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activeX/activeX1.xml" ContentType="application/vnd.ms-office.activeX+xml"/>
  <Override PartName="/xl/activeX/activeX1.bin" ContentType="application/vnd.ms-office.activeX"/>
  <Override PartName="/xl/activeX/activeX2.xml" ContentType="application/vnd.ms-office.activeX+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activeX/activeX2.bin" ContentType="application/vnd.ms-office.activeX"/>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updateLinks="never" codeName="ThisWorkbook"/>
  <xr:revisionPtr revIDLastSave="0" documentId="13_ncr:1_{085ECD91-9AC3-45A2-A946-EFF38D688BC1}" xr6:coauthVersionLast="47" xr6:coauthVersionMax="47" xr10:uidLastSave="{00000000-0000-0000-0000-000000000000}"/>
  <bookViews>
    <workbookView xWindow="28680" yWindow="-120" windowWidth="29040" windowHeight="15840" tabRatio="805" activeTab="2" xr2:uid="{37FFBA63-15AA-485F-86E6-C272835F4FCE}"/>
  </bookViews>
  <sheets>
    <sheet name="6.1 CAPM" sheetId="37" r:id="rId1"/>
    <sheet name="6.2 CAPM Notes" sheetId="150" r:id="rId2"/>
    <sheet name="WP SPX_5YR_MONTHLY" sheetId="302" r:id="rId3"/>
    <sheet name="---&gt;" sheetId="301" r:id="rId4"/>
    <sheet name="Input" sheetId="118" r:id="rId5"/>
    <sheet name="Market Data" sheetId="121" r:id="rId6"/>
    <sheet name="Proxy Data Lookup" sheetId="119" r:id="rId7"/>
    <sheet name="Proxy Price Data" sheetId="122" r:id="rId8"/>
    <sheet name="Proxy Prices" sheetId="61" r:id="rId9"/>
    <sheet name="CEM Data Lookup" sheetId="120" r:id="rId10"/>
    <sheet name="CEM Price Data" sheetId="123" r:id="rId11"/>
    <sheet name="CEM PricesDivs" sheetId="97" r:id="rId12"/>
    <sheet name="MRP WP1" sheetId="7" r:id="rId13"/>
    <sheet name="MRP WP2" sheetId="100" r:id="rId14"/>
    <sheet name="MRP WP3" sheetId="152" r:id="rId15"/>
    <sheet name="ERP WP1" sheetId="101" r:id="rId16"/>
    <sheet name="ERP WP 2" sheetId="153" r:id="rId17"/>
    <sheet name="MRP ERP WP" sheetId="202" r:id="rId18"/>
    <sheet name="PRPM WP1" sheetId="250" r:id="rId19"/>
    <sheet name="PRPM WP2" sheetId="291" r:id="rId20"/>
    <sheet name="PRPM WP3" sheetId="292" r:id="rId21"/>
    <sheet name="PRPM WP4" sheetId="293" r:id="rId22"/>
    <sheet name="PRPM WP5" sheetId="294" r:id="rId23"/>
    <sheet name="PRPM WP6" sheetId="295" r:id="rId24"/>
    <sheet name="PRPM WP7" sheetId="296" r:id="rId25"/>
    <sheet name="PRPM WP8" sheetId="298" r:id="rId26"/>
    <sheet name="PRPM WP9" sheetId="297" r:id="rId27"/>
    <sheet name="PRPM WP10" sheetId="299" r:id="rId28"/>
    <sheet name="PRPM WP11" sheetId="300" r:id="rId29"/>
    <sheet name="3. AWR" sheetId="265" r:id="rId30"/>
    <sheet name="3. AWK" sheetId="266" r:id="rId31"/>
    <sheet name="3. CWT" sheetId="267" r:id="rId32"/>
    <sheet name="3. WTRG" sheetId="268" r:id="rId33"/>
    <sheet name="3. MSEX" sheetId="269" r:id="rId34"/>
    <sheet name="3. SJW" sheetId="270" r:id="rId35"/>
  </sheets>
  <externalReferences>
    <externalReference r:id="rId36"/>
    <externalReference r:id="rId37"/>
  </externalReferences>
  <definedNames>
    <definedName name="\0">#N/A</definedName>
    <definedName name="\22">#REF!</definedName>
    <definedName name="\A">#REF!</definedName>
    <definedName name="\c">#REF!</definedName>
    <definedName name="\d">#REF!</definedName>
    <definedName name="\e">#REF!</definedName>
    <definedName name="\f">#REF!</definedName>
    <definedName name="\h">#REF!</definedName>
    <definedName name="\I" localSheetId="30">#REF!</definedName>
    <definedName name="\I" localSheetId="29">#REF!</definedName>
    <definedName name="\I" localSheetId="31">#REF!</definedName>
    <definedName name="\I" localSheetId="33">#REF!</definedName>
    <definedName name="\I" localSheetId="34">#REF!</definedName>
    <definedName name="\I" localSheetId="32">#REF!</definedName>
    <definedName name="\I">#REF!</definedName>
    <definedName name="\M">#REF!</definedName>
    <definedName name="\N">#REF!</definedName>
    <definedName name="\O">#REF!</definedName>
    <definedName name="\P" localSheetId="30">#REF!</definedName>
    <definedName name="\P" localSheetId="29">#REF!</definedName>
    <definedName name="\P" localSheetId="31">#REF!</definedName>
    <definedName name="\P" localSheetId="33">#REF!</definedName>
    <definedName name="\P" localSheetId="34">#REF!</definedName>
    <definedName name="\P" localSheetId="32">#REF!</definedName>
    <definedName name="\P">#REF!</definedName>
    <definedName name="\Q">#REF!</definedName>
    <definedName name="\R">#REF!</definedName>
    <definedName name="\S" localSheetId="30">#REF!</definedName>
    <definedName name="\S" localSheetId="29">#REF!</definedName>
    <definedName name="\S" localSheetId="31">#REF!</definedName>
    <definedName name="\S" localSheetId="33">#REF!</definedName>
    <definedName name="\S" localSheetId="34">#REF!</definedName>
    <definedName name="\S" localSheetId="32">#REF!</definedName>
    <definedName name="\S">#REF!</definedName>
    <definedName name="\T">#REF!</definedName>
    <definedName name="\U">#REF!</definedName>
    <definedName name="\v">#REF!</definedName>
    <definedName name="\w">#REF!</definedName>
    <definedName name="\X">#REF!</definedName>
    <definedName name="\z">#REF!</definedName>
    <definedName name="__________bb" hidden="1">#REF!</definedName>
    <definedName name="__________sort" hidden="1">#REF!</definedName>
    <definedName name="_________bb" hidden="1">#REF!</definedName>
    <definedName name="_________Sort" hidden="1">#REF!</definedName>
    <definedName name="_______kay1" hidden="1">#REF!</definedName>
    <definedName name="_______ke1" hidden="1">#REF!</definedName>
    <definedName name="_______key1" hidden="1">#REF!</definedName>
    <definedName name="_______sort" hidden="1">#REF!</definedName>
    <definedName name="______key1" hidden="1">#REF!</definedName>
    <definedName name="______sort1" hidden="1">#REF!</definedName>
    <definedName name="_____BB" hidden="1">#REF!</definedName>
    <definedName name="_____Sort" hidden="1">#REF!</definedName>
    <definedName name="____sort" hidden="1">#REF!</definedName>
    <definedName name="___bb" hidden="1">#REF!</definedName>
    <definedName name="___Key1" hidden="1">#REF!</definedName>
    <definedName name="___Sort" hidden="1">#REF!</definedName>
    <definedName name="__123Graph_A" hidden="1">#REF!</definedName>
    <definedName name="__123Graph_Achart" hidden="1">#REF!</definedName>
    <definedName name="__123Graph_ACurrent" hidden="1">#REF!</definedName>
    <definedName name="__123Graph_AHOBKEN4H" hidden="1">#REF!</definedName>
    <definedName name="__123Graph_AJCCASH4" hidden="1">#REF!</definedName>
    <definedName name="__123Graph_AJCCASH5" hidden="1">#REF!</definedName>
    <definedName name="__123Graph_AJCCASH6" hidden="1">#REF!</definedName>
    <definedName name="__123Graph_AJCCASH7" hidden="1">#REF!</definedName>
    <definedName name="__123Graph_B" hidden="1">#REF!</definedName>
    <definedName name="__123Graph_BCurrent" hidden="1">#REF!</definedName>
    <definedName name="__123Graph_BHOBKEN4H" hidden="1">#REF!</definedName>
    <definedName name="__123Graph_BHOBOKEN" hidden="1">#REF!</definedName>
    <definedName name="__123Graph_BJCCASH4" hidden="1">#REF!</definedName>
    <definedName name="__123Graph_BJCCASH5" hidden="1">#REF!</definedName>
    <definedName name="__123Graph_BJCCASH6" hidden="1">#REF!</definedName>
    <definedName name="__123Graph_BJCCASH7" hidden="1">#REF!</definedName>
    <definedName name="__123Graph_C" hidden="1">#REF!</definedName>
    <definedName name="__123Graph_D" hidden="1">#REF!</definedName>
    <definedName name="__123Graph_E" hidden="1">#REF!</definedName>
    <definedName name="__123Graph_ECURRENT" hidden="1">#REF!</definedName>
    <definedName name="__123Graph_F" hidden="1">#REF!</definedName>
    <definedName name="__123Graph_LBL_A" hidden="1">#REF!</definedName>
    <definedName name="__123Graph_X" hidden="1">#REF!</definedName>
    <definedName name="__123Graph_XCHART" hidden="1">#REF!</definedName>
    <definedName name="__123Graph_XCurrent" hidden="1">#REF!</definedName>
    <definedName name="__123Graph_XJCCASH4" hidden="1">#REF!</definedName>
    <definedName name="__123Graph_XJCCASH5" hidden="1">#REF!</definedName>
    <definedName name="__123Graph_XJCCASH6" hidden="1">#REF!</definedName>
    <definedName name="__123Graph_XJCCASH7" hidden="1">#REF!</definedName>
    <definedName name="__BB" hidden="1">#REF!</definedName>
    <definedName name="__Div02">#REF!</definedName>
    <definedName name="__div10">#REF!</definedName>
    <definedName name="__DIV12">#REF!</definedName>
    <definedName name="__div21">#REF!</definedName>
    <definedName name="__EXH1">#REF!</definedName>
    <definedName name="__EXH6">#REF!</definedName>
    <definedName name="__FDS_HYPERLINK_TOGGLE_STATE__" hidden="1">"ON"</definedName>
    <definedName name="__Fill" hidden="1">#REF!</definedName>
    <definedName name="__key1" hidden="1">#REF!</definedName>
    <definedName name="_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_pg1" localSheetId="30">#REF!</definedName>
    <definedName name="__pg1" localSheetId="29">#REF!</definedName>
    <definedName name="__pg1" localSheetId="31">#REF!</definedName>
    <definedName name="__pg1" localSheetId="33">#REF!</definedName>
    <definedName name="__pg1" localSheetId="34">#REF!</definedName>
    <definedName name="__pg1" localSheetId="32">#REF!</definedName>
    <definedName name="__pg1">#REF!</definedName>
    <definedName name="__pg2" localSheetId="30">#REF!</definedName>
    <definedName name="__pg2" localSheetId="29">#REF!</definedName>
    <definedName name="__pg2" localSheetId="31">#REF!</definedName>
    <definedName name="__pg2" localSheetId="33">#REF!</definedName>
    <definedName name="__pg2" localSheetId="34">#REF!</definedName>
    <definedName name="__pg2" localSheetId="32">#REF!</definedName>
    <definedName name="__pg2">#REF!</definedName>
    <definedName name="__Sort" hidden="1">#REF!</definedName>
    <definedName name="__Sort1" hidden="1">#REF!</definedName>
    <definedName name="__swe80">#REF!</definedName>
    <definedName name="__ucg80">#REF!</definedName>
    <definedName name="_1" hidden="1">{#N/A,#N/A,FALSE,"SCA";#N/A,#N/A,FALSE,"NCA";#N/A,#N/A,FALSE,"SAZ";#N/A,#N/A,FALSE,"CAZ";#N/A,#N/A,FALSE,"SNV";#N/A,#N/A,FALSE,"NNV";#N/A,#N/A,FALSE,"PP";#N/A,#N/A,FALSE,"SA"}</definedName>
    <definedName name="_1__123Graph_ACHART_1" hidden="1">#REF!</definedName>
    <definedName name="_1__123Graph_ACHART_10" hidden="1">#REF!</definedName>
    <definedName name="_1__123Graph_AYIELD_CURVES" hidden="1">#REF!</definedName>
    <definedName name="_1_0__123Grap" hidden="1">#REF!</definedName>
    <definedName name="_10" hidden="1">{"FAC_SUMMARY",#N/A,FALSE,"Summaries"}</definedName>
    <definedName name="_10__123Graph_ACHART_5" hidden="1">#REF!</definedName>
    <definedName name="_10__123Graph_BCHART_17" hidden="1">#REF!</definedName>
    <definedName name="_10__123Graph_CCHART_6" hidden="1">#REF!</definedName>
    <definedName name="_100" hidden="1">{#N/A,#N/A,FALSE,"OTHERINPUTS";#N/A,#N/A,FALSE,"DITRATEINPUTS";#N/A,#N/A,FALSE,"SUPPLIEDADJINPUT";#N/A,#N/A,FALSE,"TIMINGDIFFINPUTS";#N/A,#N/A,FALSE,"BR&amp;SUPADJ."}</definedName>
    <definedName name="_101"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_102" hidden="1">{#N/A,#N/A,FALSE,"RORMEMO";#N/A,#N/A,FALSE,"RORSUMMARY";#N/A,#N/A,FALSE,"RORDETAIL"}</definedName>
    <definedName name="_102__123Graph_ACHART_6" hidden="1">#REF!</definedName>
    <definedName name="_103" hidden="1">{#N/A,#N/A,FALSE,"GLDwnLoad"}</definedName>
    <definedName name="_104" hidden="1">{#N/A,#N/A,FALSE,"OTHERINPUTS";#N/A,#N/A,FALSE,"SUPPLIEDADJINPUT";#N/A,#N/A,FALSE,"BR&amp;SUPADJ."}</definedName>
    <definedName name="_105"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_105__123Graph_ACHART_5" hidden="1">#REF!</definedName>
    <definedName name="_106" hidden="1">{"SPA_FAC",#N/A,FALSE,"OMPA SPA FAC"}</definedName>
    <definedName name="_107" hidden="1">{#N/A,#N/A,FALSE,"GLDwnLoad"}</definedName>
    <definedName name="_10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08__123Graph_ACHART_6" hidden="1">#REF!</definedName>
    <definedName name="_109"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11" hidden="1">{#N/A,#N/A,TRUE,"1990";#N/A,#N/A,TRUE,"1991";#N/A,#N/A,TRUE,"1992";#N/A,#N/A,TRUE,"1993"}</definedName>
    <definedName name="_11__123Graph_CCHART_10" hidden="1">#REF!</definedName>
    <definedName name="_11__123Graph_XCHART_1" hidden="1">#REF!</definedName>
    <definedName name="_110" hidden="1">{"print1",#N/A,FALSE,"D21CUSTS";"print2",#N/A,FALSE,"D21CUSTS";"print3",#N/A,FALSE,"D21CUSTS";"print4",#N/A,FALSE,"D21CUSTS"}</definedName>
    <definedName name="_111" hidden="1">{"Fuel by Type",#N/A,FALSE,"00whfuel";"Fuel by Account",#N/A,FALSE,"00whfuel";"NTEC",#N/A,FALSE,"00whfuel";"Hope",#N/A,FALSE,"00whfuel";"Net Energy Load",#N/A,FALSE,"00whfuel";"Purchased Power",#N/A,FALSE,"00whfuel"}</definedName>
    <definedName name="_112" hidden="1">{"WEATHER_CUSTOMERS",#N/A,FALSE,"Ok_Fuel&amp;Rev"}</definedName>
    <definedName name="_113" hidden="1">{#N/A,#N/A,FALSE,"GLDwnLoad"}</definedName>
    <definedName name="_114" hidden="1">{#N/A,#N/A,FALSE,"OTHERINPUTS";#N/A,#N/A,FALSE,"DITRATEINPUTS";#N/A,#N/A,FALSE,"SUPPLIEDADJINPUT";#N/A,#N/A,FALSE,"TIMINGDIFFINPUTS";#N/A,#N/A,FALSE,"BR&amp;SUPADJ."}</definedName>
    <definedName name="_115"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_116" hidden="1">{#N/A,#N/A,FALSE,"GLDwnLoad"}</definedName>
    <definedName name="_118__123Graph_BCHART_6" hidden="1">#REF!</definedName>
    <definedName name="_119__123Graph_BCHART_5" hidden="1">#REF!</definedName>
    <definedName name="_12" hidden="1">{#N/A,#N/A,TRUE,"1990";#N/A,#N/A,TRUE,"1991";#N/A,#N/A,TRUE,"1992";#N/A,#N/A,TRUE,"1993"}</definedName>
    <definedName name="_12__123Graph_ACHART_6" hidden="1">#REF!</definedName>
    <definedName name="_12__123Graph_CCHART_12" hidden="1">#REF!</definedName>
    <definedName name="_12__123Graph_XCHART_2" hidden="1">#REF!</definedName>
    <definedName name="_123Graph_ACHART" hidden="1">#REF!</definedName>
    <definedName name="_126__123Graph_ACHART_6" hidden="1">#REF!</definedName>
    <definedName name="_126__123Graph_BCHART_5" hidden="1">#REF!</definedName>
    <definedName name="_13" hidden="1">{"summary",#N/A,TRUE,"E93ADJ";"detail",#N/A,TRUE,"E93ADJ"}</definedName>
    <definedName name="_13__123Graph_CCHART_13" hidden="1">#REF!</definedName>
    <definedName name="_13__123Graph_XCHART_3" hidden="1">#REF!</definedName>
    <definedName name="_132__123Graph_CCHART_4" hidden="1">#REF!</definedName>
    <definedName name="_14" hidden="1">{"summary",#N/A,TRUE,"E93ADJ";"detail",#N/A,TRUE,"E93ADJ"}</definedName>
    <definedName name="_14__123Graph_ACHART_1" hidden="1">#REF!</definedName>
    <definedName name="_14__123Graph_BCHART_5" hidden="1">#REF!</definedName>
    <definedName name="_14__123Graph_CCHART_14" hidden="1">#REF!</definedName>
    <definedName name="_14__123Graph_XCHART_4" hidden="1">#REF!</definedName>
    <definedName name="_144__123Graph_BCHART_6" hidden="1">#REF!</definedName>
    <definedName name="_147__123Graph_BCHART_5" hidden="1">#REF!</definedName>
    <definedName name="_15" hidden="1">{#N/A,#N/A,TRUE,"1990";#N/A,#N/A,TRUE,"1991";#N/A,#N/A,TRUE,"1992";#N/A,#N/A,TRUE,"1993"}</definedName>
    <definedName name="_15__123Graph_CCHART_15" hidden="1">#REF!</definedName>
    <definedName name="_15__123Graph_XCHART_5" hidden="1">#REF!</definedName>
    <definedName name="_152__123Graph_BCHART_6" hidden="1">#REF!</definedName>
    <definedName name="_152__123Graph_CCHART_6" hidden="1">#REF!</definedName>
    <definedName name="_16" hidden="1">{"summary",#N/A,TRUE,"E93ADJ";"detail",#N/A,TRUE,"E93ADJ"}</definedName>
    <definedName name="_16__123Graph_BCHART_6" hidden="1">#REF!</definedName>
    <definedName name="_16__123Graph_CCHART_16" hidden="1">#REF!</definedName>
    <definedName name="_16__123Graph_XCHART_6" hidden="1">#REF!</definedName>
    <definedName name="_161__123Graph_CCHART_4" hidden="1">#REF!</definedName>
    <definedName name="_166__123Graph_XCHART_1" hidden="1">#REF!</definedName>
    <definedName name="_17" hidden="1">{"ARK_JURIS_FUEL",#N/A,FALSE,"Ark_Fuel&amp;Rev"}</definedName>
    <definedName name="_17__123Graph_ACHART_1" hidden="1">#REF!</definedName>
    <definedName name="_17__123Graph_CCHART_17" hidden="1">#REF!</definedName>
    <definedName name="_170__123Graph_CCHART_4" hidden="1">#REF!</definedName>
    <definedName name="_173__123Graph_BCHART_6" hidden="1">#REF!</definedName>
    <definedName name="_18" hidden="1">{#N/A,#N/A,FALSE,"SCA";#N/A,#N/A,FALSE,"NCA";#N/A,#N/A,FALSE,"SAZ";#N/A,#N/A,FALSE,"CAZ";#N/A,#N/A,FALSE,"SNV";#N/A,#N/A,FALSE,"NNV";#N/A,#N/A,FALSE,"PP";#N/A,#N/A,FALSE,"SA"}</definedName>
    <definedName name="_18__123Graph_ACHART_1" hidden="1">#REF!</definedName>
    <definedName name="_18__123Graph_CCHART_18" hidden="1">#REF!</definedName>
    <definedName name="_18__123Graph_CCHART_4" hidden="1">#REF!</definedName>
    <definedName name="_180__123Graph_XCHART_2" hidden="1">#REF!</definedName>
    <definedName name="_180Day_TStage_DCF_EPS_BVPS_GDP">#REF!</definedName>
    <definedName name="_180Day_TStage_DCF_EPS_GDP">#REF!</definedName>
    <definedName name="_180Day_TStage_DPS_EPS_BVPS_High_GDP">#REF!</definedName>
    <definedName name="_180Day_TStage_EPS_High_GDP">#REF!</definedName>
    <definedName name="_186__123Graph_CCHART_6" hidden="1">#REF!</definedName>
    <definedName name="_19"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194__123Graph_CCHART_4" hidden="1">#REF!</definedName>
    <definedName name="_194__123Graph_XCHART_3" hidden="1">#REF!</definedName>
    <definedName name="_196__123Graph_CCHART_6" hidden="1">#REF!</definedName>
    <definedName name="_1ISSUANCE_EXPENS">#REF!</definedName>
    <definedName name="_1Q_0_Regressio" hidden="1">#REF!</definedName>
    <definedName name="_2" hidden="1">{#N/A,#N/A,FALSE,"SCA";#N/A,#N/A,FALSE,"NCA";#N/A,#N/A,FALSE,"SAZ";#N/A,#N/A,FALSE,"CAZ";#N/A,#N/A,FALSE,"SNV";#N/A,#N/A,FALSE,"NNV";#N/A,#N/A,FALSE,"PP";#N/A,#N/A,FALSE,"SA"}</definedName>
    <definedName name="_2__123Graph_ACHART_1" hidden="1">#REF!</definedName>
    <definedName name="_2__123Graph_ACHART_12" hidden="1">#REF!</definedName>
    <definedName name="_2__123Graph_ACHART_2" hidden="1">#REF!</definedName>
    <definedName name="_2__123Graph_BYIELD_CURVES" hidden="1">#REF!</definedName>
    <definedName name="_20"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_20__123Graph_CCHART_6" hidden="1">#REF!</definedName>
    <definedName name="_203__123Graph_XCHART_1" hidden="1">#REF!</definedName>
    <definedName name="_208__123Graph_XCHART_4" hidden="1">#REF!</definedName>
    <definedName name="_21" hidden="1">{"wp_h4.2",#N/A,FALSE,"WP_H4.2";"wp_h4.3",#N/A,FALSE,"WP_H4.3"}</definedName>
    <definedName name="_21__123Graph_ACHART_1" hidden="1">#REF!</definedName>
    <definedName name="_214__123Graph_XCHART_1" hidden="1">#REF!</definedName>
    <definedName name="_22" hidden="1">{#N/A,#N/A,TRUE,"1990";#N/A,#N/A,TRUE,"1991";#N/A,#N/A,TRUE,"1992";#N/A,#N/A,TRUE,"1993"}</definedName>
    <definedName name="_22__123Graph_XCHART_1" hidden="1">#REF!</definedName>
    <definedName name="_220__123Graph_CCHART_6" hidden="1">#REF!</definedName>
    <definedName name="_220__123Graph_XCHART_2" hidden="1">#REF!</definedName>
    <definedName name="_222__123Graph_XCHART_5" hidden="1">#REF!</definedName>
    <definedName name="_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232__123Graph_XCHART_2" hidden="1">#REF!</definedName>
    <definedName name="_236__123Graph_XCHART_6" hidden="1">#REF!</definedName>
    <definedName name="_237__123Graph_XCHART_3" hidden="1">#REF!</definedName>
    <definedName name="_24"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24__123Graph_XCHART_2" hidden="1">#REF!</definedName>
    <definedName name="_241__123Graph_XCHART_1" hidden="1">#REF!</definedName>
    <definedName name="_25" hidden="1">{"ARK_JURIS_FAC",#N/A,FALSE,"Ark_Fuel&amp;Rev"}</definedName>
    <definedName name="_250__123Graph_XCHART_3" hidden="1">#REF!</definedName>
    <definedName name="_254__123Graph_XCHART_4" hidden="1">#REF!</definedName>
    <definedName name="_26" hidden="1">{"OMPA_FAC",#N/A,FALSE,"OMPA FAC"}</definedName>
    <definedName name="_26__123Graph_XCHART_3" hidden="1">#REF!</definedName>
    <definedName name="_262__123Graph_XCHART_2" hidden="1">#REF!</definedName>
    <definedName name="_268__123Graph_XCHART_4" hidden="1">#REF!</definedName>
    <definedName name="_2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271__123Graph_XCHART_5" hidden="1">#REF!</definedName>
    <definedName name="_28" hidden="1">{#N/A,#N/A,FALSE,"SCA";#N/A,#N/A,FALSE,"NCA";#N/A,#N/A,FALSE,"SAZ";#N/A,#N/A,FALSE,"CAZ";#N/A,#N/A,FALSE,"SNV";#N/A,#N/A,FALSE,"NNV";#N/A,#N/A,FALSE,"PP";#N/A,#N/A,FALSE,"SA"}</definedName>
    <definedName name="_28__123Graph_ACHART_2" hidden="1">#REF!</definedName>
    <definedName name="_28__123Graph_XCHART_4" hidden="1">#REF!</definedName>
    <definedName name="_283__123Graph_XCHART_3" hidden="1">#REF!</definedName>
    <definedName name="_286__123Graph_XCHART_5" hidden="1">#REF!</definedName>
    <definedName name="_288__123Graph_XCHART_6" hidden="1">#REF!</definedName>
    <definedName name="_29"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2LTD_EFFECTIVE">#REF!</definedName>
    <definedName name="_2S_0_Regressio" hidden="1">#REF!</definedName>
    <definedName name="_3" hidden="1">{#N/A,#N/A,FALSE,"SCA";#N/A,#N/A,FALSE,"NCA";#N/A,#N/A,FALSE,"SAZ";#N/A,#N/A,FALSE,"CAZ";#N/A,#N/A,FALSE,"SNV";#N/A,#N/A,FALSE,"NNV";#N/A,#N/A,FALSE,"PP";#N/A,#N/A,FALSE,"SA"}</definedName>
    <definedName name="_3__123Graph_ACHART_13" hidden="1">#REF!</definedName>
    <definedName name="_3__123Graph_ACHART_3" hidden="1">#REF!</definedName>
    <definedName name="_3__123Graph_CYIELD_CURVES" hidden="1">#REF!</definedName>
    <definedName name="_30" hidden="1">{"caz2",#N/A,FALSE,"Central Arizona 2";"saz2",#N/A,FALSE,"Southern Arizona 2";"snv2",#N/A,FALSE,"Southern Nevada 2";"nnv2",#N/A,FALSE,"Northern Nevada 2";"sca2",#N/A,FALSE,"Southern California 2";"nca2",#N/A,FALSE,"Northern California 2";"pai2",#N/A,FALSE,"Paiute 2"}</definedName>
    <definedName name="_30__123Graph_XCHART_5" hidden="1">#REF!</definedName>
    <definedName name="_30_Yr_TBOND_CAPM">#REF!</definedName>
    <definedName name="_304__123Graph_XCHART_4" hidden="1">#REF!</definedName>
    <definedName name="_304__123Graph_XCHART_6" hidden="1">#REF!</definedName>
    <definedName name="_31" hidden="1">{#N/A,#N/A,FALSE,"SCA";#N/A,#N/A,FALSE,"NCA";#N/A,#N/A,FALSE,"SAZ";#N/A,#N/A,FALSE,"CAZ";#N/A,#N/A,FALSE,"SNV";#N/A,#N/A,FALSE,"NNV";#N/A,#N/A,FALSE,"PP";#N/A,#N/A,FALSE,"SA"}</definedName>
    <definedName name="_32" hidden="1">{#N/A,#N/A,FALSE,"SCA";#N/A,#N/A,FALSE,"NCA";#N/A,#N/A,FALSE,"SAZ";#N/A,#N/A,FALSE,"CAZ";#N/A,#N/A,FALSE,"SNV";#N/A,#N/A,FALSE,"NNV";#N/A,#N/A,FALSE,"PP";#N/A,#N/A,FALSE,"SA"}</definedName>
    <definedName name="_32__123Graph_XCHART_6" hidden="1">#REF!</definedName>
    <definedName name="_325__123Graph_XCHART_5" hidden="1">#REF!</definedName>
    <definedName name="_33" hidden="1">{"ARK_JURIS_FUEL",#N/A,FALSE,"Ark_Fuel&amp;Rev"}</definedName>
    <definedName name="_33__123Graph_BCHART_6" hidden="1">#REF!</definedName>
    <definedName name="_34" hidden="1">{#N/A,#N/A,FALSE,"SCA";#N/A,#N/A,FALSE,"NCA";#N/A,#N/A,FALSE,"SAZ";#N/A,#N/A,FALSE,"CAZ";#N/A,#N/A,FALSE,"SNV";#N/A,#N/A,FALSE,"NNV";#N/A,#N/A,FALSE,"PP";#N/A,#N/A,FALSE,"SA"}</definedName>
    <definedName name="_34__123Graph_ACHART_2" hidden="1">#REF!</definedName>
    <definedName name="_346__123Graph_XCHART_6" hidden="1">#REF!</definedName>
    <definedName name="_35" hidden="1">{#N/A,#N/A,TRUE,"1990";#N/A,#N/A,TRUE,"1991";#N/A,#N/A,TRUE,"1992";#N/A,#N/A,TRUE,"1993"}</definedName>
    <definedName name="_36" hidden="1">{"summary",#N/A,TRUE,"E93ADJ";"detail",#N/A,TRUE,"E93ADJ"}</definedName>
    <definedName name="_36__123Graph_ACHART_2" hidden="1">#REF!</definedName>
    <definedName name="_3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3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_39" hidden="1">{"summary",#N/A,TRUE,"E93ADJ";"detail",#N/A,TRUE,"E93ADJ"}</definedName>
    <definedName name="_3SERIES_R">#REF!</definedName>
    <definedName name="_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4__123Graph_ACHART_14" hidden="1">#REF!</definedName>
    <definedName name="_4__123Graph_ACHART_2" hidden="1">#REF!</definedName>
    <definedName name="_4__123Graph_ACHART_4" hidden="1">#REF!</definedName>
    <definedName name="_4__123Graph_DYIELD_CURVES" hidden="1">#REF!</definedName>
    <definedName name="_4_0__123Grap" hidden="1">#REF!</definedName>
    <definedName name="_40" hidden="1">{"ARK_JURIS_FUEL",#N/A,FALSE,"Ark_Fuel&amp;Rev"}</definedName>
    <definedName name="_41"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_42" hidden="1">{#N/A,#N/A,TRUE,"1990";#N/A,#N/A,TRUE,"1991";#N/A,#N/A,TRUE,"1992";#N/A,#N/A,TRUE,"1993"}</definedName>
    <definedName name="_42__123Graph_ACHART_2" hidden="1">#REF!</definedName>
    <definedName name="_42__123Graph_ACHART_3" hidden="1">#REF!</definedName>
    <definedName name="_42__123Graph_CCHART_6" hidden="1">#REF!</definedName>
    <definedName name="_43" hidden="1">{#N/A,#N/A,TRUE,"1990";#N/A,#N/A,TRUE,"1991";#N/A,#N/A,TRUE,"1992";#N/A,#N/A,TRUE,"1993"}</definedName>
    <definedName name="_44" hidden="1">{"summary",#N/A,TRUE,"E93ADJ";"detail",#N/A,TRUE,"E93ADJ"}</definedName>
    <definedName name="_45" hidden="1">{"summary",#N/A,TRUE,"E93ADJ";"detail",#N/A,TRUE,"E93ADJ"}</definedName>
    <definedName name="_46" hidden="1">{#N/A,#N/A,TRUE,"1990";#N/A,#N/A,TRUE,"1991";#N/A,#N/A,TRUE,"1992";#N/A,#N/A,TRUE,"1993"}</definedName>
    <definedName name="_47" hidden="1">{"summary",#N/A,TRUE,"E93ADJ";"detail",#N/A,TRUE,"E93ADJ"}</definedName>
    <definedName name="_48" hidden="1">{#N/A,#N/A,TRUE,"1990";#N/A,#N/A,TRUE,"1991";#N/A,#N/A,TRUE,"1992";#N/A,#N/A,TRUE,"1993"}</definedName>
    <definedName name="_49" hidden="1">{#N/A,#N/A,TRUE,"1990";#N/A,#N/A,TRUE,"1991";#N/A,#N/A,TRUE,"1992";#N/A,#N/A,TRUE,"1993"}</definedName>
    <definedName name="_4SERIES_T">#REF!</definedName>
    <definedName name="_5" hidden="1">{#N/A,#N/A,FALSE,"SCA";#N/A,#N/A,FALSE,"NCA";#N/A,#N/A,FALSE,"SAZ";#N/A,#N/A,FALSE,"CAZ";#N/A,#N/A,FALSE,"SNV";#N/A,#N/A,FALSE,"NNV";#N/A,#N/A,FALSE,"PP";#N/A,#N/A,FALSE,"SA"}</definedName>
    <definedName name="_5__123Graph_ACHART_15" hidden="1">#REF!</definedName>
    <definedName name="_5__123Graph_ACHART_5" hidden="1">#REF!</definedName>
    <definedName name="_50" hidden="1">{"summary",#N/A,TRUE,"E93ADJ";"detail",#N/A,TRUE,"E93ADJ"}</definedName>
    <definedName name="_51" hidden="1">{"summary",#N/A,TRUE,"E93ADJ";"detail",#N/A,TRUE,"E93ADJ"}</definedName>
    <definedName name="_51__123Graph_ACHART_3" hidden="1">#REF!</definedName>
    <definedName name="_52" hidden="1">{#N/A,#N/A,TRUE,"1990";#N/A,#N/A,TRUE,"1991";#N/A,#N/A,TRUE,"1992";#N/A,#N/A,TRUE,"1993"}</definedName>
    <definedName name="_53" hidden="1">{"summary",#N/A,TRUE,"E93ADJ";"detail",#N/A,TRUE,"E93ADJ"}</definedName>
    <definedName name="_54" hidden="1">{#N/A,#N/A,FALSE,"COMPAPER";#N/A,#N/A,FALSE,"AFUDC";#N/A,#N/A,FALSE,"JE"}</definedName>
    <definedName name="_54__123Graph_ACHART_3" hidden="1">#REF!</definedName>
    <definedName name="_55" hidden="1">{"pb",#N/A,FALSE,"Sheet3";"pd",#N/A,FALSE,"Sheet3";"pe",#N/A,FALSE,"Sheet3"}</definedName>
    <definedName name="_56" hidden="1">{#N/A,#N/A,TRUE,"1990";#N/A,#N/A,TRUE,"1991";#N/A,#N/A,TRUE,"1992";#N/A,#N/A,TRUE,"1993"}</definedName>
    <definedName name="_56__123Graph_ACHART_4" hidden="1">#REF!</definedName>
    <definedName name="_57" hidden="1">{#N/A,#N/A,FALSE,"SCA";#N/A,#N/A,FALSE,"NCA";#N/A,#N/A,FALSE,"SAZ";#N/A,#N/A,FALSE,"CAZ";#N/A,#N/A,FALSE,"SNV";#N/A,#N/A,FALSE,"NNV";#N/A,#N/A,FALSE,"PP";#N/A,#N/A,FALSE,"SA"}</definedName>
    <definedName name="_58" hidden="1">{#N/A,#N/A,FALSE,"SCA";#N/A,#N/A,FALSE,"NCA";#N/A,#N/A,FALSE,"SAZ";#N/A,#N/A,FALSE,"CAZ";#N/A,#N/A,FALSE,"SNV";#N/A,#N/A,FALSE,"NNV";#N/A,#N/A,FALSE,"PP";#N/A,#N/A,FALSE,"SA"}</definedName>
    <definedName name="_59" hidden="1">{"ARK_JURIS_FAC",#N/A,FALSE,"Ark_Fuel&amp;Rev"}</definedName>
    <definedName name="_6" hidden="1">{#N/A,#N/A,FALSE,"SCA";#N/A,#N/A,FALSE,"NCA";#N/A,#N/A,FALSE,"SAZ";#N/A,#N/A,FALSE,"CAZ";#N/A,#N/A,FALSE,"SNV";#N/A,#N/A,FALSE,"NNV";#N/A,#N/A,FALSE,"PP";#N/A,#N/A,FALSE,"SA"}</definedName>
    <definedName name="_6__123Graph_ACHART_16" hidden="1">#REF!</definedName>
    <definedName name="_6__123Graph_ACHART_3" hidden="1">#REF!</definedName>
    <definedName name="_6__123Graph_ACHART_6" hidden="1">#REF!</definedName>
    <definedName name="_60" hidden="1">{"ARK_JURIS_FUEL",#N/A,FALSE,"Ark_Fuel&amp;Rev"}</definedName>
    <definedName name="_61" hidden="1">{"ATOKA_FAC",#N/A,FALSE,"Atoka"}</definedName>
    <definedName name="_62" hidden="1">{"Benefits Summary",#N/A,FALSE,"Benefits Info without WC Amount";"Medical and Dental Costs",#N/A,FALSE,"Benefits Info without WC Amount";"Workers' Compensation",#N/A,FALSE,"Benefits Info without WC Amount"}</definedName>
    <definedName name="_63" hidden="1">{#N/A,#N/A,FALSE,"Rev Seg Taxes";#N/A,#N/A,FALSE,"BookRev Seg";#N/A,#N/A,FALSE,"Supp Adj Seg";#N/A,#N/A,FALSE,"outside prov seg taxes"}</definedName>
    <definedName name="_63__123Graph_ACHART_3" hidden="1">#REF!</definedName>
    <definedName name="_64"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_65" hidden="1">{#N/A,#N/A,FALSE,"GLDwnLoad"}</definedName>
    <definedName name="_66" hidden="1">{#N/A,#N/A,FALSE,"OTHERINPUTS";#N/A,#N/A,FALSE,"DITRATEINPUTS";#N/A,#N/A,FALSE,"SUPPLIEDADJINPUT";#N/A,#N/A,FALSE,"BR&amp;SUPADJ."}</definedName>
    <definedName name="_67"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_68" hidden="1">{"CONOCO_FAC",#N/A,FALSE,"Conoco FAC"}</definedName>
    <definedName name="_68__123Graph_ACHART_4" hidden="1">#REF!</definedName>
    <definedName name="_69" hidden="1">{#N/A,#N/A,FALSE,"GLDwnLoad"}</definedName>
    <definedName name="_7" hidden="1">{#N/A,#N/A,FALSE,"Page 1";#N/A,#N/A,FALSE,"Page 2";#N/A,#N/A,FALSE,"Page 3";#N/A,#N/A,FALSE,"Page 4";#N/A,#N/A,FALSE,"Page 5";#N/A,#N/A,FALSE,"Page 6";#N/A,#N/A,FALSE,"Page 7";#N/A,#N/A,FALSE,"Page 8";#N/A,#N/A,FALSE,"Page 9";#N/A,#N/A,FALSE,"PG8WP";#N/A,#N/A,FALSE,"PG9WP"}</definedName>
    <definedName name="_7__123Graph_ACHART_17" hidden="1">#REF!</definedName>
    <definedName name="_7__123Graph_BCHART_5" hidden="1">#REF!</definedName>
    <definedName name="_70" hidden="1">{#N/A,#N/A,FALSE,"OTHERINPUTS";#N/A,#N/A,FALSE,"DITRATEINPUTS";#N/A,#N/A,FALSE,"SUPPLIEDADJINPUT";#N/A,#N/A,FALSE,"TIMINGDIFFINPUTS";#N/A,#N/A,FALSE,"COSSINPUT";#N/A,#N/A,FALSE,"BR&amp;SUPADJ."}</definedName>
    <definedName name="_70__123Graph_ACHART_5" hidden="1">#REF!</definedName>
    <definedName name="_71"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_72" hidden="1">{#N/A,#N/A,FALSE,"FAS109 Summary";#N/A,#N/A,FALSE,"FAS109 OPER 190 ITC";#N/A,#N/A,FALSE,"FAS109 OPER 190 Other";#N/A,#N/A,FALSE,"FAS109 OPER 282";#N/A,#N/A,FALSE,"FAS109 OPER 283";#N/A,#N/A,FALSE,"FAS109 Non OPER 283 ";#N/A,#N/A,FALSE,"J.E.UPLOAD DATA"}</definedName>
    <definedName name="_72__123Graph_ACHART_4" hidden="1">#REF!</definedName>
    <definedName name="_73" hidden="1">{"FAC_SUMMARY",#N/A,FALSE,"Summaries"}</definedName>
    <definedName name="_74" hidden="1">{"FERC_FAC",#N/A,FALSE,"FERC_Fuel&amp;Rev"}</definedName>
    <definedName name="_75" hidden="1">{"FERC_WEATHER_AND_FUEL",#N/A,FALSE,"FERC_Fuel&amp;Rev"}</definedName>
    <definedName name="_76" hidden="1">{"wp_h4.2",#N/A,FALSE,"WP_H4.2";"wp_h4.3",#N/A,FALSE,"WP_H4.3"}</definedName>
    <definedName name="_77" hidden="1">{#N/A,#N/A,FALSE,"GLDwnLoad"}</definedName>
    <definedName name="_78" hidden="1">{#N/A,#N/A,FALSE,"OTHERINPUTS";#N/A,#N/A,FALSE,"SUPPLIEDADJINPUT";#N/A,#N/A,FALSE,"BR&amp;SUPADJ."}</definedName>
    <definedName name="_79"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_8"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8__123Graph_ACHART_18" hidden="1">#REF!</definedName>
    <definedName name="_8__123Graph_ACHART_4" hidden="1">#REF!</definedName>
    <definedName name="_8__123Graph_BCHART_6" hidden="1">#REF!</definedName>
    <definedName name="_80"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1"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_82" hidden="1">{#N/A,#N/A,FALSE,"Page 1";#N/A,#N/A,FALSE,"Page 2";#N/A,#N/A,FALSE,"Page 3";#N/A,#N/A,FALSE,"Page 4";#N/A,#N/A,FALSE,"Page 5";#N/A,#N/A,FALSE,"Page 6";#N/A,#N/A,FALSE,"Page 7";#N/A,#N/A,FALSE,"Page 8";#N/A,#N/A,FALSE,"Page 9";#N/A,#N/A,FALSE,"PG8WP";#N/A,#N/A,FALSE,"PG9WP"}</definedName>
    <definedName name="_83" hidden="1">{#N/A,#N/A,FALSE,"Page 1";#N/A,#N/A,FALSE,"Page 2";#N/A,#N/A,FALSE,"Page 3";#N/A,#N/A,FALSE,"Page 4";#N/A,#N/A,FALSE,"Page 5";#N/A,#N/A,FALSE,"Page 6";#N/A,#N/A,FALSE,"Page 7";#N/A,#N/A,FALSE,"Page 8";#N/A,#N/A,FALSE,"Page 9";#N/A,#N/A,FALSE,"PG8WP";#N/A,#N/A,FALSE,"PG9WP"}</definedName>
    <definedName name="_84" hidden="1">{"OK_FUEL_COMPARISON",#N/A,FALSE,"Ok_Fuel&amp;Rev"}</definedName>
    <definedName name="_84__123Graph_ACHART_4" hidden="1">#REF!</definedName>
    <definedName name="_84__123Graph_ACHART_6" hidden="1">#REF!</definedName>
    <definedName name="_85" hidden="1">{"OK_JURIS_FAC",#N/A,FALSE,"Ok_Fuel&amp;Rev"}</definedName>
    <definedName name="_85__123Graph_ACHART_5" hidden="1">#REF!</definedName>
    <definedName name="_86" hidden="1">{"OK_JURIS_FUEL",#N/A,FALSE,"Ok_Fuel&amp;Rev"}</definedName>
    <definedName name="_87" hidden="1">{"OK_PRO_FORMA_FUEL",#N/A,FALSE,"Ok_Fuel&amp;Rev"}</definedName>
    <definedName name="_88" hidden="1">{"PF",#N/A,FALSE,"Sheet4";"PG",#N/A,FALSE,"Sheet4";"PH",#N/A,FALSE,"Sheet4";"PI",#N/A,FALSE,"Sheet4";"PJ",#N/A,FALSE,"Sheet4"}</definedName>
    <definedName name="_89" hidden="1">{"OMPA_FAC",#N/A,FALSE,"OMPA FAC"}</definedName>
    <definedName name="_9" hidden="1">{"caz2",#N/A,FALSE,"Central Arizona 2";"saz2",#N/A,FALSE,"Southern Arizona 2";"snv2",#N/A,FALSE,"Southern Nevada 2";"nnv2",#N/A,FALSE,"Northern Nevada 2";"sca2",#N/A,FALSE,"Southern California 2";"nca2",#N/A,FALSE,"Northern California 2";"pai2",#N/A,FALSE,"Paiute 2"}</definedName>
    <definedName name="_9__123Graph_BCHART_13" hidden="1">#REF!</definedName>
    <definedName name="_9__123Graph_CCHART_4" hidden="1">#REF!</definedName>
    <definedName name="_90" hidden="1">{"OTHER_DATA",#N/A,FALSE,"Ok_Fuel&amp;Rev"}</definedName>
    <definedName name="_90__123Graph_ACHART_5" hidden="1">#REF!</definedName>
    <definedName name="_90Day_TStage_DCF_EPS_BVPS_GDP">#REF!</definedName>
    <definedName name="_90Day_TStage_DCF_EPS_GDP">#REF!</definedName>
    <definedName name="_90Day_TStage_DPS_EPS_BVPS_High_GDP">#REF!</definedName>
    <definedName name="_90Day_TStage_EPS_High_GDP">#REF!</definedName>
    <definedName name="_91"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_92" hidden="1">{"summary",#N/A,TRUE,"E93ADJ";"detail",#N/A,TRUE,"E93ADJ"}</definedName>
    <definedName name="_93" hidden="1">{"print1",#N/A,FALSE,"D21CUSTS"}</definedName>
    <definedName name="_94" hidden="1">{"print2",#N/A,FALSE,"D21CUSTS"}</definedName>
    <definedName name="_95" hidden="1">{"print3",#N/A,FALSE,"D21CUSTS"}</definedName>
    <definedName name="_96" hidden="1">{"print4",#N/A,FALSE,"D21CUSTS"}</definedName>
    <definedName name="_97"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98" hidden="1">{"caz2",#N/A,FALSE,"Central Arizona 2";"saz2",#N/A,FALSE,"Southern Arizona 2";"snv2",#N/A,FALSE,"Southern Nevada 2";"nnv2",#N/A,FALSE,"Northern Nevada 2";"sca2",#N/A,FALSE,"Southern California 2";"nca2",#N/A,FALSE,"Northern California 2";"pai2",#N/A,FALSE,"Paiute 2"}</definedName>
    <definedName name="_98__123Graph_BCHART_5" hidden="1">#REF!</definedName>
    <definedName name="_99" hidden="1">{#N/A,#N/A,FALSE,"GLDwnLoad"}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hidden="1">{#N/A,#N/A,FALSE,"SCA";#N/A,#N/A,FALSE,"NCA";#N/A,#N/A,FALSE,"SAZ";#N/A,#N/A,FALSE,"CAZ";#N/A,#N/A,FALSE,"SNV";#N/A,#N/A,FALSE,"NNV";#N/A,#N/A,FALSE,"PP";#N/A,#N/A,FALSE,"SA"}</definedName>
    <definedName name="_bdm.0291A1646F1441D7AC944D0E5EFE3283.edm" hidden="1">#REF!</definedName>
    <definedName name="_bdm.4DE531A3AAE1459EA607D86D30555044.edm" hidden="1">#REF!</definedName>
    <definedName name="_bdm.61ECA6B5D6964E25B194F839DA09F1DE.edm" hidden="1">#REF!</definedName>
    <definedName name="_bdm.EF8E132A659C430387D12CF4C0897727.edm" hidden="1">#REF!</definedName>
    <definedName name="_con4050" hidden="1">{#N/A,"Anonymous",FALSE,"30 30k Table";#N/A,#N/A,FALSE,"30 50k Table";#N/A,#N/A,FALSE,"40 100k Table"}</definedName>
    <definedName name="_d" hidden="1">{"caz2",#N/A,FALSE,"Central Arizona 2";"saz2",#N/A,FALSE,"Southern Arizona 2";"snv2",#N/A,FALSE,"Southern Nevada 2";"nnv2",#N/A,FALSE,"Northern Nevada 2";"sca2",#N/A,FALSE,"Southern California 2";"nca2",#N/A,FALSE,"Northern California 2";"pai2",#N/A,FALSE,"Paiute 2"}</definedName>
    <definedName name="_DAT1">#REF!</definedName>
    <definedName name="_DAT10">#REF!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iv02">#REF!</definedName>
    <definedName name="_div1" localSheetId="30">#REF!</definedName>
    <definedName name="_div1" localSheetId="29">#REF!</definedName>
    <definedName name="_div1" localSheetId="31">#REF!</definedName>
    <definedName name="_div1" localSheetId="33">#REF!</definedName>
    <definedName name="_div1" localSheetId="34">#REF!</definedName>
    <definedName name="_div1" localSheetId="32">#REF!</definedName>
    <definedName name="_div1">#REF!</definedName>
    <definedName name="_div10">#REF!</definedName>
    <definedName name="_DIV12">#REF!</definedName>
    <definedName name="_div2" localSheetId="30">#REF!</definedName>
    <definedName name="_div2" localSheetId="29">#REF!</definedName>
    <definedName name="_div2" localSheetId="31">#REF!</definedName>
    <definedName name="_div2" localSheetId="33">#REF!</definedName>
    <definedName name="_div2" localSheetId="34">#REF!</definedName>
    <definedName name="_div2" localSheetId="32">#REF!</definedName>
    <definedName name="_div2">#REF!</definedName>
    <definedName name="_div21">#REF!</definedName>
    <definedName name="_div3" localSheetId="30">#REF!</definedName>
    <definedName name="_div3" localSheetId="29">#REF!</definedName>
    <definedName name="_div3" localSheetId="31">#REF!</definedName>
    <definedName name="_div3" localSheetId="33">#REF!</definedName>
    <definedName name="_div3" localSheetId="34">#REF!</definedName>
    <definedName name="_div3" localSheetId="32">#REF!</definedName>
    <definedName name="_div3">#REF!</definedName>
    <definedName name="_div4" localSheetId="30">#REF!</definedName>
    <definedName name="_div4" localSheetId="29">#REF!</definedName>
    <definedName name="_div4" localSheetId="31">#REF!</definedName>
    <definedName name="_div4" localSheetId="33">#REF!</definedName>
    <definedName name="_div4" localSheetId="34">#REF!</definedName>
    <definedName name="_div4" localSheetId="32">#REF!</definedName>
    <definedName name="_div4">#REF!</definedName>
    <definedName name="_EXH1">#REF!</definedName>
    <definedName name="_EXH6">#REF!</definedName>
    <definedName name="_Fill" hidden="1">#REF!</definedName>
    <definedName name="_Key1" hidden="1">#REF!</definedName>
    <definedName name="_Key11" hidden="1">#REF!</definedName>
    <definedName name="_key2" hidden="1">#REF!</definedName>
    <definedName name="_lslkdjf" hidden="1">#REF!</definedName>
    <definedName name="_MatInverse_In" hidden="1">#REF!</definedName>
    <definedName name="_MatInverse_Out" hidden="1">#REF!</definedName>
    <definedName name="_MatMult_A" hidden="1">#REF!</definedName>
    <definedName name="_new22" hidden="1">{#N/A,#N/A,FALSE,"SCA";#N/A,#N/A,FALSE,"NCA";#N/A,#N/A,FALSE,"SAZ";#N/A,#N/A,FALSE,"CAZ";#N/A,#N/A,FALSE,"SNV";#N/A,#N/A,FALSE,"NNV";#N/A,#N/A,FALSE,"PP";#N/A,#N/A,FALSE,"SA"}</definedName>
    <definedName name="_new23" hidden="1">{#N/A,#N/A,FALSE,"SCA";#N/A,#N/A,FALSE,"NCA";#N/A,#N/A,FALSE,"SAZ";#N/A,#N/A,FALSE,"CAZ";#N/A,#N/A,FALSE,"SNV";#N/A,#N/A,FALSE,"NNV";#N/A,#N/A,FALSE,"PP";#N/A,#N/A,FALSE,"SA"}</definedName>
    <definedName name="_new37" hidden="1">{#N/A,#N/A,FALSE,"SCA";#N/A,#N/A,FALSE,"NCA";#N/A,#N/A,FALSE,"SAZ";#N/A,#N/A,FALSE,"CAZ";#N/A,#N/A,FALSE,"SNV";#N/A,#N/A,FALSE,"NNV";#N/A,#N/A,FALSE,"PP";#N/A,#N/A,FALSE,"SA"}</definedName>
    <definedName name="_new41" hidden="1">{"caz2",#N/A,FALSE,"Central Arizona 2";"saz2",#N/A,FALSE,"Southern Arizona 2";"snv2",#N/A,FALSE,"Southern Nevada 2";"nnv2",#N/A,FALSE,"Northern Nevada 2";"sca2",#N/A,FALSE,"Southern California 2";"nca2",#N/A,FALSE,"Northern California 2";"pai2",#N/A,FALSE,"Paiute 2"}</definedName>
    <definedName name="_new43" hidden="1">{#N/A,#N/A,FALSE,"SCA";#N/A,#N/A,FALSE,"NCA";#N/A,#N/A,FALSE,"SAZ";#N/A,#N/A,FALSE,"CAZ";#N/A,#N/A,FALSE,"SNV";#N/A,#N/A,FALSE,"NNV";#N/A,#N/A,FALSE,"PP";#N/A,#N/A,FALSE,"SA"}</definedName>
    <definedName name="_new57" hidden="1">{#N/A,#N/A,FALSE,"SCA";#N/A,#N/A,FALSE,"NCA";#N/A,#N/A,FALSE,"SAZ";#N/A,#N/A,FALSE,"CAZ";#N/A,#N/A,FALSE,"SNV";#N/A,#N/A,FALSE,"NNV";#N/A,#N/A,FALSE,"PP";#N/A,#N/A,FALSE,"SA"}</definedName>
    <definedName name="_new58" hidden="1">{#N/A,#N/A,FALSE,"SCA";#N/A,#N/A,FALSE,"NCA";#N/A,#N/A,FALSE,"SAZ";#N/A,#N/A,FALSE,"CAZ";#N/A,#N/A,FALSE,"SNV";#N/A,#N/A,FALSE,"NNV";#N/A,#N/A,FALSE,"PP";#N/A,#N/A,FALSE,"SA"}</definedName>
    <definedName name="_new61"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1" hidden="1">{#N/A,#N/A,FALSE,"SCA";#N/A,#N/A,FALSE,"NCA";#N/A,#N/A,FALSE,"SAZ";#N/A,#N/A,FALSE,"CAZ";#N/A,#N/A,FALSE,"SNV";#N/A,#N/A,FALSE,"NNV";#N/A,#N/A,FALSE,"PP";#N/A,#N/A,FALSE,"SA"}</definedName>
    <definedName name="_new72" hidden="1">{#N/A,#N/A,FALSE,"SCA";#N/A,#N/A,FALSE,"NCA";#N/A,#N/A,FALSE,"SAZ";#N/A,#N/A,FALSE,"CAZ";#N/A,#N/A,FALSE,"SNV";#N/A,#N/A,FALSE,"NNV";#N/A,#N/A,FALSE,"PP";#N/A,#N/A,FALSE,"SA"}</definedName>
    <definedName name="_new73" hidden="1">{#N/A,#N/A,FALSE,"Page 1";#N/A,#N/A,FALSE,"Page 2";#N/A,#N/A,FALSE,"Page 3";#N/A,#N/A,FALSE,"Page 4";#N/A,#N/A,FALSE,"Page 5";#N/A,#N/A,FALSE,"Page 6";#N/A,#N/A,FALSE,"Page 7";#N/A,#N/A,FALSE,"Page 8";#N/A,#N/A,FALSE,"Page 9";#N/A,#N/A,FALSE,"PG8WP";#N/A,#N/A,FALSE,"PG9WP"}</definedName>
    <definedName name="_new74"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_new75" hidden="1">{"caz2",#N/A,FALSE,"Central Arizona 2";"saz2",#N/A,FALSE,"Southern Arizona 2";"snv2",#N/A,FALSE,"Southern Nevada 2";"nnv2",#N/A,FALSE,"Northern Nevada 2";"sca2",#N/A,FALSE,"Southern California 2";"nca2",#N/A,FALSE,"Northern California 2";"pai2",#N/A,FALSE,"Paiute 2"}</definedName>
    <definedName name="_NRG1">#REF!</definedName>
    <definedName name="_NRG2">#REF!</definedName>
    <definedName name="_NRG3">#REF!</definedName>
    <definedName name="_NRG5">#REF!</definedName>
    <definedName name="_NRG6">#REF!</definedName>
    <definedName name="_NRG8">#REF!</definedName>
    <definedName name="_num1" localSheetId="30">#REF!</definedName>
    <definedName name="_num1" localSheetId="29">#REF!</definedName>
    <definedName name="_num1" localSheetId="31">#REF!</definedName>
    <definedName name="_num1" localSheetId="33">#REF!</definedName>
    <definedName name="_num1" localSheetId="34">#REF!</definedName>
    <definedName name="_num1" localSheetId="32">#REF!</definedName>
    <definedName name="_num1">#REF!</definedName>
    <definedName name="_num10" localSheetId="30">#REF!</definedName>
    <definedName name="_num10" localSheetId="29">#REF!</definedName>
    <definedName name="_num10" localSheetId="31">#REF!</definedName>
    <definedName name="_num10" localSheetId="33">#REF!</definedName>
    <definedName name="_num10" localSheetId="34">#REF!</definedName>
    <definedName name="_num10" localSheetId="32">#REF!</definedName>
    <definedName name="_num10">#REF!</definedName>
    <definedName name="_num11" localSheetId="30">#REF!</definedName>
    <definedName name="_num11" localSheetId="29">#REF!</definedName>
    <definedName name="_num11" localSheetId="31">#REF!</definedName>
    <definedName name="_num11" localSheetId="33">#REF!</definedName>
    <definedName name="_num11" localSheetId="34">#REF!</definedName>
    <definedName name="_num11" localSheetId="32">#REF!</definedName>
    <definedName name="_num11">#REF!</definedName>
    <definedName name="_num12" localSheetId="30">#REF!</definedName>
    <definedName name="_num12" localSheetId="29">#REF!</definedName>
    <definedName name="_num12" localSheetId="31">#REF!</definedName>
    <definedName name="_num12" localSheetId="33">#REF!</definedName>
    <definedName name="_num12" localSheetId="34">#REF!</definedName>
    <definedName name="_num12" localSheetId="32">#REF!</definedName>
    <definedName name="_num12">#REF!</definedName>
    <definedName name="_num13" localSheetId="30">#REF!</definedName>
    <definedName name="_num13" localSheetId="29">#REF!</definedName>
    <definedName name="_num13" localSheetId="31">#REF!</definedName>
    <definedName name="_num13" localSheetId="33">#REF!</definedName>
    <definedName name="_num13" localSheetId="34">#REF!</definedName>
    <definedName name="_num13" localSheetId="32">#REF!</definedName>
    <definedName name="_num13">#REF!</definedName>
    <definedName name="_num14" localSheetId="30">#REF!</definedName>
    <definedName name="_num14" localSheetId="29">#REF!</definedName>
    <definedName name="_num14" localSheetId="31">#REF!</definedName>
    <definedName name="_num14" localSheetId="33">#REF!</definedName>
    <definedName name="_num14" localSheetId="34">#REF!</definedName>
    <definedName name="_num14" localSheetId="32">#REF!</definedName>
    <definedName name="_num14">#REF!</definedName>
    <definedName name="_num15" localSheetId="30">#REF!</definedName>
    <definedName name="_num15" localSheetId="29">#REF!</definedName>
    <definedName name="_num15" localSheetId="31">#REF!</definedName>
    <definedName name="_num15" localSheetId="33">#REF!</definedName>
    <definedName name="_num15" localSheetId="34">#REF!</definedName>
    <definedName name="_num15" localSheetId="32">#REF!</definedName>
    <definedName name="_num15">#REF!</definedName>
    <definedName name="_num16" localSheetId="30">#REF!</definedName>
    <definedName name="_num16" localSheetId="29">#REF!</definedName>
    <definedName name="_num16" localSheetId="31">#REF!</definedName>
    <definedName name="_num16" localSheetId="33">#REF!</definedName>
    <definedName name="_num16" localSheetId="34">#REF!</definedName>
    <definedName name="_num16" localSheetId="32">#REF!</definedName>
    <definedName name="_num16">#REF!</definedName>
    <definedName name="_num17" localSheetId="30">#REF!</definedName>
    <definedName name="_num17" localSheetId="29">#REF!</definedName>
    <definedName name="_num17" localSheetId="31">#REF!</definedName>
    <definedName name="_num17" localSheetId="33">#REF!</definedName>
    <definedName name="_num17" localSheetId="34">#REF!</definedName>
    <definedName name="_num17" localSheetId="32">#REF!</definedName>
    <definedName name="_num17">#REF!</definedName>
    <definedName name="_num18" localSheetId="30">#REF!</definedName>
    <definedName name="_num18" localSheetId="29">#REF!</definedName>
    <definedName name="_num18" localSheetId="31">#REF!</definedName>
    <definedName name="_num18" localSheetId="33">#REF!</definedName>
    <definedName name="_num18" localSheetId="34">#REF!</definedName>
    <definedName name="_num18" localSheetId="32">#REF!</definedName>
    <definedName name="_num18">#REF!</definedName>
    <definedName name="_num19" localSheetId="30">#REF!</definedName>
    <definedName name="_num19" localSheetId="29">#REF!</definedName>
    <definedName name="_num19" localSheetId="31">#REF!</definedName>
    <definedName name="_num19" localSheetId="33">#REF!</definedName>
    <definedName name="_num19" localSheetId="34">#REF!</definedName>
    <definedName name="_num19" localSheetId="32">#REF!</definedName>
    <definedName name="_num19">#REF!</definedName>
    <definedName name="_num2" localSheetId="30">#REF!</definedName>
    <definedName name="_num2" localSheetId="29">#REF!</definedName>
    <definedName name="_num2" localSheetId="31">#REF!</definedName>
    <definedName name="_num2" localSheetId="33">#REF!</definedName>
    <definedName name="_num2" localSheetId="34">#REF!</definedName>
    <definedName name="_num2" localSheetId="32">#REF!</definedName>
    <definedName name="_num2">#REF!</definedName>
    <definedName name="_num20" localSheetId="30">#REF!</definedName>
    <definedName name="_num20" localSheetId="29">#REF!</definedName>
    <definedName name="_num20" localSheetId="31">#REF!</definedName>
    <definedName name="_num20" localSheetId="33">#REF!</definedName>
    <definedName name="_num20" localSheetId="34">#REF!</definedName>
    <definedName name="_num20" localSheetId="32">#REF!</definedName>
    <definedName name="_num20">#REF!</definedName>
    <definedName name="_num21" localSheetId="30">#REF!</definedName>
    <definedName name="_num21" localSheetId="29">#REF!</definedName>
    <definedName name="_num21" localSheetId="31">#REF!</definedName>
    <definedName name="_num21" localSheetId="33">#REF!</definedName>
    <definedName name="_num21" localSheetId="34">#REF!</definedName>
    <definedName name="_num21" localSheetId="32">#REF!</definedName>
    <definedName name="_num21">#REF!</definedName>
    <definedName name="_num22" localSheetId="30">#REF!</definedName>
    <definedName name="_num22" localSheetId="29">#REF!</definedName>
    <definedName name="_num22" localSheetId="31">#REF!</definedName>
    <definedName name="_num22" localSheetId="33">#REF!</definedName>
    <definedName name="_num22" localSheetId="34">#REF!</definedName>
    <definedName name="_num22" localSheetId="32">#REF!</definedName>
    <definedName name="_num22">#REF!</definedName>
    <definedName name="_num23" localSheetId="30">#REF!</definedName>
    <definedName name="_num23" localSheetId="29">#REF!</definedName>
    <definedName name="_num23" localSheetId="31">#REF!</definedName>
    <definedName name="_num23" localSheetId="33">#REF!</definedName>
    <definedName name="_num23" localSheetId="34">#REF!</definedName>
    <definedName name="_num23" localSheetId="32">#REF!</definedName>
    <definedName name="_num23">#REF!</definedName>
    <definedName name="_num24" localSheetId="30">#REF!</definedName>
    <definedName name="_num24" localSheetId="29">#REF!</definedName>
    <definedName name="_num24" localSheetId="31">#REF!</definedName>
    <definedName name="_num24" localSheetId="33">#REF!</definedName>
    <definedName name="_num24" localSheetId="34">#REF!</definedName>
    <definedName name="_num24" localSheetId="32">#REF!</definedName>
    <definedName name="_num24">#REF!</definedName>
    <definedName name="_num25" localSheetId="30">#REF!</definedName>
    <definedName name="_num25" localSheetId="29">#REF!</definedName>
    <definedName name="_num25" localSheetId="31">#REF!</definedName>
    <definedName name="_num25" localSheetId="33">#REF!</definedName>
    <definedName name="_num25" localSheetId="34">#REF!</definedName>
    <definedName name="_num25" localSheetId="32">#REF!</definedName>
    <definedName name="_num25">#REF!</definedName>
    <definedName name="_num26" localSheetId="30">#REF!</definedName>
    <definedName name="_num26" localSheetId="29">#REF!</definedName>
    <definedName name="_num26" localSheetId="31">#REF!</definedName>
    <definedName name="_num26" localSheetId="33">#REF!</definedName>
    <definedName name="_num26" localSheetId="34">#REF!</definedName>
    <definedName name="_num26" localSheetId="32">#REF!</definedName>
    <definedName name="_num26">#REF!</definedName>
    <definedName name="_num27" localSheetId="30">#REF!</definedName>
    <definedName name="_num27" localSheetId="29">#REF!</definedName>
    <definedName name="_num27" localSheetId="31">#REF!</definedName>
    <definedName name="_num27" localSheetId="33">#REF!</definedName>
    <definedName name="_num27" localSheetId="34">#REF!</definedName>
    <definedName name="_num27" localSheetId="32">#REF!</definedName>
    <definedName name="_num27">#REF!</definedName>
    <definedName name="_num28" localSheetId="30">#REF!</definedName>
    <definedName name="_num28" localSheetId="29">#REF!</definedName>
    <definedName name="_num28" localSheetId="31">#REF!</definedName>
    <definedName name="_num28" localSheetId="33">#REF!</definedName>
    <definedName name="_num28" localSheetId="34">#REF!</definedName>
    <definedName name="_num28" localSheetId="32">#REF!</definedName>
    <definedName name="_num28">#REF!</definedName>
    <definedName name="_num29" localSheetId="30">#REF!</definedName>
    <definedName name="_num29" localSheetId="29">#REF!</definedName>
    <definedName name="_num29" localSheetId="31">#REF!</definedName>
    <definedName name="_num29" localSheetId="33">#REF!</definedName>
    <definedName name="_num29" localSheetId="34">#REF!</definedName>
    <definedName name="_num29" localSheetId="32">#REF!</definedName>
    <definedName name="_num29">#REF!</definedName>
    <definedName name="_num3" localSheetId="30">#REF!</definedName>
    <definedName name="_num3" localSheetId="29">#REF!</definedName>
    <definedName name="_num3" localSheetId="31">#REF!</definedName>
    <definedName name="_num3" localSheetId="33">#REF!</definedName>
    <definedName name="_num3" localSheetId="34">#REF!</definedName>
    <definedName name="_num3" localSheetId="32">#REF!</definedName>
    <definedName name="_num3">#REF!</definedName>
    <definedName name="_num30" localSheetId="30">#REF!</definedName>
    <definedName name="_num30" localSheetId="29">#REF!</definedName>
    <definedName name="_num30" localSheetId="31">#REF!</definedName>
    <definedName name="_num30" localSheetId="33">#REF!</definedName>
    <definedName name="_num30" localSheetId="34">#REF!</definedName>
    <definedName name="_num30" localSheetId="32">#REF!</definedName>
    <definedName name="_num30">#REF!</definedName>
    <definedName name="_num31" localSheetId="30">#REF!</definedName>
    <definedName name="_num31" localSheetId="29">#REF!</definedName>
    <definedName name="_num31" localSheetId="31">#REF!</definedName>
    <definedName name="_num31" localSheetId="33">#REF!</definedName>
    <definedName name="_num31" localSheetId="34">#REF!</definedName>
    <definedName name="_num31" localSheetId="32">#REF!</definedName>
    <definedName name="_num31">#REF!</definedName>
    <definedName name="_num32" localSheetId="30">#REF!</definedName>
    <definedName name="_num32" localSheetId="29">#REF!</definedName>
    <definedName name="_num32" localSheetId="31">#REF!</definedName>
    <definedName name="_num32" localSheetId="33">#REF!</definedName>
    <definedName name="_num32" localSheetId="34">#REF!</definedName>
    <definedName name="_num32" localSheetId="32">#REF!</definedName>
    <definedName name="_num32">#REF!</definedName>
    <definedName name="_num33" localSheetId="30">#REF!</definedName>
    <definedName name="_num33" localSheetId="29">#REF!</definedName>
    <definedName name="_num33" localSheetId="31">#REF!</definedName>
    <definedName name="_num33" localSheetId="33">#REF!</definedName>
    <definedName name="_num33" localSheetId="34">#REF!</definedName>
    <definedName name="_num33" localSheetId="32">#REF!</definedName>
    <definedName name="_num33">#REF!</definedName>
    <definedName name="_num4" localSheetId="30">#REF!</definedName>
    <definedName name="_num4" localSheetId="29">#REF!</definedName>
    <definedName name="_num4" localSheetId="31">#REF!</definedName>
    <definedName name="_num4" localSheetId="33">#REF!</definedName>
    <definedName name="_num4" localSheetId="34">#REF!</definedName>
    <definedName name="_num4" localSheetId="32">#REF!</definedName>
    <definedName name="_num4">#REF!</definedName>
    <definedName name="_num5" localSheetId="30">#REF!</definedName>
    <definedName name="_num5" localSheetId="29">#REF!</definedName>
    <definedName name="_num5" localSheetId="31">#REF!</definedName>
    <definedName name="_num5" localSheetId="33">#REF!</definedName>
    <definedName name="_num5" localSheetId="34">#REF!</definedName>
    <definedName name="_num5" localSheetId="32">#REF!</definedName>
    <definedName name="_num5">#REF!</definedName>
    <definedName name="_num6" localSheetId="30">#REF!</definedName>
    <definedName name="_num6" localSheetId="29">#REF!</definedName>
    <definedName name="_num6" localSheetId="31">#REF!</definedName>
    <definedName name="_num6" localSheetId="33">#REF!</definedName>
    <definedName name="_num6" localSheetId="34">#REF!</definedName>
    <definedName name="_num6" localSheetId="32">#REF!</definedName>
    <definedName name="_num6">#REF!</definedName>
    <definedName name="_num7" localSheetId="30">#REF!</definedName>
    <definedName name="_num7" localSheetId="29">#REF!</definedName>
    <definedName name="_num7" localSheetId="31">#REF!</definedName>
    <definedName name="_num7" localSheetId="33">#REF!</definedName>
    <definedName name="_num7" localSheetId="34">#REF!</definedName>
    <definedName name="_num7" localSheetId="32">#REF!</definedName>
    <definedName name="_num7">#REF!</definedName>
    <definedName name="_num8" localSheetId="30">#REF!</definedName>
    <definedName name="_num8" localSheetId="29">#REF!</definedName>
    <definedName name="_num8" localSheetId="31">#REF!</definedName>
    <definedName name="_num8" localSheetId="33">#REF!</definedName>
    <definedName name="_num8" localSheetId="34">#REF!</definedName>
    <definedName name="_num8" localSheetId="32">#REF!</definedName>
    <definedName name="_num8">#REF!</definedName>
    <definedName name="_num9" localSheetId="30">#REF!</definedName>
    <definedName name="_num9" localSheetId="29">#REF!</definedName>
    <definedName name="_num9" localSheetId="31">#REF!</definedName>
    <definedName name="_num9" localSheetId="33">#REF!</definedName>
    <definedName name="_num9" localSheetId="34">#REF!</definedName>
    <definedName name="_num9" localSheetId="32">#REF!</definedName>
    <definedName name="_num9">#REF!</definedName>
    <definedName name="_Order1" hidden="1">255</definedName>
    <definedName name="_Order2" hidden="1">255</definedName>
    <definedName name="_pb1"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b2"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_pb3"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_pg1" localSheetId="30">#REF!</definedName>
    <definedName name="_pg1" localSheetId="29">#REF!</definedName>
    <definedName name="_pg1" localSheetId="31">#REF!</definedName>
    <definedName name="_pg1" localSheetId="33">#REF!</definedName>
    <definedName name="_pg1" localSheetId="34">#REF!</definedName>
    <definedName name="_pg1" localSheetId="32">#REF!</definedName>
    <definedName name="_pg1">#REF!</definedName>
    <definedName name="_pg2" localSheetId="30">#REF!</definedName>
    <definedName name="_pg2" localSheetId="29">#REF!</definedName>
    <definedName name="_pg2" localSheetId="31">#REF!</definedName>
    <definedName name="_pg2" localSheetId="33">#REF!</definedName>
    <definedName name="_pg2" localSheetId="34">#REF!</definedName>
    <definedName name="_pg2" localSheetId="32">#REF!</definedName>
    <definedName name="_pg2">#REF!</definedName>
    <definedName name="_R" localSheetId="30">#REF!</definedName>
    <definedName name="_R" localSheetId="29">#REF!</definedName>
    <definedName name="_R" localSheetId="31">#REF!</definedName>
    <definedName name="_R" localSheetId="33">#REF!</definedName>
    <definedName name="_R" localSheetId="34">#REF!</definedName>
    <definedName name="_R" localSheetId="32">#REF!</definedName>
    <definedName name="_R">#REF!</definedName>
    <definedName name="_Regression_Int" hidden="1">1</definedName>
    <definedName name="_Regression_Out" hidden="1">#REF!</definedName>
    <definedName name="_Regression_X" hidden="1">#REF!</definedName>
    <definedName name="_Regression_Y" hidden="1">#REF!</definedName>
    <definedName name="_RMA1" localSheetId="30">#REF!</definedName>
    <definedName name="_RMA1" localSheetId="29">#REF!</definedName>
    <definedName name="_RMA1" localSheetId="31">#REF!</definedName>
    <definedName name="_RMA1" localSheetId="33">#REF!</definedName>
    <definedName name="_RMA1" localSheetId="34">#REF!</definedName>
    <definedName name="_RMA1" localSheetId="32">#REF!</definedName>
    <definedName name="_RMA1">#REF!</definedName>
    <definedName name="_RMA2" localSheetId="30">#REF!</definedName>
    <definedName name="_RMA2" localSheetId="29">#REF!</definedName>
    <definedName name="_RMA2" localSheetId="31">#REF!</definedName>
    <definedName name="_RMA2" localSheetId="33">#REF!</definedName>
    <definedName name="_RMA2" localSheetId="34">#REF!</definedName>
    <definedName name="_RMA2" localSheetId="32">#REF!</definedName>
    <definedName name="_RMA2">#REF!</definedName>
    <definedName name="_Sort" hidden="1">#REF!</definedName>
    <definedName name="_sort2" hidden="1">#REF!</definedName>
    <definedName name="_swe80">#REF!</definedName>
    <definedName name="_Table1_In1" hidden="1">#REF!</definedName>
    <definedName name="_Table1_Out" hidden="1">#REF!</definedName>
    <definedName name="_Table2_Out" hidden="1">#REF!</definedName>
    <definedName name="_ucg80">#REF!</definedName>
    <definedName name="_WRK1">#REF!</definedName>
    <definedName name="_WRK2">#REF!</definedName>
    <definedName name="_x" hidden="1">#REF!</definedName>
    <definedName name="A" hidden="1">#REF!</definedName>
    <definedName name="aa" hidden="1">{"FAC_SUMMARY",#N/A,FALSE,"Summaries"}</definedName>
    <definedName name="AAA">#REF!</definedName>
    <definedName name="AAA_DOCTOPS" hidden="1">"AAA_SET"</definedName>
    <definedName name="AAA_duser" hidden="1">"OFF"</definedName>
    <definedName name="aaaa" hidden="1">{"caz2",#N/A,FALSE,"Central Arizona 2";"saz2",#N/A,FALSE,"Southern Arizona 2";"snv2",#N/A,FALSE,"Southern Nevada 2";"nnv2",#N/A,FALSE,"Northern Nevada 2";"sca2",#N/A,FALSE,"Southern California 2";"nca2",#N/A,FALSE,"Northern California 2";"pai2",#N/A,FALSE,"Paiute 2"}</definedName>
    <definedName name="aaaaaa" hidden="1">{#N/A,#N/A,FALSE,"SCA";#N/A,#N/A,FALSE,"NCA";#N/A,#N/A,FALSE,"SAZ";#N/A,#N/A,FALSE,"CAZ";#N/A,#N/A,FALSE,"SNV";#N/A,#N/A,FALSE,"NNV";#N/A,#N/A,FALSE,"PP";#N/A,#N/A,FALSE,"SA"}</definedName>
    <definedName name="aaaaaaa" hidden="1">{#N/A,#N/A,FALSE,"SCA";#N/A,#N/A,FALSE,"NCA";#N/A,#N/A,FALSE,"SAZ";#N/A,#N/A,FALSE,"CAZ";#N/A,#N/A,FALSE,"SNV";#N/A,#N/A,FALSE,"NNV";#N/A,#N/A,FALSE,"PP";#N/A,#N/A,FALSE,"SA"}</definedName>
    <definedName name="aaaaaaaa" hidden="1">{#N/A,#N/A,FALSE,"SCA";#N/A,#N/A,FALSE,"NCA";#N/A,#N/A,FALSE,"SAZ";#N/A,#N/A,FALSE,"CAZ";#N/A,#N/A,FALSE,"SNV";#N/A,#N/A,FALSE,"NNV";#N/A,#N/A,FALSE,"PP";#N/A,#N/A,FALSE,"SA"}</definedName>
    <definedName name="aaaaaaaaaaaaaaa" hidden="1">{#N/A,#N/A,FALSE,"O&amp;M by processes";#N/A,#N/A,FALSE,"Elec Act vs Bud";#N/A,#N/A,FALSE,"G&amp;A";#N/A,#N/A,FALSE,"BGS";#N/A,#N/A,FALSE,"Res Cost"}</definedName>
    <definedName name="aaaaaaag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AAB_Addin5" hidden="1">"AAB_Description for addin 5,Description for addin 5,Description for addin 5,Description for addin 5,Description for addin 5,Description for addin 5"</definedName>
    <definedName name="abc" hidden="1">{#N/A,#N/A,TRUE,"1990";#N/A,#N/A,TRUE,"1991";#N/A,#N/A,TRUE,"1992";#N/A,#N/A,TRUE,"1993"}</definedName>
    <definedName name="abcd" hidden="1">{#N/A,#N/A,TRUE,"1990";#N/A,#N/A,TRUE,"1991";#N/A,#N/A,TRUE,"1992";#N/A,#N/A,TRUE,"1993"}</definedName>
    <definedName name="abcde" hidden="1">{"summary",#N/A,TRUE,"E93ADJ";"detail",#N/A,TRUE,"E93ADJ"}</definedName>
    <definedName name="abcdef" hidden="1">{"summary",#N/A,TRUE,"E93ADJ";"detail",#N/A,TRUE,"E93ADJ"}</definedName>
    <definedName name="ACCTPAY00">#REF!</definedName>
    <definedName name="ACCTPAY98">#REF!</definedName>
    <definedName name="ACCTPAY99">#REF!</definedName>
    <definedName name="AccumDepr">#REF!</definedName>
    <definedName name="ACwvu.DATABASE." hidden="1">#REF!</definedName>
    <definedName name="ACwvu.OP." hidden="1">#REF!</definedName>
    <definedName name="ad">#REF!</definedName>
    <definedName name="adadf">#REF!</definedName>
    <definedName name="AdditionalOPEX">#REF!</definedName>
    <definedName name="AdditionalOPEX_Early">#REF!</definedName>
    <definedName name="adf">#REF!</definedName>
    <definedName name="adfadfdfadsfdsa" hidden="1">#REF!</definedName>
    <definedName name="ADJGROWTHRATES">#REF!</definedName>
    <definedName name="adsfadf">#REF!</definedName>
    <definedName name="aedf" hidden="1">#REF!</definedName>
    <definedName name="AEP">#REF!</definedName>
    <definedName name="aewc12" hidden="1">#REF!</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dafadfs" hidden="1">#REF!</definedName>
    <definedName name="afddfadfdsfafdas" hidden="1">#REF!</definedName>
    <definedName name="AIAC">#REF!</definedName>
    <definedName name="Airport">#REF!</definedName>
    <definedName name="ajw2n" hidden="1">#REF!</definedName>
    <definedName name="ALL">#REF!</definedName>
    <definedName name="alldcfh">#REF!</definedName>
    <definedName name="alldcfl">#REF!</definedName>
    <definedName name="AMORT" localSheetId="30">#REF!</definedName>
    <definedName name="AMORT" localSheetId="29">#REF!</definedName>
    <definedName name="AMORT" localSheetId="31">#REF!</definedName>
    <definedName name="AMORT" localSheetId="33">#REF!</definedName>
    <definedName name="AMORT" localSheetId="34">#REF!</definedName>
    <definedName name="AMORT" localSheetId="32">#REF!</definedName>
    <definedName name="AMORT">#REF!</definedName>
    <definedName name="AmtTable">#REF!</definedName>
    <definedName name="anscount" hidden="1">1</definedName>
    <definedName name="antra">#REF!</definedName>
    <definedName name="ap" hidden="1">#REF!</definedName>
    <definedName name="AP00">#REF!</definedName>
    <definedName name="aprilAMT">[0]!AmtTable</definedName>
    <definedName name="aprilDT">[0]!DTTable</definedName>
    <definedName name="ARTNA">#REF!</definedName>
    <definedName name="as" hidden="1">{"Summary",#N/A,FALSE,"Options "}</definedName>
    <definedName name="AS2DocOpenMode" hidden="1">"AS2DocumentEdit"</definedName>
    <definedName name="AS2NamedRange" hidden="1">7</definedName>
    <definedName name="asd" hidden="1">#REF!</definedName>
    <definedName name="asdf" hidden="1">#REF!</definedName>
    <definedName name="asdij" hidden="1">#REF!</definedName>
    <definedName name="asf" hidden="1">#REF!</definedName>
    <definedName name="ashwin" hidden="1">{#N/A,"Anonymous",FALSE,"30 30k Table";#N/A,#N/A,FALSE,"30 50k Table";#N/A,#N/A,FALSE,"40 100k Table"}</definedName>
    <definedName name="aspd" hidden="1">#REF!</definedName>
    <definedName name="Assessment_FooterType" hidden="1">"NONE"</definedName>
    <definedName name="Assessments_FooterType" hidden="1">"NONE"</definedName>
    <definedName name="aswac" hidden="1">#REF!</definedName>
    <definedName name="aswc" hidden="1">#REF!</definedName>
    <definedName name="atmos">#REF!</definedName>
    <definedName name="ATOKA">#REF!</definedName>
    <definedName name="AUGAMT">[0]!AmtTable</definedName>
    <definedName name="AUGDT">[0]!DTTable</definedName>
    <definedName name="AUGUSTAMT">#N/A</definedName>
    <definedName name="AUGUSTDT">#N/A</definedName>
    <definedName name="avbc"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Average_Calculated_Beta">#REF!</definedName>
    <definedName name="average_p_v">#REF!</definedName>
    <definedName name="average_p_v_h">#REF!</definedName>
    <definedName name="average_p_v_vh">#REF!</definedName>
    <definedName name="avg">#REF!</definedName>
    <definedName name="Avg_CmnEqtyRatioWST">#REF!</definedName>
    <definedName name="avg_date">#REF!</definedName>
    <definedName name="AVG_RESIDUAL_PROFORMA">#REF!</definedName>
    <definedName name="avg_ticker">#REF!</definedName>
    <definedName name="AvgStockPrice">#REF!</definedName>
    <definedName name="aw3dq" hidden="1">#REF!</definedName>
    <definedName name="awd" hidden="1">#REF!</definedName>
    <definedName name="awef" hidden="1">#REF!</definedName>
    <definedName name="AWS" hidden="1">#REF!</definedName>
    <definedName name="az" hidden="1">#REF!</definedName>
    <definedName name="b" hidden="1">{#N/A,#N/A,TRUE,"SLDE";#N/A,#N/A,TRUE,"Concession Summary"}</definedName>
    <definedName name="BaaUBondYldFY06">#REF!</definedName>
    <definedName name="BaaUBondYldFY07">#REF!</definedName>
    <definedName name="BaaUBondYldFY08">#REF!</definedName>
    <definedName name="BaaUBondYldFY09">#REF!</definedName>
    <definedName name="BaaUBondYldFY10">#REF!</definedName>
    <definedName name="BaaUBondYldFY11">#REF!</definedName>
    <definedName name="BaaUBondYldFY12">#REF!</definedName>
    <definedName name="BaaUBondYldFY13">#REF!</definedName>
    <definedName name="BaaUBondYldFY14">#REF!</definedName>
    <definedName name="BACKUP">#REF!</definedName>
    <definedName name="badger" hidden="1">{"TOT_QTR_TO_PREV",#N/A,FALSE,"Site Sum"}</definedName>
    <definedName name="badger1" hidden="1">{"TOT_QTR_TO_PREV",#N/A,FALSE,"Site Sum"}</definedName>
    <definedName name="BAL">#REF!</definedName>
    <definedName name="BALTITLE">#REF!</definedName>
    <definedName name="BB" hidden="1">#REF!</definedName>
    <definedName name="bb_mdm" hidden="1">#REF!</definedName>
    <definedName name="bb_MDMyNTU0NDRBODY1NDVEQz" hidden="1">#REF!</definedName>
    <definedName name="BBB">#REF!</definedName>
    <definedName name="bbbb" hidden="1">#REF!</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cd" hidden="1">{#N/A,#N/A,TRUE,"1990";#N/A,#N/A,TRUE,"1991";#N/A,#N/A,TRUE,"1992";#N/A,#N/A,TRUE,"1993"}</definedName>
    <definedName name="bcde" hidden="1">{"summary",#N/A,TRUE,"E93ADJ";"detail",#N/A,TRUE,"E93ADJ"}</definedName>
    <definedName name="Beg_Bal">#REF!</definedName>
    <definedName name="begretre" hidden="1">{#N/A,#N/A,FALSE,"OTHERINPUTS";#N/A,#N/A,FALSE,"DITRATEINPUTS";#N/A,#N/A,FALSE,"SUPPLIEDADJINPUT";#N/A,#N/A,FALSE,"TIMINGDIFFINPUTS";#N/A,#N/A,FALSE,"BR&amp;SUPADJ."}</definedName>
    <definedName name="BETA" localSheetId="30">#REF!</definedName>
    <definedName name="BETA" localSheetId="29">#REF!</definedName>
    <definedName name="BETA" localSheetId="31">#REF!</definedName>
    <definedName name="BETA" localSheetId="33">#REF!</definedName>
    <definedName name="BETA" localSheetId="34">#REF!</definedName>
    <definedName name="BETA" localSheetId="32">#REF!</definedName>
    <definedName name="BETA">#REF!</definedName>
    <definedName name="BETA_CURR_SELECTED" localSheetId="2">[1]Data!$K$8</definedName>
    <definedName name="BETA_CURR_SELECTED">#REF!</definedName>
    <definedName name="BETA_CURRENCIES" localSheetId="2">[1]Data!$F$6:$F$40</definedName>
    <definedName name="BETA_CURRENCIES">#REF!</definedName>
    <definedName name="BETA_CURRENCY" localSheetId="2">[1]Data!$F$6:$G$40</definedName>
    <definedName name="BETA_CURRENCY">#REF!</definedName>
    <definedName name="BETA_DATA_FIELDS" localSheetId="2">[1]Data!#REF!</definedName>
    <definedName name="BETA_DATA_FIELDS">#REF!</definedName>
    <definedName name="BETA_OVERRIDE_FIELDS" localSheetId="2">[1]Data!$J$4:$J$7</definedName>
    <definedName name="BETA_OVERRIDE_FIELDS">#REF!</definedName>
    <definedName name="BETA_OVERRIDE_VALUES" localSheetId="2">[1]Data!$K$4:$K$7</definedName>
    <definedName name="BETA_OVERRIDE_VALUES">#REF!</definedName>
    <definedName name="BETA_PERIOD" localSheetId="2">[1]Data!$B$6:$C$10</definedName>
    <definedName name="BETA_PERIOD">#REF!</definedName>
    <definedName name="BETA_PERIODS" localSheetId="2">[1]Data!$B$6:$B$10</definedName>
    <definedName name="BETA_PERIODS">#REF!</definedName>
    <definedName name="betaadj" localSheetId="30">#REF!</definedName>
    <definedName name="betaadj" localSheetId="29">#REF!</definedName>
    <definedName name="betaadj" localSheetId="31">#REF!</definedName>
    <definedName name="betaadj" localSheetId="33">#REF!</definedName>
    <definedName name="betaadj" localSheetId="34">#REF!</definedName>
    <definedName name="betaadj" localSheetId="32">#REF!</definedName>
    <definedName name="betaadj">#REF!</definedName>
    <definedName name="betaHistoricalBetaSheet" localSheetId="2">'WP SPX_5YR_MONTHLY'!#REF!</definedName>
    <definedName name="Bk_Tax_OH_Columns">#REF!</definedName>
    <definedName name="Bk_Tax_OH_Report">#REF!</definedName>
    <definedName name="Bk_Tax_OH_Rows">#REF!</definedName>
    <definedName name="bl" hidden="1">#REF!</definedName>
    <definedName name="Blank" hidden="1">{"ARK_JURIS_FUEL",#N/A,FALSE,"Ark_Fuel&amp;Rev"}</definedName>
    <definedName name="bloomberg_footnote">#REF!</definedName>
    <definedName name="BLPH2" hidden="1">#REF!</definedName>
    <definedName name="BLPH3" hidden="1">#REF!</definedName>
    <definedName name="BLPH4" hidden="1">#REF!</definedName>
    <definedName name="BLPH5" hidden="1">#REF!</definedName>
    <definedName name="BLPH6" hidden="1">#REF!</definedName>
    <definedName name="bnca" hidden="1">#REF!</definedName>
    <definedName name="bned" hidden="1">#REF!</definedName>
    <definedName name="BODER8">#REF!</definedName>
    <definedName name="bond_rating">#REF!</definedName>
    <definedName name="bond_rating_h">#REF!</definedName>
    <definedName name="bond_rating_vh">#REF!</definedName>
    <definedName name="bond_yield_summary">#REF!</definedName>
    <definedName name="bond_yield_summary_h">#REF!</definedName>
    <definedName name="bond_yield_summary_vh">#REF!</definedName>
    <definedName name="Book_Depr_Rate_10">#REF!</definedName>
    <definedName name="Book_Depr_Rate_10_WGS">#REF!</definedName>
    <definedName name="Book_Depr_Rate_15E">#REF!</definedName>
    <definedName name="Book_Depr_Rate_15G">#REF!</definedName>
    <definedName name="Book_Depr_Rate_15S">#REF!</definedName>
    <definedName name="Book_Depr_Rate_5">#REF!</definedName>
    <definedName name="Book_Depr_Rate_5_WGS">#REF!</definedName>
    <definedName name="Book_Depr_Rate_5NU">#REF!</definedName>
    <definedName name="borst" hidden="1">#REF!</definedName>
    <definedName name="Bruce" hidden="1">{#N/A,#N/A,FALSE,"SCA";#N/A,#N/A,FALSE,"NCA";#N/A,#N/A,FALSE,"SAZ";#N/A,#N/A,FALSE,"CAZ";#N/A,#N/A,FALSE,"SNV";#N/A,#N/A,FALSE,"NNV";#N/A,#N/A,FALSE,"PP";#N/A,#N/A,FALSE,"SA"}</definedName>
    <definedName name="Bruce1" hidden="1">{#N/A,#N/A,FALSE,"Page 1";#N/A,#N/A,FALSE,"Page 2";#N/A,#N/A,FALSE,"Page 3";#N/A,#N/A,FALSE,"Page 4";#N/A,#N/A,FALSE,"Page 5";#N/A,#N/A,FALSE,"Page 6";#N/A,#N/A,FALSE,"Page 7";#N/A,#N/A,FALSE,"Page 8";#N/A,#N/A,FALSE,"Page 9";#N/A,#N/A,FALSE,"PG8WP";#N/A,#N/A,FALSE,"PG9WP"}</definedName>
    <definedName name="BUSUNIT">#REF!</definedName>
    <definedName name="BUTLER">#REF!</definedName>
    <definedName name="bvvrr"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c.LTMYear" hidden="1">#REF!</definedName>
    <definedName name="C_">#REF!</definedName>
    <definedName name="C_A">OFFSET(#REF!,0,0,#REF!-3,1)</definedName>
    <definedName name="C_Aa">OFFSET(#REF!,0,0,#REF!-3,1)</definedName>
    <definedName name="C_Aaa">OFFSET(#REF!,0,0,#REF!-3,1)</definedName>
    <definedName name="C_Avg">OFFSET(#REF!,0,0,#REF!-3,1)</definedName>
    <definedName name="C_Baa">OFFSET(#REF!,0,0,#REF!-3,1)</definedName>
    <definedName name="ca" hidden="1">#REF!</definedName>
    <definedName name="cadfed">#REF!</definedName>
    <definedName name="calcDiv1">#REF!</definedName>
    <definedName name="calcDiv2">#REF!</definedName>
    <definedName name="calcDiv3">#REF!</definedName>
    <definedName name="calcDiv4">#REF!</definedName>
    <definedName name="calcEDiv01">#REF!</definedName>
    <definedName name="calcEDiv02">#REF!</definedName>
    <definedName name="calcEDiv03">#REF!</definedName>
    <definedName name="calcEDiv04">#REF!</definedName>
    <definedName name="calcEDiv05">#REF!</definedName>
    <definedName name="calcEDiv06">#REF!</definedName>
    <definedName name="calcEDiv07">#REF!</definedName>
    <definedName name="calcEDiv08">#REF!</definedName>
    <definedName name="calcEDiv09">#REF!</definedName>
    <definedName name="calcEDiv10">#REF!</definedName>
    <definedName name="calcEDiv11">#REF!</definedName>
    <definedName name="calcEDiv12">#REF!</definedName>
    <definedName name="calcEDiv13">#REF!</definedName>
    <definedName name="calcEDiv14">#REF!</definedName>
    <definedName name="calcEDiv15">#REF!</definedName>
    <definedName name="calcEDiv16">#REF!</definedName>
    <definedName name="calcEDiv17">#REF!</definedName>
    <definedName name="calcEDiv18">#REF!</definedName>
    <definedName name="calcEDiv19">#REF!</definedName>
    <definedName name="calcEDiv20">#REF!</definedName>
    <definedName name="calcEDiv21">#REF!</definedName>
    <definedName name="calcEDiv22">#REF!</definedName>
    <definedName name="calcEDiv23">#REF!</definedName>
    <definedName name="calcEDiv24">#REF!</definedName>
    <definedName name="calcEDiv25">#REF!</definedName>
    <definedName name="Calculation_of_Ok_Juris_Cost_of_Fuel">#REF!</definedName>
    <definedName name="can" hidden="1">{#N/A,#N/A,FALSE,"O&amp;M by processes";#N/A,#N/A,FALSE,"Elec Act vs Bud";#N/A,#N/A,FALSE,"G&amp;A";#N/A,#N/A,FALSE,"BGS";#N/A,#N/A,FALSE,"Res Cost"}</definedName>
    <definedName name="CapCash">#REF!</definedName>
    <definedName name="CapCashTic">#REF!</definedName>
    <definedName name="capital_structure">#REF!</definedName>
    <definedName name="capital_structure_h">#REF!</definedName>
    <definedName name="capital_structure_vh">#REF!</definedName>
    <definedName name="capitalization">#REF!</definedName>
    <definedName name="CAPM_Result">#REF!</definedName>
    <definedName name="CapSpending">#REF!</definedName>
    <definedName name="CapStructure">#REF!</definedName>
    <definedName name="CashFlow">#REF!</definedName>
    <definedName name="cbwe" hidden="1">#REF!</definedName>
    <definedName name="CBWorkbookPriority" hidden="1">-1523877792</definedName>
    <definedName name="CC">#REF!</definedName>
    <definedName name="CCC">#REF!</definedName>
    <definedName name="cccc" hidden="1">{#N/A,#N/A,FALSE,"O&amp;M by processes";#N/A,#N/A,FALSE,"Elec Act vs Bud";#N/A,#N/A,FALSE,"G&amp;A";#N/A,#N/A,FALSE,"BGS";#N/A,#N/A,FALSE,"Res Cost"}</definedName>
    <definedName name="cdcfcomph">#REF!</definedName>
    <definedName name="cdcfcompl">#REF!</definedName>
    <definedName name="cdcfcowith">#REF!</definedName>
    <definedName name="cdcfcowitl">#REF!</definedName>
    <definedName name="cdcfh">#REF!</definedName>
    <definedName name="cdcfl">#REF!</definedName>
    <definedName name="cdiv1">#REF!</definedName>
    <definedName name="cdiv2">#REF!</definedName>
    <definedName name="cdiv3">#REF!</definedName>
    <definedName name="cdiv4">#REF!</definedName>
    <definedName name="Central_Only">#REF!</definedName>
    <definedName name="CF_CAP_WP">#REF!</definedName>
    <definedName name="cgcoe">#REF!</definedName>
    <definedName name="chj" hidden="1">#REF!</definedName>
    <definedName name="chy">#REF!</definedName>
    <definedName name="CHY_ACCUM_RES_REPORT">#REF!</definedName>
    <definedName name="CHY_CUST_ADV_COLUMNS">#REF!</definedName>
    <definedName name="CHY_CUST_ADV_REPORT">#REF!</definedName>
    <definedName name="CHY_CUST_ADV_ROWS">#REF!</definedName>
    <definedName name="CHY_DCAS_ACRS">#REF!</definedName>
    <definedName name="CHY_DCAS_ADR">#REF!</definedName>
    <definedName name="CHY_DCAS_COLUMNS">#REF!</definedName>
    <definedName name="CHY_DCAS_DDB">#REF!</definedName>
    <definedName name="CHY_DCAS_DEPR">#REF!</definedName>
    <definedName name="CHY_DCAS_MACRS">#REF!</definedName>
    <definedName name="CHY_DCAS_NONDEPR">#REF!</definedName>
    <definedName name="CHY_DCAS_ROWS">#REF!</definedName>
    <definedName name="CHY_DCAS_STLINE">#REF!</definedName>
    <definedName name="CHY_DEF_TAX_ANAL_ROWS">#REF!</definedName>
    <definedName name="CHY_DEPR_CAP_ANAL_REPORT">#REF!</definedName>
    <definedName name="CHY_PPE_COLUMNS">#REF!</definedName>
    <definedName name="CHY_PPE_REPORT">#REF!</definedName>
    <definedName name="CHY_PPE_ROWS">#REF!</definedName>
    <definedName name="CHY_RAR">#REF!</definedName>
    <definedName name="CHY_RAR_DETAIL">#REF!</definedName>
    <definedName name="CHY_RAR_ROWS">#REF!</definedName>
    <definedName name="CHY_RES">#REF!</definedName>
    <definedName name="CHY_RES_ADDS">#REF!</definedName>
    <definedName name="CHY_RES_COLUMNS">#REF!</definedName>
    <definedName name="CHY_RES_DEDUCTS">#REF!</definedName>
    <definedName name="CHY_RES_ROWS">#REF!</definedName>
    <definedName name="CHY_ROW_DEF_TAX_ANAL_REPORT">#REF!</definedName>
    <definedName name="CHY_TAX_BASIS_ADD_REPORT">#REF!</definedName>
    <definedName name="chyfbAMT">[0]!AmtTable</definedName>
    <definedName name="chyfbDT">[0]!DTTable</definedName>
    <definedName name="CHYMARAMT">[0]!AmtTable</definedName>
    <definedName name="CHYMARDT">[0]!DTTable</definedName>
    <definedName name="CIAC">#REF!</definedName>
    <definedName name="CIQANR_396b6700a05b4c1f83e63dcb3d1292c2" hidden="1">#REF!</definedName>
    <definedName name="CIQANR_54746e34064d474d99f979470604f0cb" hidden="1">#REF!</definedName>
    <definedName name="CIQANR_9170e773fe574b34ba3f8c73c13a53ef" hidden="1">#REF!</definedName>
    <definedName name="CIQWBGuid" hidden="1">"0a162ba8-f85b-49e3-88c3-69ce2b8033eb"</definedName>
    <definedName name="CIQWBInfo" hidden="1">"{ ""CIQVersion"":""9.45.614.5792"" }"</definedName>
    <definedName name="client_debt_cost">#REF!</definedName>
    <definedName name="client_deemed_d_v">#REF!</definedName>
    <definedName name="client_deemed_e_v">#REF!</definedName>
    <definedName name="client_deemed_p_v">#REF!</definedName>
    <definedName name="client_name">#REF!</definedName>
    <definedName name="client_pref_cost">#REF!</definedName>
    <definedName name="Close4">#REF!</definedName>
    <definedName name="CNC2.CE">#REF!</definedName>
    <definedName name="CNC3.CE">#REF!</definedName>
    <definedName name="co_number">#REF!</definedName>
    <definedName name="codcfh">#REF!</definedName>
    <definedName name="codcfl">#REF!</definedName>
    <definedName name="CoE">#REF!</definedName>
    <definedName name="Common" hidden="1">{#N/A,#N/A,FALSE,"SCA";#N/A,#N/A,FALSE,"NCA";#N/A,#N/A,FALSE,"SAZ";#N/A,#N/A,FALSE,"CAZ";#N/A,#N/A,FALSE,"SNV";#N/A,#N/A,FALSE,"NNV";#N/A,#N/A,FALSE,"PP";#N/A,#N/A,FALSE,"SA"}</definedName>
    <definedName name="Common___Pre__81">#REF!</definedName>
    <definedName name="company">#REF!</definedName>
    <definedName name="Company_Data_CoveredAnalyst">#REF!</definedName>
    <definedName name="Company_Data_Generation">#REF!</definedName>
    <definedName name="Company_Data_MA">#REF!</definedName>
    <definedName name="Company_Data_Pays_Dividends">#REF!</definedName>
    <definedName name="Company_Data_Pos_Growth">#REF!</definedName>
    <definedName name="Company_Data_Reg_Inc">#REF!</definedName>
    <definedName name="Company_Data_SP_Credit_Rating">#REF!</definedName>
    <definedName name="Company_Data_Ticker">#REF!</definedName>
    <definedName name="company_map">#REF!</definedName>
    <definedName name="company1" localSheetId="30">#REF!</definedName>
    <definedName name="company1" localSheetId="29">#REF!</definedName>
    <definedName name="company1" localSheetId="31">#REF!</definedName>
    <definedName name="company1" localSheetId="33">#REF!</definedName>
    <definedName name="company1" localSheetId="34">#REF!</definedName>
    <definedName name="company1" localSheetId="32">#REF!</definedName>
    <definedName name="company1">#REF!</definedName>
    <definedName name="company10" localSheetId="30">#REF!</definedName>
    <definedName name="company10" localSheetId="29">#REF!</definedName>
    <definedName name="company10" localSheetId="31">#REF!</definedName>
    <definedName name="company10" localSheetId="33">#REF!</definedName>
    <definedName name="company10" localSheetId="34">#REF!</definedName>
    <definedName name="company10" localSheetId="32">#REF!</definedName>
    <definedName name="company10">#REF!</definedName>
    <definedName name="company11" localSheetId="30">#REF!</definedName>
    <definedName name="company11" localSheetId="29">#REF!</definedName>
    <definedName name="company11" localSheetId="31">#REF!</definedName>
    <definedName name="company11" localSheetId="33">#REF!</definedName>
    <definedName name="company11" localSheetId="34">#REF!</definedName>
    <definedName name="company11" localSheetId="32">#REF!</definedName>
    <definedName name="company11">#REF!</definedName>
    <definedName name="company12" localSheetId="30">#REF!</definedName>
    <definedName name="company12" localSheetId="29">#REF!</definedName>
    <definedName name="company12" localSheetId="31">#REF!</definedName>
    <definedName name="company12" localSheetId="33">#REF!</definedName>
    <definedName name="company12" localSheetId="34">#REF!</definedName>
    <definedName name="company12" localSheetId="32">#REF!</definedName>
    <definedName name="company12">#REF!</definedName>
    <definedName name="company13" localSheetId="30">#REF!</definedName>
    <definedName name="company13" localSheetId="29">#REF!</definedName>
    <definedName name="company13" localSheetId="31">#REF!</definedName>
    <definedName name="company13" localSheetId="33">#REF!</definedName>
    <definedName name="company13" localSheetId="34">#REF!</definedName>
    <definedName name="company13" localSheetId="32">#REF!</definedName>
    <definedName name="company13">#REF!</definedName>
    <definedName name="company14" localSheetId="30">#REF!</definedName>
    <definedName name="company14" localSheetId="29">#REF!</definedName>
    <definedName name="company14" localSheetId="31">#REF!</definedName>
    <definedName name="company14" localSheetId="33">#REF!</definedName>
    <definedName name="company14" localSheetId="34">#REF!</definedName>
    <definedName name="company14" localSheetId="32">#REF!</definedName>
    <definedName name="company14">#REF!</definedName>
    <definedName name="company15" localSheetId="30">#REF!</definedName>
    <definedName name="company15" localSheetId="29">#REF!</definedName>
    <definedName name="company15" localSheetId="31">#REF!</definedName>
    <definedName name="company15" localSheetId="33">#REF!</definedName>
    <definedName name="company15" localSheetId="34">#REF!</definedName>
    <definedName name="company15" localSheetId="32">#REF!</definedName>
    <definedName name="company15">#REF!</definedName>
    <definedName name="company16" localSheetId="30">#REF!</definedName>
    <definedName name="company16" localSheetId="29">#REF!</definedName>
    <definedName name="company16" localSheetId="31">#REF!</definedName>
    <definedName name="company16" localSheetId="33">#REF!</definedName>
    <definedName name="company16" localSheetId="34">#REF!</definedName>
    <definedName name="company16" localSheetId="32">#REF!</definedName>
    <definedName name="company16">#REF!</definedName>
    <definedName name="company17" localSheetId="30">#REF!</definedName>
    <definedName name="company17" localSheetId="29">#REF!</definedName>
    <definedName name="company17" localSheetId="31">#REF!</definedName>
    <definedName name="company17" localSheetId="33">#REF!</definedName>
    <definedName name="company17" localSheetId="34">#REF!</definedName>
    <definedName name="company17" localSheetId="32">#REF!</definedName>
    <definedName name="company17">#REF!</definedName>
    <definedName name="company18" localSheetId="30">#REF!</definedName>
    <definedName name="company18" localSheetId="29">#REF!</definedName>
    <definedName name="company18" localSheetId="31">#REF!</definedName>
    <definedName name="company18" localSheetId="33">#REF!</definedName>
    <definedName name="company18" localSheetId="34">#REF!</definedName>
    <definedName name="company18" localSheetId="32">#REF!</definedName>
    <definedName name="company18">#REF!</definedName>
    <definedName name="company19" localSheetId="30">#REF!</definedName>
    <definedName name="company19" localSheetId="29">#REF!</definedName>
    <definedName name="company19" localSheetId="31">#REF!</definedName>
    <definedName name="company19" localSheetId="33">#REF!</definedName>
    <definedName name="company19" localSheetId="34">#REF!</definedName>
    <definedName name="company19" localSheetId="32">#REF!</definedName>
    <definedName name="company19">#REF!</definedName>
    <definedName name="company2" localSheetId="30">#REF!</definedName>
    <definedName name="company2" localSheetId="29">#REF!</definedName>
    <definedName name="company2" localSheetId="31">#REF!</definedName>
    <definedName name="company2" localSheetId="33">#REF!</definedName>
    <definedName name="company2" localSheetId="34">#REF!</definedName>
    <definedName name="company2" localSheetId="32">#REF!</definedName>
    <definedName name="company2">#REF!</definedName>
    <definedName name="company20" localSheetId="30">#REF!</definedName>
    <definedName name="company20" localSheetId="29">#REF!</definedName>
    <definedName name="company20" localSheetId="31">#REF!</definedName>
    <definedName name="company20" localSheetId="33">#REF!</definedName>
    <definedName name="company20" localSheetId="34">#REF!</definedName>
    <definedName name="company20" localSheetId="32">#REF!</definedName>
    <definedName name="company20">#REF!</definedName>
    <definedName name="company21" localSheetId="30">#REF!</definedName>
    <definedName name="company21" localSheetId="29">#REF!</definedName>
    <definedName name="company21" localSheetId="31">#REF!</definedName>
    <definedName name="company21" localSheetId="33">#REF!</definedName>
    <definedName name="company21" localSheetId="34">#REF!</definedName>
    <definedName name="company21" localSheetId="32">#REF!</definedName>
    <definedName name="company21">#REF!</definedName>
    <definedName name="company22" localSheetId="30">#REF!</definedName>
    <definedName name="company22" localSheetId="29">#REF!</definedName>
    <definedName name="company22" localSheetId="31">#REF!</definedName>
    <definedName name="company22" localSheetId="33">#REF!</definedName>
    <definedName name="company22" localSheetId="34">#REF!</definedName>
    <definedName name="company22" localSheetId="32">#REF!</definedName>
    <definedName name="company22">#REF!</definedName>
    <definedName name="company23" localSheetId="30">#REF!</definedName>
    <definedName name="company23" localSheetId="29">#REF!</definedName>
    <definedName name="company23" localSheetId="31">#REF!</definedName>
    <definedName name="company23" localSheetId="33">#REF!</definedName>
    <definedName name="company23" localSheetId="34">#REF!</definedName>
    <definedName name="company23" localSheetId="32">#REF!</definedName>
    <definedName name="company23">#REF!</definedName>
    <definedName name="company24" localSheetId="30">#REF!</definedName>
    <definedName name="company24" localSheetId="29">#REF!</definedName>
    <definedName name="company24" localSheetId="31">#REF!</definedName>
    <definedName name="company24" localSheetId="33">#REF!</definedName>
    <definedName name="company24" localSheetId="34">#REF!</definedName>
    <definedName name="company24" localSheetId="32">#REF!</definedName>
    <definedName name="company24">#REF!</definedName>
    <definedName name="company25" localSheetId="30">#REF!</definedName>
    <definedName name="company25" localSheetId="29">#REF!</definedName>
    <definedName name="company25" localSheetId="31">#REF!</definedName>
    <definedName name="company25" localSheetId="33">#REF!</definedName>
    <definedName name="company25" localSheetId="34">#REF!</definedName>
    <definedName name="company25" localSheetId="32">#REF!</definedName>
    <definedName name="company25">#REF!</definedName>
    <definedName name="company26" localSheetId="30">#REF!</definedName>
    <definedName name="company26" localSheetId="29">#REF!</definedName>
    <definedName name="company26" localSheetId="31">#REF!</definedName>
    <definedName name="company26" localSheetId="33">#REF!</definedName>
    <definedName name="company26" localSheetId="34">#REF!</definedName>
    <definedName name="company26" localSheetId="32">#REF!</definedName>
    <definedName name="company26">#REF!</definedName>
    <definedName name="company27" localSheetId="30">#REF!</definedName>
    <definedName name="company27" localSheetId="29">#REF!</definedName>
    <definedName name="company27" localSheetId="31">#REF!</definedName>
    <definedName name="company27" localSheetId="33">#REF!</definedName>
    <definedName name="company27" localSheetId="34">#REF!</definedName>
    <definedName name="company27" localSheetId="32">#REF!</definedName>
    <definedName name="company27">#REF!</definedName>
    <definedName name="company28" localSheetId="30">#REF!</definedName>
    <definedName name="company28" localSheetId="29">#REF!</definedName>
    <definedName name="company28" localSheetId="31">#REF!</definedName>
    <definedName name="company28" localSheetId="33">#REF!</definedName>
    <definedName name="company28" localSheetId="34">#REF!</definedName>
    <definedName name="company28" localSheetId="32">#REF!</definedName>
    <definedName name="company28">#REF!</definedName>
    <definedName name="company29" localSheetId="30">#REF!</definedName>
    <definedName name="company29" localSheetId="29">#REF!</definedName>
    <definedName name="company29" localSheetId="31">#REF!</definedName>
    <definedName name="company29" localSheetId="33">#REF!</definedName>
    <definedName name="company29" localSheetId="34">#REF!</definedName>
    <definedName name="company29" localSheetId="32">#REF!</definedName>
    <definedName name="company29">#REF!</definedName>
    <definedName name="company3" localSheetId="30">#REF!</definedName>
    <definedName name="company3" localSheetId="29">#REF!</definedName>
    <definedName name="company3" localSheetId="31">#REF!</definedName>
    <definedName name="company3" localSheetId="33">#REF!</definedName>
    <definedName name="company3" localSheetId="34">#REF!</definedName>
    <definedName name="company3" localSheetId="32">#REF!</definedName>
    <definedName name="company3">#REF!</definedName>
    <definedName name="company30" localSheetId="30">#REF!</definedName>
    <definedName name="company30" localSheetId="29">#REF!</definedName>
    <definedName name="company30" localSheetId="31">#REF!</definedName>
    <definedName name="company30" localSheetId="33">#REF!</definedName>
    <definedName name="company30" localSheetId="34">#REF!</definedName>
    <definedName name="company30" localSheetId="32">#REF!</definedName>
    <definedName name="company30">#REF!</definedName>
    <definedName name="company31" localSheetId="30">#REF!</definedName>
    <definedName name="company31" localSheetId="29">#REF!</definedName>
    <definedName name="company31" localSheetId="31">#REF!</definedName>
    <definedName name="company31" localSheetId="33">#REF!</definedName>
    <definedName name="company31" localSheetId="34">#REF!</definedName>
    <definedName name="company31" localSheetId="32">#REF!</definedName>
    <definedName name="company31">#REF!</definedName>
    <definedName name="company32" localSheetId="30">#REF!</definedName>
    <definedName name="company32" localSheetId="29">#REF!</definedName>
    <definedName name="company32" localSheetId="31">#REF!</definedName>
    <definedName name="company32" localSheetId="33">#REF!</definedName>
    <definedName name="company32" localSheetId="34">#REF!</definedName>
    <definedName name="company32" localSheetId="32">#REF!</definedName>
    <definedName name="company32">#REF!</definedName>
    <definedName name="company33" localSheetId="30">#REF!</definedName>
    <definedName name="company33" localSheetId="29">#REF!</definedName>
    <definedName name="company33" localSheetId="31">#REF!</definedName>
    <definedName name="company33" localSheetId="33">#REF!</definedName>
    <definedName name="company33" localSheetId="34">#REF!</definedName>
    <definedName name="company33" localSheetId="32">#REF!</definedName>
    <definedName name="company33">#REF!</definedName>
    <definedName name="company4" localSheetId="30">#REF!</definedName>
    <definedName name="company4" localSheetId="29">#REF!</definedName>
    <definedName name="company4" localSheetId="31">#REF!</definedName>
    <definedName name="company4" localSheetId="33">#REF!</definedName>
    <definedName name="company4" localSheetId="34">#REF!</definedName>
    <definedName name="company4" localSheetId="32">#REF!</definedName>
    <definedName name="company4">#REF!</definedName>
    <definedName name="company5" localSheetId="30">#REF!</definedName>
    <definedName name="company5" localSheetId="29">#REF!</definedName>
    <definedName name="company5" localSheetId="31">#REF!</definedName>
    <definedName name="company5" localSheetId="33">#REF!</definedName>
    <definedName name="company5" localSheetId="34">#REF!</definedName>
    <definedName name="company5" localSheetId="32">#REF!</definedName>
    <definedName name="company5">#REF!</definedName>
    <definedName name="company6" localSheetId="30">#REF!</definedName>
    <definedName name="company6" localSheetId="29">#REF!</definedName>
    <definedName name="company6" localSheetId="31">#REF!</definedName>
    <definedName name="company6" localSheetId="33">#REF!</definedName>
    <definedName name="company6" localSheetId="34">#REF!</definedName>
    <definedName name="company6" localSheetId="32">#REF!</definedName>
    <definedName name="company6">#REF!</definedName>
    <definedName name="company7" localSheetId="30">#REF!</definedName>
    <definedName name="company7" localSheetId="29">#REF!</definedName>
    <definedName name="company7" localSheetId="31">#REF!</definedName>
    <definedName name="company7" localSheetId="33">#REF!</definedName>
    <definedName name="company7" localSheetId="34">#REF!</definedName>
    <definedName name="company7" localSheetId="32">#REF!</definedName>
    <definedName name="company7">#REF!</definedName>
    <definedName name="company8" localSheetId="30">#REF!</definedName>
    <definedName name="company8" localSheetId="29">#REF!</definedName>
    <definedName name="company8" localSheetId="31">#REF!</definedName>
    <definedName name="company8" localSheetId="33">#REF!</definedName>
    <definedName name="company8" localSheetId="34">#REF!</definedName>
    <definedName name="company8" localSheetId="32">#REF!</definedName>
    <definedName name="company8">#REF!</definedName>
    <definedName name="company9" localSheetId="30">#REF!</definedName>
    <definedName name="company9" localSheetId="29">#REF!</definedName>
    <definedName name="company9" localSheetId="31">#REF!</definedName>
    <definedName name="company9" localSheetId="33">#REF!</definedName>
    <definedName name="company9" localSheetId="34">#REF!</definedName>
    <definedName name="company9" localSheetId="32">#REF!</definedName>
    <definedName name="company9">#REF!</definedName>
    <definedName name="companylist">OFFSET(#REF!,0,0,COUNTA(#REF!),6)</definedName>
    <definedName name="Comparison_of_Fuel_Okla_Juris">#REF!</definedName>
    <definedName name="Composite">#REF!</definedName>
    <definedName name="con00" hidden="1">{#N/A,"Anonymous",FALSE,"30 30k Table";#N/A,#N/A,FALSE,"30 50k Table";#N/A,#N/A,FALSE,"40 100k Table"}</definedName>
    <definedName name="conflic40100k" hidden="1">{#N/A,"Anonymous",FALSE,"30 30k Table";#N/A,#N/A,FALSE,"30 50k Table";#N/A,#N/A,FALSE,"40 100k Table"}</definedName>
    <definedName name="conflict" hidden="1">{#N/A,"Anonymous",FALSE,"30 30k Table";#N/A,#N/A,FALSE,"30 50k Table";#N/A,#N/A,FALSE,"40 100k Table"}</definedName>
    <definedName name="conflict3" hidden="1">{#N/A,"Anonymous",FALSE,"30 30k Table";#N/A,#N/A,FALSE,"30 50k Table";#N/A,#N/A,FALSE,"40 100k Table"}</definedName>
    <definedName name="conflict40100k" hidden="1">{#N/A,"Anonymous",FALSE,"30 30k Table";#N/A,#N/A,FALSE,"30 50k Table";#N/A,#N/A,FALSE,"40 100k Table"}</definedName>
    <definedName name="conflict404050k" hidden="1">{#N/A,"Anonymous",FALSE,"30 30k Table";#N/A,#N/A,FALSE,"30 50k Table";#N/A,#N/A,FALSE,"40 100k Table"}</definedName>
    <definedName name="conflict4050k" hidden="1">{#N/A,"Anonymous",FALSE,"30 30k Table";#N/A,#N/A,FALSE,"30 50k Table";#N/A,#N/A,FALSE,"40 100k Table"}</definedName>
    <definedName name="conflict4050kkk" hidden="1">{#N/A,"Anonymous",FALSE,"30 30k Table";#N/A,#N/A,FALSE,"30 50k Table";#N/A,#N/A,FALSE,"40 100k Table"}</definedName>
    <definedName name="conflt40100k" hidden="1">{#N/A,"Anonymous",FALSE,"30 30k Table";#N/A,#N/A,FALSE,"30 50k Table";#N/A,#N/A,FALSE,"40 100k Table"}</definedName>
    <definedName name="CONOCO_FAC">#REF!</definedName>
    <definedName name="Conoco_Sale_Columns">#REF!</definedName>
    <definedName name="CONOCO_SALE_REPORT">#REF!</definedName>
    <definedName name="Conoco_Sale_Rows">#REF!</definedName>
    <definedName name="CONSOL5">#REF!</definedName>
    <definedName name="CONSOL6">#REF!</definedName>
    <definedName name="CONSOL8">#REF!</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py1">#REF!</definedName>
    <definedName name="corrh">#REF!</definedName>
    <definedName name="corrl">#REF!</definedName>
    <definedName name="Cortez">#REF!</definedName>
    <definedName name="COST" localSheetId="30">#REF!</definedName>
    <definedName name="COST" localSheetId="29">#REF!</definedName>
    <definedName name="COST" localSheetId="31">#REF!</definedName>
    <definedName name="COST" localSheetId="33">#REF!</definedName>
    <definedName name="COST" localSheetId="34">#REF!</definedName>
    <definedName name="COST" localSheetId="32">#REF!</definedName>
    <definedName name="COST">#REF!</definedName>
    <definedName name="Cosum">#REF!</definedName>
    <definedName name="Count_of_Authorized_Return_on_Equity">#REF!</definedName>
    <definedName name="COUNTCELL" localSheetId="2">#REF!</definedName>
    <definedName name="COUNTCELL">#REF!</definedName>
    <definedName name="cover" hidden="1">#REF!</definedName>
    <definedName name="cp_by_group">#REF!</definedName>
    <definedName name="cp_by_serv_level">#REF!</definedName>
    <definedName name="cp_input_area">#REF!</definedName>
    <definedName name="_xlnm.Criteria">#REF!</definedName>
    <definedName name="CSA">#REF!</definedName>
    <definedName name="csadj">#REF!</definedName>
    <definedName name="cscomp">#REF!</definedName>
    <definedName name="csDesignMode">1</definedName>
    <definedName name="CSO">#REF!</definedName>
    <definedName name="cust_dep">#REF!</definedName>
    <definedName name="CustomerDeposits">#REF!</definedName>
    <definedName name="customerinput">#REF!</definedName>
    <definedName name="cvdsza" hidden="1">#REF!</definedName>
    <definedName name="CWIP"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CWI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CWS.CE">#REF!</definedName>
    <definedName name="d" hidden="1">#REF!</definedName>
    <definedName name="da" hidden="1">{#N/A,#N/A,FALSE,"O&amp;M by processes";#N/A,#N/A,FALSE,"Elec Act vs Bud";#N/A,#N/A,FALSE,"G&amp;A";#N/A,#N/A,FALSE,"BGS";#N/A,#N/A,FALSE,"Res Cost"}</definedName>
    <definedName name="da3a" hidden="1">#REF!</definedName>
    <definedName name="dada" hidden="1">{#N/A,#N/A,FALSE,"O&amp;M by processes";#N/A,#N/A,FALSE,"Elec Act vs Bud";#N/A,#N/A,FALSE,"G&amp;A";#N/A,#N/A,FALSE,"BGS";#N/A,#N/A,FALSE,"Res Cost"}</definedName>
    <definedName name="dadffadfa" hidden="1">#REF!</definedName>
    <definedName name="Daily_Prices">#REF!</definedName>
    <definedName name="DATA">#N/A</definedName>
    <definedName name="Data_Elec">#REF!</definedName>
    <definedName name="Data_for_Above_Calculations">#REF!</definedName>
    <definedName name="_xlnm.Database">#REF!</definedName>
    <definedName name="dataset">#REF!</definedName>
    <definedName name="DATE" localSheetId="30">#REF!</definedName>
    <definedName name="DATE" localSheetId="29">#REF!</definedName>
    <definedName name="DATE" localSheetId="31">#REF!</definedName>
    <definedName name="DATE" localSheetId="33">#REF!</definedName>
    <definedName name="DATE" localSheetId="34">#REF!</definedName>
    <definedName name="DATE" localSheetId="32">#REF!</definedName>
    <definedName name="DATE">#REF!</definedName>
    <definedName name="Date4">#REF!</definedName>
    <definedName name="db" hidden="1">#REF!</definedName>
    <definedName name="dcf_cost_equity">#REF!</definedName>
    <definedName name="dcf_cost_equity_h">#REF!</definedName>
    <definedName name="dcf_cost_equity_vh">#REF!</definedName>
    <definedName name="dcf_date">#REF!</definedName>
    <definedName name="dd" hidden="1">{"Print_Detail",#N/A,FALSE,"Redemption_Maturity Extract"}</definedName>
    <definedName name="ddd" hidden="1">{"Full",#N/A,FALSE,"Sec MTN B Summary"}</definedName>
    <definedName name="dddd" hidden="1">{"RedPrem_InitRed View",#N/A,FALSE,"Sec MTN B Summary"}</definedName>
    <definedName name="dddddd" hidden="1">{"Pivot1",#N/A,FALSE,"Redemption_Maturity Extract"}</definedName>
    <definedName name="dddddddd" hidden="1">{"Pivot2",#N/A,FALSE,"Redemption_Maturity Extract"}</definedName>
    <definedName name="ddrfef" hidden="1">{"'Sheet1'!$A$1:$O$40"}</definedName>
    <definedName name="DEBT" localSheetId="30">#REF!</definedName>
    <definedName name="DEBT" localSheetId="29">#REF!</definedName>
    <definedName name="DEBT" localSheetId="31">#REF!</definedName>
    <definedName name="DEBT" localSheetId="33">#REF!</definedName>
    <definedName name="DEBT" localSheetId="34">#REF!</definedName>
    <definedName name="DEBT" localSheetId="32">#REF!</definedName>
    <definedName name="DEBT">#REF!</definedName>
    <definedName name="debt_rating">#REF!</definedName>
    <definedName name="DEBTCOST">#REF!</definedName>
    <definedName name="DECAMT">[0]!AmtTable</definedName>
    <definedName name="DECDT">[0]!DTTable</definedName>
    <definedName name="DECEMBER2ndCloseAMT">[0]!AmtTable</definedName>
    <definedName name="DECEMBER2ndCloseDT">[0]!DTTable</definedName>
    <definedName name="DECEMBERAMT">#N/A</definedName>
    <definedName name="DECEMBERDT">#N/A</definedName>
    <definedName name="DEF_INTER_GAIN_REPORT">#REF!</definedName>
    <definedName name="DeferredCharges">#REF!</definedName>
    <definedName name="DeferredIncomeTaxes">#REF!</definedName>
    <definedName name="DEFERREDITEMS">#REF!</definedName>
    <definedName name="delete" hidden="1">{#N/A,#N/A,FALSE,"CURRENT"}</definedName>
    <definedName name="DEPR_CAP_ANAL_REPORT">#REF!</definedName>
    <definedName name="DEPR_CAP_ANAL_ROWS">#REF!</definedName>
    <definedName name="DEPR_CAP_VOUCHER_6_REPORT">#REF!</definedName>
    <definedName name="DEPR_CAP_VOUCHER_9_REPORT">#REF!</definedName>
    <definedName name="DEPRECIATION">#REF!</definedName>
    <definedName name="dfghj" hidden="1">#REF!</definedName>
    <definedName name="dfjhdbfhdbf" hidden="1">#REF!</definedName>
    <definedName name="dfl" hidden="1">#REF!</definedName>
    <definedName name="dfsdfsdfsdf" hidden="1">#REF!</definedName>
    <definedName name="dggfgdgdg" hidden="1">{#N/A,#N/A,FALSE,"RORMEMO";#N/A,#N/A,FALSE,"RORSUMMARY";#N/A,#N/A,FALSE,"RORDETAIL"}</definedName>
    <definedName name="DisallowedPAA">#REF!</definedName>
    <definedName name="Discount" hidden="1">#REF!</definedName>
    <definedName name="discount2" hidden="1">#REF!</definedName>
    <definedName name="discsens3">#REF!</definedName>
    <definedName name="distr" hidden="1">{"wp_h4.2",#N/A,FALSE,"WP_H4.2";"wp_h4.3",#N/A,FALSE,"WP_H4.3"}</definedName>
    <definedName name="DIV">#REF!</definedName>
    <definedName name="DIV_BV_WP">#REF!</definedName>
    <definedName name="DIV_EARN_WP">#REF!</definedName>
    <definedName name="DIV_MP_WP">#REF!</definedName>
    <definedName name="div1a" localSheetId="30">#REF!</definedName>
    <definedName name="div1a" localSheetId="29">#REF!</definedName>
    <definedName name="div1a" localSheetId="31">#REF!</definedName>
    <definedName name="div1a" localSheetId="33">#REF!</definedName>
    <definedName name="div1a" localSheetId="34">#REF!</definedName>
    <definedName name="div1a" localSheetId="32">#REF!</definedName>
    <definedName name="div1a">#REF!</definedName>
    <definedName name="div2a" localSheetId="30">#REF!</definedName>
    <definedName name="div2a" localSheetId="29">#REF!</definedName>
    <definedName name="div2a" localSheetId="31">#REF!</definedName>
    <definedName name="div2a" localSheetId="33">#REF!</definedName>
    <definedName name="div2a" localSheetId="34">#REF!</definedName>
    <definedName name="div2a" localSheetId="32">#REF!</definedName>
    <definedName name="div2a">#REF!</definedName>
    <definedName name="Dividends">#REF!</definedName>
    <definedName name="DJInd">#REF!</definedName>
    <definedName name="DJUtil">#REF!</definedName>
    <definedName name="dle" hidden="1">#REF!</definedName>
    <definedName name="DLX1.USE">#REF!</definedName>
    <definedName name="DLX2.USE">#REF!</definedName>
    <definedName name="DocketNo">#REF!</definedName>
    <definedName name="dp" hidden="1">#REF!</definedName>
    <definedName name="DPREPORT">#REF!</definedName>
    <definedName name="DPREPORT1">#REF!</definedName>
    <definedName name="DRI_Mnemonics">#REF!</definedName>
    <definedName name="dsac" hidden="1">#REF!</definedName>
    <definedName name="dsfsd">#REF!</definedName>
    <definedName name="dslakfjk" hidden="1">#REF!</definedName>
    <definedName name="dsld" hidden="1">#REF!</definedName>
    <definedName name="DTTable">#REF!</definedName>
    <definedName name="dud" hidden="1">{#N/A,#N/A,TRUE,"1990";#N/A,#N/A,TRUE,"1991";#N/A,#N/A,TRUE,"1992";#N/A,#N/A,TRUE,"1993"}</definedName>
    <definedName name="Durango">#REF!</definedName>
    <definedName name="e" hidden="1">{"PR=O&amp;M per Customer",#N/A,FALSE,"Prod-Ratios";"PR=Customer per Equivalent Employee",#N/A,FALSE,"Prod-Ratios";"PR=Operating Ratio(OI to Revenue)",#N/A,FALSE,"Prod-Ratios";"PR=Return on Net Utility Plant",#N/A,FALSE,"Prod-Ratios";"PR=Revenue per Equivalent Employee",#N/A,FALSE,"Prod-Ratios"}</definedName>
    <definedName name="E_PRIME_ACCUM_TAX_RES_REPORT">#REF!</definedName>
    <definedName name="E_PRIME_TAX_CLASS">#REF!</definedName>
    <definedName name="Earnings">#REF!</definedName>
    <definedName name="ebereg"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ecao" hidden="1">#REF!</definedName>
    <definedName name="ecapmlt1">#REF!</definedName>
    <definedName name="ecapmlt2">#REF!</definedName>
    <definedName name="ecsaop" hidden="1">#REF!</definedName>
    <definedName name="EDALL">#REF!,#REF!,#REF!,#REF!</definedName>
    <definedName name="edd"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dc"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edf" hidden="1">{#N/A,"Anonymous",FALSE,"30 30k Table";#N/A,#N/A,FALSE,"30 50k Table";#N/A,#N/A,FALSE,"40 100k Table"}</definedName>
    <definedName name="EEE">#REF!</definedName>
    <definedName name="EEEE"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eegfdbbdgre"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EGEXMPCA.XLS">#REF!</definedName>
    <definedName name="elec_comp_book_depr_rate">#REF!</definedName>
    <definedName name="elec_comp_book_depr_rate_2000">#REF!</definedName>
    <definedName name="ELEC_MTR_STATS">#REF!</definedName>
    <definedName name="Elec10A">#REF!,#REF!,#REF!,#REF!</definedName>
    <definedName name="Elec10DA">#REF!,#REF!,#REF!</definedName>
    <definedName name="Elec11DA">#REF!,#REF!,#REF!</definedName>
    <definedName name="Elec12DA">#REF!,#REF!,#REF!,#REF!</definedName>
    <definedName name="Elec1a">#REF!,#REF!,#REF!,#REF!</definedName>
    <definedName name="Elec1DA">#REF!,#REF!,#REF!</definedName>
    <definedName name="Elec2a">#REF!,#REF!,#REF!,#REF!</definedName>
    <definedName name="Elec2DA">#REF!,#REF!,#REF!</definedName>
    <definedName name="Elec3A">#REF!,#REF!,#REF!,#REF!</definedName>
    <definedName name="Elec3DA">#REF!,#REF!,#REF!</definedName>
    <definedName name="Elec4DA">#REF!,#REF!,#REF!</definedName>
    <definedName name="Elec5A">#REF!,#REF!,#REF!,#REF!</definedName>
    <definedName name="Elec5DA">#REF!,#REF!,#REF!</definedName>
    <definedName name="Elec6A">#REF!,#REF!,#REF!,#REF!</definedName>
    <definedName name="Elec6DA">#REF!,#REF!,#REF!</definedName>
    <definedName name="Elec7A">#REF!,#REF!,#REF!,#REF!</definedName>
    <definedName name="Elec7DA">#REF!,#REF!,#REF!</definedName>
    <definedName name="Elec8A">#REF!,#REF!,#REF!,#REF!</definedName>
    <definedName name="Elec8DA">#REF!,#REF!,#REF!</definedName>
    <definedName name="Elec9A">#REF!,#REF!,#REF!,#REF!</definedName>
    <definedName name="Elec9DA">#REF!,#REF!,#REF!</definedName>
    <definedName name="ElecAprilA">#REF!,#REF!,#REF!,#REF!</definedName>
    <definedName name="ElecAprilDA">#REF!,#REF!,#REF!,#REF!</definedName>
    <definedName name="ElecAugA">#REF!,#REF!,#REF!,#REF!</definedName>
    <definedName name="ElecAugDA">#REF!,#REF!,#REF!,#REF!</definedName>
    <definedName name="ElecDecA">#REF!,#REF!,#REF!,#REF!</definedName>
    <definedName name="ElecDecDA">#REF!,#REF!,#REF!,#REF!</definedName>
    <definedName name="ElecFebA">#REF!,#REF!,#REF!,#REF!</definedName>
    <definedName name="ElecFebDA">#REF!,#REF!,#REF!,#REF!</definedName>
    <definedName name="ElecJanA">#REF!,#REF!,#REF!,#REF!,#REF!</definedName>
    <definedName name="ElecJanDA">#REF!,#REF!,#REF!,#REF!</definedName>
    <definedName name="ElecJulyA">#REF!,#REF!,#REF!,#REF!</definedName>
    <definedName name="ElecJulyDA">#REF!,#REF!,#REF!,#REF!</definedName>
    <definedName name="ElecJuneA">#REF!,#REF!,#REF!,#REF!</definedName>
    <definedName name="elecJuneDA">#REF!,#REF!,#REF!,#REF!</definedName>
    <definedName name="ElecMarchA">#REF!,#REF!,#REF!,#REF!</definedName>
    <definedName name="ElecMarchDA">#REF!,#REF!,#REF!,#REF!</definedName>
    <definedName name="ElecMayA">#REF!,#REF!,#REF!,#REF!</definedName>
    <definedName name="ElecMayDA">#REF!,#REF!,#REF!,#REF!</definedName>
    <definedName name="ElecNovA">#REF!,#REF!,#REF!,#REF!</definedName>
    <definedName name="ElecNovDA">#REF!,#REF!,#REF!,#REF!</definedName>
    <definedName name="ElecOctA">#REF!,#REF!,#REF!,#REF!</definedName>
    <definedName name="ElecOctDA">#REF!,#REF!,#REF!,#REF!</definedName>
    <definedName name="ELECSEPT">#REF!</definedName>
    <definedName name="ElecSeptA">#REF!,#REF!,#REF!,#REF!</definedName>
    <definedName name="ElecSeptD">#REF!</definedName>
    <definedName name="ElecSeptDA">#REF!,#REF!,#REF!,#REF!</definedName>
    <definedName name="Electric___Pre__81">#REF!</definedName>
    <definedName name="emk">#REF!</definedName>
    <definedName name="End_Bal">#REF!</definedName>
    <definedName name="End_Row">IF(Values_Entered,Header_Row+Number_of_Payments,Header_Row)</definedName>
    <definedName name="ENERGY1">#REF!</definedName>
    <definedName name="ENERGY3">#REF!</definedName>
    <definedName name="ENERGY5">#REF!</definedName>
    <definedName name="ENERGY6">#REF!</definedName>
    <definedName name="EntityComboCacheDate" hidden="1">39099</definedName>
    <definedName name="EntityComboCacheTestDate" hidden="1">39099</definedName>
    <definedName name="epsrec">#REF!</definedName>
    <definedName name="eq" hidden="1">#REF!</definedName>
    <definedName name="er" hidden="1">{TRUE,TRUE,-1.25,-15.5,484.5,279.75,FALSE,FALSE,TRUE,TRUE,0,3,#N/A,1,#N/A,6.54545454545454,15.55,1,FALSE,FALSE,3,TRUE,1,FALSE,100,"Swvu.WP1.","ACwvu.WP1.",1,FALSE,FALSE,0.25,0.25,0.25,0.25,1,"","&amp;L&amp;D &amp;T NBW&amp;C&amp;P&amp;R&amp;F",FALSE,FALSE,FALSE,FALSE,1,100,#N/A,#N/A,FALSE,FALSE,#N/A,#N/A,FALSE,FALSE}</definedName>
    <definedName name="ergfdgeg" hidden="1">{"print2",#N/A,FALSE,"D21CUSTS"}</definedName>
    <definedName name="ert" hidden="1">#REF!</definedName>
    <definedName name="ertertertet" hidden="1">{#N/A,#N/A,FALSE,"GLDwnLoad"}</definedName>
    <definedName name="ertyu" hidden="1">#REF!</definedName>
    <definedName name="esdateno.21" localSheetId="30">#REF!</definedName>
    <definedName name="esdateno.21" localSheetId="29">#REF!</definedName>
    <definedName name="esdateno.21" localSheetId="31">#REF!</definedName>
    <definedName name="esdateno.21" localSheetId="33">#REF!</definedName>
    <definedName name="esdateno.21" localSheetId="34">#REF!</definedName>
    <definedName name="esdateno.21" localSheetId="32">#REF!</definedName>
    <definedName name="esdateno.21">#REF!</definedName>
    <definedName name="EST_95_CHY_REPORT">#REF!</definedName>
    <definedName name="EST_95_COLUMNS">#REF!</definedName>
    <definedName name="EST_95_PSC_DETAIL_ANAL">#REF!</definedName>
    <definedName name="EST_95_PSC_REPORT_PG1">#REF!</definedName>
    <definedName name="EST_95_PSC_REPORT_PG2">#REF!</definedName>
    <definedName name="EST_95_PSC_REPORT_PG3">#REF!</definedName>
    <definedName name="EST_95_ROWS">#REF!</definedName>
    <definedName name="EST_95_WEL_REPORT">#REF!</definedName>
    <definedName name="EST_95_WGI_REPORT">#REF!</definedName>
    <definedName name="estte1">#REF!</definedName>
    <definedName name="etertretee" hidden="1">{#N/A,#N/A,FALSE,"GLDwnLoad"}</definedName>
    <definedName name="etretete" hidden="1">{"print3",#N/A,FALSE,"D21CUSTS"}</definedName>
    <definedName name="etretrtehdhe"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etretwretrete"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ETRorig"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etrtertet" hidden="1">{#N/A,#N/A,FALSE,"OTHERINPUTS";#N/A,#N/A,FALSE,"DITRATEINPUTS";#N/A,#N/A,FALSE,"SUPPLIEDADJINPUT";#N/A,#N/A,FALSE,"TIMINGDIFFINPUTS";#N/A,#N/A,FALSE,"COSSINPUT";#N/A,#N/A,FALSE,"BR&amp;SUPADJ."}</definedName>
    <definedName name="etrtete" hidden="1">{#N/A,#N/A,FALSE,"OTHERINPUTS";#N/A,#N/A,FALSE,"SUPPLIEDADJINPUT";#N/A,#N/A,FALSE,"BR&amp;SUPADJ."}</definedName>
    <definedName name="ev.Calculation" hidden="1">-4105</definedName>
    <definedName name="ev.Initialized" hidden="1">FALSE</definedName>
    <definedName name="EV__ALLOWSTOPEXPAND__" hidden="1">1</definedName>
    <definedName name="EV__EVCOM_OPTIONS__" hidden="1">8</definedName>
    <definedName name="EV__EXPOPTIONS__" hidden="1">1</definedName>
    <definedName name="EV__LASTREFTIME__" hidden="1">39198.5712152778</definedName>
    <definedName name="EV__LOCKEDCVW__BGE_FP" hidden="1">"INCOMESTATEMENT,ACTUAL,ALL_COMPANIES,NO_ORG,TOTALADJ,2002.TOTAL,PERIODIC,"</definedName>
    <definedName name="EV__LOCKEDCVW__CAPITAL" hidden="1">"ACTUAL,3XXXXX,CAPITAL_EXP_TYPES,MAJOR_CATEGORY,FACTORS,TOTAL_PORTFOLIO,2002.TOTAL,PERIODIC,"</definedName>
    <definedName name="EV__LOCKEDCVW__CPA" hidden="1">"O_M,ALL_ACTIVITIES,ACTUAL,ALL_SPENDERS,ALL_EXPTYPES,ALL_PROCESSES,OM_MAJOR_CATEGORY,2005.TOTAL,PERIODIC,"</definedName>
    <definedName name="EV__LOCKEDCVW__SLR" hidden="1">"2005_ORIGBUDGET,ALL_EXPTYPES,IN_UNIT,ALL_COMPANIES,ALL_EMPLOYEES,ALL_SPENDERS,2006.TOTAL,PERIODIC,"</definedName>
    <definedName name="EV__LOCKEDCVW__STAFF_PLANNING" hidden="1">"ALL_STAT_ACCOUNTS,ACTUAL,BGE_CC,ALL_EXP_RESOURCES,ALL_RESOURCES,2002.TOTAL,PERIODIC,"</definedName>
    <definedName name="EV__LOCKSTATUS__" hidden="1">1</definedName>
    <definedName name="EV__MAXEXPCOLS__" hidden="1">100</definedName>
    <definedName name="EV__MAXEXPROWS__" hidden="1">20000</definedName>
    <definedName name="EV__MEMORYCVW__" hidden="1">0</definedName>
    <definedName name="EV__WBEVMODE__" hidden="1">0</definedName>
    <definedName name="EV__WBREFOPTIONS__" hidden="1">134217799</definedName>
    <definedName name="EV__WBVERSION__" hidden="1">0</definedName>
    <definedName name="ewqwe" hidden="1">#REF!</definedName>
    <definedName name="exdate" localSheetId="30">#REF!</definedName>
    <definedName name="exdate" localSheetId="29">#REF!</definedName>
    <definedName name="exdate" localSheetId="31">#REF!</definedName>
    <definedName name="exdate" localSheetId="33">#REF!</definedName>
    <definedName name="exdate" localSheetId="34">#REF!</definedName>
    <definedName name="exdate" localSheetId="32">#REF!</definedName>
    <definedName name="exdate">#REF!</definedName>
    <definedName name="EXECCOMP" localSheetId="30">#REF!</definedName>
    <definedName name="EXECCOMP" localSheetId="29">#REF!</definedName>
    <definedName name="EXECCOMP" localSheetId="31">#REF!</definedName>
    <definedName name="EXECCOMP" localSheetId="33">#REF!</definedName>
    <definedName name="EXECCOMP" localSheetId="34">#REF!</definedName>
    <definedName name="EXECCOMP" localSheetId="32">#REF!</definedName>
    <definedName name="EXECCOMP">#REF!</definedName>
    <definedName name="EXH1A">#REF!</definedName>
    <definedName name="exhb_capm_coc">#REF!</definedName>
    <definedName name="exhb_capm_roe">#REF!</definedName>
    <definedName name="exhb_capstruct">#REF!</definedName>
    <definedName name="exhb_dcf_atwacc">#REF!</definedName>
    <definedName name="exhb_dcf_client_roe">#REF!</definedName>
    <definedName name="exhb_dcf_roe">#REF!</definedName>
    <definedName name="exp.div.a">#REF!</definedName>
    <definedName name="exp.div.b">#REF!</definedName>
    <definedName name="ExpDurant">#REF!</definedName>
    <definedName name="ExpGlenpool">#REF!</definedName>
    <definedName name="exproe">#REF!</definedName>
    <definedName name="Extra_Pay">#REF!</definedName>
    <definedName name="ExtraPayments">#REF!</definedName>
    <definedName name="f" hidden="1">#REF!</definedName>
    <definedName name="FAC_CALC">#REF!</definedName>
    <definedName name="Factor_Million">#REF!</definedName>
    <definedName name="FACTOR1">#REF!</definedName>
    <definedName name="FCTCcalcN">"optbox_FCcalcN"</definedName>
    <definedName name="FCTCcalcY">"optbox_FccalcY"</definedName>
    <definedName name="fdafafdfdafdfafds" hidden="1">#REF!</definedName>
    <definedName name="fdv" hidden="1">#REF!</definedName>
    <definedName name="FE_EST_95_DETAIL_ANAL">#REF!</definedName>
    <definedName name="FE95_CHY_MEMO">#REF!</definedName>
    <definedName name="FE95_COLO_UTE_DEF_TAX">#REF!</definedName>
    <definedName name="FE95_PSC_MEMO">#REF!</definedName>
    <definedName name="FE95_WEL_MEMO">#REF!</definedName>
    <definedName name="FE95_WGI_MEMO">#REF!</definedName>
    <definedName name="FEBAMT">[0]!AmtTable</definedName>
    <definedName name="FEBDT">[0]!DTTable</definedName>
    <definedName name="ff" hidden="1">#REF!</definedName>
    <definedName name="fff" hidden="1">#REF!</definedName>
    <definedName name="fffff" hidden="1">#REF!</definedName>
    <definedName name="ffffff" hidden="1">#REF!</definedName>
    <definedName name="fffffffffffffffffffff" hidden="1">#REF!</definedName>
    <definedName name="ffggfgfgf" hidden="1">{#N/A,#N/A,FALSE,"SCA";#N/A,#N/A,FALSE,"NCA";#N/A,#N/A,FALSE,"SAZ";#N/A,#N/A,FALSE,"CAZ";#N/A,#N/A,FALSE,"SNV";#N/A,#N/A,FALSE,"NNV";#N/A,#N/A,FALSE,"PP";#N/A,#N/A,FALSE,"SA"}</definedName>
    <definedName name="ffkf" hidden="1">#REF!</definedName>
    <definedName name="fhjmyuu" hidden="1">{"print1",#N/A,FALSE,"D21CUSTS";"print2",#N/A,FALSE,"D21CUSTS";"print3",#N/A,FALSE,"D21CUSTS";"print4",#N/A,FALSE,"D21CUSTS"}</definedName>
    <definedName name="finalpassnorth">#REF!</definedName>
    <definedName name="First.Conflict" hidden="1">{#N/A,#N/A,TRUE,"1 (2)";#N/A,#N/A,TRUE,"2";#N/A,#N/A,TRUE,"3"}</definedName>
    <definedName name="First.conflict2" hidden="1">{#N/A,#N/A,TRUE,"1 (2)";#N/A,#N/A,TRUE,"2";#N/A,#N/A,TRUE,"3"}</definedName>
    <definedName name="First.Conflict2006" hidden="1">{#N/A,#N/A,TRUE,"1 (2)";#N/A,#N/A,TRUE,"2";#N/A,#N/A,TRUE,"3"}</definedName>
    <definedName name="first_month_of_forecast">#REF!</definedName>
    <definedName name="fkfkf" hidden="1">#REF!</definedName>
    <definedName name="FL.1">#REF!</definedName>
    <definedName name="FL.3">#REF!</definedName>
    <definedName name="FL.5">#REF!</definedName>
    <definedName name="FORM_4562_ANAL_REPORT">#REF!</definedName>
    <definedName name="FORM_4562_ANAL_ROWS">#REF!</definedName>
    <definedName name="FOURTH_QTR_PUR_ANAL_ML_REPORT">#REF!</definedName>
    <definedName name="FOURTH_QTR_PUR_ANAL_ML_ROWS">#REF!</definedName>
    <definedName name="FOURTH_QTR_PUR_ANAL_REPORT">#REF!</definedName>
    <definedName name="FOURTH_QTR_PUR_ANAL_ROWS">#REF!</definedName>
    <definedName name="fpfl" hidden="1">#REF!</definedName>
    <definedName name="Fremont">#REF!</definedName>
    <definedName name="FTY">#REF!</definedName>
    <definedName name="fuckioff"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UEL_EXCLUSION_SECTION">#REF!</definedName>
    <definedName name="Fuel_Pro_Forma_Adj">#REF!</definedName>
    <definedName name="FUELCO_SALE_REPORT">#REF!</definedName>
    <definedName name="FuelCycle" hidden="1">{#N/A,#N/A,FALSE,"AltFuel"}</definedName>
    <definedName name="Full_Print">#REF!</definedName>
    <definedName name="furn_comp_book_depr_rate">#REF!</definedName>
    <definedName name="furn_comp_book_depr_rate_2000">#REF!</definedName>
    <definedName name="fvgbn" hidden="1">#REF!</definedName>
    <definedName name="FY18OPEX_ADJ">#REF!</definedName>
    <definedName name="g" hidden="1">{#N/A,#N/A,FALSE,"O&amp;M by processes";#N/A,#N/A,FALSE,"Elec Act vs Bud";#N/A,#N/A,FALSE,"G&amp;A";#N/A,#N/A,FALSE,"BGS";#N/A,#N/A,FALSE,"Res Cost"}</definedName>
    <definedName name="GA.1">#REF!</definedName>
    <definedName name="GA.3">#REF!</definedName>
    <definedName name="GA.5">#REF!</definedName>
    <definedName name="Gas.calc" hidden="1">{"ARK_JURIS_FAC",#N/A,FALSE,"Ark_Fuel&amp;Rev"}</definedName>
    <definedName name="Gas___Pre__81">#REF!</definedName>
    <definedName name="gas_comp_book_depr_rate">#REF!</definedName>
    <definedName name="gas_comp_book_depr_rate_2000">#REF!</definedName>
    <definedName name="Gas10A">#REF!,#REF!,#REF!,#REF!</definedName>
    <definedName name="Gas10DA">#REF!,#REF!,#REF!</definedName>
    <definedName name="Gas11DA">#REF!,#REF!,#REF!</definedName>
    <definedName name="Gas12A">#REF!,#REF!,#REF!,#REF!</definedName>
    <definedName name="Gas12DA">#REF!,#REF!,#REF!</definedName>
    <definedName name="Gas1A">#REF!,#REF!,#REF!,#REF!</definedName>
    <definedName name="Gas1DA">#REF!,#REF!,#REF!</definedName>
    <definedName name="Gas2A">#REF!,#REF!,#REF!,#REF!</definedName>
    <definedName name="Gas2DA">#REF!,#REF!,#REF!</definedName>
    <definedName name="Gas3A">#REF!,#REF!,#REF!,#REF!</definedName>
    <definedName name="Gas3DA">#REF!,#REF!,#REF!</definedName>
    <definedName name="Gas4A">#REF!,#REF!,#REF!,#REF!</definedName>
    <definedName name="Gas4DA">#REF!,#REF!,#REF!</definedName>
    <definedName name="Gas5A">#REF!,#REF!,#REF!,#REF!</definedName>
    <definedName name="Gas5DA">#REF!,#REF!,#REF!</definedName>
    <definedName name="Gas6A">#REF!,#REF!,#REF!,#REF!</definedName>
    <definedName name="Gas6DA">#REF!,#REF!,#REF!</definedName>
    <definedName name="Gas7A">#REF!,#REF!,#REF!,#REF!</definedName>
    <definedName name="Gas7DA">#REF!,#REF!,#REF!</definedName>
    <definedName name="Gas8A">#REF!,#REF!,#REF!,#REF!</definedName>
    <definedName name="Gas8DA">#REF!,#REF!,#REF!</definedName>
    <definedName name="Gas9A">#REF!,#REF!,#REF!,#REF!</definedName>
    <definedName name="Gas9DA">#REF!,#REF!,#REF!</definedName>
    <definedName name="GasAprilA">#REF!,#REF!,#REF!,#REF!</definedName>
    <definedName name="GasAprilDA">#REF!,#REF!,#REF!,#REF!</definedName>
    <definedName name="GasAugA">#REF!,#REF!,#REF!,#REF!</definedName>
    <definedName name="GasAugDA">#REF!,#REF!,#REF!,#REF!</definedName>
    <definedName name="GASCOST">#REF!</definedName>
    <definedName name="GasDecA">#REF!,#REF!,#REF!,#REF!</definedName>
    <definedName name="GasDecDA">#REF!,#REF!,#REF!,#REF!</definedName>
    <definedName name="GasFebA">#REF!,#REF!,#REF!,#REF!</definedName>
    <definedName name="GasFebDA">#REF!,#REF!,#REF!,#REF!</definedName>
    <definedName name="GasJanA">#REF!,#REF!,#REF!,#REF!,#REF!</definedName>
    <definedName name="GasJanDA">#REF!,#REF!,#REF!,#REF!</definedName>
    <definedName name="GasJulyA">#REF!,#REF!,#REF!,#REF!</definedName>
    <definedName name="GasJulyDA">#REF!,#REF!,#REF!,#REF!</definedName>
    <definedName name="GasJuneA">#REF!,#REF!,#REF!,#REF!</definedName>
    <definedName name="GasJuneDA">#REF!,#REF!,#REF!,#REF!</definedName>
    <definedName name="GasMarchA">#REF!,#REF!,#REF!,#REF!</definedName>
    <definedName name="GasMarchDA">#REF!,#REF!,#REF!,#REF!</definedName>
    <definedName name="GasMayA">#REF!,#REF!,#REF!,#REF!</definedName>
    <definedName name="GasMayDA">#REF!,#REF!,#REF!,#REF!</definedName>
    <definedName name="GasNovA">#REF!,#REF!,#REF!,#REF!</definedName>
    <definedName name="GasNovDA">#REF!,#REF!,#REF!,#REF!</definedName>
    <definedName name="GasOctA">#REF!,#REF!,#REF!,#REF!</definedName>
    <definedName name="GasOctDA">#REF!,#REF!,#REF!,#REF!</definedName>
    <definedName name="GASSEPT">#REF!</definedName>
    <definedName name="GasSeptA">#REF!,#REF!,#REF!,#REF!</definedName>
    <definedName name="GasSeptD">#REF!</definedName>
    <definedName name="GasSeptDA">#REF!,#REF!,#REF!,#REF!</definedName>
    <definedName name="GasU">#REF!</definedName>
    <definedName name="GDALL">#REF!,#REF!,#REF!,#REF!</definedName>
    <definedName name="gdp_grate">#REF!</definedName>
    <definedName name="gdp_grate_h">#REF!</definedName>
    <definedName name="gdp_grate_vh">#REF!</definedName>
    <definedName name="GDP_Growth">#REF!</definedName>
    <definedName name="gegerrtetetr" hidden="1">{#N/A,#N/A,FALSE,"GLDwnLoad"}</definedName>
    <definedName name="GeogiaPac">#REF!</definedName>
    <definedName name="gfgfgf" hidden="1">{"pb",#N/A,FALSE,"Sheet3";"pd",#N/A,FALSE,"Sheet3";"pe",#N/A,FALSE,"Sheet3"}</definedName>
    <definedName name="gfhj" hidden="1">#REF!</definedName>
    <definedName name="GGG">#REF!</definedName>
    <definedName name="gggggg" hidden="1">#REF!</definedName>
    <definedName name="ghfgh">#REF!</definedName>
    <definedName name="ghjk" hidden="1">#REF!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away" hidden="1">{#N/A,#N/A,TRUE,"TAXPROV";#N/A,#N/A,TRUE,"FLOWTHRU";#N/A,#N/A,TRUE,"SCHEDULE M'S";#N/A,#N/A,TRUE,"PLANT M'S";#N/A,#N/A,TRUE,"TAXJE"}</definedName>
    <definedName name="GOEXP">#REF!</definedName>
    <definedName name="GOEXP_PROFORMA">#REF!</definedName>
    <definedName name="gONE">#REF!</definedName>
    <definedName name="gONE_3">#REF!</definedName>
    <definedName name="gONE_4">#REF!</definedName>
    <definedName name="GOPLANT">#REF!</definedName>
    <definedName name="GOPLANT_PROFORMA">#REF!</definedName>
    <definedName name="got" hidden="1">#REF!</definedName>
    <definedName name="GRLU">#REF!</definedName>
    <definedName name="Grouping_RateBase">#REF!</definedName>
    <definedName name="GROWTH" localSheetId="30">#REF!</definedName>
    <definedName name="GROWTH" localSheetId="29">#REF!</definedName>
    <definedName name="GROWTH" localSheetId="31">#REF!</definedName>
    <definedName name="GROWTH" localSheetId="33">#REF!</definedName>
    <definedName name="GROWTH" localSheetId="34">#REF!</definedName>
    <definedName name="GROWTH" localSheetId="32">#REF!</definedName>
    <definedName name="GROWTH">#REF!</definedName>
    <definedName name="GROWTH_Table">#REF!</definedName>
    <definedName name="growth1st01">#REF!</definedName>
    <definedName name="growth1st02">#REF!</definedName>
    <definedName name="growth1st03">#REF!</definedName>
    <definedName name="growth1st04">#REF!</definedName>
    <definedName name="growth1st05">#REF!</definedName>
    <definedName name="growth1st06">#REF!</definedName>
    <definedName name="growth1st07">#REF!</definedName>
    <definedName name="growth1st08">#REF!</definedName>
    <definedName name="growth1st09">#REF!</definedName>
    <definedName name="growth1st10">#REF!</definedName>
    <definedName name="growth1st11">#REF!</definedName>
    <definedName name="growth1st12">#REF!</definedName>
    <definedName name="growth1st13">#REF!</definedName>
    <definedName name="growth1st14">#REF!</definedName>
    <definedName name="growth1st15">#REF!</definedName>
    <definedName name="growth1st16">#REF!</definedName>
    <definedName name="growth1st17">#REF!</definedName>
    <definedName name="growth1st18">#REF!</definedName>
    <definedName name="growth1st19">#REF!</definedName>
    <definedName name="growth1st20">#REF!</definedName>
    <definedName name="growth1st21">#REF!</definedName>
    <definedName name="growth1st22">#REF!</definedName>
    <definedName name="growth1st23">#REF!</definedName>
    <definedName name="growth1st24">#REF!</definedName>
    <definedName name="growth1st25">#REF!</definedName>
    <definedName name="growthnum21" localSheetId="30">#REF!</definedName>
    <definedName name="growthnum21" localSheetId="29">#REF!</definedName>
    <definedName name="growthnum21" localSheetId="31">#REF!</definedName>
    <definedName name="growthnum21" localSheetId="33">#REF!</definedName>
    <definedName name="growthnum21" localSheetId="34">#REF!</definedName>
    <definedName name="growthnum21" localSheetId="32">#REF!</definedName>
    <definedName name="growthnum21">#REF!</definedName>
    <definedName name="GrowthSS01">#REF!</definedName>
    <definedName name="GrowthSS02">#REF!</definedName>
    <definedName name="GrowthSS03">#REF!</definedName>
    <definedName name="GrowthSS04">#REF!</definedName>
    <definedName name="GrowthSS05">#REF!</definedName>
    <definedName name="GrowthSS06">#REF!</definedName>
    <definedName name="GrowthSS07">#REF!</definedName>
    <definedName name="GrowthSS08">#REF!</definedName>
    <definedName name="GrowthSS09">#REF!</definedName>
    <definedName name="GrowthSS10">#REF!</definedName>
    <definedName name="GrowthSS11">#REF!</definedName>
    <definedName name="GrowthSS12">#REF!</definedName>
    <definedName name="GrowthSS13">#REF!</definedName>
    <definedName name="GrowthSS14">#REF!</definedName>
    <definedName name="GrowthSS15">#REF!</definedName>
    <definedName name="GrowthSS16">#REF!</definedName>
    <definedName name="GrowthSS17">#REF!</definedName>
    <definedName name="GrowthSS18">#REF!</definedName>
    <definedName name="GrowthSS19">#REF!</definedName>
    <definedName name="GrowthSS20">#REF!</definedName>
    <definedName name="GrowthSS21">#REF!</definedName>
    <definedName name="GrowthSS22">#REF!</definedName>
    <definedName name="GrowthSS23">#REF!</definedName>
    <definedName name="GrowthSS24">#REF!</definedName>
    <definedName name="GrowthSS25">#REF!</definedName>
    <definedName name="GrowthTrans01">#REF!</definedName>
    <definedName name="GrowthTrans02">#REF!</definedName>
    <definedName name="GrowthTrans03">#REF!</definedName>
    <definedName name="GrowthTrans04">#REF!</definedName>
    <definedName name="GrowthTrans05">#REF!</definedName>
    <definedName name="GrowthTrans06">#REF!</definedName>
    <definedName name="GrowthTrans07">#REF!</definedName>
    <definedName name="GrowthTrans08">#REF!</definedName>
    <definedName name="GrowthTrans09">#REF!</definedName>
    <definedName name="GrowthTrans10">#REF!</definedName>
    <definedName name="GrowthTrans11">#REF!</definedName>
    <definedName name="GrowthTrans12">#REF!</definedName>
    <definedName name="GrowthTrans13">#REF!</definedName>
    <definedName name="GrowthTrans14">#REF!</definedName>
    <definedName name="GrowthTrans15">#REF!</definedName>
    <definedName name="GrowthTrans16">#REF!</definedName>
    <definedName name="GrowthTrans17">#REF!</definedName>
    <definedName name="GrowthTrans18">#REF!</definedName>
    <definedName name="GrowthTrans19">#REF!</definedName>
    <definedName name="GrowthTrans20">#REF!</definedName>
    <definedName name="GrowthTrans21">#REF!</definedName>
    <definedName name="GrowthTrans22">#REF!</definedName>
    <definedName name="GrowthTrans23">#REF!</definedName>
    <definedName name="GrowthTrans24">#REF!</definedName>
    <definedName name="GrowthTrans25">#REF!</definedName>
    <definedName name="haha" hidden="1">{"OMPA_FAC",#N/A,FALSE,"OMPA FAC"}</definedName>
    <definedName name="HB2INCOME">#REF!</definedName>
    <definedName name="HBINCOME">#REF!</definedName>
    <definedName name="Header_Row">ROW(#REF!)</definedName>
    <definedName name="henry">#REF!</definedName>
    <definedName name="HertzData">#REF!</definedName>
    <definedName name="HertzRes">#REF!</definedName>
    <definedName name="hhhdffg"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hhhhh" hidden="1">#REF!</definedName>
    <definedName name="Histogram">#REF!</definedName>
    <definedName name="history">#REF!</definedName>
    <definedName name="hldgpd" localSheetId="30">#REF!</definedName>
    <definedName name="hldgpd" localSheetId="29">#REF!</definedName>
    <definedName name="hldgpd" localSheetId="31">#REF!</definedName>
    <definedName name="hldgpd" localSheetId="33">#REF!</definedName>
    <definedName name="hldgpd" localSheetId="34">#REF!</definedName>
    <definedName name="hldgpd" localSheetId="32">#REF!</definedName>
    <definedName name="hldgpd">#REF!</definedName>
    <definedName name="HLP_DIV_RETIRE_TRFS_REPORT">#REF!</definedName>
    <definedName name="HMMM"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59" hidden="1">#REF!</definedName>
    <definedName name="hn._I071" hidden="1">#REF!</definedName>
    <definedName name="hn._I075" hidden="1">#REF!</definedName>
    <definedName name="hn._I083" hidden="1">#REF!</definedName>
    <definedName name="hn._I085" hidden="1">#REF!</definedName>
    <definedName name="hn._P001" hidden="1">#REF!</definedName>
    <definedName name="hn._P004" hidden="1">#REF!</definedName>
    <definedName name="hn._P014" hidden="1">#REF!</definedName>
    <definedName name="hn._P016" hidden="1">#REF!</definedName>
    <definedName name="hn._P021" hidden="1">#REF!</definedName>
    <definedName name="hn._P024" hidden="1">#REF!</definedName>
    <definedName name="hn.Add015" hidden="1">#REF!</definedName>
    <definedName name="hn.Delete015" hidden="1">#REF!,#REF!,#REF!,#REF!,#REF!</definedName>
    <definedName name="hn.ModelVersion" hidden="1">1</definedName>
    <definedName name="hn.NoUpload" hidden="1">0</definedName>
    <definedName name="hn.PrivateLTMYear" hidden="1">#REF!</definedName>
    <definedName name="holidays">#REF!</definedName>
    <definedName name="hrehehr" hidden="1">{"caz2",#N/A,FALSE,"Central Arizona 2";"saz2",#N/A,FALSE,"Southern Arizona 2";"snv2",#N/A,FALSE,"Southern Nevada 2";"nnv2",#N/A,FALSE,"Northern Nevada 2";"sca2",#N/A,FALSE,"Southern California 2";"nca2",#N/A,FALSE,"Northern California 2";"pai2",#N/A,FALSE,"Paiute 2"}</definedName>
    <definedName name="HTML_CodePage" hidden="1">1252</definedName>
    <definedName name="HTML_Control" hidden="1">{"'Sheet1'!$A$1:$O$40"}</definedName>
    <definedName name="HTML_Description" hidden="1">""</definedName>
    <definedName name="HTML_Email" hidden="1">""</definedName>
    <definedName name="HTML_Header" hidden="1">"Sheet1"</definedName>
    <definedName name="HTML_LastUpdate" hidden="1">"2/5/99"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HD:HomePageStuff:pc:datasets:implprem.html"</definedName>
    <definedName name="HTML_Title" hidden="1">"S&amp;P Implied Equity Premiums"</definedName>
    <definedName name="HTML1_1" hidden="1">"[RiskPremiumUS]Sheet1!$A$1:$M$38"</definedName>
    <definedName name="HTML1_10" hidden="1">""</definedName>
    <definedName name="HTML1_11" hidden="1">1</definedName>
    <definedName name="HTML1_12" hidden="1">"Zip 100:New_Home_Page:datafile:implpr.html"</definedName>
    <definedName name="HTML1_2" hidden="1">1</definedName>
    <definedName name="HTML1_3" hidden="1">"RiskPremiumUS"</definedName>
    <definedName name="HTML1_4" hidden="1">"Implied Risk Premiums for US"</definedName>
    <definedName name="HTML1_5" hidden="1">""</definedName>
    <definedName name="HTML1_6" hidden="1">-4146</definedName>
    <definedName name="HTML1_7" hidden="1">-4146</definedName>
    <definedName name="HTML1_8" hidden="1">"3/19/97"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1</definedName>
    <definedName name="i" hidden="1">{"Support Net Plant=Net Utility Plant",#N/A,FALSE,"Net Plant"}</definedName>
    <definedName name="ifch" hidden="1">#REF!</definedName>
    <definedName name="IL.1">#REF!</definedName>
    <definedName name="IL.3">#REF!</definedName>
    <definedName name="IL.5">#REF!</definedName>
    <definedName name="IN.3">#REF!</definedName>
    <definedName name="IN.5">#REF!</definedName>
    <definedName name="INCOME1">#REF!</definedName>
    <definedName name="INCOME2">#REF!</definedName>
    <definedName name="INCOME3">#REF!</definedName>
    <definedName name="IncomeStatement" hidden="1">{#N/A,#N/A,FALSE,"FinStateUS"}</definedName>
    <definedName name="IncomeStatement6Years" hidden="1">{"IncStatement 6 years",#N/A,FALSE,"FinStateUS"}</definedName>
    <definedName name="ind">#REF!</definedName>
    <definedName name="index">#REF!</definedName>
    <definedName name="index_name" localSheetId="2">OFFSET(#REF!,10,0,COUNTA(#REF!),1)</definedName>
    <definedName name="index_name">OFFSET(#REF!,10,0,COUNTA(#REF!),1)</definedName>
    <definedName name="Inflation" hidden="1">#REF!</definedName>
    <definedName name="INPUT" localSheetId="30">#REF!</definedName>
    <definedName name="INPUT" localSheetId="29">#REF!</definedName>
    <definedName name="INPUT" localSheetId="31">#REF!</definedName>
    <definedName name="INPUT" localSheetId="33">#REF!</definedName>
    <definedName name="INPUT" localSheetId="34">#REF!</definedName>
    <definedName name="INPUT" localSheetId="32">#REF!</definedName>
    <definedName name="INPUT">#REF!</definedName>
    <definedName name="Inputs_Credit_Rating">#REF!</definedName>
    <definedName name="Inputs_Credit_Rating_YesNo">#REF!</definedName>
    <definedName name="Int">#REF!</definedName>
    <definedName name="INTACCR001">#REF!</definedName>
    <definedName name="INTACCR002">#REF!</definedName>
    <definedName name="INTACCR981">#REF!</definedName>
    <definedName name="INTACCR982">#REF!</definedName>
    <definedName name="INTACCR991">#REF!</definedName>
    <definedName name="INTACCR992">#REF!</definedName>
    <definedName name="Interest_Rate">#REF!</definedName>
    <definedName name="InterestRate">#REF!</definedName>
    <definedName name="INTSCH001">#REF!</definedName>
    <definedName name="INTSCH002">#REF!</definedName>
    <definedName name="INTSCH981">#REF!</definedName>
    <definedName name="INTSCH982">#REF!</definedName>
    <definedName name="INTSCH991">#REF!</definedName>
    <definedName name="INTSCH992">#REF!</definedName>
    <definedName name="INTSYNCH">#REF!</definedName>
    <definedName name="ipowAC" hidden="1">#REF!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REUT" hidden="1">"c6800"</definedName>
    <definedName name="IQ_CAL_Y" hidden="1">"c102"</definedName>
    <definedName name="IQ_CAL_Y_EST" hidden="1">"c6797"</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 hidden="1">"c4154"</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ST_BORROWING" hidden="1">"c2936"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ARNINGS_COVERAGE_NET_CHARGE_OFFS_FDIC" hidden="1">"c6735"</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REUT" hidden="1">"c6798"</definedName>
    <definedName name="IQ_FISCAL_Y" hidden="1">"c441"</definedName>
    <definedName name="IQ_FISCAL_Y_EST" hidden="1">"c6795"</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40164.5046875</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TRANSACTION_ACCOUNTS_FDIC" hidden="1">"c6552"</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 hidden="1">"c2692"</definedName>
    <definedName name="IQ_OTHER_TRANSACTIONS_FDIC" hidden="1">"c6504"</definedName>
    <definedName name="IQ_OTHER_UNDRAWN" hidden="1">"c2522"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INSURED_FDIC" hidden="1">"c6374"</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RETURN_ASSETS_FDIC" hidden="1">"c6731"</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ALUATION_GAINS_FDIC" hidden="1">"c6428"</definedName>
    <definedName name="IQ_REVALUATION_LOSSES_FDIC" hidden="1">"c6429"</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39623.4334259259</definedName>
    <definedName name="IQ_RISK_ADJ_BANK_ASSETS" hidden="1">"c2670"</definedName>
    <definedName name="IQ_RISK_WEIGHTED_ASSETS_FDIC" hidden="1">"c6370"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uy" hidden="1">#REF!</definedName>
    <definedName name="iuyt" hidden="1">#REF!</definedName>
    <definedName name="j" hidden="1">#REF!</definedName>
    <definedName name="JANAMT">[0]!AmtTable</definedName>
    <definedName name="JANDT">[0]!DTTable</definedName>
    <definedName name="JBL">#REF!</definedName>
    <definedName name="jdn" hidden="1">#REF!</definedName>
    <definedName name="je" hidden="1">{#N/A,#N/A,FALSE,"SCA";#N/A,#N/A,FALSE,"NCA";#N/A,#N/A,FALSE,"SAZ";#N/A,#N/A,FALSE,"CAZ";#N/A,#N/A,FALSE,"SNV";#N/A,#N/A,FALSE,"NNV";#N/A,#N/A,FALSE,"PP";#N/A,#N/A,FALSE,"SA"}</definedName>
    <definedName name="jhlkqFL" hidden="1">{"'Sheet1'!$A$1:$O$40"}</definedName>
    <definedName name="jkdf" hidden="1">#REF!</definedName>
    <definedName name="jkdsac" hidden="1">#REF!</definedName>
    <definedName name="jkfoo" hidden="1">#REF!</definedName>
    <definedName name="jkrhtr" hidden="1">{"print1",#N/A,FALSE,"D21CUSTS"}</definedName>
    <definedName name="jktrjhjhjh"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John">#REF!</definedName>
    <definedName name="jrththtr" hidden="1">{#N/A,#N/A,FALSE,"OTHERINPUTS";#N/A,#N/A,FALSE,"SUPPLIEDADJINPUT";#N/A,#N/A,FALSE,"BR&amp;SUPADJ."}</definedName>
    <definedName name="jseqf" hidden="1">#REF!</definedName>
    <definedName name="JULYAMT">[0]!AmtTable</definedName>
    <definedName name="JULYDT">[0]!DTTable</definedName>
    <definedName name="JUNEAMT">[0]!AmtTable</definedName>
    <definedName name="JUNEDT">[0]!DTTable</definedName>
    <definedName name="JUNK">#REF!,#REF!,#REF!,#REF!,#REF!,#REF!,#REF!,#REF!,#REF!,#REF!,#REF!,#REF!,#REF!</definedName>
    <definedName name="Juris_Weather_Adj_Data">#REF!</definedName>
    <definedName name="JURISDICTION">#REF!</definedName>
    <definedName name="JurisdictionalFactor">#REF!</definedName>
    <definedName name="jz" hidden="1">#REF!</definedName>
    <definedName name="jzs" hidden="1">#REF!</definedName>
    <definedName name="k" hidden="1">#REF!</definedName>
    <definedName name="k.1">#REF!</definedName>
    <definedName name="k.10">#REF!</definedName>
    <definedName name="k.11">#REF!</definedName>
    <definedName name="k.12">#REF!</definedName>
    <definedName name="k.13">#REF!</definedName>
    <definedName name="k.14">#REF!</definedName>
    <definedName name="k.15">#REF!</definedName>
    <definedName name="k.16">#REF!</definedName>
    <definedName name="k.17">#REF!</definedName>
    <definedName name="k.18">#REF!</definedName>
    <definedName name="k.19">#REF!</definedName>
    <definedName name="k.2">#REF!</definedName>
    <definedName name="k.20">#REF!</definedName>
    <definedName name="k.21">#REF!</definedName>
    <definedName name="k.22">#REF!</definedName>
    <definedName name="k.23">#REF!</definedName>
    <definedName name="k.24">#REF!</definedName>
    <definedName name="k.25">#REF!</definedName>
    <definedName name="k.26">#REF!</definedName>
    <definedName name="k.27">#REF!</definedName>
    <definedName name="k.28">#REF!</definedName>
    <definedName name="k.29">#REF!</definedName>
    <definedName name="k.3">#REF!</definedName>
    <definedName name="k.30">#REF!</definedName>
    <definedName name="k.31">#REF!</definedName>
    <definedName name="k.32">#REF!</definedName>
    <definedName name="k.33">#REF!</definedName>
    <definedName name="k.4">#REF!</definedName>
    <definedName name="k.5">#REF!</definedName>
    <definedName name="k.6">#REF!</definedName>
    <definedName name="k.7">#REF!</definedName>
    <definedName name="k.8">#REF!</definedName>
    <definedName name="k.9">#REF!</definedName>
    <definedName name="K2_WBEVMODE" hidden="1">0</definedName>
    <definedName name="kal" hidden="1">#REF!</definedName>
    <definedName name="kaw" hidden="1">#REF!</definedName>
    <definedName name="Kcgeq01">#REF!</definedName>
    <definedName name="Kcgeq02">#REF!</definedName>
    <definedName name="Kcgeq03">#REF!</definedName>
    <definedName name="Kcgeq04">#REF!</definedName>
    <definedName name="Kcgeq05">#REF!</definedName>
    <definedName name="Kcgeq06">#REF!</definedName>
    <definedName name="Kcgeq07">#REF!</definedName>
    <definedName name="Kcgeq08">#REF!</definedName>
    <definedName name="Kcgeq09">#REF!</definedName>
    <definedName name="Kcgeq10">#REF!</definedName>
    <definedName name="Kcgeq11">#REF!</definedName>
    <definedName name="Kcgeq12">#REF!</definedName>
    <definedName name="Kcgeq13">#REF!</definedName>
    <definedName name="Kcgeq14">#REF!</definedName>
    <definedName name="Kcgeq15">#REF!</definedName>
    <definedName name="Kcgeq16">#REF!</definedName>
    <definedName name="Kcgeq17">#REF!</definedName>
    <definedName name="Kcgeq18">#REF!</definedName>
    <definedName name="Kcgeq19">#REF!</definedName>
    <definedName name="Kcgeq20">#REF!</definedName>
    <definedName name="Kcgeq21">#REF!</definedName>
    <definedName name="Kcgeq22">#REF!</definedName>
    <definedName name="Kcgeq23">#REF!</definedName>
    <definedName name="Kcgeq24">#REF!</definedName>
    <definedName name="Kcgeq25">#REF!</definedName>
    <definedName name="kdkd" hidden="1">#REF!</definedName>
    <definedName name="kdkjrt" hidden="1">#REF!</definedName>
    <definedName name="kdsfj" hidden="1">#REF!</definedName>
    <definedName name="kfdlsg" hidden="1">#REF!</definedName>
    <definedName name="kfkf" hidden="1">#REF!</definedName>
    <definedName name="kfkfkf" hidden="1">#REF!</definedName>
    <definedName name="kfkfkfkf" hidden="1">#REF!</definedName>
    <definedName name="kfkfkfl" hidden="1">#REF!</definedName>
    <definedName name="kfkfksm" hidden="1">#REF!</definedName>
    <definedName name="KI" hidden="1">#REF!,#REF!</definedName>
    <definedName name="KIRK">#REF!</definedName>
    <definedName name="Kirk_Plant">#REF!</definedName>
    <definedName name="kiujh" hidden="1">#REF!</definedName>
    <definedName name="kjfdjfei" hidden="1">{#N/A,#N/A,FALSE,"OTHERINPUTS";#N/A,#N/A,FALSE,"DITRATEINPUTS";#N/A,#N/A,FALSE,"SUPPLIEDADJINPUT";#N/A,#N/A,FALSE,"TIMINGDIFFINPUTS";#N/A,#N/A,FALSE,"BR&amp;SUPADJ."}</definedName>
    <definedName name="kjfjffnnf" hidden="1">#REF!</definedName>
    <definedName name="kjhg" hidden="1">#REF!</definedName>
    <definedName name="kjhgf" hidden="1">#REF!</definedName>
    <definedName name="kjk" hidden="1">#REF!</definedName>
    <definedName name="kjzd" hidden="1">#REF!</definedName>
    <definedName name="kk"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kkkkk" hidden="1">#REF!</definedName>
    <definedName name="KL" hidden="1">#REF!</definedName>
    <definedName name="kldk" hidden="1">#REF!</definedName>
    <definedName name="klfeqw" hidden="1">#REF!</definedName>
    <definedName name="kqwh" hidden="1">#REF!</definedName>
    <definedName name="ksadfl" hidden="1">#REF!</definedName>
    <definedName name="ku" hidden="1">{#N/A,#N/A,FALSE,"SCA";#N/A,#N/A,FALSE,"NCA";#N/A,#N/A,FALSE,"SAZ";#N/A,#N/A,FALSE,"CAZ";#N/A,#N/A,FALSE,"SNV";#N/A,#N/A,FALSE,"NNV";#N/A,#N/A,FALSE,"PP";#N/A,#N/A,FALSE,"SA"}</definedName>
    <definedName name="kw" hidden="1">#REF!</definedName>
    <definedName name="kz" hidden="1">#REF!</definedName>
    <definedName name="l" hidden="1">#REF!</definedName>
    <definedName name="LA.1">#REF!</definedName>
    <definedName name="LA.3">#REF!</definedName>
    <definedName name="LA.5">#REF!</definedName>
    <definedName name="Last_Row">IF(Values_Entered,Header_Row+Number_of_Payments,Header_Row)</definedName>
    <definedName name="LastRow">IF(Values_Entered,Header_Row+NumberofPayments,Header_Row)</definedName>
    <definedName name="LASTYR">OFFSET(#REF!,0,0,#REF!,MAX(#REF!))</definedName>
    <definedName name="LDCs">#REF!</definedName>
    <definedName name="LEX">#REF!</definedName>
    <definedName name="LEXINGTON">#REF!</definedName>
    <definedName name="LEXINGTON2">#REF!</definedName>
    <definedName name="LEYDON_UNGND_STORAGE">#REF!</definedName>
    <definedName name="lfkfjnn" hidden="1">#REF!</definedName>
    <definedName name="limcount" hidden="1">1</definedName>
    <definedName name="Line">#REF!</definedName>
    <definedName name="LIPA_FY15">#REF!</definedName>
    <definedName name="LIPA_FY16">#REF!</definedName>
    <definedName name="LIPA_FY17">#REF!</definedName>
    <definedName name="LIPA_FY18">#REF!</definedName>
    <definedName name="LIPA_FY19">#REF!</definedName>
    <definedName name="List_CadillacTax">#REF!</definedName>
    <definedName name="ListOffset" hidden="1">1</definedName>
    <definedName name="Litigated_BaseROEs_2006">#REF!</definedName>
    <definedName name="Litigated_BaseROEs_2007">#REF!</definedName>
    <definedName name="Litigated_BaseROEs_2008">#REF!</definedName>
    <definedName name="Litigated_BaseROEs_2009">#REF!</definedName>
    <definedName name="Litigated_BaseROEs_2010">#REF!</definedName>
    <definedName name="Litigated_BaseROEs_2011">#REF!</definedName>
    <definedName name="Litigated_BaseROEs_2012">#REF!</definedName>
    <definedName name="Litigated_BaseROEs_2013">#REF!</definedName>
    <definedName name="Litigated_BaseROEs_2014">#REF!</definedName>
    <definedName name="lkajsdfg" hidden="1">#REF!</definedName>
    <definedName name="lkjh" hidden="1">#REF!</definedName>
    <definedName name="lkjkju"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lkohsvd" hidden="1">#REF!</definedName>
    <definedName name="llllllllll" hidden="1">#REF!</definedName>
    <definedName name="Loan_Amount">#REF!</definedName>
    <definedName name="Loan_Start">#REF!</definedName>
    <definedName name="Loan_Years">#REF!</definedName>
    <definedName name="LoanAmount">#REF!</definedName>
    <definedName name="LoanAmt">#REF!</definedName>
    <definedName name="LoanGood">(#REF!*#REF!*#REF!*#REF!)&gt;0</definedName>
    <definedName name="LoanIsGood">(#REF!*#REF!*#REF!*#REF!)&gt;0</definedName>
    <definedName name="LoanPeriod">#REF!</definedName>
    <definedName name="LoanStartDate">#REF!</definedName>
    <definedName name="loke" hidden="1">#REF!</definedName>
    <definedName name="LowCAPEX_PERCENT">#REF!</definedName>
    <definedName name="lpoicea" hidden="1">#REF!</definedName>
    <definedName name="ls"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lt_debt">#REF!</definedName>
    <definedName name="LTD_Rate">#REF!</definedName>
    <definedName name="LTDcostrate">#REF!</definedName>
    <definedName name="LUCurYr">#REF!</definedName>
    <definedName name="m">#REF!</definedName>
    <definedName name="M1_2">#REF!</definedName>
    <definedName name="ma_months">24</definedName>
    <definedName name="MacSteel">#REF!</definedName>
    <definedName name="MARCHAMT">[0]!AmtTable</definedName>
    <definedName name="MARCHDT">[0]!DTTable</definedName>
    <definedName name="Market_Return">#REF!</definedName>
    <definedName name="MarketPrice">#REF!</definedName>
    <definedName name="Mass_Assets_Elec._Book_Depr_Rate">#REF!</definedName>
    <definedName name="Mass_Assets_Gas_Book_Depr_Rate">#REF!</definedName>
    <definedName name="mat_ltd">#REF!</definedName>
    <definedName name="mayAMT">[0]!AmtTable</definedName>
    <definedName name="mayDT">[0]!DTTable</definedName>
    <definedName name="MB">#REF!</definedName>
    <definedName name="MB_PCH_Assessment_FooterType" hidden="1">"NONE"</definedName>
    <definedName name="MB_PCH_Gen_Ind_FooterType" hidden="1">"NONE"</definedName>
    <definedName name="MB_PCH_Sector_Specific_FooterType" hidden="1">"NONE"</definedName>
    <definedName name="MD.1">#REF!</definedName>
    <definedName name="MD.3">#REF!</definedName>
    <definedName name="MD.5">#REF!</definedName>
    <definedName name="MENNU">#REF!</definedName>
    <definedName name="MENU">#REF!</definedName>
    <definedName name="mergent_note">#REF!</definedName>
    <definedName name="METERS_AND_TRANSFORMERS_REPORT">#REF!</definedName>
    <definedName name="meters_and_transformers_rows">#REF!</definedName>
    <definedName name="meters_and_transformers_summary_report">#REF!</definedName>
    <definedName name="Mgrp1">#REF!</definedName>
    <definedName name="Mgrp2">#REF!</definedName>
    <definedName name="Mgrp3">#REF!</definedName>
    <definedName name="MH">#REF!</definedName>
    <definedName name="misc" hidden="1">#REF!</definedName>
    <definedName name="MISCL">#REF!</definedName>
    <definedName name="ML_RETIRE_ANAL_REPORT">#REF!</definedName>
    <definedName name="ML_RETIRE_ANAL_ROWS">#REF!</definedName>
    <definedName name="ML_RETIRE_PUR_BY_3PARTY_COLUMNS">#REF!</definedName>
    <definedName name="ML_RETIRE_PUR_BY_3PARTY_REPORT">#REF!</definedName>
    <definedName name="ML_RETIRE_PUR_BY_3PARTY_ROWS">#REF!</definedName>
    <definedName name="ML_RETIRE_PUR_BY_PSC_REPORT">#REF!</definedName>
    <definedName name="ML_RETIRE_REPORT">#REF!</definedName>
    <definedName name="mlaw" hidden="1">#REF!</definedName>
    <definedName name="mnbv" hidden="1">#REF!</definedName>
    <definedName name="mnkp" hidden="1">#REF!</definedName>
    <definedName name="mo" hidden="1">#REF!</definedName>
    <definedName name="Module1.Deferred">#REF!</definedName>
    <definedName name="Module1.Print_Income1">#REF!</definedName>
    <definedName name="mol" hidden="1">#REF!</definedName>
    <definedName name="molp" hidden="1">#REF!</definedName>
    <definedName name="month_yr">OFFSET(#REF!,0,0,#REF!-3,1)</definedName>
    <definedName name="Moodys" localSheetId="30">#REF!</definedName>
    <definedName name="Moodys" localSheetId="29">#REF!</definedName>
    <definedName name="Moodys" localSheetId="31">#REF!</definedName>
    <definedName name="Moodys" localSheetId="33">#REF!</definedName>
    <definedName name="Moodys" localSheetId="34">#REF!</definedName>
    <definedName name="Moodys" localSheetId="32">#REF!</definedName>
    <definedName name="Moodys">#REF!</definedName>
    <definedName name="MoodysDalies">OFFSET(#REF!,0,0,#REF!-ROW(#REF!),#REF!)</definedName>
    <definedName name="movelines">"movelines"</definedName>
    <definedName name="MP_BV_WP">#REF!</definedName>
    <definedName name="MP_CF_WP">#REF!</definedName>
    <definedName name="mrh">#REF!</definedName>
    <definedName name="MRP_adjustment_1">#REF!</definedName>
    <definedName name="mrp_lt">#REF!</definedName>
    <definedName name="MS">#REF!</definedName>
    <definedName name="MS.1">#REF!</definedName>
    <definedName name="MS.3">#REF!</definedName>
    <definedName name="MS.5">#REF!</definedName>
    <definedName name="MS_Plant">#REF!</definedName>
    <definedName name="MSB">#REF!</definedName>
    <definedName name="MSD">#REF!</definedName>
    <definedName name="MSEB">#REF!</definedName>
    <definedName name="MSED">#REF!</definedName>
    <definedName name="MSEF">#REF!</definedName>
    <definedName name="MSF">#REF!</definedName>
    <definedName name="MST">#REF!</definedName>
    <definedName name="myty" hidden="1">{#N/A,#N/A,FALSE,"GLDwnLoad"}</definedName>
    <definedName name="myuyj" hidden="1">{#N/A,#N/A,FALSE,"GLDwnLoad"}</definedName>
    <definedName name="n" hidden="1">{"Assumption-Description",#N/A,FALSE,"Assumptions"}</definedName>
    <definedName name="n_3">#REF!</definedName>
    <definedName name="n_4">#REF!</definedName>
    <definedName name="NADA" hidden="1">{"caz2",#N/A,FALSE,"Central Arizona 2";"saz2",#N/A,FALSE,"Southern Arizona 2";"snv2",#N/A,FALSE,"Southern Nevada 2";"nnv2",#N/A,FALSE,"Northern Nevada 2";"sca2",#N/A,FALSE,"Southern California 2";"nca2",#N/A,FALSE,"Northern California 2";"pai2",#N/A,FALSE,"Paiute 2"}</definedName>
    <definedName name="NAME">#N/A</definedName>
    <definedName name="name2"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amefield" hidden="1">#REF!</definedName>
    <definedName name="nameLU">OFFSET(#REF!,0,0,#REF!,1)</definedName>
    <definedName name="naow" hidden="1">#REF!</definedName>
    <definedName name="Natural_Fuels_Corporation">#REF!</definedName>
    <definedName name="nbeo" hidden="1">#REF!</definedName>
    <definedName name="nbw" hidden="1">#REF!</definedName>
    <definedName name="NC.1">#REF!</definedName>
    <definedName name="NC.3">#REF!</definedName>
    <definedName name="NC.5">#REF!</definedName>
    <definedName name="NEadit">#REF!</definedName>
    <definedName name="NEadv">#REF!</definedName>
    <definedName name="NEcash">#REF!</definedName>
    <definedName name="NEcwip">#REF!</definedName>
    <definedName name="NEdep">#REF!</definedName>
    <definedName name="NEmatsup">#REF!</definedName>
    <definedName name="NEplant">#REF!</definedName>
    <definedName name="NEpp">#REF!</definedName>
    <definedName name="NEST" localSheetId="30">#REF!</definedName>
    <definedName name="NEST" localSheetId="29">#REF!</definedName>
    <definedName name="NEST" localSheetId="31">#REF!</definedName>
    <definedName name="NEST" localSheetId="33">#REF!</definedName>
    <definedName name="NEST" localSheetId="34">#REF!</definedName>
    <definedName name="NEST" localSheetId="32">#REF!</definedName>
    <definedName name="NEST">#REF!</definedName>
    <definedName name="NEstorg">#REF!</definedName>
    <definedName name="new" hidden="1">{"Summary",#N/A,FALSE,"Options "}</definedName>
    <definedName name="nfgh">#REF!</definedName>
    <definedName name="nfgl">#REF!</definedName>
    <definedName name="niPO" hidden="1">#REF!</definedName>
    <definedName name="nipxre" hidden="1">#REF!</definedName>
    <definedName name="nixre" hidden="1">#REF!</definedName>
    <definedName name="nk" hidden="1">#REF!</definedName>
    <definedName name="nki" hidden="1">#REF!</definedName>
    <definedName name="nkiw" hidden="1">#REF!</definedName>
    <definedName name="nKLqw" hidden="1">#REF!</definedName>
    <definedName name="nkse" hidden="1">#REF!</definedName>
    <definedName name="nkw" hidden="1">#REF!</definedName>
    <definedName name="NMB_Gen_Industry_FooterType" hidden="1">"NONE"</definedName>
    <definedName name="NMB_PCH_Assessment_FooterType" hidden="1">"NONE"</definedName>
    <definedName name="NMB_Sector_Specific_Assessment_FooterType" hidden="1">"NONE"</definedName>
    <definedName name="NMB_Sector_Specific_FooterType" hidden="1">"NONE"</definedName>
    <definedName name="NMN" hidden="1">#REF!</definedName>
    <definedName name="nmop" hidden="1">#REF!</definedName>
    <definedName name="nmwqi" hidden="1">#REF!</definedName>
    <definedName name="nnnnnnn" hidden="1">#REF!</definedName>
    <definedName name="no" hidden="1">#REF!</definedName>
    <definedName name="no.1" localSheetId="30">#REF!</definedName>
    <definedName name="no.1" localSheetId="29">#REF!</definedName>
    <definedName name="no.1" localSheetId="31">#REF!</definedName>
    <definedName name="no.1" localSheetId="33">#REF!</definedName>
    <definedName name="no.1" localSheetId="34">#REF!</definedName>
    <definedName name="no.1" localSheetId="32">#REF!</definedName>
    <definedName name="no.1">#REF!</definedName>
    <definedName name="no.10" localSheetId="30">#REF!</definedName>
    <definedName name="no.10" localSheetId="29">#REF!</definedName>
    <definedName name="no.10" localSheetId="31">#REF!</definedName>
    <definedName name="no.10" localSheetId="33">#REF!</definedName>
    <definedName name="no.10" localSheetId="34">#REF!</definedName>
    <definedName name="no.10" localSheetId="32">#REF!</definedName>
    <definedName name="no.10">#REF!</definedName>
    <definedName name="no.11" localSheetId="30">#REF!</definedName>
    <definedName name="no.11" localSheetId="29">#REF!</definedName>
    <definedName name="no.11" localSheetId="31">#REF!</definedName>
    <definedName name="no.11" localSheetId="33">#REF!</definedName>
    <definedName name="no.11" localSheetId="34">#REF!</definedName>
    <definedName name="no.11" localSheetId="32">#REF!</definedName>
    <definedName name="no.11">#REF!</definedName>
    <definedName name="no.12" localSheetId="30">#REF!</definedName>
    <definedName name="no.12" localSheetId="29">#REF!</definedName>
    <definedName name="no.12" localSheetId="31">#REF!</definedName>
    <definedName name="no.12" localSheetId="33">#REF!</definedName>
    <definedName name="no.12" localSheetId="34">#REF!</definedName>
    <definedName name="no.12" localSheetId="32">#REF!</definedName>
    <definedName name="no.12">#REF!</definedName>
    <definedName name="no.13" localSheetId="30">#REF!</definedName>
    <definedName name="no.13" localSheetId="29">#REF!</definedName>
    <definedName name="no.13" localSheetId="31">#REF!</definedName>
    <definedName name="no.13" localSheetId="33">#REF!</definedName>
    <definedName name="no.13" localSheetId="34">#REF!</definedName>
    <definedName name="no.13" localSheetId="32">#REF!</definedName>
    <definedName name="no.13">#REF!</definedName>
    <definedName name="no.14" localSheetId="30">#REF!</definedName>
    <definedName name="no.14" localSheetId="29">#REF!</definedName>
    <definedName name="no.14" localSheetId="31">#REF!</definedName>
    <definedName name="no.14" localSheetId="33">#REF!</definedName>
    <definedName name="no.14" localSheetId="34">#REF!</definedName>
    <definedName name="no.14" localSheetId="32">#REF!</definedName>
    <definedName name="no.14">#REF!</definedName>
    <definedName name="no.15" localSheetId="30">#REF!</definedName>
    <definedName name="no.15" localSheetId="29">#REF!</definedName>
    <definedName name="no.15" localSheetId="31">#REF!</definedName>
    <definedName name="no.15" localSheetId="33">#REF!</definedName>
    <definedName name="no.15" localSheetId="34">#REF!</definedName>
    <definedName name="no.15" localSheetId="32">#REF!</definedName>
    <definedName name="no.15">#REF!</definedName>
    <definedName name="no.16" localSheetId="30">#REF!</definedName>
    <definedName name="no.16" localSheetId="29">#REF!</definedName>
    <definedName name="no.16" localSheetId="31">#REF!</definedName>
    <definedName name="no.16" localSheetId="33">#REF!</definedName>
    <definedName name="no.16" localSheetId="34">#REF!</definedName>
    <definedName name="no.16" localSheetId="32">#REF!</definedName>
    <definedName name="no.16">#REF!</definedName>
    <definedName name="no.17" localSheetId="30">#REF!</definedName>
    <definedName name="no.17" localSheetId="29">#REF!</definedName>
    <definedName name="no.17" localSheetId="31">#REF!</definedName>
    <definedName name="no.17" localSheetId="33">#REF!</definedName>
    <definedName name="no.17" localSheetId="34">#REF!</definedName>
    <definedName name="no.17" localSheetId="32">#REF!</definedName>
    <definedName name="no.17">#REF!</definedName>
    <definedName name="no.18" localSheetId="30">#REF!</definedName>
    <definedName name="no.18" localSheetId="29">#REF!</definedName>
    <definedName name="no.18" localSheetId="31">#REF!</definedName>
    <definedName name="no.18" localSheetId="33">#REF!</definedName>
    <definedName name="no.18" localSheetId="34">#REF!</definedName>
    <definedName name="no.18" localSheetId="32">#REF!</definedName>
    <definedName name="no.18">#REF!</definedName>
    <definedName name="no.19" localSheetId="30">#REF!</definedName>
    <definedName name="no.19" localSheetId="29">#REF!</definedName>
    <definedName name="no.19" localSheetId="31">#REF!</definedName>
    <definedName name="no.19" localSheetId="33">#REF!</definedName>
    <definedName name="no.19" localSheetId="34">#REF!</definedName>
    <definedName name="no.19" localSheetId="32">#REF!</definedName>
    <definedName name="no.19">#REF!</definedName>
    <definedName name="no.2" localSheetId="30">#REF!</definedName>
    <definedName name="no.2" localSheetId="29">#REF!</definedName>
    <definedName name="no.2" localSheetId="31">#REF!</definedName>
    <definedName name="no.2" localSheetId="33">#REF!</definedName>
    <definedName name="no.2" localSheetId="34">#REF!</definedName>
    <definedName name="no.2" localSheetId="32">#REF!</definedName>
    <definedName name="no.2">#REF!</definedName>
    <definedName name="no.20" localSheetId="30">#REF!</definedName>
    <definedName name="no.20" localSheetId="29">#REF!</definedName>
    <definedName name="no.20" localSheetId="31">#REF!</definedName>
    <definedName name="no.20" localSheetId="33">#REF!</definedName>
    <definedName name="no.20" localSheetId="34">#REF!</definedName>
    <definedName name="no.20" localSheetId="32">#REF!</definedName>
    <definedName name="no.20">#REF!</definedName>
    <definedName name="no.21" localSheetId="30">#REF!</definedName>
    <definedName name="no.21" localSheetId="29">#REF!</definedName>
    <definedName name="no.21" localSheetId="31">#REF!</definedName>
    <definedName name="no.21" localSheetId="33">#REF!</definedName>
    <definedName name="no.21" localSheetId="34">#REF!</definedName>
    <definedName name="no.21" localSheetId="32">#REF!</definedName>
    <definedName name="no.21">#REF!</definedName>
    <definedName name="no.22" localSheetId="30">#REF!</definedName>
    <definedName name="no.22" localSheetId="29">#REF!</definedName>
    <definedName name="no.22" localSheetId="31">#REF!</definedName>
    <definedName name="no.22" localSheetId="33">#REF!</definedName>
    <definedName name="no.22" localSheetId="34">#REF!</definedName>
    <definedName name="no.22" localSheetId="32">#REF!</definedName>
    <definedName name="no.22">#REF!</definedName>
    <definedName name="no.23" localSheetId="30">#REF!</definedName>
    <definedName name="no.23" localSheetId="29">#REF!</definedName>
    <definedName name="no.23" localSheetId="31">#REF!</definedName>
    <definedName name="no.23" localSheetId="33">#REF!</definedName>
    <definedName name="no.23" localSheetId="34">#REF!</definedName>
    <definedName name="no.23" localSheetId="32">#REF!</definedName>
    <definedName name="no.23">#REF!</definedName>
    <definedName name="no.24" localSheetId="30">#REF!</definedName>
    <definedName name="no.24" localSheetId="29">#REF!</definedName>
    <definedName name="no.24" localSheetId="31">#REF!</definedName>
    <definedName name="no.24" localSheetId="33">#REF!</definedName>
    <definedName name="no.24" localSheetId="34">#REF!</definedName>
    <definedName name="no.24" localSheetId="32">#REF!</definedName>
    <definedName name="no.24">#REF!</definedName>
    <definedName name="no.25" localSheetId="30">#REF!</definedName>
    <definedName name="no.25" localSheetId="29">#REF!</definedName>
    <definedName name="no.25" localSheetId="31">#REF!</definedName>
    <definedName name="no.25" localSheetId="33">#REF!</definedName>
    <definedName name="no.25" localSheetId="34">#REF!</definedName>
    <definedName name="no.25" localSheetId="32">#REF!</definedName>
    <definedName name="no.25">#REF!</definedName>
    <definedName name="no.26" localSheetId="30">#REF!</definedName>
    <definedName name="no.26" localSheetId="29">#REF!</definedName>
    <definedName name="no.26" localSheetId="31">#REF!</definedName>
    <definedName name="no.26" localSheetId="33">#REF!</definedName>
    <definedName name="no.26" localSheetId="34">#REF!</definedName>
    <definedName name="no.26" localSheetId="32">#REF!</definedName>
    <definedName name="no.26">#REF!</definedName>
    <definedName name="no.27" localSheetId="30">#REF!</definedName>
    <definedName name="no.27" localSheetId="29">#REF!</definedName>
    <definedName name="no.27" localSheetId="31">#REF!</definedName>
    <definedName name="no.27" localSheetId="33">#REF!</definedName>
    <definedName name="no.27" localSheetId="34">#REF!</definedName>
    <definedName name="no.27" localSheetId="32">#REF!</definedName>
    <definedName name="no.27">#REF!</definedName>
    <definedName name="no.28" localSheetId="30">#REF!</definedName>
    <definedName name="no.28" localSheetId="29">#REF!</definedName>
    <definedName name="no.28" localSheetId="31">#REF!</definedName>
    <definedName name="no.28" localSheetId="33">#REF!</definedName>
    <definedName name="no.28" localSheetId="34">#REF!</definedName>
    <definedName name="no.28" localSheetId="32">#REF!</definedName>
    <definedName name="no.28">#REF!</definedName>
    <definedName name="no.29" localSheetId="30">#REF!</definedName>
    <definedName name="no.29" localSheetId="29">#REF!</definedName>
    <definedName name="no.29" localSheetId="31">#REF!</definedName>
    <definedName name="no.29" localSheetId="33">#REF!</definedName>
    <definedName name="no.29" localSheetId="34">#REF!</definedName>
    <definedName name="no.29" localSheetId="32">#REF!</definedName>
    <definedName name="no.29">#REF!</definedName>
    <definedName name="no.3" localSheetId="30">#REF!</definedName>
    <definedName name="no.3" localSheetId="29">#REF!</definedName>
    <definedName name="no.3" localSheetId="31">#REF!</definedName>
    <definedName name="no.3" localSheetId="33">#REF!</definedName>
    <definedName name="no.3" localSheetId="34">#REF!</definedName>
    <definedName name="no.3" localSheetId="32">#REF!</definedName>
    <definedName name="no.3">#REF!</definedName>
    <definedName name="no.30" localSheetId="30">#REF!</definedName>
    <definedName name="no.30" localSheetId="29">#REF!</definedName>
    <definedName name="no.30" localSheetId="31">#REF!</definedName>
    <definedName name="no.30" localSheetId="33">#REF!</definedName>
    <definedName name="no.30" localSheetId="34">#REF!</definedName>
    <definedName name="no.30" localSheetId="32">#REF!</definedName>
    <definedName name="no.30">#REF!</definedName>
    <definedName name="no.31" localSheetId="30">#REF!</definedName>
    <definedName name="no.31" localSheetId="29">#REF!</definedName>
    <definedName name="no.31" localSheetId="31">#REF!</definedName>
    <definedName name="no.31" localSheetId="33">#REF!</definedName>
    <definedName name="no.31" localSheetId="34">#REF!</definedName>
    <definedName name="no.31" localSheetId="32">#REF!</definedName>
    <definedName name="no.31">#REF!</definedName>
    <definedName name="no.32" localSheetId="30">#REF!</definedName>
    <definedName name="no.32" localSheetId="29">#REF!</definedName>
    <definedName name="no.32" localSheetId="31">#REF!</definedName>
    <definedName name="no.32" localSheetId="33">#REF!</definedName>
    <definedName name="no.32" localSheetId="34">#REF!</definedName>
    <definedName name="no.32" localSheetId="32">#REF!</definedName>
    <definedName name="no.32">#REF!</definedName>
    <definedName name="no.33" localSheetId="30">#REF!</definedName>
    <definedName name="no.33" localSheetId="29">#REF!</definedName>
    <definedName name="no.33" localSheetId="31">#REF!</definedName>
    <definedName name="no.33" localSheetId="33">#REF!</definedName>
    <definedName name="no.33" localSheetId="34">#REF!</definedName>
    <definedName name="no.33" localSheetId="32">#REF!</definedName>
    <definedName name="no.33">#REF!</definedName>
    <definedName name="no.4" localSheetId="30">#REF!</definedName>
    <definedName name="no.4" localSheetId="29">#REF!</definedName>
    <definedName name="no.4" localSheetId="31">#REF!</definedName>
    <definedName name="no.4" localSheetId="33">#REF!</definedName>
    <definedName name="no.4" localSheetId="34">#REF!</definedName>
    <definedName name="no.4" localSheetId="32">#REF!</definedName>
    <definedName name="no.4">#REF!</definedName>
    <definedName name="no.5" localSheetId="30">#REF!</definedName>
    <definedName name="no.5" localSheetId="29">#REF!</definedName>
    <definedName name="no.5" localSheetId="31">#REF!</definedName>
    <definedName name="no.5" localSheetId="33">#REF!</definedName>
    <definedName name="no.5" localSheetId="34">#REF!</definedName>
    <definedName name="no.5" localSheetId="32">#REF!</definedName>
    <definedName name="no.5">#REF!</definedName>
    <definedName name="no.6" localSheetId="30">#REF!</definedName>
    <definedName name="no.6" localSheetId="29">#REF!</definedName>
    <definedName name="no.6" localSheetId="31">#REF!</definedName>
    <definedName name="no.6" localSheetId="33">#REF!</definedName>
    <definedName name="no.6" localSheetId="34">#REF!</definedName>
    <definedName name="no.6" localSheetId="32">#REF!</definedName>
    <definedName name="no.6">#REF!</definedName>
    <definedName name="no.7" localSheetId="30">#REF!</definedName>
    <definedName name="no.7" localSheetId="29">#REF!</definedName>
    <definedName name="no.7" localSheetId="31">#REF!</definedName>
    <definedName name="no.7" localSheetId="33">#REF!</definedName>
    <definedName name="no.7" localSheetId="34">#REF!</definedName>
    <definedName name="no.7" localSheetId="32">#REF!</definedName>
    <definedName name="no.7">#REF!</definedName>
    <definedName name="no.8" localSheetId="30">#REF!</definedName>
    <definedName name="no.8" localSheetId="29">#REF!</definedName>
    <definedName name="no.8" localSheetId="31">#REF!</definedName>
    <definedName name="no.8" localSheetId="33">#REF!</definedName>
    <definedName name="no.8" localSheetId="34">#REF!</definedName>
    <definedName name="no.8" localSheetId="32">#REF!</definedName>
    <definedName name="no.8">#REF!</definedName>
    <definedName name="no.9" localSheetId="30">#REF!</definedName>
    <definedName name="no.9" localSheetId="29">#REF!</definedName>
    <definedName name="no.9" localSheetId="31">#REF!</definedName>
    <definedName name="no.9" localSheetId="33">#REF!</definedName>
    <definedName name="no.9" localSheetId="34">#REF!</definedName>
    <definedName name="no.9" localSheetId="32">#REF!</definedName>
    <definedName name="no.9">#REF!</definedName>
    <definedName name="NO_DIV">#REF!</definedName>
    <definedName name="noD">TRUE</definedName>
    <definedName name="noip" hidden="1">#REF!</definedName>
    <definedName name="noipx" hidden="1">#REF!</definedName>
    <definedName name="no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ONE" hidden="1">{#N/A,#N/A,FALSE,"SCA";#N/A,#N/A,FALSE,"NCA";#N/A,#N/A,FALSE,"SAZ";#N/A,#N/A,FALSE,"CAZ";#N/A,#N/A,FALSE,"SNV";#N/A,#N/A,FALSE,"NNV";#N/A,#N/A,FALSE,"PP";#N/A,#N/A,FALSE,"SA"}</definedName>
    <definedName name="nop" hidden="1">#REF!</definedName>
    <definedName name="nope" hidden="1">#REF!</definedName>
    <definedName name="noper" hidden="1">#REF!</definedName>
    <definedName name="NOTBALANCED">#REF!</definedName>
    <definedName name="notes_pay">#REF!</definedName>
    <definedName name="notes_pay_assoc">#REF!</definedName>
    <definedName name="NOVAMT">[0]!AmtTable</definedName>
    <definedName name="NOVDT">[0]!DTTable</definedName>
    <definedName name="NOVEMBERAMT">#N/A</definedName>
    <definedName name="NOVEMBERDT">#N/A</definedName>
    <definedName name="now"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sz" hidden="1">#REF!</definedName>
    <definedName name="ntgt" hidden="1">{"'Sheet1'!$A$1:$O$40"}</definedName>
    <definedName name="NucCostEscalator">#REF!</definedName>
    <definedName name="num"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Num_Pmt_Per_Year">#REF!</definedName>
    <definedName name="Number_of_Payments">MATCH(0.01,End_Bal,-1)+1</definedName>
    <definedName name="NumberofPayments">MATCH(0.01,[0]!End_Bal,-1)+1</definedName>
    <definedName name="NvsASD">"V2011-12-31"</definedName>
    <definedName name="NvsAutoDrillOk">"VN"</definedName>
    <definedName name="NvsElapsedTime">0.000162037038535345</definedName>
    <definedName name="NvsEndTime">40921.1792824074</definedName>
    <definedName name="NvsInstLang">"VENG"</definedName>
    <definedName name="NvsInstSpec">"%,FBUSINESS_UNIT,V00049"</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"V2003-11-05"</definedName>
    <definedName name="NvsPanelSetid">"VSHARE"</definedName>
    <definedName name="NvsReqBU">"VNVSDD"</definedName>
    <definedName name="NvsReqBUOnly">"VN"</definedName>
    <definedName name="NvsStyleNme">"NoFormat.xls"</definedName>
    <definedName name="NvsTransLed">"VN"</definedName>
    <definedName name="NvsTreeASD">"V2011-12-31"</definedName>
    <definedName name="NvsValTbl.BUSINESS_UNIT">"BUS_UNIT_TBL_GL"</definedName>
    <definedName name="NvsValTbl.CURRENCY_CD">"CURRENCY_CD_TBL"</definedName>
    <definedName name="NvsValTbl.OPERATING_UNIT">"OPER_UNIT_TBL"</definedName>
    <definedName name="NW_Only">#REF!</definedName>
    <definedName name="NWadit">#REF!</definedName>
    <definedName name="NWadv">#REF!</definedName>
    <definedName name="NWcash">#REF!</definedName>
    <definedName name="NWcwip">#REF!</definedName>
    <definedName name="NWdep">#REF!</definedName>
    <definedName name="NWmatsup">#REF!</definedName>
    <definedName name="NWplant">#REF!</definedName>
    <definedName name="NWpp">#REF!</definedName>
    <definedName name="NWstorg">#REF!</definedName>
    <definedName name="o" hidden="1">#REF!</definedName>
    <definedName name="occ">#REF!</definedName>
    <definedName name="OCC.CE">#REF!</definedName>
    <definedName name="ocq" hidden="1">#REF!</definedName>
    <definedName name="OCTAMT">[0]!AmtTable</definedName>
    <definedName name="OCTDT">[0]!DTTable</definedName>
    <definedName name="OCTOBERAMT">#N/A</definedName>
    <definedName name="OCTOBERDT">#N/A</definedName>
    <definedName name="odezscv" hidden="1">#REF!</definedName>
    <definedName name="OE96_COLO_UTE_DEF_TAX">#REF!</definedName>
    <definedName name="oe96_detail_anal">#REF!</definedName>
    <definedName name="OE96_MEMO">#REF!</definedName>
    <definedName name="OE96_MEMO_ROWS">#REF!</definedName>
    <definedName name="ofooooo" hidden="1">#REF!</definedName>
    <definedName name="OH.1">#REF!</definedName>
    <definedName name="OH.3">#REF!</definedName>
    <definedName name="OH.5">#REF!</definedName>
    <definedName name="OH.CE">#REF!</definedName>
    <definedName name="OH.CEP">#REF!</definedName>
    <definedName name="OH_Factor_Distribution">#REF!</definedName>
    <definedName name="OH_FACTOR_GEN_PROP">#REF!</definedName>
    <definedName name="oia" hidden="1">#REF!</definedName>
    <definedName name="oiacew" hidden="1">#REF!</definedName>
    <definedName name="oicw" hidden="1">#REF!</definedName>
    <definedName name="oieac" hidden="1">#REF!</definedName>
    <definedName name="oiewq" hidden="1">#REF!</definedName>
    <definedName name="oihyecv" hidden="1">#REF!</definedName>
    <definedName name="oips" hidden="1">#REF!</definedName>
    <definedName name="ok" hidden="1">#REF!</definedName>
    <definedName name="OKCOALADJ">#REF!</definedName>
    <definedName name="okey" hidden="1">#REF!</definedName>
    <definedName name="okeydokey" hidden="1">#REF!</definedName>
    <definedName name="OKLAFAC">#REF!</definedName>
    <definedName name="oklpwa" hidden="1">#REF!</definedName>
    <definedName name="olpuwce" hidden="1">#REF!</definedName>
    <definedName name="oluw" hidden="1">#REF!</definedName>
    <definedName name="OneYear">#REF!</definedName>
    <definedName name="oooofp" hidden="1">#REF!</definedName>
    <definedName name="OPCO_LIST">#REF!</definedName>
    <definedName name="opec" hidden="1">#REF!</definedName>
    <definedName name="opewqr" hidden="1">#REF!</definedName>
    <definedName name="opicaew" hidden="1">#REF!</definedName>
    <definedName name="opiecv" hidden="1">#REF!</definedName>
    <definedName name="opiyu" hidden="1">#REF!</definedName>
    <definedName name="oplpp" hidden="1">#REF!</definedName>
    <definedName name="opp" hidden="1">#REF!</definedName>
    <definedName name="opuafw" hidden="1">#REF!</definedName>
    <definedName name="opuc3e" hidden="1">#REF!</definedName>
    <definedName name="opueac" hidden="1">#REF!</definedName>
    <definedName name="opufw" hidden="1">#REF!</definedName>
    <definedName name="opuwa" hidden="1">#REF!</definedName>
    <definedName name="opvs" hidden="1">#REF!</definedName>
    <definedName name="os" hidden="1">#REF!</definedName>
    <definedName name="Other_WestGas_Supply_Loc_Code_Report">#REF!</definedName>
    <definedName name="Other10A">#REF!,#REF!,#REF!,#REF!</definedName>
    <definedName name="Other10DA">#REF!,#REF!,#REF!</definedName>
    <definedName name="Other11A">#REF!,#REF!,#REF!,#REF!</definedName>
    <definedName name="other11da">#REF!,#REF!,#REF!</definedName>
    <definedName name="Other12A">#REF!,#REF!,#REF!,#REF!</definedName>
    <definedName name="Other12DA">#REF!,#REF!,#REF!</definedName>
    <definedName name="Other1A">#REF!,#REF!,#REF!,#REF!</definedName>
    <definedName name="Other1Da">#REF!,#REF!,#REF!</definedName>
    <definedName name="Other2A">#REF!,#REF!,#REF!,#REF!</definedName>
    <definedName name="Other2DA">#REF!,#REF!,#REF!</definedName>
    <definedName name="Other3A">#REF!,#REF!,#REF!,#REF!</definedName>
    <definedName name="Other3DA">#REF!,#REF!,#REF!</definedName>
    <definedName name="Other4A">#REF!,#REF!,#REF!,#REF!</definedName>
    <definedName name="Other4Da">#REF!,#REF!,#REF!</definedName>
    <definedName name="Other5A">#REF!,#REF!,#REF!,#REF!</definedName>
    <definedName name="Other5Da">#REF!,#REF!,#REF!</definedName>
    <definedName name="Other6DA">#REF!,#REF!,#REF!</definedName>
    <definedName name="Other7A">#REF!,#REF!,#REF!,#REF!</definedName>
    <definedName name="Other7DA">#REF!,#REF!,#REF!</definedName>
    <definedName name="Other8A">#REF!,#REF!,#REF!,#REF!</definedName>
    <definedName name="Other8DA">#REF!,#REF!,#REF!</definedName>
    <definedName name="Other9A">#REF!,#REF!,#REF!,#REF!</definedName>
    <definedName name="Other9DA">#REF!,#REF!,#REF!</definedName>
    <definedName name="OtherAprilA">#REF!,#REF!,#REF!,#REF!</definedName>
    <definedName name="OtherAprilDA">#REF!,#REF!,#REF!,#REF!</definedName>
    <definedName name="OtherArpilA">#REF!,#REF!,#REF!,#REF!</definedName>
    <definedName name="OtherAugA">#REF!,#REF!,#REF!,#REF!</definedName>
    <definedName name="OtherAugDa">#REF!,#REF!,#REF!,#REF!</definedName>
    <definedName name="OtherDecA">#REF!,#REF!,#REF!,#REF!</definedName>
    <definedName name="OtherDecDA">#REF!,#REF!,#REF!,#REF!</definedName>
    <definedName name="OtherFebA">#REF!,#REF!,#REF!,#REF!</definedName>
    <definedName name="OtherFebDA">#REF!,#REF!,#REF!,#REF!</definedName>
    <definedName name="OtherJanA">#REF!,#REF!,#REF!,#REF!,#REF!</definedName>
    <definedName name="OtherJanDA">#REF!,#REF!,#REF!,#REF!</definedName>
    <definedName name="OtherJulyA">#REF!,#REF!,#REF!,#REF!,#REF!,#REF!</definedName>
    <definedName name="OtherJulyDA">#REF!,#REF!,#REF!,#REF!</definedName>
    <definedName name="OtherJuneA">#REF!,#REF!,#REF!,#REF!</definedName>
    <definedName name="OtherJuneDA">#REF!,#REF!,#REF!,#REF!</definedName>
    <definedName name="Otherm6A">#REF!,#REF!,#REF!,#REF!</definedName>
    <definedName name="OtherMarchA">#REF!,#REF!,#REF!,#REF!</definedName>
    <definedName name="OtherMarchDA">#REF!,#REF!,#REF!,#REF!</definedName>
    <definedName name="OtherMayA">#REF!,#REF!,#REF!,#REF!</definedName>
    <definedName name="OtherMayDA">#REF!,#REF!,#REF!,#REF!</definedName>
    <definedName name="OtherNovA">#REF!,#REF!,#REF!,#REF!</definedName>
    <definedName name="OtherNovDA">#REF!,#REF!,#REF!,#REF!</definedName>
    <definedName name="OtherOctA">#REF!,#REF!,#REF!,#REF!</definedName>
    <definedName name="OtherOctDA">#REF!,#REF!,#REF!,#REF!</definedName>
    <definedName name="OTHERSEPT">#REF!</definedName>
    <definedName name="OtherSeptA">#REF!,#REF!,#REF!,#REF!</definedName>
    <definedName name="OtherSeptDA">#REF!,#REF!,#REF!,#REF!</definedName>
    <definedName name="oupc" hidden="1">#REF!</definedName>
    <definedName name="OUTPUT">#REF!</definedName>
    <definedName name="Overhead_Factor">#REF!</definedName>
    <definedName name="ovwe" hidden="1">#REF!</definedName>
    <definedName name="OwnershipShare">#REF!</definedName>
    <definedName name="p" hidden="1">{"Support/Rev Op Inc=Total revenue + OIBT",#N/A,FALSE,"Rev-Op Inc"}</definedName>
    <definedName name="P1_" localSheetId="30">#REF!</definedName>
    <definedName name="P1_" localSheetId="29">#REF!</definedName>
    <definedName name="P1_" localSheetId="31">#REF!</definedName>
    <definedName name="P1_" localSheetId="33">#REF!</definedName>
    <definedName name="P1_" localSheetId="34">#REF!</definedName>
    <definedName name="P1_" localSheetId="32">#REF!</definedName>
    <definedName name="P1_">#REF!</definedName>
    <definedName name="P2_" localSheetId="30">#REF!</definedName>
    <definedName name="P2_" localSheetId="29">#REF!</definedName>
    <definedName name="P2_" localSheetId="31">#REF!</definedName>
    <definedName name="P2_" localSheetId="33">#REF!</definedName>
    <definedName name="P2_" localSheetId="34">#REF!</definedName>
    <definedName name="P2_" localSheetId="32">#REF!</definedName>
    <definedName name="P2_">#REF!</definedName>
    <definedName name="PAA">#REF!</definedName>
    <definedName name="PAGE">#N/A</definedName>
    <definedName name="PAGE_1">#REF!</definedName>
    <definedName name="PAGE_2">#REF!</definedName>
    <definedName name="PAGE_3">#N/A</definedName>
    <definedName name="PAGE_4">#N/A</definedName>
    <definedName name="PAGE1">#N/A</definedName>
    <definedName name="page2">#REF!</definedName>
    <definedName name="PAGE3">#REF!</definedName>
    <definedName name="PAGE4">#N/A</definedName>
    <definedName name="PAGE5">#REF!</definedName>
    <definedName name="PAGE6">#REF!</definedName>
    <definedName name="PAGE7">#REF!</definedName>
    <definedName name="PAGE8">#REF!</definedName>
    <definedName name="Pageheaders">#REF!</definedName>
    <definedName name="Pal_Workbook_GUID" localSheetId="2" hidden="1">"S7AQ57SSJK2DYXIKXK35J32A"</definedName>
    <definedName name="Pal_Workbook_GUID" hidden="1">"31D6I8PXZ2UBY1JJ5B7BIZ2J"</definedName>
    <definedName name="Parent">#REF!</definedName>
    <definedName name="Parent_Company">#REF!</definedName>
    <definedName name="Paste1">#REF!</definedName>
    <definedName name="Pay_Date">#REF!</definedName>
    <definedName name="Pay_Num">#REF!</definedName>
    <definedName name="paydate" localSheetId="30">#REF!</definedName>
    <definedName name="paydate" localSheetId="29">#REF!</definedName>
    <definedName name="paydate" localSheetId="31">#REF!</definedName>
    <definedName name="paydate" localSheetId="33">#REF!</definedName>
    <definedName name="paydate" localSheetId="34">#REF!</definedName>
    <definedName name="paydate" localSheetId="32">#REF!</definedName>
    <definedName name="paydate">#REF!</definedName>
    <definedName name="paydateno.7" localSheetId="30">#REF!</definedName>
    <definedName name="paydateno.7" localSheetId="29">#REF!</definedName>
    <definedName name="paydateno.7" localSheetId="31">#REF!</definedName>
    <definedName name="paydateno.7" localSheetId="33">#REF!</definedName>
    <definedName name="paydateno.7" localSheetId="34">#REF!</definedName>
    <definedName name="paydateno.7" localSheetId="32">#REF!</definedName>
    <definedName name="paydateno.7">#REF!</definedName>
    <definedName name="Payment_Date">DATE(YEAR(Loan_Start),MONTH(Loan_Start)+Payment_Number,DAY(Loan_Start))</definedName>
    <definedName name="PaymentsPerYear">#REF!</definedName>
    <definedName name="pb" hidden="1">{#N/A,#N/A,FALSE,"04 Target Calc.";#N/A,#N/A,FALSE,"03 Projection Calc"}</definedName>
    <definedName name="PE_WP">#REF!</definedName>
    <definedName name="Pepco" hidden="1">{#N/A,#N/A,FALSE,"O&amp;M by processes";#N/A,#N/A,FALSE,"Elec Act vs Bud";#N/A,#N/A,FALSE,"G&amp;A";#N/A,#N/A,FALSE,"BGS";#N/A,#N/A,FALSE,"Res Cost"}</definedName>
    <definedName name="peqafd" hidden="1">#REF!</definedName>
    <definedName name="Percent">#REF!</definedName>
    <definedName name="PERO" hidden="1">{#N/A,#N/A,FALSE,"SCA";#N/A,#N/A,FALSE,"NCA";#N/A,#N/A,FALSE,"SAZ";#N/A,#N/A,FALSE,"CAZ";#N/A,#N/A,FALSE,"SNV";#N/A,#N/A,FALSE,"NNV";#N/A,#N/A,FALSE,"PP";#N/A,#N/A,FALSE,"SA"}</definedName>
    <definedName name="pert" hidden="1">#REF!</definedName>
    <definedName name="PG">#REF!</definedName>
    <definedName name="Plains">#REF!</definedName>
    <definedName name="Plant">#REF!</definedName>
    <definedName name="plk" hidden="1">#REF!</definedName>
    <definedName name="plo" hidden="1">#REF!</definedName>
    <definedName name="plvsanj" hidden="1">#REF!</definedName>
    <definedName name="pocq" hidden="1">#REF!</definedName>
    <definedName name="poe" hidden="1">#REF!</definedName>
    <definedName name="poeac" hidden="1">#REF!</definedName>
    <definedName name="poec" hidden="1">#REF!</definedName>
    <definedName name="poeca" hidden="1">#REF!</definedName>
    <definedName name="poert" hidden="1">#REF!</definedName>
    <definedName name="poi" hidden="1">#REF!</definedName>
    <definedName name="poica" hidden="1">#REF!</definedName>
    <definedName name="poiea" hidden="1">#REF!</definedName>
    <definedName name="poiv" hidden="1">#REF!</definedName>
    <definedName name="poiy" hidden="1">#REF!</definedName>
    <definedName name="poiyw" hidden="1">#REF!</definedName>
    <definedName name="PopCache_GL_INTERFACE_REFERENCE7" hidden="1">#REF!</definedName>
    <definedName name="pouac" hidden="1">#REF!</definedName>
    <definedName name="pouce" hidden="1">#REF!</definedName>
    <definedName name="povrs" hidden="1">#REF!</definedName>
    <definedName name="pp"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PPE_DCAS_ROWS">#REF!</definedName>
    <definedName name="PPP">#REF!</definedName>
    <definedName name="pppp" hidden="1">{"'Sheet1'!$A$1:$O$40"}</definedName>
    <definedName name="ppppp" hidden="1">{#N/A,#N/A,FALSE,"SCA";#N/A,#N/A,FALSE,"NCA";#N/A,#N/A,FALSE,"SAZ";#N/A,#N/A,FALSE,"CAZ";#N/A,#N/A,FALSE,"SNV";#N/A,#N/A,FALSE,"NNV";#N/A,#N/A,FALSE,"PP";#N/A,#N/A,FALSE,"SA"}</definedName>
    <definedName name="pppppppp" hidden="1">#REF!</definedName>
    <definedName name="pppppppppp" hidden="1">{"'Sheet1'!$A$1:$O$40"}</definedName>
    <definedName name="prcCloseAMT">"FEBAMT"</definedName>
    <definedName name="prcCloseDT">#N/A</definedName>
    <definedName name="preferred_equity">#REF!</definedName>
    <definedName name="pres_sum_blk1_chg">#REF!</definedName>
    <definedName name="pres_sum_cust_chg">#REF!</definedName>
    <definedName name="pres_win_blk1_chg">#REF!</definedName>
    <definedName name="pres_win_cust_chg">#REF!</definedName>
    <definedName name="pres_win_xs_chg">#REF!</definedName>
    <definedName name="PREVNOPD">#N/A</definedName>
    <definedName name="price" localSheetId="30">#REF!</definedName>
    <definedName name="price" localSheetId="29">#REF!</definedName>
    <definedName name="price" localSheetId="31">#REF!</definedName>
    <definedName name="price" localSheetId="33">#REF!</definedName>
    <definedName name="price" localSheetId="34">#REF!</definedName>
    <definedName name="price" localSheetId="32">#REF!</definedName>
    <definedName name="price">#REF!</definedName>
    <definedName name="Princ">#REF!</definedName>
    <definedName name="principal">#REF!</definedName>
    <definedName name="PRINT">#REF!</definedName>
    <definedName name="print_all_D_1">#REF!</definedName>
    <definedName name="_xlnm.Print_Area" localSheetId="33">'3. MSEX'!$Q$6:$AD$55</definedName>
    <definedName name="_xlnm.Print_Area" localSheetId="0">'6.1 CAPM'!$B$1:$Y$40</definedName>
    <definedName name="_xlnm.Print_Area" localSheetId="1">'6.2 CAPM Notes'!$A$1:$Q$63</definedName>
    <definedName name="_xlnm.Print_Area" localSheetId="27">'PRPM WP10'!$B$565:$I$1053</definedName>
    <definedName name="_xlnm.Print_Area" localSheetId="28">'PRPM WP11'!$B$555:$I$1053</definedName>
    <definedName name="_xlnm.Print_Area" localSheetId="20">'PRPM WP3'!$B$1:$I$1080</definedName>
    <definedName name="_xlnm.Print_Area" localSheetId="21">'PRPM WP4'!$B$1:$I$1080</definedName>
    <definedName name="_xlnm.Print_Area" localSheetId="22">'PRPM WP5'!$B$1:$I$1059</definedName>
    <definedName name="_xlnm.Print_Area" localSheetId="23">'PRPM WP6'!$B$565:$I$1075</definedName>
    <definedName name="_xlnm.Print_Area" localSheetId="24">'PRPM WP7'!$B$989:$I$1053</definedName>
    <definedName name="_xlnm.Print_Area" localSheetId="25">'PRPM WP8'!$B$565:$I$1053</definedName>
    <definedName name="_xlnm.Print_Area" localSheetId="26">'PRPM WP9'!$B$548:$I$1053</definedName>
    <definedName name="_xlnm.Print_Area">#REF!</definedName>
    <definedName name="Print_Area_MI">#REF!</definedName>
    <definedName name="Print_Area_Reset">OFFSET(Full_Print,0,0,Last_Row)</definedName>
    <definedName name="Print_Elec_Com_Gen_Anal">#REF!</definedName>
    <definedName name="print_filing">#REF!</definedName>
    <definedName name="PRINT_T8004_HLPRET96_DATA">#REF!</definedName>
    <definedName name="_xlnm.Print_Titles" localSheetId="27">'PRPM WP10'!$1:$1</definedName>
    <definedName name="_xlnm.Print_Titles" localSheetId="28">'PRPM WP11'!$1:$1</definedName>
    <definedName name="_xlnm.Print_Titles" localSheetId="19">'PRPM WP2'!$1:$1</definedName>
    <definedName name="_xlnm.Print_Titles" localSheetId="20">'PRPM WP3'!$1:$1</definedName>
    <definedName name="_xlnm.Print_Titles" localSheetId="21">'PRPM WP4'!$1:$1</definedName>
    <definedName name="_xlnm.Print_Titles" localSheetId="22">'PRPM WP5'!$1:$1</definedName>
    <definedName name="_xlnm.Print_Titles" localSheetId="23">'PRPM WP6'!$1:$1</definedName>
    <definedName name="_xlnm.Print_Titles" localSheetId="24">'PRPM WP7'!$1:$1</definedName>
    <definedName name="_xlnm.Print_Titles" localSheetId="25">'PRPM WP8'!$1:$1</definedName>
    <definedName name="_xlnm.Print_Titles" localSheetId="26">'PRPM WP9'!$1:$1</definedName>
    <definedName name="_xlnm.Print_Titles">#N/A</definedName>
    <definedName name="Print_Titles_MI">#REF!</definedName>
    <definedName name="PRINT1">#REF!</definedName>
    <definedName name="printing_probelm2_2006" hidden="1">{"CONSOL_UWNJ_ISV",#N/A,FALSE,"Sheet1";"CONSOL_UWNJ_SAV",#N/A,FALSE,"Sheet1";"CONSOL_UWNJ_BSV",#N/A,FALSE,"Sheet1";"CONSOL_UWNJ_SFDV",#N/A,FALSE,"Sheet1"}</definedName>
    <definedName name="printing_Problem"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2" hidden="1">{"CONSOL_UWNJ_ISV",#N/A,FALSE,"Sheet1";"CONSOL_UWNJ_SAV",#N/A,FALSE,"Sheet1";"CONSOL_UWNJ_BSV",#N/A,FALSE,"Sheet1";"CONSOL_UWNJ_SFDV",#N/A,FALSE,"Sheet1"}</definedName>
    <definedName name="printing_Problem2006"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printing_problem3" hidden="1">{"CONSOL_WO_ISV",#N/A,FALSE,"Sheet1";"CONSOL_WO_SAV",#N/A,FALSE,"Sheet1";"CONSOL_WO_BSV",#N/A,FALSE,"Sheet1";"CONSOL_WO_SFDV",#N/A,FALSE,"Sheet1"}</definedName>
    <definedName name="printing_problem3_2006" hidden="1">{"CONSOL_WO_ISV",#N/A,FALSE,"Sheet1";"CONSOL_WO_SAV",#N/A,FALSE,"Sheet1";"CONSOL_WO_BSV",#N/A,FALSE,"Sheet1";"CONSOL_WO_SFDV",#N/A,FALSE,"Sheet1"}</definedName>
    <definedName name="printing_problem4" hidden="1">{"ELIM_CWO_ISV",#N/A,FALSE,"Sheet1";"ELIM_CWO_SAV",#N/A,FALSE,"Sheet1";"ELIM_CWO_BSV",#N/A,FALSE,"Sheet1";"ELIM_CWO_SFDV",#N/A,FALSE,"Sheet1"}</definedName>
    <definedName name="printing_problem4_2006" hidden="1">{"ELIM_CWO_ISV",#N/A,FALSE,"Sheet1";"ELIM_CWO_SAV",#N/A,FALSE,"Sheet1";"ELIM_CWO_BSV",#N/A,FALSE,"Sheet1";"ELIM_CWO_SFDV",#N/A,FALSE,"Sheet1"}</definedName>
    <definedName name="printing_problem5" hidden="1">{"ELIM_UWNJ_UWNY_ISV",#N/A,FALSE,"Sheet1";"ELIM_UWNJ_UWNY_SAV",#N/A,FALSE,"Sheet1";"ELIM_UWNJ_UWNY_BSV",#N/A,FALSE,"Sheet1";"ELIM_UWNJ_UWNY_SFDV",#N/A,FALSE,"Sheet1"}</definedName>
    <definedName name="printingproblem6" hidden="1">{"UWMACISV",#N/A,FALSE,"Sheet1";"UWMACSAV",#N/A,FALSE,"Sheet1";"UWMACBSV",#N/A,FALSE,"Sheet1";"UWMACSFDV",#N/A,FALSE,"Sheet1"}</definedName>
    <definedName name="printingproblem7" hidden="1">{"UWNYISV",#N/A,FALSE,"Sheet1";"UWNYSAV",#N/A,FALSE,"Sheet1";"UWNYBSV",#N/A,FALSE,"Sheet1";"UWNYSFDV",#N/A,FALSE,"Sheet1"}</definedName>
    <definedName name="printingproblem8" hidden="1">{"UWWISV",#N/A,FALSE,"Sheet1";"UWWSAV",#N/A,FALSE,"Sheet1";"UWWBSV",#N/A,FALSE,"Sheet1";"UWWSFDV",#N/A,FALSE,"Sheet1"}</definedName>
    <definedName name="PRINTJE1">#REF!</definedName>
    <definedName name="PRINTJE2">#REF!</definedName>
    <definedName name="PRN">#REF!</definedName>
    <definedName name="PRNGROWTH">#REF!</definedName>
    <definedName name="prop_cap">#REF!</definedName>
    <definedName name="prop_sum_blk1_chg">#REF!</definedName>
    <definedName name="prop_sum_cust_chg">#REF!</definedName>
    <definedName name="prop_win_blk1_chg">#REF!</definedName>
    <definedName name="prop_win_cust_chg">#REF!</definedName>
    <definedName name="prop_win_xs_chg">#REF!</definedName>
    <definedName name="PROPERTY">#REF!</definedName>
    <definedName name="Proxy_Ticker">#REF!</definedName>
    <definedName name="PRTWORK">#REF!</definedName>
    <definedName name="PS">#REF!</definedName>
    <definedName name="PSC_ACCUM_DEPR_RES_REPORT">#REF!</definedName>
    <definedName name="PSC_BOOK_DEPR_EXPENSE_">#REF!</definedName>
    <definedName name="PSC_COM_POLL_CONT_REPORT">#REF!</definedName>
    <definedName name="PSC_CUST_ADV_COLUMNS">#REF!</definedName>
    <definedName name="PSC_CUST_ADV_REPORT">#REF!</definedName>
    <definedName name="PSC_CUST_ADV_ROWS">#REF!</definedName>
    <definedName name="PSC_DCAS_ACRS">#REF!</definedName>
    <definedName name="PSC_DCAS_ADR">#REF!</definedName>
    <definedName name="PSC_DCAS_COLUMNS">#REF!</definedName>
    <definedName name="PSC_DCAS_DB">#REF!</definedName>
    <definedName name="PSC_DCAS_DDB">#REF!</definedName>
    <definedName name="PSC_DCAS_MACRS">#REF!</definedName>
    <definedName name="PSC_DCAS_NONACRS">#REF!</definedName>
    <definedName name="PSC_DCAS_NONDEPRE">#REF!</definedName>
    <definedName name="PSC_DCAS_NONDEPRGS">#REF!</definedName>
    <definedName name="PSC_DCAS_NONDEPRO">#REF!</definedName>
    <definedName name="PSC_DCAS_ROWS">#REF!</definedName>
    <definedName name="PSC_DCAS_STLINE">#REF!</definedName>
    <definedName name="PSC_DCAS_TAXBASIS">#REF!</definedName>
    <definedName name="PSC_DEPR_CAP_ANAL_REPORT">#REF!</definedName>
    <definedName name="PSC_EMER_FAC">#REF!</definedName>
    <definedName name="PSC_ML_AMORT_COLUMNS">#REF!</definedName>
    <definedName name="PSC_ML_AMORT_REPORT">#REF!</definedName>
    <definedName name="PSC_ML_AMORT_ROWS">#REF!</definedName>
    <definedName name="PSC_ML_RETIRE_PUR_BY_3PARTY_REPORT">#REF!</definedName>
    <definedName name="PSC_ML_RETIRE_PUR_BY_3PARTY_ROWS">#REF!</definedName>
    <definedName name="PSC_ML_TAX_BASIS_ADDITIONS">#REF!</definedName>
    <definedName name="PSC_ML_TAX_BASIS_ADDITIONS_ROWS">#REF!</definedName>
    <definedName name="PSC_MTRS_TRFS_COLUMNS">#REF!</definedName>
    <definedName name="PSC_MTRS_TRFS_DETAIL_REPORT">#REF!</definedName>
    <definedName name="PSC_MTRS_TRFS_REPORT">#REF!</definedName>
    <definedName name="PSC_MTRS_TRFS_ROWS">#REF!</definedName>
    <definedName name="PSC_P24_DETAIL_COLUMNS">#REF!</definedName>
    <definedName name="PSC_P24_DETAIL_COMMON">#REF!</definedName>
    <definedName name="PSC_P24_DETAIL_ELECTRIC">#REF!</definedName>
    <definedName name="PSC_P24_DETAIL_GAS">#REF!</definedName>
    <definedName name="PSC_P24_DETAIL_ROWS">#REF!</definedName>
    <definedName name="PSC_P24_DETAILED_ROWS">#REF!</definedName>
    <definedName name="PSC_P24_REPORT">#REF!</definedName>
    <definedName name="PSC_P24_ROWS">#REF!</definedName>
    <definedName name="PSC_PLT_TRFS_BETWEEN_FGROUPS_REPORT">#REF!</definedName>
    <definedName name="PSC_POLL_CONT_RETIRE_REPORT">#REF!</definedName>
    <definedName name="PSC_POLL_CONT_RETIRE_ROWS">#REF!</definedName>
    <definedName name="PSC_POLL_CONT_SUM_REPORT">#REF!</definedName>
    <definedName name="PSC_POLL_CONTROL_RETIRE_COLUMNS">#REF!</definedName>
    <definedName name="PSC_PPE_REPORT">#REF!</definedName>
    <definedName name="PSC_PPE_ROWS">#REF!</definedName>
    <definedName name="PSC_RAR1_REPORT">#REF!</definedName>
    <definedName name="PSC_RAR1_ROWS">#REF!</definedName>
    <definedName name="PSC_RAR6_REPORT">#REF!</definedName>
    <definedName name="PSC_RAR6_ROWS">#REF!</definedName>
    <definedName name="PSC_RAR6_SUM_REPORT">#REF!</definedName>
    <definedName name="PSC_RELOCA_PMTS_REPORT">#REF!</definedName>
    <definedName name="PSC_TAX_BASIS_ADDITIONS_BLDGS">#REF!</definedName>
    <definedName name="PSC_TAX_BASIS_ADDITIONS_COLUMNS">#REF!</definedName>
    <definedName name="PSC_TAX_BASIS_ADDITIONS_REPORT">#REF!</definedName>
    <definedName name="PSC_TAX_BASIS_ADDITIONS_ROWS">#REF!</definedName>
    <definedName name="PSC_TAX_BASIS_BLDGS_REPORT">#REF!</definedName>
    <definedName name="psc_wgs_tax_class_combined_report">#REF!</definedName>
    <definedName name="pslf" hidden="1">#REF!</definedName>
    <definedName name="psrfdgl" hidden="1">#REF!</definedName>
    <definedName name="pwe" hidden="1">#REF!</definedName>
    <definedName name="qaw" hidden="1">#REF!</definedName>
    <definedName name="QF1_PG1">#REF!</definedName>
    <definedName name="QF1_PG2">#REF!</definedName>
    <definedName name="QF1_PG3">#REF!</definedName>
    <definedName name="qqa" hidden="1">{"ARK_JURIS_FUEL",#N/A,FALSE,"Ark_Fuel&amp;Rev"}</definedName>
    <definedName name="qtr.a1">#REF!</definedName>
    <definedName name="qtr.a2">#REF!</definedName>
    <definedName name="qtr.a3">#REF!</definedName>
    <definedName name="qtr.a4">#REF!</definedName>
    <definedName name="qtr.b1">#REF!</definedName>
    <definedName name="qtr.b2">#REF!</definedName>
    <definedName name="qtr.b3">#REF!</definedName>
    <definedName name="qtr.b4">#REF!</definedName>
    <definedName name="qtr.c1">#REF!</definedName>
    <definedName name="qtr.c2">#REF!</definedName>
    <definedName name="qtr.c3">#REF!</definedName>
    <definedName name="qtr.c4">#REF!</definedName>
    <definedName name="qtr.d1">#REF!</definedName>
    <definedName name="qtr.d2">#REF!</definedName>
    <definedName name="qtr.d3">#REF!</definedName>
    <definedName name="qtr.d4">#REF!</definedName>
    <definedName name="qtr.e1">#REF!</definedName>
    <definedName name="qtr.e2">#REF!</definedName>
    <definedName name="qtr.e3">#REF!</definedName>
    <definedName name="qtr.e4">#REF!</definedName>
    <definedName name="qtr.f1">#REF!</definedName>
    <definedName name="qtr.f2">#REF!</definedName>
    <definedName name="qtr.f3">#REF!</definedName>
    <definedName name="qtr.f4">#REF!</definedName>
    <definedName name="qtr.g1">#REF!</definedName>
    <definedName name="qtr.g2">#REF!</definedName>
    <definedName name="qtr.g3">#REF!</definedName>
    <definedName name="qtr.g4">#REF!</definedName>
    <definedName name="qtr.h1">#REF!</definedName>
    <definedName name="qtr.h2">#REF!</definedName>
    <definedName name="qtr.h3">#REF!</definedName>
    <definedName name="qtr.h4">#REF!</definedName>
    <definedName name="qtr.i1">#REF!</definedName>
    <definedName name="qtr.i2">#REF!</definedName>
    <definedName name="qtr.i3">#REF!</definedName>
    <definedName name="qtr.i4">#REF!</definedName>
    <definedName name="qtr.j1">#REF!</definedName>
    <definedName name="qtr.j2">#REF!</definedName>
    <definedName name="qtr.j3">#REF!</definedName>
    <definedName name="qtr.j4">#REF!</definedName>
    <definedName name="qwr" hidden="1">#REF!</definedName>
    <definedName name="Rankings">#REF!</definedName>
    <definedName name="RATECASE_FILINGS">#REF!</definedName>
    <definedName name="RATINGS">#REF!</definedName>
    <definedName name="Ratio">#REF!</definedName>
    <definedName name="RATIOTITLE">#REF!</definedName>
    <definedName name="raw_vline">#REF!</definedName>
    <definedName name="raw_vline_h">#REF!</definedName>
    <definedName name="raw_vline_vh">#REF!</definedName>
    <definedName name="RcmndedCOE">#REF!</definedName>
    <definedName name="rcoe">#REF!</definedName>
    <definedName name="RDLU">#REF!</definedName>
    <definedName name="RecalcRequired" localSheetId="30" hidden="1">""</definedName>
    <definedName name="RecalcRequired" localSheetId="29" hidden="1">""</definedName>
    <definedName name="RecalcRequired" localSheetId="31" hidden="1">""</definedName>
    <definedName name="RecalcRequired" localSheetId="33" hidden="1">""</definedName>
    <definedName name="RecalcRequired" localSheetId="34" hidden="1">""</definedName>
    <definedName name="RecalcRequired" localSheetId="32" hidden="1">""</definedName>
    <definedName name="Reconcilement">#REF!</definedName>
    <definedName name="RED_CEDAR_COLUMNS">#REF!</definedName>
    <definedName name="RED_CEDAR_REPORT">#REF!</definedName>
    <definedName name="RED_CEDAR_ROWS">#REF!</definedName>
    <definedName name="Reg_Amort">#REF!</definedName>
    <definedName name="regfdgdgre" hidden="1">{#N/A,#N/A,FALSE,"Page 1";#N/A,#N/A,FALSE,"Page 2";#N/A,#N/A,FALSE,"Page 3";#N/A,#N/A,FALSE,"Page 4";#N/A,#N/A,FALSE,"Page 5";#N/A,#N/A,FALSE,"Page 6";#N/A,#N/A,FALSE,"Page 7";#N/A,#N/A,FALSE,"Page 8";#N/A,#N/A,FALSE,"Page 9";#N/A,#N/A,FALSE,"PG8WP";#N/A,#N/A,FALSE,"PG9WP"}</definedName>
    <definedName name="REGULATEDTABLE">#REF!</definedName>
    <definedName name="repeat" hidden="1">#REF!</definedName>
    <definedName name="REPORT" localSheetId="30">#REF!</definedName>
    <definedName name="REPORT" localSheetId="29">#REF!</definedName>
    <definedName name="REPORT" localSheetId="31">#REF!</definedName>
    <definedName name="REPORT" localSheetId="33">#REF!</definedName>
    <definedName name="REPORT" localSheetId="34">#REF!</definedName>
    <definedName name="REPORT" localSheetId="32">#REF!</definedName>
    <definedName name="REPORT">#REF!</definedName>
    <definedName name="REPORT_C24">#REF!</definedName>
    <definedName name="Report_Pages">#REF!</definedName>
    <definedName name="REPORT_PLT_TRFS_BETWEEN_FGROUPS_BY_TAX_CLASS">#REF!</definedName>
    <definedName name="reterger" hidden="1">{"print4",#N/A,FALSE,"D21CUSTS"}</definedName>
    <definedName name="retrghrehrh"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RETURN">#REF!</definedName>
    <definedName name="RETURNS">#REF!</definedName>
    <definedName name="revreqrma" localSheetId="30">#REF!</definedName>
    <definedName name="revreqrma" localSheetId="29">#REF!</definedName>
    <definedName name="revreqrma" localSheetId="31">#REF!</definedName>
    <definedName name="revreqrma" localSheetId="33">#REF!</definedName>
    <definedName name="revreqrma" localSheetId="34">#REF!</definedName>
    <definedName name="revreqrma" localSheetId="32">#REF!</definedName>
    <definedName name="revreqrma">#REF!</definedName>
    <definedName name="REVREQRMA2" localSheetId="30">#REF!</definedName>
    <definedName name="REVREQRMA2" localSheetId="29">#REF!</definedName>
    <definedName name="REVREQRMA2" localSheetId="31">#REF!</definedName>
    <definedName name="REVREQRMA2" localSheetId="33">#REF!</definedName>
    <definedName name="REVREQRMA2" localSheetId="34">#REF!</definedName>
    <definedName name="REVREQRMA2" localSheetId="32">#REF!</definedName>
    <definedName name="REVREQRMA2">#REF!</definedName>
    <definedName name="RF_adjustment_1">#REF!</definedName>
    <definedName name="risk_free_lt">#REF!</definedName>
    <definedName name="Risk_Free_R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Input" hidden="1">FALSE</definedName>
    <definedName name="RiskIsOptimization" hidden="1">FALSE</definedName>
    <definedName name="RiskIsOutput" hidden="1">FALSE</definedName>
    <definedName name="RiskIsStatistics" hidden="1">FALSE</definedName>
    <definedName name="riskmeasures">#REF!</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prem" localSheetId="30">#REF!</definedName>
    <definedName name="riskprem" localSheetId="29">#REF!</definedName>
    <definedName name="riskprem" localSheetId="31">#REF!</definedName>
    <definedName name="riskprem" localSheetId="33">#REF!</definedName>
    <definedName name="riskprem" localSheetId="34">#REF!</definedName>
    <definedName name="riskprem" localSheetId="32">#REF!</definedName>
    <definedName name="riskprem">#REF!</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k" hidden="1">{#N/A,#N/A,FALSE,"SCA";#N/A,#N/A,FALSE,"NCA";#N/A,#N/A,FALSE,"SAZ";#N/A,#N/A,FALSE,"CAZ";#N/A,#N/A,FALSE,"SNV";#N/A,#N/A,FALSE,"NNV";#N/A,#N/A,FALSE,"PP";#N/A,#N/A,FALSE,"SA"}</definedName>
    <definedName name="RMA3B" localSheetId="30">#REF!</definedName>
    <definedName name="RMA3B" localSheetId="29">#REF!</definedName>
    <definedName name="RMA3B" localSheetId="31">#REF!</definedName>
    <definedName name="RMA3B" localSheetId="33">#REF!</definedName>
    <definedName name="RMA3B" localSheetId="34">#REF!</definedName>
    <definedName name="RMA3B" localSheetId="32">#REF!</definedName>
    <definedName name="RMA3B">#REF!</definedName>
    <definedName name="RMA7B" localSheetId="30">#REF!</definedName>
    <definedName name="RMA7B" localSheetId="29">#REF!</definedName>
    <definedName name="RMA7B" localSheetId="31">#REF!</definedName>
    <definedName name="RMA7B" localSheetId="33">#REF!</definedName>
    <definedName name="RMA7B" localSheetId="34">#REF!</definedName>
    <definedName name="RMA7B" localSheetId="32">#REF!</definedName>
    <definedName name="RMA7B">#REF!</definedName>
    <definedName name="roasens1">#REF!</definedName>
    <definedName name="ROE">#REF!</definedName>
    <definedName name="roelst">#REF!</definedName>
    <definedName name="roerec">#REF!</definedName>
    <definedName name="ROEXP">#REF!</definedName>
    <definedName name="ROPLANT">#REF!</definedName>
    <definedName name="ROR_Rate">#REF!</definedName>
    <definedName name="RORINPUT">#REF!</definedName>
    <definedName name="RoseState">#REF!</definedName>
    <definedName name="ROWS_C24">#REF!</definedName>
    <definedName name="RRA_Adj_Clause_Table">#REF!</definedName>
    <definedName name="RRR">#REF!</definedName>
    <definedName name="rrrr" hidden="1">{#N/A,#N/A,FALSE,"O&amp;M by processes";#N/A,#N/A,FALSE,"Elec Act vs Bud";#N/A,#N/A,FALSE,"G&amp;A";#N/A,#N/A,FALSE,"BGS";#N/A,#N/A,FALSE,"Res Cost"}</definedName>
    <definedName name="rtertrte" hidden="1">{#N/A,#N/A,FALSE,"Page 1";#N/A,#N/A,FALSE,"Page 2";#N/A,#N/A,FALSE,"Page 3";#N/A,#N/A,FALSE,"Page 4";#N/A,#N/A,FALSE,"Page 5";#N/A,#N/A,FALSE,"Page 6";#N/A,#N/A,FALSE,"Page 7";#N/A,#N/A,FALSE,"Page 8";#N/A,#N/A,FALSE,"Page 9";#N/A,#N/A,FALSE,"PG8WP";#N/A,#N/A,FALSE,"PG9WP"}</definedName>
    <definedName name="rtetetrete" hidden="1">{#N/A,#N/A,FALSE,"FAS109 Summary";#N/A,#N/A,FALSE,"FAS109 OPER 190 ITC";#N/A,#N/A,FALSE,"FAS109 OPER 190 Other";#N/A,#N/A,FALSE,"FAS109 OPER 282";#N/A,#N/A,FALSE,"FAS109 OPER 283";#N/A,#N/A,FALSE,"FAS109 Non OPER 283 ";#N/A,#N/A,FALSE,"J.E.UPLOAD DATA"}</definedName>
    <definedName name="rtrtrgfgrfgr"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rtrtrtrr" hidden="1">{#N/A,#N/A,FALSE,"SCA";#N/A,#N/A,FALSE,"NCA";#N/A,#N/A,FALSE,"SAZ";#N/A,#N/A,FALSE,"CAZ";#N/A,#N/A,FALSE,"SNV";#N/A,#N/A,FALSE,"NNV";#N/A,#N/A,FALSE,"PP";#N/A,#N/A,FALSE,"SA"}</definedName>
    <definedName name="rtrtrtrtrrh" hidden="1">{#N/A,#N/A,FALSE,"Rev Seg Taxes";#N/A,#N/A,FALSE,"BookRev Seg";#N/A,#N/A,FALSE,"Supp Adj Seg";#N/A,#N/A,FALSE,"outside prov seg taxes"}</definedName>
    <definedName name="rtyui" hidden="1">#REF!</definedName>
    <definedName name="rtyuiop" hidden="1">#REF!</definedName>
    <definedName name="s">#REF!</definedName>
    <definedName name="S_ATITLE">#REF!</definedName>
    <definedName name="s_r">#REF!</definedName>
    <definedName name="sac" hidden="1">#REF!</definedName>
    <definedName name="sadf" hidden="1">#REF!</definedName>
    <definedName name="sadfdfafdsfasf" hidden="1">#REF!</definedName>
    <definedName name="sadfkj" hidden="1">#REF!</definedName>
    <definedName name="sample">#REF!</definedName>
    <definedName name="sample_coe_st">#REF!</definedName>
    <definedName name="sample_h">#REF!</definedName>
    <definedName name="sample_name">#REF!</definedName>
    <definedName name="sample_vh">#REF!</definedName>
    <definedName name="SANDA">#REF!</definedName>
    <definedName name="SAP" localSheetId="30">#REF!</definedName>
    <definedName name="SAP" localSheetId="29">#REF!</definedName>
    <definedName name="SAP" localSheetId="31">#REF!</definedName>
    <definedName name="SAP" localSheetId="33">#REF!</definedName>
    <definedName name="SAP" localSheetId="34">#REF!</definedName>
    <definedName name="SAP" localSheetId="32">#REF!</definedName>
    <definedName name="SAP">#REF!</definedName>
    <definedName name="SAPBEXdnldView" hidden="1">"D3AGMWPPTUYDCJTDZ8WJR9VSG"</definedName>
    <definedName name="SAPBEXrevision" hidden="1">41</definedName>
    <definedName name="SAPBEXsysID" hidden="1">"PBW"</definedName>
    <definedName name="SAPBEXwbID" hidden="1">"3TD2FVG7ME7U056LVECBWI4A2"</definedName>
    <definedName name="SC.1">#REF!</definedName>
    <definedName name="SC.3">#REF!</definedName>
    <definedName name="SC.5">#REF!</definedName>
    <definedName name="scdcfh">#REF!</definedName>
    <definedName name="scdcfl">#REF!</definedName>
    <definedName name="sch">#REF!</definedName>
    <definedName name="SCH_B1">#REF!</definedName>
    <definedName name="SCH_B3">#REF!</definedName>
    <definedName name="SCH_C2">#REF!</definedName>
    <definedName name="SCH_D2">#REF!</definedName>
    <definedName name="SCH_H2">#REF!</definedName>
    <definedName name="Sched_Pay">#REF!</definedName>
    <definedName name="Scheduled_Extra_Payments">#REF!</definedName>
    <definedName name="Scheduled_Interest_Rate">#REF!</definedName>
    <definedName name="Scheduled_Monthly_Payment">#REF!</definedName>
    <definedName name="ScheduledNumberOfPayments">#REF!</definedName>
    <definedName name="ScheduledPayment">#REF!</definedName>
    <definedName name="ScheduleNamePg1">#REF!</definedName>
    <definedName name="SCHM_1">#REF!</definedName>
    <definedName name="scrap"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CU.CE">#REF!</definedName>
    <definedName name="sd" hidden="1">#REF!</definedName>
    <definedName name="sdcfcomph">#REF!</definedName>
    <definedName name="sdcfcompl">#REF!</definedName>
    <definedName name="sdcfcowith">#REF!</definedName>
    <definedName name="sdcfcowitl">#REF!</definedName>
    <definedName name="sdcfdyh">#REF!</definedName>
    <definedName name="sdcfdyl">#REF!</definedName>
    <definedName name="sdcfh">#REF!</definedName>
    <definedName name="sdcfl">#REF!</definedName>
    <definedName name="sdf" hidden="1">#REF!</definedName>
    <definedName name="sdfgfdgdger" hidden="1">{#N/A,#N/A,FALSE,"GLDwnLoad"}</definedName>
    <definedName name="sdfp" hidden="1">#REF!</definedName>
    <definedName name="sdklofj" hidden="1">#REF!</definedName>
    <definedName name="sdld" hidden="1">#REF!</definedName>
    <definedName name="sdljgfj" hidden="1">#REF!</definedName>
    <definedName name="sdop" hidden="1">#REF!</definedName>
    <definedName name="sdsdl" hidden="1">#REF!</definedName>
    <definedName name="sdv" hidden="1">#REF!</definedName>
    <definedName name="sdyldh">#REF!</definedName>
    <definedName name="sdyldl">#REF!</definedName>
    <definedName name="se">#REF!</definedName>
    <definedName name="SE.SE60D.ALLOC.">#REF!</definedName>
    <definedName name="SE_Only">#REF!</definedName>
    <definedName name="SEadit">#REF!</definedName>
    <definedName name="SEadv">#REF!</definedName>
    <definedName name="SEC_1341_COLUMNS">#REF!</definedName>
    <definedName name="SEC_1341_REPORT">#REF!</definedName>
    <definedName name="SEC_1341_ROWS">#REF!</definedName>
    <definedName name="SEcash">#REF!</definedName>
    <definedName name="SEcwip">#REF!</definedName>
    <definedName name="SEdep">#REF!</definedName>
    <definedName name="sedf" hidden="1">#REF!</definedName>
    <definedName name="SEmatsup">#REF!</definedName>
    <definedName name="SEMO">#REF!</definedName>
    <definedName name="SEMO_Plant">#REF!</definedName>
    <definedName name="sencount" hidden="1">1</definedName>
    <definedName name="SEplant">#REF!</definedName>
    <definedName name="SEpp">#REF!</definedName>
    <definedName name="SEPTAMT">[0]!AmtTable</definedName>
    <definedName name="SEPTDT">[0]!DTTable</definedName>
    <definedName name="SEPTEMBERAMT">#N/A</definedName>
    <definedName name="SEPTEMBERDT">#N/A</definedName>
    <definedName name="SEstorg">#REF!</definedName>
    <definedName name="Set">" "</definedName>
    <definedName name="sevw" hidden="1">#REF!</definedName>
    <definedName name="sfdv" hidden="1">#REF!</definedName>
    <definedName name="SHARES">#REF!</definedName>
    <definedName name="shee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Sheet1_FooterType" hidden="1">"NONE"</definedName>
    <definedName name="Sheet2_FooterType" hidden="1">"NONE"</definedName>
    <definedName name="SheetTicker" localSheetId="30" hidden="1">""</definedName>
    <definedName name="SheetTicker" localSheetId="29" hidden="1">""</definedName>
    <definedName name="SheetTicker" localSheetId="31" hidden="1">""</definedName>
    <definedName name="SheetTicker" localSheetId="33" hidden="1">""</definedName>
    <definedName name="SheetTicker" localSheetId="34" hidden="1">""</definedName>
    <definedName name="SheetTicker" localSheetId="32" hidden="1">""</definedName>
    <definedName name="shit" hidden="1">{#N/A,#N/A,TRUE,"1990";#N/A,#N/A,TRUE,"1991";#N/A,#N/A,TRUE,"1992";#N/A,#N/A,TRUE,"1993"}</definedName>
    <definedName name="shit2" hidden="1">{"summary",#N/A,TRUE,"E93ADJ";"detail",#N/A,TRUE,"E93ADJ"}</definedName>
    <definedName name="shiva" hidden="1">{#N/A,#N/A,FALSE,"O&amp;M by processes";#N/A,#N/A,FALSE,"Elec Act vs Bud";#N/A,#N/A,FALSE,"G&amp;A";#N/A,#N/A,FALSE,"BGS";#N/A,#N/A,FALSE,"Res Cost"}</definedName>
    <definedName name="SI"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slkd" hidden="1">#REF!</definedName>
    <definedName name="SNLLU">#REF!</definedName>
    <definedName name="source">#REF!</definedName>
    <definedName name="SOURCES">#REF!</definedName>
    <definedName name="SouthGeorgia">#REF!</definedName>
    <definedName name="sp">#REF!</definedName>
    <definedName name="SPLookUp">OFFSET(#REF!,0,0,COUNTA(#REF!)-1)</definedName>
    <definedName name="SPLU">#REF!</definedName>
    <definedName name="spot">#REF!</definedName>
    <definedName name="spot_date">#REF!</definedName>
    <definedName name="spot_ticker">#REF!</definedName>
    <definedName name="Spread">#REF!</definedName>
    <definedName name="spreadA">OFFSET(#REF!,0,0,#REF!-3,1)</definedName>
    <definedName name="spreadDates">OFFSET(#REF!,0,0,#REF!-3,1)</definedName>
    <definedName name="SpreadsheetBuilder_1" hidden="1">#REF!</definedName>
    <definedName name="SpreadsheetBuilder_10" hidden="1">#REF!</definedName>
    <definedName name="SpreadsheetBuilder_12"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19" hidden="1">#REF!</definedName>
    <definedName name="SpreadsheetBuilder_2" hidden="1">#REF!</definedName>
    <definedName name="SpreadsheetBuilder_20" hidden="1">#REF!</definedName>
    <definedName name="SpreadsheetBuilder_21" hidden="1">#REF!</definedName>
    <definedName name="SpreadsheetBuilder_22" hidden="1">#REF!</definedName>
    <definedName name="SpreadsheetBuilder_23" hidden="1">#REF!</definedName>
    <definedName name="SpreadsheetBuilder_24" hidden="1">#REF!</definedName>
    <definedName name="SpreadsheetBuilder_25" hidden="1">#REF!</definedName>
    <definedName name="SpreadsheetBuilder_27" hidden="1">#REF!</definedName>
    <definedName name="SpreadsheetBuilder_28"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I_ShowListBox" localSheetId="30" hidden="1">"-1"</definedName>
    <definedName name="SPRI_ShowListBox" localSheetId="29" hidden="1">"-1"</definedName>
    <definedName name="SPRI_ShowListBox" localSheetId="31" hidden="1">"-1"</definedName>
    <definedName name="SPRI_ShowListBox" localSheetId="33" hidden="1">"-1"</definedName>
    <definedName name="SPRI_ShowListBox" localSheetId="34" hidden="1">"-1"</definedName>
    <definedName name="SPRI_ShowListBox" localSheetId="32" hidden="1">"-1"</definedName>
    <definedName name="SPriceLU">#REF!</definedName>
    <definedName name="sps">#REF!</definedName>
    <definedName name="SPWS_WBID">"5C3BEB3C-3631-11D4-B07C-00104BC5D17F"</definedName>
    <definedName name="SPWS_WSID" localSheetId="30" hidden="1">"5C3BEB3E-3631-11D4-B07C-00104BC5D17F"</definedName>
    <definedName name="SPWS_WSID" localSheetId="29" hidden="1">"5C3BEB3E-3631-11D4-B07C-00104BC5D17F"</definedName>
    <definedName name="SPWS_WSID" localSheetId="31" hidden="1">"5C3BEB3E-3631-11D4-B07C-00104BC5D17F"</definedName>
    <definedName name="SPWS_WSID" localSheetId="33" hidden="1">"5C3BEB3E-3631-11D4-B07C-00104BC5D17F"</definedName>
    <definedName name="SPWS_WSID" localSheetId="34" hidden="1">"5C3BEB3E-3631-11D4-B07C-00104BC5D17F"</definedName>
    <definedName name="SPWS_WSID" localSheetId="32" hidden="1">"5C3BEB3E-3631-11D4-B07C-00104BC5D17F"</definedName>
    <definedName name="srg"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rh">#REF!</definedName>
    <definedName name="srrl">#REF!</definedName>
    <definedName name="ssdo" hidden="1">#REF!</definedName>
    <definedName name="SSExp">#REF!</definedName>
    <definedName name="SSPlant">#REF!</definedName>
    <definedName name="SSS">#REF!</definedName>
    <definedName name="sssset" hidden="1">#REF!</definedName>
    <definedName name="ST_AtoBBB">#REF!</definedName>
    <definedName name="ST_BBBtoBB">#REF!</definedName>
    <definedName name="ST_BBtoB">#REF!</definedName>
    <definedName name="Staff">#REF!</definedName>
    <definedName name="STAFFCOSTOFDEBT">#REF!</definedName>
    <definedName name="STAFFPERCENTDEBT">#REF!</definedName>
    <definedName name="STAFFPERCENTEQUITY">#REF!</definedName>
    <definedName name="STAFFPERCENTPREFERREDEQUITY">#REF!</definedName>
    <definedName name="START">#REF!</definedName>
    <definedName name="Start_Month">#REF!</definedName>
    <definedName name="Start_Year">#REF!</definedName>
    <definedName name="STATERATE">#REF!</definedName>
    <definedName name="staterate1">#REF!</definedName>
    <definedName name="statsrevised" hidden="1">{#N/A,#N/A,FALSE,"O&amp;M by processes";#N/A,#N/A,FALSE,"Elec Act vs Bud";#N/A,#N/A,FALSE,"G&amp;A";#N/A,#N/A,FALSE,"BGS";#N/A,#N/A,FALSE,"Res Cost"}</definedName>
    <definedName name="STD_Rate">#REF!</definedName>
    <definedName name="Stockprice">#REF!</definedName>
    <definedName name="Sttax">#REF!</definedName>
    <definedName name="Study_Company">#REF!</definedName>
    <definedName name="study_quarter">#REF!</definedName>
    <definedName name="study_year">#REF!</definedName>
    <definedName name="stuff">#REF!</definedName>
    <definedName name="STWBD_StatToolsBoxPlot_DefaultDataFormat" hidden="1">" 0"</definedName>
    <definedName name="STWBD_StatToolsBoxPlot_HasDefaultInfo" hidden="1">"TRUE"</definedName>
    <definedName name="STWBD_StatToolsBoxPlot_IncludeKey" hidden="1">"FALSE"</definedName>
    <definedName name="STWBD_StatToolsBoxPlot_VariableList" hidden="1">1</definedName>
    <definedName name="STWBD_StatToolsBoxPlot_VariableList_1" hidden="1">"U_x0001_VG27AE830F_x0001_"</definedName>
    <definedName name="STWBD_StatToolsBoxPlot_VarSelectorDefaultDataSet" hidden="1">"DG2C9ED946"</definedName>
    <definedName name="STWBD_StatToolsHistogram_BinMaximum" hidden="1">" 1.01E+300"</definedName>
    <definedName name="STWBD_StatToolsHistogram_BinMinimum" hidden="1">" 1.01E+300"</definedName>
    <definedName name="STWBD_StatToolsHistogram_DefaultDataFormat" hidden="1">" 0"</definedName>
    <definedName name="STWBD_StatToolsHistogram_HasDefaultInfo" hidden="1">"TRUE"</definedName>
    <definedName name="STWBD_StatToolsHistogram_NumBins" hidden="1">"-32767"</definedName>
    <definedName name="STWBD_StatToolsHistogram_VariableList" hidden="1">1</definedName>
    <definedName name="STWBD_StatToolsHistogram_VariableList_1" hidden="1">"U_x0001_VG27AE830F_x0001_"</definedName>
    <definedName name="STWBD_StatToolsHistogram_VarSelectorDefaultDataSet" hidden="1">"DG2C9ED946"</definedName>
    <definedName name="STWBD_StatToolsHistogram_XAxisStyle" hidden="1">" 0"</definedName>
    <definedName name="STWBD_StatToolsHistogram_YAxisStyle" hidden="1">" 0"</definedName>
    <definedName name="STWBD_StatToolsOneVarSummary_Count" hidden="1">"TRUE"</definedName>
    <definedName name="STWBD_StatToolsOneVarSummary_DefaultDataFormat" hidden="1">" 0"</definedName>
    <definedName name="STWBD_StatToolsOneVarSummary_FirstQuartile" hidden="1">"TRUE"</definedName>
    <definedName name="STWBD_StatToolsOneVarSummary_HasDefaultInfo" hidden="1">"TRUE"</definedName>
    <definedName name="STWBD_StatToolsOneVarSummary_InterQuartileRange" hidden="1">"TRUE"</definedName>
    <definedName name="STWBD_StatToolsOneVarSummary_Kurtosis" hidden="1">"TRUE"</definedName>
    <definedName name="STWBD_StatToolsOneVarSummary_Maximum" hidden="1">"TRUE"</definedName>
    <definedName name="STWBD_StatToolsOneVarSummary_Mean" hidden="1">"TRUE"</definedName>
    <definedName name="STWBD_StatToolsOneVarSummary_MeanAbsDeviation" hidden="1">"TRUE"</definedName>
    <definedName name="STWBD_StatToolsOneVarSummary_Median" hidden="1">"TRUE"</definedName>
    <definedName name="STWBD_StatToolsOneVarSummary_Minimum" hidden="1">"TRUE"</definedName>
    <definedName name="STWBD_StatToolsOneVarSummary_OtherPercentiles" hidden="1">"TRUE"</definedName>
    <definedName name="STWBD_StatToolsOneVarSummary_PercentileList" hidden="1">" .01, .025, .05, .1, .2, .8, .9, .95, .975, .99"</definedName>
    <definedName name="STWBD_StatToolsOneVarSummary_Range" hidden="1">"TRUE"</definedName>
    <definedName name="STWBD_StatToolsOneVarSummary_Skewness" hidden="1">"TRUE"</definedName>
    <definedName name="STWBD_StatToolsOneVarSummary_StandardDeviation" hidden="1">"TRUE"</definedName>
    <definedName name="STWBD_StatToolsOneVarSummary_Sum" hidden="1">"TRUE"</definedName>
    <definedName name="STWBD_StatToolsOneVarSummary_ThirdQuartile" hidden="1">"TRUE"</definedName>
    <definedName name="STWBD_StatToolsOneVarSummary_VariableList" hidden="1">1</definedName>
    <definedName name="STWBD_StatToolsOneVarSummary_VariableList_1" hidden="1">"U_x0001_VG27AE830F_x0001_"</definedName>
    <definedName name="STWBD_StatToolsOneVarSummary_Variance" hidden="1">"TRUE"</definedName>
    <definedName name="STWBD_StatToolsOneVarSummary_VarSelectorDefaultDataSet" hidden="1">"DG2C9ED946"</definedName>
    <definedName name="SUMMARY">#REF!</definedName>
    <definedName name="SummaryDownload">OFFSET(#REF!,0,0,COUNTA(#REF!),43)</definedName>
    <definedName name="support" localSheetId="30">#REF!</definedName>
    <definedName name="support" localSheetId="29">#REF!</definedName>
    <definedName name="support" localSheetId="31">#REF!</definedName>
    <definedName name="support" localSheetId="33">#REF!</definedName>
    <definedName name="support" localSheetId="34">#REF!</definedName>
    <definedName name="support" localSheetId="32">#REF!</definedName>
    <definedName name="support">#REF!</definedName>
    <definedName name="supporti" hidden="1">{#N/A,#N/A,FALSE,"O&amp;M by processes";#N/A,#N/A,FALSE,"Elec Act vs Bud";#N/A,#N/A,FALSE,"G&amp;A";#N/A,#N/A,FALSE,"BGS";#N/A,#N/A,FALSE,"Res Cost"}</definedName>
    <definedName name="sv" hidden="1">#REF!</definedName>
    <definedName name="svfdv" hidden="1">#REF!</definedName>
    <definedName name="SWadit">#REF!</definedName>
    <definedName name="SWadv">#REF!</definedName>
    <definedName name="swae" hidden="1">#REF!</definedName>
    <definedName name="SWcash">#REF!</definedName>
    <definedName name="SWcwip">#REF!</definedName>
    <definedName name="SWdep">#REF!</definedName>
    <definedName name="SWmatsup">#REF!</definedName>
    <definedName name="SWplant">#REF!</definedName>
    <definedName name="SWpp">#REF!</definedName>
    <definedName name="SWstorg">#REF!</definedName>
    <definedName name="Swvu.DATABASE." hidden="1">#REF!</definedName>
    <definedName name="Swvu.OP." hidden="1">#REF!</definedName>
    <definedName name="Sysco">#REF!</definedName>
    <definedName name="T" localSheetId="30">#REF!</definedName>
    <definedName name="T" localSheetId="29">#REF!</definedName>
    <definedName name="T" localSheetId="31">#REF!</definedName>
    <definedName name="T" localSheetId="33">#REF!</definedName>
    <definedName name="T" localSheetId="34">#REF!</definedName>
    <definedName name="T" localSheetId="32">#REF!</definedName>
    <definedName name="T">#REF!</definedName>
    <definedName name="t_3">#REF!</definedName>
    <definedName name="t_4">#REF!</definedName>
    <definedName name="TABLE">#REF!</definedName>
    <definedName name="tar10high" localSheetId="30">#REF!</definedName>
    <definedName name="tar10high" localSheetId="29">#REF!</definedName>
    <definedName name="tar10high" localSheetId="31">#REF!</definedName>
    <definedName name="tar10high" localSheetId="33">#REF!</definedName>
    <definedName name="tar10high" localSheetId="34">#REF!</definedName>
    <definedName name="tar10high" localSheetId="32">#REF!</definedName>
    <definedName name="tar10high">#REF!</definedName>
    <definedName name="tar10low" localSheetId="30">#REF!</definedName>
    <definedName name="tar10low" localSheetId="29">#REF!</definedName>
    <definedName name="tar10low" localSheetId="31">#REF!</definedName>
    <definedName name="tar10low" localSheetId="33">#REF!</definedName>
    <definedName name="tar10low" localSheetId="34">#REF!</definedName>
    <definedName name="tar10low" localSheetId="32">#REF!</definedName>
    <definedName name="tar10low">#REF!</definedName>
    <definedName name="tar11high" localSheetId="30">#REF!</definedName>
    <definedName name="tar11high" localSheetId="29">#REF!</definedName>
    <definedName name="tar11high" localSheetId="31">#REF!</definedName>
    <definedName name="tar11high" localSheetId="33">#REF!</definedName>
    <definedName name="tar11high" localSheetId="34">#REF!</definedName>
    <definedName name="tar11high" localSheetId="32">#REF!</definedName>
    <definedName name="tar11high">#REF!</definedName>
    <definedName name="tar11low" localSheetId="30">#REF!</definedName>
    <definedName name="tar11low" localSheetId="29">#REF!</definedName>
    <definedName name="tar11low" localSheetId="31">#REF!</definedName>
    <definedName name="tar11low" localSheetId="33">#REF!</definedName>
    <definedName name="tar11low" localSheetId="34">#REF!</definedName>
    <definedName name="tar11low" localSheetId="32">#REF!</definedName>
    <definedName name="tar11low">#REF!</definedName>
    <definedName name="tar12high" localSheetId="30">#REF!</definedName>
    <definedName name="tar12high" localSheetId="29">#REF!</definedName>
    <definedName name="tar12high" localSheetId="31">#REF!</definedName>
    <definedName name="tar12high" localSheetId="33">#REF!</definedName>
    <definedName name="tar12high" localSheetId="34">#REF!</definedName>
    <definedName name="tar12high" localSheetId="32">#REF!</definedName>
    <definedName name="tar12high">#REF!</definedName>
    <definedName name="tar12low" localSheetId="30">#REF!</definedName>
    <definedName name="tar12low" localSheetId="29">#REF!</definedName>
    <definedName name="tar12low" localSheetId="31">#REF!</definedName>
    <definedName name="tar12low" localSheetId="33">#REF!</definedName>
    <definedName name="tar12low" localSheetId="34">#REF!</definedName>
    <definedName name="tar12low" localSheetId="32">#REF!</definedName>
    <definedName name="tar12low">#REF!</definedName>
    <definedName name="tar13high" localSheetId="30">#REF!</definedName>
    <definedName name="tar13high" localSheetId="29">#REF!</definedName>
    <definedName name="tar13high" localSheetId="31">#REF!</definedName>
    <definedName name="tar13high" localSheetId="33">#REF!</definedName>
    <definedName name="tar13high" localSheetId="34">#REF!</definedName>
    <definedName name="tar13high" localSheetId="32">#REF!</definedName>
    <definedName name="tar13high">#REF!</definedName>
    <definedName name="tar13low" localSheetId="30">#REF!</definedName>
    <definedName name="tar13low" localSheetId="29">#REF!</definedName>
    <definedName name="tar13low" localSheetId="31">#REF!</definedName>
    <definedName name="tar13low" localSheetId="33">#REF!</definedName>
    <definedName name="tar13low" localSheetId="34">#REF!</definedName>
    <definedName name="tar13low" localSheetId="32">#REF!</definedName>
    <definedName name="tar13low">#REF!</definedName>
    <definedName name="tar14high" localSheetId="30">#REF!</definedName>
    <definedName name="tar14high" localSheetId="29">#REF!</definedName>
    <definedName name="tar14high" localSheetId="31">#REF!</definedName>
    <definedName name="tar14high" localSheetId="33">#REF!</definedName>
    <definedName name="tar14high" localSheetId="34">#REF!</definedName>
    <definedName name="tar14high" localSheetId="32">#REF!</definedName>
    <definedName name="tar14high">#REF!</definedName>
    <definedName name="tar14low" localSheetId="30">#REF!</definedName>
    <definedName name="tar14low" localSheetId="29">#REF!</definedName>
    <definedName name="tar14low" localSheetId="31">#REF!</definedName>
    <definedName name="tar14low" localSheetId="33">#REF!</definedName>
    <definedName name="tar14low" localSheetId="34">#REF!</definedName>
    <definedName name="tar14low" localSheetId="32">#REF!</definedName>
    <definedName name="tar14low">#REF!</definedName>
    <definedName name="tar15high" localSheetId="30">#REF!</definedName>
    <definedName name="tar15high" localSheetId="29">#REF!</definedName>
    <definedName name="tar15high" localSheetId="31">#REF!</definedName>
    <definedName name="tar15high" localSheetId="33">#REF!</definedName>
    <definedName name="tar15high" localSheetId="34">#REF!</definedName>
    <definedName name="tar15high" localSheetId="32">#REF!</definedName>
    <definedName name="tar15high">#REF!</definedName>
    <definedName name="tar15low" localSheetId="30">#REF!</definedName>
    <definedName name="tar15low" localSheetId="29">#REF!</definedName>
    <definedName name="tar15low" localSheetId="31">#REF!</definedName>
    <definedName name="tar15low" localSheetId="33">#REF!</definedName>
    <definedName name="tar15low" localSheetId="34">#REF!</definedName>
    <definedName name="tar15low" localSheetId="32">#REF!</definedName>
    <definedName name="tar15low">#REF!</definedName>
    <definedName name="tar16high" localSheetId="30">#REF!</definedName>
    <definedName name="tar16high" localSheetId="29">#REF!</definedName>
    <definedName name="tar16high" localSheetId="31">#REF!</definedName>
    <definedName name="tar16high" localSheetId="33">#REF!</definedName>
    <definedName name="tar16high" localSheetId="34">#REF!</definedName>
    <definedName name="tar16high" localSheetId="32">#REF!</definedName>
    <definedName name="tar16high">#REF!</definedName>
    <definedName name="tar16low" localSheetId="30">#REF!</definedName>
    <definedName name="tar16low" localSheetId="29">#REF!</definedName>
    <definedName name="tar16low" localSheetId="31">#REF!</definedName>
    <definedName name="tar16low" localSheetId="33">#REF!</definedName>
    <definedName name="tar16low" localSheetId="34">#REF!</definedName>
    <definedName name="tar16low" localSheetId="32">#REF!</definedName>
    <definedName name="tar16low">#REF!</definedName>
    <definedName name="tar17high" localSheetId="30">#REF!</definedName>
    <definedName name="tar17high" localSheetId="29">#REF!</definedName>
    <definedName name="tar17high" localSheetId="31">#REF!</definedName>
    <definedName name="tar17high" localSheetId="33">#REF!</definedName>
    <definedName name="tar17high" localSheetId="34">#REF!</definedName>
    <definedName name="tar17high" localSheetId="32">#REF!</definedName>
    <definedName name="tar17high">#REF!</definedName>
    <definedName name="tar17low" localSheetId="30">#REF!</definedName>
    <definedName name="tar17low" localSheetId="29">#REF!</definedName>
    <definedName name="tar17low" localSheetId="31">#REF!</definedName>
    <definedName name="tar17low" localSheetId="33">#REF!</definedName>
    <definedName name="tar17low" localSheetId="34">#REF!</definedName>
    <definedName name="tar17low" localSheetId="32">#REF!</definedName>
    <definedName name="tar17low">#REF!</definedName>
    <definedName name="tar18high" localSheetId="30">#REF!</definedName>
    <definedName name="tar18high" localSheetId="29">#REF!</definedName>
    <definedName name="tar18high" localSheetId="31">#REF!</definedName>
    <definedName name="tar18high" localSheetId="33">#REF!</definedName>
    <definedName name="tar18high" localSheetId="34">#REF!</definedName>
    <definedName name="tar18high" localSheetId="32">#REF!</definedName>
    <definedName name="tar18high">#REF!</definedName>
    <definedName name="tar18low" localSheetId="30">#REF!</definedName>
    <definedName name="tar18low" localSheetId="29">#REF!</definedName>
    <definedName name="tar18low" localSheetId="31">#REF!</definedName>
    <definedName name="tar18low" localSheetId="33">#REF!</definedName>
    <definedName name="tar18low" localSheetId="34">#REF!</definedName>
    <definedName name="tar18low" localSheetId="32">#REF!</definedName>
    <definedName name="tar18low">#REF!</definedName>
    <definedName name="tar19high" localSheetId="30">#REF!</definedName>
    <definedName name="tar19high" localSheetId="29">#REF!</definedName>
    <definedName name="tar19high" localSheetId="31">#REF!</definedName>
    <definedName name="tar19high" localSheetId="33">#REF!</definedName>
    <definedName name="tar19high" localSheetId="34">#REF!</definedName>
    <definedName name="tar19high" localSheetId="32">#REF!</definedName>
    <definedName name="tar19high">#REF!</definedName>
    <definedName name="tar19low" localSheetId="30">#REF!</definedName>
    <definedName name="tar19low" localSheetId="29">#REF!</definedName>
    <definedName name="tar19low" localSheetId="31">#REF!</definedName>
    <definedName name="tar19low" localSheetId="33">#REF!</definedName>
    <definedName name="tar19low" localSheetId="34">#REF!</definedName>
    <definedName name="tar19low" localSheetId="32">#REF!</definedName>
    <definedName name="tar19low">#REF!</definedName>
    <definedName name="tar1high" localSheetId="30">#REF!</definedName>
    <definedName name="tar1high" localSheetId="29">#REF!</definedName>
    <definedName name="tar1high" localSheetId="31">#REF!</definedName>
    <definedName name="tar1high" localSheetId="33">#REF!</definedName>
    <definedName name="tar1high" localSheetId="34">#REF!</definedName>
    <definedName name="tar1high" localSheetId="32">#REF!</definedName>
    <definedName name="tar1high">#REF!</definedName>
    <definedName name="tar1low">#REF!</definedName>
    <definedName name="tar20high" localSheetId="30">#REF!</definedName>
    <definedName name="tar20high" localSheetId="29">#REF!</definedName>
    <definedName name="tar20high" localSheetId="31">#REF!</definedName>
    <definedName name="tar20high" localSheetId="33">#REF!</definedName>
    <definedName name="tar20high" localSheetId="34">#REF!</definedName>
    <definedName name="tar20high" localSheetId="32">#REF!</definedName>
    <definedName name="tar20high">#REF!</definedName>
    <definedName name="tar20low" localSheetId="30">#REF!</definedName>
    <definedName name="tar20low" localSheetId="29">#REF!</definedName>
    <definedName name="tar20low" localSheetId="31">#REF!</definedName>
    <definedName name="tar20low" localSheetId="33">#REF!</definedName>
    <definedName name="tar20low" localSheetId="34">#REF!</definedName>
    <definedName name="tar20low" localSheetId="32">#REF!</definedName>
    <definedName name="tar20low">#REF!</definedName>
    <definedName name="tar2high" localSheetId="30">#REF!</definedName>
    <definedName name="tar2high" localSheetId="29">#REF!</definedName>
    <definedName name="tar2high" localSheetId="31">#REF!</definedName>
    <definedName name="tar2high" localSheetId="33">#REF!</definedName>
    <definedName name="tar2high" localSheetId="34">#REF!</definedName>
    <definedName name="tar2high" localSheetId="32">#REF!</definedName>
    <definedName name="tar2high">#REF!</definedName>
    <definedName name="tar2low">#REF!</definedName>
    <definedName name="tar3high" localSheetId="30">#REF!</definedName>
    <definedName name="tar3high" localSheetId="29">#REF!</definedName>
    <definedName name="tar3high" localSheetId="31">#REF!</definedName>
    <definedName name="tar3high" localSheetId="33">#REF!</definedName>
    <definedName name="tar3high" localSheetId="34">#REF!</definedName>
    <definedName name="tar3high" localSheetId="32">#REF!</definedName>
    <definedName name="tar3high">#REF!</definedName>
    <definedName name="tar3low">#REF!</definedName>
    <definedName name="tar4high" localSheetId="30">#REF!</definedName>
    <definedName name="tar4high" localSheetId="29">#REF!</definedName>
    <definedName name="tar4high" localSheetId="31">#REF!</definedName>
    <definedName name="tar4high" localSheetId="33">#REF!</definedName>
    <definedName name="tar4high" localSheetId="34">#REF!</definedName>
    <definedName name="tar4high" localSheetId="32">#REF!</definedName>
    <definedName name="tar4high">#REF!</definedName>
    <definedName name="tar4low">#REF!</definedName>
    <definedName name="tar5high" localSheetId="30">#REF!</definedName>
    <definedName name="tar5high" localSheetId="29">#REF!</definedName>
    <definedName name="tar5high" localSheetId="31">#REF!</definedName>
    <definedName name="tar5high" localSheetId="33">#REF!</definedName>
    <definedName name="tar5high" localSheetId="34">#REF!</definedName>
    <definedName name="tar5high" localSheetId="32">#REF!</definedName>
    <definedName name="tar5high">#REF!</definedName>
    <definedName name="tar5low">#REF!</definedName>
    <definedName name="tar6high" localSheetId="30">#REF!</definedName>
    <definedName name="tar6high" localSheetId="29">#REF!</definedName>
    <definedName name="tar6high" localSheetId="31">#REF!</definedName>
    <definedName name="tar6high" localSheetId="33">#REF!</definedName>
    <definedName name="tar6high" localSheetId="34">#REF!</definedName>
    <definedName name="tar6high" localSheetId="32">#REF!</definedName>
    <definedName name="tar6high">#REF!</definedName>
    <definedName name="tar6low">#REF!</definedName>
    <definedName name="tar7high" localSheetId="30">#REF!</definedName>
    <definedName name="tar7high" localSheetId="29">#REF!</definedName>
    <definedName name="tar7high" localSheetId="31">#REF!</definedName>
    <definedName name="tar7high" localSheetId="33">#REF!</definedName>
    <definedName name="tar7high" localSheetId="34">#REF!</definedName>
    <definedName name="tar7high" localSheetId="32">#REF!</definedName>
    <definedName name="tar7high">#REF!</definedName>
    <definedName name="tar7low">#REF!</definedName>
    <definedName name="tar8high" localSheetId="30">#REF!</definedName>
    <definedName name="tar8high" localSheetId="29">#REF!</definedName>
    <definedName name="tar8high" localSheetId="31">#REF!</definedName>
    <definedName name="tar8high" localSheetId="33">#REF!</definedName>
    <definedName name="tar8high" localSheetId="34">#REF!</definedName>
    <definedName name="tar8high" localSheetId="32">#REF!</definedName>
    <definedName name="tar8high">#REF!</definedName>
    <definedName name="tar8low">#REF!</definedName>
    <definedName name="tar9high" localSheetId="30">#REF!</definedName>
    <definedName name="tar9high" localSheetId="29">#REF!</definedName>
    <definedName name="tar9high" localSheetId="31">#REF!</definedName>
    <definedName name="tar9high" localSheetId="33">#REF!</definedName>
    <definedName name="tar9high" localSheetId="34">#REF!</definedName>
    <definedName name="tar9high" localSheetId="32">#REF!</definedName>
    <definedName name="tar9high">#REF!</definedName>
    <definedName name="tar9low" localSheetId="30">#REF!</definedName>
    <definedName name="tar9low" localSheetId="29">#REF!</definedName>
    <definedName name="tar9low" localSheetId="31">#REF!</definedName>
    <definedName name="tar9low" localSheetId="33">#REF!</definedName>
    <definedName name="tar9low" localSheetId="34">#REF!</definedName>
    <definedName name="tar9low" localSheetId="32">#REF!</definedName>
    <definedName name="tar9low">#REF!</definedName>
    <definedName name="tax_rate">#REF!</definedName>
    <definedName name="TAX_RETIRE_ANALYSIS2_REPORT">#REF!</definedName>
    <definedName name="TAX_RETIRE_ANALYSIS2_ROWS">#REF!</definedName>
    <definedName name="TAXCALC2">#REF!</definedName>
    <definedName name="TAXonREVREQ">#REF!</definedName>
    <definedName name="TAXRATE">#REF!</definedName>
    <definedName name="TAXSUMMARY_ROW">#REF!</definedName>
    <definedName name="tbsm01">#REF!</definedName>
    <definedName name="tbwn01">#REF!</definedName>
    <definedName name="tbwn02">#REF!</definedName>
    <definedName name="TEFRA" hidden="1">{"summary",#N/A,TRUE,"E93ADJ";"detail",#N/A,TRUE,"E93ADJ"}</definedName>
    <definedName name="Temp" hidden="1">{"ARK_JURIS_FUEL",#N/A,FALSE,"Ark_Fuel&amp;Rev"}</definedName>
    <definedName name="teset4">#REF!</definedName>
    <definedName name="teset6">#REF!</definedName>
    <definedName name="test" hidden="1">#REF!</definedName>
    <definedName name="TEST0">#REF!</definedName>
    <definedName name="test1" hidden="1">{#N/A,#N/A,TRUE,"Bill Comp - 60";#N/A,#N/A,TRUE,"Bill Comp - 70";#N/A,#N/A,TRUE,"Bill Comp - 71";#N/A,#N/A,TRUE,"Bill Comp- 85"}</definedName>
    <definedName name="test11" hidden="1">{#N/A,"Anonymous",FALSE,"30 30k Table";#N/A,#N/A,FALSE,"30 50k Table";#N/A,#N/A,FALSE,"40 100k Table"}</definedName>
    <definedName name="test2">#REF!</definedName>
    <definedName name="test5">#REF!</definedName>
    <definedName name="test7">#REF!</definedName>
    <definedName name="test8">#REF!</definedName>
    <definedName name="teste2">#REF!</definedName>
    <definedName name="teste5">#REF!</definedName>
    <definedName name="TESTHKEY">#REF!</definedName>
    <definedName name="testing" hidden="1">{#N/A,"Anonymous",FALSE,"30 30k Table";#N/A,#N/A,FALSE,"30 50k Table";#N/A,#N/A,FALSE,"40 100k Table"}</definedName>
    <definedName name="TESTKEYS">#REF!</definedName>
    <definedName name="TESTPERIOD">#REF!</definedName>
    <definedName name="TestPeriodDate">#REF!</definedName>
    <definedName name="TESTVKEY">#REF!</definedName>
    <definedName name="TESTYEAR">#REF!</definedName>
    <definedName name="testyeardate">#REF!</definedName>
    <definedName name="Therm10A">#REF!,#REF!,#REF!,#REF!</definedName>
    <definedName name="Therm10DA">#REF!,#REF!,#REF!</definedName>
    <definedName name="Therm11A">#REF!,#REF!,#REF!,#REF!</definedName>
    <definedName name="Therm11DA">#REF!,#REF!,#REF!</definedName>
    <definedName name="Therm12A">#REF!,#REF!,#REF!,#REF!</definedName>
    <definedName name="Therm12DA">#REF!,#REF!,#REF!</definedName>
    <definedName name="Therm1A">#REF!,#REF!,#REF!,#REF!</definedName>
    <definedName name="Therm1DA">#REF!,#REF!,#REF!</definedName>
    <definedName name="Therm2A">#REF!,#REF!,#REF!,#REF!</definedName>
    <definedName name="Therm2DA">#REF!,#REF!,#REF!</definedName>
    <definedName name="Therm3A">#REF!,#REF!,#REF!,#REF!</definedName>
    <definedName name="Therm3DA">#REF!,#REF!,#REF!</definedName>
    <definedName name="Therm4A">#REF!,#REF!,#REF!,#REF!</definedName>
    <definedName name="Therm4DA">#REF!,#REF!,#REF!</definedName>
    <definedName name="Therm5A">#REF!,#REF!,#REF!,#REF!</definedName>
    <definedName name="Therm5DA">#REF!,#REF!,#REF!</definedName>
    <definedName name="Therm6A">#REF!,#REF!,#REF!,#REF!</definedName>
    <definedName name="Therm6DA">#REF!,#REF!,#REF!</definedName>
    <definedName name="Therm7A">#REF!,#REF!,#REF!,#REF!</definedName>
    <definedName name="Therm7DA">#REF!,#REF!,#REF!</definedName>
    <definedName name="Therm8A">#REF!,#REF!,#REF!,#REF!</definedName>
    <definedName name="Therm8DA">#REF!,#REF!,#REF!</definedName>
    <definedName name="Therm9A">#REF!,#REF!,#REF!,#REF!</definedName>
    <definedName name="Therm9DA">#REF!,#REF!,#REF!</definedName>
    <definedName name="ThermAprilA">#REF!,#REF!,#REF!,#REF!,#REF!</definedName>
    <definedName name="ThermAprilDA">#REF!,#REF!,#REF!,#REF!</definedName>
    <definedName name="ThermAugA">#REF!,#REF!,#REF!,#REF!,#REF!</definedName>
    <definedName name="ThermAugDA">#REF!,#REF!,#REF!,#REF!</definedName>
    <definedName name="ThermDecA">#REF!,#REF!,#REF!,#REF!,#REF!</definedName>
    <definedName name="ThermDecDA">#REF!,#REF!,#REF!,#REF!</definedName>
    <definedName name="ThermFebA">#REF!,#REF!,#REF!,#REF!,#REF!</definedName>
    <definedName name="ThermFebDA">#REF!,#REF!,#REF!,#REF!</definedName>
    <definedName name="ThermJanA">#REF!,#REF!,#REF!,#REF!,#REF!</definedName>
    <definedName name="ThermJanDA">#REF!,#REF!,#REF!,#REF!</definedName>
    <definedName name="ThermJulyA">#REF!,#REF!,#REF!,#REF!,#REF!</definedName>
    <definedName name="ThermJulyDA">#REF!,#REF!,#REF!,#REF!</definedName>
    <definedName name="ThermJuneA">#REF!,#REF!,#REF!,#REF!,#REF!</definedName>
    <definedName name="ThermJuneDA">#REF!,#REF!,#REF!,#REF!</definedName>
    <definedName name="ThermMarchA">#REF!,#REF!,#REF!,#REF!,#REF!</definedName>
    <definedName name="ThermMarchDA">#REF!,#REF!,#REF!,#REF!</definedName>
    <definedName name="ThermMayA">#REF!,#REF!,#REF!,#REF!,#REF!</definedName>
    <definedName name="ThermMayDa">#REF!,#REF!,#REF!,#REF!</definedName>
    <definedName name="ThermNovA">#REF!,#REF!,#REF!,#REF!,#REF!</definedName>
    <definedName name="ThermNovDA">#REF!,#REF!,#REF!,#REF!</definedName>
    <definedName name="ThermOctA">#REF!,#REF!,#REF!,#REF!,#REF!,#REF!</definedName>
    <definedName name="ThermOctDA">#REF!,#REF!,#REF!,#REF!</definedName>
    <definedName name="ThermSeptA">#REF!,#REF!,#REF!,#REF!,#REF!</definedName>
    <definedName name="ThermSeptDA">#REF!,#REF!,#REF!,#REF!</definedName>
    <definedName name="ThreeYear">#REF!</definedName>
    <definedName name="Ticker">""</definedName>
    <definedName name="Ticker4">#REF!</definedName>
    <definedName name="TickerLU">#REF!</definedName>
    <definedName name="Tickers">#REF!</definedName>
    <definedName name="TIPS_20yr">OFFSET(#REF!,0,0,#REF!,2)</definedName>
    <definedName name="TN.1">#REF!</definedName>
    <definedName name="TN.3">#REF!</definedName>
    <definedName name="TN.5">#REF!</definedName>
    <definedName name="to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TOT.CNC.CE">#REF!</definedName>
    <definedName name="TOTadit">#REF!</definedName>
    <definedName name="TOTadv">#REF!</definedName>
    <definedName name="total_cap">#REF!</definedName>
    <definedName name="Total_Interest">#REF!</definedName>
    <definedName name="Total_Pay">#REF!</definedName>
    <definedName name="Total_Payment">Scheduled_Payment+Extra_Payment</definedName>
    <definedName name="Total10A">#REF!,#REF!,#REF!,#REF!</definedName>
    <definedName name="Total10DA">#REF!,#REF!,#REF!</definedName>
    <definedName name="Total11DA">#REF!,#REF!,#REF!</definedName>
    <definedName name="Total12A">#REF!,#REF!,#REF!,#REF!</definedName>
    <definedName name="Total12DA">#REF!,#REF!,#REF!</definedName>
    <definedName name="Total1A">#REF!,#REF!,#REF!,#REF!</definedName>
    <definedName name="Total1DA">#REF!,#REF!,#REF!</definedName>
    <definedName name="Total2A">#REF!,#REF!,#REF!,#REF!</definedName>
    <definedName name="Total2DA">#REF!,#REF!,#REF!</definedName>
    <definedName name="Total3A">#REF!,#REF!,#REF!,#REF!</definedName>
    <definedName name="Total3DA">#REF!,#REF!,#REF!</definedName>
    <definedName name="Total4A">#REF!,#REF!,#REF!,#REF!</definedName>
    <definedName name="Total4DA">#REF!,#REF!,#REF!</definedName>
    <definedName name="Total5A">#REF!,#REF!,#REF!,#REF!</definedName>
    <definedName name="Total5DA">#REF!,#REF!,#REF!</definedName>
    <definedName name="Total6A">#REF!,#REF!,#REF!,#REF!</definedName>
    <definedName name="Total6DA">#REF!,#REF!,#REF!</definedName>
    <definedName name="Total7A">#REF!,#REF!,#REF!,#REF!</definedName>
    <definedName name="Total7DA">#REF!,#REF!,#REF!</definedName>
    <definedName name="Total8A">#REF!,#REF!,#REF!,#REF!</definedName>
    <definedName name="Total8DA">#REF!,#REF!,#REF!</definedName>
    <definedName name="Total9A">#REF!,#REF!,#REF!,#REF!</definedName>
    <definedName name="Total9DA">#REF!,#REF!,#REF!</definedName>
    <definedName name="TotalAprilA">#REF!,#REF!,#REF!,#REF!</definedName>
    <definedName name="TotalAprilDA">#REF!,#REF!,#REF!,#REF!</definedName>
    <definedName name="TotalAugA">#REF!,#REF!,#REF!,#REF!</definedName>
    <definedName name="TotalAugDA">#REF!,#REF!,#REF!,#REF!</definedName>
    <definedName name="TotalDecA">#REF!,#REF!,#REF!,#REF!</definedName>
    <definedName name="TotalDecDA">#REF!,#REF!,#REF!,#REF!</definedName>
    <definedName name="TotalFebA">#REF!,#REF!,#REF!,#REF!</definedName>
    <definedName name="TotalFebDA">#REF!,#REF!,#REF!,#REF!</definedName>
    <definedName name="TotalJanA">#REF!,#REF!,#REF!,#REF!,#REF!</definedName>
    <definedName name="TotalJanDA">#REF!,#REF!,#REF!,#REF!</definedName>
    <definedName name="TotalJulyA">#REF!,#REF!,#REF!,#REF!</definedName>
    <definedName name="TotalJulyDA">#REF!,#REF!,#REF!,#REF!</definedName>
    <definedName name="TotalJuneA">#REF!,#REF!,#REF!,#REF!</definedName>
    <definedName name="TotalJuneDA">#REF!,#REF!,#REF!,#REF!</definedName>
    <definedName name="TotalMarchA">#REF!,#REF!,#REF!,#REF!</definedName>
    <definedName name="TotalMarchDA">#REF!,#REF!,#REF!,#REF!</definedName>
    <definedName name="TotalMayA">#REF!,#REF!,#REF!,#REF!</definedName>
    <definedName name="TotalMayDA">#REF!,#REF!,#REF!,#REF!</definedName>
    <definedName name="TotalNovA">#REF!,#REF!,#REF!,#REF!</definedName>
    <definedName name="TotalNovDA">#REF!,#REF!,#REF!,#REF!</definedName>
    <definedName name="TotalOctA">#REF!,#REF!,#REF!,#REF!</definedName>
    <definedName name="TotalOctDA">#REF!,#REF!,#REF!,#REF!</definedName>
    <definedName name="TOTALSEPT">#REF!</definedName>
    <definedName name="TotalSeptA">#REF!,#REF!,#REF!,#REF!</definedName>
    <definedName name="TotalSeptD">#REF!</definedName>
    <definedName name="TotalSeptDA">#REF!,#REF!,#REF!,#REF!,#REF!</definedName>
    <definedName name="TOTcash">#REF!</definedName>
    <definedName name="TOTcwip">#REF!</definedName>
    <definedName name="TOTdep">#REF!</definedName>
    <definedName name="TOTmatsup">#REF!</definedName>
    <definedName name="TOTplant">#REF!</definedName>
    <definedName name="TOTpp">#REF!</definedName>
    <definedName name="TOTstorg">#REF!</definedName>
    <definedName name="TP_Footer_Path" hidden="1">"S:\75886\03WELF\WS\2004 contributions\"</definedName>
    <definedName name="tp_footer_path2" hidden="1">"S:\00270\06ret\othsys\TEAM\12-31-2005 Disclosure (FAS)\"</definedName>
    <definedName name="tp_footer_path3" hidden="1">"S:\00270\06ret\othsys\TEAM\Etown\"</definedName>
    <definedName name="TP_Footer_User" hidden="1">"northc"</definedName>
    <definedName name="tp_footer_user2" hidden="1">"PEREZM"</definedName>
    <definedName name="tp_footer_user3" hidden="1">"DECRISS"</definedName>
    <definedName name="TP_Footer_Version" hidden="1">"v3.00"</definedName>
    <definedName name="tran"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s">#REF!</definedName>
    <definedName name="Transfer_of_Tiffany_Assets_Report">#REF!</definedName>
    <definedName name="transfr_vouchr">#REF!</definedName>
    <definedName name="Treas_20_Yr">OFFSET(#REF!,0,0,#REF!,2)</definedName>
    <definedName name="Treas30Yr">OFFSET(#REF!,0,0,#REF!,2)</definedName>
    <definedName name="trehhjrgjr" hidden="1">{"PF",#N/A,FALSE,"Sheet4";"PG",#N/A,FALSE,"Sheet4";"PH",#N/A,FALSE,"Sheet4";"PI",#N/A,FALSE,"Sheet4";"PJ",#N/A,FALSE,"Sheet4"}</definedName>
    <definedName name="TRNR_41ad8fa87297493db7c800d7f7353bfc_12_2" hidden="1">#REF!</definedName>
    <definedName name="trtrtrtrtrtrt" hidden="1">{#N/A,#N/A,FALSE,"OTHERINPUTS";#N/A,#N/A,FALSE,"DITRATEINPUTS";#N/A,#N/A,FALSE,"SUPPLIEDADJINPUT";#N/A,#N/A,FALSE,"BR&amp;SUPADJ."}</definedName>
    <definedName name="tt" hidden="1">{#N/A,#N/A,TRUE,"TAXPROV";#N/A,#N/A,TRUE,"FLOWTHRU";#N/A,#N/A,TRUE,"SCHEDULE M'S";#N/A,#N/A,TRUE,"PLANT M'S";#N/A,#N/A,TRUE,"TAXJE"}</definedName>
    <definedName name="ttrtrfgf" hidden="1">{#N/A,#N/A,FALSE,"GLDwnLoad"}</definedName>
    <definedName name="tttt" hidden="1">#REF!</definedName>
    <definedName name="Turnerabc" hidden="1">{#N/A,#N/A,TRUE,"1990";#N/A,#N/A,TRUE,"1991";#N/A,#N/A,TRUE,"1992";#N/A,#N/A,TRUE,"1993"}</definedName>
    <definedName name="Turnerabcd" hidden="1">{#N/A,#N/A,TRUE,"1990";#N/A,#N/A,TRUE,"1991";#N/A,#N/A,TRUE,"1992";#N/A,#N/A,TRUE,"1993"}</definedName>
    <definedName name="Turnerabcde" hidden="1">{"summary",#N/A,TRUE,"E93ADJ";"detail",#N/A,TRUE,"E93ADJ"}</definedName>
    <definedName name="Turnerabcdef" hidden="1">{"summary",#N/A,TRUE,"E93ADJ";"detail",#N/A,TRUE,"E93ADJ"}</definedName>
    <definedName name="Turnerbcd" hidden="1">{#N/A,#N/A,TRUE,"1990";#N/A,#N/A,TRUE,"1991";#N/A,#N/A,TRUE,"1992";#N/A,#N/A,TRUE,"1993"}</definedName>
    <definedName name="Turnerbcde" hidden="1">{"summary",#N/A,TRUE,"E93ADJ";"detail",#N/A,TRUE,"E93ADJ"}</definedName>
    <definedName name="Turnerdud" hidden="1">{#N/A,#N/A,TRUE,"1990";#N/A,#N/A,TRUE,"1991";#N/A,#N/A,TRUE,"1992";#N/A,#N/A,TRUE,"1993"}</definedName>
    <definedName name="Turnershit" hidden="1">{#N/A,#N/A,TRUE,"1990";#N/A,#N/A,TRUE,"1991";#N/A,#N/A,TRUE,"1992";#N/A,#N/A,TRUE,"1993"}</definedName>
    <definedName name="Turnershit2" hidden="1">{"summary",#N/A,TRUE,"E93ADJ";"detail",#N/A,TRUE,"E93ADJ"}</definedName>
    <definedName name="TurnerTEFRA" hidden="1">{"summary",#N/A,TRUE,"E93ADJ";"detail",#N/A,TRUE,"E93ADJ"}</definedName>
    <definedName name="Turnerwrn.ALL" hidden="1">{#N/A,#N/A,TRUE,"1990";#N/A,#N/A,TRUE,"1991";#N/A,#N/A,TRUE,"1992";#N/A,#N/A,TRUE,"1993"}</definedName>
    <definedName name="Turnerwrn.PRINT_ALL" hidden="1">{"summary",#N/A,TRUE,"E93ADJ";"detail",#N/A,TRUE,"E93ADJ"}</definedName>
    <definedName name="tw" hidden="1">#REF!</definedName>
    <definedName name="typbills01">#REF!</definedName>
    <definedName name="U" hidden="1">#REF!</definedName>
    <definedName name="U_A">OFFSET(#REF!,0,0,#REF!-3,1)</definedName>
    <definedName name="U_Aa">OFFSET(#REF!,0,0,#REF!-3,1)</definedName>
    <definedName name="U_Avg">OFFSET(#REF!,0,0,#REF!-3,1)</definedName>
    <definedName name="U_Baa">OFFSET(#REF!,0,0,#REF!-3,1)</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3R100C7" hidden="1">#REF!</definedName>
    <definedName name="UNIFORMANCES13R101C7" hidden="1">#REF!</definedName>
    <definedName name="UNIFORMANCES13R102C7" hidden="1">#REF!</definedName>
    <definedName name="UNIFORMANCES13R103C7" hidden="1">#REF!</definedName>
    <definedName name="UNIFORMANCES13R104C7" hidden="1">#REF!</definedName>
    <definedName name="UNIFORMANCES13R105C7" hidden="1">#REF!</definedName>
    <definedName name="UNIFORMANCES13R106C7" hidden="1">#REF!</definedName>
    <definedName name="UNIFORMANCES13R107C7" hidden="1">#REF!</definedName>
    <definedName name="UNIFORMANCES13R108C7" hidden="1">#REF!</definedName>
    <definedName name="UNIFORMANCES13R109C7" hidden="1">#REF!</definedName>
    <definedName name="UNIFORMANCES13R10C7" hidden="1">#REF!</definedName>
    <definedName name="UNIFORMANCES13R110C7" hidden="1">#REF!</definedName>
    <definedName name="UNIFORMANCES13R111C7" hidden="1">#REF!</definedName>
    <definedName name="UNIFORMANCES13R112C7" hidden="1">#REF!</definedName>
    <definedName name="UNIFORMANCES13R113C7" hidden="1">#REF!</definedName>
    <definedName name="UNIFORMANCES13R114C7" hidden="1">#REF!</definedName>
    <definedName name="UNIFORMANCES13R115C7" hidden="1">#REF!</definedName>
    <definedName name="UNIFORMANCES13R116C7" hidden="1">#REF!</definedName>
    <definedName name="UNIFORMANCES13R117C7" hidden="1">#REF!</definedName>
    <definedName name="UNIFORMANCES13R118C7" hidden="1">#REF!</definedName>
    <definedName name="UNIFORMANCES13R119C7" hidden="1">#REF!</definedName>
    <definedName name="UNIFORMANCES13R11C7" hidden="1">#REF!</definedName>
    <definedName name="UNIFORMANCES13R120C7" hidden="1">#REF!</definedName>
    <definedName name="UNIFORMANCES13R121C7" hidden="1">#REF!</definedName>
    <definedName name="UNIFORMANCES13R122C7" hidden="1">#REF!</definedName>
    <definedName name="UNIFORMANCES13R123C7" hidden="1">#REF!</definedName>
    <definedName name="UNIFORMANCES13R124C7" hidden="1">#REF!</definedName>
    <definedName name="UNIFORMANCES13R125C7" hidden="1">#REF!</definedName>
    <definedName name="UNIFORMANCES13R126C7" hidden="1">#REF!</definedName>
    <definedName name="UNIFORMANCES13R127C7" hidden="1">#REF!</definedName>
    <definedName name="UNIFORMANCES13R128C7" hidden="1">#REF!</definedName>
    <definedName name="UNIFORMANCES13R129C7" hidden="1">#REF!</definedName>
    <definedName name="UNIFORMANCES13R12C7" hidden="1">#REF!</definedName>
    <definedName name="UNIFORMANCES13R130C7" hidden="1">#REF!</definedName>
    <definedName name="UNIFORMANCES13R132C7" hidden="1">#REF!</definedName>
    <definedName name="UNIFORMANCES13R133C7" hidden="1">#REF!</definedName>
    <definedName name="UNIFORMANCES13R134C7" hidden="1">#REF!</definedName>
    <definedName name="UNIFORMANCES13R135C7" hidden="1">#REF!</definedName>
    <definedName name="UNIFORMANCES13R136C7" hidden="1">#REF!</definedName>
    <definedName name="UNIFORMANCES13R137C7" hidden="1">#REF!</definedName>
    <definedName name="UNIFORMANCES13R138C7" hidden="1">#REF!</definedName>
    <definedName name="UNIFORMANCES13R139C7" hidden="1">#REF!</definedName>
    <definedName name="UNIFORMANCES13R13C7" hidden="1">#REF!</definedName>
    <definedName name="UNIFORMANCES13R140C7" hidden="1">#REF!</definedName>
    <definedName name="UNIFORMANCES13R141C7" hidden="1">#REF!</definedName>
    <definedName name="UNIFORMANCES13R142C7" hidden="1">#REF!</definedName>
    <definedName name="UNIFORMANCES13R143C7" hidden="1">#REF!</definedName>
    <definedName name="UNIFORMANCES13R144C7" hidden="1">#REF!</definedName>
    <definedName name="UNIFORMANCES13R145C7" hidden="1">#REF!</definedName>
    <definedName name="UNIFORMANCES13R146C7" hidden="1">#REF!</definedName>
    <definedName name="UNIFORMANCES13R147C7" hidden="1">#REF!</definedName>
    <definedName name="UNIFORMANCES13R148C7" hidden="1">#REF!</definedName>
    <definedName name="UNIFORMANCES13R14C7" hidden="1">#REF!</definedName>
    <definedName name="UNIFORMANCES13R15C7" hidden="1">#REF!</definedName>
    <definedName name="UNIFORMANCES13R16C7" hidden="1">#REF!</definedName>
    <definedName name="UNIFORMANCES13R17C7" hidden="1">#REF!</definedName>
    <definedName name="UNIFORMANCES13R18C7" hidden="1">#REF!</definedName>
    <definedName name="UNIFORMANCES13R19C7" hidden="1">#REF!</definedName>
    <definedName name="UNIFORMANCES13R20C7" hidden="1">#REF!</definedName>
    <definedName name="UNIFORMANCES13R21C7" hidden="1">#REF!</definedName>
    <definedName name="UNIFORMANCES13R22C7" hidden="1">#REF!</definedName>
    <definedName name="UNIFORMANCES13R23C7" hidden="1">#REF!</definedName>
    <definedName name="UNIFORMANCES13R24C7" hidden="1">#REF!</definedName>
    <definedName name="UNIFORMANCES13R25C7" hidden="1">#REF!</definedName>
    <definedName name="UNIFORMANCES13R26C7" hidden="1">#REF!</definedName>
    <definedName name="UNIFORMANCES13R27C7" hidden="1">#REF!</definedName>
    <definedName name="UNIFORMANCES13R28C7" hidden="1">#REF!</definedName>
    <definedName name="UNIFORMANCES13R29C7" hidden="1">#REF!</definedName>
    <definedName name="UNIFORMANCES13R30C7" hidden="1">#REF!</definedName>
    <definedName name="UNIFORMANCES13R31C7" hidden="1">#REF!</definedName>
    <definedName name="UNIFORMANCES13R32C7" hidden="1">#REF!</definedName>
    <definedName name="UNIFORMANCES13R33C7" hidden="1">#REF!</definedName>
    <definedName name="UNIFORMANCES13R34C7" hidden="1">#REF!</definedName>
    <definedName name="UNIFORMANCES13R35C7" hidden="1">#REF!</definedName>
    <definedName name="UNIFORMANCES13R36C7" hidden="1">#REF!</definedName>
    <definedName name="UNIFORMANCES13R37C7" hidden="1">#REF!</definedName>
    <definedName name="UNIFORMANCES13R38C7" hidden="1">#REF!</definedName>
    <definedName name="UNIFORMANCES13R39C7" hidden="1">#REF!</definedName>
    <definedName name="UNIFORMANCES13R40C7" hidden="1">#REF!</definedName>
    <definedName name="UNIFORMANCES13R41C7" hidden="1">#REF!</definedName>
    <definedName name="UNIFORMANCES13R42C7" hidden="1">#REF!</definedName>
    <definedName name="UNIFORMANCES13R43C7" hidden="1">#REF!</definedName>
    <definedName name="UNIFORMANCES13R45C7" hidden="1">#REF!</definedName>
    <definedName name="UNIFORMANCES13R46C7" hidden="1">#REF!</definedName>
    <definedName name="UNIFORMANCES13R47C7" hidden="1">#REF!</definedName>
    <definedName name="UNIFORMANCES13R48C7" hidden="1">#REF!</definedName>
    <definedName name="UNIFORMANCES13R49C7" hidden="1">#REF!</definedName>
    <definedName name="UNIFORMANCES13R4C7" hidden="1">#REF!</definedName>
    <definedName name="UNIFORMANCES13R50C7" hidden="1">#REF!</definedName>
    <definedName name="UNIFORMANCES13R51C7" hidden="1">#REF!</definedName>
    <definedName name="UNIFORMANCES13R52C7" hidden="1">#REF!</definedName>
    <definedName name="UNIFORMANCES13R53C7" hidden="1">#REF!</definedName>
    <definedName name="UNIFORMANCES13R54C7" hidden="1">#REF!</definedName>
    <definedName name="UNIFORMANCES13R55C7" hidden="1">#REF!</definedName>
    <definedName name="UNIFORMANCES13R56C7" hidden="1">#REF!</definedName>
    <definedName name="UNIFORMANCES13R57C7" hidden="1">#REF!</definedName>
    <definedName name="UNIFORMANCES13R58C7" hidden="1">#REF!</definedName>
    <definedName name="UNIFORMANCES13R59C7" hidden="1">#REF!</definedName>
    <definedName name="UNIFORMANCES13R5C7" hidden="1">#REF!</definedName>
    <definedName name="UNIFORMANCES13R60C7" hidden="1">#REF!</definedName>
    <definedName name="UNIFORMANCES13R61C7" hidden="1">#REF!</definedName>
    <definedName name="UNIFORMANCES13R62C7" hidden="1">#REF!</definedName>
    <definedName name="UNIFORMANCES13R63C7" hidden="1">#REF!</definedName>
    <definedName name="UNIFORMANCES13R64C7" hidden="1">#REF!</definedName>
    <definedName name="UNIFORMANCES13R65C7" hidden="1">#REF!</definedName>
    <definedName name="UNIFORMANCES13R66C7" hidden="1">#REF!</definedName>
    <definedName name="UNIFORMANCES13R67C7" hidden="1">#REF!</definedName>
    <definedName name="UNIFORMANCES13R68C7" hidden="1">#REF!</definedName>
    <definedName name="UNIFORMANCES13R69C7" hidden="1">#REF!</definedName>
    <definedName name="UNIFORMANCES13R6C7" hidden="1">#REF!</definedName>
    <definedName name="UNIFORMANCES13R70C7" hidden="1">#REF!</definedName>
    <definedName name="UNIFORMANCES13R71C7" hidden="1">#REF!</definedName>
    <definedName name="UNIFORMANCES13R72C7" hidden="1">#REF!</definedName>
    <definedName name="UNIFORMANCES13R73C7" hidden="1">#REF!</definedName>
    <definedName name="UNIFORMANCES13R74C7" hidden="1">#REF!</definedName>
    <definedName name="UNIFORMANCES13R75C7" hidden="1">#REF!</definedName>
    <definedName name="UNIFORMANCES13R76C7" hidden="1">#REF!</definedName>
    <definedName name="UNIFORMANCES13R77C7" hidden="1">#REF!</definedName>
    <definedName name="UNIFORMANCES13R78C7" hidden="1">#REF!</definedName>
    <definedName name="UNIFORMANCES13R79C7" hidden="1">#REF!</definedName>
    <definedName name="UNIFORMANCES13R7C7" hidden="1">#REF!</definedName>
    <definedName name="UNIFORMANCES13R80C7" hidden="1">#REF!</definedName>
    <definedName name="UNIFORMANCES13R81C7" hidden="1">#REF!</definedName>
    <definedName name="UNIFORMANCES13R82C7" hidden="1">#REF!</definedName>
    <definedName name="UNIFORMANCES13R83C7" hidden="1">#REF!</definedName>
    <definedName name="UNIFORMANCES13R84C7" hidden="1">#REF!</definedName>
    <definedName name="UNIFORMANCES13R85C7" hidden="1">#REF!</definedName>
    <definedName name="UNIFORMANCES13R86C7" hidden="1">#REF!</definedName>
    <definedName name="UNIFORMANCES13R87C7" hidden="1">#REF!</definedName>
    <definedName name="UNIFORMANCES13R88C7" hidden="1">#REF!</definedName>
    <definedName name="UNIFORMANCES13R89C7" hidden="1">#REF!</definedName>
    <definedName name="UNIFORMANCES13R8C7" hidden="1">#REF!</definedName>
    <definedName name="UNIFORMANCES13R91C7" hidden="1">#REF!</definedName>
    <definedName name="UNIFORMANCES13R92C7" hidden="1">#REF!</definedName>
    <definedName name="UNIFORMANCES13R93C7" hidden="1">#REF!</definedName>
    <definedName name="UNIFORMANCES13R94C7" hidden="1">#REF!</definedName>
    <definedName name="UNIFORMANCES13R95C7" hidden="1">#REF!</definedName>
    <definedName name="UNIFORMANCES13R98C7" hidden="1">#REF!</definedName>
    <definedName name="UNIFORMANCES13R99C7" hidden="1">#REF!</definedName>
    <definedName name="UNIFORMANCES13R9C7" hidden="1">#REF!</definedName>
    <definedName name="UNITARY">#REF!</definedName>
    <definedName name="USGAAP">#REF!</definedName>
    <definedName name="Utility">#REF!</definedName>
    <definedName name="UTILITY1">#REF!</definedName>
    <definedName name="UTILITY2">#REF!</definedName>
    <definedName name="UTILITY3">#REF!</definedName>
    <definedName name="UTILITY5">#REF!</definedName>
    <definedName name="UTILITY6">#REF!</definedName>
    <definedName name="UTILITY8">#REF!</definedName>
    <definedName name="uu" hidden="1">{#N/A,#N/A,FALSE,"SCA";#N/A,#N/A,FALSE,"NCA";#N/A,#N/A,FALSE,"SAZ";#N/A,#N/A,FALSE,"CAZ";#N/A,#N/A,FALSE,"SNV";#N/A,#N/A,FALSE,"NNV";#N/A,#N/A,FALSE,"PP";#N/A,#N/A,FALSE,"SA"}</definedName>
    <definedName name="uuu"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uuuu" hidden="1">{#N/A,#N/A,FALSE,"SCA";#N/A,#N/A,FALSE,"NCA";#N/A,#N/A,FALSE,"SAZ";#N/A,#N/A,FALSE,"CAZ";#N/A,#N/A,FALSE,"SNV";#N/A,#N/A,FALSE,"NNV";#N/A,#N/A,FALSE,"PP";#N/A,#N/A,FALSE,"SA"}</definedName>
    <definedName name="uuuuu" hidden="1">{#N/A,#N/A,FALSE,"Page 1";#N/A,#N/A,FALSE,"Page 2";#N/A,#N/A,FALSE,"Page 3";#N/A,#N/A,FALSE,"Page 4";#N/A,#N/A,FALSE,"Page 5";#N/A,#N/A,FALSE,"Page 6";#N/A,#N/A,FALSE,"Page 7";#N/A,#N/A,FALSE,"Page 8";#N/A,#N/A,FALSE,"Page 9";#N/A,#N/A,FALSE,"PG8WP";#N/A,#N/A,FALSE,"PG9WP"}</definedName>
    <definedName name="v" hidden="1">{"Overall Scorecard",#N/A,FALSE,"Overall Scorecard"}</definedName>
    <definedName name="VA.1">#REF!</definedName>
    <definedName name="VA.3">#REF!</definedName>
    <definedName name="VA.5">#REF!</definedName>
    <definedName name="valdate">#REF!</definedName>
    <definedName name="valueline">#REF!</definedName>
    <definedName name="valueline_title">#REF!</definedName>
    <definedName name="Values_Entered">IF(Loan_Amount*Interest_Rate*Loan_Years*Loan_Start&gt;0,1,0)</definedName>
    <definedName name="VBINCOME">#REF!</definedName>
    <definedName name="VL_HTML_Control" hidden="1">{"'Sheet1'!$A$1:$O$40"}</definedName>
    <definedName name="VL_jhlkqFL" hidden="1">{"'Sheet1'!$A$1:$O$40"}</definedName>
    <definedName name="VL_Key1" hidden="1">#REF!</definedName>
    <definedName name="VL_key2" hidden="1">#REF!</definedName>
    <definedName name="VL_Regression_Out" hidden="1">#REF!</definedName>
    <definedName name="VL_Regression_X" hidden="1">#REF!</definedName>
    <definedName name="VL_Regression_Y" hidden="1">#REF!</definedName>
    <definedName name="VL_Sort" hidden="1">#REF!</definedName>
    <definedName name="vlapp">#REF!</definedName>
    <definedName name="VLdata">OFFSET(#REF!,0,0,#REF!,20)</definedName>
    <definedName name="vldatabase">#REF!</definedName>
    <definedName name="VLfn2">#REF!</definedName>
    <definedName name="VLfn7">#REF!</definedName>
    <definedName name="VLLU">#REF!</definedName>
    <definedName name="w" hidden="1">{"Points=O&amp;M per Customer + per Equiv Employee",#N/A,FALSE,"Points";"Points=Operating Ratio + Return on Net Plant",#N/A,FALSE,"Points";"Points=Revenue per Equivalent Employee",#N/A,FALSE,"Points"}</definedName>
    <definedName name="warn"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arnst" hidden="1">{"Co1statements",#N/A,FALSE,"Cmpy1";"Co2statement",#N/A,FALSE,"Cmpy2";"co1pm",#N/A,FALSE,"Co1PM";"co2PM",#N/A,FALSE,"Co2PM";"value",#N/A,FALSE,"value";"opco",#N/A,FALSE,"NewSparkle";"adjusts",#N/A,FALSE,"Adjustments"}</definedName>
    <definedName name="WaterList">#REF!</definedName>
    <definedName name="WaterU">#REF!</definedName>
    <definedName name="WD.CE">#REF!</definedName>
    <definedName name="We">#REF!</definedName>
    <definedName name="We_3">#REF!</definedName>
    <definedName name="We_4">#REF!</definedName>
    <definedName name="WE_RES">#REF!</definedName>
    <definedName name="weA">#REF!</definedName>
    <definedName name="weA_3">#REF!</definedName>
    <definedName name="weA_4">#REF!</definedName>
    <definedName name="Weather_Fuel_Cost_Calc">#REF!</definedName>
    <definedName name="WEIGHAVG">#REF!</definedName>
    <definedName name="WEL_DCAS">#REF!</definedName>
    <definedName name="WEL_DCAS_COLUMNS">#REF!</definedName>
    <definedName name="WEL_DCAS_PG1">#REF!</definedName>
    <definedName name="WEL_DCAS_PG2">#REF!</definedName>
    <definedName name="WEL_DCAS_ROWS">#REF!</definedName>
    <definedName name="WEL_GAINS_LOSSES_REPORT">#REF!</definedName>
    <definedName name="WEL_GAINS_LOSSES_ROWS">#REF!</definedName>
    <definedName name="WEL_HOB_RETIRE_ANAL">#REF!</definedName>
    <definedName name="WEL_PPE">#REF!</definedName>
    <definedName name="WEL_RES">#REF!</definedName>
    <definedName name="WEL_TRFS_ANALYSIS_COLUMNS">#REF!</definedName>
    <definedName name="WEL_TRFS_ANALYSIS_REPORT">#REF!</definedName>
    <definedName name="WEL_TRFS_ANALYSIS_ROWS">#REF!</definedName>
    <definedName name="wepfo" hidden="1">#REF!</definedName>
    <definedName name="WestGas_Supply_Retire">#REF!</definedName>
    <definedName name="WestGas_Supply_Transfers">#REF!</definedName>
    <definedName name="WG">#REF!</definedName>
    <definedName name="WGasSupply_Retire_Reconcile">#REF!</definedName>
    <definedName name="WGasSupply_Retire_Summary">#REF!</definedName>
    <definedName name="WGasSupply_Retire_Trfs_Columns">#REF!</definedName>
    <definedName name="WGasSupply_Retire_Trfs_Rows">#REF!</definedName>
    <definedName name="WGG_ASSET_VALUE_SCHI">#REF!</definedName>
    <definedName name="WGG_ASSET_VALUE_SCHII_COLUMNS">#REF!</definedName>
    <definedName name="WGG_ASSET_VALUE_SCHII_PG1">#REF!</definedName>
    <definedName name="WGG_ASSET_VALUE_SCHII_PG2">#REF!</definedName>
    <definedName name="WGG_ASSET_VALUE_SCHII_ROWS">#REF!</definedName>
    <definedName name="WGG_ASSET_VALUE_TRANS1_REPORT">#REF!</definedName>
    <definedName name="WGG_DCAS_COLUMNS">#REF!</definedName>
    <definedName name="WGG_DCAS_REPORT">#REF!</definedName>
    <definedName name="WGG_DCAS_ROWS">#REF!</definedName>
    <definedName name="WGG_TAX_RETIRE_REPORT">#REF!</definedName>
    <definedName name="WGG_TAX_RETIRE_SEP_VINTAGES_REPORT">#REF!</definedName>
    <definedName name="WGI_DCAS">#REF!</definedName>
    <definedName name="WGI_RES">#REF!</definedName>
    <definedName name="WGS_UNGND_STORAGE">#REF!</definedName>
    <definedName name="wh" hidden="1">{#N/A,#N/A,FALSE,"O&amp;M by processes";#N/A,#N/A,FALSE,"Elec Act vs Bud";#N/A,#N/A,FALSE,"G&amp;A";#N/A,#N/A,FALSE,"BGS";#N/A,#N/A,FALSE,"Res Cost"}</definedName>
    <definedName name="what"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hat1" hidden="1">{"TOT_QTR_TO_PREV",#N/A,FALSE,"Site Sum"}</definedName>
    <definedName name="what2" hidden="1">{"TOT_QTR_TO_PREV",#N/A,FALSE,"Site Sum"}</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illdo" hidden="1">#REF!</definedName>
    <definedName name="work">#REF!</definedName>
    <definedName name="workingcap1">#REF!</definedName>
    <definedName name="WORKSHEET">#REF!</definedName>
    <definedName name="WP" localSheetId="30">#REF!</definedName>
    <definedName name="WP" localSheetId="29">#REF!</definedName>
    <definedName name="WP" localSheetId="31">#REF!</definedName>
    <definedName name="WP" localSheetId="33">#REF!</definedName>
    <definedName name="WP" localSheetId="34">#REF!</definedName>
    <definedName name="WP" localSheetId="32">#REF!</definedName>
    <definedName name="WP">#REF!</definedName>
    <definedName name="WP_2_3">#REF!</definedName>
    <definedName name="WP_3_1">#REF!</definedName>
    <definedName name="WP_6_1">#REF!</definedName>
    <definedName name="WP_6_1_1">#REF!</definedName>
    <definedName name="WP_6_2">#REF!</definedName>
    <definedName name="WP_6_2_1">#REF!</definedName>
    <definedName name="WP_6_3">#REF!</definedName>
    <definedName name="WP_6_3_1">#REF!</definedName>
    <definedName name="WP_7_3">#REF!</definedName>
    <definedName name="WP_7_6">#REF!</definedName>
    <definedName name="WP_9_1">#REF!</definedName>
    <definedName name="WP_B9a">#REF!</definedName>
    <definedName name="WP_B9b">#REF!</definedName>
    <definedName name="WP_G6">#REF!</definedName>
    <definedName name="WProjectBudget">#REF!</definedName>
    <definedName name="wrn" hidden="1">{#N/A,#N/A,FALSE,"O&amp;M by processes";#N/A,#N/A,FALSE,"Elec Act vs Bud";#N/A,#N/A,FALSE,"G&amp;A";#N/A,#N/A,FALSE,"BGS";#N/A,#N/A,FALSE,"Res Cost"}</definedName>
    <definedName name="wrn.04._.PM._.Rpt._.Draft." hidden="1">{#N/A,#N/A,TRUE,"Net Income Summary";#N/A,#N/A,TRUE,"VUHI Consolidated";#N/A,#N/A,TRUE,"Margins";#N/A,#N/A,TRUE,"Margin Recon";#N/A,#N/A,TRUE,"New 04 Margin Page";#N/A,#N/A,TRUE,"Reserve Analysis";#N/A,#N/A,TRUE,"Provision Analysis";#N/A,#N/A,TRUE,"WPM";#N/A,#N/A,TRUE,"Benkert O&amp;M Recon";#N/A,#N/A,TRUE,"Christian O&amp;M Recon";#N/A,#N/A,TRUE,"Doty O&amp;M Recon";#N/A,#N/A,TRUE,"All Other O&amp;M Recon";#N/A,#N/A,TRUE,"Clearings-Revised Format";#N/A,#N/A,TRUE,"03 Benefits Recon";#N/A,#N/A,TRUE,"Labor ";#N/A,#N/A,TRUE,"Headcount";#N/A,#N/A,TRUE,"Interest Detail";#N/A,#N/A,TRUE,"Capital Recon";#N/A,#N/A,TRUE,"Corporate &amp; Other";#N/A,#N/A,TRUE,"Enterprises (2)";#N/A,#N/A,TRUE,"Enterprises Cap Ex";#N/A,#N/A,TRUE,"VVV BS";#N/A,#N/A,TRUE,"Unrecov Gas Costs";#N/A,#N/A,TRUE,"Analysts";#N/A,#N/A,TRUE,"Annual";#N/A,#N/A,TRUE,"Weather Calc.";#N/A,#N/A,TRUE,"Daily Report";#N/A,#N/A,TRUE,"Budget Billing (Karl)"}</definedName>
    <definedName name="wrn.04._.Targets." hidden="1">{#N/A,#N/A,FALSE,"04 Target Calc.";#N/A,#N/A,FALSE,"03 Projection Calc"}</definedName>
    <definedName name="wrn.722." hidden="1">{#N/A,#N/A,FALSE,"CURRENT"}</definedName>
    <definedName name="wrn.ACC._.PROV." hidden="1">{"JURIS_ACC_PROV",#N/A,FALSE,"COSTSTUDY";"OKCLS_ACC_PROV",#N/A,FALSE,"COSTSTUDY"}</definedName>
    <definedName name="wrn.AFUDC." hidden="1">{#N/A,#N/A,FALSE,"COMPAPER";#N/A,#N/A,FALSE,"AFUDC";#N/A,#N/A,FALSE,"JE"}</definedName>
    <definedName name="wrn.agexpense." hidden="1">{"pb",#N/A,FALSE,"Sheet3";"pd",#N/A,FALSE,"Sheet3";"pe",#N/A,FALSE,"Sheet3"}</definedName>
    <definedName name="wrn.Aging._.and._.Trend._.Analysis." hidden="1">{#N/A,#N/A,FALSE,"Aging Summary";#N/A,#N/A,FALSE,"Ratio Analysis";#N/A,#N/A,FALSE,"Test 120 Day Accts";#N/A,#N/A,FALSE,"Tickmarks"}</definedName>
    <definedName name="wrn.AGT." hidden="1">{"AGT",#N/A,FALSE,"Revenue"}</definedName>
    <definedName name="wrn.ALL." hidden="1">{#N/A,#N/A,TRUE,"1990";#N/A,#N/A,TRUE,"1991";#N/A,#N/A,TRUE,"1992";#N/A,#N/A,TRUE,"1993"}</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{"IncSt",#N/A,FALSE,"IS";"BalSht",#N/A,FALSE,"BS";"IntCash",#N/A,FALSE,"Int. Cash";"Stats",#N/A,FALSE,"Stats"}</definedName>
    <definedName name="wrn.ALL_REPORTS." hidden="1">{"UWNJISV",#N/A,FALSE,"Sheet1";"UWNJSAV",#N/A,FALSE,"Sheet1";"UWNJBSV",#N/A,FALSE,"Sheet1";"UWNJSFDV",#N/A,FALSE,"Sheet1";"UWNYISV",#N/A,FALSE,"Sheet1";"UWNYSAV",#N/A,FALSE,"Sheet1";"UWNYBSV",#N/A,FALSE,"Sheet1";"UWNYSFDV",#N/A,FALSE,"Sheet1";"ELIM_UWNJ_UWNY_ISV",#N/A,FALSE,"Sheet1";"ELIM_UWNJ_UWNY_SAV",#N/A,FALSE,"Sheet1";"ELIM_UWNJ_UWNY_BSV",#N/A,FALSE,"Sheet1";"ELIM_UWNJ_UWNY_SFDV",#N/A,FALSE,"Sheet1";"CONSOL_UWNJ_ISV",#N/A,FALSE,"Sheet1";"CONSOL_UWNJ_SAV",#N/A,FALSE,"Sheet1";"CONSOL_UWNJ_BSV",#N/A,FALSE,"Sheet1";"CONSOL_UWNJ_SFDV",#N/A,FALSE,"Sheet1";"UWMACISV",#N/A,FALSE,"Sheet1";"UWMACSAV",#N/A,FALSE,"Sheet1";"UWMACBSV",#N/A,FALSE,"Sheet1";"UWMACSFDV",#N/A,FALSE,"Sheet1";"UWWISV",#N/A,FALSE,"Sheet1";"UWWSAV",#N/A,FALSE,"Sheet1";"UWWBSV",#N/A,FALSE,"Sheet1";"UWWSFDV",#N/A,FALSE,"Sheet1";"ELIM_CWO_ISV",#N/A,FALSE,"Sheet1";"ELIM_CWO_SAV",#N/A,FALSE,"Sheet1";"ELIM_CWO_BSV",#N/A,FALSE,"Sheet1";"ELIM_CWO_SFDV",#N/A,FALSE,"Sheet1";"CONSOL_WO_ISV",#N/A,FALSE,"Sheet1";"CONSOL_WO_SAV",#N/A,FALSE,"Sheet1";"CONSOL_WO_BSV",#N/A,FALSE,"Sheet1";"CONSOL_WO_SFDV",#N/A,FALSE,"Sheet1"}</definedName>
    <definedName name="wrn.AllRjs." hidden="1">{#N/A,#N/A,FALSE,"SCA";#N/A,#N/A,FALSE,"NCA";#N/A,#N/A,FALSE,"SAZ";#N/A,#N/A,FALSE,"CAZ";#N/A,#N/A,FALSE,"SNV";#N/A,#N/A,FALSE,"NNV";#N/A,#N/A,FALSE,"PP";#N/A,#N/A,FALSE,"SA"}</definedName>
    <definedName name="wrn.alrjs." hidden="1">{#N/A,#N/A,FALSE,"SCA";#N/A,#N/A,FALSE,"NCA";#N/A,#N/A,FALSE,"SAZ";#N/A,#N/A,FALSE,"CAZ";#N/A,#N/A,FALSE,"SNV";#N/A,#N/A,FALSE,"NNV";#N/A,#N/A,FALSE,"PP";#N/A,#N/A,FALSE,"SA"}</definedName>
    <definedName name="wrn.ARK._.JURIS._.FAC._.CALC." hidden="1">{"ARK_JURIS_FAC",#N/A,FALSE,"Ark_Fuel&amp;Rev"}</definedName>
    <definedName name="wrn.ARK._.JURIS._.FUEL._.COST." hidden="1">{"ARK_JURIS_FUEL",#N/A,FALSE,"Ark_Fuel&amp;Rev"}</definedName>
    <definedName name="wrn.ATOKA._.FAC._.CALC." hidden="1">{"ATOKA_FAC",#N/A,FALSE,"Atoka"}</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Filing." hidden="1">{"2002 Scedule A Revenue Proof",#N/A,FALSE,"Schedule A";"2002 Rate Detail",#N/A,FALSE,"Schedule B";"2002 Light Rates Page 1",#N/A,FALSE,"Schedule B";"2002 Light Rates Page 2",#N/A,FALSE,"Schedule B";"Schedule C",#N/A,FALSE,"Schedule C"}</definedName>
    <definedName name="wrn.Basic." hidden="1">{#N/A,#N/A,FALSE,"O&amp;M by processes";#N/A,#N/A,FALSE,"Elec Act vs Bud";#N/A,#N/A,FALSE,"G&amp;A";#N/A,#N/A,FALSE,"BGS";#N/A,#N/A,FALSE,"Res Cost"}</definedName>
    <definedName name="wrn.Benefits." hidden="1">{"Benefits Summary",#N/A,FALSE,"Benefits Info without WC Amount";"Medical and Dental Costs",#N/A,FALSE,"Benefits Info without WC Amount";"Workers' Compensation",#N/A,FALSE,"Benefits Info without WC Amount"}</definedName>
    <definedName name="wrn.Bill._.Comparisons." hidden="1">{#N/A,#N/A,TRUE,"Bill Comp - 60";#N/A,#N/A,TRUE,"Bill Comp - 70";#N/A,#N/A,TRUE,"Bill Comp - 71";#N/A,#N/A,TRUE,"Bill Comp- 85"}</definedName>
    <definedName name="wrn.BOD._.QTR." hidden="1">{#N/A,#N/A,FALSE,"Cover";#N/A,#N/A,FALSE,"VECTREN IS SUMMARY";#N/A,#N/A,FALSE,"VUHI IS";#N/A,#N/A,FALSE,"VUHI IS SUMMARY";#N/A,#N/A,FALSE,"VUHI MARGIN VARIANCE";#N/A,#N/A,FALSE,"REGULATORY UPDATES";#N/A,#N/A,FALSE,"VUHI O&amp;M";#N/A,#N/A,FALSE,"VUHI OTHER MEASURES";#N/A,#N/A,FALSE,"VUHI CAPITAL";#N/A,#N/A,FALSE,"ENTERPRISES ERNGS";#N/A,#N/A,FALSE,"ENTERPRISES CAPITAL";#N/A,#N/A,FALSE,"VECTREN EPS";#N/A,#N/A,FALSE,"VECTREN CONDENSED BS";#N/A,#N/A,FALSE,"VECTREN PROJ EPS ";#N/A,#N/A,FALSE,"ANALYST PROJECTIONS";#N/A,#N/A,FALSE,"STOCK CHART";#N/A,#N/A,FALSE,"STOCK PRICE";#N/A,#N/A,FALSE,"INCENTIVE PAYOUT";#N/A,#N/A,FALSE,"VECTREN IS";#N/A,#N/A,FALSE,"VECTREN BS"}</definedName>
    <definedName name="wrn.Budget._.Exhibits."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wrn.CAPACITY._.ALLOC._.SUMMARY." hidden="1">{"CAP_ALLOC_SUMMARY",#N/A,FALSE,"Alloc Summary"}</definedName>
    <definedName name="wrn.ChartSet." hidden="1">{#N/A,#N/A,FALSE,"Elec Deliv";#N/A,#N/A,FALSE,"Atlantic Pie";#N/A,#N/A,FALSE,"Bay Pie";#N/A,#N/A,FALSE,"New Castle Pie";#N/A,#N/A,FALSE,"Transmission Pie"}</definedName>
    <definedName name="wrn.CLP._.SEG._.INPUTS." hidden="1">{#N/A,#N/A,FALSE,"Rev Seg Taxes";#N/A,#N/A,FALSE,"BookRev Seg";#N/A,#N/A,FALSE,"Supp Adj Seg";#N/A,#N/A,FALSE,"outside prov seg taxes"}</definedName>
    <definedName name="wrn.CLP._.SEG._.PROV." hidden="1">{#N/A,#N/A,FALSE,"Book Tax Inc Seg";#N/A,#N/A,FALSE,"CCBT Seg";#N/A,#N/A,FALSE,"Perm Diff Seg";#N/A,#N/A,FALSE,"Temp Diff Seg";#N/A,#N/A,FALSE,"Temp Diff Detail Op Seg";#N/A,#N/A,FALSE,"Def Tax Detail OP Seg";#N/A,#N/A,FALSE,"Temp Diff Detail NonOp Seg";#N/A,#N/A,FALSE,"Def Tax Detail NonOp Seg";#N/A,#N/A,FALSE,"Total Seg Taxes";#N/A,#N/A,FALSE,"SYSJRNLsegmented";#N/A,#N/A,FALSE,"ETR"}</definedName>
    <definedName name="wrn.CLP_GL." hidden="1">{#N/A,#N/A,FALSE,"GLDwnLoad"}</definedName>
    <definedName name="wrn.CLP_INPUTS." hidden="1">{#N/A,#N/A,FALSE,"OTHERINPUTS";#N/A,#N/A,FALSE,"DITRATEINPUTS";#N/A,#N/A,FALSE,"SUPPLIEDADJINPUT";#N/A,#N/A,FALSE,"BR&amp;SUPADJ."}</definedName>
    <definedName name="wrn.CLP_PROV." hidden="1">{#N/A,#N/A,FALSE,"TITLEPG";#N/A,#N/A,FALSE,"INDEX";#N/A,#N/A,FALSE,"BKTAXINCOME";#N/A,#N/A,FALSE,"INTERESTALLOC";#N/A,#N/A,FALSE,"FITCALC";#N/A,#N/A,FALSE,"CCBT";#N/A,#N/A,FALSE,"CGE";#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_SUMMARY"}</definedName>
    <definedName name="wrn.Config._.and._.Calcs." hidden="1">{#N/A,#N/A,FALSE,"Configuration";#N/A,#N/A,FALSE,"Summary of Transaction";#N/A,#N/A,FALSE,"Calculations"}</definedName>
    <definedName name="wrn.CONOCO._.FAC." hidden="1">{"CONOCO_FAC",#N/A,FALSE,"Conoco FAC"}</definedName>
    <definedName name="wrn.CONSOL_UWNJ_UWNY." hidden="1">{"CONSOL_UWNJ_ISV",#N/A,FALSE,"Sheet1";"CONSOL_UWNJ_SAV",#N/A,FALSE,"Sheet1";"CONSOL_UWNJ_BSV",#N/A,FALSE,"Sheet1";"CONSOL_UWNJ_SFDV",#N/A,FALSE,"Sheet1"}</definedName>
    <definedName name="wrn.CONSOL_WO." hidden="1">{"CONSOL_WO_ISV",#N/A,FALSE,"Sheet1";"CONSOL_WO_SAV",#N/A,FALSE,"Sheet1";"CONSOL_WO_BSV",#N/A,FALSE,"Sheet1";"CONSOL_WO_SFDV",#N/A,FALSE,"Sheet1"}</definedName>
    <definedName name="wrn.CUST._.REV._.ALLOC._.INPUT." hidden="1">{"SECTK_JURIS_CUSTREV",#N/A,FALSE,"COSTSTUDY";"SECTK_OKCLS_CUSTREV",#N/A,FALSE,"COSTSTUDY"}</definedName>
    <definedName name="wrn.CUSTOMER._.ALLOC._.RATIOS." hidden="1">{"JURIS_CUST_ALLOC_RATIOS",#N/A,FALSE,"COSTSTUDY";"OKCLS_CUST_ALLOC_RATIOS",#N/A,FALSE,"COSTSTUDY"}</definedName>
    <definedName name="wrn.CY_GL." hidden="1">{#N/A,#N/A,FALSE,"GLDwnLoad"}</definedName>
    <definedName name="wrn.CY_INPUTS." hidden="1">{#N/A,#N/A,FALSE,"OTHERINPUTS";#N/A,#N/A,FALSE,"DITRATEINPUTS";#N/A,#N/A,FALSE,"SUPPLIEDADJINPUT";#N/A,#N/A,FALSE,"TIMINGDIFFINPUTS";#N/A,#N/A,FALSE,"COSSINPUT";#N/A,#N/A,FALSE,"BR&amp;SUPADJ."}</definedName>
    <definedName name="wrn.CY_PROV." hidden="1">{#N/A,#N/A,FALSE,"TITLEPG";#N/A,#N/A,FALSE,"INDEX";#N/A,#N/A,FALSE,"PAGE7";#N/A,#N/A,FALSE,"COSS";#N/A,#N/A,FALSE,"Taxes FEED ";#N/A,#N/A,FALSE,"PRIOR MTH Taxes FD  ";#N/A,#N/A,FALSE,"FITCALC";#N/A,#N/A,FALSE,"CCBT";#N/A,#N/A,FALSE,"BKTAXINCOME";#N/A,#N/A,FALSE,"PERMDIFFEVENTS";#N/A,#N/A,FALSE,"TIMDIFFEVENTS";#N/A,#N/A,FALSE,"DEPREC";#N/A,#N/A,FALSE,"PERMDIFF";#N/A,#N/A,FALSE,"OPTIMDIFF";#N/A,#N/A,FALSE,"NONOPTIMDIFF";#N/A,#N/A,FALSE,"190CRMTH";#N/A,#N/A,FALSE,"190CRYTD";#N/A,#N/A,FALSE,"190PRYTD";#N/A,#N/A,FALSE,"282CRMTH";#N/A,#N/A,FALSE,"282CRYTD";#N/A,#N/A,FALSE,"282PRYTD";#N/A,#N/A,FALSE,"283CRMTH";#N/A,#N/A,FALSE,"283CRYTD";#N/A,#N/A,FALSE,"283PRYTD";#N/A,#N/A,FALSE,"DITSUM";#N/A,#N/A,FALSE,"CRYTDACREC";#N/A,#N/A,FALSE,"PRYTDACREC";#N/A,#N/A,FALSE,"SYSJRNL"}</definedName>
    <definedName name="wrn.CYFAS109." hidden="1">{#N/A,#N/A,FALSE,"FAS109 Summary";#N/A,#N/A,FALSE,"FAS109 OPER 190 ITC";#N/A,#N/A,FALSE,"FAS109 OPER 190 Other";#N/A,#N/A,FALSE,"FAS109 OPER 282";#N/A,#N/A,FALSE,"FAS109 OPER 283";#N/A,#N/A,FALSE,"FAS109 Non OPER 283 ";#N/A,#N/A,FALSE,"J.E.UPLOAD DATA"}</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MAND._.ENERGY._.RATIOS." hidden="1">{"JURIS_DMDENRGY_RATIOS",#N/A,FALSE,"COSTSTUDY";"OKCLS_DMDENRGY_RATIOS",#N/A,FALSE,"COSTSTUDY"}</definedName>
    <definedName name="wrn.DEPRECIATION._.EXPENSE." hidden="1">{"JURIS_DEPR_EXP",#N/A,FALSE,"COSTSTUDY";"OKCLS_DEPR_EXP",#N/A,FALSE,"COSTSTUDY"}</definedName>
    <definedName name="wrn.Description_._.Assumption." hidden="1">{"Assumption-Description",#N/A,FALSE,"Assumptions"}</definedName>
    <definedName name="wrn.Detail." hidden="1">{"Print_Detail",#N/A,FALSE,"Redemption_Maturity Extract"}</definedName>
    <definedName name="wrn.DEVLP._.LABOR._.ALLOC." hidden="1">{"JURIS_LAB_ALOC_DEVLP",#N/A,FALSE,"COSTSTUDY";"OKCLS_LAB_ALOC_DEVLP",#N/A,FALSE,"COSTSTUDY"}</definedName>
    <definedName name="wrn.Diane._.s._.Version." hidden="1">{"Full",#N/A,FALSE,"Sec MTN B Summary"}</definedName>
    <definedName name="wrn.Distribution._.Version." hidden="1">{"RedPrem_InitRed View",#N/A,FALSE,"Sec MTN B Summary"}</definedName>
    <definedName name="wrn.DMD._.ENERGY._.ALLOC._.INPUT." hidden="1">{"JURIS_DMDENRGY_AL_INPUT",#N/A,FALSE,"COSTSTUDY";"OKCLS_DMDENRGY_AL_INPUT",#N/A,FALSE,"COSTSTUDY"}</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LIM_CWO." hidden="1">{"ELIM_CWO_ISV",#N/A,FALSE,"Sheet1";"ELIM_CWO_SAV",#N/A,FALSE,"Sheet1";"ELIM_CWO_BSV",#N/A,FALSE,"Sheet1";"ELIM_CWO_SFDV",#N/A,FALSE,"Sheet1"}</definedName>
    <definedName name="wrn.ELIM_UWNJ_UWNY." hidden="1">{"ELIM_UWNJ_UWNY_ISV",#N/A,FALSE,"Sheet1";"ELIM_UWNJ_UWNY_SAV",#N/A,FALSE,"Sheet1";"ELIM_UWNJ_UWNY_BSV",#N/A,FALSE,"Sheet1";"ELIM_UWNJ_UWNY_SFDV",#N/A,FALSE,"Sheet1"}</definedName>
    <definedName name="wrn.Exhibits._.Clean." hidden="1">{"Exhibit 1",#N/A,FALSE,"MCMANEUS EXH 1";"Exhibit 5",#N/A,FALSE,"MCMANEUS EXH 5";"Exhibit 6",#N/A,FALSE,"MCMANEUS EXH 6";"Exhibit 7",#N/A,FALSE,"MCMANEUS EXH 7";"Exhibit 8",#N/A,FALSE,"MCMANEUS EXH 8";"Exhibit 9",#N/A,FALSE,"MCMANEUS EXH 9"}</definedName>
    <definedName name="wrn.FAC._.SUMMARY." hidden="1">{"FAC_SUMMARY",#N/A,FALSE,"Summaries"}</definedName>
    <definedName name="wrn.FAS109." hidden="1">{"ALL",#N/A,FALSE,"Tax Reconciliation Schedule";"TAXES",#N/A,FALSE,"Tax Reconciliation Schedule";"BS",#N/A,FALSE,"Bal Sheet";"FA",#N/A,FALSE,"Fixed Assets";"STD",#N/A,FALSE,"YE Tax WPs w M-Codes";"RTP",#N/A,FALSE,"RTP";"BONDS",#N/A,FALSE,"NY NJ bond disc temp";"M&amp;S",#N/A,FALSE,"M&amp;S";"SFA",#N/A,FALSE,"State FA";#N/A,#N/A,FALSE,"SRTP";"Federal Adjustments to be Booked",#N/A,FALSE,"Tax Reconciliation Schedule";"State Adjustments to be Booked",#N/A,FALSE,"Tax Reconciliation Schedule"}</definedName>
    <definedName name="wrn.Feb._.Senior._.Staff." hidden="1">{#N/A,#N/A,TRUE,"Highlights";#N/A,#N/A,TRUE,"Vectren Consolidated";#N/A,#N/A,TRUE,"Consolidated by Portfolio";#N/A,#N/A,TRUE,"Projected by Portfolio YTD";#N/A,#N/A,TRUE,"Power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Delivery";#N/A,#N/A,TRUE,"Annual";#N/A,#N/A,TRUE,"Weather";#N/A,#N/A,TRUE,"WPM";#N/A,#N/A,TRUE,"WPM Projection";#N/A,#N/A,TRUE,"O&amp;M YTD Recon";#N/A,#N/A,TRUE,"Projected O&amp;M Recon";#N/A,#N/A,TRUE,"Labor";#N/A,#N/A,TRUE,"Other";#N/A,#N/A,TRUE,"Total";#N/A,#N/A,TRUE,"Headcount"}</definedName>
    <definedName name="wrn.FERC._.FAC._.CALC." hidden="1">{"FERC_FAC",#N/A,FALSE,"FERC_Fuel&amp;Rev"}</definedName>
    <definedName name="wrn.FERC._.WEATHER._.and._.JURIS._.FUEL." hidden="1">{"FERC_WEATHER_AND_FUEL",#N/A,FALSE,"FERC_Fuel&amp;Rev"}</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n_Book." hidden="1">{#N/A,#N/A,FALSE,"Summary_1_WO_drought";#N/A,#N/A,FALSE,"Adjust_1_WO_drought";#N/A,#N/A,FALSE,"Summary_2_WO_drought";#N/A,#N/A,FALSE,"Adjust_2_WO_drought";#N/A,#N/A,FALSE,"RegSeg_1";#N/A,#N/A,FALSE,"RegSeg_2";#N/A,#N/A,FALSE,"NonReg";#N/A,#N/A,FALSE,"NonCore_1";#N/A,#N/A,FALSE,"NonCore_2";#N/A,#N/A,FALSE,"New_Bus_Proj_USA";#N/A,#N/A,FALSE,"Canada_Exist";#N/A,#N/A,FALSE,"Canada_NonCore";#N/A,#N/A,FALSE,"New_Bus_Proj_Canada"}</definedName>
    <definedName name="wrn.For._.filling._.out._.assessments." hidden="1">{"Print Empty Template",#N/A,FALSE,"Input"}</definedName>
    <definedName name="wrn.Fuel._.Cycle." hidden="1">{#N/A,#N/A,FALSE,"AltFuel"}</definedName>
    <definedName name="wrn.go." hidden="1">{"wp_h4.2",#N/A,FALSE,"WP_H4.2";"wp_h4.3",#N/A,FALSE,"WP_H4.3"}</definedName>
    <definedName name="wrn.Graph._.SBU._.by._.Year._.1997_2000." hidden="1">{"Graph SBU by Year 1997_2000",#N/A,FALSE,"Strategic Business Lines"}</definedName>
    <definedName name="wrn.Graph._.SBU._.Contribution._.1997_2000." hidden="1">{"Graph_SBU_Contirbution 1991_2000",#N/A,FALSE,"Strategic Business Lines"}</definedName>
    <definedName name="wrn.handout." hidden="1">{"quarterly",#N/A,FALSE,"Income Statement";#N/A,#N/A,FALSE,"print segment";#N/A,#N/A,FALSE,"Balance Sheet";#N/A,#N/A,FALSE,"Annl Inc";#N/A,#N/A,FALSE,"Cash Flow"}</definedName>
    <definedName name="wrn.HLP._.Detail." hidden="1">{"2002 - 2006 Detail Income Statement",#N/A,FALSE,"TUB Income Statement wo DW";"BGS Deferral",#N/A,FALSE,"BGS Deferral";"NNC Deferral",#N/A,FALSE,"NNC Deferral";"MTC Deferral",#N/A,FALSE,"MTC Deferral";#N/A,#N/A,FALSE,"Schedule D"}</definedName>
    <definedName name="wrn.HWP_GL." hidden="1">{#N/A,#N/A,FALSE,"GLDwnLoad"}</definedName>
    <definedName name="wrn.HWP_INPUTS." hidden="1">{#N/A,#N/A,FALSE,"OTHERINPUTS";#N/A,#N/A,FALSE,"SUPPLIEDADJINPUT";#N/A,#N/A,FALSE,"BR&amp;SUPADJ."}</definedName>
    <definedName name="wrn.HWP_PROV." hidden="1">{#N/A,#N/A,FALSE,"Title Page";#N/A,#N/A,FALSE,"INDEX";#N/A,#N/A,FALSE,"BKTAXINCOME";#N/A,#N/A,FALSE,"INTERESTALLOC";#N/A,#N/A,FALSE,"FITCALC";#N/A,#N/A,FALSE,"CCBT";#N/A,#N/A,FALSE,"MET";#N/A,#N/A,FALSE,"PERMDIFFEVENTS";#N/A,#N/A,FALSE,"TIMDIFFEVENTS";#N/A,#N/A,FALSE,"DEPREC";#N/A,#N/A,FALSE,"PERMDIFF";#N/A,#N/A,FALSE,"OPTIMDIFF";#N/A,#N/A,FALSE,"NONOPTIMDIFF";#N/A,#N/A,FALSE,"190CRQTR";#N/A,#N/A,FALSE,"190CRYTD";#N/A,#N/A,FALSE,"190PRYTD";#N/A,#N/A,FALSE,"282CRQTR";#N/A,#N/A,FALSE,"282CRYTD";#N/A,#N/A,FALSE,"282PRYTD";#N/A,#N/A,FALSE,"283CRQTR";#N/A,#N/A,FALSE,"283CRYTD";#N/A,#N/A,FALSE,"283PRYTD";#N/A,#N/A,FALSE,"DITSUM";#N/A,#N/A,FALSE,"CRYTDACREC";#N/A,#N/A,FALSE,"PRYTDACREC";#N/A,#N/A,FALSE,"SYSJRNL"}</definedName>
    <definedName name="wrn.INCOME._.TAX._.CALCULATION." hidden="1">{"JURIS_INC_TAX_CALC",#N/A,FALSE,"COSTSTUDY";"OKCLS_INC_TAX_CALC",#N/A,FALSE,"COSTSTUDY"}</definedName>
    <definedName name="wrn.IncStatement._.15._.years." hidden="1">{#N/A,#N/A,FALSE,"FinStateUS"}</definedName>
    <definedName name="wrn.IncStatement._.6._.years." hidden="1">{"IncStatement 6 years",#N/A,FALSE,"FinStateUS"}</definedName>
    <definedName name="wrn.Initial." hidden="1">{#N/A,"Anonymous",FALSE,"30 30k Table";#N/A,#N/A,FALSE,"30 50k Table";#N/A,#N/A,FALSE,"40 100k Table"}</definedName>
    <definedName name="wrn.INTERNAL._.ALLOC._.INPUT." hidden="1">{"JURIS_INT_ALOC_AMTS",#N/A,FALSE,"COSTSTUDY";"OKCLS_INT_ALOC_AMTS",#N/A,FALSE,"COSTSTUDY"}</definedName>
    <definedName name="wrn.INTERNAL._.ALLOC._.RATIOS." hidden="1">{"JURIS_INTAL_RATIOS",#N/A,FALSE,"COSTSTUDY";"OKCLS_INTAL_RATIOS",#N/A,FALSE,"COSTSTUDY"}</definedName>
    <definedName name="wrn.InterSystem." hidden="1">{"Purchases",#N/A,TRUE,"Sheet1";"Sales",#N/A,TRUE,"Sheet1"}</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FR."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MFRENT." hidden="1">{#N/A,#N/A,FALSE,"Page 1";#N/A,#N/A,FALSE,"Page 2";#N/A,#N/A,FALSE,"Page 3";#N/A,#N/A,FALSE,"Page 4";#N/A,#N/A,FALSE,"Page 5";#N/A,#N/A,FALSE,"Page 6";#N/A,#N/A,FALSE,"Page 7";#N/A,#N/A,FALSE,"Page 8";#N/A,#N/A,FALSE,"Page 9";#N/A,#N/A,FALSE,"PG8WP";#N/A,#N/A,FALSE,"PG9WP"}</definedName>
    <definedName name="wrn.mmfrent2" hidden="1">{#N/A,#N/A,FALSE,"Page 1";#N/A,#N/A,FALSE,"Page 2";#N/A,#N/A,FALSE,"Page 3";#N/A,#N/A,FALSE,"Page 4";#N/A,#N/A,FALSE,"Page 5";#N/A,#N/A,FALSE,"Page 6";#N/A,#N/A,FALSE,"Page 7";#N/A,#N/A,FALSE,"Page 8";#N/A,#N/A,FALSE,"Page 9";#N/A,#N/A,FALSE,"PG8WP";#N/A,#N/A,FALSE,"PG9WP"}</definedName>
    <definedName name="wrn.ND._.Schedules._.Clean." hidden="1">{"ND2300a",#N/A,FALSE,"ND2300(a)";"ND2300b",#N/A,FALSE,"ND2300(b)";"ND2300c",#N/A,FALSE,"ND2300(c)";"ND2301",#N/A,FALSE,"ND2301";"ND2302a",#N/A,FALSE,"ND2302(a)";"ND2302b",#N/A,FALSE,"ND2302(b)";"ND2302c",#N/A,FALSE,"ND2302(c)";"ND2304",#N/A,FALSE,"ND2304";"ND2305",#N/A,FALSE,"ND2305";"ND2306",#N/A,FALSE,"ND2306";"ND2310a",#N/A,FALSE,"ND2310(a)";"ND2310b",#N/A,FALSE,"ND2310(b)";"ND2310c",#N/A,FALSE,"ND2310(c)";"ND2320",#N/A,FALSE,"ND2320";"ND2321",#N/A,FALSE,"ND2321";"ND2330a",#N/A,FALSE,"ND2330(a)";"ND2330b",#N/A,FALSE,"ND2330(b)";"ND2330c",#N/A,FALSE,"ND2330(c)";"ND2332",#N/A,FALSE,"ND2332";"ND2340",#N/A,FALSE,"ND2340";"ND2341",#N/A,FALSE,"ND2341";"ND2350a",#N/A,FALSE,"ND2350(a)";"ND2350b",#N/A,FALSE,"ND2350(b)";"ND2350c",#N/A,FALSE,"ND2350(c)";"ND2360",#N/A,FALSE,"ND2360";"ND2410",#N/A,FALSE,"ND2410"}</definedName>
    <definedName name="wrn.OK._.FUEL._.COMPARISON." hidden="1">{"OK_FUEL_COMPARISON",#N/A,FALSE,"Ok_Fuel&amp;Rev"}</definedName>
    <definedName name="wrn.OK._.JURIS._.FAC._.CALCULATION." hidden="1">{"OK_JURIS_FAC",#N/A,FALSE,"Ok_Fuel&amp;Rev"}</definedName>
    <definedName name="wrn.OK._.JURIS._.FUEL._.COST." hidden="1">{"OK_JURIS_FUEL",#N/A,FALSE,"Ok_Fuel&amp;Rev"}</definedName>
    <definedName name="wrn.OKLA._.PRO._.FORMA._.FUEL." hidden="1">{"OK_PRO_FORMA_FUEL",#N/A,FALSE,"Ok_Fuel&amp;Rev"}</definedName>
    <definedName name="wrn.OM._.EXPENSES." hidden="1">{"JURIS_OM_EXP",#N/A,FALSE,"COSTSTUDY";"OKCLS_OM_EXP",#N/A,FALSE,"COSTSTUDY"}</definedName>
    <definedName name="wrn.OMEXPENSE." hidden="1">{"PF",#N/A,FALSE,"Sheet4";"PG",#N/A,FALSE,"Sheet4";"PH",#N/A,FALSE,"Sheet4";"PI",#N/A,FALSE,"Sheet4";"PJ",#N/A,FALSE,"Sheet4"}</definedName>
    <definedName name="wrn.OMPA._.FAC." hidden="1">{"OMPA_FAC",#N/A,FALSE,"OMPA FAC"}</definedName>
    <definedName name="wrn.one." hidden="1">{"page1",#N/A,FALSE,"A";"page2",#N/A,FALSE,"A"}</definedName>
    <definedName name="wrn.OTHER._.DATA." hidden="1">{"OTHER_DATA",#N/A,FALSE,"Ok_Fuel&amp;Rev"}</definedName>
    <definedName name="wrn.Overall_Scorecard." hidden="1">{"Overall Scorecard",#N/A,FALSE,"Overall Scorecard"}</definedName>
    <definedName name="wrn.Percent_of_Change." hidden="1">{"% of Change=O&amp;M per Customer+Equiv Employee",#N/A,FALSE,"% Change";"% o Change=OR + Rev per Equivalent Employee",#N/A,FALSE,"% Change"}</definedName>
    <definedName name="wrn.Percent_of_Goal." hidden="1">{"% of Goals=O&amp;M per Customer + Equiv Employee",#N/A,FALSE,"% of Goal";"% of Goals=Operating Ration + Return on Net Plnt",#N/A,FALSE,"% of Goal";"% of Goals=Revenue per Equivalent Employee",#N/A,FALSE,"% of Goal"}</definedName>
    <definedName name="wrn.Percentage." hidden="1">{"Summary",#N/A,FALSE,"Options "}</definedName>
    <definedName name="wrn.Pivot1." hidden="1">{"Pivot1",#N/A,FALSE,"Redemption_Maturity Extract"}</definedName>
    <definedName name="wrn.Pivot2." hidden="1">{"Pivot2",#N/A,FALSE,"Redemption_Maturity Extract"}</definedName>
    <definedName name="wrn.PLANT._.IN._.SERVICE." hidden="1">{"JURIS_PLT_IN_SERV",#N/A,FALSE,"COSTSTUDY";"OKCLS_PLT_IN_SERV",#N/A,FALSE,"COSTSTUDY"}</definedName>
    <definedName name="wrn.Points_Achieved." hidden="1">{"Points=O&amp;M per Customer + per Equiv Employee",#N/A,FALSE,"Points";"Points=Operating Ratio + Return on Net Plant",#N/A,FALSE,"Points";"Points=Revenue per Equivalent Employee",#N/A,FALSE,"Points"}</definedName>
    <definedName name="wrn.PPJOURNAL._.ENTRY." hidden="1">{"PPDEFERREDBAL",#N/A,FALSE,"PRIOR PERIOD ADJMT";#N/A,#N/A,FALSE,"PRIOR PERIOD ADJMT";"PPJOURNALENTRY",#N/A,FALSE,"PRIOR PERIOD ADJMT"}</definedName>
    <definedName name="wrn.print."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hidden="1">{"summary",#N/A,TRUE,"E93ADJ";"detail",#N/A,TRUE,"E93ADJ"}</definedName>
    <definedName name="wrn.printall." hidden="1">{#N/A,#N/A,FALSE,"PREFDIV";#N/A,#N/A,FALSE,"STINT";#N/A,#N/A,FALSE,"LTINT";#N/A,#N/A,FALSE,"BTL";#N/A,#N/A,FALSE,"AFC";#N/A,#N/A,FALSE,"OTHNET";#N/A,#N/A,FALSE,"ATL"}</definedName>
    <definedName name="wrn.PrintExhibits." hidden="1">{"EXHSPortrait1",#N/A,FALSE,"EXHIBITS";"EXHSLandscape",#N/A,FALSE,"EXHIBITS";"EXHSPortrait2",#N/A,FALSE,"EXHIBITS";"EXHSPortrait3",#N/A,FALSE,"EXHIBITS";"EXHSPortrait4",#N/A,FALSE,"EXHIBITS"}</definedName>
    <definedName name="wrn.printtable1." hidden="1">{"print1",#N/A,FALSE,"D21CUSTS"}</definedName>
    <definedName name="wrn.printtable2." hidden="1">{"print2",#N/A,FALSE,"D21CUSTS"}</definedName>
    <definedName name="wrn.printtable3." hidden="1">{"print3",#N/A,FALSE,"D21CUSTS"}</definedName>
    <definedName name="wrn.printtable4." hidden="1">{"print4",#N/A,FALSE,"D21CUSTS"}</definedName>
    <definedName name="wrn.PRIOR._.PERIOD._.ADJMT." hidden="1">{#N/A,#N/A,FALSE,"PRIOR PERIOD ADJMT"}</definedName>
    <definedName name="wrn.Productivity_Ratios." hidden="1">{"PR=O&amp;M per Customer",#N/A,FALSE,"Prod-Ratios";"PR=Customer per Equivalent Employee",#N/A,FALSE,"Prod-Ratios";"PR=Operating Ratio(OI to Revenue)",#N/A,FALSE,"Prod-Ratios";"PR=Return on Net Utility Plant",#N/A,FALSE,"Prod-Ratios";"PR=Revenue per Equivalent Employee",#N/A,FALSE,"Prod-Ratios"}</definedName>
    <definedName name="wrn.Productivity_Targets." hidden="1">{"PT=O&amp;M per Cust + Equiv Employee + OR",#N/A,FALSE,"1999 Targets";"PT=Return on Net Plant &amp; Rev per Customere",#N/A,FALSE,"1999 Targets"}</definedName>
    <definedName name="wrn.Proforma." hidden="1">{#N/A,#N/A,TRUE,"SLDE";#N/A,#N/A,TRUE,"Concession Summary"}</definedName>
    <definedName name="wrn.Projected._.Def._.Adjustments."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wrn.Projected._.Defiency." hidden="1">{"caz2",#N/A,FALSE,"Central Arizona 2";"saz2",#N/A,FALSE,"Southern Arizona 2";"snv2",#N/A,FALSE,"Southern Nevada 2";"nnv2",#N/A,FALSE,"Northern Nevada 2";"sca2",#N/A,FALSE,"Southern California 2";"nca2",#N/A,FALSE,"Northern California 2";"pai2",#N/A,FALSE,"Paiute 2"}</definedName>
    <definedName name="wrn.PSNH_GL." hidden="1">{#N/A,#N/A,FALSE,"GLDwnLoad"}</definedName>
    <definedName name="wrn.PSNH_INPUTS." hidden="1">{#N/A,#N/A,FALSE,"OTHERINPUTS";#N/A,#N/A,FALSE,"DITRATEINPUTS";#N/A,#N/A,FALSE,"SUPPLIEDADJINPUT";#N/A,#N/A,FALSE,"TIMINGDIFFINPUTS";#N/A,#N/A,FALSE,"BR&amp;SUPADJ."}</definedName>
    <definedName name="wrn.PSNH_PROV." hidden="1">{#N/A,#N/A,FALSE,"TITLEPG";#N/A,#N/A,FALSE,"INDEX";#N/A,#N/A,FALSE,"BKTAXINCOME";#N/A,#N/A,FALSE,"INTERESTALLOC";#N/A,#N/A,FALSE,"FITCALC";#N/A,#N/A,FALSE,"NHBPT";#N/A,#N/A,FALSE,"CCBT";#N/A,#N/A,FALSE,"PERMDIFFEVENTS";#N/A,#N/A,FALSE,"OPTIMEVENTS";#N/A,#N/A,FALSE,"NONOPTIMEVENTS";#N/A,#N/A,FALSE,"DEPREC";#N/A,#N/A,FALSE,"PERMDIFF";#N/A,#N/A,FALSE,"OPTIMDIFF";#N/A,#N/A,FALSE,"NONOPTIMDIFF";#N/A,#N/A,FALSE,"OP190CRQTR";#N/A,#N/A,FALSE,"NONOP190CRQTR";#N/A,#N/A,FALSE,"OP190CRYTD";#N/A,#N/A,FALSE,"NONOP190CRYTD";#N/A,#N/A,FALSE,"OP190PRYTD";#N/A,#N/A,FALSE,"NONOP190PRYTD";#N/A,#N/A,FALSE,"AC282CRQTR";#N/A,#N/A,FALSE,"AC282CRYTD";#N/A,#N/A,FALSE,"AC282PRYTD";#N/A,#N/A,FALSE,"AC283CRQTR";#N/A,#N/A,FALSE,"AC283CRYTD";#N/A,#N/A,FALSE,"AC283PRYTD";#N/A,#N/A,FALSE,"DITSUM";#N/A,#N/A,FALSE,"CRYTDACREC";#N/A,#N/A,FALSE,"PRYTDACREC";#N/A,#N/A,FALSE,"SYSJRNL";#N/A,#N/A,FALSE,"Reason.Test";#N/A,#N/A,FALSE,"FAS109 Study";#N/A,#N/A,FALSE,"FAS109 Plant"}</definedName>
    <definedName name="wrn.QTR._.AUDIT." hidden="1">{#N/A,#N/A,FALSE,"Cover";#N/A,#N/A,FALSE,"VECTREN IS";#N/A,#N/A,FALSE,"VUHI MARGIN VARIANCE";#N/A,#N/A,FALSE,"VUHI ELEC MARGIN VARIANCE";#N/A,#N/A,FALSE,"VECTREN EPS";#N/A,#N/A,FALSE,"ENTERPRISES ERNGS";#N/A,#N/A,FALSE,"CORP- OTHER";#N/A,#N/A,FALSE,"VECTREN PROJ EPS ";#N/A,#N/A,FALSE,"OTHER ISSUES";#N/A,#N/A,FALSE,"D&amp;T Summary"}</definedName>
    <definedName name="wrn.Quarterly._.report." hidden="1">{#N/A,#N/A,TRUE,"1 (2)";#N/A,#N/A,TRUE,"2";#N/A,#N/A,TRUE,"3"}</definedName>
    <definedName name="wrn.Rate._.Design." hidden="1">{#N/A,#N/A,TRUE,"Rev Alloc Stmt";#N/A,#N/A,TRUE,"Summary";#N/A,#N/A,TRUE,"Effective Rates";#N/A,#N/A,TRUE,"Margins";#N/A,#N/A,TRUE,"Rate 60";#N/A,#N/A,TRUE,"Rate 62";#N/A,#N/A,TRUE,"Rate 70";#N/A,#N/A,TRUE,"Rate 71";#N/A,#N/A,TRUE,"SI Reconciliation";#N/A,#N/A,TRUE,"Rate 85";#N/A,#N/A,TRUE,"Rates 81, 82, 84";#N/A,#N/A,TRUE,"LI Reconciliation";#N/A,#N/A,TRUE,"Seasonal Differential"}</definedName>
    <definedName name="wrn.RATEBASE._.ADJUSTMENTS." hidden="1">{"JURIS_RB_ADJS",#N/A,FALSE,"COSTSTUDY";"OKCLS_RB_ADJS",#N/A,FALSE,"COSTSTUDY"}</definedName>
    <definedName name="wrn.Report." hidden="1">{#N/A,#N/A,TRUE,"Summary";#N/A,#N/A,TRUE,"Ratios LDE";#N/A,#N/A,TRUE,"Ratios";#N/A,#N/A,TRUE,"Financial Statements"}</definedName>
    <definedName name="wrn.Report1." hidden="1">{#N/A,#N/A,TRUE,"TOC";#N/A,#N/A,TRUE,"Assum";#N/A,#N/A,TRUE,"Op-BS";#N/A,#N/A,TRUE,"IS";#N/A,#N/A,TRUE,"BSCF";#N/A,#N/A,TRUE,"Ratios";#N/A,#N/A,TRUE,"Sens";#N/A,#N/A,TRUE,"Holmes_IS";#N/A,#N/A,TRUE,"Holmes_BSCF";#N/A,#N/A,TRUE,"Holmes_Rat";#N/A,#N/A,TRUE,"Hound_IS";#N/A,#N/A,TRUE,"Hound_BSCF";#N/A,#N/A,TRUE,"Hound_Rat";#N/A,#N/A,TRUE,"Hound_DCF1"}</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OR_MEMO." hidden="1">{#N/A,#N/A,FALSE,"RORMEMO";#N/A,#N/A,FALSE,"RORSUMMARY";#N/A,#N/A,FALSE,"RORDETAIL"}</definedName>
    <definedName name="wrn.Schedule._.2c." hidden="1">{"Schedule 2c",#N/A,FALSE,"SCHEDULE2c"}</definedName>
    <definedName name="wrn.SCHEDULE_K_1." hidden="1">{"SCHK1",#N/A,FALSE,"FILING REPORTS"}</definedName>
    <definedName name="wrn.SECTLREPORTS." hidden="1">{"SCHL",#N/A,FALSE,"FILING REPORTS";"SCHL1",#N/A,FALSE,"COSTSTUDY";"SCHL2",#N/A,FALSE,"COSTSTUDY";"SCHL3",#N/A,FALSE,"COSTSTUDY";"SCHL4",#N/A,FALSE,"COSTSTUDY";"SCHL5",#N/A,FALSE,"COSTSTUDY";"SCHL6",#N/A,FALSE,"COSTSTUDY";"SCHL7",#N/A,FALSE,"COSTSTUDY";"SCHL8",#N/A,FALSE,"COSTSTUDY"}</definedName>
    <definedName name="wrn.SELECT_GL." hidden="1">{#N/A,#N/A,FALSE,"GLDwnLoad"}</definedName>
    <definedName name="wrn.SELECT_INPUTS." hidden="1">{#N/A,#N/A,FALSE,"OTHERINPUTS";#N/A,#N/A,FALSE,"SUPPLIEDADJINPUT";#N/A,#N/A,FALSE,"BR&amp;SUPADJ."}</definedName>
    <definedName name="wrn.SELECT_PROV." hidden="1">{#N/A,#N/A,FALSE,"TITLEPG";#N/A,#N/A,FALSE,"INDEX";#N/A,#N/A,FALSE,"BKTAXINCOME";#N/A,#N/A,FALSE,"FITCALC";#N/A,#N/A,FALSE,"CCBT";#N/A,#N/A,FALSE,"MET";#N/A,#N/A,FALSE,"New York";#N/A,#N/A,FALSE,"New Jersey";#N/A,#N/A,FALSE,"Penn";#N/A,#N/A,FALSE,"Other States";#N/A,#N/A,FALSE,"PERMDIFFEVENTS";#N/A,#N/A,FALSE,"TIMDIFFEVENTS";#N/A,#N/A,FALSE,"DEPREC";#N/A,#N/A,FALSE,"PERMDIFF";#N/A,#N/A,FALSE,"OPTIMDIFF";#N/A,#N/A,FALSE,"NONOPTIMDIFF";#N/A,#N/A,FALSE,"Deferred Tax Analysis";#N/A,#N/A,FALSE,"Net Plant";#N/A,#N/A,FALSE,"Def Tax Entry";#N/A,#N/A,FALSE,"Other Comprehensive Income";#N/A,#N/A,FALSE,"Pre Close ETR";#N/A,#N/A,FALSE,"CRYTDACREC";#N/A,#N/A,FALSE,"SYSJRNL"}</definedName>
    <definedName name="wrn.Senior._.Staff." hidden="1">{#N/A,#N/A,TRUE,"Net Income Summary";#N/A,#N/A,TRUE,"Highlights";#N/A,#N/A,TRUE,"VVV BS";#N/A,#N/A,TRUE,"VUHI Consolidated";#N/A,#N/A,TRUE,"Interest Detail";#N/A,#N/A,TRUE,"Margins";#N/A,#N/A,TRUE,"Margin Recon";#N/A,#N/A,TRUE,"Margin Recon (p2)";#N/A,#N/A,TRUE,"WPM";#N/A,#N/A,TRUE,"VUHI O&amp;M YTD Recon";#N/A,#N/A,TRUE,"VUHI Projected O&amp;M Recon";#N/A,#N/A,TRUE,"Reserve Analysis";#N/A,#N/A,TRUE,"Provision Analysis";#N/A,#N/A,TRUE,"Corporate O&amp;M YTD";#N/A,#N/A,TRUE,"Corporate O&amp;M Projected";#N/A,#N/A,TRUE,"Clearings-Revised Format";#N/A,#N/A,TRUE,"03 Benefits Recon";#N/A,#N/A,TRUE,"Fleet Clearing";#N/A,#N/A,TRUE,"Stores Clearing";#N/A,#N/A,TRUE,"Capital - Actual";#N/A,#N/A,TRUE,"Capital - Projected";#N/A,#N/A,TRUE,"Enterprises (2)";#N/A,#N/A,TRUE,"Enterprises Cap Ex";#N/A,#N/A,TRUE,"Corporate &amp; Other";#N/A,#N/A,TRUE,"Analysts";#N/A,#N/A,TRUE,"Annual";#N/A,#N/A,TRUE,"Weather Calc.";#N/A,#N/A,TRUE,"YTD Consolidating";#N/A,#N/A,TRUE,"VUHI Consolidating";#N/A,#N/A,TRUE,"Projected Consolidating";#N/A,#N/A,TRUE,"VUHI BS";#N/A,#N/A,TRUE,"Unrecov Gas Costs"}</definedName>
    <definedName name="wrn.Settlement._.Analysis." hidden="1">{"Assumptions",#N/A,FALSE,"Assumptions";"2003 - 2007 Summary",#N/A,FALSE,"Income Statement";"Summary Deferral Forecast",#N/A,FALSE,"Deferral Forecast"}</definedName>
    <definedName name="wrn.SPA._.FAC." hidden="1">{"SPA_FAC",#N/A,FALSE,"OMPA SPA FAC"}</definedName>
    <definedName name="wrn.SPA._.Invoice."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tatements." hidden="1">{"Co1statements",#N/A,FALSE,"Cmpy1";"Co2statement",#N/A,FALSE,"Cmpy2";"co1pm",#N/A,FALSE,"Co1PM";"co2PM",#N/A,FALSE,"Co2PM";"value",#N/A,FALSE,"value";"opco",#N/A,FALSE,"NewSparkle";"adjusts",#N/A,FALSE,"Adjustments"}</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UMMARY." hidden="1">{"OKCLS_SUMMARY",#N/A,FALSE,"INTERNAL REPORTS";"JURIS_SUMMARY",#N/A,FALSE,"INTERNAL REPORTS"}</definedName>
    <definedName name="wrn.Summary_GL." hidden="1">{#N/A,#N/A,FALSE,"GLDwnLoad"}</definedName>
    <definedName name="wrn.SUP."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port_Net_Plant." hidden="1">{"Support Net Plant=Net Utility Plant",#N/A,FALSE,"Net Plant"}</definedName>
    <definedName name="wrn.Support_O_M_Cust_Emp." hidden="1">{"Support O&amp;M-Cust-Emp=O&amp;M + # of Cust",#N/A,FALSE,"O&amp;M-Cust-Emp";"Support O&amp;M-Cust-Emp=Equv Employees",#N/A,FALSE,"O&amp;M-Cust-Emp";"Support O&amp;M-Cust-Emp=Actual Employees",#N/A,FALSE,"O&amp;M-Cust-Emp";"Support O&amp;M-Cust-Emp=M&amp;S Employees Allocation",#N/A,FALSE,"O&amp;M-Cust-Emp";"Support O&amp;M-Cust-Emp=M&amp;S +O&amp;M less M&amp;S Fees",#N/A,FALSE,"O&amp;M-Cust-Emp"}</definedName>
    <definedName name="wrn.Support_Rev_Op_Inc." hidden="1">{"Support/Rev Op Inc=Total revenue + OIBT",#N/A,FALSE,"Rev-Op Inc"}</definedName>
    <definedName name="wrn.Supporting._.Calculations." hidden="1">{#N/A,#N/A,FALSE,"Work performed";#N/A,#N/A,FALSE,"Resources"}</definedName>
    <definedName name="wrn.Table._.SBU._.1996_2002." hidden="1">{"SBU Numbers 1996_2002",#N/A,FALSE,"Strategic Business Lines"}</definedName>
    <definedName name="wrn.tables." hidden="1">{"print1",#N/A,FALSE,"D21CUSTS";"print2",#N/A,FALSE,"D21CUSTS";"print3",#N/A,FALSE,"D21CUSTS";"print4",#N/A,FALSE,"D21CUSTS"}</definedName>
    <definedName name="wrn.Tax._.Accrual." hidden="1">{#N/A,#N/A,TRUE,"TAXPROV";#N/A,#N/A,TRUE,"FLOWTHRU";#N/A,#N/A,TRUE,"SCHEDULE M'S";#N/A,#N/A,TRUE,"PLANT M'S";#N/A,#N/A,TRUE,"TAXJE"}</definedName>
    <definedName name="wrn.TAXES._.OTHER." hidden="1">{"JURIS_TAXES_OTHER",#N/A,FALSE,"COSTSTUDY";"OKCLS_TAXES_OTHER",#N/A,FALSE,"COSTSTUDY"}</definedName>
    <definedName name="wrn.TBC._.Update." hidden="1">{#N/A,#N/A,FALSE,"TABLE I";#N/A,#N/A,FALSE,"TBC Development";#N/A,#N/A,FALSE,"MTC -Tax Development";#N/A,#N/A,FALSE,"MTC - Tax descriptions";#N/A,#N/A,FALSE,"MTC -Tax True Up"}</definedName>
    <definedName name="wrn.TESTS." hidden="1">{"PAGE_1",#N/A,FALSE,"MONTH"}</definedName>
    <definedName name="wrn.Total._.Report." hidden="1">{"Fuel by Type",#N/A,FALSE,"00whfuel";"Fuel by Account",#N/A,FALSE,"00whfuel";"NTEC",#N/A,FALSE,"00whfuel";"Hope",#N/A,FALSE,"00whfuel";"Net Energy Load",#N/A,FALSE,"00whfuel";"Purchased Power",#N/A,FALSE,"00whfuel"}</definedName>
    <definedName name="wrn.UWMAC." hidden="1">{"UWMACISV",#N/A,FALSE,"Sheet1";"UWMACSAV",#N/A,FALSE,"Sheet1";"UWMACBSV",#N/A,FALSE,"Sheet1";"UWMACSFDV",#N/A,FALSE,"Sheet1"}</definedName>
    <definedName name="wrn.UWNJ." hidden="1">{"UWNJISV",#N/A,FALSE,"Sheet1";"UWNJSAV",#N/A,FALSE,"Sheet1";"UWNJBSV",#N/A,FALSE,"Sheet1";"UWNJSFDV",#N/A,FALSE,"Sheet1"}</definedName>
    <definedName name="wrn.UWNY." hidden="1">{"UWNYISV",#N/A,FALSE,"Sheet1";"UWNYSAV",#N/A,FALSE,"Sheet1";"UWNYBSV",#N/A,FALSE,"Sheet1";"UWNYSFDV",#N/A,FALSE,"Sheet1"}</definedName>
    <definedName name="wrn.UWW." hidden="1">{"UWWISV",#N/A,FALSE,"Sheet1";"UWWSAV",#N/A,FALSE,"Sheet1";"UWWBSV",#N/A,FALSE,"Sheet1";"UWWSFDV",#N/A,FALSE,"Sheet1"}</definedName>
    <definedName name="wrn.WEATHER._.AND._.YR._.END._.CUST._.ADJ." hidden="1">{"WEATHER_CUSTOMERS",#N/A,FALSE,"Ok_Fuel&amp;Rev"}</definedName>
    <definedName name="wrn.Wkp._.Capital._.Structure." hidden="1">{"Wkp LTerm Debt 13MoAvg",#N/A,FALSE,"Cap Struct WPs";"Wkp LTerm Debt",#N/A,FALSE,"Cap Struct WPs";"Wkp LTerm Debt Int",#N/A,FALSE,"Cap Struct WPs";"Wkp Unamort Debt Exp",#N/A,FALSE,"Cap Struct WPs";"Wkp Lterm Debt Amort",#N/A,FALSE,"Cap Struct WPs";"Wkp PreStock 13MoAvg",#N/A,FALSE,"Cap Struct WPs";"Wkp PreStock",#N/A,FALSE,"Cap Struct WPs";"Wkp PreStock Dividend",#N/A,FALSE,"Cap Struct WPs";"Wkp Unamort PreStock Exp",#N/A,FALSE,"Cap Struct WPs";"Wkp PreStock Amort",#N/A,FALSE,"Cap Struct WPs";"Wkp STerm Debt",#N/A,FALSE,"Cap Struct WPs";"Wkp ComEquity",#N/A,FALSE,"Cap Struct WPs";"Wkp JDITC",#N/A,FALSE,"Cap Struct WPs"}</definedName>
    <definedName name="wrn.Wkp._.ComEquity." hidden="1">{"Wkp ComEquity",#N/A,FALSE,"Cap Struct WPs"}</definedName>
    <definedName name="wrn.Wkp._.JDITC." hidden="1">{"Wkp JDITC",#N/A,FALSE,"Cap Struct WPs"}</definedName>
    <definedName name="wrn.Wkp._.LTerm._.Debt." hidden="1">{"Wkp LTerm Debt",#N/A,FALSE,"Cap Struct WPs"}</definedName>
    <definedName name="wrn.Wkp._.LTerm._.Debt._.13Mo._.Avg." hidden="1">{"Wkp LTerm Debt 13MoAvg",#N/A,FALSE,"Cap Struct WPs"}</definedName>
    <definedName name="wrn.Wkp._.LTerm._.Debt._.Amort." hidden="1">{"Wkp Lterm Debt Amort",#N/A,FALSE,"Cap Struct WPs"}</definedName>
    <definedName name="wrn.Wkp._.LTerm._.Debt._.Int." hidden="1">{"Wkp LTerm Debt Int",#N/A,FALSE,"Cap Struct WPs"}</definedName>
    <definedName name="wrn.Wkp._.PreStock." hidden="1">{"Wkp PreStock",#N/A,FALSE,"Cap Struct WPs"}</definedName>
    <definedName name="wrn.Wkp._.PreStock._.13MoAvg." hidden="1">{"Wkp PreStock 13MoAvg",#N/A,FALSE,"Cap Struct WPs"}</definedName>
    <definedName name="wrn.Wkp._.PreStock._.Amort." hidden="1">{"Wkp PreStock Amort",#N/A,FALSE,"Cap Struct WPs"}</definedName>
    <definedName name="wrn.Wkp._.PreStock._.Dividend." hidden="1">{"Wkp PreStock Dividend",#N/A,FALSE,"Cap Struct WPs"}</definedName>
    <definedName name="wrn.Wkp._.STerm._.Debt." hidden="1">{"Wkp STerm Debt",#N/A,FALSE,"Cap Struct WPs"}</definedName>
    <definedName name="wrn.Wkp._.Unamort._.Debt._.Exp." hidden="1">{"Wkp Unamort Debt Exp",#N/A,FALSE,"Cap Struct WPs"}</definedName>
    <definedName name="wrn.Wkp._.Unamort._.PreStock._.Exp." hidden="1">{"Wkp Unamort PreStock Exp",#N/A,FALSE,"Cap Struct WPs"}</definedName>
    <definedName name="wrn.WMECO_GL." hidden="1">{#N/A,#N/A,FALSE,"GLDwnLoad"}</definedName>
    <definedName name="wrn.WMECO_INPUTS." hidden="1">{#N/A,#N/A,FALSE,"OTHERINPUTS";#N/A,#N/A,FALSE,"DITRATEINPUTS";#N/A,#N/A,FALSE,"SUPPLIEDADJINPUT";#N/A,#N/A,FALSE,"TIMINGDIFFINPUTS";#N/A,#N/A,FALSE,"BR&amp;SUPADJ."}</definedName>
    <definedName name="wrn.WMECO_PROV." hidden="1">{#N/A,#N/A,FALSE,"TITLEPG";#N/A,#N/A,FALSE,"INDEX";#N/A,#N/A,FALSE,"BKTAXINCOME";#N/A,#N/A,FALSE,"INTERESTALLOC";#N/A,#N/A,FALSE,"FITCALC";#N/A,#N/A,FALSE,"CCBT";#N/A,#N/A,FALSE,"MFT";#N/A,#N/A,FALSE,"NHBPT";#N/A,#N/A,FALSE,"OPPERMEVENTS";#N/A,#N/A,FALSE,"NONOPPERMEVENTS";#N/A,#N/A,FALSE,"OPTIMEVENTS";#N/A,#N/A,FALSE,"NONOPTIMEVENTS";#N/A,#N/A,FALSE,"DEPREC";#N/A,#N/A,FALSE,"OPPERMDIFF";#N/A,#N/A,FALSE,"NONOPPERMDIFF";#N/A,#N/A,FALSE,"OPTIMDIFF";#N/A,#N/A,FALSE,"NONOPTIMDIFF";#N/A,#N/A,FALSE,"OP190CRQTR";#N/A,#N/A,FALSE,"NONOP190CRQTR";#N/A,#N/A,FALSE,"OP190CRYTD";#N/A,#N/A,FALSE,"NONOP190CRYTD";#N/A,#N/A,FALSE,"OP190PRYTD";#N/A,#N/A,FALSE,"NONOP190PRYTD";#N/A,#N/A,FALSE,"OP282CRQTR";#N/A,#N/A,FALSE,"NONOP282CRQTR";#N/A,#N/A,FALSE,"OP282CRYTD";#N/A,#N/A,FALSE,"NONOP282CRYTD";#N/A,#N/A,FALSE,"OP282PRYTD";#N/A,#N/A,FALSE,"NONOP282PRYTD";#N/A,#N/A,FALSE,"OP283CRQTR";#N/A,#N/A,FALSE,"NONOP283CRQTR";#N/A,#N/A,FALSE,"OP283CRYTD";#N/A,#N/A,FALSE,"NONOP283CRYTD";#N/A,#N/A,FALSE,"OP283PRYTD";#N/A,#N/A,FALSE,"NONOP283PRYTD";#N/A,#N/A,FALSE,"DITSUM";#N/A,#N/A,FALSE,"CRYTDACREC";#N/A,#N/A,FALSE,"PRYTDACREC";#N/A,#N/A,FALSE,"SYSJRNL";#N/A,#N/A,FALSE,"FAS109 Summary";#N/A,#N/A,FALSE,"FAS109 OPER 190 ITC";#N/A,#N/A,FALSE,"FAS109 OPER 190 Other";#N/A,#N/A,FALSE,"FAS109 OPER 282";#N/A,#N/A,FALSE,"FAS109 OPER 283";#N/A,#N/A,FALSE,"FAS109 NONOPER 282"}</definedName>
    <definedName name="wrn.Workfile." hidden="1">{"Sch 2c Workfile",#N/A,FALSE,"SCHEDULE2c";"Sch 2c Coal Workfile",#N/A,FALSE,"SCHEDULE2c";"Sch 2c SB3 Workfile",#N/A,FALSE,"SCHEDULE2c";"Sch 2c CT Gen Workfile",#N/A,FALSE,"SCHEDULE2c";"Sch 2c Hydro Workfile",#N/A,FALSE,"SCHEDULE2c";"Sch 2c Nuc $ Workfile",#N/A,FALSE,"SCHEDULE2c";"Sch 2c Nuc Cap Workfile",#N/A,FALSE,"SCHEDULE2c";"Sch 2c Recovery Workfile",#N/A,FALSE,"SCHEDULE2c"}</definedName>
    <definedName name="wrn.Workfile._.All." hidden="1">{"Inputs Workfile",#N/A,FALSE,"INPUTS";"Env Cost Workfile",#N/A,FALSE,"Env Costs";"NucGen Workfile",#N/A,FALSE,"NUCGEN";"Catawba Workfile",#N/A,FALSE,"CATAWBA";"Sales Workfile",#N/A,FALSE,"SALES";"Outages Workfile",#N/A,FALSE,"OUTAGES";"ProjFuel Workfile",#N/A,FALSE,"PROJ FUEL";"ProjGen Workfile",#N/A,FALSE,"PROJ GEN";"Price for Forecast Workfile",#N/A,FALSE,"Price for Forecast Sales";"Exhibit 1 Workfile",#N/A,FALSE,"MCMANEUS EXH 1";"Exhibit 5 Workfile",#N/A,FALSE,"MCMANEUS EXH 5";"Exhibit 6 Workfile",#N/A,FALSE,"MCMANEUS EXH 6";"Exhibit 7 Workfile",#N/A,FALSE,"MCMANEUS EXH 7";"Exhibit 8 Workfile",#N/A,FALSE,"MCMANEUS EXH 8";"Exhibit 9 Workfile",#N/A,FALSE,"MCMANEUS EXH 9";"Analysis Workfile",#N/A,FALSE,"Fuel Factor Analysis"}</definedName>
    <definedName name="wrn1.printal." hidden="1">{#N/A,#N/A,FALSE,"PREFDIV";#N/A,#N/A,FALSE,"STINT";#N/A,#N/A,FALSE,"LTINT";#N/A,#N/A,FALSE,"BTL";#N/A,#N/A,FALSE,"AFC";#N/A,#N/A,FALSE,"OTHNET";#N/A,#N/A,FALSE,"ATL"}</definedName>
    <definedName name="WSCBSAllocation">#REF!</definedName>
    <definedName name="WTRG">DATE(YEAR([0]!Loan_Start),MONTH([0]!Loan_Start)+Payment_Number,DAY([0]!Loan_Start))</definedName>
    <definedName name="wvu.DATABASE."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OP."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WP1." hidden="1">{TRUE,TRUE,-1.25,-15.5,484.5,279.75,FALSE,FALSE,TRUE,TRUE,0,3,#N/A,1,#N/A,6.54545454545454,15.55,1,FALSE,FALSE,3,TRUE,1,FALSE,100,"Swvu.WP1.","ACwvu.WP1.",1,FALSE,FALSE,0.25,0.25,0.25,0.25,1,"","&amp;L&amp;D &amp;T NBW&amp;C&amp;P&amp;R&amp;F",FALSE,FALSE,FALSE,FALSE,1,100,#N/A,#N/A,FALSE,FALSE,#N/A,#N/A,FALSE,FALSE}</definedName>
    <definedName name="www" hidden="1">{#N/A,#N/A,TRUE,"Vectren Consolidated";#N/A,#N/A,TRUE,"Consolidated by Portfolio";#N/A,#N/A,TRUE,"Power Supply";#N/A,#N/A,TRUE,"Energy Delivery";#N/A,#N/A,TRUE,"Margins";#N/A,#N/A,TRUE,"Non-Reg Consol";#N/A,#N/A,TRUE,"Communications";#N/A,#N/A,TRUE,"Energy Services";#N/A,#N/A,TRUE,"Utility Services";#N/A,#N/A,TRUE,"Other Business";#N/A,#N/A,TRUE,"Service Alloc";#N/A,#N/A,TRUE,"Analysts";#N/A,#N/A,TRUE,"Capital";#N/A,#N/A,TRUE,"SIG Delivery";#N/A,#N/A,TRUE,"IGC Delivery";#N/A,#N/A,TRUE,"Vedo Delivery"}</definedName>
    <definedName name="X" hidden="1">#REF!</definedName>
    <definedName name="xx" hidden="1">{#N/A,#N/A,TRUE,"TAXPROV";#N/A,#N/A,TRUE,"FLOWTHRU";#N/A,#N/A,TRUE,"SCHEDULE M'S";#N/A,#N/A,TRUE,"PLANT M'S";#N/A,#N/A,TRUE,"TAXJE"}</definedName>
    <definedName name="xxx" hidden="1">{#N/A,#N/A,FALSE,"GLDwnLoad"}</definedName>
    <definedName name="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xxxxx" hidden="1">{#N/A,#N/A,FALSE,"Deliveries";#N/A,#N/A,FALSE,"DWR_Fiscal";#N/A,#N/A,FALSE,"DWR_Annual";#N/A,#N/A,FALSE,"DWR Fix";#N/A,#N/A,FALSE,"DWR Var";#N/A,#N/A,FALSE,"CCWA_CRG";#N/A,#N/A,FALSE,"DebtSvc";#N/A,#N/A,FALSE,"Mod_CCWA_CRG - C1";#N/A,#N/A,FALSE,"Exch Mod - Y2C1";#N/A,#N/A,FALSE,"RA Mod - Y2C1";#N/A,#N/A,FALSE,"Exch Mod - Y3C1";#N/A,#N/A,FALSE,"RA Mod - Y3C1";#N/A,#N/A,FALSE,"Exch Mod - Y4C1";#N/A,#N/A,FALSE,"RA Mod - Y4C1";#N/A,#N/A,FALSE,"Exch Mod - Y5C1";#N/A,#N/A,FALSE,"RA Mod - Y5C1";#N/A,#N/A,FALSE,"RA1_Expl";#N/A,#N/A,FALSE,"GOL_2500AF";#N/A,#N/A,FALSE,"TotSWPChgs"}</definedName>
    <definedName name="Y" hidden="1">#REF!</definedName>
    <definedName name="Year">#REF!</definedName>
    <definedName name="Year_End_Customer_Adjustment">#REF!</definedName>
    <definedName name="Year_End_Results_for_1997__1996____1995">#REF!</definedName>
    <definedName name="yeardateprior1">#REF!</definedName>
    <definedName name="yeardateprior2">#REF!</definedName>
    <definedName name="yearend">#REF!</definedName>
    <definedName name="yes" hidden="1">#REF!</definedName>
    <definedName name="yesindeed" hidden="1">#REF!</definedName>
    <definedName name="yesir" hidden="1">#REF!</definedName>
    <definedName name="Yield">#REF!</definedName>
    <definedName name="YIELDS" localSheetId="30">#REF!</definedName>
    <definedName name="YIELDS" localSheetId="29">#REF!</definedName>
    <definedName name="YIELDS" localSheetId="31">#REF!</definedName>
    <definedName name="YIELDS" localSheetId="33">#REF!</definedName>
    <definedName name="YIELDS" localSheetId="34">#REF!</definedName>
    <definedName name="YIELDS" localSheetId="32">#REF!</definedName>
    <definedName name="YIELDS">#REF!</definedName>
    <definedName name="YTDAMT">[0]!AmtTable</definedName>
    <definedName name="YTDDT">[0]!DTTable</definedName>
    <definedName name="YTDREPORT">#REF!</definedName>
    <definedName name="yyy" hidden="1">{"caz2",#N/A,FALSE,"Central Arizona 2";"saz2",#N/A,FALSE,"Southern Arizona 2";"snv2",#N/A,FALSE,"Southern Nevada 2";"nnv2",#N/A,FALSE,"Northern Nevada 2";"sca2",#N/A,FALSE,"Southern California 2";"nca2",#N/A,FALSE,"Northern California 2";"pai2",#N/A,FALSE,"Paiute 2"}</definedName>
    <definedName name="yyyy" hidden="1">{"projom",#N/A,FALSE,"Central Arizona 1";"projomvar",#N/A,FALSE,"Central Arizona 1";"caz1",#N/A,FALSE,"Central Arizona 1";"cazvar",#N/A,FALSE,"Central Arizona 1";"saz1",#N/A,FALSE,"Southern Arizona 1";"sazvar",#N/A,FALSE,"Southern Arizona 1";"snv1",#N/A,FALSE,"Southern Nevada 1";"snvvar",#N/A,FALSE,"Southern Nevada 1";"nnv1",#N/A,FALSE,"Northern Nevada 1";"nnvvar",#N/A,FALSE,"Northern Nevada 1";"sca1",#N/A,FALSE,"Southern California 1";"scavar",#N/A,FALSE,"Southern California 1";"nca1",#N/A,FALSE,"Northern California 1";"ncavar",#N/A,FALSE,"Northern California 1";"paiute1",#N/A,FALSE,"Paiute 1";"paivar",#N/A,FALSE,"Paiute 1"}</definedName>
    <definedName name="yyyyyy" hidden="1">#REF!</definedName>
    <definedName name="yyyyyyyy" hidden="1">{#N/A,#N/A,FALSE,"SCA";#N/A,#N/A,FALSE,"NCA";#N/A,#N/A,FALSE,"SAZ";#N/A,#N/A,FALSE,"CAZ";#N/A,#N/A,FALSE,"SNV";#N/A,#N/A,FALSE,"NNV";#N/A,#N/A,FALSE,"PP";#N/A,#N/A,FALSE,"SA"}</definedName>
    <definedName name="Z" hidden="1">#REF!</definedName>
    <definedName name="Z_055ABE5A_5E06_11D2_8EED_0008C7BCAF29_.wvu.PrintArea" hidden="1">#REF!</definedName>
    <definedName name="Z_055ABE5A_5E06_11D2_8EED_0008C7BCAF29_.wvu.PrintTitles" hidden="1">#REF!</definedName>
    <definedName name="Z_055ABE69_5E06_11D2_8EED_0008C7BCAF29_.wvu.PrintArea" hidden="1">#REF!</definedName>
    <definedName name="Z_055ABE69_5E06_11D2_8EED_0008C7BCAF29_.wvu.PrintTitles" hidden="1">#REF!</definedName>
    <definedName name="Z_055ABE76_5E06_11D2_8EED_0008C7BCAF29_.wvu.PrintArea" hidden="1">#REF!</definedName>
    <definedName name="Z_055ABE76_5E06_11D2_8EED_0008C7BCAF29_.wvu.PrintTitles" hidden="1">#REF!,#REF!</definedName>
    <definedName name="Z_055ABE84_5E06_11D2_8EED_0008C7BCAF29_.wvu.PrintArea" hidden="1">#REF!</definedName>
    <definedName name="Z_055ABE84_5E06_11D2_8EED_0008C7BCAF29_.wvu.PrintTitles" hidden="1">#REF!</definedName>
    <definedName name="Z_055ABE93_5E06_11D2_8EED_0008C7BCAF29_.wvu.PrintArea" hidden="1">#REF!</definedName>
    <definedName name="Z_055ABE93_5E06_11D2_8EED_0008C7BCAF29_.wvu.PrintTitles" hidden="1">#REF!</definedName>
    <definedName name="Z_055ABEA0_5E06_11D2_8EED_0008C7BCAF29_.wvu.PrintArea" hidden="1">#REF!</definedName>
    <definedName name="Z_055ABEA0_5E06_11D2_8EED_0008C7BCAF29_.wvu.PrintTitles" hidden="1">#REF!,#REF!</definedName>
    <definedName name="Z_05DE23E1_1046_11D2_8E70_0008C77C0743_.wvu.PrintArea" hidden="1">#REF!</definedName>
    <definedName name="Z_05DE23E1_1046_11D2_8E70_0008C77C0743_.wvu.PrintTitles" hidden="1">#REF!,#REF!</definedName>
    <definedName name="Z_05DE23E4_1046_11D2_8E70_0008C77C0743_.wvu.PrintArea" hidden="1">#REF!</definedName>
    <definedName name="Z_05DE23E4_1046_11D2_8E70_0008C77C0743_.wvu.PrintTitles" hidden="1">#REF!</definedName>
    <definedName name="Z_05DE23E9_1046_11D2_8E70_0008C77C0743_.wvu.PrintArea" hidden="1">#REF!</definedName>
    <definedName name="Z_05DE23E9_1046_11D2_8E70_0008C77C0743_.wvu.PrintTitles" hidden="1">#REF!,#REF!</definedName>
    <definedName name="Z_05DE23EB_1046_11D2_8E70_0008C77C0743_.wvu.PrintArea" hidden="1">#REF!</definedName>
    <definedName name="Z_05DE23EB_1046_11D2_8E70_0008C77C0743_.wvu.PrintTitles" hidden="1">#REF!,#REF!</definedName>
    <definedName name="Z_05DE23EE_1046_11D2_8E70_0008C77C0743_.wvu.PrintArea" hidden="1">#REF!</definedName>
    <definedName name="Z_05DE23EE_1046_11D2_8E70_0008C77C0743_.wvu.PrintTitles" hidden="1">#REF!</definedName>
    <definedName name="Z_05DE23F3_1046_11D2_8E70_0008C77C0743_.wvu.PrintArea" hidden="1">#REF!</definedName>
    <definedName name="Z_05DE23F3_1046_11D2_8E70_0008C77C0743_.wvu.PrintTitles" hidden="1">#REF!,#REF!</definedName>
    <definedName name="Z_05DE23F6_1046_11D2_8E70_0008C77C0743_.wvu.PrintArea" hidden="1">#REF!</definedName>
    <definedName name="Z_05DE23F6_1046_11D2_8E70_0008C77C0743_.wvu.PrintTitles" hidden="1">#REF!,#REF!</definedName>
    <definedName name="Z_0CE6A482_5DEF_11D2_8EC3_0008C77C0743_.wvu.PrintArea" hidden="1">#REF!</definedName>
    <definedName name="Z_0CE6A482_5DEF_11D2_8EC3_0008C77C0743_.wvu.PrintTitles" hidden="1">#REF!</definedName>
    <definedName name="Z_0CE6A491_5DEF_11D2_8EC3_0008C77C0743_.wvu.PrintArea" hidden="1">#REF!</definedName>
    <definedName name="Z_0CE6A491_5DEF_11D2_8EC3_0008C77C0743_.wvu.PrintTitles" hidden="1">#REF!</definedName>
    <definedName name="Z_0CE6A49E_5DEF_11D2_8EC3_0008C77C0743_.wvu.PrintArea" hidden="1">#REF!</definedName>
    <definedName name="Z_0CE6A49E_5DEF_11D2_8EC3_0008C77C0743_.wvu.PrintTitles" hidden="1">#REF!,#REF!</definedName>
    <definedName name="Z_0CE6A4AB_5DEF_11D2_8EC3_0008C77C0743_.wvu.PrintArea" hidden="1">#REF!</definedName>
    <definedName name="Z_0CE6A4AB_5DEF_11D2_8EC3_0008C77C0743_.wvu.PrintTitles" hidden="1">#REF!</definedName>
    <definedName name="Z_0CE6A4BA_5DEF_11D2_8EC3_0008C77C0743_.wvu.PrintArea" hidden="1">#REF!</definedName>
    <definedName name="Z_0CE6A4BA_5DEF_11D2_8EC3_0008C77C0743_.wvu.PrintTitles" hidden="1">#REF!</definedName>
    <definedName name="Z_0CE6A4C7_5DEF_11D2_8EC3_0008C77C0743_.wvu.PrintArea" hidden="1">#REF!</definedName>
    <definedName name="Z_0CE6A4C7_5DEF_11D2_8EC3_0008C77C0743_.wvu.PrintTitles" hidden="1">#REF!,#REF!</definedName>
    <definedName name="Z_0CE6A4D4_5DEF_11D2_8EC3_0008C77C0743_.wvu.PrintArea" hidden="1">#REF!</definedName>
    <definedName name="Z_0CE6A4D4_5DEF_11D2_8EC3_0008C77C0743_.wvu.PrintTitles" hidden="1">#REF!</definedName>
    <definedName name="Z_0CE6A4E3_5DEF_11D2_8EC3_0008C77C0743_.wvu.PrintArea" hidden="1">#REF!</definedName>
    <definedName name="Z_0CE6A4E3_5DEF_11D2_8EC3_0008C77C0743_.wvu.PrintTitles" hidden="1">#REF!</definedName>
    <definedName name="Z_0CE6A4F0_5DEF_11D2_8EC3_0008C77C0743_.wvu.PrintArea" hidden="1">#REF!</definedName>
    <definedName name="Z_0CE6A4F0_5DEF_11D2_8EC3_0008C77C0743_.wvu.PrintTitles" hidden="1">#REF!,#REF!</definedName>
    <definedName name="Z_0CE6A4FD_5DEF_11D2_8EC3_0008C77C0743_.wvu.PrintArea" hidden="1">#REF!</definedName>
    <definedName name="Z_0CE6A4FD_5DEF_11D2_8EC3_0008C77C0743_.wvu.PrintTitles" hidden="1">#REF!</definedName>
    <definedName name="Z_0CE6A50C_5DEF_11D2_8EC3_0008C77C0743_.wvu.PrintArea" hidden="1">#REF!</definedName>
    <definedName name="Z_0CE6A50C_5DEF_11D2_8EC3_0008C77C0743_.wvu.PrintTitles" hidden="1">#REF!</definedName>
    <definedName name="Z_0CE6A519_5DEF_11D2_8EC3_0008C77C0743_.wvu.PrintArea" hidden="1">#REF!</definedName>
    <definedName name="Z_0CE6A519_5DEF_11D2_8EC3_0008C77C0743_.wvu.PrintTitles" hidden="1">#REF!,#REF!</definedName>
    <definedName name="Z_0E8DEF60_5D61_11D2_8EEB_0008C7BCAF29_.wvu.PrintArea" hidden="1">#REF!</definedName>
    <definedName name="Z_0E8DEF60_5D61_11D2_8EEB_0008C7BCAF29_.wvu.PrintTitles" hidden="1">#REF!,#REF!</definedName>
    <definedName name="Z_0E8DEF63_5D61_11D2_8EEB_0008C7BCAF29_.wvu.PrintArea" hidden="1">#REF!</definedName>
    <definedName name="Z_0E8DEF63_5D61_11D2_8EEB_0008C7BCAF29_.wvu.PrintTitles" hidden="1">#REF!</definedName>
    <definedName name="Z_0E8DEF68_5D61_11D2_8EEB_0008C7BCAF29_.wvu.PrintArea" hidden="1">#REF!</definedName>
    <definedName name="Z_0E8DEF68_5D61_11D2_8EEB_0008C7BCAF29_.wvu.PrintTitles" hidden="1">#REF!,#REF!</definedName>
    <definedName name="Z_0E8DEF6A_5D61_11D2_8EEB_0008C7BCAF29_.wvu.PrintArea" hidden="1">#REF!</definedName>
    <definedName name="Z_0E8DEF6A_5D61_11D2_8EEB_0008C7BCAF29_.wvu.PrintTitles" hidden="1">#REF!,#REF!</definedName>
    <definedName name="Z_0E8DEF6D_5D61_11D2_8EEB_0008C7BCAF29_.wvu.PrintArea" hidden="1">#REF!</definedName>
    <definedName name="Z_0E8DEF6D_5D61_11D2_8EEB_0008C7BCAF29_.wvu.PrintTitles" hidden="1">#REF!</definedName>
    <definedName name="Z_0E8DEF72_5D61_11D2_8EEB_0008C7BCAF29_.wvu.PrintArea" hidden="1">#REF!</definedName>
    <definedName name="Z_0E8DEF72_5D61_11D2_8EEB_0008C7BCAF29_.wvu.PrintTitles" hidden="1">#REF!,#REF!</definedName>
    <definedName name="Z_0E8DEF75_5D61_11D2_8EEB_0008C7BCAF29_.wvu.PrintArea" hidden="1">#REF!</definedName>
    <definedName name="Z_0E8DEF75_5D61_11D2_8EEB_0008C7BCAF29_.wvu.PrintTitles" hidden="1">#REF!,#REF!</definedName>
    <definedName name="Z_179EFDC8_A1B1_11D3_8FA9_0008C7809E09_.wvu.PrintArea" hidden="1">#REF!</definedName>
    <definedName name="Z_179EFDC8_A1B1_11D3_8FA9_0008C7809E09_.wvu.PrintTitles" hidden="1">#REF!,#REF!</definedName>
    <definedName name="Z_179EFDC9_A1B1_11D3_8FA9_0008C7809E09_.wvu.PrintArea" hidden="1">#REF!</definedName>
    <definedName name="Z_179EFDC9_A1B1_11D3_8FA9_0008C7809E09_.wvu.PrintTitles" hidden="1">#REF!,#REF!</definedName>
    <definedName name="Z_179EFDCA_A1B1_11D3_8FA9_0008C7809E09_.wvu.PrintArea" hidden="1">#REF!</definedName>
    <definedName name="Z_179EFDCA_A1B1_11D3_8FA9_0008C7809E09_.wvu.PrintTitles" hidden="1">#REF!,#REF!</definedName>
    <definedName name="Z_179EFDCB_A1B1_11D3_8FA9_0008C7809E09_.wvu.PrintArea" hidden="1">#REF!</definedName>
    <definedName name="Z_179EFDCB_A1B1_11D3_8FA9_0008C7809E09_.wvu.PrintTitles" hidden="1">#REF!,#REF!</definedName>
    <definedName name="Z_179EFDCC_A1B1_11D3_8FA9_0008C7809E09_.wvu.PrintArea" hidden="1">#REF!</definedName>
    <definedName name="Z_179EFDCC_A1B1_11D3_8FA9_0008C7809E09_.wvu.PrintTitles" hidden="1">#REF!,#REF!</definedName>
    <definedName name="Z_179EFDCD_A1B1_11D3_8FA9_0008C7809E09_.wvu.PrintArea" hidden="1">#REF!</definedName>
    <definedName name="Z_179EFDCD_A1B1_11D3_8FA9_0008C7809E09_.wvu.PrintTitles" hidden="1">#REF!,#REF!</definedName>
    <definedName name="Z_179EFDCE_A1B1_11D3_8FA9_0008C7809E09_.wvu.PrintArea" hidden="1">#REF!</definedName>
    <definedName name="Z_179EFDCE_A1B1_11D3_8FA9_0008C7809E09_.wvu.PrintTitles" hidden="1">#REF!,#REF!</definedName>
    <definedName name="Z_179EFDCF_A1B1_11D3_8FA9_0008C7809E09_.wvu.PrintArea" hidden="1">#REF!</definedName>
    <definedName name="Z_179EFDCF_A1B1_11D3_8FA9_0008C7809E09_.wvu.PrintTitles" hidden="1">#REF!,#REF!</definedName>
    <definedName name="Z_179EFDD0_A1B1_11D3_8FA9_0008C7809E09_.wvu.PrintArea" hidden="1">#REF!</definedName>
    <definedName name="Z_179EFDD0_A1B1_11D3_8FA9_0008C7809E09_.wvu.PrintTitles" hidden="1">#REF!,#REF!</definedName>
    <definedName name="Z_179EFDD1_A1B1_11D3_8FA9_0008C7809E09_.wvu.PrintArea" hidden="1">#REF!</definedName>
    <definedName name="Z_179EFDD1_A1B1_11D3_8FA9_0008C7809E09_.wvu.PrintTitles" hidden="1">#REF!,#REF!</definedName>
    <definedName name="Z_179EFDD2_A1B1_11D3_8FA9_0008C7809E09_.wvu.PrintArea" hidden="1">#REF!</definedName>
    <definedName name="Z_179EFDD2_A1B1_11D3_8FA9_0008C7809E09_.wvu.PrintTitles" hidden="1">#REF!,#REF!</definedName>
    <definedName name="Z_179EFDD3_A1B1_11D3_8FA9_0008C7809E09_.wvu.PrintArea" hidden="1">#REF!</definedName>
    <definedName name="Z_179EFDD3_A1B1_11D3_8FA9_0008C7809E09_.wvu.PrintTitles" hidden="1">#REF!,#REF!</definedName>
    <definedName name="Z_179EFDD4_A1B1_11D3_8FA9_0008C7809E09_.wvu.PrintArea" hidden="1">#REF!</definedName>
    <definedName name="Z_179EFDD4_A1B1_11D3_8FA9_0008C7809E09_.wvu.PrintTitles" hidden="1">#REF!,#REF!</definedName>
    <definedName name="Z_179EFDD5_A1B1_11D3_8FA9_0008C7809E09_.wvu.PrintArea" hidden="1">#REF!</definedName>
    <definedName name="Z_179EFDD5_A1B1_11D3_8FA9_0008C7809E09_.wvu.PrintTitles" hidden="1">#REF!,#REF!</definedName>
    <definedName name="Z_179EFDD6_A1B1_11D3_8FA9_0008C7809E09_.wvu.PrintArea" hidden="1">#REF!</definedName>
    <definedName name="Z_179EFDD6_A1B1_11D3_8FA9_0008C7809E09_.wvu.PrintTitles" hidden="1">#REF!,#REF!</definedName>
    <definedName name="Z_179EFDD7_A1B1_11D3_8FA9_0008C7809E09_.wvu.PrintArea" hidden="1">#REF!</definedName>
    <definedName name="Z_179EFDD7_A1B1_11D3_8FA9_0008C7809E09_.wvu.PrintTitles" hidden="1">#REF!,#REF!</definedName>
    <definedName name="Z_179EFDD8_A1B1_11D3_8FA9_0008C7809E09_.wvu.PrintArea" hidden="1">#REF!</definedName>
    <definedName name="Z_179EFDD8_A1B1_11D3_8FA9_0008C7809E09_.wvu.PrintTitles" hidden="1">#REF!,#REF!</definedName>
    <definedName name="Z_179EFDD9_A1B1_11D3_8FA9_0008C7809E09_.wvu.PrintArea" hidden="1">#REF!</definedName>
    <definedName name="Z_179EFDD9_A1B1_11D3_8FA9_0008C7809E09_.wvu.PrintTitles" hidden="1">#REF!,#REF!</definedName>
    <definedName name="Z_179EFDDA_A1B1_11D3_8FA9_0008C7809E09_.wvu.PrintArea" hidden="1">#REF!</definedName>
    <definedName name="Z_179EFDDA_A1B1_11D3_8FA9_0008C7809E09_.wvu.PrintTitles" hidden="1">#REF!,#REF!</definedName>
    <definedName name="Z_179EFDDB_A1B1_11D3_8FA9_0008C7809E09_.wvu.PrintArea" hidden="1">#REF!</definedName>
    <definedName name="Z_179EFDDB_A1B1_11D3_8FA9_0008C7809E09_.wvu.PrintTitles" hidden="1">#REF!,#REF!</definedName>
    <definedName name="Z_179EFDDC_A1B1_11D3_8FA9_0008C7809E09_.wvu.PrintArea" hidden="1">#REF!</definedName>
    <definedName name="Z_179EFDDC_A1B1_11D3_8FA9_0008C7809E09_.wvu.PrintTitles" hidden="1">#REF!,#REF!</definedName>
    <definedName name="Z_179EFDDD_A1B1_11D3_8FA9_0008C7809E09_.wvu.PrintArea" hidden="1">#REF!</definedName>
    <definedName name="Z_179EFDDD_A1B1_11D3_8FA9_0008C7809E09_.wvu.PrintTitles" hidden="1">#REF!,#REF!</definedName>
    <definedName name="Z_179EFDDE_A1B1_11D3_8FA9_0008C7809E09_.wvu.PrintArea" hidden="1">#REF!</definedName>
    <definedName name="Z_179EFDDE_A1B1_11D3_8FA9_0008C7809E09_.wvu.PrintTitles" hidden="1">#REF!,#REF!</definedName>
    <definedName name="Z_179EFDDF_A1B1_11D3_8FA9_0008C7809E09_.wvu.PrintArea" hidden="1">#REF!</definedName>
    <definedName name="Z_179EFDDF_A1B1_11D3_8FA9_0008C7809E09_.wvu.PrintTitles" hidden="1">#REF!,#REF!</definedName>
    <definedName name="Z_179EFDE0_A1B1_11D3_8FA9_0008C7809E09_.wvu.PrintArea" hidden="1">#REF!</definedName>
    <definedName name="Z_179EFDE0_A1B1_11D3_8FA9_0008C7809E09_.wvu.PrintTitles" hidden="1">#REF!,#REF!</definedName>
    <definedName name="Z_179EFDE1_A1B1_11D3_8FA9_0008C7809E09_.wvu.PrintArea" hidden="1">#REF!</definedName>
    <definedName name="Z_179EFDE1_A1B1_11D3_8FA9_0008C7809E09_.wvu.PrintTitles" hidden="1">#REF!,#REF!</definedName>
    <definedName name="Z_179EFDE2_A1B1_11D3_8FA9_0008C7809E09_.wvu.PrintArea" hidden="1">#REF!</definedName>
    <definedName name="Z_179EFDE2_A1B1_11D3_8FA9_0008C7809E09_.wvu.PrintTitles" hidden="1">#REF!,#REF!</definedName>
    <definedName name="Z_179EFDE3_A1B1_11D3_8FA9_0008C7809E09_.wvu.PrintArea" hidden="1">#REF!</definedName>
    <definedName name="Z_179EFDE3_A1B1_11D3_8FA9_0008C7809E09_.wvu.PrintTitles" hidden="1">#REF!,#REF!</definedName>
    <definedName name="Z_179EFDE4_A1B1_11D3_8FA9_0008C7809E09_.wvu.PrintArea" hidden="1">#REF!</definedName>
    <definedName name="Z_179EFDE4_A1B1_11D3_8FA9_0008C7809E09_.wvu.PrintTitles" hidden="1">#REF!,#REF!</definedName>
    <definedName name="Z_179EFDE5_A1B1_11D3_8FA9_0008C7809E09_.wvu.PrintArea" hidden="1">#REF!</definedName>
    <definedName name="Z_179EFDE5_A1B1_11D3_8FA9_0008C7809E09_.wvu.PrintTitles" hidden="1">#REF!,#REF!</definedName>
    <definedName name="Z_179EFDE6_A1B1_11D3_8FA9_0008C7809E09_.wvu.PrintArea" hidden="1">#REF!</definedName>
    <definedName name="Z_179EFDE6_A1B1_11D3_8FA9_0008C7809E09_.wvu.PrintTitles" hidden="1">#REF!</definedName>
    <definedName name="Z_179EFDE7_A1B1_11D3_8FA9_0008C7809E09_.wvu.PrintArea" hidden="1">#REF!</definedName>
    <definedName name="Z_179EFDE7_A1B1_11D3_8FA9_0008C7809E09_.wvu.PrintTitles" hidden="1">#REF!</definedName>
    <definedName name="Z_179EFDE8_A1B1_11D3_8FA9_0008C7809E09_.wvu.PrintArea" hidden="1">#REF!</definedName>
    <definedName name="Z_179EFDE8_A1B1_11D3_8FA9_0008C7809E09_.wvu.PrintTitles" hidden="1">#REF!</definedName>
    <definedName name="Z_179EFDE9_A1B1_11D3_8FA9_0008C7809E09_.wvu.PrintArea" hidden="1">#REF!</definedName>
    <definedName name="Z_179EFDE9_A1B1_11D3_8FA9_0008C7809E09_.wvu.PrintTitles" hidden="1">#REF!</definedName>
    <definedName name="Z_179EFDEA_A1B1_11D3_8FA9_0008C7809E09_.wvu.PrintArea" hidden="1">#REF!</definedName>
    <definedName name="Z_179EFDEA_A1B1_11D3_8FA9_0008C7809E09_.wvu.PrintTitles" hidden="1">#REF!</definedName>
    <definedName name="Z_179EFDEB_A1B1_11D3_8FA9_0008C7809E09_.wvu.PrintArea" hidden="1">#REF!</definedName>
    <definedName name="Z_179EFDEB_A1B1_11D3_8FA9_0008C7809E09_.wvu.PrintTitles" hidden="1">#REF!</definedName>
    <definedName name="Z_179EFDEC_A1B1_11D3_8FA9_0008C7809E09_.wvu.PrintArea" hidden="1">#REF!</definedName>
    <definedName name="Z_179EFDEC_A1B1_11D3_8FA9_0008C7809E09_.wvu.PrintTitles" hidden="1">#REF!</definedName>
    <definedName name="Z_179EFDED_A1B1_11D3_8FA9_0008C7809E09_.wvu.PrintArea" hidden="1">#REF!</definedName>
    <definedName name="Z_179EFDED_A1B1_11D3_8FA9_0008C7809E09_.wvu.PrintTitles" hidden="1">#REF!</definedName>
    <definedName name="Z_179EFDEE_A1B1_11D3_8FA9_0008C7809E09_.wvu.PrintArea" hidden="1">#REF!</definedName>
    <definedName name="Z_179EFDEE_A1B1_11D3_8FA9_0008C7809E09_.wvu.PrintTitles" hidden="1">#REF!</definedName>
    <definedName name="Z_179EFDEF_A1B1_11D3_8FA9_0008C7809E09_.wvu.PrintArea" hidden="1">#REF!</definedName>
    <definedName name="Z_179EFDEF_A1B1_11D3_8FA9_0008C7809E09_.wvu.PrintTitles" hidden="1">#REF!</definedName>
    <definedName name="Z_179EFDF0_A1B1_11D3_8FA9_0008C7809E09_.wvu.PrintArea" hidden="1">#REF!</definedName>
    <definedName name="Z_179EFDF0_A1B1_11D3_8FA9_0008C7809E09_.wvu.PrintTitles" hidden="1">#REF!</definedName>
    <definedName name="Z_179EFDF1_A1B1_11D3_8FA9_0008C7809E09_.wvu.PrintArea" hidden="1">#REF!</definedName>
    <definedName name="Z_179EFDF1_A1B1_11D3_8FA9_0008C7809E09_.wvu.PrintTitles" hidden="1">#REF!</definedName>
    <definedName name="Z_179EFDF2_A1B1_11D3_8FA9_0008C7809E09_.wvu.PrintArea" hidden="1">#REF!</definedName>
    <definedName name="Z_179EFDF2_A1B1_11D3_8FA9_0008C7809E09_.wvu.PrintTitles" hidden="1">#REF!</definedName>
    <definedName name="Z_179EFDF3_A1B1_11D3_8FA9_0008C7809E09_.wvu.PrintArea" hidden="1">#REF!</definedName>
    <definedName name="Z_179EFDF3_A1B1_11D3_8FA9_0008C7809E09_.wvu.PrintTitles" hidden="1">#REF!,#REF!</definedName>
    <definedName name="Z_179EFDF4_A1B1_11D3_8FA9_0008C7809E09_.wvu.PrintArea" hidden="1">#REF!</definedName>
    <definedName name="Z_179EFDF4_A1B1_11D3_8FA9_0008C7809E09_.wvu.PrintTitles" hidden="1">#REF!,#REF!</definedName>
    <definedName name="Z_179EFDF5_A1B1_11D3_8FA9_0008C7809E09_.wvu.PrintArea" hidden="1">#REF!</definedName>
    <definedName name="Z_179EFDF5_A1B1_11D3_8FA9_0008C7809E09_.wvu.PrintTitles" hidden="1">#REF!,#REF!</definedName>
    <definedName name="Z_179EFDF6_A1B1_11D3_8FA9_0008C7809E09_.wvu.PrintArea" hidden="1">#REF!</definedName>
    <definedName name="Z_179EFDF6_A1B1_11D3_8FA9_0008C7809E09_.wvu.PrintTitles" hidden="1">#REF!,#REF!</definedName>
    <definedName name="Z_179EFDF7_A1B1_11D3_8FA9_0008C7809E09_.wvu.PrintArea" hidden="1">#REF!</definedName>
    <definedName name="Z_179EFDF7_A1B1_11D3_8FA9_0008C7809E09_.wvu.PrintTitles" hidden="1">#REF!,#REF!</definedName>
    <definedName name="Z_179EFDF8_A1B1_11D3_8FA9_0008C7809E09_.wvu.PrintArea" hidden="1">#REF!</definedName>
    <definedName name="Z_179EFDF8_A1B1_11D3_8FA9_0008C7809E09_.wvu.PrintTitles" hidden="1">#REF!,#REF!</definedName>
    <definedName name="Z_179EFDF9_A1B1_11D3_8FA9_0008C7809E09_.wvu.PrintArea" hidden="1">#REF!</definedName>
    <definedName name="Z_179EFDF9_A1B1_11D3_8FA9_0008C7809E09_.wvu.PrintTitles" hidden="1">#REF!,#REF!</definedName>
    <definedName name="Z_179EFDFA_A1B1_11D3_8FA9_0008C7809E09_.wvu.PrintArea" hidden="1">#REF!</definedName>
    <definedName name="Z_179EFDFA_A1B1_11D3_8FA9_0008C7809E09_.wvu.PrintTitles" hidden="1">#REF!,#REF!</definedName>
    <definedName name="Z_179EFDFB_A1B1_11D3_8FA9_0008C7809E09_.wvu.PrintArea" hidden="1">#REF!</definedName>
    <definedName name="Z_179EFDFB_A1B1_11D3_8FA9_0008C7809E09_.wvu.PrintTitles" hidden="1">#REF!,#REF!</definedName>
    <definedName name="Z_179EFDFC_A1B1_11D3_8FA9_0008C7809E09_.wvu.PrintArea" hidden="1">#REF!</definedName>
    <definedName name="Z_179EFDFC_A1B1_11D3_8FA9_0008C7809E09_.wvu.PrintTitles" hidden="1">#REF!,#REF!</definedName>
    <definedName name="Z_179EFDFD_A1B1_11D3_8FA9_0008C7809E09_.wvu.PrintArea" hidden="1">#REF!</definedName>
    <definedName name="Z_179EFDFD_A1B1_11D3_8FA9_0008C7809E09_.wvu.PrintTitles" hidden="1">#REF!,#REF!</definedName>
    <definedName name="Z_179EFDFE_A1B1_11D3_8FA9_0008C7809E09_.wvu.PrintArea" hidden="1">#REF!</definedName>
    <definedName name="Z_179EFDFE_A1B1_11D3_8FA9_0008C7809E09_.wvu.PrintTitles" hidden="1">#REF!,#REF!</definedName>
    <definedName name="Z_179EFDFF_A1B1_11D3_8FA9_0008C7809E09_.wvu.PrintArea" hidden="1">#REF!</definedName>
    <definedName name="Z_179EFDFF_A1B1_11D3_8FA9_0008C7809E09_.wvu.PrintTitles" hidden="1">#REF!,#REF!</definedName>
    <definedName name="Z_179EFE00_A1B1_11D3_8FA9_0008C7809E09_.wvu.PrintArea" hidden="1">#REF!</definedName>
    <definedName name="Z_179EFE00_A1B1_11D3_8FA9_0008C7809E09_.wvu.PrintTitles" hidden="1">#REF!,#REF!</definedName>
    <definedName name="Z_179EFE01_A1B1_11D3_8FA9_0008C7809E09_.wvu.PrintArea" hidden="1">#REF!</definedName>
    <definedName name="Z_179EFE01_A1B1_11D3_8FA9_0008C7809E09_.wvu.PrintTitles" hidden="1">#REF!,#REF!</definedName>
    <definedName name="Z_179EFE02_A1B1_11D3_8FA9_0008C7809E09_.wvu.PrintArea" hidden="1">#REF!</definedName>
    <definedName name="Z_179EFE02_A1B1_11D3_8FA9_0008C7809E09_.wvu.PrintTitles" hidden="1">#REF!,#REF!</definedName>
    <definedName name="Z_179EFE03_A1B1_11D3_8FA9_0008C7809E09_.wvu.PrintArea" hidden="1">#REF!</definedName>
    <definedName name="Z_179EFE03_A1B1_11D3_8FA9_0008C7809E09_.wvu.PrintTitles" hidden="1">#REF!,#REF!</definedName>
    <definedName name="Z_179EFE04_A1B1_11D3_8FA9_0008C7809E09_.wvu.PrintArea" hidden="1">#REF!</definedName>
    <definedName name="Z_179EFE04_A1B1_11D3_8FA9_0008C7809E09_.wvu.PrintTitles" hidden="1">#REF!,#REF!</definedName>
    <definedName name="Z_179EFE05_A1B1_11D3_8FA9_0008C7809E09_.wvu.PrintArea" hidden="1">#REF!</definedName>
    <definedName name="Z_179EFE05_A1B1_11D3_8FA9_0008C7809E09_.wvu.PrintTitles" hidden="1">#REF!,#REF!</definedName>
    <definedName name="Z_179EFE06_A1B1_11D3_8FA9_0008C7809E09_.wvu.PrintArea" hidden="1">#REF!</definedName>
    <definedName name="Z_179EFE06_A1B1_11D3_8FA9_0008C7809E09_.wvu.PrintTitles" hidden="1">#REF!,#REF!</definedName>
    <definedName name="Z_179EFE07_A1B1_11D3_8FA9_0008C7809E09_.wvu.PrintArea" hidden="1">#REF!</definedName>
    <definedName name="Z_179EFE07_A1B1_11D3_8FA9_0008C7809E09_.wvu.PrintTitles" hidden="1">#REF!,#REF!</definedName>
    <definedName name="Z_179EFE08_A1B1_11D3_8FA9_0008C7809E09_.wvu.PrintArea" hidden="1">#REF!</definedName>
    <definedName name="Z_179EFE08_A1B1_11D3_8FA9_0008C7809E09_.wvu.PrintTitles" hidden="1">#REF!,#REF!</definedName>
    <definedName name="Z_179EFE09_A1B1_11D3_8FA9_0008C7809E09_.wvu.PrintArea" hidden="1">#REF!</definedName>
    <definedName name="Z_179EFE09_A1B1_11D3_8FA9_0008C7809E09_.wvu.PrintTitles" hidden="1">#REF!,#REF!</definedName>
    <definedName name="Z_179EFE0A_A1B1_11D3_8FA9_0008C7809E09_.wvu.PrintArea" hidden="1">#REF!</definedName>
    <definedName name="Z_179EFE0A_A1B1_11D3_8FA9_0008C7809E09_.wvu.PrintTitles" hidden="1">#REF!,#REF!</definedName>
    <definedName name="Z_179EFE0B_A1B1_11D3_8FA9_0008C7809E09_.wvu.PrintArea" hidden="1">#REF!</definedName>
    <definedName name="Z_179EFE0B_A1B1_11D3_8FA9_0008C7809E09_.wvu.PrintTitles" hidden="1">#REF!,#REF!</definedName>
    <definedName name="Z_179EFE0C_A1B1_11D3_8FA9_0008C7809E09_.wvu.PrintArea" hidden="1">#REF!</definedName>
    <definedName name="Z_179EFE0C_A1B1_11D3_8FA9_0008C7809E09_.wvu.PrintTitles" hidden="1">#REF!,#REF!</definedName>
    <definedName name="Z_179EFE0D_A1B1_11D3_8FA9_0008C7809E09_.wvu.PrintArea" hidden="1">#REF!</definedName>
    <definedName name="Z_179EFE0D_A1B1_11D3_8FA9_0008C7809E09_.wvu.PrintTitles" hidden="1">#REF!,#REF!</definedName>
    <definedName name="Z_179EFE0E_A1B1_11D3_8FA9_0008C7809E09_.wvu.PrintArea" hidden="1">#REF!</definedName>
    <definedName name="Z_179EFE0E_A1B1_11D3_8FA9_0008C7809E09_.wvu.PrintTitles" hidden="1">#REF!,#REF!</definedName>
    <definedName name="Z_179EFE0F_A1B1_11D3_8FA9_0008C7809E09_.wvu.PrintArea" hidden="1">#REF!</definedName>
    <definedName name="Z_179EFE0F_A1B1_11D3_8FA9_0008C7809E09_.wvu.PrintTitles" hidden="1">#REF!,#REF!</definedName>
    <definedName name="Z_179EFE10_A1B1_11D3_8FA9_0008C7809E09_.wvu.PrintArea" hidden="1">#REF!</definedName>
    <definedName name="Z_179EFE10_A1B1_11D3_8FA9_0008C7809E09_.wvu.PrintTitles" hidden="1">#REF!,#REF!</definedName>
    <definedName name="Z_179EFE11_A1B1_11D3_8FA9_0008C7809E09_.wvu.PrintArea" hidden="1">#REF!</definedName>
    <definedName name="Z_179EFE11_A1B1_11D3_8FA9_0008C7809E09_.wvu.PrintTitles" hidden="1">#REF!,#REF!</definedName>
    <definedName name="Z_179EFE12_A1B1_11D3_8FA9_0008C7809E09_.wvu.PrintArea" hidden="1">#REF!</definedName>
    <definedName name="Z_179EFE12_A1B1_11D3_8FA9_0008C7809E09_.wvu.PrintTitles" hidden="1">#REF!,#REF!</definedName>
    <definedName name="Z_179EFE13_A1B1_11D3_8FA9_0008C7809E09_.wvu.PrintArea" hidden="1">#REF!</definedName>
    <definedName name="Z_179EFE13_A1B1_11D3_8FA9_0008C7809E09_.wvu.PrintTitles" hidden="1">#REF!,#REF!</definedName>
    <definedName name="Z_179EFE14_A1B1_11D3_8FA9_0008C7809E09_.wvu.PrintArea" hidden="1">#REF!</definedName>
    <definedName name="Z_179EFE14_A1B1_11D3_8FA9_0008C7809E09_.wvu.PrintTitles" hidden="1">#REF!,#REF!</definedName>
    <definedName name="Z_179EFE15_A1B1_11D3_8FA9_0008C7809E09_.wvu.PrintArea" hidden="1">#REF!</definedName>
    <definedName name="Z_179EFE15_A1B1_11D3_8FA9_0008C7809E09_.wvu.PrintTitles" hidden="1">#REF!,#REF!</definedName>
    <definedName name="Z_179EFE16_A1B1_11D3_8FA9_0008C7809E09_.wvu.PrintArea" hidden="1">#REF!</definedName>
    <definedName name="Z_179EFE16_A1B1_11D3_8FA9_0008C7809E09_.wvu.PrintTitles" hidden="1">#REF!,#REF!</definedName>
    <definedName name="Z_179EFE17_A1B1_11D3_8FA9_0008C7809E09_.wvu.PrintArea" hidden="1">#REF!</definedName>
    <definedName name="Z_179EFE17_A1B1_11D3_8FA9_0008C7809E09_.wvu.PrintTitles" hidden="1">#REF!,#REF!</definedName>
    <definedName name="Z_179EFE18_A1B1_11D3_8FA9_0008C7809E09_.wvu.PrintArea" hidden="1">#REF!</definedName>
    <definedName name="Z_179EFE18_A1B1_11D3_8FA9_0008C7809E09_.wvu.PrintTitles" hidden="1">#REF!,#REF!</definedName>
    <definedName name="Z_179EFE19_A1B1_11D3_8FA9_0008C7809E09_.wvu.PrintArea" hidden="1">#REF!</definedName>
    <definedName name="Z_179EFE19_A1B1_11D3_8FA9_0008C7809E09_.wvu.PrintTitles" hidden="1">#REF!,#REF!</definedName>
    <definedName name="Z_179EFE1A_A1B1_11D3_8FA9_0008C7809E09_.wvu.PrintArea" hidden="1">#REF!</definedName>
    <definedName name="Z_179EFE1A_A1B1_11D3_8FA9_0008C7809E09_.wvu.PrintTitles" hidden="1">#REF!,#REF!</definedName>
    <definedName name="Z_179EFE1B_A1B1_11D3_8FA9_0008C7809E09_.wvu.PrintArea" hidden="1">#REF!</definedName>
    <definedName name="Z_179EFE1B_A1B1_11D3_8FA9_0008C7809E09_.wvu.PrintTitles" hidden="1">#REF!,#REF!</definedName>
    <definedName name="Z_179EFE1C_A1B1_11D3_8FA9_0008C7809E09_.wvu.PrintArea" hidden="1">#REF!</definedName>
    <definedName name="Z_179EFE1C_A1B1_11D3_8FA9_0008C7809E09_.wvu.PrintTitles" hidden="1">#REF!,#REF!</definedName>
    <definedName name="Z_179EFE1D_A1B1_11D3_8FA9_0008C7809E09_.wvu.PrintArea" hidden="1">#REF!</definedName>
    <definedName name="Z_179EFE1D_A1B1_11D3_8FA9_0008C7809E09_.wvu.PrintTitles" hidden="1">#REF!,#REF!</definedName>
    <definedName name="Z_179EFE1E_A1B1_11D3_8FA9_0008C7809E09_.wvu.PrintArea" hidden="1">#REF!</definedName>
    <definedName name="Z_179EFE1E_A1B1_11D3_8FA9_0008C7809E09_.wvu.PrintTitles" hidden="1">#REF!,#REF!</definedName>
    <definedName name="Z_179EFE1F_A1B1_11D3_8FA9_0008C7809E09_.wvu.PrintArea" hidden="1">#REF!</definedName>
    <definedName name="Z_179EFE1F_A1B1_11D3_8FA9_0008C7809E09_.wvu.PrintTitles" hidden="1">#REF!,#REF!</definedName>
    <definedName name="Z_179EFE20_A1B1_11D3_8FA9_0008C7809E09_.wvu.PrintArea" hidden="1">#REF!</definedName>
    <definedName name="Z_179EFE20_A1B1_11D3_8FA9_0008C7809E09_.wvu.PrintTitles" hidden="1">#REF!,#REF!</definedName>
    <definedName name="Z_179EFE21_A1B1_11D3_8FA9_0008C7809E09_.wvu.PrintArea" hidden="1">#REF!</definedName>
    <definedName name="Z_179EFE21_A1B1_11D3_8FA9_0008C7809E09_.wvu.PrintTitles" hidden="1">#REF!,#REF!</definedName>
    <definedName name="Z_179EFE22_A1B1_11D3_8FA9_0008C7809E09_.wvu.PrintArea" hidden="1">#REF!</definedName>
    <definedName name="Z_179EFE22_A1B1_11D3_8FA9_0008C7809E09_.wvu.PrintTitles" hidden="1">#REF!,#REF!</definedName>
    <definedName name="Z_179EFE23_A1B1_11D3_8FA9_0008C7809E09_.wvu.PrintArea" hidden="1">#REF!</definedName>
    <definedName name="Z_179EFE23_A1B1_11D3_8FA9_0008C7809E09_.wvu.PrintTitles" hidden="1">#REF!,#REF!</definedName>
    <definedName name="Z_179EFE24_A1B1_11D3_8FA9_0008C7809E09_.wvu.PrintArea" hidden="1">#REF!</definedName>
    <definedName name="Z_179EFE24_A1B1_11D3_8FA9_0008C7809E09_.wvu.PrintTitles" hidden="1">#REF!,#REF!</definedName>
    <definedName name="Z_179EFE25_A1B1_11D3_8FA9_0008C7809E09_.wvu.PrintArea" hidden="1">#REF!</definedName>
    <definedName name="Z_179EFE25_A1B1_11D3_8FA9_0008C7809E09_.wvu.PrintTitles" hidden="1">#REF!,#REF!</definedName>
    <definedName name="Z_179EFE26_A1B1_11D3_8FA9_0008C7809E09_.wvu.PrintArea" hidden="1">#REF!</definedName>
    <definedName name="Z_179EFE26_A1B1_11D3_8FA9_0008C7809E09_.wvu.PrintTitles" hidden="1">#REF!,#REF!</definedName>
    <definedName name="Z_179EFE27_A1B1_11D3_8FA9_0008C7809E09_.wvu.PrintArea" hidden="1">#REF!</definedName>
    <definedName name="Z_179EFE27_A1B1_11D3_8FA9_0008C7809E09_.wvu.PrintTitles" hidden="1">#REF!,#REF!</definedName>
    <definedName name="Z_179EFE28_A1B1_11D3_8FA9_0008C7809E09_.wvu.PrintArea" hidden="1">#REF!</definedName>
    <definedName name="Z_179EFE28_A1B1_11D3_8FA9_0008C7809E09_.wvu.PrintTitles" hidden="1">#REF!,#REF!</definedName>
    <definedName name="Z_179EFE29_A1B1_11D3_8FA9_0008C7809E09_.wvu.PrintArea" hidden="1">#REF!</definedName>
    <definedName name="Z_179EFE29_A1B1_11D3_8FA9_0008C7809E09_.wvu.PrintTitles" hidden="1">#REF!,#REF!</definedName>
    <definedName name="Z_179EFE2A_A1B1_11D3_8FA9_0008C7809E09_.wvu.PrintArea" hidden="1">#REF!</definedName>
    <definedName name="Z_179EFE2A_A1B1_11D3_8FA9_0008C7809E09_.wvu.PrintTitles" hidden="1">#REF!,#REF!</definedName>
    <definedName name="Z_179EFE2B_A1B1_11D3_8FA9_0008C7809E09_.wvu.PrintArea" hidden="1">#REF!</definedName>
    <definedName name="Z_179EFE2B_A1B1_11D3_8FA9_0008C7809E09_.wvu.PrintTitles" hidden="1">#REF!,#REF!</definedName>
    <definedName name="Z_179EFE2C_A1B1_11D3_8FA9_0008C7809E09_.wvu.PrintArea" hidden="1">#REF!</definedName>
    <definedName name="Z_179EFE2C_A1B1_11D3_8FA9_0008C7809E09_.wvu.PrintTitles" hidden="1">#REF!,#REF!</definedName>
    <definedName name="Z_179EFE2D_A1B1_11D3_8FA9_0008C7809E09_.wvu.PrintArea" hidden="1">#REF!</definedName>
    <definedName name="Z_179EFE2D_A1B1_11D3_8FA9_0008C7809E09_.wvu.PrintTitles" hidden="1">#REF!,#REF!</definedName>
    <definedName name="Z_179EFE2E_A1B1_11D3_8FA9_0008C7809E09_.wvu.PrintArea" hidden="1">#REF!</definedName>
    <definedName name="Z_179EFE2E_A1B1_11D3_8FA9_0008C7809E09_.wvu.PrintTitles" hidden="1">#REF!,#REF!</definedName>
    <definedName name="Z_179EFE2F_A1B1_11D3_8FA9_0008C7809E09_.wvu.PrintArea" hidden="1">#REF!</definedName>
    <definedName name="Z_179EFE2F_A1B1_11D3_8FA9_0008C7809E09_.wvu.PrintTitles" hidden="1">#REF!</definedName>
    <definedName name="Z_179EFE30_A1B1_11D3_8FA9_0008C7809E09_.wvu.PrintArea" hidden="1">#REF!</definedName>
    <definedName name="Z_179EFE30_A1B1_11D3_8FA9_0008C7809E09_.wvu.PrintTitles" hidden="1">#REF!</definedName>
    <definedName name="Z_179EFE31_A1B1_11D3_8FA9_0008C7809E09_.wvu.PrintArea" hidden="1">#REF!</definedName>
    <definedName name="Z_179EFE31_A1B1_11D3_8FA9_0008C7809E09_.wvu.PrintTitles" hidden="1">#REF!</definedName>
    <definedName name="Z_179EFE32_A1B1_11D3_8FA9_0008C7809E09_.wvu.PrintArea" hidden="1">#REF!</definedName>
    <definedName name="Z_179EFE32_A1B1_11D3_8FA9_0008C7809E09_.wvu.PrintTitles" hidden="1">#REF!</definedName>
    <definedName name="Z_179EFE33_A1B1_11D3_8FA9_0008C7809E09_.wvu.PrintArea" hidden="1">#REF!</definedName>
    <definedName name="Z_179EFE33_A1B1_11D3_8FA9_0008C7809E09_.wvu.PrintTitles" hidden="1">#REF!</definedName>
    <definedName name="Z_179EFE34_A1B1_11D3_8FA9_0008C7809E09_.wvu.PrintArea" hidden="1">#REF!</definedName>
    <definedName name="Z_179EFE34_A1B1_11D3_8FA9_0008C7809E09_.wvu.PrintTitles" hidden="1">#REF!</definedName>
    <definedName name="Z_179EFE35_A1B1_11D3_8FA9_0008C7809E09_.wvu.PrintArea" hidden="1">#REF!</definedName>
    <definedName name="Z_179EFE35_A1B1_11D3_8FA9_0008C7809E09_.wvu.PrintTitles" hidden="1">#REF!</definedName>
    <definedName name="Z_179EFE36_A1B1_11D3_8FA9_0008C7809E09_.wvu.PrintArea" hidden="1">#REF!</definedName>
    <definedName name="Z_179EFE36_A1B1_11D3_8FA9_0008C7809E09_.wvu.PrintTitles" hidden="1">#REF!</definedName>
    <definedName name="Z_179EFE37_A1B1_11D3_8FA9_0008C7809E09_.wvu.PrintArea" hidden="1">#REF!</definedName>
    <definedName name="Z_179EFE37_A1B1_11D3_8FA9_0008C7809E09_.wvu.PrintTitles" hidden="1">#REF!</definedName>
    <definedName name="Z_179EFE38_A1B1_11D3_8FA9_0008C7809E09_.wvu.PrintArea" hidden="1">#REF!</definedName>
    <definedName name="Z_179EFE38_A1B1_11D3_8FA9_0008C7809E09_.wvu.PrintTitles" hidden="1">#REF!</definedName>
    <definedName name="Z_179EFE39_A1B1_11D3_8FA9_0008C7809E09_.wvu.PrintArea" hidden="1">#REF!</definedName>
    <definedName name="Z_179EFE39_A1B1_11D3_8FA9_0008C7809E09_.wvu.PrintTitles" hidden="1">#REF!</definedName>
    <definedName name="Z_179EFE3A_A1B1_11D3_8FA9_0008C7809E09_.wvu.PrintArea" hidden="1">#REF!</definedName>
    <definedName name="Z_179EFE3A_A1B1_11D3_8FA9_0008C7809E09_.wvu.PrintTitles" hidden="1">#REF!</definedName>
    <definedName name="Z_179EFE3B_A1B1_11D3_8FA9_0008C7809E09_.wvu.PrintArea" hidden="1">#REF!</definedName>
    <definedName name="Z_179EFE3B_A1B1_11D3_8FA9_0008C7809E09_.wvu.PrintTitles" hidden="1">#REF!</definedName>
    <definedName name="Z_179EFE3C_A1B1_11D3_8FA9_0008C7809E09_.wvu.PrintArea" hidden="1">#REF!</definedName>
    <definedName name="Z_179EFE3C_A1B1_11D3_8FA9_0008C7809E09_.wvu.PrintTitles" hidden="1">#REF!,#REF!</definedName>
    <definedName name="Z_179EFE3D_A1B1_11D3_8FA9_0008C7809E09_.wvu.PrintArea" hidden="1">#REF!</definedName>
    <definedName name="Z_179EFE3D_A1B1_11D3_8FA9_0008C7809E09_.wvu.PrintTitles" hidden="1">#REF!,#REF!</definedName>
    <definedName name="Z_179EFE3E_A1B1_11D3_8FA9_0008C7809E09_.wvu.PrintArea" hidden="1">#REF!</definedName>
    <definedName name="Z_179EFE3E_A1B1_11D3_8FA9_0008C7809E09_.wvu.PrintTitles" hidden="1">#REF!,#REF!</definedName>
    <definedName name="Z_179EFE3F_A1B1_11D3_8FA9_0008C7809E09_.wvu.PrintArea" hidden="1">#REF!</definedName>
    <definedName name="Z_179EFE3F_A1B1_11D3_8FA9_0008C7809E09_.wvu.PrintTitles" hidden="1">#REF!,#REF!</definedName>
    <definedName name="Z_179EFE40_A1B1_11D3_8FA9_0008C7809E09_.wvu.PrintArea" hidden="1">#REF!</definedName>
    <definedName name="Z_179EFE40_A1B1_11D3_8FA9_0008C7809E09_.wvu.PrintTitles" hidden="1">#REF!,#REF!</definedName>
    <definedName name="Z_179EFE41_A1B1_11D3_8FA9_0008C7809E09_.wvu.PrintArea" hidden="1">#REF!</definedName>
    <definedName name="Z_179EFE41_A1B1_11D3_8FA9_0008C7809E09_.wvu.PrintTitles" hidden="1">#REF!,#REF!</definedName>
    <definedName name="Z_179EFE42_A1B1_11D3_8FA9_0008C7809E09_.wvu.PrintArea" hidden="1">#REF!</definedName>
    <definedName name="Z_179EFE42_A1B1_11D3_8FA9_0008C7809E09_.wvu.PrintTitles" hidden="1">#REF!,#REF!</definedName>
    <definedName name="Z_179EFE43_A1B1_11D3_8FA9_0008C7809E09_.wvu.PrintArea" hidden="1">#REF!</definedName>
    <definedName name="Z_179EFE43_A1B1_11D3_8FA9_0008C7809E09_.wvu.PrintTitles" hidden="1">#REF!,#REF!</definedName>
    <definedName name="Z_179EFE44_A1B1_11D3_8FA9_0008C7809E09_.wvu.PrintArea" hidden="1">#REF!</definedName>
    <definedName name="Z_179EFE44_A1B1_11D3_8FA9_0008C7809E09_.wvu.PrintTitles" hidden="1">#REF!,#REF!</definedName>
    <definedName name="Z_179EFE45_A1B1_11D3_8FA9_0008C7809E09_.wvu.PrintArea" hidden="1">#REF!</definedName>
    <definedName name="Z_179EFE45_A1B1_11D3_8FA9_0008C7809E09_.wvu.PrintTitles" hidden="1">#REF!,#REF!</definedName>
    <definedName name="Z_179EFE46_A1B1_11D3_8FA9_0008C7809E09_.wvu.PrintArea" hidden="1">#REF!</definedName>
    <definedName name="Z_179EFE46_A1B1_11D3_8FA9_0008C7809E09_.wvu.PrintTitles" hidden="1">#REF!,#REF!</definedName>
    <definedName name="Z_179EFE47_A1B1_11D3_8FA9_0008C7809E09_.wvu.PrintArea" hidden="1">#REF!</definedName>
    <definedName name="Z_179EFE47_A1B1_11D3_8FA9_0008C7809E09_.wvu.PrintTitles" hidden="1">#REF!,#REF!</definedName>
    <definedName name="Z_179EFE48_A1B1_11D3_8FA9_0008C7809E09_.wvu.PrintArea" hidden="1">#REF!</definedName>
    <definedName name="Z_179EFE48_A1B1_11D3_8FA9_0008C7809E09_.wvu.PrintTitles" hidden="1">#REF!,#REF!</definedName>
    <definedName name="Z_179EFE49_A1B1_11D3_8FA9_0008C7809E09_.wvu.PrintArea" hidden="1">#REF!</definedName>
    <definedName name="Z_179EFE49_A1B1_11D3_8FA9_0008C7809E09_.wvu.PrintTitles" hidden="1">#REF!,#REF!</definedName>
    <definedName name="Z_179EFE4A_A1B1_11D3_8FA9_0008C7809E09_.wvu.PrintArea" hidden="1">#REF!</definedName>
    <definedName name="Z_179EFE4A_A1B1_11D3_8FA9_0008C7809E09_.wvu.PrintTitles" hidden="1">#REF!,#REF!</definedName>
    <definedName name="Z_179EFE4B_A1B1_11D3_8FA9_0008C7809E09_.wvu.PrintArea" hidden="1">#REF!</definedName>
    <definedName name="Z_179EFE4B_A1B1_11D3_8FA9_0008C7809E09_.wvu.PrintTitles" hidden="1">#REF!,#REF!</definedName>
    <definedName name="Z_179EFE4C_A1B1_11D3_8FA9_0008C7809E09_.wvu.PrintArea" hidden="1">#REF!</definedName>
    <definedName name="Z_179EFE4C_A1B1_11D3_8FA9_0008C7809E09_.wvu.PrintTitles" hidden="1">#REF!,#REF!</definedName>
    <definedName name="Z_179EFE4D_A1B1_11D3_8FA9_0008C7809E09_.wvu.PrintArea" hidden="1">#REF!</definedName>
    <definedName name="Z_179EFE4D_A1B1_11D3_8FA9_0008C7809E09_.wvu.PrintTitles" hidden="1">#REF!,#REF!</definedName>
    <definedName name="Z_179EFE4E_A1B1_11D3_8FA9_0008C7809E09_.wvu.PrintArea" hidden="1">#REF!</definedName>
    <definedName name="Z_179EFE4E_A1B1_11D3_8FA9_0008C7809E09_.wvu.PrintTitles" hidden="1">#REF!,#REF!</definedName>
    <definedName name="Z_179EFE4F_A1B1_11D3_8FA9_0008C7809E09_.wvu.PrintArea" hidden="1">#REF!</definedName>
    <definedName name="Z_179EFE4F_A1B1_11D3_8FA9_0008C7809E09_.wvu.PrintTitles" hidden="1">#REF!,#REF!</definedName>
    <definedName name="Z_179EFE50_A1B1_11D3_8FA9_0008C7809E09_.wvu.PrintArea" hidden="1">#REF!</definedName>
    <definedName name="Z_179EFE50_A1B1_11D3_8FA9_0008C7809E09_.wvu.PrintTitles" hidden="1">#REF!,#REF!</definedName>
    <definedName name="Z_179EFE51_A1B1_11D3_8FA9_0008C7809E09_.wvu.PrintArea" hidden="1">#REF!</definedName>
    <definedName name="Z_179EFE51_A1B1_11D3_8FA9_0008C7809E09_.wvu.PrintTitles" hidden="1">#REF!,#REF!</definedName>
    <definedName name="Z_179EFE52_A1B1_11D3_8FA9_0008C7809E09_.wvu.PrintArea" hidden="1">#REF!</definedName>
    <definedName name="Z_179EFE52_A1B1_11D3_8FA9_0008C7809E09_.wvu.PrintTitles" hidden="1">#REF!,#REF!</definedName>
    <definedName name="Z_179EFE53_A1B1_11D3_8FA9_0008C7809E09_.wvu.PrintArea" hidden="1">#REF!</definedName>
    <definedName name="Z_179EFE53_A1B1_11D3_8FA9_0008C7809E09_.wvu.PrintTitles" hidden="1">#REF!,#REF!</definedName>
    <definedName name="Z_179EFE54_A1B1_11D3_8FA9_0008C7809E09_.wvu.PrintArea" hidden="1">#REF!</definedName>
    <definedName name="Z_179EFE54_A1B1_11D3_8FA9_0008C7809E09_.wvu.PrintTitles" hidden="1">#REF!,#REF!</definedName>
    <definedName name="Z_179EFE55_A1B1_11D3_8FA9_0008C7809E09_.wvu.PrintArea" hidden="1">#REF!</definedName>
    <definedName name="Z_179EFE55_A1B1_11D3_8FA9_0008C7809E09_.wvu.PrintTitles" hidden="1">#REF!</definedName>
    <definedName name="Z_179EFE56_A1B1_11D3_8FA9_0008C7809E09_.wvu.PrintArea" hidden="1">#REF!</definedName>
    <definedName name="Z_179EFE56_A1B1_11D3_8FA9_0008C7809E09_.wvu.PrintTitles" hidden="1">#REF!,#REF!</definedName>
    <definedName name="Z_179EFE57_A1B1_11D3_8FA9_0008C7809E09_.wvu.PrintArea" hidden="1">#REF!</definedName>
    <definedName name="Z_179EFE57_A1B1_11D3_8FA9_0008C7809E09_.wvu.PrintTitles" hidden="1">#REF!,#REF!</definedName>
    <definedName name="Z_179EFE58_A1B1_11D3_8FA9_0008C7809E09_.wvu.PrintArea" hidden="1">#REF!</definedName>
    <definedName name="Z_179EFE58_A1B1_11D3_8FA9_0008C7809E09_.wvu.PrintTitles" hidden="1">#REF!,#REF!</definedName>
    <definedName name="Z_179EFE59_A1B1_11D3_8FA9_0008C7809E09_.wvu.PrintArea" hidden="1">#REF!</definedName>
    <definedName name="Z_179EFE59_A1B1_11D3_8FA9_0008C7809E09_.wvu.PrintTitles" hidden="1">#REF!,#REF!</definedName>
    <definedName name="Z_179EFE5A_A1B1_11D3_8FA9_0008C7809E09_.wvu.PrintArea" hidden="1">#REF!</definedName>
    <definedName name="Z_179EFE5A_A1B1_11D3_8FA9_0008C7809E09_.wvu.PrintTitles" hidden="1">#REF!,#REF!</definedName>
    <definedName name="Z_1DA8B6E2_5DE1_11D2_8EEC_0008C7BCAF29_.wvu.PrintArea" hidden="1">#REF!</definedName>
    <definedName name="Z_1DA8B6E2_5DE1_11D2_8EEC_0008C7BCAF29_.wvu.PrintTitles" hidden="1">#REF!</definedName>
    <definedName name="Z_1DA8B6F1_5DE1_11D2_8EEC_0008C7BCAF29_.wvu.PrintArea" hidden="1">#REF!</definedName>
    <definedName name="Z_1DA8B6F1_5DE1_11D2_8EEC_0008C7BCAF29_.wvu.PrintTitles" hidden="1">#REF!</definedName>
    <definedName name="Z_1DA8B6FE_5DE1_11D2_8EEC_0008C7BCAF29_.wvu.PrintArea" hidden="1">#REF!</definedName>
    <definedName name="Z_1DA8B6FE_5DE1_11D2_8EEC_0008C7BCAF29_.wvu.PrintTitles" hidden="1">#REF!,#REF!</definedName>
    <definedName name="Z_23F18827_7997_11D6_8750_00508BD3B3BA_.wvu.Cols" hidden="1">#REF!,#REF!</definedName>
    <definedName name="Z_23F18827_7997_11D6_8750_00508BD3B3BA_.wvu.PrintArea" hidden="1">#REF!</definedName>
    <definedName name="Z_2DA61901_F1AB_11D2_8EBB_0008C77C0743_.wvu.PrintArea" hidden="1">#REF!</definedName>
    <definedName name="Z_2DA61901_F1AB_11D2_8EBB_0008C77C0743_.wvu.PrintTitles" hidden="1">#REF!</definedName>
    <definedName name="Z_2DA61914_F1AB_11D2_8EBB_0008C77C0743_.wvu.PrintArea" hidden="1">#REF!</definedName>
    <definedName name="Z_2DA61914_F1AB_11D2_8EBB_0008C77C0743_.wvu.PrintTitles" hidden="1">#REF!</definedName>
    <definedName name="Z_2DA61924_F1AB_11D2_8EBB_0008C77C0743_.wvu.PrintArea" hidden="1">#REF!</definedName>
    <definedName name="Z_2DA61924_F1AB_11D2_8EBB_0008C77C0743_.wvu.PrintTitles" hidden="1">#REF!,#REF!</definedName>
    <definedName name="Z_3FBA103C_5DE2_11D2_8EE8_0008C77CC149_.wvu.PrintArea" hidden="1">#REF!</definedName>
    <definedName name="Z_3FBA103C_5DE2_11D2_8EE8_0008C77CC149_.wvu.PrintTitles" hidden="1">#REF!</definedName>
    <definedName name="Z_3FBA104B_5DE2_11D2_8EE8_0008C77CC149_.wvu.PrintArea" hidden="1">#REF!</definedName>
    <definedName name="Z_3FBA104B_5DE2_11D2_8EE8_0008C77CC149_.wvu.PrintTitles" hidden="1">#REF!</definedName>
    <definedName name="Z_3FBA1058_5DE2_11D2_8EE8_0008C77CC149_.wvu.PrintArea" hidden="1">#REF!</definedName>
    <definedName name="Z_3FBA1058_5DE2_11D2_8EE8_0008C77CC149_.wvu.PrintTitles" hidden="1">#REF!,#REF!</definedName>
    <definedName name="Z_3FE15DB3_17FC_11D2_8E97_0008C77CC149_.wvu.PrintArea" hidden="1">#REF!</definedName>
    <definedName name="Z_3FE15DB3_17FC_11D2_8E97_0008C77CC149_.wvu.PrintTitles" hidden="1">#REF!</definedName>
    <definedName name="Z_3FE15DC2_17FC_11D2_8E97_0008C77CC149_.wvu.PrintArea" hidden="1">#REF!</definedName>
    <definedName name="Z_3FE15DC2_17FC_11D2_8E97_0008C77CC149_.wvu.PrintTitles" hidden="1">#REF!</definedName>
    <definedName name="Z_3FE15DCF_17FC_11D2_8E97_0008C77CC149_.wvu.PrintArea" hidden="1">#REF!</definedName>
    <definedName name="Z_3FE15DCF_17FC_11D2_8E97_0008C77CC149_.wvu.PrintTitles" hidden="1">#REF!,#REF!</definedName>
    <definedName name="Z_4CC3570C_99A5_11D2_8E90_0008C7BCAF29_.wvu.PrintArea" hidden="1">#REF!</definedName>
    <definedName name="Z_4CC3570C_99A5_11D2_8E90_0008C7BCAF29_.wvu.PrintTitles" hidden="1">#REF!,#REF!</definedName>
    <definedName name="Z_4CC3570F_99A5_11D2_8E90_0008C7BCAF29_.wvu.PrintArea" hidden="1">#REF!</definedName>
    <definedName name="Z_4CC3570F_99A5_11D2_8E90_0008C7BCAF29_.wvu.PrintTitles" hidden="1">#REF!</definedName>
    <definedName name="Z_4CC35714_99A5_11D2_8E90_0008C7BCAF29_.wvu.PrintArea" hidden="1">#REF!</definedName>
    <definedName name="Z_4CC35714_99A5_11D2_8E90_0008C7BCAF29_.wvu.PrintTitles" hidden="1">#REF!,#REF!</definedName>
    <definedName name="Z_4CC35716_99A5_11D2_8E90_0008C7BCAF29_.wvu.PrintArea" hidden="1">#REF!</definedName>
    <definedName name="Z_4CC35716_99A5_11D2_8E90_0008C7BCAF29_.wvu.PrintTitles" hidden="1">#REF!,#REF!</definedName>
    <definedName name="Z_4CC35719_99A5_11D2_8E90_0008C7BCAF29_.wvu.PrintArea" hidden="1">#REF!</definedName>
    <definedName name="Z_4CC35719_99A5_11D2_8E90_0008C7BCAF29_.wvu.PrintTitles" hidden="1">#REF!</definedName>
    <definedName name="Z_4CC3571E_99A5_11D2_8E90_0008C7BCAF29_.wvu.PrintArea" hidden="1">#REF!</definedName>
    <definedName name="Z_4CC3571E_99A5_11D2_8E90_0008C7BCAF29_.wvu.PrintTitles" hidden="1">#REF!,#REF!</definedName>
    <definedName name="Z_4CC35721_99A5_11D2_8E90_0008C7BCAF29_.wvu.PrintArea" hidden="1">#REF!</definedName>
    <definedName name="Z_4CC35721_99A5_11D2_8E90_0008C7BCAF29_.wvu.PrintTitles" hidden="1">#REF!,#REF!</definedName>
    <definedName name="Z_5F95E421_892A_11D2_8E7F_0008C7809E09_.wvu.PrintArea" hidden="1">#REF!</definedName>
    <definedName name="Z_5F95E421_892A_11D2_8E7F_0008C7809E09_.wvu.PrintTitles" hidden="1">#REF!,#REF!</definedName>
    <definedName name="Z_5F95E424_892A_11D2_8E7F_0008C7809E09_.wvu.PrintArea" hidden="1">#REF!</definedName>
    <definedName name="Z_5F95E424_892A_11D2_8E7F_0008C7809E09_.wvu.PrintTitles" hidden="1">#REF!</definedName>
    <definedName name="Z_5F95E429_892A_11D2_8E7F_0008C7809E09_.wvu.PrintArea" hidden="1">#REF!</definedName>
    <definedName name="Z_5F95E429_892A_11D2_8E7F_0008C7809E09_.wvu.PrintTitles" hidden="1">#REF!,#REF!</definedName>
    <definedName name="Z_5F95E42B_892A_11D2_8E7F_0008C7809E09_.wvu.PrintArea" hidden="1">#REF!</definedName>
    <definedName name="Z_5F95E42B_892A_11D2_8E7F_0008C7809E09_.wvu.PrintTitles" hidden="1">#REF!,#REF!</definedName>
    <definedName name="Z_5F95E42E_892A_11D2_8E7F_0008C7809E09_.wvu.PrintArea" hidden="1">#REF!</definedName>
    <definedName name="Z_5F95E42E_892A_11D2_8E7F_0008C7809E09_.wvu.PrintTitles" hidden="1">#REF!</definedName>
    <definedName name="Z_5F95E433_892A_11D2_8E7F_0008C7809E09_.wvu.PrintArea" hidden="1">#REF!</definedName>
    <definedName name="Z_5F95E433_892A_11D2_8E7F_0008C7809E09_.wvu.PrintTitles" hidden="1">#REF!,#REF!</definedName>
    <definedName name="Z_5F95E436_892A_11D2_8E7F_0008C7809E09_.wvu.PrintArea" hidden="1">#REF!</definedName>
    <definedName name="Z_5F95E436_892A_11D2_8E7F_0008C7809E09_.wvu.PrintTitles" hidden="1">#REF!,#REF!</definedName>
    <definedName name="Z_61DB0F02_10ED_11D2_8E73_0008C77C0743_.wvu.PrintArea" hidden="1">#REF!</definedName>
    <definedName name="Z_61DB0F02_10ED_11D2_8E73_0008C77C0743_.wvu.PrintTitles" hidden="1">#REF!</definedName>
    <definedName name="Z_61DB0F11_10ED_11D2_8E73_0008C77C0743_.wvu.PrintArea" hidden="1">#REF!</definedName>
    <definedName name="Z_61DB0F11_10ED_11D2_8E73_0008C77C0743_.wvu.PrintTitles" hidden="1">#REF!</definedName>
    <definedName name="Z_61DB0F1E_10ED_11D2_8E73_0008C77C0743_.wvu.PrintArea" hidden="1">#REF!</definedName>
    <definedName name="Z_61DB0F1E_10ED_11D2_8E73_0008C77C0743_.wvu.PrintTitles" hidden="1">#REF!,#REF!</definedName>
    <definedName name="Z_6749F589_14FD_11D3_8EF9_0008C7BCAF29_.wvu.PrintArea" hidden="1">#REF!</definedName>
    <definedName name="Z_6749F589_14FD_11D3_8EF9_0008C7BCAF29_.wvu.PrintTitles" hidden="1">#REF!</definedName>
    <definedName name="Z_6749F59C_14FD_11D3_8EF9_0008C7BCAF29_.wvu.PrintArea" hidden="1">#REF!</definedName>
    <definedName name="Z_6749F59C_14FD_11D3_8EF9_0008C7BCAF29_.wvu.PrintTitles" hidden="1">#REF!</definedName>
    <definedName name="Z_6749F5AC_14FD_11D3_8EF9_0008C7BCAF29_.wvu.PrintArea" hidden="1">#REF!</definedName>
    <definedName name="Z_6749F5AC_14FD_11D3_8EF9_0008C7BCAF29_.wvu.PrintTitles" hidden="1">#REF!,#REF!</definedName>
    <definedName name="Z_68F84A93_5E0B_11D2_8EEE_0008C7BCAF29_.wvu.PrintArea" hidden="1">#REF!</definedName>
    <definedName name="Z_68F84A93_5E0B_11D2_8EEE_0008C7BCAF29_.wvu.PrintTitles" hidden="1">#REF!</definedName>
    <definedName name="Z_68F84AA2_5E0B_11D2_8EEE_0008C7BCAF29_.wvu.PrintArea" hidden="1">#REF!</definedName>
    <definedName name="Z_68F84AA2_5E0B_11D2_8EEE_0008C7BCAF29_.wvu.PrintTitles" hidden="1">#REF!</definedName>
    <definedName name="Z_68F84AAF_5E0B_11D2_8EEE_0008C7BCAF29_.wvu.PrintArea" hidden="1">#REF!</definedName>
    <definedName name="Z_68F84AAF_5E0B_11D2_8EEE_0008C7BCAF29_.wvu.PrintTitles" hidden="1">#REF!,#REF!</definedName>
    <definedName name="Z_68F84ABA_5E0B_11D2_8EEE_0008C7BCAF29_.wvu.PrintArea" hidden="1">#REF!</definedName>
    <definedName name="Z_68F84ABA_5E0B_11D2_8EEE_0008C7BCAF29_.wvu.PrintTitles" hidden="1">#REF!,#REF!</definedName>
    <definedName name="Z_68F84ABC_5E0B_11D2_8EEE_0008C7BCAF29_.wvu.PrintArea" hidden="1">#REF!</definedName>
    <definedName name="Z_68F84ABC_5E0B_11D2_8EEE_0008C7BCAF29_.wvu.PrintTitles" hidden="1">#REF!</definedName>
    <definedName name="Z_68F84ABF_5E0B_11D2_8EEE_0008C7BCAF29_.wvu.PrintArea" hidden="1">#REF!</definedName>
    <definedName name="Z_68F84ABF_5E0B_11D2_8EEE_0008C7BCAF29_.wvu.PrintTitles" hidden="1">#REF!,#REF!</definedName>
    <definedName name="Z_68F84AC1_5E0B_11D2_8EEE_0008C7BCAF29_.wvu.PrintArea" hidden="1">#REF!</definedName>
    <definedName name="Z_68F84AC1_5E0B_11D2_8EEE_0008C7BCAF29_.wvu.PrintTitles" hidden="1">#REF!,#REF!</definedName>
    <definedName name="Z_68F84AC3_5E0B_11D2_8EEE_0008C7BCAF29_.wvu.PrintArea" hidden="1">#REF!</definedName>
    <definedName name="Z_68F84AC3_5E0B_11D2_8EEE_0008C7BCAF29_.wvu.PrintTitles" hidden="1">#REF!</definedName>
    <definedName name="Z_68F84AC6_5E0B_11D2_8EEE_0008C7BCAF29_.wvu.PrintArea" hidden="1">#REF!</definedName>
    <definedName name="Z_68F84AC6_5E0B_11D2_8EEE_0008C7BCAF29_.wvu.PrintTitles" hidden="1">#REF!,#REF!</definedName>
    <definedName name="Z_68F84AC8_5E0B_11D2_8EEE_0008C7BCAF29_.wvu.PrintArea" hidden="1">#REF!</definedName>
    <definedName name="Z_68F84AC8_5E0B_11D2_8EEE_0008C7BCAF29_.wvu.PrintTitles" hidden="1">#REF!,#REF!</definedName>
    <definedName name="Z_68F84ACE_5E0B_11D2_8EEE_0008C7BCAF29_.wvu.PrintArea" hidden="1">#REF!</definedName>
    <definedName name="Z_68F84ACE_5E0B_11D2_8EEE_0008C7BCAF29_.wvu.PrintTitles" hidden="1">#REF!</definedName>
    <definedName name="Z_68F84ADD_5E0B_11D2_8EEE_0008C7BCAF29_.wvu.PrintArea" hidden="1">#REF!</definedName>
    <definedName name="Z_68F84ADD_5E0B_11D2_8EEE_0008C7BCAF29_.wvu.PrintTitles" hidden="1">#REF!</definedName>
    <definedName name="Z_68F84AEA_5E0B_11D2_8EEE_0008C7BCAF29_.wvu.PrintArea" hidden="1">#REF!</definedName>
    <definedName name="Z_68F84AEA_5E0B_11D2_8EEE_0008C7BCAF29_.wvu.PrintTitles" hidden="1">#REF!,#REF!</definedName>
    <definedName name="Z_68F84AF6_5E0B_11D2_8EEE_0008C7BCAF29_.wvu.PrintArea" hidden="1">#REF!</definedName>
    <definedName name="Z_68F84AF6_5E0B_11D2_8EEE_0008C7BCAF29_.wvu.PrintTitles" hidden="1">#REF!,#REF!</definedName>
    <definedName name="Z_68F84AF9_5E0B_11D2_8EEE_0008C7BCAF29_.wvu.PrintArea" hidden="1">#REF!</definedName>
    <definedName name="Z_68F84AF9_5E0B_11D2_8EEE_0008C7BCAF29_.wvu.PrintTitles" hidden="1">#REF!</definedName>
    <definedName name="Z_68F84AFE_5E0B_11D2_8EEE_0008C7BCAF29_.wvu.PrintArea" hidden="1">#REF!</definedName>
    <definedName name="Z_68F84AFE_5E0B_11D2_8EEE_0008C7BCAF29_.wvu.PrintTitles" hidden="1">#REF!,#REF!</definedName>
    <definedName name="Z_68F84B00_5E0B_11D2_8EEE_0008C7BCAF29_.wvu.PrintArea" hidden="1">#REF!</definedName>
    <definedName name="Z_68F84B00_5E0B_11D2_8EEE_0008C7BCAF29_.wvu.PrintTitles" hidden="1">#REF!,#REF!</definedName>
    <definedName name="Z_68F84B03_5E0B_11D2_8EEE_0008C7BCAF29_.wvu.PrintArea" hidden="1">#REF!</definedName>
    <definedName name="Z_68F84B03_5E0B_11D2_8EEE_0008C7BCAF29_.wvu.PrintTitles" hidden="1">#REF!</definedName>
    <definedName name="Z_68F84B08_5E0B_11D2_8EEE_0008C7BCAF29_.wvu.PrintArea" hidden="1">#REF!</definedName>
    <definedName name="Z_68F84B08_5E0B_11D2_8EEE_0008C7BCAF29_.wvu.PrintTitles" hidden="1">#REF!,#REF!</definedName>
    <definedName name="Z_68F84B0B_5E0B_11D2_8EEE_0008C7BCAF29_.wvu.PrintArea" hidden="1">#REF!</definedName>
    <definedName name="Z_68F84B0B_5E0B_11D2_8EEE_0008C7BCAF29_.wvu.PrintTitles" hidden="1">#REF!,#REF!</definedName>
    <definedName name="Z_68F84B11_5E0B_11D2_8EEE_0008C7BCAF29_.wvu.PrintArea" hidden="1">#REF!</definedName>
    <definedName name="Z_68F84B11_5E0B_11D2_8EEE_0008C7BCAF29_.wvu.PrintTitles" hidden="1">#REF!,#REF!</definedName>
    <definedName name="Z_68F84B14_5E0B_11D2_8EEE_0008C7BCAF29_.wvu.PrintArea" hidden="1">#REF!</definedName>
    <definedName name="Z_68F84B14_5E0B_11D2_8EEE_0008C7BCAF29_.wvu.PrintTitles" hidden="1">#REF!</definedName>
    <definedName name="Z_68F84B19_5E0B_11D2_8EEE_0008C7BCAF29_.wvu.PrintArea" hidden="1">#REF!</definedName>
    <definedName name="Z_68F84B19_5E0B_11D2_8EEE_0008C7BCAF29_.wvu.PrintTitles" hidden="1">#REF!,#REF!</definedName>
    <definedName name="Z_68F84B1B_5E0B_11D2_8EEE_0008C7BCAF29_.wvu.PrintArea" hidden="1">#REF!</definedName>
    <definedName name="Z_68F84B1B_5E0B_11D2_8EEE_0008C7BCAF29_.wvu.PrintTitles" hidden="1">#REF!,#REF!</definedName>
    <definedName name="Z_68F84B1E_5E0B_11D2_8EEE_0008C7BCAF29_.wvu.PrintArea" hidden="1">#REF!</definedName>
    <definedName name="Z_68F84B1E_5E0B_11D2_8EEE_0008C7BCAF29_.wvu.PrintTitles" hidden="1">#REF!</definedName>
    <definedName name="Z_68F84B23_5E0B_11D2_8EEE_0008C7BCAF29_.wvu.PrintArea" hidden="1">#REF!</definedName>
    <definedName name="Z_68F84B23_5E0B_11D2_8EEE_0008C7BCAF29_.wvu.PrintTitles" hidden="1">#REF!,#REF!</definedName>
    <definedName name="Z_68F84B26_5E0B_11D2_8EEE_0008C7BCAF29_.wvu.PrintArea" hidden="1">#REF!</definedName>
    <definedName name="Z_68F84B26_5E0B_11D2_8EEE_0008C7BCAF29_.wvu.PrintTitles" hidden="1">#REF!,#REF!</definedName>
    <definedName name="Z_76FBE7D5_5EAD_11D2_8EEF_0008C7BCAF29_.wvu.PrintArea" hidden="1">#REF!</definedName>
    <definedName name="Z_76FBE7D5_5EAD_11D2_8EEF_0008C7BCAF29_.wvu.PrintTitles" hidden="1">#REF!,#REF!</definedName>
    <definedName name="Z_76FBE7D7_5EAD_11D2_8EEF_0008C7BCAF29_.wvu.PrintArea" hidden="1">#REF!</definedName>
    <definedName name="Z_76FBE7D7_5EAD_11D2_8EEF_0008C7BCAF29_.wvu.PrintTitles" hidden="1">#REF!</definedName>
    <definedName name="Z_76FBE7DA_5EAD_11D2_8EEF_0008C7BCAF29_.wvu.PrintArea" hidden="1">#REF!</definedName>
    <definedName name="Z_76FBE7DA_5EAD_11D2_8EEF_0008C7BCAF29_.wvu.PrintTitles" hidden="1">#REF!,#REF!</definedName>
    <definedName name="Z_76FBE7DC_5EAD_11D2_8EEF_0008C7BCAF29_.wvu.PrintArea" hidden="1">#REF!</definedName>
    <definedName name="Z_76FBE7DC_5EAD_11D2_8EEF_0008C7BCAF29_.wvu.PrintTitles" hidden="1">#REF!,#REF!</definedName>
    <definedName name="Z_76FBE7DE_5EAD_11D2_8EEF_0008C7BCAF29_.wvu.PrintArea" hidden="1">#REF!</definedName>
    <definedName name="Z_76FBE7DE_5EAD_11D2_8EEF_0008C7BCAF29_.wvu.PrintTitles" hidden="1">#REF!</definedName>
    <definedName name="Z_76FBE7E1_5EAD_11D2_8EEF_0008C7BCAF29_.wvu.PrintArea" hidden="1">#REF!</definedName>
    <definedName name="Z_76FBE7E1_5EAD_11D2_8EEF_0008C7BCAF29_.wvu.PrintTitles" hidden="1">#REF!,#REF!</definedName>
    <definedName name="Z_76FBE7E3_5EAD_11D2_8EEF_0008C7BCAF29_.wvu.PrintArea" hidden="1">#REF!</definedName>
    <definedName name="Z_76FBE7E3_5EAD_11D2_8EEF_0008C7BCAF29_.wvu.PrintTitles" hidden="1">#REF!,#REF!</definedName>
    <definedName name="Z_974EFDB0_1051_11D2_8E71_0008C77C0743_.wvu.PrintArea" hidden="1">#REF!</definedName>
    <definedName name="Z_974EFDB0_1051_11D2_8E71_0008C77C0743_.wvu.PrintTitles" hidden="1">#REF!,#REF!</definedName>
    <definedName name="Z_974EFDB2_1051_11D2_8E71_0008C77C0743_.wvu.PrintArea" hidden="1">#REF!</definedName>
    <definedName name="Z_974EFDB2_1051_11D2_8E71_0008C77C0743_.wvu.PrintTitles" hidden="1">#REF!</definedName>
    <definedName name="Z_974EFDB5_1051_11D2_8E71_0008C77C0743_.wvu.PrintArea" hidden="1">#REF!</definedName>
    <definedName name="Z_974EFDB5_1051_11D2_8E71_0008C77C0743_.wvu.PrintTitles" hidden="1">#REF!,#REF!</definedName>
    <definedName name="Z_974EFDB7_1051_11D2_8E71_0008C77C0743_.wvu.PrintArea" hidden="1">#REF!</definedName>
    <definedName name="Z_974EFDB7_1051_11D2_8E71_0008C77C0743_.wvu.PrintTitles" hidden="1">#REF!,#REF!</definedName>
    <definedName name="Z_974EFDB9_1051_11D2_8E71_0008C77C0743_.wvu.PrintArea" hidden="1">#REF!</definedName>
    <definedName name="Z_974EFDB9_1051_11D2_8E71_0008C77C0743_.wvu.PrintTitles" hidden="1">#REF!</definedName>
    <definedName name="Z_974EFDBC_1051_11D2_8E71_0008C77C0743_.wvu.PrintArea" hidden="1">#REF!</definedName>
    <definedName name="Z_974EFDBC_1051_11D2_8E71_0008C77C0743_.wvu.PrintTitles" hidden="1">#REF!,#REF!</definedName>
    <definedName name="Z_974EFDBE_1051_11D2_8E71_0008C77C0743_.wvu.PrintArea" hidden="1">#REF!</definedName>
    <definedName name="Z_974EFDBE_1051_11D2_8E71_0008C77C0743_.wvu.PrintTitles" hidden="1">#REF!,#REF!</definedName>
    <definedName name="Z_A1DB4122_5E0E_11D2_8EC3_0008C77C0743_.wvu.PrintArea" hidden="1">#REF!</definedName>
    <definedName name="Z_A1DB4122_5E0E_11D2_8EC3_0008C77C0743_.wvu.PrintTitles" hidden="1">#REF!</definedName>
    <definedName name="Z_A1DB4131_5E0E_11D2_8EC3_0008C77C0743_.wvu.PrintArea" hidden="1">#REF!</definedName>
    <definedName name="Z_A1DB4131_5E0E_11D2_8EC3_0008C77C0743_.wvu.PrintTitles" hidden="1">#REF!</definedName>
    <definedName name="Z_A1DB413E_5E0E_11D2_8EC3_0008C77C0743_.wvu.PrintArea" hidden="1">#REF!</definedName>
    <definedName name="Z_A1DB413E_5E0E_11D2_8EC3_0008C77C0743_.wvu.PrintTitles" hidden="1">#REF!,#REF!</definedName>
    <definedName name="Z_A1DB414B_5E0E_11D2_8EC3_0008C77C0743_.wvu.PrintArea" hidden="1">#REF!</definedName>
    <definedName name="Z_A1DB414B_5E0E_11D2_8EC3_0008C77C0743_.wvu.PrintTitles" hidden="1">#REF!</definedName>
    <definedName name="Z_A1DB415A_5E0E_11D2_8EC3_0008C77C0743_.wvu.PrintArea" hidden="1">#REF!</definedName>
    <definedName name="Z_A1DB415A_5E0E_11D2_8EC3_0008C77C0743_.wvu.PrintTitles" hidden="1">#REF!</definedName>
    <definedName name="Z_A1DB4167_5E0E_11D2_8EC3_0008C77C0743_.wvu.PrintArea" hidden="1">#REF!</definedName>
    <definedName name="Z_A1DB4167_5E0E_11D2_8EC3_0008C77C0743_.wvu.PrintTitles" hidden="1">#REF!,#REF!</definedName>
    <definedName name="Z_A1DB4176_5E0E_11D2_8EC3_0008C77C0743_.wvu.PrintArea" hidden="1">#REF!</definedName>
    <definedName name="Z_A1DB4176_5E0E_11D2_8EC3_0008C77C0743_.wvu.PrintTitles" hidden="1">#REF!</definedName>
    <definedName name="Z_A1DB4185_5E0E_11D2_8EC3_0008C77C0743_.wvu.PrintArea" hidden="1">#REF!</definedName>
    <definedName name="Z_A1DB4185_5E0E_11D2_8EC3_0008C77C0743_.wvu.PrintTitles" hidden="1">#REF!</definedName>
    <definedName name="Z_A1DB4192_5E0E_11D2_8EC3_0008C77C0743_.wvu.PrintArea" hidden="1">#REF!</definedName>
    <definedName name="Z_A1DB4192_5E0E_11D2_8EC3_0008C77C0743_.wvu.PrintTitles" hidden="1">#REF!,#REF!</definedName>
    <definedName name="Z_A1DB41A0_5E0E_11D2_8EC3_0008C77C0743_.wvu.PrintArea" hidden="1">#REF!</definedName>
    <definedName name="Z_A1DB41A0_5E0E_11D2_8EC3_0008C77C0743_.wvu.PrintTitles" hidden="1">#REF!</definedName>
    <definedName name="Z_A1DB41AF_5E0E_11D2_8EC3_0008C77C0743_.wvu.PrintArea" hidden="1">#REF!</definedName>
    <definedName name="Z_A1DB41AF_5E0E_11D2_8EC3_0008C77C0743_.wvu.PrintTitles" hidden="1">#REF!</definedName>
    <definedName name="Z_A1DB41BC_5E0E_11D2_8EC3_0008C77C0743_.wvu.PrintArea" hidden="1">#REF!</definedName>
    <definedName name="Z_A1DB41BC_5E0E_11D2_8EC3_0008C77C0743_.wvu.PrintTitles" hidden="1">#REF!,#REF!</definedName>
    <definedName name="Z_B6FCCF30_1696_11D2_8E91_0008C77C21AF_.wvu.PrintArea" hidden="1">#REF!</definedName>
    <definedName name="Z_B6FCCF30_1696_11D2_8E91_0008C77C21AF_.wvu.PrintTitles" hidden="1">#REF!,#REF!</definedName>
    <definedName name="Z_B6FCCF32_1696_11D2_8E91_0008C77C21AF_.wvu.PrintArea" hidden="1">#REF!</definedName>
    <definedName name="Z_B6FCCF32_1696_11D2_8E91_0008C77C21AF_.wvu.PrintTitles" hidden="1">#REF!</definedName>
    <definedName name="Z_B6FCCF35_1696_11D2_8E91_0008C77C21AF_.wvu.PrintArea" hidden="1">#REF!</definedName>
    <definedName name="Z_B6FCCF35_1696_11D2_8E91_0008C77C21AF_.wvu.PrintTitles" hidden="1">#REF!,#REF!</definedName>
    <definedName name="Z_B6FCCF37_1696_11D2_8E91_0008C77C21AF_.wvu.PrintArea" hidden="1">#REF!</definedName>
    <definedName name="Z_B6FCCF37_1696_11D2_8E91_0008C77C21AF_.wvu.PrintTitles" hidden="1">#REF!,#REF!</definedName>
    <definedName name="Z_B6FCCF39_1696_11D2_8E91_0008C77C21AF_.wvu.PrintArea" hidden="1">#REF!</definedName>
    <definedName name="Z_B6FCCF39_1696_11D2_8E91_0008C77C21AF_.wvu.PrintTitles" hidden="1">#REF!</definedName>
    <definedName name="Z_B6FCCF3C_1696_11D2_8E91_0008C77C21AF_.wvu.PrintArea" hidden="1">#REF!</definedName>
    <definedName name="Z_B6FCCF3C_1696_11D2_8E91_0008C77C21AF_.wvu.PrintTitles" hidden="1">#REF!,#REF!</definedName>
    <definedName name="Z_B6FCCF3E_1696_11D2_8E91_0008C77C21AF_.wvu.PrintArea" hidden="1">#REF!</definedName>
    <definedName name="Z_B6FCCF3E_1696_11D2_8E91_0008C77C21AF_.wvu.PrintTitles" hidden="1">#REF!,#REF!</definedName>
    <definedName name="Z_BDFEE6B6_734C_11D2_8E68_0008C77C0743_.wvu.PrintArea" hidden="1">#REF!</definedName>
    <definedName name="Z_BDFEE6B6_734C_11D2_8E68_0008C77C0743_.wvu.PrintTitles" hidden="1">#REF!,#REF!</definedName>
    <definedName name="Z_BDFEE6B9_734C_11D2_8E68_0008C77C0743_.wvu.PrintArea" hidden="1">#REF!</definedName>
    <definedName name="Z_BDFEE6B9_734C_11D2_8E68_0008C77C0743_.wvu.PrintTitles" hidden="1">#REF!,#REF!</definedName>
    <definedName name="Z_BDFEE6BB_734C_11D2_8E68_0008C77C0743_.wvu.PrintArea" hidden="1">#REF!</definedName>
    <definedName name="Z_BDFEE6BB_734C_11D2_8E68_0008C77C0743_.wvu.PrintTitles" hidden="1">#REF!,#REF!</definedName>
    <definedName name="Z_BDFEE6C1_734C_11D2_8E68_0008C77C0743_.wvu.PrintArea" hidden="1">#REF!</definedName>
    <definedName name="Z_BDFEE6C1_734C_11D2_8E68_0008C77C0743_.wvu.PrintTitles" hidden="1">#REF!</definedName>
    <definedName name="Z_BDFEE6C3_734C_11D2_8E68_0008C77C0743_.wvu.PrintArea" hidden="1">#REF!</definedName>
    <definedName name="Z_BDFEE6C3_734C_11D2_8E68_0008C77C0743_.wvu.PrintTitles" hidden="1">#REF!</definedName>
    <definedName name="Z_BDFEE6C5_734C_11D2_8E68_0008C77C0743_.wvu.PrintArea" hidden="1">#REF!</definedName>
    <definedName name="Z_BDFEE6C5_734C_11D2_8E68_0008C77C0743_.wvu.PrintTitles" hidden="1">#REF!</definedName>
    <definedName name="Z_BDFEE6CE_734C_11D2_8E68_0008C77C0743_.wvu.PrintArea" hidden="1">#REF!</definedName>
    <definedName name="Z_BDFEE6CE_734C_11D2_8E68_0008C77C0743_.wvu.PrintTitles" hidden="1">#REF!,#REF!</definedName>
    <definedName name="Z_BDFEE6D1_734C_11D2_8E68_0008C77C0743_.wvu.PrintArea" hidden="1">#REF!</definedName>
    <definedName name="Z_BDFEE6D1_734C_11D2_8E68_0008C77C0743_.wvu.PrintTitles" hidden="1">#REF!,#REF!</definedName>
    <definedName name="Z_BDFEE6D3_734C_11D2_8E68_0008C77C0743_.wvu.PrintArea" hidden="1">#REF!</definedName>
    <definedName name="Z_BDFEE6D3_734C_11D2_8E68_0008C77C0743_.wvu.PrintTitles" hidden="1">#REF!,#REF!</definedName>
    <definedName name="Z_BDFEE6D7_734C_11D2_8E68_0008C77C0743_.wvu.PrintArea" hidden="1">#REF!</definedName>
    <definedName name="Z_BDFEE6D7_734C_11D2_8E68_0008C77C0743_.wvu.PrintTitles" hidden="1">#REF!,#REF!</definedName>
    <definedName name="Z_BDFEE6DA_734C_11D2_8E68_0008C77C0743_.wvu.PrintArea" hidden="1">#REF!</definedName>
    <definedName name="Z_BDFEE6DA_734C_11D2_8E68_0008C77C0743_.wvu.PrintTitles" hidden="1">#REF!,#REF!</definedName>
    <definedName name="Z_BDFEE6DC_734C_11D2_8E68_0008C77C0743_.wvu.PrintArea" hidden="1">#REF!</definedName>
    <definedName name="Z_BDFEE6DC_734C_11D2_8E68_0008C77C0743_.wvu.PrintTitles" hidden="1">#REF!,#REF!</definedName>
    <definedName name="Z_BDFEE6E2_734C_11D2_8E68_0008C77C0743_.wvu.PrintArea" hidden="1">#REF!</definedName>
    <definedName name="Z_BDFEE6E2_734C_11D2_8E68_0008C77C0743_.wvu.PrintTitles" hidden="1">#REF!</definedName>
    <definedName name="Z_BDFEE6E4_734C_11D2_8E68_0008C77C0743_.wvu.PrintArea" hidden="1">#REF!</definedName>
    <definedName name="Z_BDFEE6E4_734C_11D2_8E68_0008C77C0743_.wvu.PrintTitles" hidden="1">#REF!</definedName>
    <definedName name="Z_BDFEE6E6_734C_11D2_8E68_0008C77C0743_.wvu.PrintArea" hidden="1">#REF!</definedName>
    <definedName name="Z_BDFEE6E6_734C_11D2_8E68_0008C77C0743_.wvu.PrintTitles" hidden="1">#REF!</definedName>
    <definedName name="Z_BDFEE6EF_734C_11D2_8E68_0008C77C0743_.wvu.PrintArea" hidden="1">#REF!</definedName>
    <definedName name="Z_BDFEE6EF_734C_11D2_8E68_0008C77C0743_.wvu.PrintTitles" hidden="1">#REF!,#REF!</definedName>
    <definedName name="Z_BDFEE6F2_734C_11D2_8E68_0008C77C0743_.wvu.PrintArea" hidden="1">#REF!</definedName>
    <definedName name="Z_BDFEE6F2_734C_11D2_8E68_0008C77C0743_.wvu.PrintTitles" hidden="1">#REF!,#REF!</definedName>
    <definedName name="Z_BDFEE6F4_734C_11D2_8E68_0008C77C0743_.wvu.PrintArea" hidden="1">#REF!</definedName>
    <definedName name="Z_BDFEE6F4_734C_11D2_8E68_0008C77C0743_.wvu.PrintTitles" hidden="1">#REF!,#REF!</definedName>
    <definedName name="Z_BDFEE6FA_734C_11D2_8E68_0008C77C0743_.wvu.PrintArea" hidden="1">#REF!</definedName>
    <definedName name="Z_BDFEE6FA_734C_11D2_8E68_0008C77C0743_.wvu.PrintTitles" hidden="1">#REF!,#REF!</definedName>
    <definedName name="Z_BDFEE6FC_734C_11D2_8E68_0008C77C0743_.wvu.PrintArea" hidden="1">#REF!</definedName>
    <definedName name="Z_BDFEE6FC_734C_11D2_8E68_0008C77C0743_.wvu.PrintTitles" hidden="1">#REF!,#REF!</definedName>
    <definedName name="Z_BDFEE6FE_734C_11D2_8E68_0008C77C0743_.wvu.PrintArea" hidden="1">#REF!</definedName>
    <definedName name="Z_BDFEE6FE_734C_11D2_8E68_0008C77C0743_.wvu.PrintTitles" hidden="1">#REF!,#REF!</definedName>
    <definedName name="Z_BE4AA1C5_ECFE_11D2_8EB8_0008C77C0743_.wvu.PrintArea" hidden="1">#REF!</definedName>
    <definedName name="Z_BE4AA1C5_ECFE_11D2_8EB8_0008C77C0743_.wvu.PrintTitles" hidden="1">#REF!</definedName>
    <definedName name="Z_BE4AA1D8_ECFE_11D2_8EB8_0008C77C0743_.wvu.PrintArea" hidden="1">#REF!</definedName>
    <definedName name="Z_BE4AA1D8_ECFE_11D2_8EB8_0008C77C0743_.wvu.PrintTitles" hidden="1">#REF!</definedName>
    <definedName name="Z_BE4AA1E8_ECFE_11D2_8EB8_0008C77C0743_.wvu.PrintArea" hidden="1">#REF!</definedName>
    <definedName name="Z_BE4AA1E8_ECFE_11D2_8EB8_0008C77C0743_.wvu.PrintTitles" hidden="1">#REF!,#REF!</definedName>
    <definedName name="Z_BFEBD6B7_EDBB_11D2_8EB9_0008C77C0743_.wvu.PrintArea" hidden="1">#REF!</definedName>
    <definedName name="Z_BFEBD6B7_EDBB_11D2_8EB9_0008C77C0743_.wvu.PrintTitles" hidden="1">#REF!</definedName>
    <definedName name="Z_BFEBD6CA_EDBB_11D2_8EB9_0008C77C0743_.wvu.PrintArea" hidden="1">#REF!</definedName>
    <definedName name="Z_BFEBD6CA_EDBB_11D2_8EB9_0008C77C0743_.wvu.PrintTitles" hidden="1">#REF!</definedName>
    <definedName name="Z_BFEBD6DA_EDBB_11D2_8EB9_0008C77C0743_.wvu.PrintArea" hidden="1">#REF!</definedName>
    <definedName name="Z_BFEBD6DA_EDBB_11D2_8EB9_0008C77C0743_.wvu.PrintTitles" hidden="1">#REF!,#REF!</definedName>
    <definedName name="Z_CD050555_ECE8_11D2_8EB7_0008C77C0743_.wvu.PrintArea" hidden="1">#REF!</definedName>
    <definedName name="Z_CD050555_ECE8_11D2_8EB7_0008C77C0743_.wvu.PrintTitles" hidden="1">#REF!</definedName>
    <definedName name="Z_CD050568_ECE8_11D2_8EB7_0008C77C0743_.wvu.PrintArea" hidden="1">#REF!</definedName>
    <definedName name="Z_CD050568_ECE8_11D2_8EB7_0008C77C0743_.wvu.PrintTitles" hidden="1">#REF!</definedName>
    <definedName name="Z_CD050578_ECE8_11D2_8EB7_0008C77C0743_.wvu.PrintArea" hidden="1">#REF!</definedName>
    <definedName name="Z_CD050578_ECE8_11D2_8EB7_0008C77C0743_.wvu.PrintTitles" hidden="1">#REF!,#REF!</definedName>
    <definedName name="Z_CF4A68D4_EB6D_11D2_8EB5_0008C77C0743_.wvu.PrintArea" hidden="1">#REF!</definedName>
    <definedName name="Z_CF4A68D4_EB6D_11D2_8EB5_0008C77C0743_.wvu.PrintTitles" hidden="1">#REF!</definedName>
    <definedName name="Z_CF4A68E7_EB6D_11D2_8EB5_0008C77C0743_.wvu.PrintArea" hidden="1">#REF!</definedName>
    <definedName name="Z_CF4A68E7_EB6D_11D2_8EB5_0008C77C0743_.wvu.PrintTitles" hidden="1">#REF!</definedName>
    <definedName name="Z_CF4A68F7_EB6D_11D2_8EB5_0008C77C0743_.wvu.PrintArea" hidden="1">#REF!</definedName>
    <definedName name="Z_CF4A68F7_EB6D_11D2_8EB5_0008C77C0743_.wvu.PrintTitles" hidden="1">#REF!,#REF!</definedName>
    <definedName name="Z_F3D6017D_338E_11D2_8E9B_0008C77C0743_.wvu.PrintArea" hidden="1">#REF!</definedName>
    <definedName name="Z_F3D6017D_338E_11D2_8E9B_0008C77C0743_.wvu.PrintTitles" hidden="1">#REF!</definedName>
    <definedName name="Z_F3D6018C_338E_11D2_8E9B_0008C77C0743_.wvu.PrintArea" hidden="1">#REF!</definedName>
    <definedName name="Z_F3D6018C_338E_11D2_8E9B_0008C77C0743_.wvu.PrintTitles" hidden="1">#REF!</definedName>
    <definedName name="Z_F3D60199_338E_11D2_8E9B_0008C77C0743_.wvu.PrintArea" hidden="1">#REF!</definedName>
    <definedName name="Z_F3D60199_338E_11D2_8E9B_0008C77C0743_.wvu.PrintTitles" hidden="1">#REF!,#REF!</definedName>
    <definedName name="ZACKSGROWTH">#REF!</definedName>
    <definedName name="zdcw" hidden="1">#REF!</definedName>
    <definedName name="zj" hidden="1">#REF!</definedName>
    <definedName name="znh" hidden="1">#REF!</definedName>
    <definedName name="zx" hidden="1">{#N/A,#N/A,TRUE,"1990";#N/A,#N/A,TRUE,"1991";#N/A,#N/A,TRUE,"1992";#N/A,#N/A,TRUE,"1993"}</definedName>
    <definedName name="zxcvb" hidden="1">#REF!</definedName>
    <definedName name="zxd" hidden="1">#REF!</definedName>
    <definedName name="zxx" hidden="1">{"summary",#N/A,TRUE,"E93ADJ";"detail",#N/A,TRUE,"E93ADJ"}</definedName>
    <definedName name="zxz" hidden="1">{#N/A,#N/A,TRUE,"1990";#N/A,#N/A,TRUE,"1991";#N/A,#N/A,TRUE,"1992";#N/A,#N/A,TRUE,"1993"}</definedName>
    <definedName name="zxzx" hidden="1">{"summary",#N/A,TRUE,"E93ADJ";"detail",#N/A,TRUE,"E93ADJ"}</definedName>
    <definedName name="zxzxx" hidden="1">{"summary",#N/A,TRUE,"E93ADJ";"detail",#N/A,TRUE,"E93ADJ"}</definedName>
    <definedName name="zxzxxz" hidden="1">{#N/A,#N/A,TRUE,"1990";#N/A,#N/A,TRUE,"1991";#N/A,#N/A,TRUE,"1992";#N/A,#N/A,TRUE,"1993"}</definedName>
    <definedName name="zxzxz" hidden="1">{#N/A,#N/A,TRUE,"1990";#N/A,#N/A,TRUE,"1991";#N/A,#N/A,TRUE,"1992";#N/A,#N/A,TRUE,"1993"}</definedName>
    <definedName name="zxzxzx" hidden="1">{#N/A,#N/A,TRUE,"1990";#N/A,#N/A,TRUE,"1991";#N/A,#N/A,TRUE,"1992";#N/A,#N/A,TRUE,"1993"}</definedName>
    <definedName name="zxzz" hidden="1">{"summary",#N/A,TRUE,"E93ADJ";"detail",#N/A,TRUE,"E93ADJ"}</definedName>
    <definedName name="zxzzz" hidden="1">{"summary",#N/A,TRUE,"E93ADJ";"detail",#N/A,TRUE,"E93ADJ"}</definedName>
    <definedName name="zz" hidden="1">{#N/A,#N/A,TRUE,"1990";#N/A,#N/A,TRUE,"1991";#N/A,#N/A,TRUE,"1992";#N/A,#N/A,TRUE,"1993"}</definedName>
    <definedName name="ZZ_EVCOMOPTS" hidden="1">10</definedName>
    <definedName name="zzz" hidden="1">{"'Sheet1'!$A$1:$O$40"}</definedName>
    <definedName name="zzz."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zzzz" hidden="1">{"summary",#N/A,TRUE,"E93ADJ";"detail",#N/A,TRUE,"E93ADJ"}</definedName>
    <definedName name="zzzzzz" hidden="1">{#N/A,#N/A,TRUE,"1990";#N/A,#N/A,TRUE,"1991";#N/A,#N/A,TRUE,"1992";#N/A,#N/A,TRUE,"1993"}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H10" i="37" l="1"/>
  <c r="H11" i="37"/>
  <c r="H12" i="37"/>
  <c r="H13" i="37"/>
  <c r="H14" i="37"/>
  <c r="H9" i="37"/>
  <c r="M12" i="302"/>
  <c r="M13" i="302"/>
  <c r="M14" i="302"/>
  <c r="M15" i="302"/>
  <c r="M16" i="302"/>
  <c r="M11" i="302"/>
  <c r="N16" i="302"/>
  <c r="N15" i="302"/>
  <c r="N14" i="302"/>
  <c r="N13" i="302"/>
  <c r="N12" i="302"/>
  <c r="N11" i="302"/>
  <c r="J27" i="37" l="1"/>
  <c r="J14" i="37"/>
  <c r="J13" i="37"/>
  <c r="J12" i="37"/>
  <c r="J11" i="37"/>
  <c r="J10" i="37"/>
  <c r="J9" i="37"/>
  <c r="B7" i="37"/>
  <c r="H26" i="37"/>
  <c r="J26" i="37" s="1"/>
  <c r="H27" i="37"/>
  <c r="H28" i="37"/>
  <c r="J28" i="37" s="1"/>
  <c r="H29" i="37"/>
  <c r="J29" i="37" s="1"/>
  <c r="H30" i="37"/>
  <c r="J30" i="37" s="1"/>
  <c r="H31" i="37"/>
  <c r="J31" i="37" s="1"/>
  <c r="J1165" i="300" l="1"/>
  <c r="H1165" i="300"/>
  <c r="I1165" i="300" s="1"/>
  <c r="F1165" i="300"/>
  <c r="J1164" i="300"/>
  <c r="H1164" i="300"/>
  <c r="I1164" i="300" s="1"/>
  <c r="F1164" i="300"/>
  <c r="J1163" i="300"/>
  <c r="H1163" i="300"/>
  <c r="F1163" i="300"/>
  <c r="J1162" i="300"/>
  <c r="H1162" i="300"/>
  <c r="F1162" i="300"/>
  <c r="J1161" i="300"/>
  <c r="H1161" i="300"/>
  <c r="I1161" i="300" s="1"/>
  <c r="F1161" i="300"/>
  <c r="J1160" i="300"/>
  <c r="H1160" i="300"/>
  <c r="I1160" i="300" s="1"/>
  <c r="F1160" i="300"/>
  <c r="J1159" i="300"/>
  <c r="H1159" i="300"/>
  <c r="I1159" i="300" s="1"/>
  <c r="F1159" i="300"/>
  <c r="J1158" i="300"/>
  <c r="H1158" i="300"/>
  <c r="F1158" i="300"/>
  <c r="J1157" i="300"/>
  <c r="H1157" i="300"/>
  <c r="I1157" i="300" s="1"/>
  <c r="F1157" i="300"/>
  <c r="J1156" i="300"/>
  <c r="H1156" i="300"/>
  <c r="I1156" i="300" s="1"/>
  <c r="F1156" i="300"/>
  <c r="J1155" i="300"/>
  <c r="H1155" i="300"/>
  <c r="I1155" i="300" s="1"/>
  <c r="F1155" i="300"/>
  <c r="J1154" i="300"/>
  <c r="H1154" i="300"/>
  <c r="F1154" i="300"/>
  <c r="J1153" i="300"/>
  <c r="H1153" i="300"/>
  <c r="I1153" i="300" s="1"/>
  <c r="F1153" i="300"/>
  <c r="J1152" i="300"/>
  <c r="H1152" i="300"/>
  <c r="I1152" i="300" s="1"/>
  <c r="F1152" i="300"/>
  <c r="J1151" i="300"/>
  <c r="H1151" i="300"/>
  <c r="I1151" i="300" s="1"/>
  <c r="F1151" i="300"/>
  <c r="J1150" i="300"/>
  <c r="H1150" i="300"/>
  <c r="F1150" i="300"/>
  <c r="J1149" i="300"/>
  <c r="H1149" i="300"/>
  <c r="I1149" i="300" s="1"/>
  <c r="F1149" i="300"/>
  <c r="J1148" i="300"/>
  <c r="H1148" i="300"/>
  <c r="I1148" i="300" s="1"/>
  <c r="F1148" i="300"/>
  <c r="J1147" i="300"/>
  <c r="H1147" i="300"/>
  <c r="I1147" i="300" s="1"/>
  <c r="F1147" i="300"/>
  <c r="J1146" i="300"/>
  <c r="H1146" i="300"/>
  <c r="F1146" i="300"/>
  <c r="J1145" i="300"/>
  <c r="H1145" i="300"/>
  <c r="I1145" i="300" s="1"/>
  <c r="F1145" i="300"/>
  <c r="J1144" i="300"/>
  <c r="H1144" i="300"/>
  <c r="I1144" i="300" s="1"/>
  <c r="F1144" i="300"/>
  <c r="J1143" i="300"/>
  <c r="H1143" i="300"/>
  <c r="I1143" i="300" s="1"/>
  <c r="F1143" i="300"/>
  <c r="J1142" i="300"/>
  <c r="H1142" i="300"/>
  <c r="F1142" i="300"/>
  <c r="J1141" i="300"/>
  <c r="H1141" i="300"/>
  <c r="I1141" i="300" s="1"/>
  <c r="F1141" i="300"/>
  <c r="J1140" i="300"/>
  <c r="H1140" i="300"/>
  <c r="I1140" i="300" s="1"/>
  <c r="F1140" i="300"/>
  <c r="J1139" i="300"/>
  <c r="H1139" i="300"/>
  <c r="I1139" i="300" s="1"/>
  <c r="F1139" i="300"/>
  <c r="J1138" i="300"/>
  <c r="H1138" i="300"/>
  <c r="F1138" i="300"/>
  <c r="J1137" i="300"/>
  <c r="H1137" i="300"/>
  <c r="I1137" i="300" s="1"/>
  <c r="F1137" i="300"/>
  <c r="J1136" i="300"/>
  <c r="H1136" i="300"/>
  <c r="I1136" i="300" s="1"/>
  <c r="F1136" i="300"/>
  <c r="J1135" i="300"/>
  <c r="H1135" i="300"/>
  <c r="I1135" i="300" s="1"/>
  <c r="F1135" i="300"/>
  <c r="J1134" i="300"/>
  <c r="H1134" i="300"/>
  <c r="F1134" i="300"/>
  <c r="J1133" i="300"/>
  <c r="H1133" i="300"/>
  <c r="I1133" i="300" s="1"/>
  <c r="F1133" i="300"/>
  <c r="J1132" i="300"/>
  <c r="H1132" i="300"/>
  <c r="I1132" i="300" s="1"/>
  <c r="F1132" i="300"/>
  <c r="J1131" i="300"/>
  <c r="H1131" i="300"/>
  <c r="I1131" i="300" s="1"/>
  <c r="F1131" i="300"/>
  <c r="J1130" i="300"/>
  <c r="H1130" i="300"/>
  <c r="F1130" i="300"/>
  <c r="J1129" i="300"/>
  <c r="H1129" i="300"/>
  <c r="I1129" i="300" s="1"/>
  <c r="F1129" i="300"/>
  <c r="J1128" i="300"/>
  <c r="H1128" i="300"/>
  <c r="I1128" i="300" s="1"/>
  <c r="F1128" i="300"/>
  <c r="J1127" i="300"/>
  <c r="H1127" i="300"/>
  <c r="I1127" i="300" s="1"/>
  <c r="F1127" i="300"/>
  <c r="J1126" i="300"/>
  <c r="H1126" i="300"/>
  <c r="F1126" i="300"/>
  <c r="J1125" i="300"/>
  <c r="H1125" i="300"/>
  <c r="I1125" i="300" s="1"/>
  <c r="F1125" i="300"/>
  <c r="J1124" i="300"/>
  <c r="H1124" i="300"/>
  <c r="I1124" i="300" s="1"/>
  <c r="F1124" i="300"/>
  <c r="J1123" i="300"/>
  <c r="H1123" i="300"/>
  <c r="I1123" i="300" s="1"/>
  <c r="F1123" i="300"/>
  <c r="J1122" i="300"/>
  <c r="H1122" i="300"/>
  <c r="F1122" i="300"/>
  <c r="J1121" i="300"/>
  <c r="H1121" i="300"/>
  <c r="I1121" i="300" s="1"/>
  <c r="F1121" i="300"/>
  <c r="J1120" i="300"/>
  <c r="H1120" i="300"/>
  <c r="I1120" i="300" s="1"/>
  <c r="F1120" i="300"/>
  <c r="J1119" i="300"/>
  <c r="H1119" i="300"/>
  <c r="I1119" i="300" s="1"/>
  <c r="F1119" i="300"/>
  <c r="J1118" i="300"/>
  <c r="H1118" i="300"/>
  <c r="F1118" i="300"/>
  <c r="J1117" i="300"/>
  <c r="H1117" i="300"/>
  <c r="I1117" i="300" s="1"/>
  <c r="F1117" i="300"/>
  <c r="J1116" i="300"/>
  <c r="H1116" i="300"/>
  <c r="I1116" i="300" s="1"/>
  <c r="F1116" i="300"/>
  <c r="J1115" i="300"/>
  <c r="H1115" i="300"/>
  <c r="I1115" i="300" s="1"/>
  <c r="F1115" i="300"/>
  <c r="J1114" i="300"/>
  <c r="H1114" i="300"/>
  <c r="F1114" i="300"/>
  <c r="J1113" i="300"/>
  <c r="H1113" i="300"/>
  <c r="I1113" i="300" s="1"/>
  <c r="F1113" i="300"/>
  <c r="J1112" i="300"/>
  <c r="H1112" i="300"/>
  <c r="I1112" i="300" s="1"/>
  <c r="F1112" i="300"/>
  <c r="J1111" i="300"/>
  <c r="H1111" i="300"/>
  <c r="I1111" i="300" s="1"/>
  <c r="F1111" i="300"/>
  <c r="J1110" i="300"/>
  <c r="H1110" i="300"/>
  <c r="F1110" i="300"/>
  <c r="J1109" i="300"/>
  <c r="H1109" i="300"/>
  <c r="I1109" i="300" s="1"/>
  <c r="F1109" i="300"/>
  <c r="J1108" i="300"/>
  <c r="H1108" i="300"/>
  <c r="I1108" i="300" s="1"/>
  <c r="F1108" i="300"/>
  <c r="J1107" i="300"/>
  <c r="H1107" i="300"/>
  <c r="I1107" i="300" s="1"/>
  <c r="F1107" i="300"/>
  <c r="J1106" i="300"/>
  <c r="H1106" i="300"/>
  <c r="F1106" i="300"/>
  <c r="J1105" i="300"/>
  <c r="H1105" i="300"/>
  <c r="I1105" i="300" s="1"/>
  <c r="F1105" i="300"/>
  <c r="J1104" i="300"/>
  <c r="H1104" i="300"/>
  <c r="I1104" i="300" s="1"/>
  <c r="F1104" i="300"/>
  <c r="J1103" i="300"/>
  <c r="H1103" i="300"/>
  <c r="I1103" i="300" s="1"/>
  <c r="F1103" i="300"/>
  <c r="J1102" i="300"/>
  <c r="H1102" i="300"/>
  <c r="F1102" i="300"/>
  <c r="J1101" i="300"/>
  <c r="H1101" i="300"/>
  <c r="I1101" i="300" s="1"/>
  <c r="F1101" i="300"/>
  <c r="J1100" i="300"/>
  <c r="H1100" i="300"/>
  <c r="I1100" i="300" s="1"/>
  <c r="F1100" i="300"/>
  <c r="J1099" i="300"/>
  <c r="H1099" i="300"/>
  <c r="I1099" i="300" s="1"/>
  <c r="F1099" i="300"/>
  <c r="J1098" i="300"/>
  <c r="H1098" i="300"/>
  <c r="F1098" i="300"/>
  <c r="J1097" i="300"/>
  <c r="H1097" i="300"/>
  <c r="I1097" i="300" s="1"/>
  <c r="F1097" i="300"/>
  <c r="J1096" i="300"/>
  <c r="H1096" i="300"/>
  <c r="I1096" i="300" s="1"/>
  <c r="F1096" i="300"/>
  <c r="J1095" i="300"/>
  <c r="H1095" i="300"/>
  <c r="I1095" i="300" s="1"/>
  <c r="F1095" i="300"/>
  <c r="J1094" i="300"/>
  <c r="H1094" i="300"/>
  <c r="F1094" i="300"/>
  <c r="J1093" i="300"/>
  <c r="H1093" i="300"/>
  <c r="I1093" i="300" s="1"/>
  <c r="F1093" i="300"/>
  <c r="J1092" i="300"/>
  <c r="H1092" i="300"/>
  <c r="I1092" i="300" s="1"/>
  <c r="F1092" i="300"/>
  <c r="J1091" i="300"/>
  <c r="H1091" i="300"/>
  <c r="I1091" i="300" s="1"/>
  <c r="F1091" i="300"/>
  <c r="J1090" i="300"/>
  <c r="H1090" i="300"/>
  <c r="F1090" i="300"/>
  <c r="J1089" i="300"/>
  <c r="H1089" i="300"/>
  <c r="I1089" i="300" s="1"/>
  <c r="F1089" i="300"/>
  <c r="J1088" i="300"/>
  <c r="H1088" i="300"/>
  <c r="I1088" i="300" s="1"/>
  <c r="F1088" i="300"/>
  <c r="J1087" i="300"/>
  <c r="H1087" i="300"/>
  <c r="I1087" i="300" s="1"/>
  <c r="F1087" i="300"/>
  <c r="J1086" i="300"/>
  <c r="H1086" i="300"/>
  <c r="F1086" i="300"/>
  <c r="J1085" i="300"/>
  <c r="H1085" i="300"/>
  <c r="I1085" i="300" s="1"/>
  <c r="F1085" i="300"/>
  <c r="J1084" i="300"/>
  <c r="H1084" i="300"/>
  <c r="I1084" i="300" s="1"/>
  <c r="F1084" i="300"/>
  <c r="J1083" i="300"/>
  <c r="H1083" i="300"/>
  <c r="I1083" i="300" s="1"/>
  <c r="F1083" i="300"/>
  <c r="J1082" i="300"/>
  <c r="H1082" i="300"/>
  <c r="F1082" i="300"/>
  <c r="J1081" i="300"/>
  <c r="H1081" i="300"/>
  <c r="I1081" i="300" s="1"/>
  <c r="F1081" i="300"/>
  <c r="J1080" i="300"/>
  <c r="H1080" i="300"/>
  <c r="I1080" i="300" s="1"/>
  <c r="F1080" i="300"/>
  <c r="J1079" i="300"/>
  <c r="H1079" i="300"/>
  <c r="I1079" i="300" s="1"/>
  <c r="F1079" i="300"/>
  <c r="J1078" i="300"/>
  <c r="H1078" i="300"/>
  <c r="F1078" i="300"/>
  <c r="J1077" i="300"/>
  <c r="H1077" i="300"/>
  <c r="I1077" i="300" s="1"/>
  <c r="F1077" i="300"/>
  <c r="J1076" i="300"/>
  <c r="H1076" i="300"/>
  <c r="I1076" i="300" s="1"/>
  <c r="F1076" i="300"/>
  <c r="J1075" i="300"/>
  <c r="H1075" i="300"/>
  <c r="I1075" i="300" s="1"/>
  <c r="F1075" i="300"/>
  <c r="H1074" i="300"/>
  <c r="F1074" i="300"/>
  <c r="H1073" i="300"/>
  <c r="I1073" i="300" s="1"/>
  <c r="F1073" i="300"/>
  <c r="H1072" i="300"/>
  <c r="F1072" i="300"/>
  <c r="H1071" i="300"/>
  <c r="F1071" i="300"/>
  <c r="H1070" i="300"/>
  <c r="F1070" i="300"/>
  <c r="H1069" i="300"/>
  <c r="F1069" i="300"/>
  <c r="H1068" i="300"/>
  <c r="I1068" i="300" s="1"/>
  <c r="F1068" i="300"/>
  <c r="H1067" i="300"/>
  <c r="I1067" i="300" s="1"/>
  <c r="F1067" i="300"/>
  <c r="H1066" i="300"/>
  <c r="I1066" i="300" s="1"/>
  <c r="F1066" i="300"/>
  <c r="H1065" i="300"/>
  <c r="F1065" i="300"/>
  <c r="H1064" i="300"/>
  <c r="F1064" i="300"/>
  <c r="H1063" i="300"/>
  <c r="F1063" i="300"/>
  <c r="H1062" i="300"/>
  <c r="F1062" i="300"/>
  <c r="H1061" i="300"/>
  <c r="F1061" i="300"/>
  <c r="H1060" i="300"/>
  <c r="F1060" i="300"/>
  <c r="H1059" i="300"/>
  <c r="I1059" i="300" s="1"/>
  <c r="F1059" i="300"/>
  <c r="H1058" i="300"/>
  <c r="F1058" i="300"/>
  <c r="H1057" i="300"/>
  <c r="I1057" i="300" s="1"/>
  <c r="F1057" i="300"/>
  <c r="H1056" i="300"/>
  <c r="F1056" i="300"/>
  <c r="H1055" i="300"/>
  <c r="F1055" i="300"/>
  <c r="H1054" i="300"/>
  <c r="I1054" i="300" s="1"/>
  <c r="F1054" i="300"/>
  <c r="H1053" i="300"/>
  <c r="F1053" i="300"/>
  <c r="H1052" i="300"/>
  <c r="I1052" i="300" s="1"/>
  <c r="F1052" i="300"/>
  <c r="H1051" i="300"/>
  <c r="I1051" i="300" s="1"/>
  <c r="F1051" i="300"/>
  <c r="H1050" i="300"/>
  <c r="F1050" i="300"/>
  <c r="H1049" i="300"/>
  <c r="F1049" i="300"/>
  <c r="H1048" i="300"/>
  <c r="F1048" i="300"/>
  <c r="H1047" i="300"/>
  <c r="F1047" i="300"/>
  <c r="H1046" i="300"/>
  <c r="I1046" i="300" s="1"/>
  <c r="F1046" i="300"/>
  <c r="H1045" i="300"/>
  <c r="I1045" i="300" s="1"/>
  <c r="F1045" i="300"/>
  <c r="H1044" i="300"/>
  <c r="F1044" i="300"/>
  <c r="H1043" i="300"/>
  <c r="I1043" i="300" s="1"/>
  <c r="F1043" i="300"/>
  <c r="H1042" i="300"/>
  <c r="F1042" i="300"/>
  <c r="H1041" i="300"/>
  <c r="I1041" i="300" s="1"/>
  <c r="F1041" i="300"/>
  <c r="H1040" i="300"/>
  <c r="F1040" i="300"/>
  <c r="H1039" i="300"/>
  <c r="I1039" i="300" s="1"/>
  <c r="H1038" i="300"/>
  <c r="I1038" i="300" s="1"/>
  <c r="H1037" i="300"/>
  <c r="I1037" i="300" s="1"/>
  <c r="H1036" i="300"/>
  <c r="I1036" i="300" s="1"/>
  <c r="H1035" i="300"/>
  <c r="I1035" i="300" s="1"/>
  <c r="H1034" i="300"/>
  <c r="I1034" i="300" s="1"/>
  <c r="I1033" i="300"/>
  <c r="H1033" i="300"/>
  <c r="I1032" i="300"/>
  <c r="I1031" i="300"/>
  <c r="I1030" i="300"/>
  <c r="I1029" i="300"/>
  <c r="H1029" i="300"/>
  <c r="I1028" i="300"/>
  <c r="I1027" i="300"/>
  <c r="I1026" i="300"/>
  <c r="I1025" i="300"/>
  <c r="I1024" i="300"/>
  <c r="I1023" i="300"/>
  <c r="I1022" i="300"/>
  <c r="I1021" i="300"/>
  <c r="I1020" i="300"/>
  <c r="I1019" i="300"/>
  <c r="I1018" i="300"/>
  <c r="I1017" i="300"/>
  <c r="I1016" i="300"/>
  <c r="I1015" i="300"/>
  <c r="I1014" i="300"/>
  <c r="I1013" i="300"/>
  <c r="I1012" i="300"/>
  <c r="I1011" i="300"/>
  <c r="I1010" i="300"/>
  <c r="I1009" i="300"/>
  <c r="I1008" i="300"/>
  <c r="I1007" i="300"/>
  <c r="I1006" i="300"/>
  <c r="I1005" i="300"/>
  <c r="I1004" i="300"/>
  <c r="I1003" i="300"/>
  <c r="I1002" i="300"/>
  <c r="I1001" i="300"/>
  <c r="I1000" i="300"/>
  <c r="I999" i="300"/>
  <c r="I998" i="300"/>
  <c r="I997" i="300"/>
  <c r="I996" i="300"/>
  <c r="I995" i="300"/>
  <c r="I994" i="300"/>
  <c r="I993" i="300"/>
  <c r="I992" i="300"/>
  <c r="I991" i="300"/>
  <c r="I990" i="300"/>
  <c r="I989" i="300"/>
  <c r="I988" i="300"/>
  <c r="I987" i="300"/>
  <c r="I986" i="300"/>
  <c r="I985" i="300"/>
  <c r="I984" i="300"/>
  <c r="I983" i="300"/>
  <c r="I982" i="300"/>
  <c r="I981" i="300"/>
  <c r="I980" i="300"/>
  <c r="I979" i="300"/>
  <c r="I978" i="300"/>
  <c r="I977" i="300"/>
  <c r="I976" i="300"/>
  <c r="I975" i="300"/>
  <c r="I974" i="300"/>
  <c r="I973" i="300"/>
  <c r="I972" i="300"/>
  <c r="I971" i="300"/>
  <c r="I970" i="300"/>
  <c r="I969" i="300"/>
  <c r="I968" i="300"/>
  <c r="I967" i="300"/>
  <c r="I966" i="300"/>
  <c r="I965" i="300"/>
  <c r="I964" i="300"/>
  <c r="I963" i="300"/>
  <c r="I962" i="300"/>
  <c r="I961" i="300"/>
  <c r="I960" i="300"/>
  <c r="I959" i="300"/>
  <c r="I958" i="300"/>
  <c r="I957" i="300"/>
  <c r="I956" i="300"/>
  <c r="I955" i="300"/>
  <c r="I954" i="300"/>
  <c r="I953" i="300"/>
  <c r="I952" i="300"/>
  <c r="I951" i="300"/>
  <c r="I950" i="300"/>
  <c r="I949" i="300"/>
  <c r="I948" i="300"/>
  <c r="I947" i="300"/>
  <c r="I946" i="300"/>
  <c r="I945" i="300"/>
  <c r="I944" i="300"/>
  <c r="I943" i="300"/>
  <c r="I942" i="300"/>
  <c r="I941" i="300"/>
  <c r="I940" i="300"/>
  <c r="I939" i="300"/>
  <c r="I938" i="300"/>
  <c r="I937" i="300"/>
  <c r="I936" i="300"/>
  <c r="I935" i="300"/>
  <c r="I934" i="300"/>
  <c r="I933" i="300"/>
  <c r="I932" i="300"/>
  <c r="I931" i="300"/>
  <c r="I930" i="300"/>
  <c r="I929" i="300"/>
  <c r="I928" i="300"/>
  <c r="I927" i="300"/>
  <c r="I926" i="300"/>
  <c r="I925" i="300"/>
  <c r="I924" i="300"/>
  <c r="I923" i="300"/>
  <c r="I922" i="300"/>
  <c r="I921" i="300"/>
  <c r="I920" i="300"/>
  <c r="I919" i="300"/>
  <c r="I918" i="300"/>
  <c r="I917" i="300"/>
  <c r="I916" i="300"/>
  <c r="I915" i="300"/>
  <c r="I914" i="300"/>
  <c r="I913" i="300"/>
  <c r="I912" i="300"/>
  <c r="I911" i="300"/>
  <c r="I910" i="300"/>
  <c r="I909" i="300"/>
  <c r="I908" i="300"/>
  <c r="I907" i="300"/>
  <c r="I906" i="300"/>
  <c r="I905" i="300"/>
  <c r="I904" i="300"/>
  <c r="I903" i="300"/>
  <c r="I902" i="300"/>
  <c r="I901" i="300"/>
  <c r="I900" i="300"/>
  <c r="I899" i="300"/>
  <c r="I898" i="300"/>
  <c r="I897" i="300"/>
  <c r="I896" i="300"/>
  <c r="I895" i="300"/>
  <c r="I894" i="300"/>
  <c r="I893" i="300"/>
  <c r="I892" i="300"/>
  <c r="I891" i="300"/>
  <c r="I890" i="300"/>
  <c r="I889" i="300"/>
  <c r="I888" i="300"/>
  <c r="I887" i="300"/>
  <c r="I886" i="300"/>
  <c r="I885" i="300"/>
  <c r="I884" i="300"/>
  <c r="I883" i="300"/>
  <c r="I882" i="300"/>
  <c r="I881" i="300"/>
  <c r="I880" i="300"/>
  <c r="I879" i="300"/>
  <c r="I878" i="300"/>
  <c r="I877" i="300"/>
  <c r="I876" i="300"/>
  <c r="I875" i="300"/>
  <c r="I874" i="300"/>
  <c r="I873" i="300"/>
  <c r="I872" i="300"/>
  <c r="I871" i="300"/>
  <c r="I870" i="300"/>
  <c r="I869" i="300"/>
  <c r="I868" i="300"/>
  <c r="I867" i="300"/>
  <c r="I866" i="300"/>
  <c r="I865" i="300"/>
  <c r="I864" i="300"/>
  <c r="I863" i="300"/>
  <c r="I862" i="300"/>
  <c r="I861" i="300"/>
  <c r="I860" i="300"/>
  <c r="I859" i="300"/>
  <c r="I858" i="300"/>
  <c r="I857" i="300"/>
  <c r="I856" i="300"/>
  <c r="I855" i="300"/>
  <c r="I854" i="300"/>
  <c r="I853" i="300"/>
  <c r="I852" i="300"/>
  <c r="I851" i="300"/>
  <c r="I850" i="300"/>
  <c r="I849" i="300"/>
  <c r="I848" i="300"/>
  <c r="I847" i="300"/>
  <c r="I846" i="300"/>
  <c r="I845" i="300"/>
  <c r="I844" i="300"/>
  <c r="I843" i="300"/>
  <c r="I842" i="300"/>
  <c r="I841" i="300"/>
  <c r="I840" i="300"/>
  <c r="I839" i="300"/>
  <c r="I838" i="300"/>
  <c r="I837" i="300"/>
  <c r="I836" i="300"/>
  <c r="I835" i="300"/>
  <c r="I834" i="300"/>
  <c r="I833" i="300"/>
  <c r="I832" i="300"/>
  <c r="I831" i="300"/>
  <c r="I830" i="300"/>
  <c r="I829" i="300"/>
  <c r="I828" i="300"/>
  <c r="I827" i="300"/>
  <c r="I826" i="300"/>
  <c r="I825" i="300"/>
  <c r="I824" i="300"/>
  <c r="I823" i="300"/>
  <c r="I822" i="300"/>
  <c r="I821" i="300"/>
  <c r="I820" i="300"/>
  <c r="I819" i="300"/>
  <c r="I818" i="300"/>
  <c r="I817" i="300"/>
  <c r="I816" i="300"/>
  <c r="I815" i="300"/>
  <c r="I814" i="300"/>
  <c r="I813" i="300"/>
  <c r="I812" i="300"/>
  <c r="I811" i="300"/>
  <c r="I810" i="300"/>
  <c r="I809" i="300"/>
  <c r="I808" i="300"/>
  <c r="I807" i="300"/>
  <c r="I806" i="300"/>
  <c r="I805" i="300"/>
  <c r="I804" i="300"/>
  <c r="I803" i="300"/>
  <c r="I802" i="300"/>
  <c r="I801" i="300"/>
  <c r="I800" i="300"/>
  <c r="I799" i="300"/>
  <c r="I798" i="300"/>
  <c r="I797" i="300"/>
  <c r="I796" i="300"/>
  <c r="I795" i="300"/>
  <c r="I794" i="300"/>
  <c r="I793" i="300"/>
  <c r="I792" i="300"/>
  <c r="I791" i="300"/>
  <c r="I790" i="300"/>
  <c r="I789" i="300"/>
  <c r="I788" i="300"/>
  <c r="I787" i="300"/>
  <c r="I786" i="300"/>
  <c r="I785" i="300"/>
  <c r="I784" i="300"/>
  <c r="I783" i="300"/>
  <c r="I782" i="300"/>
  <c r="I781" i="300"/>
  <c r="I780" i="300"/>
  <c r="I779" i="300"/>
  <c r="I778" i="300"/>
  <c r="I777" i="300"/>
  <c r="I776" i="300"/>
  <c r="I775" i="300"/>
  <c r="I774" i="300"/>
  <c r="I773" i="300"/>
  <c r="I772" i="300"/>
  <c r="I771" i="300"/>
  <c r="I770" i="300"/>
  <c r="I769" i="300"/>
  <c r="I768" i="300"/>
  <c r="I767" i="300"/>
  <c r="I766" i="300"/>
  <c r="I765" i="300"/>
  <c r="I764" i="300"/>
  <c r="I763" i="300"/>
  <c r="I762" i="300"/>
  <c r="I761" i="300"/>
  <c r="I760" i="300"/>
  <c r="I759" i="300"/>
  <c r="I758" i="300"/>
  <c r="I757" i="300"/>
  <c r="I756" i="300"/>
  <c r="I755" i="300"/>
  <c r="I754" i="300"/>
  <c r="I753" i="300"/>
  <c r="I752" i="300"/>
  <c r="I751" i="300"/>
  <c r="I750" i="300"/>
  <c r="I749" i="300"/>
  <c r="I748" i="300"/>
  <c r="I747" i="300"/>
  <c r="I746" i="300"/>
  <c r="I745" i="300"/>
  <c r="I744" i="300"/>
  <c r="I743" i="300"/>
  <c r="I742" i="300"/>
  <c r="I741" i="300"/>
  <c r="I740" i="300"/>
  <c r="I739" i="300"/>
  <c r="I738" i="300"/>
  <c r="I737" i="300"/>
  <c r="I736" i="300"/>
  <c r="I735" i="300"/>
  <c r="I734" i="300"/>
  <c r="I733" i="300"/>
  <c r="I732" i="300"/>
  <c r="I731" i="300"/>
  <c r="I730" i="300"/>
  <c r="I729" i="300"/>
  <c r="I728" i="300"/>
  <c r="I727" i="300"/>
  <c r="I726" i="300"/>
  <c r="I725" i="300"/>
  <c r="I724" i="300"/>
  <c r="I723" i="300"/>
  <c r="I722" i="300"/>
  <c r="I721" i="300"/>
  <c r="I720" i="300"/>
  <c r="I719" i="300"/>
  <c r="I718" i="300"/>
  <c r="I717" i="300"/>
  <c r="I716" i="300"/>
  <c r="I715" i="300"/>
  <c r="I714" i="300"/>
  <c r="I713" i="300"/>
  <c r="I712" i="300"/>
  <c r="I711" i="300"/>
  <c r="I710" i="300"/>
  <c r="I709" i="300"/>
  <c r="I708" i="300"/>
  <c r="I707" i="300"/>
  <c r="I706" i="300"/>
  <c r="I705" i="300"/>
  <c r="I704" i="300"/>
  <c r="I703" i="300"/>
  <c r="I702" i="300"/>
  <c r="I701" i="300"/>
  <c r="I700" i="300"/>
  <c r="I699" i="300"/>
  <c r="I698" i="300"/>
  <c r="I697" i="300"/>
  <c r="I696" i="300"/>
  <c r="I695" i="300"/>
  <c r="I694" i="300"/>
  <c r="I693" i="300"/>
  <c r="I692" i="300"/>
  <c r="I691" i="300"/>
  <c r="I690" i="300"/>
  <c r="I689" i="300"/>
  <c r="I688" i="300"/>
  <c r="I687" i="300"/>
  <c r="I686" i="300"/>
  <c r="I685" i="300"/>
  <c r="I684" i="300"/>
  <c r="I683" i="300"/>
  <c r="I682" i="300"/>
  <c r="I681" i="300"/>
  <c r="I680" i="300"/>
  <c r="I679" i="300"/>
  <c r="I678" i="300"/>
  <c r="I677" i="300"/>
  <c r="I676" i="300"/>
  <c r="I675" i="300"/>
  <c r="I674" i="300"/>
  <c r="I673" i="300"/>
  <c r="I672" i="300"/>
  <c r="I671" i="300"/>
  <c r="I670" i="300"/>
  <c r="I669" i="300"/>
  <c r="I668" i="300"/>
  <c r="I667" i="300"/>
  <c r="I666" i="300"/>
  <c r="I665" i="300"/>
  <c r="I664" i="300"/>
  <c r="I663" i="300"/>
  <c r="I662" i="300"/>
  <c r="I661" i="300"/>
  <c r="I660" i="300"/>
  <c r="I659" i="300"/>
  <c r="I658" i="300"/>
  <c r="I657" i="300"/>
  <c r="I656" i="300"/>
  <c r="I655" i="300"/>
  <c r="I654" i="300"/>
  <c r="I653" i="300"/>
  <c r="I652" i="300"/>
  <c r="I651" i="300"/>
  <c r="I650" i="300"/>
  <c r="I649" i="300"/>
  <c r="I648" i="300"/>
  <c r="I647" i="300"/>
  <c r="I646" i="300"/>
  <c r="I645" i="300"/>
  <c r="I644" i="300"/>
  <c r="I643" i="300"/>
  <c r="I642" i="300"/>
  <c r="I641" i="300"/>
  <c r="I640" i="300"/>
  <c r="I639" i="300"/>
  <c r="I638" i="300"/>
  <c r="I637" i="300"/>
  <c r="I636" i="300"/>
  <c r="I635" i="300"/>
  <c r="I634" i="300"/>
  <c r="I633" i="300"/>
  <c r="I632" i="300"/>
  <c r="I631" i="300"/>
  <c r="I630" i="300"/>
  <c r="I629" i="300"/>
  <c r="I628" i="300"/>
  <c r="I627" i="300"/>
  <c r="I626" i="300"/>
  <c r="I625" i="300"/>
  <c r="I624" i="300"/>
  <c r="I623" i="300"/>
  <c r="I622" i="300"/>
  <c r="I621" i="300"/>
  <c r="I620" i="300"/>
  <c r="I619" i="300"/>
  <c r="I618" i="300"/>
  <c r="I617" i="300"/>
  <c r="I616" i="300"/>
  <c r="I615" i="300"/>
  <c r="I614" i="300"/>
  <c r="I613" i="300"/>
  <c r="I612" i="300"/>
  <c r="I611" i="300"/>
  <c r="I610" i="300"/>
  <c r="I609" i="300"/>
  <c r="I608" i="300"/>
  <c r="I607" i="300"/>
  <c r="I606" i="300"/>
  <c r="I605" i="300"/>
  <c r="I604" i="300"/>
  <c r="I603" i="300"/>
  <c r="I602" i="300"/>
  <c r="I601" i="300"/>
  <c r="I600" i="300"/>
  <c r="I599" i="300"/>
  <c r="I598" i="300"/>
  <c r="I597" i="300"/>
  <c r="I596" i="300"/>
  <c r="I595" i="300"/>
  <c r="I594" i="300"/>
  <c r="I593" i="300"/>
  <c r="I592" i="300"/>
  <c r="I591" i="300"/>
  <c r="I590" i="300"/>
  <c r="I589" i="300"/>
  <c r="I588" i="300"/>
  <c r="I587" i="300"/>
  <c r="I586" i="300"/>
  <c r="I585" i="300"/>
  <c r="I584" i="300"/>
  <c r="I583" i="300"/>
  <c r="I582" i="300"/>
  <c r="I581" i="300"/>
  <c r="I580" i="300"/>
  <c r="I579" i="300"/>
  <c r="I578" i="300"/>
  <c r="I577" i="300"/>
  <c r="I576" i="300"/>
  <c r="I575" i="300"/>
  <c r="I574" i="300"/>
  <c r="I573" i="300"/>
  <c r="I572" i="300"/>
  <c r="I571" i="300"/>
  <c r="I570" i="300"/>
  <c r="I569" i="300"/>
  <c r="I568" i="300"/>
  <c r="I567" i="300"/>
  <c r="I566" i="300"/>
  <c r="I565" i="300"/>
  <c r="I564" i="300"/>
  <c r="I563" i="300"/>
  <c r="I562" i="300"/>
  <c r="I561" i="300"/>
  <c r="I560" i="300"/>
  <c r="I559" i="300"/>
  <c r="I558" i="300"/>
  <c r="I557" i="300"/>
  <c r="I556" i="300"/>
  <c r="J1165" i="299"/>
  <c r="H1165" i="299"/>
  <c r="F1165" i="299"/>
  <c r="J1164" i="299"/>
  <c r="H1164" i="299"/>
  <c r="F1164" i="299"/>
  <c r="J1163" i="299"/>
  <c r="H1163" i="299"/>
  <c r="F1163" i="299"/>
  <c r="J1162" i="299"/>
  <c r="H1162" i="299"/>
  <c r="I1162" i="299" s="1"/>
  <c r="F1162" i="299"/>
  <c r="J1161" i="299"/>
  <c r="H1161" i="299"/>
  <c r="F1161" i="299"/>
  <c r="I1161" i="299" s="1"/>
  <c r="J1160" i="299"/>
  <c r="H1160" i="299"/>
  <c r="F1160" i="299"/>
  <c r="J1159" i="299"/>
  <c r="H1159" i="299"/>
  <c r="F1159" i="299"/>
  <c r="J1158" i="299"/>
  <c r="H1158" i="299"/>
  <c r="I1158" i="299" s="1"/>
  <c r="F1158" i="299"/>
  <c r="J1157" i="299"/>
  <c r="H1157" i="299"/>
  <c r="F1157" i="299"/>
  <c r="J1156" i="299"/>
  <c r="H1156" i="299"/>
  <c r="F1156" i="299"/>
  <c r="J1155" i="299"/>
  <c r="H1155" i="299"/>
  <c r="F1155" i="299"/>
  <c r="J1154" i="299"/>
  <c r="H1154" i="299"/>
  <c r="I1154" i="299" s="1"/>
  <c r="F1154" i="299"/>
  <c r="J1153" i="299"/>
  <c r="H1153" i="299"/>
  <c r="F1153" i="299"/>
  <c r="J1152" i="299"/>
  <c r="H1152" i="299"/>
  <c r="F1152" i="299"/>
  <c r="J1151" i="299"/>
  <c r="H1151" i="299"/>
  <c r="F1151" i="299"/>
  <c r="J1150" i="299"/>
  <c r="H1150" i="299"/>
  <c r="I1150" i="299" s="1"/>
  <c r="F1150" i="299"/>
  <c r="J1149" i="299"/>
  <c r="H1149" i="299"/>
  <c r="F1149" i="299"/>
  <c r="J1148" i="299"/>
  <c r="H1148" i="299"/>
  <c r="F1148" i="299"/>
  <c r="J1147" i="299"/>
  <c r="H1147" i="299"/>
  <c r="F1147" i="299"/>
  <c r="J1146" i="299"/>
  <c r="H1146" i="299"/>
  <c r="I1146" i="299" s="1"/>
  <c r="F1146" i="299"/>
  <c r="J1145" i="299"/>
  <c r="H1145" i="299"/>
  <c r="F1145" i="299"/>
  <c r="J1144" i="299"/>
  <c r="H1144" i="299"/>
  <c r="F1144" i="299"/>
  <c r="J1143" i="299"/>
  <c r="H1143" i="299"/>
  <c r="F1143" i="299"/>
  <c r="J1142" i="299"/>
  <c r="H1142" i="299"/>
  <c r="I1142" i="299" s="1"/>
  <c r="F1142" i="299"/>
  <c r="J1141" i="299"/>
  <c r="H1141" i="299"/>
  <c r="F1141" i="299"/>
  <c r="J1140" i="299"/>
  <c r="H1140" i="299"/>
  <c r="F1140" i="299"/>
  <c r="J1139" i="299"/>
  <c r="H1139" i="299"/>
  <c r="F1139" i="299"/>
  <c r="J1138" i="299"/>
  <c r="H1138" i="299"/>
  <c r="I1138" i="299" s="1"/>
  <c r="F1138" i="299"/>
  <c r="J1137" i="299"/>
  <c r="H1137" i="299"/>
  <c r="F1137" i="299"/>
  <c r="J1136" i="299"/>
  <c r="H1136" i="299"/>
  <c r="F1136" i="299"/>
  <c r="J1135" i="299"/>
  <c r="H1135" i="299"/>
  <c r="F1135" i="299"/>
  <c r="J1134" i="299"/>
  <c r="H1134" i="299"/>
  <c r="I1134" i="299" s="1"/>
  <c r="F1134" i="299"/>
  <c r="J1133" i="299"/>
  <c r="H1133" i="299"/>
  <c r="F1133" i="299"/>
  <c r="J1132" i="299"/>
  <c r="H1132" i="299"/>
  <c r="F1132" i="299"/>
  <c r="J1131" i="299"/>
  <c r="H1131" i="299"/>
  <c r="F1131" i="299"/>
  <c r="J1130" i="299"/>
  <c r="H1130" i="299"/>
  <c r="I1130" i="299" s="1"/>
  <c r="F1130" i="299"/>
  <c r="J1129" i="299"/>
  <c r="H1129" i="299"/>
  <c r="F1129" i="299"/>
  <c r="J1128" i="299"/>
  <c r="H1128" i="299"/>
  <c r="F1128" i="299"/>
  <c r="J1127" i="299"/>
  <c r="H1127" i="299"/>
  <c r="F1127" i="299"/>
  <c r="J1126" i="299"/>
  <c r="H1126" i="299"/>
  <c r="I1126" i="299" s="1"/>
  <c r="F1126" i="299"/>
  <c r="J1125" i="299"/>
  <c r="H1125" i="299"/>
  <c r="F1125" i="299"/>
  <c r="J1124" i="299"/>
  <c r="H1124" i="299"/>
  <c r="F1124" i="299"/>
  <c r="J1123" i="299"/>
  <c r="H1123" i="299"/>
  <c r="F1123" i="299"/>
  <c r="J1122" i="299"/>
  <c r="H1122" i="299"/>
  <c r="I1122" i="299" s="1"/>
  <c r="F1122" i="299"/>
  <c r="J1121" i="299"/>
  <c r="H1121" i="299"/>
  <c r="F1121" i="299"/>
  <c r="J1120" i="299"/>
  <c r="H1120" i="299"/>
  <c r="F1120" i="299"/>
  <c r="J1119" i="299"/>
  <c r="H1119" i="299"/>
  <c r="F1119" i="299"/>
  <c r="J1118" i="299"/>
  <c r="H1118" i="299"/>
  <c r="I1118" i="299" s="1"/>
  <c r="F1118" i="299"/>
  <c r="J1117" i="299"/>
  <c r="H1117" i="299"/>
  <c r="F1117" i="299"/>
  <c r="J1116" i="299"/>
  <c r="H1116" i="299"/>
  <c r="F1116" i="299"/>
  <c r="J1115" i="299"/>
  <c r="H1115" i="299"/>
  <c r="F1115" i="299"/>
  <c r="J1114" i="299"/>
  <c r="H1114" i="299"/>
  <c r="I1114" i="299" s="1"/>
  <c r="F1114" i="299"/>
  <c r="J1113" i="299"/>
  <c r="H1113" i="299"/>
  <c r="F1113" i="299"/>
  <c r="J1112" i="299"/>
  <c r="H1112" i="299"/>
  <c r="F1112" i="299"/>
  <c r="J1111" i="299"/>
  <c r="H1111" i="299"/>
  <c r="F1111" i="299"/>
  <c r="J1110" i="299"/>
  <c r="H1110" i="299"/>
  <c r="I1110" i="299" s="1"/>
  <c r="F1110" i="299"/>
  <c r="J1109" i="299"/>
  <c r="H1109" i="299"/>
  <c r="F1109" i="299"/>
  <c r="J1108" i="299"/>
  <c r="H1108" i="299"/>
  <c r="F1108" i="299"/>
  <c r="J1107" i="299"/>
  <c r="H1107" i="299"/>
  <c r="F1107" i="299"/>
  <c r="J1106" i="299"/>
  <c r="H1106" i="299"/>
  <c r="I1106" i="299" s="1"/>
  <c r="F1106" i="299"/>
  <c r="J1105" i="299"/>
  <c r="H1105" i="299"/>
  <c r="F1105" i="299"/>
  <c r="J1104" i="299"/>
  <c r="H1104" i="299"/>
  <c r="F1104" i="299"/>
  <c r="J1103" i="299"/>
  <c r="H1103" i="299"/>
  <c r="F1103" i="299"/>
  <c r="J1102" i="299"/>
  <c r="H1102" i="299"/>
  <c r="I1102" i="299" s="1"/>
  <c r="F1102" i="299"/>
  <c r="J1101" i="299"/>
  <c r="H1101" i="299"/>
  <c r="F1101" i="299"/>
  <c r="J1100" i="299"/>
  <c r="H1100" i="299"/>
  <c r="F1100" i="299"/>
  <c r="J1099" i="299"/>
  <c r="H1099" i="299"/>
  <c r="F1099" i="299"/>
  <c r="J1098" i="299"/>
  <c r="H1098" i="299"/>
  <c r="I1098" i="299" s="1"/>
  <c r="F1098" i="299"/>
  <c r="J1097" i="299"/>
  <c r="H1097" i="299"/>
  <c r="F1097" i="299"/>
  <c r="J1096" i="299"/>
  <c r="H1096" i="299"/>
  <c r="F1096" i="299"/>
  <c r="J1095" i="299"/>
  <c r="H1095" i="299"/>
  <c r="F1095" i="299"/>
  <c r="J1094" i="299"/>
  <c r="H1094" i="299"/>
  <c r="I1094" i="299" s="1"/>
  <c r="F1094" i="299"/>
  <c r="J1093" i="299"/>
  <c r="H1093" i="299"/>
  <c r="F1093" i="299"/>
  <c r="J1092" i="299"/>
  <c r="H1092" i="299"/>
  <c r="F1092" i="299"/>
  <c r="J1091" i="299"/>
  <c r="H1091" i="299"/>
  <c r="F1091" i="299"/>
  <c r="J1090" i="299"/>
  <c r="H1090" i="299"/>
  <c r="I1090" i="299" s="1"/>
  <c r="F1090" i="299"/>
  <c r="J1089" i="299"/>
  <c r="H1089" i="299"/>
  <c r="F1089" i="299"/>
  <c r="J1088" i="299"/>
  <c r="H1088" i="299"/>
  <c r="F1088" i="299"/>
  <c r="J1087" i="299"/>
  <c r="H1087" i="299"/>
  <c r="F1087" i="299"/>
  <c r="J1086" i="299"/>
  <c r="H1086" i="299"/>
  <c r="I1086" i="299" s="1"/>
  <c r="F1086" i="299"/>
  <c r="J1085" i="299"/>
  <c r="H1085" i="299"/>
  <c r="F1085" i="299"/>
  <c r="J1084" i="299"/>
  <c r="H1084" i="299"/>
  <c r="F1084" i="299"/>
  <c r="J1083" i="299"/>
  <c r="H1083" i="299"/>
  <c r="F1083" i="299"/>
  <c r="J1082" i="299"/>
  <c r="H1082" i="299"/>
  <c r="I1082" i="299" s="1"/>
  <c r="F1082" i="299"/>
  <c r="J1081" i="299"/>
  <c r="H1081" i="299"/>
  <c r="F1081" i="299"/>
  <c r="J1080" i="299"/>
  <c r="H1080" i="299"/>
  <c r="F1080" i="299"/>
  <c r="J1079" i="299"/>
  <c r="H1079" i="299"/>
  <c r="F1079" i="299"/>
  <c r="J1078" i="299"/>
  <c r="H1078" i="299"/>
  <c r="I1078" i="299" s="1"/>
  <c r="F1078" i="299"/>
  <c r="J1077" i="299"/>
  <c r="H1077" i="299"/>
  <c r="F1077" i="299"/>
  <c r="J1076" i="299"/>
  <c r="H1076" i="299"/>
  <c r="F1076" i="299"/>
  <c r="J1075" i="299"/>
  <c r="H1075" i="299"/>
  <c r="F1075" i="299"/>
  <c r="H1074" i="299"/>
  <c r="F1074" i="299"/>
  <c r="H1073" i="299"/>
  <c r="I1073" i="299" s="1"/>
  <c r="F1073" i="299"/>
  <c r="H1072" i="299"/>
  <c r="I1072" i="299" s="1"/>
  <c r="F1072" i="299"/>
  <c r="H1071" i="299"/>
  <c r="F1071" i="299"/>
  <c r="H1070" i="299"/>
  <c r="F1070" i="299"/>
  <c r="H1069" i="299"/>
  <c r="F1069" i="299"/>
  <c r="H1068" i="299"/>
  <c r="I1068" i="299" s="1"/>
  <c r="F1068" i="299"/>
  <c r="H1067" i="299"/>
  <c r="F1067" i="299"/>
  <c r="H1066" i="299"/>
  <c r="F1066" i="299"/>
  <c r="H1065" i="299"/>
  <c r="I1065" i="299" s="1"/>
  <c r="F1065" i="299"/>
  <c r="H1064" i="299"/>
  <c r="F1064" i="299"/>
  <c r="H1063" i="299"/>
  <c r="I1063" i="299" s="1"/>
  <c r="F1063" i="299"/>
  <c r="H1062" i="299"/>
  <c r="I1062" i="299" s="1"/>
  <c r="F1062" i="299"/>
  <c r="H1061" i="299"/>
  <c r="I1061" i="299" s="1"/>
  <c r="F1061" i="299"/>
  <c r="H1060" i="299"/>
  <c r="F1060" i="299"/>
  <c r="H1059" i="299"/>
  <c r="F1059" i="299"/>
  <c r="H1058" i="299"/>
  <c r="F1058" i="299"/>
  <c r="H1057" i="299"/>
  <c r="I1057" i="299" s="1"/>
  <c r="F1057" i="299"/>
  <c r="H1056" i="299"/>
  <c r="I1056" i="299" s="1"/>
  <c r="F1056" i="299"/>
  <c r="H1055" i="299"/>
  <c r="F1055" i="299"/>
  <c r="H1054" i="299"/>
  <c r="F1054" i="299"/>
  <c r="H1053" i="299"/>
  <c r="F1053" i="299"/>
  <c r="H1052" i="299"/>
  <c r="I1052" i="299" s="1"/>
  <c r="F1052" i="299"/>
  <c r="H1051" i="299"/>
  <c r="F1051" i="299"/>
  <c r="H1050" i="299"/>
  <c r="F1050" i="299"/>
  <c r="H1049" i="299"/>
  <c r="I1049" i="299" s="1"/>
  <c r="F1049" i="299"/>
  <c r="H1048" i="299"/>
  <c r="F1048" i="299"/>
  <c r="H1047" i="299"/>
  <c r="I1047" i="299" s="1"/>
  <c r="F1047" i="299"/>
  <c r="H1046" i="299"/>
  <c r="I1046" i="299" s="1"/>
  <c r="F1046" i="299"/>
  <c r="H1045" i="299"/>
  <c r="I1045" i="299" s="1"/>
  <c r="F1045" i="299"/>
  <c r="H1044" i="299"/>
  <c r="F1044" i="299"/>
  <c r="H1043" i="299"/>
  <c r="F1043" i="299"/>
  <c r="H1042" i="299"/>
  <c r="F1042" i="299"/>
  <c r="H1041" i="299"/>
  <c r="F1041" i="299"/>
  <c r="H1040" i="299"/>
  <c r="F1040" i="299"/>
  <c r="H1039" i="299"/>
  <c r="I1039" i="299" s="1"/>
  <c r="H1038" i="299"/>
  <c r="I1038" i="299" s="1"/>
  <c r="H1037" i="299"/>
  <c r="I1037" i="299" s="1"/>
  <c r="H1036" i="299"/>
  <c r="I1036" i="299" s="1"/>
  <c r="H1035" i="299"/>
  <c r="I1035" i="299" s="1"/>
  <c r="H1034" i="299"/>
  <c r="I1034" i="299" s="1"/>
  <c r="H1033" i="299"/>
  <c r="I1033" i="299" s="1"/>
  <c r="I1032" i="299"/>
  <c r="I1031" i="299"/>
  <c r="I1030" i="299"/>
  <c r="H1029" i="299"/>
  <c r="I1029" i="299" s="1"/>
  <c r="I1028" i="299"/>
  <c r="I1027" i="299"/>
  <c r="I1026" i="299"/>
  <c r="I1025" i="299"/>
  <c r="I1024" i="299"/>
  <c r="I1023" i="299"/>
  <c r="I1022" i="299"/>
  <c r="I1021" i="299"/>
  <c r="I1020" i="299"/>
  <c r="I1019" i="299"/>
  <c r="I1018" i="299"/>
  <c r="I1017" i="299"/>
  <c r="I1016" i="299"/>
  <c r="I1015" i="299"/>
  <c r="I1014" i="299"/>
  <c r="I1013" i="299"/>
  <c r="I1012" i="299"/>
  <c r="I1011" i="299"/>
  <c r="I1010" i="299"/>
  <c r="I1009" i="299"/>
  <c r="I1008" i="299"/>
  <c r="I1007" i="299"/>
  <c r="I1006" i="299"/>
  <c r="I1005" i="299"/>
  <c r="I1004" i="299"/>
  <c r="I1003" i="299"/>
  <c r="I1002" i="299"/>
  <c r="I1001" i="299"/>
  <c r="I1000" i="299"/>
  <c r="I999" i="299"/>
  <c r="I998" i="299"/>
  <c r="I997" i="299"/>
  <c r="I996" i="299"/>
  <c r="I995" i="299"/>
  <c r="I994" i="299"/>
  <c r="I993" i="299"/>
  <c r="I992" i="299"/>
  <c r="I991" i="299"/>
  <c r="I990" i="299"/>
  <c r="I989" i="299"/>
  <c r="I988" i="299"/>
  <c r="I987" i="299"/>
  <c r="I986" i="299"/>
  <c r="I985" i="299"/>
  <c r="I984" i="299"/>
  <c r="I983" i="299"/>
  <c r="I982" i="299"/>
  <c r="I981" i="299"/>
  <c r="I980" i="299"/>
  <c r="I979" i="299"/>
  <c r="I978" i="299"/>
  <c r="I977" i="299"/>
  <c r="I976" i="299"/>
  <c r="I975" i="299"/>
  <c r="I974" i="299"/>
  <c r="I973" i="299"/>
  <c r="I972" i="299"/>
  <c r="I971" i="299"/>
  <c r="I970" i="299"/>
  <c r="I969" i="299"/>
  <c r="I968" i="299"/>
  <c r="I967" i="299"/>
  <c r="I966" i="299"/>
  <c r="I965" i="299"/>
  <c r="I964" i="299"/>
  <c r="I963" i="299"/>
  <c r="I962" i="299"/>
  <c r="I961" i="299"/>
  <c r="I960" i="299"/>
  <c r="I959" i="299"/>
  <c r="I958" i="299"/>
  <c r="I957" i="299"/>
  <c r="I956" i="299"/>
  <c r="I955" i="299"/>
  <c r="I954" i="299"/>
  <c r="I953" i="299"/>
  <c r="I952" i="299"/>
  <c r="I951" i="299"/>
  <c r="I950" i="299"/>
  <c r="I949" i="299"/>
  <c r="I948" i="299"/>
  <c r="I947" i="299"/>
  <c r="I946" i="299"/>
  <c r="I945" i="299"/>
  <c r="I944" i="299"/>
  <c r="I943" i="299"/>
  <c r="I942" i="299"/>
  <c r="I941" i="299"/>
  <c r="I940" i="299"/>
  <c r="I939" i="299"/>
  <c r="I938" i="299"/>
  <c r="I937" i="299"/>
  <c r="I936" i="299"/>
  <c r="I935" i="299"/>
  <c r="I934" i="299"/>
  <c r="I933" i="299"/>
  <c r="I932" i="299"/>
  <c r="I931" i="299"/>
  <c r="I930" i="299"/>
  <c r="I929" i="299"/>
  <c r="I928" i="299"/>
  <c r="I927" i="299"/>
  <c r="I926" i="299"/>
  <c r="I925" i="299"/>
  <c r="I924" i="299"/>
  <c r="I923" i="299"/>
  <c r="I922" i="299"/>
  <c r="I921" i="299"/>
  <c r="I920" i="299"/>
  <c r="I919" i="299"/>
  <c r="I918" i="299"/>
  <c r="I917" i="299"/>
  <c r="I916" i="299"/>
  <c r="I915" i="299"/>
  <c r="I914" i="299"/>
  <c r="I913" i="299"/>
  <c r="I912" i="299"/>
  <c r="I911" i="299"/>
  <c r="I910" i="299"/>
  <c r="I909" i="299"/>
  <c r="I908" i="299"/>
  <c r="I907" i="299"/>
  <c r="I906" i="299"/>
  <c r="I905" i="299"/>
  <c r="I904" i="299"/>
  <c r="I903" i="299"/>
  <c r="I902" i="299"/>
  <c r="I901" i="299"/>
  <c r="I900" i="299"/>
  <c r="I899" i="299"/>
  <c r="I898" i="299"/>
  <c r="I897" i="299"/>
  <c r="I896" i="299"/>
  <c r="I895" i="299"/>
  <c r="I894" i="299"/>
  <c r="I893" i="299"/>
  <c r="I892" i="299"/>
  <c r="I891" i="299"/>
  <c r="I890" i="299"/>
  <c r="I889" i="299"/>
  <c r="I888" i="299"/>
  <c r="I887" i="299"/>
  <c r="I886" i="299"/>
  <c r="I885" i="299"/>
  <c r="I884" i="299"/>
  <c r="I883" i="299"/>
  <c r="I882" i="299"/>
  <c r="I881" i="299"/>
  <c r="I880" i="299"/>
  <c r="I879" i="299"/>
  <c r="I878" i="299"/>
  <c r="I877" i="299"/>
  <c r="I876" i="299"/>
  <c r="I875" i="299"/>
  <c r="I874" i="299"/>
  <c r="I873" i="299"/>
  <c r="I872" i="299"/>
  <c r="I871" i="299"/>
  <c r="I870" i="299"/>
  <c r="I869" i="299"/>
  <c r="I868" i="299"/>
  <c r="I867" i="299"/>
  <c r="I866" i="299"/>
  <c r="I865" i="299"/>
  <c r="I864" i="299"/>
  <c r="I863" i="299"/>
  <c r="I862" i="299"/>
  <c r="I861" i="299"/>
  <c r="I860" i="299"/>
  <c r="I859" i="299"/>
  <c r="I858" i="299"/>
  <c r="I857" i="299"/>
  <c r="I856" i="299"/>
  <c r="I855" i="299"/>
  <c r="I854" i="299"/>
  <c r="I853" i="299"/>
  <c r="I852" i="299"/>
  <c r="I851" i="299"/>
  <c r="I850" i="299"/>
  <c r="I849" i="299"/>
  <c r="I848" i="299"/>
  <c r="I847" i="299"/>
  <c r="I846" i="299"/>
  <c r="I845" i="299"/>
  <c r="I844" i="299"/>
  <c r="I843" i="299"/>
  <c r="I842" i="299"/>
  <c r="I841" i="299"/>
  <c r="I840" i="299"/>
  <c r="I839" i="299"/>
  <c r="I838" i="299"/>
  <c r="I837" i="299"/>
  <c r="I836" i="299"/>
  <c r="I835" i="299"/>
  <c r="I834" i="299"/>
  <c r="I833" i="299"/>
  <c r="I832" i="299"/>
  <c r="I831" i="299"/>
  <c r="I830" i="299"/>
  <c r="I829" i="299"/>
  <c r="I828" i="299"/>
  <c r="I827" i="299"/>
  <c r="I826" i="299"/>
  <c r="I825" i="299"/>
  <c r="I824" i="299"/>
  <c r="I823" i="299"/>
  <c r="I822" i="299"/>
  <c r="I821" i="299"/>
  <c r="I820" i="299"/>
  <c r="I819" i="299"/>
  <c r="I818" i="299"/>
  <c r="I817" i="299"/>
  <c r="I816" i="299"/>
  <c r="I815" i="299"/>
  <c r="I814" i="299"/>
  <c r="I813" i="299"/>
  <c r="I812" i="299"/>
  <c r="I811" i="299"/>
  <c r="I810" i="299"/>
  <c r="I809" i="299"/>
  <c r="I808" i="299"/>
  <c r="I807" i="299"/>
  <c r="I806" i="299"/>
  <c r="I805" i="299"/>
  <c r="I804" i="299"/>
  <c r="I803" i="299"/>
  <c r="I802" i="299"/>
  <c r="I801" i="299"/>
  <c r="I800" i="299"/>
  <c r="I799" i="299"/>
  <c r="I798" i="299"/>
  <c r="I797" i="299"/>
  <c r="I796" i="299"/>
  <c r="I795" i="299"/>
  <c r="I794" i="299"/>
  <c r="I793" i="299"/>
  <c r="I792" i="299"/>
  <c r="I791" i="299"/>
  <c r="I790" i="299"/>
  <c r="I789" i="299"/>
  <c r="I788" i="299"/>
  <c r="I787" i="299"/>
  <c r="I786" i="299"/>
  <c r="I785" i="299"/>
  <c r="I784" i="299"/>
  <c r="I783" i="299"/>
  <c r="I782" i="299"/>
  <c r="I781" i="299"/>
  <c r="I780" i="299"/>
  <c r="I779" i="299"/>
  <c r="I778" i="299"/>
  <c r="I777" i="299"/>
  <c r="I776" i="299"/>
  <c r="I775" i="299"/>
  <c r="I774" i="299"/>
  <c r="I773" i="299"/>
  <c r="I772" i="299"/>
  <c r="I771" i="299"/>
  <c r="I770" i="299"/>
  <c r="I769" i="299"/>
  <c r="I768" i="299"/>
  <c r="I767" i="299"/>
  <c r="I766" i="299"/>
  <c r="I765" i="299"/>
  <c r="I764" i="299"/>
  <c r="I763" i="299"/>
  <c r="I762" i="299"/>
  <c r="I761" i="299"/>
  <c r="I760" i="299"/>
  <c r="I759" i="299"/>
  <c r="I758" i="299"/>
  <c r="I757" i="299"/>
  <c r="I756" i="299"/>
  <c r="I755" i="299"/>
  <c r="I754" i="299"/>
  <c r="I753" i="299"/>
  <c r="I752" i="299"/>
  <c r="I751" i="299"/>
  <c r="I750" i="299"/>
  <c r="I749" i="299"/>
  <c r="I748" i="299"/>
  <c r="I747" i="299"/>
  <c r="I746" i="299"/>
  <c r="I745" i="299"/>
  <c r="I744" i="299"/>
  <c r="I743" i="299"/>
  <c r="I742" i="299"/>
  <c r="I741" i="299"/>
  <c r="I740" i="299"/>
  <c r="I739" i="299"/>
  <c r="I738" i="299"/>
  <c r="I737" i="299"/>
  <c r="I736" i="299"/>
  <c r="I735" i="299"/>
  <c r="I734" i="299"/>
  <c r="I733" i="299"/>
  <c r="I732" i="299"/>
  <c r="I731" i="299"/>
  <c r="I730" i="299"/>
  <c r="I729" i="299"/>
  <c r="I728" i="299"/>
  <c r="I727" i="299"/>
  <c r="I726" i="299"/>
  <c r="I725" i="299"/>
  <c r="I724" i="299"/>
  <c r="I723" i="299"/>
  <c r="I722" i="299"/>
  <c r="I721" i="299"/>
  <c r="I720" i="299"/>
  <c r="I719" i="299"/>
  <c r="I718" i="299"/>
  <c r="I717" i="299"/>
  <c r="I716" i="299"/>
  <c r="I715" i="299"/>
  <c r="I714" i="299"/>
  <c r="I713" i="299"/>
  <c r="I712" i="299"/>
  <c r="I711" i="299"/>
  <c r="I710" i="299"/>
  <c r="I709" i="299"/>
  <c r="I708" i="299"/>
  <c r="I707" i="299"/>
  <c r="I706" i="299"/>
  <c r="I705" i="299"/>
  <c r="I704" i="299"/>
  <c r="I703" i="299"/>
  <c r="I702" i="299"/>
  <c r="I701" i="299"/>
  <c r="I700" i="299"/>
  <c r="I699" i="299"/>
  <c r="I698" i="299"/>
  <c r="I697" i="299"/>
  <c r="I696" i="299"/>
  <c r="I695" i="299"/>
  <c r="I694" i="299"/>
  <c r="I693" i="299"/>
  <c r="I692" i="299"/>
  <c r="I691" i="299"/>
  <c r="I690" i="299"/>
  <c r="I689" i="299"/>
  <c r="I688" i="299"/>
  <c r="I687" i="299"/>
  <c r="I686" i="299"/>
  <c r="I685" i="299"/>
  <c r="I684" i="299"/>
  <c r="I683" i="299"/>
  <c r="I682" i="299"/>
  <c r="I681" i="299"/>
  <c r="I680" i="299"/>
  <c r="I679" i="299"/>
  <c r="I678" i="299"/>
  <c r="I677" i="299"/>
  <c r="I676" i="299"/>
  <c r="I675" i="299"/>
  <c r="I674" i="299"/>
  <c r="I673" i="299"/>
  <c r="I672" i="299"/>
  <c r="I671" i="299"/>
  <c r="I670" i="299"/>
  <c r="I669" i="299"/>
  <c r="I668" i="299"/>
  <c r="I667" i="299"/>
  <c r="I666" i="299"/>
  <c r="I665" i="299"/>
  <c r="I664" i="299"/>
  <c r="I663" i="299"/>
  <c r="I662" i="299"/>
  <c r="I661" i="299"/>
  <c r="I660" i="299"/>
  <c r="I659" i="299"/>
  <c r="I658" i="299"/>
  <c r="I657" i="299"/>
  <c r="I656" i="299"/>
  <c r="I655" i="299"/>
  <c r="I654" i="299"/>
  <c r="I653" i="299"/>
  <c r="I652" i="299"/>
  <c r="I651" i="299"/>
  <c r="I650" i="299"/>
  <c r="I649" i="299"/>
  <c r="I648" i="299"/>
  <c r="I647" i="299"/>
  <c r="I646" i="299"/>
  <c r="I645" i="299"/>
  <c r="I644" i="299"/>
  <c r="I643" i="299"/>
  <c r="I642" i="299"/>
  <c r="I641" i="299"/>
  <c r="I640" i="299"/>
  <c r="I639" i="299"/>
  <c r="I638" i="299"/>
  <c r="I637" i="299"/>
  <c r="I636" i="299"/>
  <c r="I635" i="299"/>
  <c r="I634" i="299"/>
  <c r="I633" i="299"/>
  <c r="I632" i="299"/>
  <c r="I631" i="299"/>
  <c r="I630" i="299"/>
  <c r="I629" i="299"/>
  <c r="I628" i="299"/>
  <c r="I627" i="299"/>
  <c r="I626" i="299"/>
  <c r="I625" i="299"/>
  <c r="I624" i="299"/>
  <c r="I623" i="299"/>
  <c r="I622" i="299"/>
  <c r="I621" i="299"/>
  <c r="I620" i="299"/>
  <c r="I619" i="299"/>
  <c r="I618" i="299"/>
  <c r="I617" i="299"/>
  <c r="I616" i="299"/>
  <c r="I615" i="299"/>
  <c r="I614" i="299"/>
  <c r="I613" i="299"/>
  <c r="I612" i="299"/>
  <c r="I611" i="299"/>
  <c r="I610" i="299"/>
  <c r="I609" i="299"/>
  <c r="I608" i="299"/>
  <c r="I607" i="299"/>
  <c r="I606" i="299"/>
  <c r="I605" i="299"/>
  <c r="I604" i="299"/>
  <c r="I603" i="299"/>
  <c r="I602" i="299"/>
  <c r="I601" i="299"/>
  <c r="I600" i="299"/>
  <c r="I599" i="299"/>
  <c r="I598" i="299"/>
  <c r="I597" i="299"/>
  <c r="I596" i="299"/>
  <c r="I595" i="299"/>
  <c r="I594" i="299"/>
  <c r="I593" i="299"/>
  <c r="I592" i="299"/>
  <c r="I591" i="299"/>
  <c r="I590" i="299"/>
  <c r="I589" i="299"/>
  <c r="I588" i="299"/>
  <c r="I587" i="299"/>
  <c r="I586" i="299"/>
  <c r="I585" i="299"/>
  <c r="I584" i="299"/>
  <c r="I583" i="299"/>
  <c r="I582" i="299"/>
  <c r="I581" i="299"/>
  <c r="I580" i="299"/>
  <c r="I579" i="299"/>
  <c r="I578" i="299"/>
  <c r="I577" i="299"/>
  <c r="I576" i="299"/>
  <c r="I575" i="299"/>
  <c r="I574" i="299"/>
  <c r="I573" i="299"/>
  <c r="I572" i="299"/>
  <c r="I571" i="299"/>
  <c r="I570" i="299"/>
  <c r="I569" i="299"/>
  <c r="I568" i="299"/>
  <c r="I567" i="299"/>
  <c r="I566" i="299"/>
  <c r="J1165" i="298"/>
  <c r="H1165" i="298"/>
  <c r="F1165" i="298"/>
  <c r="J1164" i="298"/>
  <c r="H1164" i="298"/>
  <c r="F1164" i="298"/>
  <c r="J1163" i="298"/>
  <c r="I1163" i="298"/>
  <c r="H1163" i="298"/>
  <c r="F1163" i="298"/>
  <c r="J1162" i="298"/>
  <c r="H1162" i="298"/>
  <c r="F1162" i="298"/>
  <c r="J1161" i="298"/>
  <c r="H1161" i="298"/>
  <c r="F1161" i="298"/>
  <c r="J1160" i="298"/>
  <c r="H1160" i="298"/>
  <c r="F1160" i="298"/>
  <c r="J1159" i="298"/>
  <c r="H1159" i="298"/>
  <c r="I1159" i="298" s="1"/>
  <c r="F1159" i="298"/>
  <c r="J1158" i="298"/>
  <c r="H1158" i="298"/>
  <c r="F1158" i="298"/>
  <c r="J1157" i="298"/>
  <c r="H1157" i="298"/>
  <c r="F1157" i="298"/>
  <c r="J1156" i="298"/>
  <c r="H1156" i="298"/>
  <c r="F1156" i="298"/>
  <c r="J1155" i="298"/>
  <c r="H1155" i="298"/>
  <c r="I1155" i="298" s="1"/>
  <c r="F1155" i="298"/>
  <c r="J1154" i="298"/>
  <c r="H1154" i="298"/>
  <c r="F1154" i="298"/>
  <c r="J1153" i="298"/>
  <c r="H1153" i="298"/>
  <c r="F1153" i="298"/>
  <c r="J1152" i="298"/>
  <c r="H1152" i="298"/>
  <c r="F1152" i="298"/>
  <c r="J1151" i="298"/>
  <c r="H1151" i="298"/>
  <c r="I1151" i="298" s="1"/>
  <c r="F1151" i="298"/>
  <c r="J1150" i="298"/>
  <c r="H1150" i="298"/>
  <c r="F1150" i="298"/>
  <c r="J1149" i="298"/>
  <c r="H1149" i="298"/>
  <c r="F1149" i="298"/>
  <c r="J1148" i="298"/>
  <c r="H1148" i="298"/>
  <c r="F1148" i="298"/>
  <c r="J1147" i="298"/>
  <c r="H1147" i="298"/>
  <c r="I1147" i="298" s="1"/>
  <c r="F1147" i="298"/>
  <c r="J1146" i="298"/>
  <c r="H1146" i="298"/>
  <c r="F1146" i="298"/>
  <c r="J1145" i="298"/>
  <c r="H1145" i="298"/>
  <c r="F1145" i="298"/>
  <c r="J1144" i="298"/>
  <c r="H1144" i="298"/>
  <c r="F1144" i="298"/>
  <c r="J1143" i="298"/>
  <c r="H1143" i="298"/>
  <c r="I1143" i="298" s="1"/>
  <c r="F1143" i="298"/>
  <c r="J1142" i="298"/>
  <c r="H1142" i="298"/>
  <c r="F1142" i="298"/>
  <c r="J1141" i="298"/>
  <c r="H1141" i="298"/>
  <c r="F1141" i="298"/>
  <c r="J1140" i="298"/>
  <c r="H1140" i="298"/>
  <c r="F1140" i="298"/>
  <c r="J1139" i="298"/>
  <c r="H1139" i="298"/>
  <c r="I1139" i="298" s="1"/>
  <c r="F1139" i="298"/>
  <c r="J1138" i="298"/>
  <c r="H1138" i="298"/>
  <c r="F1138" i="298"/>
  <c r="J1137" i="298"/>
  <c r="H1137" i="298"/>
  <c r="F1137" i="298"/>
  <c r="J1136" i="298"/>
  <c r="H1136" i="298"/>
  <c r="F1136" i="298"/>
  <c r="J1135" i="298"/>
  <c r="H1135" i="298"/>
  <c r="I1135" i="298" s="1"/>
  <c r="F1135" i="298"/>
  <c r="J1134" i="298"/>
  <c r="H1134" i="298"/>
  <c r="F1134" i="298"/>
  <c r="J1133" i="298"/>
  <c r="H1133" i="298"/>
  <c r="F1133" i="298"/>
  <c r="J1132" i="298"/>
  <c r="H1132" i="298"/>
  <c r="F1132" i="298"/>
  <c r="J1131" i="298"/>
  <c r="H1131" i="298"/>
  <c r="I1131" i="298" s="1"/>
  <c r="F1131" i="298"/>
  <c r="J1130" i="298"/>
  <c r="H1130" i="298"/>
  <c r="F1130" i="298"/>
  <c r="J1129" i="298"/>
  <c r="H1129" i="298"/>
  <c r="F1129" i="298"/>
  <c r="J1128" i="298"/>
  <c r="H1128" i="298"/>
  <c r="F1128" i="298"/>
  <c r="J1127" i="298"/>
  <c r="H1127" i="298"/>
  <c r="I1127" i="298" s="1"/>
  <c r="F1127" i="298"/>
  <c r="J1126" i="298"/>
  <c r="H1126" i="298"/>
  <c r="F1126" i="298"/>
  <c r="J1125" i="298"/>
  <c r="H1125" i="298"/>
  <c r="F1125" i="298"/>
  <c r="J1124" i="298"/>
  <c r="H1124" i="298"/>
  <c r="F1124" i="298"/>
  <c r="J1123" i="298"/>
  <c r="H1123" i="298"/>
  <c r="I1123" i="298" s="1"/>
  <c r="F1123" i="298"/>
  <c r="J1122" i="298"/>
  <c r="H1122" i="298"/>
  <c r="F1122" i="298"/>
  <c r="J1121" i="298"/>
  <c r="H1121" i="298"/>
  <c r="F1121" i="298"/>
  <c r="J1120" i="298"/>
  <c r="H1120" i="298"/>
  <c r="F1120" i="298"/>
  <c r="J1119" i="298"/>
  <c r="H1119" i="298"/>
  <c r="I1119" i="298" s="1"/>
  <c r="F1119" i="298"/>
  <c r="J1118" i="298"/>
  <c r="H1118" i="298"/>
  <c r="F1118" i="298"/>
  <c r="J1117" i="298"/>
  <c r="H1117" i="298"/>
  <c r="F1117" i="298"/>
  <c r="J1116" i="298"/>
  <c r="H1116" i="298"/>
  <c r="F1116" i="298"/>
  <c r="J1115" i="298"/>
  <c r="H1115" i="298"/>
  <c r="I1115" i="298" s="1"/>
  <c r="F1115" i="298"/>
  <c r="J1114" i="298"/>
  <c r="H1114" i="298"/>
  <c r="F1114" i="298"/>
  <c r="J1113" i="298"/>
  <c r="H1113" i="298"/>
  <c r="F1113" i="298"/>
  <c r="J1112" i="298"/>
  <c r="H1112" i="298"/>
  <c r="F1112" i="298"/>
  <c r="J1111" i="298"/>
  <c r="H1111" i="298"/>
  <c r="I1111" i="298" s="1"/>
  <c r="F1111" i="298"/>
  <c r="J1110" i="298"/>
  <c r="H1110" i="298"/>
  <c r="F1110" i="298"/>
  <c r="J1109" i="298"/>
  <c r="H1109" i="298"/>
  <c r="F1109" i="298"/>
  <c r="J1108" i="298"/>
  <c r="H1108" i="298"/>
  <c r="F1108" i="298"/>
  <c r="J1107" i="298"/>
  <c r="H1107" i="298"/>
  <c r="I1107" i="298" s="1"/>
  <c r="F1107" i="298"/>
  <c r="J1106" i="298"/>
  <c r="H1106" i="298"/>
  <c r="F1106" i="298"/>
  <c r="J1105" i="298"/>
  <c r="H1105" i="298"/>
  <c r="F1105" i="298"/>
  <c r="J1104" i="298"/>
  <c r="H1104" i="298"/>
  <c r="F1104" i="298"/>
  <c r="J1103" i="298"/>
  <c r="H1103" i="298"/>
  <c r="I1103" i="298" s="1"/>
  <c r="F1103" i="298"/>
  <c r="J1102" i="298"/>
  <c r="H1102" i="298"/>
  <c r="F1102" i="298"/>
  <c r="J1101" i="298"/>
  <c r="H1101" i="298"/>
  <c r="F1101" i="298"/>
  <c r="J1100" i="298"/>
  <c r="H1100" i="298"/>
  <c r="F1100" i="298"/>
  <c r="J1099" i="298"/>
  <c r="H1099" i="298"/>
  <c r="I1099" i="298" s="1"/>
  <c r="F1099" i="298"/>
  <c r="J1098" i="298"/>
  <c r="H1098" i="298"/>
  <c r="F1098" i="298"/>
  <c r="J1097" i="298"/>
  <c r="H1097" i="298"/>
  <c r="F1097" i="298"/>
  <c r="J1096" i="298"/>
  <c r="H1096" i="298"/>
  <c r="F1096" i="298"/>
  <c r="J1095" i="298"/>
  <c r="H1095" i="298"/>
  <c r="I1095" i="298" s="1"/>
  <c r="F1095" i="298"/>
  <c r="J1094" i="298"/>
  <c r="H1094" i="298"/>
  <c r="F1094" i="298"/>
  <c r="J1093" i="298"/>
  <c r="H1093" i="298"/>
  <c r="F1093" i="298"/>
  <c r="J1092" i="298"/>
  <c r="H1092" i="298"/>
  <c r="F1092" i="298"/>
  <c r="I1092" i="298" s="1"/>
  <c r="J1091" i="298"/>
  <c r="H1091" i="298"/>
  <c r="I1091" i="298" s="1"/>
  <c r="F1091" i="298"/>
  <c r="J1090" i="298"/>
  <c r="H1090" i="298"/>
  <c r="F1090" i="298"/>
  <c r="J1089" i="298"/>
  <c r="H1089" i="298"/>
  <c r="F1089" i="298"/>
  <c r="J1088" i="298"/>
  <c r="H1088" i="298"/>
  <c r="F1088" i="298"/>
  <c r="J1087" i="298"/>
  <c r="H1087" i="298"/>
  <c r="I1087" i="298" s="1"/>
  <c r="F1087" i="298"/>
  <c r="J1086" i="298"/>
  <c r="H1086" i="298"/>
  <c r="F1086" i="298"/>
  <c r="J1085" i="298"/>
  <c r="H1085" i="298"/>
  <c r="F1085" i="298"/>
  <c r="J1084" i="298"/>
  <c r="H1084" i="298"/>
  <c r="F1084" i="298"/>
  <c r="J1083" i="298"/>
  <c r="H1083" i="298"/>
  <c r="I1083" i="298" s="1"/>
  <c r="F1083" i="298"/>
  <c r="J1082" i="298"/>
  <c r="H1082" i="298"/>
  <c r="F1082" i="298"/>
  <c r="J1081" i="298"/>
  <c r="H1081" i="298"/>
  <c r="F1081" i="298"/>
  <c r="J1080" i="298"/>
  <c r="H1080" i="298"/>
  <c r="F1080" i="298"/>
  <c r="J1079" i="298"/>
  <c r="H1079" i="298"/>
  <c r="I1079" i="298" s="1"/>
  <c r="F1079" i="298"/>
  <c r="J1078" i="298"/>
  <c r="H1078" i="298"/>
  <c r="F1078" i="298"/>
  <c r="J1077" i="298"/>
  <c r="H1077" i="298"/>
  <c r="F1077" i="298"/>
  <c r="J1076" i="298"/>
  <c r="H1076" i="298"/>
  <c r="F1076" i="298"/>
  <c r="J1075" i="298"/>
  <c r="H1075" i="298"/>
  <c r="I1075" i="298" s="1"/>
  <c r="F1075" i="298"/>
  <c r="H1074" i="298"/>
  <c r="I1074" i="298" s="1"/>
  <c r="F1074" i="298"/>
  <c r="H1073" i="298"/>
  <c r="I1073" i="298" s="1"/>
  <c r="F1073" i="298"/>
  <c r="H1072" i="298"/>
  <c r="F1072" i="298"/>
  <c r="H1071" i="298"/>
  <c r="F1071" i="298"/>
  <c r="H1070" i="298"/>
  <c r="I1070" i="298" s="1"/>
  <c r="F1070" i="298"/>
  <c r="H1069" i="298"/>
  <c r="I1069" i="298" s="1"/>
  <c r="F1069" i="298"/>
  <c r="H1068" i="298"/>
  <c r="I1068" i="298" s="1"/>
  <c r="F1068" i="298"/>
  <c r="H1067" i="298"/>
  <c r="F1067" i="298"/>
  <c r="H1066" i="298"/>
  <c r="F1066" i="298"/>
  <c r="H1065" i="298"/>
  <c r="I1065" i="298" s="1"/>
  <c r="F1065" i="298"/>
  <c r="H1064" i="298"/>
  <c r="F1064" i="298"/>
  <c r="H1063" i="298"/>
  <c r="F1063" i="298"/>
  <c r="H1062" i="298"/>
  <c r="I1062" i="298" s="1"/>
  <c r="F1062" i="298"/>
  <c r="H1061" i="298"/>
  <c r="I1061" i="298" s="1"/>
  <c r="F1061" i="298"/>
  <c r="H1060" i="298"/>
  <c r="I1060" i="298" s="1"/>
  <c r="F1060" i="298"/>
  <c r="H1059" i="298"/>
  <c r="I1059" i="298" s="1"/>
  <c r="F1059" i="298"/>
  <c r="H1058" i="298"/>
  <c r="I1058" i="298" s="1"/>
  <c r="F1058" i="298"/>
  <c r="H1057" i="298"/>
  <c r="I1057" i="298" s="1"/>
  <c r="F1057" i="298"/>
  <c r="H1056" i="298"/>
  <c r="F1056" i="298"/>
  <c r="H1055" i="298"/>
  <c r="F1055" i="298"/>
  <c r="H1054" i="298"/>
  <c r="I1054" i="298" s="1"/>
  <c r="F1054" i="298"/>
  <c r="H1053" i="298"/>
  <c r="I1053" i="298" s="1"/>
  <c r="F1053" i="298"/>
  <c r="H1052" i="298"/>
  <c r="F1052" i="298"/>
  <c r="H1051" i="298"/>
  <c r="F1051" i="298"/>
  <c r="H1050" i="298"/>
  <c r="F1050" i="298"/>
  <c r="H1049" i="298"/>
  <c r="I1049" i="298" s="1"/>
  <c r="F1049" i="298"/>
  <c r="H1048" i="298"/>
  <c r="F1048" i="298"/>
  <c r="H1047" i="298"/>
  <c r="F1047" i="298"/>
  <c r="H1046" i="298"/>
  <c r="F1046" i="298"/>
  <c r="H1045" i="298"/>
  <c r="I1045" i="298" s="1"/>
  <c r="F1045" i="298"/>
  <c r="H1044" i="298"/>
  <c r="I1044" i="298" s="1"/>
  <c r="F1044" i="298"/>
  <c r="H1043" i="298"/>
  <c r="I1043" i="298" s="1"/>
  <c r="F1043" i="298"/>
  <c r="H1042" i="298"/>
  <c r="F1042" i="298"/>
  <c r="H1041" i="298"/>
  <c r="I1041" i="298" s="1"/>
  <c r="F1041" i="298"/>
  <c r="H1040" i="298"/>
  <c r="F1040" i="298"/>
  <c r="H1039" i="298"/>
  <c r="I1039" i="298" s="1"/>
  <c r="H1038" i="298"/>
  <c r="I1038" i="298" s="1"/>
  <c r="H1037" i="298"/>
  <c r="I1037" i="298" s="1"/>
  <c r="H1036" i="298"/>
  <c r="I1036" i="298" s="1"/>
  <c r="H1035" i="298"/>
  <c r="I1035" i="298" s="1"/>
  <c r="H1034" i="298"/>
  <c r="I1034" i="298" s="1"/>
  <c r="I1033" i="298"/>
  <c r="H1033" i="298"/>
  <c r="I1032" i="298"/>
  <c r="I1031" i="298"/>
  <c r="I1030" i="298"/>
  <c r="H1029" i="298"/>
  <c r="I1029" i="298" s="1"/>
  <c r="I1028" i="298"/>
  <c r="I1027" i="298"/>
  <c r="I1026" i="298"/>
  <c r="I1025" i="298"/>
  <c r="I1024" i="298"/>
  <c r="I1023" i="298"/>
  <c r="I1022" i="298"/>
  <c r="I1021" i="298"/>
  <c r="I1020" i="298"/>
  <c r="I1019" i="298"/>
  <c r="I1018" i="298"/>
  <c r="I1017" i="298"/>
  <c r="I1016" i="298"/>
  <c r="I1015" i="298"/>
  <c r="I1014" i="298"/>
  <c r="I1013" i="298"/>
  <c r="I1012" i="298"/>
  <c r="I1011" i="298"/>
  <c r="I1010" i="298"/>
  <c r="I1009" i="298"/>
  <c r="I1008" i="298"/>
  <c r="I1007" i="298"/>
  <c r="I1006" i="298"/>
  <c r="I1005" i="298"/>
  <c r="I1004" i="298"/>
  <c r="I1003" i="298"/>
  <c r="I1002" i="298"/>
  <c r="I1001" i="298"/>
  <c r="I1000" i="298"/>
  <c r="I999" i="298"/>
  <c r="I998" i="298"/>
  <c r="I997" i="298"/>
  <c r="I996" i="298"/>
  <c r="I995" i="298"/>
  <c r="I994" i="298"/>
  <c r="I993" i="298"/>
  <c r="I992" i="298"/>
  <c r="I991" i="298"/>
  <c r="I990" i="298"/>
  <c r="I989" i="298"/>
  <c r="I988" i="298"/>
  <c r="I987" i="298"/>
  <c r="I986" i="298"/>
  <c r="I985" i="298"/>
  <c r="I984" i="298"/>
  <c r="I983" i="298"/>
  <c r="I982" i="298"/>
  <c r="I981" i="298"/>
  <c r="I980" i="298"/>
  <c r="I979" i="298"/>
  <c r="I978" i="298"/>
  <c r="I977" i="298"/>
  <c r="I976" i="298"/>
  <c r="I975" i="298"/>
  <c r="I974" i="298"/>
  <c r="I973" i="298"/>
  <c r="I972" i="298"/>
  <c r="I971" i="298"/>
  <c r="I970" i="298"/>
  <c r="I969" i="298"/>
  <c r="I968" i="298"/>
  <c r="I967" i="298"/>
  <c r="I966" i="298"/>
  <c r="I965" i="298"/>
  <c r="I964" i="298"/>
  <c r="I963" i="298"/>
  <c r="I962" i="298"/>
  <c r="I961" i="298"/>
  <c r="I960" i="298"/>
  <c r="I959" i="298"/>
  <c r="I958" i="298"/>
  <c r="I957" i="298"/>
  <c r="I956" i="298"/>
  <c r="I955" i="298"/>
  <c r="I954" i="298"/>
  <c r="I953" i="298"/>
  <c r="I952" i="298"/>
  <c r="I951" i="298"/>
  <c r="I950" i="298"/>
  <c r="I949" i="298"/>
  <c r="I948" i="298"/>
  <c r="I947" i="298"/>
  <c r="I946" i="298"/>
  <c r="I945" i="298"/>
  <c r="I944" i="298"/>
  <c r="I943" i="298"/>
  <c r="I942" i="298"/>
  <c r="I941" i="298"/>
  <c r="I940" i="298"/>
  <c r="I939" i="298"/>
  <c r="I938" i="298"/>
  <c r="I937" i="298"/>
  <c r="I936" i="298"/>
  <c r="I935" i="298"/>
  <c r="I934" i="298"/>
  <c r="I933" i="298"/>
  <c r="I932" i="298"/>
  <c r="I931" i="298"/>
  <c r="I930" i="298"/>
  <c r="I929" i="298"/>
  <c r="I928" i="298"/>
  <c r="I927" i="298"/>
  <c r="I926" i="298"/>
  <c r="I925" i="298"/>
  <c r="I924" i="298"/>
  <c r="I923" i="298"/>
  <c r="I922" i="298"/>
  <c r="I921" i="298"/>
  <c r="I920" i="298"/>
  <c r="I919" i="298"/>
  <c r="I918" i="298"/>
  <c r="I917" i="298"/>
  <c r="I916" i="298"/>
  <c r="I915" i="298"/>
  <c r="I914" i="298"/>
  <c r="I913" i="298"/>
  <c r="I912" i="298"/>
  <c r="I911" i="298"/>
  <c r="I910" i="298"/>
  <c r="I909" i="298"/>
  <c r="I908" i="298"/>
  <c r="I907" i="298"/>
  <c r="I906" i="298"/>
  <c r="I905" i="298"/>
  <c r="I904" i="298"/>
  <c r="I903" i="298"/>
  <c r="I902" i="298"/>
  <c r="I901" i="298"/>
  <c r="I900" i="298"/>
  <c r="I899" i="298"/>
  <c r="I898" i="298"/>
  <c r="I897" i="298"/>
  <c r="I896" i="298"/>
  <c r="I895" i="298"/>
  <c r="I894" i="298"/>
  <c r="I893" i="298"/>
  <c r="I892" i="298"/>
  <c r="I891" i="298"/>
  <c r="I890" i="298"/>
  <c r="I889" i="298"/>
  <c r="I888" i="298"/>
  <c r="I887" i="298"/>
  <c r="I886" i="298"/>
  <c r="I885" i="298"/>
  <c r="I884" i="298"/>
  <c r="I883" i="298"/>
  <c r="I882" i="298"/>
  <c r="I881" i="298"/>
  <c r="I880" i="298"/>
  <c r="I879" i="298"/>
  <c r="I878" i="298"/>
  <c r="I877" i="298"/>
  <c r="I876" i="298"/>
  <c r="I875" i="298"/>
  <c r="I874" i="298"/>
  <c r="I873" i="298"/>
  <c r="I872" i="298"/>
  <c r="I871" i="298"/>
  <c r="I870" i="298"/>
  <c r="I869" i="298"/>
  <c r="I868" i="298"/>
  <c r="I867" i="298"/>
  <c r="I866" i="298"/>
  <c r="I865" i="298"/>
  <c r="I864" i="298"/>
  <c r="I863" i="298"/>
  <c r="I862" i="298"/>
  <c r="I861" i="298"/>
  <c r="I860" i="298"/>
  <c r="I859" i="298"/>
  <c r="I858" i="298"/>
  <c r="I857" i="298"/>
  <c r="I856" i="298"/>
  <c r="I855" i="298"/>
  <c r="I854" i="298"/>
  <c r="I853" i="298"/>
  <c r="I852" i="298"/>
  <c r="I851" i="298"/>
  <c r="I850" i="298"/>
  <c r="I849" i="298"/>
  <c r="I848" i="298"/>
  <c r="I847" i="298"/>
  <c r="I846" i="298"/>
  <c r="I845" i="298"/>
  <c r="I844" i="298"/>
  <c r="I843" i="298"/>
  <c r="I842" i="298"/>
  <c r="I841" i="298"/>
  <c r="I840" i="298"/>
  <c r="I839" i="298"/>
  <c r="I838" i="298"/>
  <c r="I837" i="298"/>
  <c r="I836" i="298"/>
  <c r="I835" i="298"/>
  <c r="I834" i="298"/>
  <c r="I833" i="298"/>
  <c r="I832" i="298"/>
  <c r="I831" i="298"/>
  <c r="I830" i="298"/>
  <c r="I829" i="298"/>
  <c r="I828" i="298"/>
  <c r="I827" i="298"/>
  <c r="I826" i="298"/>
  <c r="I825" i="298"/>
  <c r="I824" i="298"/>
  <c r="I823" i="298"/>
  <c r="I822" i="298"/>
  <c r="I821" i="298"/>
  <c r="I820" i="298"/>
  <c r="I819" i="298"/>
  <c r="I818" i="298"/>
  <c r="I817" i="298"/>
  <c r="I816" i="298"/>
  <c r="I815" i="298"/>
  <c r="I814" i="298"/>
  <c r="I813" i="298"/>
  <c r="I812" i="298"/>
  <c r="I811" i="298"/>
  <c r="I810" i="298"/>
  <c r="I809" i="298"/>
  <c r="I808" i="298"/>
  <c r="I807" i="298"/>
  <c r="I806" i="298"/>
  <c r="I805" i="298"/>
  <c r="I804" i="298"/>
  <c r="I803" i="298"/>
  <c r="I802" i="298"/>
  <c r="I801" i="298"/>
  <c r="I800" i="298"/>
  <c r="I799" i="298"/>
  <c r="I798" i="298"/>
  <c r="I797" i="298"/>
  <c r="I796" i="298"/>
  <c r="I795" i="298"/>
  <c r="I794" i="298"/>
  <c r="I793" i="298"/>
  <c r="I792" i="298"/>
  <c r="I791" i="298"/>
  <c r="I790" i="298"/>
  <c r="I789" i="298"/>
  <c r="I788" i="298"/>
  <c r="I787" i="298"/>
  <c r="I786" i="298"/>
  <c r="I785" i="298"/>
  <c r="I784" i="298"/>
  <c r="I783" i="298"/>
  <c r="I782" i="298"/>
  <c r="I781" i="298"/>
  <c r="I780" i="298"/>
  <c r="I779" i="298"/>
  <c r="I778" i="298"/>
  <c r="I777" i="298"/>
  <c r="I776" i="298"/>
  <c r="I775" i="298"/>
  <c r="I774" i="298"/>
  <c r="I773" i="298"/>
  <c r="I772" i="298"/>
  <c r="I771" i="298"/>
  <c r="I770" i="298"/>
  <c r="I769" i="298"/>
  <c r="I768" i="298"/>
  <c r="I767" i="298"/>
  <c r="I766" i="298"/>
  <c r="I765" i="298"/>
  <c r="I764" i="298"/>
  <c r="I763" i="298"/>
  <c r="I762" i="298"/>
  <c r="I761" i="298"/>
  <c r="I760" i="298"/>
  <c r="I759" i="298"/>
  <c r="I758" i="298"/>
  <c r="I757" i="298"/>
  <c r="I756" i="298"/>
  <c r="I755" i="298"/>
  <c r="I754" i="298"/>
  <c r="I753" i="298"/>
  <c r="I752" i="298"/>
  <c r="I751" i="298"/>
  <c r="I750" i="298"/>
  <c r="I749" i="298"/>
  <c r="I748" i="298"/>
  <c r="I747" i="298"/>
  <c r="I746" i="298"/>
  <c r="I745" i="298"/>
  <c r="I744" i="298"/>
  <c r="I743" i="298"/>
  <c r="I742" i="298"/>
  <c r="I741" i="298"/>
  <c r="I740" i="298"/>
  <c r="I739" i="298"/>
  <c r="I738" i="298"/>
  <c r="I737" i="298"/>
  <c r="I736" i="298"/>
  <c r="I735" i="298"/>
  <c r="I734" i="298"/>
  <c r="I733" i="298"/>
  <c r="I732" i="298"/>
  <c r="I731" i="298"/>
  <c r="I730" i="298"/>
  <c r="I729" i="298"/>
  <c r="I728" i="298"/>
  <c r="I727" i="298"/>
  <c r="I726" i="298"/>
  <c r="I725" i="298"/>
  <c r="I724" i="298"/>
  <c r="I723" i="298"/>
  <c r="I722" i="298"/>
  <c r="I721" i="298"/>
  <c r="I720" i="298"/>
  <c r="I719" i="298"/>
  <c r="I718" i="298"/>
  <c r="I717" i="298"/>
  <c r="I716" i="298"/>
  <c r="I715" i="298"/>
  <c r="I714" i="298"/>
  <c r="I713" i="298"/>
  <c r="I712" i="298"/>
  <c r="I711" i="298"/>
  <c r="I710" i="298"/>
  <c r="I709" i="298"/>
  <c r="I708" i="298"/>
  <c r="I707" i="298"/>
  <c r="I706" i="298"/>
  <c r="I705" i="298"/>
  <c r="I704" i="298"/>
  <c r="I703" i="298"/>
  <c r="I702" i="298"/>
  <c r="I701" i="298"/>
  <c r="I700" i="298"/>
  <c r="I699" i="298"/>
  <c r="I698" i="298"/>
  <c r="I697" i="298"/>
  <c r="I696" i="298"/>
  <c r="I695" i="298"/>
  <c r="I694" i="298"/>
  <c r="I693" i="298"/>
  <c r="I692" i="298"/>
  <c r="I691" i="298"/>
  <c r="I690" i="298"/>
  <c r="I689" i="298"/>
  <c r="I688" i="298"/>
  <c r="I687" i="298"/>
  <c r="I686" i="298"/>
  <c r="I685" i="298"/>
  <c r="I684" i="298"/>
  <c r="I683" i="298"/>
  <c r="I682" i="298"/>
  <c r="I681" i="298"/>
  <c r="I680" i="298"/>
  <c r="I679" i="298"/>
  <c r="I678" i="298"/>
  <c r="I677" i="298"/>
  <c r="I676" i="298"/>
  <c r="I675" i="298"/>
  <c r="I674" i="298"/>
  <c r="I673" i="298"/>
  <c r="I672" i="298"/>
  <c r="I671" i="298"/>
  <c r="I670" i="298"/>
  <c r="I669" i="298"/>
  <c r="I668" i="298"/>
  <c r="I667" i="298"/>
  <c r="I666" i="298"/>
  <c r="I665" i="298"/>
  <c r="I664" i="298"/>
  <c r="I663" i="298"/>
  <c r="I662" i="298"/>
  <c r="I661" i="298"/>
  <c r="I660" i="298"/>
  <c r="I659" i="298"/>
  <c r="I658" i="298"/>
  <c r="I657" i="298"/>
  <c r="I656" i="298"/>
  <c r="I655" i="298"/>
  <c r="I654" i="298"/>
  <c r="I653" i="298"/>
  <c r="I652" i="298"/>
  <c r="I651" i="298"/>
  <c r="I650" i="298"/>
  <c r="I649" i="298"/>
  <c r="I648" i="298"/>
  <c r="I647" i="298"/>
  <c r="I646" i="298"/>
  <c r="I645" i="298"/>
  <c r="I644" i="298"/>
  <c r="I643" i="298"/>
  <c r="I642" i="298"/>
  <c r="I641" i="298"/>
  <c r="I640" i="298"/>
  <c r="I639" i="298"/>
  <c r="I638" i="298"/>
  <c r="I637" i="298"/>
  <c r="I636" i="298"/>
  <c r="I635" i="298"/>
  <c r="I634" i="298"/>
  <c r="I633" i="298"/>
  <c r="I632" i="298"/>
  <c r="I631" i="298"/>
  <c r="I630" i="298"/>
  <c r="I629" i="298"/>
  <c r="I628" i="298"/>
  <c r="I627" i="298"/>
  <c r="I626" i="298"/>
  <c r="I625" i="298"/>
  <c r="I624" i="298"/>
  <c r="I623" i="298"/>
  <c r="I622" i="298"/>
  <c r="I621" i="298"/>
  <c r="I620" i="298"/>
  <c r="I619" i="298"/>
  <c r="I618" i="298"/>
  <c r="I617" i="298"/>
  <c r="I616" i="298"/>
  <c r="I615" i="298"/>
  <c r="I614" i="298"/>
  <c r="I613" i="298"/>
  <c r="I612" i="298"/>
  <c r="I611" i="298"/>
  <c r="I610" i="298"/>
  <c r="I609" i="298"/>
  <c r="I608" i="298"/>
  <c r="I607" i="298"/>
  <c r="I606" i="298"/>
  <c r="I605" i="298"/>
  <c r="I604" i="298"/>
  <c r="I603" i="298"/>
  <c r="I602" i="298"/>
  <c r="I601" i="298"/>
  <c r="I600" i="298"/>
  <c r="I599" i="298"/>
  <c r="I598" i="298"/>
  <c r="I597" i="298"/>
  <c r="I596" i="298"/>
  <c r="I595" i="298"/>
  <c r="I594" i="298"/>
  <c r="I593" i="298"/>
  <c r="I592" i="298"/>
  <c r="I591" i="298"/>
  <c r="I590" i="298"/>
  <c r="I589" i="298"/>
  <c r="I588" i="298"/>
  <c r="I587" i="298"/>
  <c r="I586" i="298"/>
  <c r="I585" i="298"/>
  <c r="I584" i="298"/>
  <c r="I583" i="298"/>
  <c r="I582" i="298"/>
  <c r="I581" i="298"/>
  <c r="I580" i="298"/>
  <c r="I579" i="298"/>
  <c r="I578" i="298"/>
  <c r="I577" i="298"/>
  <c r="I576" i="298"/>
  <c r="I575" i="298"/>
  <c r="I574" i="298"/>
  <c r="I573" i="298"/>
  <c r="I572" i="298"/>
  <c r="I571" i="298"/>
  <c r="I570" i="298"/>
  <c r="I569" i="298"/>
  <c r="I568" i="298"/>
  <c r="I567" i="298"/>
  <c r="I566" i="298"/>
  <c r="J1165" i="297"/>
  <c r="H1165" i="297"/>
  <c r="F1165" i="297"/>
  <c r="J1164" i="297"/>
  <c r="H1164" i="297"/>
  <c r="F1164" i="297"/>
  <c r="J1163" i="297"/>
  <c r="H1163" i="297"/>
  <c r="F1163" i="297"/>
  <c r="J1162" i="297"/>
  <c r="H1162" i="297"/>
  <c r="F1162" i="297"/>
  <c r="J1161" i="297"/>
  <c r="H1161" i="297"/>
  <c r="F1161" i="297"/>
  <c r="J1160" i="297"/>
  <c r="H1160" i="297"/>
  <c r="F1160" i="297"/>
  <c r="J1159" i="297"/>
  <c r="H1159" i="297"/>
  <c r="F1159" i="297"/>
  <c r="J1158" i="297"/>
  <c r="H1158" i="297"/>
  <c r="F1158" i="297"/>
  <c r="J1157" i="297"/>
  <c r="H1157" i="297"/>
  <c r="F1157" i="297"/>
  <c r="J1156" i="297"/>
  <c r="H1156" i="297"/>
  <c r="F1156" i="297"/>
  <c r="J1155" i="297"/>
  <c r="H1155" i="297"/>
  <c r="F1155" i="297"/>
  <c r="J1154" i="297"/>
  <c r="H1154" i="297"/>
  <c r="F1154" i="297"/>
  <c r="J1153" i="297"/>
  <c r="H1153" i="297"/>
  <c r="F1153" i="297"/>
  <c r="J1152" i="297"/>
  <c r="H1152" i="297"/>
  <c r="F1152" i="297"/>
  <c r="J1151" i="297"/>
  <c r="H1151" i="297"/>
  <c r="F1151" i="297"/>
  <c r="J1150" i="297"/>
  <c r="H1150" i="297"/>
  <c r="F1150" i="297"/>
  <c r="J1149" i="297"/>
  <c r="H1149" i="297"/>
  <c r="F1149" i="297"/>
  <c r="J1148" i="297"/>
  <c r="H1148" i="297"/>
  <c r="F1148" i="297"/>
  <c r="J1147" i="297"/>
  <c r="H1147" i="297"/>
  <c r="F1147" i="297"/>
  <c r="J1146" i="297"/>
  <c r="H1146" i="297"/>
  <c r="F1146" i="297"/>
  <c r="J1145" i="297"/>
  <c r="H1145" i="297"/>
  <c r="F1145" i="297"/>
  <c r="J1144" i="297"/>
  <c r="H1144" i="297"/>
  <c r="F1144" i="297"/>
  <c r="J1143" i="297"/>
  <c r="H1143" i="297"/>
  <c r="F1143" i="297"/>
  <c r="J1142" i="297"/>
  <c r="H1142" i="297"/>
  <c r="F1142" i="297"/>
  <c r="J1141" i="297"/>
  <c r="H1141" i="297"/>
  <c r="F1141" i="297"/>
  <c r="J1140" i="297"/>
  <c r="H1140" i="297"/>
  <c r="F1140" i="297"/>
  <c r="J1139" i="297"/>
  <c r="H1139" i="297"/>
  <c r="F1139" i="297"/>
  <c r="J1138" i="297"/>
  <c r="H1138" i="297"/>
  <c r="F1138" i="297"/>
  <c r="J1137" i="297"/>
  <c r="H1137" i="297"/>
  <c r="F1137" i="297"/>
  <c r="J1136" i="297"/>
  <c r="H1136" i="297"/>
  <c r="F1136" i="297"/>
  <c r="J1135" i="297"/>
  <c r="H1135" i="297"/>
  <c r="F1135" i="297"/>
  <c r="J1134" i="297"/>
  <c r="H1134" i="297"/>
  <c r="F1134" i="297"/>
  <c r="J1133" i="297"/>
  <c r="H1133" i="297"/>
  <c r="F1133" i="297"/>
  <c r="J1132" i="297"/>
  <c r="H1132" i="297"/>
  <c r="F1132" i="297"/>
  <c r="J1131" i="297"/>
  <c r="H1131" i="297"/>
  <c r="F1131" i="297"/>
  <c r="J1130" i="297"/>
  <c r="H1130" i="297"/>
  <c r="F1130" i="297"/>
  <c r="J1129" i="297"/>
  <c r="H1129" i="297"/>
  <c r="F1129" i="297"/>
  <c r="J1128" i="297"/>
  <c r="H1128" i="297"/>
  <c r="F1128" i="297"/>
  <c r="J1127" i="297"/>
  <c r="H1127" i="297"/>
  <c r="F1127" i="297"/>
  <c r="J1126" i="297"/>
  <c r="H1126" i="297"/>
  <c r="F1126" i="297"/>
  <c r="J1125" i="297"/>
  <c r="H1125" i="297"/>
  <c r="F1125" i="297"/>
  <c r="J1124" i="297"/>
  <c r="H1124" i="297"/>
  <c r="F1124" i="297"/>
  <c r="J1123" i="297"/>
  <c r="H1123" i="297"/>
  <c r="F1123" i="297"/>
  <c r="J1122" i="297"/>
  <c r="H1122" i="297"/>
  <c r="F1122" i="297"/>
  <c r="J1121" i="297"/>
  <c r="H1121" i="297"/>
  <c r="F1121" i="297"/>
  <c r="J1120" i="297"/>
  <c r="H1120" i="297"/>
  <c r="F1120" i="297"/>
  <c r="J1119" i="297"/>
  <c r="H1119" i="297"/>
  <c r="F1119" i="297"/>
  <c r="J1118" i="297"/>
  <c r="H1118" i="297"/>
  <c r="F1118" i="297"/>
  <c r="J1117" i="297"/>
  <c r="H1117" i="297"/>
  <c r="F1117" i="297"/>
  <c r="J1116" i="297"/>
  <c r="H1116" i="297"/>
  <c r="F1116" i="297"/>
  <c r="J1115" i="297"/>
  <c r="H1115" i="297"/>
  <c r="F1115" i="297"/>
  <c r="J1114" i="297"/>
  <c r="H1114" i="297"/>
  <c r="F1114" i="297"/>
  <c r="J1113" i="297"/>
  <c r="H1113" i="297"/>
  <c r="F1113" i="297"/>
  <c r="J1112" i="297"/>
  <c r="H1112" i="297"/>
  <c r="F1112" i="297"/>
  <c r="J1111" i="297"/>
  <c r="H1111" i="297"/>
  <c r="F1111" i="297"/>
  <c r="J1110" i="297"/>
  <c r="H1110" i="297"/>
  <c r="F1110" i="297"/>
  <c r="J1109" i="297"/>
  <c r="H1109" i="297"/>
  <c r="F1109" i="297"/>
  <c r="J1108" i="297"/>
  <c r="H1108" i="297"/>
  <c r="F1108" i="297"/>
  <c r="J1107" i="297"/>
  <c r="H1107" i="297"/>
  <c r="F1107" i="297"/>
  <c r="J1106" i="297"/>
  <c r="H1106" i="297"/>
  <c r="F1106" i="297"/>
  <c r="J1105" i="297"/>
  <c r="H1105" i="297"/>
  <c r="F1105" i="297"/>
  <c r="J1104" i="297"/>
  <c r="H1104" i="297"/>
  <c r="F1104" i="297"/>
  <c r="J1103" i="297"/>
  <c r="H1103" i="297"/>
  <c r="F1103" i="297"/>
  <c r="J1102" i="297"/>
  <c r="H1102" i="297"/>
  <c r="F1102" i="297"/>
  <c r="J1101" i="297"/>
  <c r="H1101" i="297"/>
  <c r="F1101" i="297"/>
  <c r="J1100" i="297"/>
  <c r="H1100" i="297"/>
  <c r="F1100" i="297"/>
  <c r="J1099" i="297"/>
  <c r="H1099" i="297"/>
  <c r="F1099" i="297"/>
  <c r="J1098" i="297"/>
  <c r="H1098" i="297"/>
  <c r="F1098" i="297"/>
  <c r="J1097" i="297"/>
  <c r="H1097" i="297"/>
  <c r="F1097" i="297"/>
  <c r="J1096" i="297"/>
  <c r="H1096" i="297"/>
  <c r="F1096" i="297"/>
  <c r="J1095" i="297"/>
  <c r="H1095" i="297"/>
  <c r="F1095" i="297"/>
  <c r="J1094" i="297"/>
  <c r="H1094" i="297"/>
  <c r="F1094" i="297"/>
  <c r="J1093" i="297"/>
  <c r="H1093" i="297"/>
  <c r="F1093" i="297"/>
  <c r="J1092" i="297"/>
  <c r="H1092" i="297"/>
  <c r="F1092" i="297"/>
  <c r="J1091" i="297"/>
  <c r="H1091" i="297"/>
  <c r="F1091" i="297"/>
  <c r="J1090" i="297"/>
  <c r="H1090" i="297"/>
  <c r="F1090" i="297"/>
  <c r="J1089" i="297"/>
  <c r="H1089" i="297"/>
  <c r="F1089" i="297"/>
  <c r="J1088" i="297"/>
  <c r="H1088" i="297"/>
  <c r="F1088" i="297"/>
  <c r="J1087" i="297"/>
  <c r="H1087" i="297"/>
  <c r="F1087" i="297"/>
  <c r="J1086" i="297"/>
  <c r="H1086" i="297"/>
  <c r="F1086" i="297"/>
  <c r="J1085" i="297"/>
  <c r="H1085" i="297"/>
  <c r="F1085" i="297"/>
  <c r="J1084" i="297"/>
  <c r="H1084" i="297"/>
  <c r="F1084" i="297"/>
  <c r="J1083" i="297"/>
  <c r="H1083" i="297"/>
  <c r="F1083" i="297"/>
  <c r="J1082" i="297"/>
  <c r="H1082" i="297"/>
  <c r="F1082" i="297"/>
  <c r="J1081" i="297"/>
  <c r="H1081" i="297"/>
  <c r="F1081" i="297"/>
  <c r="J1080" i="297"/>
  <c r="H1080" i="297"/>
  <c r="F1080" i="297"/>
  <c r="J1079" i="297"/>
  <c r="H1079" i="297"/>
  <c r="F1079" i="297"/>
  <c r="J1078" i="297"/>
  <c r="H1078" i="297"/>
  <c r="F1078" i="297"/>
  <c r="J1077" i="297"/>
  <c r="H1077" i="297"/>
  <c r="F1077" i="297"/>
  <c r="J1076" i="297"/>
  <c r="H1076" i="297"/>
  <c r="F1076" i="297"/>
  <c r="J1075" i="297"/>
  <c r="H1075" i="297"/>
  <c r="F1075" i="297"/>
  <c r="H1074" i="297"/>
  <c r="I1074" i="297" s="1"/>
  <c r="F1074" i="297"/>
  <c r="H1073" i="297"/>
  <c r="I1073" i="297" s="1"/>
  <c r="F1073" i="297"/>
  <c r="H1072" i="297"/>
  <c r="F1072" i="297"/>
  <c r="H1071" i="297"/>
  <c r="F1071" i="297"/>
  <c r="H1070" i="297"/>
  <c r="F1070" i="297"/>
  <c r="H1069" i="297"/>
  <c r="I1069" i="297" s="1"/>
  <c r="F1069" i="297"/>
  <c r="H1068" i="297"/>
  <c r="F1068" i="297"/>
  <c r="H1067" i="297"/>
  <c r="F1067" i="297"/>
  <c r="H1066" i="297"/>
  <c r="F1066" i="297"/>
  <c r="H1065" i="297"/>
  <c r="I1065" i="297" s="1"/>
  <c r="F1065" i="297"/>
  <c r="H1064" i="297"/>
  <c r="F1064" i="297"/>
  <c r="H1063" i="297"/>
  <c r="F1063" i="297"/>
  <c r="I1063" i="297" s="1"/>
  <c r="H1062" i="297"/>
  <c r="I1062" i="297" s="1"/>
  <c r="F1062" i="297"/>
  <c r="H1061" i="297"/>
  <c r="I1061" i="297" s="1"/>
  <c r="F1061" i="297"/>
  <c r="H1060" i="297"/>
  <c r="I1060" i="297" s="1"/>
  <c r="F1060" i="297"/>
  <c r="H1059" i="297"/>
  <c r="F1059" i="297"/>
  <c r="H1058" i="297"/>
  <c r="I1058" i="297" s="1"/>
  <c r="F1058" i="297"/>
  <c r="H1057" i="297"/>
  <c r="I1057" i="297" s="1"/>
  <c r="F1057" i="297"/>
  <c r="H1056" i="297"/>
  <c r="F1056" i="297"/>
  <c r="H1055" i="297"/>
  <c r="F1055" i="297"/>
  <c r="H1054" i="297"/>
  <c r="F1054" i="297"/>
  <c r="H1053" i="297"/>
  <c r="I1053" i="297" s="1"/>
  <c r="F1053" i="297"/>
  <c r="H1052" i="297"/>
  <c r="F1052" i="297"/>
  <c r="H1051" i="297"/>
  <c r="F1051" i="297"/>
  <c r="H1050" i="297"/>
  <c r="F1050" i="297"/>
  <c r="H1049" i="297"/>
  <c r="I1049" i="297" s="1"/>
  <c r="F1049" i="297"/>
  <c r="H1048" i="297"/>
  <c r="F1048" i="297"/>
  <c r="H1047" i="297"/>
  <c r="F1047" i="297"/>
  <c r="I1047" i="297" s="1"/>
  <c r="H1046" i="297"/>
  <c r="I1046" i="297" s="1"/>
  <c r="F1046" i="297"/>
  <c r="H1045" i="297"/>
  <c r="I1045" i="297" s="1"/>
  <c r="F1045" i="297"/>
  <c r="H1044" i="297"/>
  <c r="I1044" i="297" s="1"/>
  <c r="F1044" i="297"/>
  <c r="H1043" i="297"/>
  <c r="F1043" i="297"/>
  <c r="H1042" i="297"/>
  <c r="I1042" i="297" s="1"/>
  <c r="F1042" i="297"/>
  <c r="H1041" i="297"/>
  <c r="I1041" i="297" s="1"/>
  <c r="F1041" i="297"/>
  <c r="H1040" i="297"/>
  <c r="I1040" i="297" s="1"/>
  <c r="F1040" i="297"/>
  <c r="H1039" i="297"/>
  <c r="I1039" i="297" s="1"/>
  <c r="H1038" i="297"/>
  <c r="I1038" i="297" s="1"/>
  <c r="H1037" i="297"/>
  <c r="I1037" i="297" s="1"/>
  <c r="H1036" i="297"/>
  <c r="I1036" i="297" s="1"/>
  <c r="H1035" i="297"/>
  <c r="I1035" i="297" s="1"/>
  <c r="H1034" i="297"/>
  <c r="I1034" i="297" s="1"/>
  <c r="H1033" i="297"/>
  <c r="I1033" i="297" s="1"/>
  <c r="I1032" i="297"/>
  <c r="I1031" i="297"/>
  <c r="I1030" i="297"/>
  <c r="H1029" i="297"/>
  <c r="I1029" i="297" s="1"/>
  <c r="I1028" i="297"/>
  <c r="I1027" i="297"/>
  <c r="I1026" i="297"/>
  <c r="I1025" i="297"/>
  <c r="I1024" i="297"/>
  <c r="I1023" i="297"/>
  <c r="I1022" i="297"/>
  <c r="I1021" i="297"/>
  <c r="I1020" i="297"/>
  <c r="I1019" i="297"/>
  <c r="I1018" i="297"/>
  <c r="I1017" i="297"/>
  <c r="I1016" i="297"/>
  <c r="I1015" i="297"/>
  <c r="I1014" i="297"/>
  <c r="I1013" i="297"/>
  <c r="I1012" i="297"/>
  <c r="I1011" i="297"/>
  <c r="I1010" i="297"/>
  <c r="I1009" i="297"/>
  <c r="I1008" i="297"/>
  <c r="I1007" i="297"/>
  <c r="I1006" i="297"/>
  <c r="I1005" i="297"/>
  <c r="I1004" i="297"/>
  <c r="I1003" i="297"/>
  <c r="I1002" i="297"/>
  <c r="I1001" i="297"/>
  <c r="I1000" i="297"/>
  <c r="I999" i="297"/>
  <c r="I998" i="297"/>
  <c r="I997" i="297"/>
  <c r="I996" i="297"/>
  <c r="I995" i="297"/>
  <c r="I994" i="297"/>
  <c r="I993" i="297"/>
  <c r="I992" i="297"/>
  <c r="I991" i="297"/>
  <c r="I990" i="297"/>
  <c r="I989" i="297"/>
  <c r="I988" i="297"/>
  <c r="I987" i="297"/>
  <c r="I986" i="297"/>
  <c r="I985" i="297"/>
  <c r="I984" i="297"/>
  <c r="I983" i="297"/>
  <c r="I982" i="297"/>
  <c r="I981" i="297"/>
  <c r="I980" i="297"/>
  <c r="I979" i="297"/>
  <c r="I978" i="297"/>
  <c r="I977" i="297"/>
  <c r="I976" i="297"/>
  <c r="I975" i="297"/>
  <c r="I974" i="297"/>
  <c r="I973" i="297"/>
  <c r="I972" i="297"/>
  <c r="I971" i="297"/>
  <c r="I970" i="297"/>
  <c r="I969" i="297"/>
  <c r="I968" i="297"/>
  <c r="I967" i="297"/>
  <c r="I966" i="297"/>
  <c r="I965" i="297"/>
  <c r="I964" i="297"/>
  <c r="I963" i="297"/>
  <c r="I962" i="297"/>
  <c r="I961" i="297"/>
  <c r="I960" i="297"/>
  <c r="I959" i="297"/>
  <c r="I958" i="297"/>
  <c r="I957" i="297"/>
  <c r="I956" i="297"/>
  <c r="I955" i="297"/>
  <c r="I954" i="297"/>
  <c r="I953" i="297"/>
  <c r="I952" i="297"/>
  <c r="I951" i="297"/>
  <c r="I950" i="297"/>
  <c r="I949" i="297"/>
  <c r="I948" i="297"/>
  <c r="I947" i="297"/>
  <c r="I946" i="297"/>
  <c r="I945" i="297"/>
  <c r="I944" i="297"/>
  <c r="I943" i="297"/>
  <c r="I942" i="297"/>
  <c r="I941" i="297"/>
  <c r="I940" i="297"/>
  <c r="I939" i="297"/>
  <c r="I938" i="297"/>
  <c r="I937" i="297"/>
  <c r="I936" i="297"/>
  <c r="I935" i="297"/>
  <c r="I934" i="297"/>
  <c r="I933" i="297"/>
  <c r="I932" i="297"/>
  <c r="I931" i="297"/>
  <c r="I930" i="297"/>
  <c r="I929" i="297"/>
  <c r="I928" i="297"/>
  <c r="I927" i="297"/>
  <c r="I926" i="297"/>
  <c r="I925" i="297"/>
  <c r="I924" i="297"/>
  <c r="I923" i="297"/>
  <c r="I922" i="297"/>
  <c r="I921" i="297"/>
  <c r="I920" i="297"/>
  <c r="I919" i="297"/>
  <c r="I918" i="297"/>
  <c r="I917" i="297"/>
  <c r="I916" i="297"/>
  <c r="I915" i="297"/>
  <c r="I914" i="297"/>
  <c r="I913" i="297"/>
  <c r="I912" i="297"/>
  <c r="I911" i="297"/>
  <c r="I910" i="297"/>
  <c r="I909" i="297"/>
  <c r="I908" i="297"/>
  <c r="I907" i="297"/>
  <c r="I906" i="297"/>
  <c r="I905" i="297"/>
  <c r="I904" i="297"/>
  <c r="I903" i="297"/>
  <c r="I902" i="297"/>
  <c r="I901" i="297"/>
  <c r="I900" i="297"/>
  <c r="I899" i="297"/>
  <c r="I898" i="297"/>
  <c r="I897" i="297"/>
  <c r="I896" i="297"/>
  <c r="I895" i="297"/>
  <c r="I894" i="297"/>
  <c r="I893" i="297"/>
  <c r="I892" i="297"/>
  <c r="I891" i="297"/>
  <c r="I890" i="297"/>
  <c r="I889" i="297"/>
  <c r="I888" i="297"/>
  <c r="I887" i="297"/>
  <c r="I886" i="297"/>
  <c r="I885" i="297"/>
  <c r="I884" i="297"/>
  <c r="I883" i="297"/>
  <c r="I882" i="297"/>
  <c r="I881" i="297"/>
  <c r="I880" i="297"/>
  <c r="I879" i="297"/>
  <c r="I878" i="297"/>
  <c r="I877" i="297"/>
  <c r="I876" i="297"/>
  <c r="I875" i="297"/>
  <c r="I874" i="297"/>
  <c r="I873" i="297"/>
  <c r="I872" i="297"/>
  <c r="I871" i="297"/>
  <c r="I870" i="297"/>
  <c r="I869" i="297"/>
  <c r="I868" i="297"/>
  <c r="I867" i="297"/>
  <c r="I866" i="297"/>
  <c r="I865" i="297"/>
  <c r="I864" i="297"/>
  <c r="I863" i="297"/>
  <c r="I862" i="297"/>
  <c r="I861" i="297"/>
  <c r="I860" i="297"/>
  <c r="I859" i="297"/>
  <c r="I858" i="297"/>
  <c r="I857" i="297"/>
  <c r="I856" i="297"/>
  <c r="I855" i="297"/>
  <c r="I854" i="297"/>
  <c r="I853" i="297"/>
  <c r="I852" i="297"/>
  <c r="I851" i="297"/>
  <c r="I850" i="297"/>
  <c r="I849" i="297"/>
  <c r="I848" i="297"/>
  <c r="I847" i="297"/>
  <c r="I846" i="297"/>
  <c r="I845" i="297"/>
  <c r="I844" i="297"/>
  <c r="I843" i="297"/>
  <c r="I842" i="297"/>
  <c r="I841" i="297"/>
  <c r="I840" i="297"/>
  <c r="I839" i="297"/>
  <c r="I838" i="297"/>
  <c r="I837" i="297"/>
  <c r="I836" i="297"/>
  <c r="I835" i="297"/>
  <c r="I834" i="297"/>
  <c r="I833" i="297"/>
  <c r="I832" i="297"/>
  <c r="I831" i="297"/>
  <c r="I830" i="297"/>
  <c r="I829" i="297"/>
  <c r="I828" i="297"/>
  <c r="I827" i="297"/>
  <c r="I826" i="297"/>
  <c r="I825" i="297"/>
  <c r="I824" i="297"/>
  <c r="I823" i="297"/>
  <c r="I822" i="297"/>
  <c r="I821" i="297"/>
  <c r="I820" i="297"/>
  <c r="I819" i="297"/>
  <c r="I818" i="297"/>
  <c r="I817" i="297"/>
  <c r="I816" i="297"/>
  <c r="I815" i="297"/>
  <c r="I814" i="297"/>
  <c r="I813" i="297"/>
  <c r="I812" i="297"/>
  <c r="I811" i="297"/>
  <c r="I810" i="297"/>
  <c r="I809" i="297"/>
  <c r="I808" i="297"/>
  <c r="I807" i="297"/>
  <c r="I806" i="297"/>
  <c r="I805" i="297"/>
  <c r="I804" i="297"/>
  <c r="I803" i="297"/>
  <c r="I802" i="297"/>
  <c r="I801" i="297"/>
  <c r="I800" i="297"/>
  <c r="I799" i="297"/>
  <c r="I798" i="297"/>
  <c r="I797" i="297"/>
  <c r="I796" i="297"/>
  <c r="I795" i="297"/>
  <c r="I794" i="297"/>
  <c r="I793" i="297"/>
  <c r="I792" i="297"/>
  <c r="I791" i="297"/>
  <c r="I790" i="297"/>
  <c r="I789" i="297"/>
  <c r="I788" i="297"/>
  <c r="I787" i="297"/>
  <c r="I786" i="297"/>
  <c r="I785" i="297"/>
  <c r="I784" i="297"/>
  <c r="I783" i="297"/>
  <c r="I782" i="297"/>
  <c r="I781" i="297"/>
  <c r="I780" i="297"/>
  <c r="I779" i="297"/>
  <c r="I778" i="297"/>
  <c r="I777" i="297"/>
  <c r="I776" i="297"/>
  <c r="I775" i="297"/>
  <c r="I774" i="297"/>
  <c r="I773" i="297"/>
  <c r="I772" i="297"/>
  <c r="I771" i="297"/>
  <c r="I770" i="297"/>
  <c r="I769" i="297"/>
  <c r="I768" i="297"/>
  <c r="I767" i="297"/>
  <c r="I766" i="297"/>
  <c r="I765" i="297"/>
  <c r="I764" i="297"/>
  <c r="I763" i="297"/>
  <c r="I762" i="297"/>
  <c r="I761" i="297"/>
  <c r="I760" i="297"/>
  <c r="I759" i="297"/>
  <c r="I758" i="297"/>
  <c r="I757" i="297"/>
  <c r="I756" i="297"/>
  <c r="I755" i="297"/>
  <c r="I754" i="297"/>
  <c r="I753" i="297"/>
  <c r="I752" i="297"/>
  <c r="I751" i="297"/>
  <c r="I750" i="297"/>
  <c r="I749" i="297"/>
  <c r="I748" i="297"/>
  <c r="I747" i="297"/>
  <c r="I746" i="297"/>
  <c r="I745" i="297"/>
  <c r="I744" i="297"/>
  <c r="I743" i="297"/>
  <c r="I742" i="297"/>
  <c r="I741" i="297"/>
  <c r="I740" i="297"/>
  <c r="I739" i="297"/>
  <c r="I738" i="297"/>
  <c r="I737" i="297"/>
  <c r="I736" i="297"/>
  <c r="I735" i="297"/>
  <c r="I734" i="297"/>
  <c r="I733" i="297"/>
  <c r="I732" i="297"/>
  <c r="I731" i="297"/>
  <c r="I730" i="297"/>
  <c r="I729" i="297"/>
  <c r="I728" i="297"/>
  <c r="I727" i="297"/>
  <c r="I726" i="297"/>
  <c r="I725" i="297"/>
  <c r="I724" i="297"/>
  <c r="I723" i="297"/>
  <c r="I722" i="297"/>
  <c r="I721" i="297"/>
  <c r="I720" i="297"/>
  <c r="I719" i="297"/>
  <c r="I718" i="297"/>
  <c r="I717" i="297"/>
  <c r="I716" i="297"/>
  <c r="I715" i="297"/>
  <c r="I714" i="297"/>
  <c r="I713" i="297"/>
  <c r="I712" i="297"/>
  <c r="I711" i="297"/>
  <c r="I710" i="297"/>
  <c r="I709" i="297"/>
  <c r="I708" i="297"/>
  <c r="I707" i="297"/>
  <c r="I706" i="297"/>
  <c r="I705" i="297"/>
  <c r="I704" i="297"/>
  <c r="I703" i="297"/>
  <c r="I702" i="297"/>
  <c r="I701" i="297"/>
  <c r="I700" i="297"/>
  <c r="I699" i="297"/>
  <c r="I698" i="297"/>
  <c r="I697" i="297"/>
  <c r="I696" i="297"/>
  <c r="I695" i="297"/>
  <c r="I694" i="297"/>
  <c r="I693" i="297"/>
  <c r="I692" i="297"/>
  <c r="I691" i="297"/>
  <c r="I690" i="297"/>
  <c r="I689" i="297"/>
  <c r="I688" i="297"/>
  <c r="I687" i="297"/>
  <c r="I686" i="297"/>
  <c r="I685" i="297"/>
  <c r="I684" i="297"/>
  <c r="I683" i="297"/>
  <c r="I682" i="297"/>
  <c r="I681" i="297"/>
  <c r="I680" i="297"/>
  <c r="I679" i="297"/>
  <c r="I678" i="297"/>
  <c r="I677" i="297"/>
  <c r="I676" i="297"/>
  <c r="I675" i="297"/>
  <c r="I674" i="297"/>
  <c r="I673" i="297"/>
  <c r="I672" i="297"/>
  <c r="I671" i="297"/>
  <c r="I670" i="297"/>
  <c r="I669" i="297"/>
  <c r="I668" i="297"/>
  <c r="I667" i="297"/>
  <c r="I666" i="297"/>
  <c r="I665" i="297"/>
  <c r="I664" i="297"/>
  <c r="I663" i="297"/>
  <c r="I662" i="297"/>
  <c r="I661" i="297"/>
  <c r="I660" i="297"/>
  <c r="I659" i="297"/>
  <c r="I658" i="297"/>
  <c r="I657" i="297"/>
  <c r="I656" i="297"/>
  <c r="I655" i="297"/>
  <c r="I654" i="297"/>
  <c r="I653" i="297"/>
  <c r="I652" i="297"/>
  <c r="I651" i="297"/>
  <c r="I650" i="297"/>
  <c r="I649" i="297"/>
  <c r="I648" i="297"/>
  <c r="I647" i="297"/>
  <c r="I646" i="297"/>
  <c r="I645" i="297"/>
  <c r="I644" i="297"/>
  <c r="I643" i="297"/>
  <c r="I642" i="297"/>
  <c r="I641" i="297"/>
  <c r="I640" i="297"/>
  <c r="I639" i="297"/>
  <c r="I638" i="297"/>
  <c r="I637" i="297"/>
  <c r="I636" i="297"/>
  <c r="I635" i="297"/>
  <c r="I634" i="297"/>
  <c r="I633" i="297"/>
  <c r="I632" i="297"/>
  <c r="I631" i="297"/>
  <c r="I630" i="297"/>
  <c r="I629" i="297"/>
  <c r="I628" i="297"/>
  <c r="I627" i="297"/>
  <c r="I626" i="297"/>
  <c r="I625" i="297"/>
  <c r="I624" i="297"/>
  <c r="I623" i="297"/>
  <c r="I622" i="297"/>
  <c r="I621" i="297"/>
  <c r="I620" i="297"/>
  <c r="I619" i="297"/>
  <c r="I618" i="297"/>
  <c r="I617" i="297"/>
  <c r="I616" i="297"/>
  <c r="I615" i="297"/>
  <c r="I614" i="297"/>
  <c r="I613" i="297"/>
  <c r="I612" i="297"/>
  <c r="I611" i="297"/>
  <c r="I610" i="297"/>
  <c r="I609" i="297"/>
  <c r="I608" i="297"/>
  <c r="I607" i="297"/>
  <c r="I606" i="297"/>
  <c r="I605" i="297"/>
  <c r="I604" i="297"/>
  <c r="I603" i="297"/>
  <c r="I602" i="297"/>
  <c r="I601" i="297"/>
  <c r="I600" i="297"/>
  <c r="I599" i="297"/>
  <c r="I598" i="297"/>
  <c r="I597" i="297"/>
  <c r="I596" i="297"/>
  <c r="I595" i="297"/>
  <c r="I594" i="297"/>
  <c r="I593" i="297"/>
  <c r="I592" i="297"/>
  <c r="I591" i="297"/>
  <c r="I590" i="297"/>
  <c r="I589" i="297"/>
  <c r="I588" i="297"/>
  <c r="I587" i="297"/>
  <c r="I586" i="297"/>
  <c r="I585" i="297"/>
  <c r="I584" i="297"/>
  <c r="I583" i="297"/>
  <c r="I582" i="297"/>
  <c r="I581" i="297"/>
  <c r="I580" i="297"/>
  <c r="I579" i="297"/>
  <c r="I578" i="297"/>
  <c r="I577" i="297"/>
  <c r="I576" i="297"/>
  <c r="I575" i="297"/>
  <c r="I574" i="297"/>
  <c r="I573" i="297"/>
  <c r="I572" i="297"/>
  <c r="I571" i="297"/>
  <c r="I570" i="297"/>
  <c r="I569" i="297"/>
  <c r="I568" i="297"/>
  <c r="I567" i="297"/>
  <c r="I566" i="297"/>
  <c r="I565" i="297"/>
  <c r="I564" i="297"/>
  <c r="I563" i="297"/>
  <c r="I562" i="297"/>
  <c r="I561" i="297"/>
  <c r="I560" i="297"/>
  <c r="I559" i="297"/>
  <c r="I558" i="297"/>
  <c r="I557" i="297"/>
  <c r="I556" i="297"/>
  <c r="I555" i="297"/>
  <c r="I554" i="297"/>
  <c r="I553" i="297"/>
  <c r="I552" i="297"/>
  <c r="I551" i="297"/>
  <c r="I550" i="297"/>
  <c r="I549" i="297"/>
  <c r="J1165" i="296"/>
  <c r="H1165" i="296"/>
  <c r="F1165" i="296"/>
  <c r="J1164" i="296"/>
  <c r="H1164" i="296"/>
  <c r="F1164" i="296"/>
  <c r="J1163" i="296"/>
  <c r="H1163" i="296"/>
  <c r="F1163" i="296"/>
  <c r="J1162" i="296"/>
  <c r="H1162" i="296"/>
  <c r="I1162" i="296" s="1"/>
  <c r="F1162" i="296"/>
  <c r="J1161" i="296"/>
  <c r="H1161" i="296"/>
  <c r="F1161" i="296"/>
  <c r="J1160" i="296"/>
  <c r="H1160" i="296"/>
  <c r="F1160" i="296"/>
  <c r="J1159" i="296"/>
  <c r="H1159" i="296"/>
  <c r="F1159" i="296"/>
  <c r="J1158" i="296"/>
  <c r="H1158" i="296"/>
  <c r="F1158" i="296"/>
  <c r="J1157" i="296"/>
  <c r="H1157" i="296"/>
  <c r="F1157" i="296"/>
  <c r="J1156" i="296"/>
  <c r="H1156" i="296"/>
  <c r="F1156" i="296"/>
  <c r="J1155" i="296"/>
  <c r="H1155" i="296"/>
  <c r="F1155" i="296"/>
  <c r="I1155" i="296" s="1"/>
  <c r="J1154" i="296"/>
  <c r="H1154" i="296"/>
  <c r="F1154" i="296"/>
  <c r="J1153" i="296"/>
  <c r="H1153" i="296"/>
  <c r="F1153" i="296"/>
  <c r="I1153" i="296" s="1"/>
  <c r="J1152" i="296"/>
  <c r="H1152" i="296"/>
  <c r="F1152" i="296"/>
  <c r="J1151" i="296"/>
  <c r="H1151" i="296"/>
  <c r="F1151" i="296"/>
  <c r="J1150" i="296"/>
  <c r="H1150" i="296"/>
  <c r="F1150" i="296"/>
  <c r="J1149" i="296"/>
  <c r="H1149" i="296"/>
  <c r="F1149" i="296"/>
  <c r="J1148" i="296"/>
  <c r="H1148" i="296"/>
  <c r="F1148" i="296"/>
  <c r="J1147" i="296"/>
  <c r="H1147" i="296"/>
  <c r="F1147" i="296"/>
  <c r="J1146" i="296"/>
  <c r="H1146" i="296"/>
  <c r="F1146" i="296"/>
  <c r="J1145" i="296"/>
  <c r="H1145" i="296"/>
  <c r="F1145" i="296"/>
  <c r="J1144" i="296"/>
  <c r="H1144" i="296"/>
  <c r="F1144" i="296"/>
  <c r="J1143" i="296"/>
  <c r="H1143" i="296"/>
  <c r="F1143" i="296"/>
  <c r="J1142" i="296"/>
  <c r="H1142" i="296"/>
  <c r="F1142" i="296"/>
  <c r="J1141" i="296"/>
  <c r="H1141" i="296"/>
  <c r="F1141" i="296"/>
  <c r="J1140" i="296"/>
  <c r="H1140" i="296"/>
  <c r="F1140" i="296"/>
  <c r="J1139" i="296"/>
  <c r="H1139" i="296"/>
  <c r="F1139" i="296"/>
  <c r="J1138" i="296"/>
  <c r="H1138" i="296"/>
  <c r="F1138" i="296"/>
  <c r="J1137" i="296"/>
  <c r="H1137" i="296"/>
  <c r="F1137" i="296"/>
  <c r="J1136" i="296"/>
  <c r="H1136" i="296"/>
  <c r="F1136" i="296"/>
  <c r="J1135" i="296"/>
  <c r="H1135" i="296"/>
  <c r="F1135" i="296"/>
  <c r="J1134" i="296"/>
  <c r="H1134" i="296"/>
  <c r="F1134" i="296"/>
  <c r="J1133" i="296"/>
  <c r="H1133" i="296"/>
  <c r="F1133" i="296"/>
  <c r="J1132" i="296"/>
  <c r="H1132" i="296"/>
  <c r="F1132" i="296"/>
  <c r="J1131" i="296"/>
  <c r="H1131" i="296"/>
  <c r="F1131" i="296"/>
  <c r="J1130" i="296"/>
  <c r="H1130" i="296"/>
  <c r="F1130" i="296"/>
  <c r="J1129" i="296"/>
  <c r="H1129" i="296"/>
  <c r="F1129" i="296"/>
  <c r="J1128" i="296"/>
  <c r="H1128" i="296"/>
  <c r="F1128" i="296"/>
  <c r="J1127" i="296"/>
  <c r="H1127" i="296"/>
  <c r="F1127" i="296"/>
  <c r="J1126" i="296"/>
  <c r="H1126" i="296"/>
  <c r="F1126" i="296"/>
  <c r="J1125" i="296"/>
  <c r="H1125" i="296"/>
  <c r="F1125" i="296"/>
  <c r="J1124" i="296"/>
  <c r="H1124" i="296"/>
  <c r="F1124" i="296"/>
  <c r="J1123" i="296"/>
  <c r="H1123" i="296"/>
  <c r="F1123" i="296"/>
  <c r="J1122" i="296"/>
  <c r="H1122" i="296"/>
  <c r="F1122" i="296"/>
  <c r="J1121" i="296"/>
  <c r="H1121" i="296"/>
  <c r="F1121" i="296"/>
  <c r="J1120" i="296"/>
  <c r="H1120" i="296"/>
  <c r="F1120" i="296"/>
  <c r="J1119" i="296"/>
  <c r="H1119" i="296"/>
  <c r="F1119" i="296"/>
  <c r="J1118" i="296"/>
  <c r="H1118" i="296"/>
  <c r="F1118" i="296"/>
  <c r="J1117" i="296"/>
  <c r="H1117" i="296"/>
  <c r="F1117" i="296"/>
  <c r="J1116" i="296"/>
  <c r="H1116" i="296"/>
  <c r="F1116" i="296"/>
  <c r="J1115" i="296"/>
  <c r="H1115" i="296"/>
  <c r="F1115" i="296"/>
  <c r="J1114" i="296"/>
  <c r="H1114" i="296"/>
  <c r="F1114" i="296"/>
  <c r="J1113" i="296"/>
  <c r="H1113" i="296"/>
  <c r="F1113" i="296"/>
  <c r="J1112" i="296"/>
  <c r="H1112" i="296"/>
  <c r="F1112" i="296"/>
  <c r="J1111" i="296"/>
  <c r="H1111" i="296"/>
  <c r="F1111" i="296"/>
  <c r="J1110" i="296"/>
  <c r="H1110" i="296"/>
  <c r="F1110" i="296"/>
  <c r="J1109" i="296"/>
  <c r="H1109" i="296"/>
  <c r="F1109" i="296"/>
  <c r="J1108" i="296"/>
  <c r="H1108" i="296"/>
  <c r="F1108" i="296"/>
  <c r="J1107" i="296"/>
  <c r="H1107" i="296"/>
  <c r="F1107" i="296"/>
  <c r="J1106" i="296"/>
  <c r="H1106" i="296"/>
  <c r="F1106" i="296"/>
  <c r="J1105" i="296"/>
  <c r="H1105" i="296"/>
  <c r="F1105" i="296"/>
  <c r="I1105" i="296" s="1"/>
  <c r="J1104" i="296"/>
  <c r="H1104" i="296"/>
  <c r="F1104" i="296"/>
  <c r="J1103" i="296"/>
  <c r="H1103" i="296"/>
  <c r="F1103" i="296"/>
  <c r="J1102" i="296"/>
  <c r="H1102" i="296"/>
  <c r="F1102" i="296"/>
  <c r="J1101" i="296"/>
  <c r="H1101" i="296"/>
  <c r="F1101" i="296"/>
  <c r="J1100" i="296"/>
  <c r="H1100" i="296"/>
  <c r="F1100" i="296"/>
  <c r="J1099" i="296"/>
  <c r="H1099" i="296"/>
  <c r="F1099" i="296"/>
  <c r="J1098" i="296"/>
  <c r="H1098" i="296"/>
  <c r="F1098" i="296"/>
  <c r="J1097" i="296"/>
  <c r="H1097" i="296"/>
  <c r="F1097" i="296"/>
  <c r="J1096" i="296"/>
  <c r="H1096" i="296"/>
  <c r="F1096" i="296"/>
  <c r="J1095" i="296"/>
  <c r="H1095" i="296"/>
  <c r="F1095" i="296"/>
  <c r="J1094" i="296"/>
  <c r="H1094" i="296"/>
  <c r="F1094" i="296"/>
  <c r="J1093" i="296"/>
  <c r="H1093" i="296"/>
  <c r="F1093" i="296"/>
  <c r="J1092" i="296"/>
  <c r="H1092" i="296"/>
  <c r="F1092" i="296"/>
  <c r="J1091" i="296"/>
  <c r="H1091" i="296"/>
  <c r="F1091" i="296"/>
  <c r="J1090" i="296"/>
  <c r="H1090" i="296"/>
  <c r="F1090" i="296"/>
  <c r="J1089" i="296"/>
  <c r="H1089" i="296"/>
  <c r="F1089" i="296"/>
  <c r="I1089" i="296" s="1"/>
  <c r="J1088" i="296"/>
  <c r="H1088" i="296"/>
  <c r="F1088" i="296"/>
  <c r="J1087" i="296"/>
  <c r="H1087" i="296"/>
  <c r="F1087" i="296"/>
  <c r="J1086" i="296"/>
  <c r="H1086" i="296"/>
  <c r="F1086" i="296"/>
  <c r="J1085" i="296"/>
  <c r="H1085" i="296"/>
  <c r="F1085" i="296"/>
  <c r="J1084" i="296"/>
  <c r="H1084" i="296"/>
  <c r="F1084" i="296"/>
  <c r="J1083" i="296"/>
  <c r="H1083" i="296"/>
  <c r="F1083" i="296"/>
  <c r="J1082" i="296"/>
  <c r="H1082" i="296"/>
  <c r="F1082" i="296"/>
  <c r="J1081" i="296"/>
  <c r="H1081" i="296"/>
  <c r="F1081" i="296"/>
  <c r="J1080" i="296"/>
  <c r="H1080" i="296"/>
  <c r="F1080" i="296"/>
  <c r="J1079" i="296"/>
  <c r="H1079" i="296"/>
  <c r="F1079" i="296"/>
  <c r="J1078" i="296"/>
  <c r="H1078" i="296"/>
  <c r="F1078" i="296"/>
  <c r="J1077" i="296"/>
  <c r="H1077" i="296"/>
  <c r="F1077" i="296"/>
  <c r="J1076" i="296"/>
  <c r="H1076" i="296"/>
  <c r="F1076" i="296"/>
  <c r="J1075" i="296"/>
  <c r="H1075" i="296"/>
  <c r="F1075" i="296"/>
  <c r="H1074" i="296"/>
  <c r="F1074" i="296"/>
  <c r="H1073" i="296"/>
  <c r="I1073" i="296" s="1"/>
  <c r="F1073" i="296"/>
  <c r="H1072" i="296"/>
  <c r="F1072" i="296"/>
  <c r="H1071" i="296"/>
  <c r="F1071" i="296"/>
  <c r="H1070" i="296"/>
  <c r="I1070" i="296" s="1"/>
  <c r="F1070" i="296"/>
  <c r="H1069" i="296"/>
  <c r="I1069" i="296" s="1"/>
  <c r="F1069" i="296"/>
  <c r="H1068" i="296"/>
  <c r="I1068" i="296" s="1"/>
  <c r="F1068" i="296"/>
  <c r="H1067" i="296"/>
  <c r="F1067" i="296"/>
  <c r="H1066" i="296"/>
  <c r="I1066" i="296" s="1"/>
  <c r="F1066" i="296"/>
  <c r="H1065" i="296"/>
  <c r="I1065" i="296" s="1"/>
  <c r="F1065" i="296"/>
  <c r="H1064" i="296"/>
  <c r="I1064" i="296" s="1"/>
  <c r="F1064" i="296"/>
  <c r="H1063" i="296"/>
  <c r="F1063" i="296"/>
  <c r="H1062" i="296"/>
  <c r="F1062" i="296"/>
  <c r="H1061" i="296"/>
  <c r="I1061" i="296" s="1"/>
  <c r="F1061" i="296"/>
  <c r="H1060" i="296"/>
  <c r="F1060" i="296"/>
  <c r="H1059" i="296"/>
  <c r="F1059" i="296"/>
  <c r="H1058" i="296"/>
  <c r="F1058" i="296"/>
  <c r="H1057" i="296"/>
  <c r="I1057" i="296" s="1"/>
  <c r="F1057" i="296"/>
  <c r="H1056" i="296"/>
  <c r="F1056" i="296"/>
  <c r="H1055" i="296"/>
  <c r="F1055" i="296"/>
  <c r="H1054" i="296"/>
  <c r="I1054" i="296" s="1"/>
  <c r="F1054" i="296"/>
  <c r="H1053" i="296"/>
  <c r="I1053" i="296" s="1"/>
  <c r="F1053" i="296"/>
  <c r="H1052" i="296"/>
  <c r="I1052" i="296" s="1"/>
  <c r="F1052" i="296"/>
  <c r="H1051" i="296"/>
  <c r="F1051" i="296"/>
  <c r="H1050" i="296"/>
  <c r="I1050" i="296" s="1"/>
  <c r="F1050" i="296"/>
  <c r="I1049" i="296"/>
  <c r="H1049" i="296"/>
  <c r="F1049" i="296"/>
  <c r="H1048" i="296"/>
  <c r="I1048" i="296" s="1"/>
  <c r="F1048" i="296"/>
  <c r="H1047" i="296"/>
  <c r="F1047" i="296"/>
  <c r="H1046" i="296"/>
  <c r="F1046" i="296"/>
  <c r="H1045" i="296"/>
  <c r="I1045" i="296" s="1"/>
  <c r="F1045" i="296"/>
  <c r="H1044" i="296"/>
  <c r="F1044" i="296"/>
  <c r="H1043" i="296"/>
  <c r="F1043" i="296"/>
  <c r="H1042" i="296"/>
  <c r="F1042" i="296"/>
  <c r="H1041" i="296"/>
  <c r="I1041" i="296" s="1"/>
  <c r="F1041" i="296"/>
  <c r="H1040" i="296"/>
  <c r="F1040" i="296"/>
  <c r="H1039" i="296"/>
  <c r="I1039" i="296" s="1"/>
  <c r="H1038" i="296"/>
  <c r="I1038" i="296" s="1"/>
  <c r="H1037" i="296"/>
  <c r="I1037" i="296" s="1"/>
  <c r="H1036" i="296"/>
  <c r="I1036" i="296" s="1"/>
  <c r="H1035" i="296"/>
  <c r="I1035" i="296" s="1"/>
  <c r="H1034" i="296"/>
  <c r="I1034" i="296" s="1"/>
  <c r="H1033" i="296"/>
  <c r="I1033" i="296" s="1"/>
  <c r="I1032" i="296"/>
  <c r="I1031" i="296"/>
  <c r="I1030" i="296"/>
  <c r="H1029" i="296"/>
  <c r="I1029" i="296" s="1"/>
  <c r="I1028" i="296"/>
  <c r="I1027" i="296"/>
  <c r="I1026" i="296"/>
  <c r="I1025" i="296"/>
  <c r="I1024" i="296"/>
  <c r="I1023" i="296"/>
  <c r="I1022" i="296"/>
  <c r="I1021" i="296"/>
  <c r="I1020" i="296"/>
  <c r="I1019" i="296"/>
  <c r="I1018" i="296"/>
  <c r="I1017" i="296"/>
  <c r="I1016" i="296"/>
  <c r="I1015" i="296"/>
  <c r="I1014" i="296"/>
  <c r="I1013" i="296"/>
  <c r="I1012" i="296"/>
  <c r="I1011" i="296"/>
  <c r="I1010" i="296"/>
  <c r="I1009" i="296"/>
  <c r="I1008" i="296"/>
  <c r="I1007" i="296"/>
  <c r="I1006" i="296"/>
  <c r="I1005" i="296"/>
  <c r="I1004" i="296"/>
  <c r="I1003" i="296"/>
  <c r="I1002" i="296"/>
  <c r="I1001" i="296"/>
  <c r="I1000" i="296"/>
  <c r="I999" i="296"/>
  <c r="I998" i="296"/>
  <c r="I997" i="296"/>
  <c r="I996" i="296"/>
  <c r="I995" i="296"/>
  <c r="I994" i="296"/>
  <c r="I993" i="296"/>
  <c r="I992" i="296"/>
  <c r="I991" i="296"/>
  <c r="I990" i="296"/>
  <c r="J1165" i="295"/>
  <c r="H1165" i="295"/>
  <c r="F1165" i="295"/>
  <c r="J1164" i="295"/>
  <c r="H1164" i="295"/>
  <c r="F1164" i="295"/>
  <c r="J1163" i="295"/>
  <c r="H1163" i="295"/>
  <c r="I1163" i="295" s="1"/>
  <c r="F1163" i="295"/>
  <c r="J1162" i="295"/>
  <c r="H1162" i="295"/>
  <c r="F1162" i="295"/>
  <c r="I1162" i="295" s="1"/>
  <c r="J1161" i="295"/>
  <c r="H1161" i="295"/>
  <c r="F1161" i="295"/>
  <c r="J1160" i="295"/>
  <c r="H1160" i="295"/>
  <c r="F1160" i="295"/>
  <c r="J1159" i="295"/>
  <c r="H1159" i="295"/>
  <c r="I1159" i="295" s="1"/>
  <c r="F1159" i="295"/>
  <c r="J1158" i="295"/>
  <c r="H1158" i="295"/>
  <c r="F1158" i="295"/>
  <c r="J1157" i="295"/>
  <c r="H1157" i="295"/>
  <c r="F1157" i="295"/>
  <c r="J1156" i="295"/>
  <c r="H1156" i="295"/>
  <c r="F1156" i="295"/>
  <c r="J1155" i="295"/>
  <c r="H1155" i="295"/>
  <c r="I1155" i="295" s="1"/>
  <c r="F1155" i="295"/>
  <c r="J1154" i="295"/>
  <c r="H1154" i="295"/>
  <c r="F1154" i="295"/>
  <c r="J1153" i="295"/>
  <c r="H1153" i="295"/>
  <c r="F1153" i="295"/>
  <c r="J1152" i="295"/>
  <c r="H1152" i="295"/>
  <c r="F1152" i="295"/>
  <c r="J1151" i="295"/>
  <c r="H1151" i="295"/>
  <c r="I1151" i="295" s="1"/>
  <c r="F1151" i="295"/>
  <c r="J1150" i="295"/>
  <c r="H1150" i="295"/>
  <c r="F1150" i="295"/>
  <c r="J1149" i="295"/>
  <c r="H1149" i="295"/>
  <c r="F1149" i="295"/>
  <c r="J1148" i="295"/>
  <c r="H1148" i="295"/>
  <c r="F1148" i="295"/>
  <c r="J1147" i="295"/>
  <c r="H1147" i="295"/>
  <c r="I1147" i="295" s="1"/>
  <c r="F1147" i="295"/>
  <c r="J1146" i="295"/>
  <c r="H1146" i="295"/>
  <c r="F1146" i="295"/>
  <c r="J1145" i="295"/>
  <c r="H1145" i="295"/>
  <c r="F1145" i="295"/>
  <c r="J1144" i="295"/>
  <c r="H1144" i="295"/>
  <c r="F1144" i="295"/>
  <c r="J1143" i="295"/>
  <c r="H1143" i="295"/>
  <c r="I1143" i="295" s="1"/>
  <c r="F1143" i="295"/>
  <c r="J1142" i="295"/>
  <c r="H1142" i="295"/>
  <c r="F1142" i="295"/>
  <c r="J1141" i="295"/>
  <c r="H1141" i="295"/>
  <c r="F1141" i="295"/>
  <c r="J1140" i="295"/>
  <c r="H1140" i="295"/>
  <c r="F1140" i="295"/>
  <c r="J1139" i="295"/>
  <c r="H1139" i="295"/>
  <c r="I1139" i="295" s="1"/>
  <c r="F1139" i="295"/>
  <c r="J1138" i="295"/>
  <c r="H1138" i="295"/>
  <c r="F1138" i="295"/>
  <c r="J1137" i="295"/>
  <c r="H1137" i="295"/>
  <c r="F1137" i="295"/>
  <c r="I1137" i="295" s="1"/>
  <c r="J1136" i="295"/>
  <c r="H1136" i="295"/>
  <c r="F1136" i="295"/>
  <c r="J1135" i="295"/>
  <c r="H1135" i="295"/>
  <c r="I1135" i="295" s="1"/>
  <c r="F1135" i="295"/>
  <c r="J1134" i="295"/>
  <c r="H1134" i="295"/>
  <c r="F1134" i="295"/>
  <c r="J1133" i="295"/>
  <c r="H1133" i="295"/>
  <c r="F1133" i="295"/>
  <c r="J1132" i="295"/>
  <c r="H1132" i="295"/>
  <c r="F1132" i="295"/>
  <c r="J1131" i="295"/>
  <c r="H1131" i="295"/>
  <c r="I1131" i="295" s="1"/>
  <c r="F1131" i="295"/>
  <c r="J1130" i="295"/>
  <c r="H1130" i="295"/>
  <c r="F1130" i="295"/>
  <c r="J1129" i="295"/>
  <c r="H1129" i="295"/>
  <c r="F1129" i="295"/>
  <c r="J1128" i="295"/>
  <c r="H1128" i="295"/>
  <c r="F1128" i="295"/>
  <c r="J1127" i="295"/>
  <c r="H1127" i="295"/>
  <c r="I1127" i="295" s="1"/>
  <c r="F1127" i="295"/>
  <c r="J1126" i="295"/>
  <c r="H1126" i="295"/>
  <c r="F1126" i="295"/>
  <c r="J1125" i="295"/>
  <c r="H1125" i="295"/>
  <c r="F1125" i="295"/>
  <c r="J1124" i="295"/>
  <c r="H1124" i="295"/>
  <c r="F1124" i="295"/>
  <c r="J1123" i="295"/>
  <c r="H1123" i="295"/>
  <c r="I1123" i="295" s="1"/>
  <c r="F1123" i="295"/>
  <c r="J1122" i="295"/>
  <c r="H1122" i="295"/>
  <c r="F1122" i="295"/>
  <c r="J1121" i="295"/>
  <c r="H1121" i="295"/>
  <c r="F1121" i="295"/>
  <c r="J1120" i="295"/>
  <c r="H1120" i="295"/>
  <c r="F1120" i="295"/>
  <c r="J1119" i="295"/>
  <c r="H1119" i="295"/>
  <c r="I1119" i="295" s="1"/>
  <c r="F1119" i="295"/>
  <c r="J1118" i="295"/>
  <c r="H1118" i="295"/>
  <c r="I1118" i="295" s="1"/>
  <c r="F1118" i="295"/>
  <c r="J1117" i="295"/>
  <c r="H1117" i="295"/>
  <c r="F1117" i="295"/>
  <c r="J1116" i="295"/>
  <c r="H1116" i="295"/>
  <c r="I1116" i="295" s="1"/>
  <c r="F1116" i="295"/>
  <c r="J1115" i="295"/>
  <c r="H1115" i="295"/>
  <c r="I1115" i="295" s="1"/>
  <c r="F1115" i="295"/>
  <c r="J1114" i="295"/>
  <c r="H1114" i="295"/>
  <c r="I1114" i="295" s="1"/>
  <c r="F1114" i="295"/>
  <c r="J1113" i="295"/>
  <c r="H1113" i="295"/>
  <c r="F1113" i="295"/>
  <c r="J1112" i="295"/>
  <c r="H1112" i="295"/>
  <c r="I1112" i="295" s="1"/>
  <c r="F1112" i="295"/>
  <c r="J1111" i="295"/>
  <c r="H1111" i="295"/>
  <c r="I1111" i="295" s="1"/>
  <c r="F1111" i="295"/>
  <c r="J1110" i="295"/>
  <c r="H1110" i="295"/>
  <c r="I1110" i="295" s="1"/>
  <c r="F1110" i="295"/>
  <c r="J1109" i="295"/>
  <c r="H1109" i="295"/>
  <c r="F1109" i="295"/>
  <c r="J1108" i="295"/>
  <c r="H1108" i="295"/>
  <c r="I1108" i="295" s="1"/>
  <c r="F1108" i="295"/>
  <c r="J1107" i="295"/>
  <c r="H1107" i="295"/>
  <c r="I1107" i="295" s="1"/>
  <c r="F1107" i="295"/>
  <c r="J1106" i="295"/>
  <c r="H1106" i="295"/>
  <c r="I1106" i="295" s="1"/>
  <c r="F1106" i="295"/>
  <c r="J1105" i="295"/>
  <c r="H1105" i="295"/>
  <c r="F1105" i="295"/>
  <c r="J1104" i="295"/>
  <c r="H1104" i="295"/>
  <c r="I1104" i="295" s="1"/>
  <c r="F1104" i="295"/>
  <c r="J1103" i="295"/>
  <c r="H1103" i="295"/>
  <c r="I1103" i="295" s="1"/>
  <c r="F1103" i="295"/>
  <c r="J1102" i="295"/>
  <c r="H1102" i="295"/>
  <c r="I1102" i="295" s="1"/>
  <c r="F1102" i="295"/>
  <c r="J1101" i="295"/>
  <c r="H1101" i="295"/>
  <c r="F1101" i="295"/>
  <c r="J1100" i="295"/>
  <c r="H1100" i="295"/>
  <c r="I1100" i="295" s="1"/>
  <c r="F1100" i="295"/>
  <c r="J1099" i="295"/>
  <c r="H1099" i="295"/>
  <c r="I1099" i="295" s="1"/>
  <c r="F1099" i="295"/>
  <c r="J1098" i="295"/>
  <c r="H1098" i="295"/>
  <c r="I1098" i="295" s="1"/>
  <c r="F1098" i="295"/>
  <c r="J1097" i="295"/>
  <c r="H1097" i="295"/>
  <c r="F1097" i="295"/>
  <c r="J1096" i="295"/>
  <c r="H1096" i="295"/>
  <c r="I1096" i="295" s="1"/>
  <c r="F1096" i="295"/>
  <c r="J1095" i="295"/>
  <c r="H1095" i="295"/>
  <c r="I1095" i="295" s="1"/>
  <c r="F1095" i="295"/>
  <c r="J1094" i="295"/>
  <c r="H1094" i="295"/>
  <c r="I1094" i="295" s="1"/>
  <c r="F1094" i="295"/>
  <c r="J1093" i="295"/>
  <c r="H1093" i="295"/>
  <c r="F1093" i="295"/>
  <c r="J1092" i="295"/>
  <c r="H1092" i="295"/>
  <c r="I1092" i="295" s="1"/>
  <c r="F1092" i="295"/>
  <c r="J1091" i="295"/>
  <c r="H1091" i="295"/>
  <c r="I1091" i="295" s="1"/>
  <c r="F1091" i="295"/>
  <c r="J1090" i="295"/>
  <c r="H1090" i="295"/>
  <c r="I1090" i="295" s="1"/>
  <c r="F1090" i="295"/>
  <c r="J1089" i="295"/>
  <c r="H1089" i="295"/>
  <c r="F1089" i="295"/>
  <c r="J1088" i="295"/>
  <c r="H1088" i="295"/>
  <c r="I1088" i="295" s="1"/>
  <c r="F1088" i="295"/>
  <c r="J1087" i="295"/>
  <c r="H1087" i="295"/>
  <c r="I1087" i="295" s="1"/>
  <c r="F1087" i="295"/>
  <c r="J1086" i="295"/>
  <c r="H1086" i="295"/>
  <c r="I1086" i="295" s="1"/>
  <c r="F1086" i="295"/>
  <c r="J1085" i="295"/>
  <c r="H1085" i="295"/>
  <c r="F1085" i="295"/>
  <c r="J1084" i="295"/>
  <c r="H1084" i="295"/>
  <c r="I1084" i="295" s="1"/>
  <c r="F1084" i="295"/>
  <c r="J1083" i="295"/>
  <c r="H1083" i="295"/>
  <c r="I1083" i="295" s="1"/>
  <c r="F1083" i="295"/>
  <c r="J1082" i="295"/>
  <c r="H1082" i="295"/>
  <c r="F1082" i="295"/>
  <c r="J1081" i="295"/>
  <c r="H1081" i="295"/>
  <c r="F1081" i="295"/>
  <c r="J1080" i="295"/>
  <c r="H1080" i="295"/>
  <c r="I1080" i="295" s="1"/>
  <c r="F1080" i="295"/>
  <c r="J1079" i="295"/>
  <c r="H1079" i="295"/>
  <c r="I1079" i="295" s="1"/>
  <c r="F1079" i="295"/>
  <c r="J1078" i="295"/>
  <c r="H1078" i="295"/>
  <c r="F1078" i="295"/>
  <c r="J1077" i="295"/>
  <c r="H1077" i="295"/>
  <c r="F1077" i="295"/>
  <c r="J1076" i="295"/>
  <c r="H1076" i="295"/>
  <c r="I1076" i="295" s="1"/>
  <c r="F1076" i="295"/>
  <c r="J1075" i="295"/>
  <c r="H1075" i="295"/>
  <c r="I1075" i="295" s="1"/>
  <c r="F1075" i="295"/>
  <c r="H1074" i="295"/>
  <c r="I1074" i="295" s="1"/>
  <c r="F1074" i="295"/>
  <c r="H1073" i="295"/>
  <c r="I1073" i="295" s="1"/>
  <c r="F1073" i="295"/>
  <c r="H1072" i="295"/>
  <c r="F1072" i="295"/>
  <c r="I1072" i="295" s="1"/>
  <c r="H1071" i="295"/>
  <c r="I1071" i="295" s="1"/>
  <c r="F1071" i="295"/>
  <c r="H1070" i="295"/>
  <c r="F1070" i="295"/>
  <c r="H1069" i="295"/>
  <c r="F1069" i="295"/>
  <c r="H1068" i="295"/>
  <c r="F1068" i="295"/>
  <c r="I1068" i="295" s="1"/>
  <c r="H1067" i="295"/>
  <c r="F1067" i="295"/>
  <c r="H1066" i="295"/>
  <c r="F1066" i="295"/>
  <c r="H1065" i="295"/>
  <c r="F1065" i="295"/>
  <c r="H1064" i="295"/>
  <c r="I1064" i="295" s="1"/>
  <c r="F1064" i="295"/>
  <c r="H1063" i="295"/>
  <c r="F1063" i="295"/>
  <c r="H1062" i="295"/>
  <c r="I1062" i="295" s="1"/>
  <c r="F1062" i="295"/>
  <c r="H1061" i="295"/>
  <c r="F1061" i="295"/>
  <c r="H1060" i="295"/>
  <c r="F1060" i="295"/>
  <c r="H1059" i="295"/>
  <c r="I1059" i="295" s="1"/>
  <c r="F1059" i="295"/>
  <c r="H1058" i="295"/>
  <c r="I1058" i="295" s="1"/>
  <c r="F1058" i="295"/>
  <c r="H1057" i="295"/>
  <c r="I1057" i="295" s="1"/>
  <c r="F1057" i="295"/>
  <c r="H1056" i="295"/>
  <c r="F1056" i="295"/>
  <c r="H1055" i="295"/>
  <c r="I1055" i="295" s="1"/>
  <c r="F1055" i="295"/>
  <c r="H1054" i="295"/>
  <c r="F1054" i="295"/>
  <c r="H1053" i="295"/>
  <c r="F1053" i="295"/>
  <c r="H1052" i="295"/>
  <c r="F1052" i="295"/>
  <c r="H1051" i="295"/>
  <c r="F1051" i="295"/>
  <c r="H1050" i="295"/>
  <c r="F1050" i="295"/>
  <c r="H1049" i="295"/>
  <c r="F1049" i="295"/>
  <c r="H1048" i="295"/>
  <c r="I1048" i="295" s="1"/>
  <c r="F1048" i="295"/>
  <c r="H1047" i="295"/>
  <c r="F1047" i="295"/>
  <c r="H1046" i="295"/>
  <c r="I1046" i="295" s="1"/>
  <c r="F1046" i="295"/>
  <c r="H1045" i="295"/>
  <c r="I1045" i="295" s="1"/>
  <c r="F1045" i="295"/>
  <c r="H1044" i="295"/>
  <c r="F1044" i="295"/>
  <c r="H1043" i="295"/>
  <c r="I1043" i="295" s="1"/>
  <c r="F1043" i="295"/>
  <c r="H1042" i="295"/>
  <c r="I1042" i="295" s="1"/>
  <c r="F1042" i="295"/>
  <c r="H1041" i="295"/>
  <c r="I1041" i="295" s="1"/>
  <c r="F1041" i="295"/>
  <c r="H1040" i="295"/>
  <c r="F1040" i="295"/>
  <c r="H1039" i="295"/>
  <c r="I1039" i="295" s="1"/>
  <c r="H1038" i="295"/>
  <c r="I1038" i="295" s="1"/>
  <c r="H1037" i="295"/>
  <c r="I1037" i="295" s="1"/>
  <c r="H1036" i="295"/>
  <c r="I1036" i="295" s="1"/>
  <c r="H1035" i="295"/>
  <c r="I1035" i="295" s="1"/>
  <c r="H1034" i="295"/>
  <c r="I1034" i="295" s="1"/>
  <c r="I1033" i="295"/>
  <c r="H1033" i="295"/>
  <c r="I1032" i="295"/>
  <c r="I1031" i="295"/>
  <c r="I1030" i="295"/>
  <c r="I1029" i="295"/>
  <c r="H1029" i="295"/>
  <c r="I1028" i="295"/>
  <c r="I1027" i="295"/>
  <c r="I1026" i="295"/>
  <c r="I1025" i="295"/>
  <c r="I1024" i="295"/>
  <c r="I1023" i="295"/>
  <c r="I1022" i="295"/>
  <c r="I1021" i="295"/>
  <c r="I1020" i="295"/>
  <c r="I1019" i="295"/>
  <c r="I1018" i="295"/>
  <c r="I1017" i="295"/>
  <c r="I1016" i="295"/>
  <c r="I1015" i="295"/>
  <c r="I1014" i="295"/>
  <c r="I1013" i="295"/>
  <c r="I1012" i="295"/>
  <c r="I1011" i="295"/>
  <c r="I1010" i="295"/>
  <c r="I1009" i="295"/>
  <c r="I1008" i="295"/>
  <c r="I1007" i="295"/>
  <c r="I1006" i="295"/>
  <c r="I1005" i="295"/>
  <c r="I1004" i="295"/>
  <c r="I1003" i="295"/>
  <c r="I1002" i="295"/>
  <c r="I1001" i="295"/>
  <c r="I1000" i="295"/>
  <c r="I999" i="295"/>
  <c r="I998" i="295"/>
  <c r="I997" i="295"/>
  <c r="I996" i="295"/>
  <c r="I995" i="295"/>
  <c r="I994" i="295"/>
  <c r="I993" i="295"/>
  <c r="I992" i="295"/>
  <c r="I991" i="295"/>
  <c r="I990" i="295"/>
  <c r="I989" i="295"/>
  <c r="I988" i="295"/>
  <c r="I987" i="295"/>
  <c r="I986" i="295"/>
  <c r="I985" i="295"/>
  <c r="I984" i="295"/>
  <c r="I983" i="295"/>
  <c r="I982" i="295"/>
  <c r="I981" i="295"/>
  <c r="I980" i="295"/>
  <c r="I979" i="295"/>
  <c r="I978" i="295"/>
  <c r="I977" i="295"/>
  <c r="I976" i="295"/>
  <c r="I975" i="295"/>
  <c r="I974" i="295"/>
  <c r="I973" i="295"/>
  <c r="I972" i="295"/>
  <c r="I971" i="295"/>
  <c r="I970" i="295"/>
  <c r="I969" i="295"/>
  <c r="I968" i="295"/>
  <c r="I967" i="295"/>
  <c r="I966" i="295"/>
  <c r="I965" i="295"/>
  <c r="I964" i="295"/>
  <c r="I963" i="295"/>
  <c r="I962" i="295"/>
  <c r="I961" i="295"/>
  <c r="I960" i="295"/>
  <c r="I959" i="295"/>
  <c r="I958" i="295"/>
  <c r="I957" i="295"/>
  <c r="I956" i="295"/>
  <c r="I955" i="295"/>
  <c r="I954" i="295"/>
  <c r="I953" i="295"/>
  <c r="I952" i="295"/>
  <c r="I951" i="295"/>
  <c r="I950" i="295"/>
  <c r="I949" i="295"/>
  <c r="I948" i="295"/>
  <c r="I947" i="295"/>
  <c r="I946" i="295"/>
  <c r="I945" i="295"/>
  <c r="I944" i="295"/>
  <c r="I943" i="295"/>
  <c r="I942" i="295"/>
  <c r="I941" i="295"/>
  <c r="I940" i="295"/>
  <c r="I939" i="295"/>
  <c r="I938" i="295"/>
  <c r="I937" i="295"/>
  <c r="I936" i="295"/>
  <c r="I935" i="295"/>
  <c r="I934" i="295"/>
  <c r="I933" i="295"/>
  <c r="I932" i="295"/>
  <c r="I931" i="295"/>
  <c r="I930" i="295"/>
  <c r="I929" i="295"/>
  <c r="I928" i="295"/>
  <c r="I927" i="295"/>
  <c r="I926" i="295"/>
  <c r="I925" i="295"/>
  <c r="I924" i="295"/>
  <c r="I923" i="295"/>
  <c r="I922" i="295"/>
  <c r="I921" i="295"/>
  <c r="I920" i="295"/>
  <c r="I919" i="295"/>
  <c r="I918" i="295"/>
  <c r="I917" i="295"/>
  <c r="I916" i="295"/>
  <c r="I915" i="295"/>
  <c r="I914" i="295"/>
  <c r="I913" i="295"/>
  <c r="I912" i="295"/>
  <c r="I911" i="295"/>
  <c r="I910" i="295"/>
  <c r="I909" i="295"/>
  <c r="I908" i="295"/>
  <c r="I907" i="295"/>
  <c r="I906" i="295"/>
  <c r="I905" i="295"/>
  <c r="I904" i="295"/>
  <c r="I903" i="295"/>
  <c r="I902" i="295"/>
  <c r="I901" i="295"/>
  <c r="I900" i="295"/>
  <c r="I899" i="295"/>
  <c r="I898" i="295"/>
  <c r="I897" i="295"/>
  <c r="I896" i="295"/>
  <c r="I895" i="295"/>
  <c r="I894" i="295"/>
  <c r="I893" i="295"/>
  <c r="I892" i="295"/>
  <c r="I891" i="295"/>
  <c r="I890" i="295"/>
  <c r="I889" i="295"/>
  <c r="I888" i="295"/>
  <c r="I887" i="295"/>
  <c r="I886" i="295"/>
  <c r="I885" i="295"/>
  <c r="I884" i="295"/>
  <c r="I883" i="295"/>
  <c r="I882" i="295"/>
  <c r="I881" i="295"/>
  <c r="I880" i="295"/>
  <c r="I879" i="295"/>
  <c r="I878" i="295"/>
  <c r="I877" i="295"/>
  <c r="I876" i="295"/>
  <c r="I875" i="295"/>
  <c r="I874" i="295"/>
  <c r="I873" i="295"/>
  <c r="I872" i="295"/>
  <c r="I871" i="295"/>
  <c r="I870" i="295"/>
  <c r="I869" i="295"/>
  <c r="I868" i="295"/>
  <c r="I867" i="295"/>
  <c r="I866" i="295"/>
  <c r="I865" i="295"/>
  <c r="I864" i="295"/>
  <c r="I863" i="295"/>
  <c r="I862" i="295"/>
  <c r="I861" i="295"/>
  <c r="I860" i="295"/>
  <c r="I859" i="295"/>
  <c r="I858" i="295"/>
  <c r="I857" i="295"/>
  <c r="I856" i="295"/>
  <c r="I855" i="295"/>
  <c r="I854" i="295"/>
  <c r="I853" i="295"/>
  <c r="I852" i="295"/>
  <c r="I851" i="295"/>
  <c r="I850" i="295"/>
  <c r="I849" i="295"/>
  <c r="I848" i="295"/>
  <c r="I847" i="295"/>
  <c r="I846" i="295"/>
  <c r="I845" i="295"/>
  <c r="I844" i="295"/>
  <c r="I843" i="295"/>
  <c r="I842" i="295"/>
  <c r="I841" i="295"/>
  <c r="I840" i="295"/>
  <c r="I839" i="295"/>
  <c r="I838" i="295"/>
  <c r="I837" i="295"/>
  <c r="I836" i="295"/>
  <c r="I835" i="295"/>
  <c r="I834" i="295"/>
  <c r="I833" i="295"/>
  <c r="I832" i="295"/>
  <c r="I831" i="295"/>
  <c r="I830" i="295"/>
  <c r="I829" i="295"/>
  <c r="I828" i="295"/>
  <c r="I827" i="295"/>
  <c r="I826" i="295"/>
  <c r="I825" i="295"/>
  <c r="I824" i="295"/>
  <c r="I823" i="295"/>
  <c r="I822" i="295"/>
  <c r="I821" i="295"/>
  <c r="I820" i="295"/>
  <c r="I819" i="295"/>
  <c r="I818" i="295"/>
  <c r="I817" i="295"/>
  <c r="I816" i="295"/>
  <c r="I815" i="295"/>
  <c r="I814" i="295"/>
  <c r="I813" i="295"/>
  <c r="I812" i="295"/>
  <c r="I811" i="295"/>
  <c r="I810" i="295"/>
  <c r="I809" i="295"/>
  <c r="I808" i="295"/>
  <c r="I807" i="295"/>
  <c r="I806" i="295"/>
  <c r="I805" i="295"/>
  <c r="I804" i="295"/>
  <c r="I803" i="295"/>
  <c r="I802" i="295"/>
  <c r="I801" i="295"/>
  <c r="I800" i="295"/>
  <c r="I799" i="295"/>
  <c r="I798" i="295"/>
  <c r="I797" i="295"/>
  <c r="I796" i="295"/>
  <c r="I795" i="295"/>
  <c r="I794" i="295"/>
  <c r="I793" i="295"/>
  <c r="I792" i="295"/>
  <c r="I791" i="295"/>
  <c r="I790" i="295"/>
  <c r="I789" i="295"/>
  <c r="I788" i="295"/>
  <c r="I787" i="295"/>
  <c r="I786" i="295"/>
  <c r="I785" i="295"/>
  <c r="I784" i="295"/>
  <c r="I783" i="295"/>
  <c r="I782" i="295"/>
  <c r="I781" i="295"/>
  <c r="I780" i="295"/>
  <c r="I779" i="295"/>
  <c r="I778" i="295"/>
  <c r="I777" i="295"/>
  <c r="I776" i="295"/>
  <c r="I775" i="295"/>
  <c r="I774" i="295"/>
  <c r="I773" i="295"/>
  <c r="I772" i="295"/>
  <c r="I771" i="295"/>
  <c r="I770" i="295"/>
  <c r="I769" i="295"/>
  <c r="I768" i="295"/>
  <c r="I767" i="295"/>
  <c r="I766" i="295"/>
  <c r="I765" i="295"/>
  <c r="I764" i="295"/>
  <c r="I763" i="295"/>
  <c r="I762" i="295"/>
  <c r="I761" i="295"/>
  <c r="I760" i="295"/>
  <c r="I759" i="295"/>
  <c r="I758" i="295"/>
  <c r="I757" i="295"/>
  <c r="I756" i="295"/>
  <c r="I755" i="295"/>
  <c r="I754" i="295"/>
  <c r="I753" i="295"/>
  <c r="I752" i="295"/>
  <c r="I751" i="295"/>
  <c r="I750" i="295"/>
  <c r="I749" i="295"/>
  <c r="I748" i="295"/>
  <c r="I747" i="295"/>
  <c r="I746" i="295"/>
  <c r="I745" i="295"/>
  <c r="I744" i="295"/>
  <c r="I743" i="295"/>
  <c r="I742" i="295"/>
  <c r="I741" i="295"/>
  <c r="I740" i="295"/>
  <c r="I739" i="295"/>
  <c r="I738" i="295"/>
  <c r="I737" i="295"/>
  <c r="I736" i="295"/>
  <c r="I735" i="295"/>
  <c r="I734" i="295"/>
  <c r="I733" i="295"/>
  <c r="I732" i="295"/>
  <c r="I731" i="295"/>
  <c r="I730" i="295"/>
  <c r="I729" i="295"/>
  <c r="I728" i="295"/>
  <c r="I727" i="295"/>
  <c r="I726" i="295"/>
  <c r="I725" i="295"/>
  <c r="I724" i="295"/>
  <c r="I723" i="295"/>
  <c r="I722" i="295"/>
  <c r="I721" i="295"/>
  <c r="I720" i="295"/>
  <c r="I719" i="295"/>
  <c r="I718" i="295"/>
  <c r="I717" i="295"/>
  <c r="I716" i="295"/>
  <c r="I715" i="295"/>
  <c r="I714" i="295"/>
  <c r="I713" i="295"/>
  <c r="I712" i="295"/>
  <c r="I711" i="295"/>
  <c r="I710" i="295"/>
  <c r="I709" i="295"/>
  <c r="I708" i="295"/>
  <c r="I707" i="295"/>
  <c r="I706" i="295"/>
  <c r="I705" i="295"/>
  <c r="I704" i="295"/>
  <c r="I703" i="295"/>
  <c r="I702" i="295"/>
  <c r="I701" i="295"/>
  <c r="I700" i="295"/>
  <c r="I699" i="295"/>
  <c r="I698" i="295"/>
  <c r="I697" i="295"/>
  <c r="I696" i="295"/>
  <c r="I695" i="295"/>
  <c r="I694" i="295"/>
  <c r="I693" i="295"/>
  <c r="I692" i="295"/>
  <c r="I691" i="295"/>
  <c r="I690" i="295"/>
  <c r="I689" i="295"/>
  <c r="I688" i="295"/>
  <c r="I687" i="295"/>
  <c r="I686" i="295"/>
  <c r="I685" i="295"/>
  <c r="I684" i="295"/>
  <c r="I683" i="295"/>
  <c r="I682" i="295"/>
  <c r="I681" i="295"/>
  <c r="I680" i="295"/>
  <c r="I679" i="295"/>
  <c r="I678" i="295"/>
  <c r="I677" i="295"/>
  <c r="I676" i="295"/>
  <c r="I675" i="295"/>
  <c r="I674" i="295"/>
  <c r="I673" i="295"/>
  <c r="I672" i="295"/>
  <c r="I671" i="295"/>
  <c r="I670" i="295"/>
  <c r="I669" i="295"/>
  <c r="I668" i="295"/>
  <c r="I667" i="295"/>
  <c r="I666" i="295"/>
  <c r="I665" i="295"/>
  <c r="I664" i="295"/>
  <c r="I663" i="295"/>
  <c r="I662" i="295"/>
  <c r="I661" i="295"/>
  <c r="I660" i="295"/>
  <c r="I659" i="295"/>
  <c r="I658" i="295"/>
  <c r="I657" i="295"/>
  <c r="I656" i="295"/>
  <c r="I655" i="295"/>
  <c r="I654" i="295"/>
  <c r="I653" i="295"/>
  <c r="I652" i="295"/>
  <c r="I651" i="295"/>
  <c r="I650" i="295"/>
  <c r="I649" i="295"/>
  <c r="I648" i="295"/>
  <c r="I647" i="295"/>
  <c r="I646" i="295"/>
  <c r="I645" i="295"/>
  <c r="I644" i="295"/>
  <c r="I643" i="295"/>
  <c r="I642" i="295"/>
  <c r="I641" i="295"/>
  <c r="I640" i="295"/>
  <c r="I639" i="295"/>
  <c r="I638" i="295"/>
  <c r="I637" i="295"/>
  <c r="I636" i="295"/>
  <c r="I635" i="295"/>
  <c r="I634" i="295"/>
  <c r="I633" i="295"/>
  <c r="I632" i="295"/>
  <c r="I631" i="295"/>
  <c r="I630" i="295"/>
  <c r="I629" i="295"/>
  <c r="I628" i="295"/>
  <c r="I627" i="295"/>
  <c r="I626" i="295"/>
  <c r="I625" i="295"/>
  <c r="I624" i="295"/>
  <c r="I623" i="295"/>
  <c r="I622" i="295"/>
  <c r="I621" i="295"/>
  <c r="I620" i="295"/>
  <c r="I619" i="295"/>
  <c r="I618" i="295"/>
  <c r="I617" i="295"/>
  <c r="I616" i="295"/>
  <c r="I615" i="295"/>
  <c r="I614" i="295"/>
  <c r="I613" i="295"/>
  <c r="I612" i="295"/>
  <c r="I611" i="295"/>
  <c r="I610" i="295"/>
  <c r="I609" i="295"/>
  <c r="I608" i="295"/>
  <c r="I607" i="295"/>
  <c r="I606" i="295"/>
  <c r="I605" i="295"/>
  <c r="I604" i="295"/>
  <c r="I603" i="295"/>
  <c r="I602" i="295"/>
  <c r="I601" i="295"/>
  <c r="I600" i="295"/>
  <c r="I599" i="295"/>
  <c r="I598" i="295"/>
  <c r="I597" i="295"/>
  <c r="I596" i="295"/>
  <c r="I595" i="295"/>
  <c r="I594" i="295"/>
  <c r="I593" i="295"/>
  <c r="I592" i="295"/>
  <c r="I591" i="295"/>
  <c r="I590" i="295"/>
  <c r="I589" i="295"/>
  <c r="I588" i="295"/>
  <c r="I587" i="295"/>
  <c r="I586" i="295"/>
  <c r="I585" i="295"/>
  <c r="I584" i="295"/>
  <c r="I583" i="295"/>
  <c r="I582" i="295"/>
  <c r="I581" i="295"/>
  <c r="I580" i="295"/>
  <c r="I579" i="295"/>
  <c r="I578" i="295"/>
  <c r="I577" i="295"/>
  <c r="I576" i="295"/>
  <c r="I575" i="295"/>
  <c r="I574" i="295"/>
  <c r="I573" i="295"/>
  <c r="I572" i="295"/>
  <c r="I571" i="295"/>
  <c r="I570" i="295"/>
  <c r="I569" i="295"/>
  <c r="I568" i="295"/>
  <c r="I567" i="295"/>
  <c r="I566" i="295"/>
  <c r="F1161" i="294"/>
  <c r="F1160" i="294"/>
  <c r="F1159" i="294"/>
  <c r="F1158" i="294"/>
  <c r="F1157" i="294"/>
  <c r="F1156" i="294"/>
  <c r="F1155" i="294"/>
  <c r="F1154" i="294"/>
  <c r="F1153" i="294"/>
  <c r="F1152" i="294"/>
  <c r="F1151" i="294"/>
  <c r="F1150" i="294"/>
  <c r="F1149" i="294"/>
  <c r="F1148" i="294"/>
  <c r="F1147" i="294"/>
  <c r="F1146" i="294"/>
  <c r="F1145" i="294"/>
  <c r="F1144" i="294"/>
  <c r="F1143" i="294"/>
  <c r="F1142" i="294"/>
  <c r="F1141" i="294"/>
  <c r="F1140" i="294"/>
  <c r="F1139" i="294"/>
  <c r="F1138" i="294"/>
  <c r="F1137" i="294"/>
  <c r="F1136" i="294"/>
  <c r="F1135" i="294"/>
  <c r="F1134" i="294"/>
  <c r="F1133" i="294"/>
  <c r="F1132" i="294"/>
  <c r="F1131" i="294"/>
  <c r="F1130" i="294"/>
  <c r="F1129" i="294"/>
  <c r="F1128" i="294"/>
  <c r="F1127" i="294"/>
  <c r="F1126" i="294"/>
  <c r="F1125" i="294"/>
  <c r="F1124" i="294"/>
  <c r="F1123" i="294"/>
  <c r="F1122" i="294"/>
  <c r="F1121" i="294"/>
  <c r="F1120" i="294"/>
  <c r="F1119" i="294"/>
  <c r="F1118" i="294"/>
  <c r="F1117" i="294"/>
  <c r="F1116" i="294"/>
  <c r="F1115" i="294"/>
  <c r="F1114" i="294"/>
  <c r="F1113" i="294"/>
  <c r="F1112" i="294"/>
  <c r="F1111" i="294"/>
  <c r="F1110" i="294"/>
  <c r="F1109" i="294"/>
  <c r="F1108" i="294"/>
  <c r="F1107" i="294"/>
  <c r="F1106" i="294"/>
  <c r="F1105" i="294"/>
  <c r="F1104" i="294"/>
  <c r="F1103" i="294"/>
  <c r="F1102" i="294"/>
  <c r="F1101" i="294"/>
  <c r="F1100" i="294"/>
  <c r="F1099" i="294"/>
  <c r="F1098" i="294"/>
  <c r="F1097" i="294"/>
  <c r="F1096" i="294"/>
  <c r="F1095" i="294"/>
  <c r="F1094" i="294"/>
  <c r="F1093" i="294"/>
  <c r="F1092" i="294"/>
  <c r="F1091" i="294"/>
  <c r="F1090" i="294"/>
  <c r="F1089" i="294"/>
  <c r="F1088" i="294"/>
  <c r="F1087" i="294"/>
  <c r="F1086" i="294"/>
  <c r="F1085" i="294"/>
  <c r="F1084" i="294"/>
  <c r="F1083" i="294"/>
  <c r="F1082" i="294"/>
  <c r="F1081" i="294"/>
  <c r="F1080" i="294"/>
  <c r="F1079" i="294"/>
  <c r="F1078" i="294"/>
  <c r="F1077" i="294"/>
  <c r="F1076" i="294"/>
  <c r="F1075" i="294"/>
  <c r="C1075" i="294"/>
  <c r="C1076" i="294" s="1"/>
  <c r="C1077" i="294" s="1"/>
  <c r="C1078" i="294" s="1"/>
  <c r="C1079" i="294" s="1"/>
  <c r="C1080" i="294" s="1"/>
  <c r="C1081" i="294" s="1"/>
  <c r="C1082" i="294" s="1"/>
  <c r="C1083" i="294" s="1"/>
  <c r="C1084" i="294" s="1"/>
  <c r="C1085" i="294" s="1"/>
  <c r="C1086" i="294" s="1"/>
  <c r="C1087" i="294" s="1"/>
  <c r="C1088" i="294" s="1"/>
  <c r="C1089" i="294" s="1"/>
  <c r="C1090" i="294" s="1"/>
  <c r="C1091" i="294" s="1"/>
  <c r="C1092" i="294" s="1"/>
  <c r="C1093" i="294" s="1"/>
  <c r="C1094" i="294" s="1"/>
  <c r="C1095" i="294" s="1"/>
  <c r="C1096" i="294" s="1"/>
  <c r="C1097" i="294" s="1"/>
  <c r="C1098" i="294" s="1"/>
  <c r="C1099" i="294" s="1"/>
  <c r="C1100" i="294" s="1"/>
  <c r="C1101" i="294" s="1"/>
  <c r="C1102" i="294" s="1"/>
  <c r="C1103" i="294" s="1"/>
  <c r="C1104" i="294" s="1"/>
  <c r="C1105" i="294" s="1"/>
  <c r="C1106" i="294" s="1"/>
  <c r="C1107" i="294" s="1"/>
  <c r="C1108" i="294" s="1"/>
  <c r="C1109" i="294" s="1"/>
  <c r="C1110" i="294" s="1"/>
  <c r="C1111" i="294" s="1"/>
  <c r="C1112" i="294" s="1"/>
  <c r="C1113" i="294" s="1"/>
  <c r="C1114" i="294" s="1"/>
  <c r="C1115" i="294" s="1"/>
  <c r="C1116" i="294" s="1"/>
  <c r="C1117" i="294" s="1"/>
  <c r="C1118" i="294" s="1"/>
  <c r="C1119" i="294" s="1"/>
  <c r="C1120" i="294" s="1"/>
  <c r="C1121" i="294" s="1"/>
  <c r="C1122" i="294" s="1"/>
  <c r="C1123" i="294" s="1"/>
  <c r="C1124" i="294" s="1"/>
  <c r="C1125" i="294" s="1"/>
  <c r="C1126" i="294" s="1"/>
  <c r="C1127" i="294" s="1"/>
  <c r="C1128" i="294" s="1"/>
  <c r="C1129" i="294" s="1"/>
  <c r="C1130" i="294" s="1"/>
  <c r="C1131" i="294" s="1"/>
  <c r="C1132" i="294" s="1"/>
  <c r="C1133" i="294" s="1"/>
  <c r="C1134" i="294" s="1"/>
  <c r="C1135" i="294" s="1"/>
  <c r="C1136" i="294" s="1"/>
  <c r="C1137" i="294" s="1"/>
  <c r="C1138" i="294" s="1"/>
  <c r="C1139" i="294" s="1"/>
  <c r="C1140" i="294" s="1"/>
  <c r="C1141" i="294" s="1"/>
  <c r="C1142" i="294" s="1"/>
  <c r="C1143" i="294" s="1"/>
  <c r="C1144" i="294" s="1"/>
  <c r="C1145" i="294" s="1"/>
  <c r="C1146" i="294" s="1"/>
  <c r="C1147" i="294" s="1"/>
  <c r="C1148" i="294" s="1"/>
  <c r="C1149" i="294" s="1"/>
  <c r="C1150" i="294" s="1"/>
  <c r="C1151" i="294" s="1"/>
  <c r="C1152" i="294" s="1"/>
  <c r="C1153" i="294" s="1"/>
  <c r="C1154" i="294" s="1"/>
  <c r="C1155" i="294" s="1"/>
  <c r="C1156" i="294" s="1"/>
  <c r="C1157" i="294" s="1"/>
  <c r="C1158" i="294" s="1"/>
  <c r="C1159" i="294" s="1"/>
  <c r="C1160" i="294" s="1"/>
  <c r="C1161" i="294" s="1"/>
  <c r="C1162" i="294" s="1"/>
  <c r="C1163" i="294" s="1"/>
  <c r="C1164" i="294" s="1"/>
  <c r="C1165" i="294" s="1"/>
  <c r="B1075" i="294"/>
  <c r="B1076" i="294" s="1"/>
  <c r="B1077" i="294" s="1"/>
  <c r="H1074" i="294"/>
  <c r="F1074" i="294"/>
  <c r="H1073" i="294"/>
  <c r="F1073" i="294"/>
  <c r="H1072" i="294"/>
  <c r="F1072" i="294"/>
  <c r="H1071" i="294"/>
  <c r="F1071" i="294"/>
  <c r="H1070" i="294"/>
  <c r="F1070" i="294"/>
  <c r="H1069" i="294"/>
  <c r="F1069" i="294"/>
  <c r="H1068" i="294"/>
  <c r="F1068" i="294"/>
  <c r="H1067" i="294"/>
  <c r="F1067" i="294"/>
  <c r="H1066" i="294"/>
  <c r="F1066" i="294"/>
  <c r="H1065" i="294"/>
  <c r="F1065" i="294"/>
  <c r="H1064" i="294"/>
  <c r="F1064" i="294"/>
  <c r="H1063" i="294"/>
  <c r="F1063" i="294"/>
  <c r="H1062" i="294"/>
  <c r="F1062" i="294"/>
  <c r="H1061" i="294"/>
  <c r="F1061" i="294"/>
  <c r="H1060" i="294"/>
  <c r="F1060" i="294"/>
  <c r="I1060" i="294" s="1"/>
  <c r="H1059" i="294"/>
  <c r="F1059" i="294"/>
  <c r="H1058" i="294"/>
  <c r="F1058" i="294"/>
  <c r="H1057" i="294"/>
  <c r="F1057" i="294"/>
  <c r="H1056" i="294"/>
  <c r="F1056" i="294"/>
  <c r="H1055" i="294"/>
  <c r="F1055" i="294"/>
  <c r="H1054" i="294"/>
  <c r="F1054" i="294"/>
  <c r="H1053" i="294"/>
  <c r="F1053" i="294"/>
  <c r="H1052" i="294"/>
  <c r="F1052" i="294"/>
  <c r="H1051" i="294"/>
  <c r="F1051" i="294"/>
  <c r="H1050" i="294"/>
  <c r="F1050" i="294"/>
  <c r="H1049" i="294"/>
  <c r="F1049" i="294"/>
  <c r="H1048" i="294"/>
  <c r="F1048" i="294"/>
  <c r="H1047" i="294"/>
  <c r="F1047" i="294"/>
  <c r="H1046" i="294"/>
  <c r="F1046" i="294"/>
  <c r="H1045" i="294"/>
  <c r="F1045" i="294"/>
  <c r="H1044" i="294"/>
  <c r="F1044" i="294"/>
  <c r="H1043" i="294"/>
  <c r="F1043" i="294"/>
  <c r="H1042" i="294"/>
  <c r="F1042" i="294"/>
  <c r="H1041" i="294"/>
  <c r="F1041" i="294"/>
  <c r="H1040" i="294"/>
  <c r="F1040" i="294"/>
  <c r="F1039" i="294"/>
  <c r="I1039" i="294" s="1"/>
  <c r="F1038" i="294"/>
  <c r="I1038" i="294" s="1"/>
  <c r="F1037" i="294"/>
  <c r="I1037" i="294" s="1"/>
  <c r="F1036" i="294"/>
  <c r="I1036" i="294" s="1"/>
  <c r="F1035" i="294"/>
  <c r="I1035" i="294" s="1"/>
  <c r="F1034" i="294"/>
  <c r="I1034" i="294" s="1"/>
  <c r="I1033" i="294"/>
  <c r="I1032" i="294"/>
  <c r="I1031" i="294"/>
  <c r="I1030" i="294"/>
  <c r="I1029" i="294"/>
  <c r="I1028" i="294"/>
  <c r="I1027" i="294"/>
  <c r="I1026" i="294"/>
  <c r="I1025" i="294"/>
  <c r="I1024" i="294"/>
  <c r="I1023" i="294"/>
  <c r="I1022" i="294"/>
  <c r="I1021" i="294"/>
  <c r="I1020" i="294"/>
  <c r="I1019" i="294"/>
  <c r="I1018" i="294"/>
  <c r="I1017" i="294"/>
  <c r="I1016" i="294"/>
  <c r="I1015" i="294"/>
  <c r="I1014" i="294"/>
  <c r="I1013" i="294"/>
  <c r="I1012" i="294"/>
  <c r="I1011" i="294"/>
  <c r="I1010" i="294"/>
  <c r="I1009" i="294"/>
  <c r="I1008" i="294"/>
  <c r="I1007" i="294"/>
  <c r="I1006" i="294"/>
  <c r="I1005" i="294"/>
  <c r="I1004" i="294"/>
  <c r="I1003" i="294"/>
  <c r="I1002" i="294"/>
  <c r="I1001" i="294"/>
  <c r="I1000" i="294"/>
  <c r="I999" i="294"/>
  <c r="I998" i="294"/>
  <c r="I997" i="294"/>
  <c r="I996" i="294"/>
  <c r="I995" i="294"/>
  <c r="I994" i="294"/>
  <c r="I993" i="294"/>
  <c r="I992" i="294"/>
  <c r="I991" i="294"/>
  <c r="I990" i="294"/>
  <c r="I989" i="294"/>
  <c r="I988" i="294"/>
  <c r="I987" i="294"/>
  <c r="I986" i="294"/>
  <c r="I985" i="294"/>
  <c r="I984" i="294"/>
  <c r="I983" i="294"/>
  <c r="I982" i="294"/>
  <c r="I981" i="294"/>
  <c r="I980" i="294"/>
  <c r="I979" i="294"/>
  <c r="I978" i="294"/>
  <c r="I977" i="294"/>
  <c r="I976" i="294"/>
  <c r="I975" i="294"/>
  <c r="I974" i="294"/>
  <c r="I973" i="294"/>
  <c r="I972" i="294"/>
  <c r="I971" i="294"/>
  <c r="I970" i="294"/>
  <c r="I969" i="294"/>
  <c r="I968" i="294"/>
  <c r="I967" i="294"/>
  <c r="I966" i="294"/>
  <c r="I965" i="294"/>
  <c r="I964" i="294"/>
  <c r="I963" i="294"/>
  <c r="I962" i="294"/>
  <c r="I961" i="294"/>
  <c r="I960" i="294"/>
  <c r="I959" i="294"/>
  <c r="I958" i="294"/>
  <c r="I957" i="294"/>
  <c r="I956" i="294"/>
  <c r="I955" i="294"/>
  <c r="I954" i="294"/>
  <c r="I953" i="294"/>
  <c r="I952" i="294"/>
  <c r="I951" i="294"/>
  <c r="I950" i="294"/>
  <c r="I949" i="294"/>
  <c r="I948" i="294"/>
  <c r="I947" i="294"/>
  <c r="I946" i="294"/>
  <c r="I945" i="294"/>
  <c r="I944" i="294"/>
  <c r="I943" i="294"/>
  <c r="I942" i="294"/>
  <c r="I941" i="294"/>
  <c r="I940" i="294"/>
  <c r="I939" i="294"/>
  <c r="I938" i="294"/>
  <c r="I937" i="294"/>
  <c r="I936" i="294"/>
  <c r="I935" i="294"/>
  <c r="I934" i="294"/>
  <c r="I933" i="294"/>
  <c r="I932" i="294"/>
  <c r="I931" i="294"/>
  <c r="I930" i="294"/>
  <c r="I929" i="294"/>
  <c r="I928" i="294"/>
  <c r="I927" i="294"/>
  <c r="I926" i="294"/>
  <c r="I925" i="294"/>
  <c r="I924" i="294"/>
  <c r="I923" i="294"/>
  <c r="I922" i="294"/>
  <c r="I921" i="294"/>
  <c r="I920" i="294"/>
  <c r="I919" i="294"/>
  <c r="I918" i="294"/>
  <c r="I917" i="294"/>
  <c r="I916" i="294"/>
  <c r="I915" i="294"/>
  <c r="I914" i="294"/>
  <c r="I913" i="294"/>
  <c r="I912" i="294"/>
  <c r="I911" i="294"/>
  <c r="I910" i="294"/>
  <c r="I909" i="294"/>
  <c r="I908" i="294"/>
  <c r="I907" i="294"/>
  <c r="I906" i="294"/>
  <c r="I905" i="294"/>
  <c r="I904" i="294"/>
  <c r="I903" i="294"/>
  <c r="I902" i="294"/>
  <c r="I901" i="294"/>
  <c r="I900" i="294"/>
  <c r="I899" i="294"/>
  <c r="I898" i="294"/>
  <c r="I897" i="294"/>
  <c r="I896" i="294"/>
  <c r="I895" i="294"/>
  <c r="I894" i="294"/>
  <c r="I893" i="294"/>
  <c r="I892" i="294"/>
  <c r="I891" i="294"/>
  <c r="I890" i="294"/>
  <c r="I889" i="294"/>
  <c r="I888" i="294"/>
  <c r="I887" i="294"/>
  <c r="I886" i="294"/>
  <c r="I885" i="294"/>
  <c r="I884" i="294"/>
  <c r="I883" i="294"/>
  <c r="I882" i="294"/>
  <c r="I881" i="294"/>
  <c r="I880" i="294"/>
  <c r="I879" i="294"/>
  <c r="I878" i="294"/>
  <c r="I877" i="294"/>
  <c r="I876" i="294"/>
  <c r="I875" i="294"/>
  <c r="I874" i="294"/>
  <c r="I873" i="294"/>
  <c r="I872" i="294"/>
  <c r="I871" i="294"/>
  <c r="I870" i="294"/>
  <c r="I869" i="294"/>
  <c r="I868" i="294"/>
  <c r="I867" i="294"/>
  <c r="I866" i="294"/>
  <c r="I865" i="294"/>
  <c r="I864" i="294"/>
  <c r="I863" i="294"/>
  <c r="I862" i="294"/>
  <c r="I861" i="294"/>
  <c r="I860" i="294"/>
  <c r="I859" i="294"/>
  <c r="I858" i="294"/>
  <c r="I857" i="294"/>
  <c r="I856" i="294"/>
  <c r="I855" i="294"/>
  <c r="I854" i="294"/>
  <c r="I853" i="294"/>
  <c r="I852" i="294"/>
  <c r="I851" i="294"/>
  <c r="I850" i="294"/>
  <c r="I849" i="294"/>
  <c r="I848" i="294"/>
  <c r="I847" i="294"/>
  <c r="I846" i="294"/>
  <c r="I845" i="294"/>
  <c r="I844" i="294"/>
  <c r="I843" i="294"/>
  <c r="I842" i="294"/>
  <c r="I841" i="294"/>
  <c r="I840" i="294"/>
  <c r="I839" i="294"/>
  <c r="I838" i="294"/>
  <c r="I837" i="294"/>
  <c r="I836" i="294"/>
  <c r="I835" i="294"/>
  <c r="I834" i="294"/>
  <c r="I833" i="294"/>
  <c r="I832" i="294"/>
  <c r="I831" i="294"/>
  <c r="I830" i="294"/>
  <c r="I829" i="294"/>
  <c r="I828" i="294"/>
  <c r="I827" i="294"/>
  <c r="I826" i="294"/>
  <c r="I825" i="294"/>
  <c r="I824" i="294"/>
  <c r="I823" i="294"/>
  <c r="I822" i="294"/>
  <c r="I821" i="294"/>
  <c r="I820" i="294"/>
  <c r="I819" i="294"/>
  <c r="I818" i="294"/>
  <c r="I817" i="294"/>
  <c r="I816" i="294"/>
  <c r="I815" i="294"/>
  <c r="I814" i="294"/>
  <c r="I813" i="294"/>
  <c r="I812" i="294"/>
  <c r="I811" i="294"/>
  <c r="I810" i="294"/>
  <c r="I809" i="294"/>
  <c r="I808" i="294"/>
  <c r="I807" i="294"/>
  <c r="I806" i="294"/>
  <c r="I805" i="294"/>
  <c r="I804" i="294"/>
  <c r="I803" i="294"/>
  <c r="I802" i="294"/>
  <c r="I801" i="294"/>
  <c r="I800" i="294"/>
  <c r="I799" i="294"/>
  <c r="I798" i="294"/>
  <c r="I797" i="294"/>
  <c r="I796" i="294"/>
  <c r="I795" i="294"/>
  <c r="I794" i="294"/>
  <c r="I793" i="294"/>
  <c r="I792" i="294"/>
  <c r="I791" i="294"/>
  <c r="I790" i="294"/>
  <c r="I789" i="294"/>
  <c r="I788" i="294"/>
  <c r="I787" i="294"/>
  <c r="I786" i="294"/>
  <c r="I785" i="294"/>
  <c r="I784" i="294"/>
  <c r="I783" i="294"/>
  <c r="I782" i="294"/>
  <c r="I781" i="294"/>
  <c r="I780" i="294"/>
  <c r="I779" i="294"/>
  <c r="I778" i="294"/>
  <c r="I777" i="294"/>
  <c r="I776" i="294"/>
  <c r="I775" i="294"/>
  <c r="I774" i="294"/>
  <c r="I773" i="294"/>
  <c r="I772" i="294"/>
  <c r="I771" i="294"/>
  <c r="I770" i="294"/>
  <c r="I769" i="294"/>
  <c r="I768" i="294"/>
  <c r="I767" i="294"/>
  <c r="I766" i="294"/>
  <c r="I765" i="294"/>
  <c r="I764" i="294"/>
  <c r="I763" i="294"/>
  <c r="I762" i="294"/>
  <c r="I761" i="294"/>
  <c r="I760" i="294"/>
  <c r="I759" i="294"/>
  <c r="I758" i="294"/>
  <c r="I757" i="294"/>
  <c r="I756" i="294"/>
  <c r="I755" i="294"/>
  <c r="I754" i="294"/>
  <c r="I753" i="294"/>
  <c r="I752" i="294"/>
  <c r="I751" i="294"/>
  <c r="I750" i="294"/>
  <c r="I749" i="294"/>
  <c r="I748" i="294"/>
  <c r="I747" i="294"/>
  <c r="I746" i="294"/>
  <c r="I745" i="294"/>
  <c r="I744" i="294"/>
  <c r="I743" i="294"/>
  <c r="I742" i="294"/>
  <c r="I741" i="294"/>
  <c r="I740" i="294"/>
  <c r="I739" i="294"/>
  <c r="I738" i="294"/>
  <c r="I737" i="294"/>
  <c r="I736" i="294"/>
  <c r="I735" i="294"/>
  <c r="I734" i="294"/>
  <c r="I733" i="294"/>
  <c r="I732" i="294"/>
  <c r="I731" i="294"/>
  <c r="I730" i="294"/>
  <c r="I729" i="294"/>
  <c r="I728" i="294"/>
  <c r="I727" i="294"/>
  <c r="I726" i="294"/>
  <c r="I725" i="294"/>
  <c r="I724" i="294"/>
  <c r="I723" i="294"/>
  <c r="I722" i="294"/>
  <c r="I721" i="294"/>
  <c r="I720" i="294"/>
  <c r="I719" i="294"/>
  <c r="I718" i="294"/>
  <c r="I717" i="294"/>
  <c r="I716" i="294"/>
  <c r="I715" i="294"/>
  <c r="I714" i="294"/>
  <c r="I713" i="294"/>
  <c r="I712" i="294"/>
  <c r="I711" i="294"/>
  <c r="I710" i="294"/>
  <c r="I709" i="294"/>
  <c r="I708" i="294"/>
  <c r="I707" i="294"/>
  <c r="I706" i="294"/>
  <c r="I705" i="294"/>
  <c r="I704" i="294"/>
  <c r="I703" i="294"/>
  <c r="I702" i="294"/>
  <c r="I701" i="294"/>
  <c r="I700" i="294"/>
  <c r="I699" i="294"/>
  <c r="I698" i="294"/>
  <c r="I697" i="294"/>
  <c r="I696" i="294"/>
  <c r="I695" i="294"/>
  <c r="I694" i="294"/>
  <c r="I693" i="294"/>
  <c r="I692" i="294"/>
  <c r="I691" i="294"/>
  <c r="I690" i="294"/>
  <c r="I689" i="294"/>
  <c r="I688" i="294"/>
  <c r="I687" i="294"/>
  <c r="I686" i="294"/>
  <c r="I685" i="294"/>
  <c r="I684" i="294"/>
  <c r="I683" i="294"/>
  <c r="I682" i="294"/>
  <c r="I681" i="294"/>
  <c r="I680" i="294"/>
  <c r="I679" i="294"/>
  <c r="I678" i="294"/>
  <c r="I677" i="294"/>
  <c r="I676" i="294"/>
  <c r="I675" i="294"/>
  <c r="I674" i="294"/>
  <c r="I673" i="294"/>
  <c r="I672" i="294"/>
  <c r="I671" i="294"/>
  <c r="I670" i="294"/>
  <c r="I669" i="294"/>
  <c r="I668" i="294"/>
  <c r="I667" i="294"/>
  <c r="I666" i="294"/>
  <c r="I665" i="294"/>
  <c r="I664" i="294"/>
  <c r="I663" i="294"/>
  <c r="I662" i="294"/>
  <c r="I661" i="294"/>
  <c r="I660" i="294"/>
  <c r="I659" i="294"/>
  <c r="I658" i="294"/>
  <c r="I657" i="294"/>
  <c r="I656" i="294"/>
  <c r="I655" i="294"/>
  <c r="I654" i="294"/>
  <c r="I653" i="294"/>
  <c r="I652" i="294"/>
  <c r="I651" i="294"/>
  <c r="I650" i="294"/>
  <c r="I649" i="294"/>
  <c r="I648" i="294"/>
  <c r="I647" i="294"/>
  <c r="I646" i="294"/>
  <c r="I645" i="294"/>
  <c r="I644" i="294"/>
  <c r="I643" i="294"/>
  <c r="I642" i="294"/>
  <c r="I641" i="294"/>
  <c r="I640" i="294"/>
  <c r="I639" i="294"/>
  <c r="I638" i="294"/>
  <c r="I637" i="294"/>
  <c r="I636" i="294"/>
  <c r="I635" i="294"/>
  <c r="I634" i="294"/>
  <c r="I633" i="294"/>
  <c r="I632" i="294"/>
  <c r="I631" i="294"/>
  <c r="I630" i="294"/>
  <c r="I629" i="294"/>
  <c r="I628" i="294"/>
  <c r="I627" i="294"/>
  <c r="I626" i="294"/>
  <c r="I625" i="294"/>
  <c r="I624" i="294"/>
  <c r="I623" i="294"/>
  <c r="I622" i="294"/>
  <c r="I621" i="294"/>
  <c r="I620" i="294"/>
  <c r="I619" i="294"/>
  <c r="I618" i="294"/>
  <c r="I617" i="294"/>
  <c r="I616" i="294"/>
  <c r="I615" i="294"/>
  <c r="I614" i="294"/>
  <c r="I613" i="294"/>
  <c r="I612" i="294"/>
  <c r="I611" i="294"/>
  <c r="I610" i="294"/>
  <c r="I609" i="294"/>
  <c r="I608" i="294"/>
  <c r="I607" i="294"/>
  <c r="I606" i="294"/>
  <c r="I605" i="294"/>
  <c r="I604" i="294"/>
  <c r="I603" i="294"/>
  <c r="I602" i="294"/>
  <c r="I601" i="294"/>
  <c r="I600" i="294"/>
  <c r="I599" i="294"/>
  <c r="I598" i="294"/>
  <c r="I597" i="294"/>
  <c r="I596" i="294"/>
  <c r="I595" i="294"/>
  <c r="I594" i="294"/>
  <c r="I593" i="294"/>
  <c r="I592" i="294"/>
  <c r="I591" i="294"/>
  <c r="I590" i="294"/>
  <c r="I589" i="294"/>
  <c r="I588" i="294"/>
  <c r="I587" i="294"/>
  <c r="I586" i="294"/>
  <c r="I585" i="294"/>
  <c r="I584" i="294"/>
  <c r="I583" i="294"/>
  <c r="I582" i="294"/>
  <c r="I581" i="294"/>
  <c r="I580" i="294"/>
  <c r="I579" i="294"/>
  <c r="I578" i="294"/>
  <c r="I577" i="294"/>
  <c r="I576" i="294"/>
  <c r="I575" i="294"/>
  <c r="I574" i="294"/>
  <c r="I573" i="294"/>
  <c r="I572" i="294"/>
  <c r="I571" i="294"/>
  <c r="I570" i="294"/>
  <c r="I569" i="294"/>
  <c r="I568" i="294"/>
  <c r="I567" i="294"/>
  <c r="I566" i="294"/>
  <c r="I565" i="294"/>
  <c r="I564" i="294"/>
  <c r="I563" i="294"/>
  <c r="I562" i="294"/>
  <c r="I561" i="294"/>
  <c r="I560" i="294"/>
  <c r="I559" i="294"/>
  <c r="I558" i="294"/>
  <c r="I557" i="294"/>
  <c r="I556" i="294"/>
  <c r="I555" i="294"/>
  <c r="I554" i="294"/>
  <c r="I553" i="294"/>
  <c r="I552" i="294"/>
  <c r="I551" i="294"/>
  <c r="I550" i="294"/>
  <c r="I549" i="294"/>
  <c r="I548" i="294"/>
  <c r="I547" i="294"/>
  <c r="I546" i="294"/>
  <c r="I545" i="294"/>
  <c r="I544" i="294"/>
  <c r="I543" i="294"/>
  <c r="I542" i="294"/>
  <c r="I541" i="294"/>
  <c r="I540" i="294"/>
  <c r="I539" i="294"/>
  <c r="I538" i="294"/>
  <c r="I537" i="294"/>
  <c r="I536" i="294"/>
  <c r="I535" i="294"/>
  <c r="I534" i="294"/>
  <c r="I533" i="294"/>
  <c r="I532" i="294"/>
  <c r="I531" i="294"/>
  <c r="I530" i="294"/>
  <c r="I529" i="294"/>
  <c r="I528" i="294"/>
  <c r="I527" i="294"/>
  <c r="I526" i="294"/>
  <c r="I525" i="294"/>
  <c r="I524" i="294"/>
  <c r="I523" i="294"/>
  <c r="I522" i="294"/>
  <c r="I521" i="294"/>
  <c r="I520" i="294"/>
  <c r="I519" i="294"/>
  <c r="I518" i="294"/>
  <c r="I517" i="294"/>
  <c r="I516" i="294"/>
  <c r="I515" i="294"/>
  <c r="I514" i="294"/>
  <c r="I513" i="294"/>
  <c r="I512" i="294"/>
  <c r="I511" i="294"/>
  <c r="I510" i="294"/>
  <c r="I509" i="294"/>
  <c r="I508" i="294"/>
  <c r="I507" i="294"/>
  <c r="I506" i="294"/>
  <c r="I505" i="294"/>
  <c r="I504" i="294"/>
  <c r="I503" i="294"/>
  <c r="I502" i="294"/>
  <c r="I501" i="294"/>
  <c r="I500" i="294"/>
  <c r="I499" i="294"/>
  <c r="I498" i="294"/>
  <c r="I497" i="294"/>
  <c r="I496" i="294"/>
  <c r="I495" i="294"/>
  <c r="I494" i="294"/>
  <c r="I493" i="294"/>
  <c r="I492" i="294"/>
  <c r="I491" i="294"/>
  <c r="I490" i="294"/>
  <c r="I489" i="294"/>
  <c r="I488" i="294"/>
  <c r="I487" i="294"/>
  <c r="I486" i="294"/>
  <c r="I485" i="294"/>
  <c r="I484" i="294"/>
  <c r="I483" i="294"/>
  <c r="I482" i="294"/>
  <c r="I481" i="294"/>
  <c r="I480" i="294"/>
  <c r="I479" i="294"/>
  <c r="I478" i="294"/>
  <c r="I477" i="294"/>
  <c r="I476" i="294"/>
  <c r="I475" i="294"/>
  <c r="I474" i="294"/>
  <c r="I473" i="294"/>
  <c r="I472" i="294"/>
  <c r="I471" i="294"/>
  <c r="I470" i="294"/>
  <c r="I469" i="294"/>
  <c r="I468" i="294"/>
  <c r="I467" i="294"/>
  <c r="I466" i="294"/>
  <c r="I465" i="294"/>
  <c r="I464" i="294"/>
  <c r="I463" i="294"/>
  <c r="I462" i="294"/>
  <c r="I461" i="294"/>
  <c r="I460" i="294"/>
  <c r="I459" i="294"/>
  <c r="I458" i="294"/>
  <c r="I457" i="294"/>
  <c r="I456" i="294"/>
  <c r="I455" i="294"/>
  <c r="I454" i="294"/>
  <c r="I453" i="294"/>
  <c r="I452" i="294"/>
  <c r="I451" i="294"/>
  <c r="I450" i="294"/>
  <c r="I449" i="294"/>
  <c r="I448" i="294"/>
  <c r="I447" i="294"/>
  <c r="I446" i="294"/>
  <c r="I445" i="294"/>
  <c r="I444" i="294"/>
  <c r="I443" i="294"/>
  <c r="I442" i="294"/>
  <c r="I441" i="294"/>
  <c r="I440" i="294"/>
  <c r="I439" i="294"/>
  <c r="I438" i="294"/>
  <c r="I437" i="294"/>
  <c r="I436" i="294"/>
  <c r="I435" i="294"/>
  <c r="I434" i="294"/>
  <c r="I433" i="294"/>
  <c r="I432" i="294"/>
  <c r="I431" i="294"/>
  <c r="I430" i="294"/>
  <c r="I429" i="294"/>
  <c r="I428" i="294"/>
  <c r="I427" i="294"/>
  <c r="I426" i="294"/>
  <c r="I425" i="294"/>
  <c r="I424" i="294"/>
  <c r="I423" i="294"/>
  <c r="I422" i="294"/>
  <c r="I421" i="294"/>
  <c r="I420" i="294"/>
  <c r="I419" i="294"/>
  <c r="I418" i="294"/>
  <c r="I417" i="294"/>
  <c r="I416" i="294"/>
  <c r="I415" i="294"/>
  <c r="I414" i="294"/>
  <c r="I413" i="294"/>
  <c r="I412" i="294"/>
  <c r="I411" i="294"/>
  <c r="I410" i="294"/>
  <c r="I409" i="294"/>
  <c r="I408" i="294"/>
  <c r="I407" i="294"/>
  <c r="I406" i="294"/>
  <c r="I405" i="294"/>
  <c r="I404" i="294"/>
  <c r="I403" i="294"/>
  <c r="I402" i="294"/>
  <c r="I401" i="294"/>
  <c r="I400" i="294"/>
  <c r="I399" i="294"/>
  <c r="I398" i="294"/>
  <c r="I397" i="294"/>
  <c r="I396" i="294"/>
  <c r="I395" i="294"/>
  <c r="I394" i="294"/>
  <c r="I393" i="294"/>
  <c r="I392" i="294"/>
  <c r="I391" i="294"/>
  <c r="I390" i="294"/>
  <c r="I389" i="294"/>
  <c r="I388" i="294"/>
  <c r="I387" i="294"/>
  <c r="I386" i="294"/>
  <c r="I385" i="294"/>
  <c r="I384" i="294"/>
  <c r="I383" i="294"/>
  <c r="I382" i="294"/>
  <c r="I381" i="294"/>
  <c r="I380" i="294"/>
  <c r="I379" i="294"/>
  <c r="I378" i="294"/>
  <c r="I377" i="294"/>
  <c r="I376" i="294"/>
  <c r="I375" i="294"/>
  <c r="I374" i="294"/>
  <c r="I373" i="294"/>
  <c r="I372" i="294"/>
  <c r="I371" i="294"/>
  <c r="I370" i="294"/>
  <c r="I369" i="294"/>
  <c r="I368" i="294"/>
  <c r="I367" i="294"/>
  <c r="I366" i="294"/>
  <c r="I365" i="294"/>
  <c r="I364" i="294"/>
  <c r="I363" i="294"/>
  <c r="I362" i="294"/>
  <c r="I361" i="294"/>
  <c r="I360" i="294"/>
  <c r="I359" i="294"/>
  <c r="I358" i="294"/>
  <c r="I357" i="294"/>
  <c r="I356" i="294"/>
  <c r="I355" i="294"/>
  <c r="I354" i="294"/>
  <c r="I353" i="294"/>
  <c r="I352" i="294"/>
  <c r="I351" i="294"/>
  <c r="I350" i="294"/>
  <c r="I349" i="294"/>
  <c r="I348" i="294"/>
  <c r="I347" i="294"/>
  <c r="I346" i="294"/>
  <c r="I345" i="294"/>
  <c r="I344" i="294"/>
  <c r="I343" i="294"/>
  <c r="I342" i="294"/>
  <c r="I341" i="294"/>
  <c r="I340" i="294"/>
  <c r="I339" i="294"/>
  <c r="I338" i="294"/>
  <c r="I337" i="294"/>
  <c r="I336" i="294"/>
  <c r="I335" i="294"/>
  <c r="I334" i="294"/>
  <c r="I333" i="294"/>
  <c r="I332" i="294"/>
  <c r="I331" i="294"/>
  <c r="I330" i="294"/>
  <c r="I329" i="294"/>
  <c r="I328" i="294"/>
  <c r="I327" i="294"/>
  <c r="I326" i="294"/>
  <c r="I325" i="294"/>
  <c r="I324" i="294"/>
  <c r="I323" i="294"/>
  <c r="I322" i="294"/>
  <c r="I321" i="294"/>
  <c r="I320" i="294"/>
  <c r="I319" i="294"/>
  <c r="I318" i="294"/>
  <c r="I317" i="294"/>
  <c r="I316" i="294"/>
  <c r="I315" i="294"/>
  <c r="I314" i="294"/>
  <c r="I313" i="294"/>
  <c r="I312" i="294"/>
  <c r="I311" i="294"/>
  <c r="I310" i="294"/>
  <c r="I309" i="294"/>
  <c r="I308" i="294"/>
  <c r="I307" i="294"/>
  <c r="I306" i="294"/>
  <c r="I305" i="294"/>
  <c r="I304" i="294"/>
  <c r="I303" i="294"/>
  <c r="I302" i="294"/>
  <c r="I301" i="294"/>
  <c r="I300" i="294"/>
  <c r="I299" i="294"/>
  <c r="I298" i="294"/>
  <c r="I297" i="294"/>
  <c r="I296" i="294"/>
  <c r="I295" i="294"/>
  <c r="I294" i="294"/>
  <c r="I293" i="294"/>
  <c r="I292" i="294"/>
  <c r="I291" i="294"/>
  <c r="I290" i="294"/>
  <c r="I289" i="294"/>
  <c r="I288" i="294"/>
  <c r="I287" i="294"/>
  <c r="I286" i="294"/>
  <c r="I285" i="294"/>
  <c r="I284" i="294"/>
  <c r="I283" i="294"/>
  <c r="I282" i="294"/>
  <c r="I281" i="294"/>
  <c r="I280" i="294"/>
  <c r="I279" i="294"/>
  <c r="I278" i="294"/>
  <c r="I277" i="294"/>
  <c r="I276" i="294"/>
  <c r="I275" i="294"/>
  <c r="I274" i="294"/>
  <c r="I273" i="294"/>
  <c r="I272" i="294"/>
  <c r="I271" i="294"/>
  <c r="I270" i="294"/>
  <c r="I269" i="294"/>
  <c r="I268" i="294"/>
  <c r="I267" i="294"/>
  <c r="I266" i="294"/>
  <c r="I265" i="294"/>
  <c r="I264" i="294"/>
  <c r="I263" i="294"/>
  <c r="I262" i="294"/>
  <c r="I261" i="294"/>
  <c r="I260" i="294"/>
  <c r="I259" i="294"/>
  <c r="I258" i="294"/>
  <c r="I257" i="294"/>
  <c r="I256" i="294"/>
  <c r="I255" i="294"/>
  <c r="I254" i="294"/>
  <c r="I253" i="294"/>
  <c r="I252" i="294"/>
  <c r="I251" i="294"/>
  <c r="I250" i="294"/>
  <c r="I249" i="294"/>
  <c r="I248" i="294"/>
  <c r="I247" i="294"/>
  <c r="I246" i="294"/>
  <c r="I245" i="294"/>
  <c r="I244" i="294"/>
  <c r="I243" i="294"/>
  <c r="I242" i="294"/>
  <c r="I241" i="294"/>
  <c r="I240" i="294"/>
  <c r="I239" i="294"/>
  <c r="I238" i="294"/>
  <c r="I237" i="294"/>
  <c r="I236" i="294"/>
  <c r="I235" i="294"/>
  <c r="I234" i="294"/>
  <c r="I233" i="294"/>
  <c r="I232" i="294"/>
  <c r="I231" i="294"/>
  <c r="I230" i="294"/>
  <c r="I229" i="294"/>
  <c r="I228" i="294"/>
  <c r="I227" i="294"/>
  <c r="I226" i="294"/>
  <c r="I225" i="294"/>
  <c r="I224" i="294"/>
  <c r="I223" i="294"/>
  <c r="I222" i="294"/>
  <c r="I221" i="294"/>
  <c r="I220" i="294"/>
  <c r="I219" i="294"/>
  <c r="I218" i="294"/>
  <c r="I217" i="294"/>
  <c r="I216" i="294"/>
  <c r="I215" i="294"/>
  <c r="I214" i="294"/>
  <c r="I213" i="294"/>
  <c r="I212" i="294"/>
  <c r="I211" i="294"/>
  <c r="I210" i="294"/>
  <c r="I209" i="294"/>
  <c r="I208" i="294"/>
  <c r="I207" i="294"/>
  <c r="I206" i="294"/>
  <c r="I205" i="294"/>
  <c r="I204" i="294"/>
  <c r="I203" i="294"/>
  <c r="I202" i="294"/>
  <c r="I201" i="294"/>
  <c r="I200" i="294"/>
  <c r="I199" i="294"/>
  <c r="I198" i="294"/>
  <c r="I197" i="294"/>
  <c r="I196" i="294"/>
  <c r="I195" i="294"/>
  <c r="I194" i="294"/>
  <c r="I193" i="294"/>
  <c r="I192" i="294"/>
  <c r="I191" i="294"/>
  <c r="I190" i="294"/>
  <c r="I189" i="294"/>
  <c r="I188" i="294"/>
  <c r="I187" i="294"/>
  <c r="I186" i="294"/>
  <c r="I185" i="294"/>
  <c r="I184" i="294"/>
  <c r="I183" i="294"/>
  <c r="I182" i="294"/>
  <c r="I181" i="294"/>
  <c r="I180" i="294"/>
  <c r="I179" i="294"/>
  <c r="I178" i="294"/>
  <c r="I177" i="294"/>
  <c r="I176" i="294"/>
  <c r="I175" i="294"/>
  <c r="I174" i="294"/>
  <c r="I173" i="294"/>
  <c r="I172" i="294"/>
  <c r="I171" i="294"/>
  <c r="I170" i="294"/>
  <c r="I169" i="294"/>
  <c r="I168" i="294"/>
  <c r="I167" i="294"/>
  <c r="I166" i="294"/>
  <c r="I165" i="294"/>
  <c r="I164" i="294"/>
  <c r="I163" i="294"/>
  <c r="I162" i="294"/>
  <c r="I161" i="294"/>
  <c r="I160" i="294"/>
  <c r="I159" i="294"/>
  <c r="I158" i="294"/>
  <c r="I157" i="294"/>
  <c r="I156" i="294"/>
  <c r="I155" i="294"/>
  <c r="I154" i="294"/>
  <c r="I153" i="294"/>
  <c r="I152" i="294"/>
  <c r="I151" i="294"/>
  <c r="I150" i="294"/>
  <c r="I149" i="294"/>
  <c r="I148" i="294"/>
  <c r="I147" i="294"/>
  <c r="I146" i="294"/>
  <c r="I145" i="294"/>
  <c r="I144" i="294"/>
  <c r="I143" i="294"/>
  <c r="I142" i="294"/>
  <c r="I141" i="294"/>
  <c r="I140" i="294"/>
  <c r="I139" i="294"/>
  <c r="I138" i="294"/>
  <c r="I137" i="294"/>
  <c r="I136" i="294"/>
  <c r="I135" i="294"/>
  <c r="I134" i="294"/>
  <c r="I133" i="294"/>
  <c r="I132" i="294"/>
  <c r="I131" i="294"/>
  <c r="I130" i="294"/>
  <c r="I129" i="294"/>
  <c r="I128" i="294"/>
  <c r="I127" i="294"/>
  <c r="I126" i="294"/>
  <c r="I125" i="294"/>
  <c r="I124" i="294"/>
  <c r="I123" i="294"/>
  <c r="I122" i="294"/>
  <c r="I121" i="294"/>
  <c r="I120" i="294"/>
  <c r="I119" i="294"/>
  <c r="I118" i="294"/>
  <c r="I117" i="294"/>
  <c r="I116" i="294"/>
  <c r="I115" i="294"/>
  <c r="I114" i="294"/>
  <c r="I113" i="294"/>
  <c r="I112" i="294"/>
  <c r="I111" i="294"/>
  <c r="I110" i="294"/>
  <c r="I109" i="294"/>
  <c r="I108" i="294"/>
  <c r="I107" i="294"/>
  <c r="I106" i="294"/>
  <c r="I105" i="294"/>
  <c r="I104" i="294"/>
  <c r="I103" i="294"/>
  <c r="I102" i="294"/>
  <c r="I101" i="294"/>
  <c r="I100" i="294"/>
  <c r="I99" i="294"/>
  <c r="I98" i="294"/>
  <c r="I97" i="294"/>
  <c r="I96" i="294"/>
  <c r="I95" i="294"/>
  <c r="I94" i="294"/>
  <c r="I93" i="294"/>
  <c r="I92" i="294"/>
  <c r="I91" i="294"/>
  <c r="I90" i="294"/>
  <c r="I89" i="294"/>
  <c r="I88" i="294"/>
  <c r="I87" i="294"/>
  <c r="I86" i="294"/>
  <c r="I85" i="294"/>
  <c r="I84" i="294"/>
  <c r="I83" i="294"/>
  <c r="I82" i="294"/>
  <c r="I81" i="294"/>
  <c r="I80" i="294"/>
  <c r="I79" i="294"/>
  <c r="I78" i="294"/>
  <c r="I77" i="294"/>
  <c r="I76" i="294"/>
  <c r="I75" i="294"/>
  <c r="I74" i="294"/>
  <c r="I73" i="294"/>
  <c r="I72" i="294"/>
  <c r="I71" i="294"/>
  <c r="I70" i="294"/>
  <c r="I69" i="294"/>
  <c r="I68" i="294"/>
  <c r="I67" i="294"/>
  <c r="I66" i="294"/>
  <c r="I65" i="294"/>
  <c r="I64" i="294"/>
  <c r="I63" i="294"/>
  <c r="I62" i="294"/>
  <c r="I61" i="294"/>
  <c r="I60" i="294"/>
  <c r="I59" i="294"/>
  <c r="I58" i="294"/>
  <c r="I57" i="294"/>
  <c r="I56" i="294"/>
  <c r="I55" i="294"/>
  <c r="I54" i="294"/>
  <c r="I53" i="294"/>
  <c r="I52" i="294"/>
  <c r="I51" i="294"/>
  <c r="I50" i="294"/>
  <c r="I49" i="294"/>
  <c r="I48" i="294"/>
  <c r="I47" i="294"/>
  <c r="I46" i="294"/>
  <c r="I45" i="294"/>
  <c r="I44" i="294"/>
  <c r="I43" i="294"/>
  <c r="I42" i="294"/>
  <c r="I41" i="294"/>
  <c r="I40" i="294"/>
  <c r="I39" i="294"/>
  <c r="I38" i="294"/>
  <c r="I37" i="294"/>
  <c r="I36" i="294"/>
  <c r="I35" i="294"/>
  <c r="I34" i="294"/>
  <c r="I33" i="294"/>
  <c r="I32" i="294"/>
  <c r="I31" i="294"/>
  <c r="I30" i="294"/>
  <c r="I29" i="294"/>
  <c r="I28" i="294"/>
  <c r="I27" i="294"/>
  <c r="I26" i="294"/>
  <c r="H1165" i="293"/>
  <c r="H1164" i="293"/>
  <c r="H1163" i="293"/>
  <c r="H1162" i="293"/>
  <c r="H1161" i="293"/>
  <c r="F1161" i="293"/>
  <c r="H1160" i="293"/>
  <c r="F1160" i="293"/>
  <c r="H1159" i="293"/>
  <c r="F1159" i="293"/>
  <c r="H1158" i="293"/>
  <c r="F1158" i="293"/>
  <c r="H1157" i="293"/>
  <c r="F1157" i="293"/>
  <c r="H1156" i="293"/>
  <c r="F1156" i="293"/>
  <c r="H1155" i="293"/>
  <c r="F1155" i="293"/>
  <c r="I1155" i="293" s="1"/>
  <c r="H1154" i="293"/>
  <c r="F1154" i="293"/>
  <c r="I1154" i="293" s="1"/>
  <c r="H1153" i="293"/>
  <c r="F1153" i="293"/>
  <c r="H1152" i="293"/>
  <c r="F1152" i="293"/>
  <c r="H1151" i="293"/>
  <c r="F1151" i="293"/>
  <c r="H1150" i="293"/>
  <c r="F1150" i="293"/>
  <c r="H1149" i="293"/>
  <c r="F1149" i="293"/>
  <c r="H1148" i="293"/>
  <c r="F1148" i="293"/>
  <c r="H1147" i="293"/>
  <c r="F1147" i="293"/>
  <c r="H1146" i="293"/>
  <c r="F1146" i="293"/>
  <c r="H1145" i="293"/>
  <c r="F1145" i="293"/>
  <c r="H1144" i="293"/>
  <c r="F1144" i="293"/>
  <c r="H1143" i="293"/>
  <c r="F1143" i="293"/>
  <c r="H1142" i="293"/>
  <c r="F1142" i="293"/>
  <c r="H1141" i="293"/>
  <c r="F1141" i="293"/>
  <c r="H1140" i="293"/>
  <c r="F1140" i="293"/>
  <c r="I1140" i="293" s="1"/>
  <c r="H1139" i="293"/>
  <c r="F1139" i="293"/>
  <c r="H1138" i="293"/>
  <c r="F1138" i="293"/>
  <c r="I1138" i="293" s="1"/>
  <c r="H1137" i="293"/>
  <c r="F1137" i="293"/>
  <c r="H1136" i="293"/>
  <c r="F1136" i="293"/>
  <c r="H1135" i="293"/>
  <c r="F1135" i="293"/>
  <c r="H1134" i="293"/>
  <c r="F1134" i="293"/>
  <c r="H1133" i="293"/>
  <c r="F1133" i="293"/>
  <c r="H1132" i="293"/>
  <c r="F1132" i="293"/>
  <c r="I1132" i="293" s="1"/>
  <c r="H1131" i="293"/>
  <c r="F1131" i="293"/>
  <c r="H1130" i="293"/>
  <c r="F1130" i="293"/>
  <c r="H1129" i="293"/>
  <c r="F1129" i="293"/>
  <c r="H1128" i="293"/>
  <c r="F1128" i="293"/>
  <c r="H1127" i="293"/>
  <c r="F1127" i="293"/>
  <c r="H1126" i="293"/>
  <c r="F1126" i="293"/>
  <c r="H1125" i="293"/>
  <c r="F1125" i="293"/>
  <c r="H1124" i="293"/>
  <c r="F1124" i="293"/>
  <c r="H1123" i="293"/>
  <c r="F1123" i="293"/>
  <c r="H1122" i="293"/>
  <c r="F1122" i="293"/>
  <c r="H1121" i="293"/>
  <c r="F1121" i="293"/>
  <c r="H1120" i="293"/>
  <c r="F1120" i="293"/>
  <c r="H1119" i="293"/>
  <c r="F1119" i="293"/>
  <c r="H1118" i="293"/>
  <c r="F1118" i="293"/>
  <c r="H1117" i="293"/>
  <c r="F1117" i="293"/>
  <c r="H1116" i="293"/>
  <c r="F1116" i="293"/>
  <c r="I1116" i="293" s="1"/>
  <c r="H1115" i="293"/>
  <c r="F1115" i="293"/>
  <c r="H1114" i="293"/>
  <c r="F1114" i="293"/>
  <c r="H1113" i="293"/>
  <c r="F1113" i="293"/>
  <c r="H1112" i="293"/>
  <c r="F1112" i="293"/>
  <c r="H1111" i="293"/>
  <c r="F1111" i="293"/>
  <c r="H1110" i="293"/>
  <c r="F1110" i="293"/>
  <c r="H1109" i="293"/>
  <c r="F1109" i="293"/>
  <c r="H1108" i="293"/>
  <c r="F1108" i="293"/>
  <c r="I1108" i="293" s="1"/>
  <c r="H1107" i="293"/>
  <c r="F1107" i="293"/>
  <c r="I1107" i="293" s="1"/>
  <c r="H1106" i="293"/>
  <c r="F1106" i="293"/>
  <c r="H1105" i="293"/>
  <c r="F1105" i="293"/>
  <c r="H1104" i="293"/>
  <c r="F1104" i="293"/>
  <c r="H1103" i="293"/>
  <c r="F1103" i="293"/>
  <c r="H1102" i="293"/>
  <c r="F1102" i="293"/>
  <c r="H1101" i="293"/>
  <c r="F1101" i="293"/>
  <c r="H1100" i="293"/>
  <c r="F1100" i="293"/>
  <c r="I1100" i="293" s="1"/>
  <c r="H1099" i="293"/>
  <c r="F1099" i="293"/>
  <c r="I1099" i="293" s="1"/>
  <c r="H1098" i="293"/>
  <c r="F1098" i="293"/>
  <c r="I1098" i="293" s="1"/>
  <c r="H1097" i="293"/>
  <c r="F1097" i="293"/>
  <c r="H1096" i="293"/>
  <c r="F1096" i="293"/>
  <c r="H1095" i="293"/>
  <c r="F1095" i="293"/>
  <c r="H1094" i="293"/>
  <c r="F1094" i="293"/>
  <c r="H1093" i="293"/>
  <c r="F1093" i="293"/>
  <c r="H1092" i="293"/>
  <c r="F1092" i="293"/>
  <c r="I1092" i="293" s="1"/>
  <c r="H1091" i="293"/>
  <c r="F1091" i="293"/>
  <c r="H1090" i="293"/>
  <c r="F1090" i="293"/>
  <c r="I1090" i="293" s="1"/>
  <c r="H1089" i="293"/>
  <c r="F1089" i="293"/>
  <c r="H1088" i="293"/>
  <c r="F1088" i="293"/>
  <c r="H1087" i="293"/>
  <c r="F1087" i="293"/>
  <c r="H1086" i="293"/>
  <c r="F1086" i="293"/>
  <c r="H1085" i="293"/>
  <c r="F1085" i="293"/>
  <c r="H1084" i="293"/>
  <c r="F1084" i="293"/>
  <c r="I1084" i="293" s="1"/>
  <c r="H1083" i="293"/>
  <c r="F1083" i="293"/>
  <c r="I1083" i="293" s="1"/>
  <c r="H1082" i="293"/>
  <c r="F1082" i="293"/>
  <c r="I1082" i="293" s="1"/>
  <c r="H1081" i="293"/>
  <c r="F1081" i="293"/>
  <c r="H1080" i="293"/>
  <c r="F1080" i="293"/>
  <c r="H1079" i="293"/>
  <c r="F1079" i="293"/>
  <c r="H1078" i="293"/>
  <c r="F1078" i="293"/>
  <c r="H1077" i="293"/>
  <c r="F1077" i="293"/>
  <c r="H1076" i="293"/>
  <c r="F1076" i="293"/>
  <c r="H1075" i="293"/>
  <c r="F1075" i="293"/>
  <c r="I1075" i="293" s="1"/>
  <c r="H1074" i="293"/>
  <c r="F1074" i="293"/>
  <c r="H1073" i="293"/>
  <c r="F1073" i="293"/>
  <c r="H1072" i="293"/>
  <c r="F1072" i="293"/>
  <c r="H1071" i="293"/>
  <c r="F1071" i="293"/>
  <c r="H1070" i="293"/>
  <c r="F1070" i="293"/>
  <c r="H1069" i="293"/>
  <c r="F1069" i="293"/>
  <c r="H1068" i="293"/>
  <c r="F1068" i="293"/>
  <c r="H1067" i="293"/>
  <c r="F1067" i="293"/>
  <c r="H1066" i="293"/>
  <c r="F1066" i="293"/>
  <c r="H1065" i="293"/>
  <c r="F1065" i="293"/>
  <c r="H1064" i="293"/>
  <c r="F1064" i="293"/>
  <c r="H1063" i="293"/>
  <c r="F1063" i="293"/>
  <c r="H1062" i="293"/>
  <c r="F1062" i="293"/>
  <c r="H1061" i="293"/>
  <c r="F1061" i="293"/>
  <c r="I1061" i="293" s="1"/>
  <c r="H1060" i="293"/>
  <c r="F1060" i="293"/>
  <c r="I1060" i="293" s="1"/>
  <c r="H1059" i="293"/>
  <c r="F1059" i="293"/>
  <c r="H1058" i="293"/>
  <c r="F1058" i="293"/>
  <c r="I1058" i="293" s="1"/>
  <c r="H1057" i="293"/>
  <c r="F1057" i="293"/>
  <c r="H1056" i="293"/>
  <c r="F1056" i="293"/>
  <c r="H1055" i="293"/>
  <c r="F1055" i="293"/>
  <c r="H1054" i="293"/>
  <c r="F1054" i="293"/>
  <c r="H1053" i="293"/>
  <c r="F1053" i="293"/>
  <c r="H1052" i="293"/>
  <c r="F1052" i="293"/>
  <c r="H1051" i="293"/>
  <c r="F1051" i="293"/>
  <c r="H1050" i="293"/>
  <c r="F1050" i="293"/>
  <c r="H1049" i="293"/>
  <c r="F1049" i="293"/>
  <c r="H1048" i="293"/>
  <c r="F1048" i="293"/>
  <c r="H1047" i="293"/>
  <c r="F1047" i="293"/>
  <c r="H1046" i="293"/>
  <c r="F1046" i="293"/>
  <c r="H1045" i="293"/>
  <c r="F1045" i="293"/>
  <c r="I1045" i="293" s="1"/>
  <c r="H1044" i="293"/>
  <c r="F1044" i="293"/>
  <c r="H1043" i="293"/>
  <c r="F1043" i="293"/>
  <c r="I1043" i="293" s="1"/>
  <c r="H1042" i="293"/>
  <c r="F1042" i="293"/>
  <c r="I1042" i="293" s="1"/>
  <c r="H1041" i="293"/>
  <c r="F1041" i="293"/>
  <c r="H1040" i="293"/>
  <c r="F1040" i="293"/>
  <c r="H1039" i="293"/>
  <c r="F1039" i="293"/>
  <c r="H1038" i="293"/>
  <c r="F1038" i="293"/>
  <c r="H1037" i="293"/>
  <c r="F1037" i="293"/>
  <c r="H1036" i="293"/>
  <c r="F1036" i="293"/>
  <c r="H1035" i="293"/>
  <c r="F1035" i="293"/>
  <c r="H1034" i="293"/>
  <c r="F1034" i="293"/>
  <c r="H1033" i="293"/>
  <c r="F1033" i="293"/>
  <c r="H1032" i="293"/>
  <c r="I1032" i="293" s="1"/>
  <c r="F1032" i="293"/>
  <c r="H1031" i="293"/>
  <c r="F1031" i="293"/>
  <c r="I1031" i="293" s="1"/>
  <c r="H1030" i="293"/>
  <c r="F1030" i="293"/>
  <c r="H1029" i="293"/>
  <c r="F1029" i="293"/>
  <c r="I1029" i="293" s="1"/>
  <c r="H1028" i="293"/>
  <c r="F1028" i="293"/>
  <c r="I1028" i="293" s="1"/>
  <c r="H1027" i="293"/>
  <c r="F1027" i="293"/>
  <c r="H1026" i="293"/>
  <c r="F1026" i="293"/>
  <c r="H1025" i="293"/>
  <c r="F1025" i="293"/>
  <c r="H1024" i="293"/>
  <c r="F1024" i="293"/>
  <c r="H1023" i="293"/>
  <c r="F1023" i="293"/>
  <c r="H1022" i="293"/>
  <c r="F1022" i="293"/>
  <c r="H1021" i="293"/>
  <c r="F1021" i="293"/>
  <c r="I1021" i="293" s="1"/>
  <c r="H1020" i="293"/>
  <c r="F1020" i="293"/>
  <c r="H1019" i="293"/>
  <c r="F1019" i="293"/>
  <c r="I1019" i="293" s="1"/>
  <c r="H1018" i="293"/>
  <c r="F1018" i="293"/>
  <c r="H1017" i="293"/>
  <c r="F1017" i="293"/>
  <c r="H1016" i="293"/>
  <c r="F1016" i="293"/>
  <c r="H1015" i="293"/>
  <c r="F1015" i="293"/>
  <c r="H1014" i="293"/>
  <c r="F1014" i="293"/>
  <c r="H1013" i="293"/>
  <c r="F1013" i="293"/>
  <c r="I1013" i="293" s="1"/>
  <c r="H1012" i="293"/>
  <c r="F1012" i="293"/>
  <c r="H1011" i="293"/>
  <c r="F1011" i="293"/>
  <c r="H1010" i="293"/>
  <c r="F1010" i="293"/>
  <c r="H1009" i="293"/>
  <c r="F1009" i="293"/>
  <c r="H1008" i="293"/>
  <c r="F1008" i="293"/>
  <c r="H1007" i="293"/>
  <c r="F1007" i="293"/>
  <c r="I1007" i="293" s="1"/>
  <c r="H1006" i="293"/>
  <c r="F1006" i="293"/>
  <c r="H1005" i="293"/>
  <c r="F1005" i="293"/>
  <c r="H1004" i="293"/>
  <c r="F1004" i="293"/>
  <c r="H1003" i="293"/>
  <c r="F1003" i="293"/>
  <c r="H1002" i="293"/>
  <c r="F1002" i="293"/>
  <c r="H1001" i="293"/>
  <c r="F1001" i="293"/>
  <c r="H1000" i="293"/>
  <c r="F1000" i="293"/>
  <c r="H999" i="293"/>
  <c r="F999" i="293"/>
  <c r="I999" i="293" s="1"/>
  <c r="H998" i="293"/>
  <c r="F998" i="293"/>
  <c r="H997" i="293"/>
  <c r="F997" i="293"/>
  <c r="H996" i="293"/>
  <c r="F996" i="293"/>
  <c r="H995" i="293"/>
  <c r="F995" i="293"/>
  <c r="H994" i="293"/>
  <c r="F994" i="293"/>
  <c r="I994" i="293" s="1"/>
  <c r="H993" i="293"/>
  <c r="F993" i="293"/>
  <c r="H992" i="293"/>
  <c r="F992" i="293"/>
  <c r="H991" i="293"/>
  <c r="F991" i="293"/>
  <c r="H990" i="293"/>
  <c r="F990" i="293"/>
  <c r="H989" i="293"/>
  <c r="F989" i="293"/>
  <c r="I989" i="293" s="1"/>
  <c r="H988" i="293"/>
  <c r="F988" i="293"/>
  <c r="I988" i="293" s="1"/>
  <c r="H987" i="293"/>
  <c r="F987" i="293"/>
  <c r="H986" i="293"/>
  <c r="F986" i="293"/>
  <c r="H985" i="293"/>
  <c r="F985" i="293"/>
  <c r="H984" i="293"/>
  <c r="F984" i="293"/>
  <c r="H983" i="293"/>
  <c r="F983" i="293"/>
  <c r="H982" i="293"/>
  <c r="F982" i="293"/>
  <c r="H981" i="293"/>
  <c r="F981" i="293"/>
  <c r="I981" i="293" s="1"/>
  <c r="H980" i="293"/>
  <c r="F980" i="293"/>
  <c r="I980" i="293" s="1"/>
  <c r="H979" i="293"/>
  <c r="F979" i="293"/>
  <c r="H978" i="293"/>
  <c r="F978" i="293"/>
  <c r="I978" i="293" s="1"/>
  <c r="H977" i="293"/>
  <c r="F977" i="293"/>
  <c r="H976" i="293"/>
  <c r="F976" i="293"/>
  <c r="H975" i="293"/>
  <c r="F975" i="293"/>
  <c r="H974" i="293"/>
  <c r="F974" i="293"/>
  <c r="H973" i="293"/>
  <c r="F973" i="293"/>
  <c r="I973" i="293" s="1"/>
  <c r="H972" i="293"/>
  <c r="F972" i="293"/>
  <c r="I972" i="293" s="1"/>
  <c r="H971" i="293"/>
  <c r="F971" i="293"/>
  <c r="H970" i="293"/>
  <c r="F970" i="293"/>
  <c r="I970" i="293" s="1"/>
  <c r="H969" i="293"/>
  <c r="F969" i="293"/>
  <c r="H968" i="293"/>
  <c r="F968" i="293"/>
  <c r="H967" i="293"/>
  <c r="F967" i="293"/>
  <c r="H966" i="293"/>
  <c r="F966" i="293"/>
  <c r="H965" i="293"/>
  <c r="F965" i="293"/>
  <c r="I965" i="293" s="1"/>
  <c r="H964" i="293"/>
  <c r="F964" i="293"/>
  <c r="H963" i="293"/>
  <c r="F963" i="293"/>
  <c r="H962" i="293"/>
  <c r="F962" i="293"/>
  <c r="I962" i="293" s="1"/>
  <c r="H961" i="293"/>
  <c r="F961" i="293"/>
  <c r="H960" i="293"/>
  <c r="F960" i="293"/>
  <c r="H959" i="293"/>
  <c r="F959" i="293"/>
  <c r="H958" i="293"/>
  <c r="F958" i="293"/>
  <c r="H957" i="293"/>
  <c r="F957" i="293"/>
  <c r="H956" i="293"/>
  <c r="F956" i="293"/>
  <c r="I956" i="293" s="1"/>
  <c r="H955" i="293"/>
  <c r="F955" i="293"/>
  <c r="H954" i="293"/>
  <c r="F954" i="293"/>
  <c r="I954" i="293" s="1"/>
  <c r="H953" i="293"/>
  <c r="F953" i="293"/>
  <c r="H952" i="293"/>
  <c r="F952" i="293"/>
  <c r="H951" i="293"/>
  <c r="F951" i="293"/>
  <c r="H950" i="293"/>
  <c r="F950" i="293"/>
  <c r="H949" i="293"/>
  <c r="F949" i="293"/>
  <c r="I949" i="293" s="1"/>
  <c r="H948" i="293"/>
  <c r="F948" i="293"/>
  <c r="H947" i="293"/>
  <c r="F947" i="293"/>
  <c r="H946" i="293"/>
  <c r="F946" i="293"/>
  <c r="H945" i="293"/>
  <c r="F945" i="293"/>
  <c r="H944" i="293"/>
  <c r="F944" i="293"/>
  <c r="H943" i="293"/>
  <c r="F943" i="293"/>
  <c r="H942" i="293"/>
  <c r="F942" i="293"/>
  <c r="H941" i="293"/>
  <c r="F941" i="293"/>
  <c r="H940" i="293"/>
  <c r="F940" i="293"/>
  <c r="H939" i="293"/>
  <c r="F939" i="293"/>
  <c r="H938" i="293"/>
  <c r="F938" i="293"/>
  <c r="I938" i="293" s="1"/>
  <c r="H937" i="293"/>
  <c r="F937" i="293"/>
  <c r="H936" i="293"/>
  <c r="F936" i="293"/>
  <c r="H935" i="293"/>
  <c r="F935" i="293"/>
  <c r="H934" i="293"/>
  <c r="F934" i="293"/>
  <c r="H933" i="293"/>
  <c r="F933" i="293"/>
  <c r="H932" i="293"/>
  <c r="F932" i="293"/>
  <c r="H931" i="293"/>
  <c r="F931" i="293"/>
  <c r="I931" i="293" s="1"/>
  <c r="H930" i="293"/>
  <c r="F930" i="293"/>
  <c r="I930" i="293" s="1"/>
  <c r="H929" i="293"/>
  <c r="F929" i="293"/>
  <c r="H928" i="293"/>
  <c r="I928" i="293" s="1"/>
  <c r="F928" i="293"/>
  <c r="H927" i="293"/>
  <c r="F927" i="293"/>
  <c r="I927" i="293" s="1"/>
  <c r="H926" i="293"/>
  <c r="F926" i="293"/>
  <c r="H925" i="293"/>
  <c r="F925" i="293"/>
  <c r="H924" i="293"/>
  <c r="F924" i="293"/>
  <c r="H923" i="293"/>
  <c r="F923" i="293"/>
  <c r="I923" i="293" s="1"/>
  <c r="H922" i="293"/>
  <c r="F922" i="293"/>
  <c r="H921" i="293"/>
  <c r="F921" i="293"/>
  <c r="H920" i="293"/>
  <c r="F920" i="293"/>
  <c r="H919" i="293"/>
  <c r="F919" i="293"/>
  <c r="I919" i="293" s="1"/>
  <c r="H918" i="293"/>
  <c r="F918" i="293"/>
  <c r="H917" i="293"/>
  <c r="F917" i="293"/>
  <c r="I917" i="293" s="1"/>
  <c r="H916" i="293"/>
  <c r="F916" i="293"/>
  <c r="H915" i="293"/>
  <c r="F915" i="293"/>
  <c r="I915" i="293" s="1"/>
  <c r="H914" i="293"/>
  <c r="F914" i="293"/>
  <c r="I914" i="293" s="1"/>
  <c r="H913" i="293"/>
  <c r="F913" i="293"/>
  <c r="H912" i="293"/>
  <c r="I912" i="293" s="1"/>
  <c r="F912" i="293"/>
  <c r="H911" i="293"/>
  <c r="F911" i="293"/>
  <c r="I911" i="293" s="1"/>
  <c r="H910" i="293"/>
  <c r="F910" i="293"/>
  <c r="H909" i="293"/>
  <c r="F909" i="293"/>
  <c r="I909" i="293" s="1"/>
  <c r="H908" i="293"/>
  <c r="F908" i="293"/>
  <c r="H907" i="293"/>
  <c r="F907" i="293"/>
  <c r="I907" i="293" s="1"/>
  <c r="H906" i="293"/>
  <c r="F906" i="293"/>
  <c r="I906" i="293" s="1"/>
  <c r="H905" i="293"/>
  <c r="F905" i="293"/>
  <c r="H904" i="293"/>
  <c r="F904" i="293"/>
  <c r="H903" i="293"/>
  <c r="F903" i="293"/>
  <c r="I903" i="293" s="1"/>
  <c r="H902" i="293"/>
  <c r="F902" i="293"/>
  <c r="H901" i="293"/>
  <c r="F901" i="293"/>
  <c r="I901" i="293" s="1"/>
  <c r="H900" i="293"/>
  <c r="F900" i="293"/>
  <c r="H899" i="293"/>
  <c r="F899" i="293"/>
  <c r="I899" i="293" s="1"/>
  <c r="H898" i="293"/>
  <c r="F898" i="293"/>
  <c r="H897" i="293"/>
  <c r="F897" i="293"/>
  <c r="H896" i="293"/>
  <c r="F896" i="293"/>
  <c r="I896" i="293" s="1"/>
  <c r="H895" i="293"/>
  <c r="F895" i="293"/>
  <c r="H894" i="293"/>
  <c r="F894" i="293"/>
  <c r="H893" i="293"/>
  <c r="F893" i="293"/>
  <c r="H892" i="293"/>
  <c r="F892" i="293"/>
  <c r="H891" i="293"/>
  <c r="F891" i="293"/>
  <c r="H890" i="293"/>
  <c r="F890" i="293"/>
  <c r="H889" i="293"/>
  <c r="F889" i="293"/>
  <c r="H888" i="293"/>
  <c r="F888" i="293"/>
  <c r="H887" i="293"/>
  <c r="F887" i="293"/>
  <c r="H886" i="293"/>
  <c r="F886" i="293"/>
  <c r="H885" i="293"/>
  <c r="F885" i="293"/>
  <c r="H884" i="293"/>
  <c r="F884" i="293"/>
  <c r="H883" i="293"/>
  <c r="F883" i="293"/>
  <c r="H882" i="293"/>
  <c r="F882" i="293"/>
  <c r="H881" i="293"/>
  <c r="F881" i="293"/>
  <c r="H880" i="293"/>
  <c r="F880" i="293"/>
  <c r="H879" i="293"/>
  <c r="F879" i="293"/>
  <c r="H878" i="293"/>
  <c r="F878" i="293"/>
  <c r="H877" i="293"/>
  <c r="F877" i="293"/>
  <c r="H876" i="293"/>
  <c r="F876" i="293"/>
  <c r="H875" i="293"/>
  <c r="F875" i="293"/>
  <c r="H874" i="293"/>
  <c r="F874" i="293"/>
  <c r="H873" i="293"/>
  <c r="F873" i="293"/>
  <c r="H872" i="293"/>
  <c r="F872" i="293"/>
  <c r="H871" i="293"/>
  <c r="F871" i="293"/>
  <c r="H870" i="293"/>
  <c r="F870" i="293"/>
  <c r="H869" i="293"/>
  <c r="F869" i="293"/>
  <c r="H868" i="293"/>
  <c r="F868" i="293"/>
  <c r="H867" i="293"/>
  <c r="F867" i="293"/>
  <c r="H866" i="293"/>
  <c r="F866" i="293"/>
  <c r="H865" i="293"/>
  <c r="F865" i="293"/>
  <c r="H864" i="293"/>
  <c r="F864" i="293"/>
  <c r="H863" i="293"/>
  <c r="F863" i="293"/>
  <c r="H862" i="293"/>
  <c r="F862" i="293"/>
  <c r="H861" i="293"/>
  <c r="F861" i="293"/>
  <c r="H860" i="293"/>
  <c r="F860" i="293"/>
  <c r="H859" i="293"/>
  <c r="F859" i="293"/>
  <c r="H858" i="293"/>
  <c r="F858" i="293"/>
  <c r="H857" i="293"/>
  <c r="F857" i="293"/>
  <c r="H856" i="293"/>
  <c r="F856" i="293"/>
  <c r="H855" i="293"/>
  <c r="F855" i="293"/>
  <c r="H854" i="293"/>
  <c r="F854" i="293"/>
  <c r="H853" i="293"/>
  <c r="F853" i="293"/>
  <c r="H852" i="293"/>
  <c r="F852" i="293"/>
  <c r="H851" i="293"/>
  <c r="F851" i="293"/>
  <c r="H850" i="293"/>
  <c r="F850" i="293"/>
  <c r="H849" i="293"/>
  <c r="F849" i="293"/>
  <c r="H848" i="293"/>
  <c r="F848" i="293"/>
  <c r="H847" i="293"/>
  <c r="F847" i="293"/>
  <c r="H846" i="293"/>
  <c r="F846" i="293"/>
  <c r="H845" i="293"/>
  <c r="F845" i="293"/>
  <c r="H844" i="293"/>
  <c r="F844" i="293"/>
  <c r="H843" i="293"/>
  <c r="F843" i="293"/>
  <c r="H842" i="293"/>
  <c r="F842" i="293"/>
  <c r="H841" i="293"/>
  <c r="F841" i="293"/>
  <c r="H840" i="293"/>
  <c r="F840" i="293"/>
  <c r="H839" i="293"/>
  <c r="F839" i="293"/>
  <c r="H838" i="293"/>
  <c r="F838" i="293"/>
  <c r="H837" i="293"/>
  <c r="F837" i="293"/>
  <c r="H836" i="293"/>
  <c r="F836" i="293"/>
  <c r="H835" i="293"/>
  <c r="F835" i="293"/>
  <c r="H834" i="293"/>
  <c r="F834" i="293"/>
  <c r="H833" i="293"/>
  <c r="F833" i="293"/>
  <c r="H832" i="293"/>
  <c r="F832" i="293"/>
  <c r="H831" i="293"/>
  <c r="F831" i="293"/>
  <c r="H830" i="293"/>
  <c r="F830" i="293"/>
  <c r="H829" i="293"/>
  <c r="F829" i="293"/>
  <c r="H828" i="293"/>
  <c r="F828" i="293"/>
  <c r="I828" i="293" s="1"/>
  <c r="H827" i="293"/>
  <c r="F827" i="293"/>
  <c r="H826" i="293"/>
  <c r="F826" i="293"/>
  <c r="H825" i="293"/>
  <c r="F825" i="293"/>
  <c r="H824" i="293"/>
  <c r="F824" i="293"/>
  <c r="H823" i="293"/>
  <c r="F823" i="293"/>
  <c r="H822" i="293"/>
  <c r="F822" i="293"/>
  <c r="H821" i="293"/>
  <c r="F821" i="293"/>
  <c r="H820" i="293"/>
  <c r="F820" i="293"/>
  <c r="I820" i="293" s="1"/>
  <c r="H819" i="293"/>
  <c r="F819" i="293"/>
  <c r="H818" i="293"/>
  <c r="F818" i="293"/>
  <c r="H817" i="293"/>
  <c r="F817" i="293"/>
  <c r="H816" i="293"/>
  <c r="F816" i="293"/>
  <c r="H815" i="293"/>
  <c r="F815" i="293"/>
  <c r="H814" i="293"/>
  <c r="F814" i="293"/>
  <c r="H813" i="293"/>
  <c r="F813" i="293"/>
  <c r="H812" i="293"/>
  <c r="F812" i="293"/>
  <c r="I812" i="293" s="1"/>
  <c r="H811" i="293"/>
  <c r="F811" i="293"/>
  <c r="H810" i="293"/>
  <c r="F810" i="293"/>
  <c r="H809" i="293"/>
  <c r="F809" i="293"/>
  <c r="H808" i="293"/>
  <c r="F808" i="293"/>
  <c r="H807" i="293"/>
  <c r="F807" i="293"/>
  <c r="H806" i="293"/>
  <c r="F806" i="293"/>
  <c r="H805" i="293"/>
  <c r="F805" i="293"/>
  <c r="H804" i="293"/>
  <c r="F804" i="293"/>
  <c r="H803" i="293"/>
  <c r="F803" i="293"/>
  <c r="H802" i="293"/>
  <c r="F802" i="293"/>
  <c r="H801" i="293"/>
  <c r="F801" i="293"/>
  <c r="H800" i="293"/>
  <c r="F800" i="293"/>
  <c r="H799" i="293"/>
  <c r="F799" i="293"/>
  <c r="H798" i="293"/>
  <c r="F798" i="293"/>
  <c r="H797" i="293"/>
  <c r="F797" i="293"/>
  <c r="H796" i="293"/>
  <c r="F796" i="293"/>
  <c r="H795" i="293"/>
  <c r="F795" i="293"/>
  <c r="H794" i="293"/>
  <c r="F794" i="293"/>
  <c r="H793" i="293"/>
  <c r="F793" i="293"/>
  <c r="H792" i="293"/>
  <c r="F792" i="293"/>
  <c r="H791" i="293"/>
  <c r="F791" i="293"/>
  <c r="H790" i="293"/>
  <c r="F790" i="293"/>
  <c r="H789" i="293"/>
  <c r="F789" i="293"/>
  <c r="H788" i="293"/>
  <c r="F788" i="293"/>
  <c r="H787" i="293"/>
  <c r="F787" i="293"/>
  <c r="H786" i="293"/>
  <c r="F786" i="293"/>
  <c r="I786" i="293" s="1"/>
  <c r="H785" i="293"/>
  <c r="F785" i="293"/>
  <c r="H784" i="293"/>
  <c r="F784" i="293"/>
  <c r="H783" i="293"/>
  <c r="I783" i="293" s="1"/>
  <c r="F783" i="293"/>
  <c r="H782" i="293"/>
  <c r="F782" i="293"/>
  <c r="H781" i="293"/>
  <c r="F781" i="293"/>
  <c r="H780" i="293"/>
  <c r="F780" i="293"/>
  <c r="H779" i="293"/>
  <c r="F779" i="293"/>
  <c r="H778" i="293"/>
  <c r="F778" i="293"/>
  <c r="H777" i="293"/>
  <c r="F777" i="293"/>
  <c r="H776" i="293"/>
  <c r="F776" i="293"/>
  <c r="H775" i="293"/>
  <c r="F775" i="293"/>
  <c r="H774" i="293"/>
  <c r="F774" i="293"/>
  <c r="H773" i="293"/>
  <c r="F773" i="293"/>
  <c r="H772" i="293"/>
  <c r="F772" i="293"/>
  <c r="H771" i="293"/>
  <c r="F771" i="293"/>
  <c r="H770" i="293"/>
  <c r="F770" i="293"/>
  <c r="H769" i="293"/>
  <c r="F769" i="293"/>
  <c r="H768" i="293"/>
  <c r="F768" i="293"/>
  <c r="I768" i="293" s="1"/>
  <c r="H767" i="293"/>
  <c r="I767" i="293" s="1"/>
  <c r="F767" i="293"/>
  <c r="H766" i="293"/>
  <c r="F766" i="293"/>
  <c r="H765" i="293"/>
  <c r="F765" i="293"/>
  <c r="H764" i="293"/>
  <c r="F764" i="293"/>
  <c r="H763" i="293"/>
  <c r="F763" i="293"/>
  <c r="H762" i="293"/>
  <c r="F762" i="293"/>
  <c r="H761" i="293"/>
  <c r="F761" i="293"/>
  <c r="H760" i="293"/>
  <c r="F760" i="293"/>
  <c r="I760" i="293" s="1"/>
  <c r="H759" i="293"/>
  <c r="F759" i="293"/>
  <c r="H758" i="293"/>
  <c r="F758" i="293"/>
  <c r="H757" i="293"/>
  <c r="F757" i="293"/>
  <c r="I757" i="293" s="1"/>
  <c r="H756" i="293"/>
  <c r="F756" i="293"/>
  <c r="H755" i="293"/>
  <c r="F755" i="293"/>
  <c r="H754" i="293"/>
  <c r="F754" i="293"/>
  <c r="H753" i="293"/>
  <c r="F753" i="293"/>
  <c r="H752" i="293"/>
  <c r="F752" i="293"/>
  <c r="I752" i="293" s="1"/>
  <c r="H751" i="293"/>
  <c r="I751" i="293" s="1"/>
  <c r="F751" i="293"/>
  <c r="H750" i="293"/>
  <c r="F750" i="293"/>
  <c r="H749" i="293"/>
  <c r="F749" i="293"/>
  <c r="I749" i="293" s="1"/>
  <c r="H748" i="293"/>
  <c r="F748" i="293"/>
  <c r="H747" i="293"/>
  <c r="F747" i="293"/>
  <c r="H746" i="293"/>
  <c r="F746" i="293"/>
  <c r="H745" i="293"/>
  <c r="F745" i="293"/>
  <c r="H744" i="293"/>
  <c r="F744" i="293"/>
  <c r="I744" i="293" s="1"/>
  <c r="H743" i="293"/>
  <c r="F743" i="293"/>
  <c r="H742" i="293"/>
  <c r="F742" i="293"/>
  <c r="H741" i="293"/>
  <c r="F741" i="293"/>
  <c r="I741" i="293" s="1"/>
  <c r="H740" i="293"/>
  <c r="F740" i="293"/>
  <c r="H739" i="293"/>
  <c r="F739" i="293"/>
  <c r="H738" i="293"/>
  <c r="F738" i="293"/>
  <c r="H737" i="293"/>
  <c r="F737" i="293"/>
  <c r="H736" i="293"/>
  <c r="F736" i="293"/>
  <c r="H735" i="293"/>
  <c r="F735" i="293"/>
  <c r="H734" i="293"/>
  <c r="F734" i="293"/>
  <c r="H733" i="293"/>
  <c r="F733" i="293"/>
  <c r="I733" i="293" s="1"/>
  <c r="H732" i="293"/>
  <c r="F732" i="293"/>
  <c r="H731" i="293"/>
  <c r="F731" i="293"/>
  <c r="H730" i="293"/>
  <c r="F730" i="293"/>
  <c r="H729" i="293"/>
  <c r="F729" i="293"/>
  <c r="H728" i="293"/>
  <c r="F728" i="293"/>
  <c r="I728" i="293" s="1"/>
  <c r="H727" i="293"/>
  <c r="F727" i="293"/>
  <c r="H726" i="293"/>
  <c r="F726" i="293"/>
  <c r="H725" i="293"/>
  <c r="F725" i="293"/>
  <c r="I725" i="293" s="1"/>
  <c r="H724" i="293"/>
  <c r="F724" i="293"/>
  <c r="H723" i="293"/>
  <c r="F723" i="293"/>
  <c r="H722" i="293"/>
  <c r="F722" i="293"/>
  <c r="H721" i="293"/>
  <c r="F721" i="293"/>
  <c r="H720" i="293"/>
  <c r="F720" i="293"/>
  <c r="I720" i="293" s="1"/>
  <c r="H719" i="293"/>
  <c r="F719" i="293"/>
  <c r="H718" i="293"/>
  <c r="F718" i="293"/>
  <c r="H717" i="293"/>
  <c r="F717" i="293"/>
  <c r="H716" i="293"/>
  <c r="F716" i="293"/>
  <c r="H715" i="293"/>
  <c r="F715" i="293"/>
  <c r="H714" i="293"/>
  <c r="F714" i="293"/>
  <c r="H713" i="293"/>
  <c r="F713" i="293"/>
  <c r="H712" i="293"/>
  <c r="F712" i="293"/>
  <c r="I712" i="293" s="1"/>
  <c r="H711" i="293"/>
  <c r="F711" i="293"/>
  <c r="H710" i="293"/>
  <c r="F710" i="293"/>
  <c r="H709" i="293"/>
  <c r="F709" i="293"/>
  <c r="H708" i="293"/>
  <c r="F708" i="293"/>
  <c r="H707" i="293"/>
  <c r="F707" i="293"/>
  <c r="H706" i="293"/>
  <c r="F706" i="293"/>
  <c r="H705" i="293"/>
  <c r="F705" i="293"/>
  <c r="H704" i="293"/>
  <c r="F704" i="293"/>
  <c r="I704" i="293" s="1"/>
  <c r="H703" i="293"/>
  <c r="F703" i="293"/>
  <c r="H702" i="293"/>
  <c r="F702" i="293"/>
  <c r="H701" i="293"/>
  <c r="F701" i="293"/>
  <c r="H700" i="293"/>
  <c r="F700" i="293"/>
  <c r="H699" i="293"/>
  <c r="F699" i="293"/>
  <c r="H698" i="293"/>
  <c r="F698" i="293"/>
  <c r="H697" i="293"/>
  <c r="F697" i="293"/>
  <c r="H696" i="293"/>
  <c r="F696" i="293"/>
  <c r="I696" i="293" s="1"/>
  <c r="H695" i="293"/>
  <c r="F695" i="293"/>
  <c r="H694" i="293"/>
  <c r="F694" i="293"/>
  <c r="H693" i="293"/>
  <c r="F693" i="293"/>
  <c r="H692" i="293"/>
  <c r="F692" i="293"/>
  <c r="I692" i="293" s="1"/>
  <c r="H691" i="293"/>
  <c r="F691" i="293"/>
  <c r="H690" i="293"/>
  <c r="F690" i="293"/>
  <c r="H689" i="293"/>
  <c r="F689" i="293"/>
  <c r="H688" i="293"/>
  <c r="F688" i="293"/>
  <c r="H687" i="293"/>
  <c r="F687" i="293"/>
  <c r="H686" i="293"/>
  <c r="F686" i="293"/>
  <c r="H685" i="293"/>
  <c r="F685" i="293"/>
  <c r="H684" i="293"/>
  <c r="F684" i="293"/>
  <c r="H683" i="293"/>
  <c r="F683" i="293"/>
  <c r="H682" i="293"/>
  <c r="F682" i="293"/>
  <c r="H681" i="293"/>
  <c r="F681" i="293"/>
  <c r="H680" i="293"/>
  <c r="F680" i="293"/>
  <c r="H679" i="293"/>
  <c r="F679" i="293"/>
  <c r="H678" i="293"/>
  <c r="F678" i="293"/>
  <c r="H677" i="293"/>
  <c r="F677" i="293"/>
  <c r="H676" i="293"/>
  <c r="F676" i="293"/>
  <c r="H675" i="293"/>
  <c r="F675" i="293"/>
  <c r="H674" i="293"/>
  <c r="F674" i="293"/>
  <c r="H673" i="293"/>
  <c r="F673" i="293"/>
  <c r="H672" i="293"/>
  <c r="F672" i="293"/>
  <c r="H671" i="293"/>
  <c r="F671" i="293"/>
  <c r="H670" i="293"/>
  <c r="F670" i="293"/>
  <c r="H669" i="293"/>
  <c r="F669" i="293"/>
  <c r="I669" i="293" s="1"/>
  <c r="H668" i="293"/>
  <c r="F668" i="293"/>
  <c r="H667" i="293"/>
  <c r="F667" i="293"/>
  <c r="H666" i="293"/>
  <c r="F666" i="293"/>
  <c r="H665" i="293"/>
  <c r="F665" i="293"/>
  <c r="H664" i="293"/>
  <c r="F664" i="293"/>
  <c r="H663" i="293"/>
  <c r="F663" i="293"/>
  <c r="H662" i="293"/>
  <c r="F662" i="293"/>
  <c r="H661" i="293"/>
  <c r="F661" i="293"/>
  <c r="H660" i="293"/>
  <c r="F660" i="293"/>
  <c r="H659" i="293"/>
  <c r="F659" i="293"/>
  <c r="H658" i="293"/>
  <c r="F658" i="293"/>
  <c r="H657" i="293"/>
  <c r="F657" i="293"/>
  <c r="H656" i="293"/>
  <c r="F656" i="293"/>
  <c r="I656" i="293" s="1"/>
  <c r="H655" i="293"/>
  <c r="F655" i="293"/>
  <c r="H654" i="293"/>
  <c r="F654" i="293"/>
  <c r="H653" i="293"/>
  <c r="F653" i="293"/>
  <c r="H652" i="293"/>
  <c r="F652" i="293"/>
  <c r="H651" i="293"/>
  <c r="F651" i="293"/>
  <c r="H650" i="293"/>
  <c r="F650" i="293"/>
  <c r="H649" i="293"/>
  <c r="F649" i="293"/>
  <c r="H648" i="293"/>
  <c r="F648" i="293"/>
  <c r="I648" i="293" s="1"/>
  <c r="H647" i="293"/>
  <c r="F647" i="293"/>
  <c r="H646" i="293"/>
  <c r="F646" i="293"/>
  <c r="H645" i="293"/>
  <c r="F645" i="293"/>
  <c r="H644" i="293"/>
  <c r="F644" i="293"/>
  <c r="H643" i="293"/>
  <c r="F643" i="293"/>
  <c r="H642" i="293"/>
  <c r="F642" i="293"/>
  <c r="H641" i="293"/>
  <c r="F641" i="293"/>
  <c r="H640" i="293"/>
  <c r="F640" i="293"/>
  <c r="H639" i="293"/>
  <c r="F639" i="293"/>
  <c r="H638" i="293"/>
  <c r="F638" i="293"/>
  <c r="H637" i="293"/>
  <c r="F637" i="293"/>
  <c r="H636" i="293"/>
  <c r="F636" i="293"/>
  <c r="H635" i="293"/>
  <c r="F635" i="293"/>
  <c r="H634" i="293"/>
  <c r="F634" i="293"/>
  <c r="H633" i="293"/>
  <c r="F633" i="293"/>
  <c r="H632" i="293"/>
  <c r="F632" i="293"/>
  <c r="I632" i="293" s="1"/>
  <c r="H631" i="293"/>
  <c r="F631" i="293"/>
  <c r="H630" i="293"/>
  <c r="F630" i="293"/>
  <c r="H629" i="293"/>
  <c r="F629" i="293"/>
  <c r="H628" i="293"/>
  <c r="F628" i="293"/>
  <c r="H627" i="293"/>
  <c r="F627" i="293"/>
  <c r="H626" i="293"/>
  <c r="F626" i="293"/>
  <c r="H625" i="293"/>
  <c r="F625" i="293"/>
  <c r="H624" i="293"/>
  <c r="F624" i="293"/>
  <c r="H623" i="293"/>
  <c r="F623" i="293"/>
  <c r="H622" i="293"/>
  <c r="F622" i="293"/>
  <c r="H621" i="293"/>
  <c r="F621" i="293"/>
  <c r="H620" i="293"/>
  <c r="F620" i="293"/>
  <c r="H619" i="293"/>
  <c r="F619" i="293"/>
  <c r="H618" i="293"/>
  <c r="F618" i="293"/>
  <c r="H617" i="293"/>
  <c r="F617" i="293"/>
  <c r="H616" i="293"/>
  <c r="F616" i="293"/>
  <c r="H615" i="293"/>
  <c r="F615" i="293"/>
  <c r="H614" i="293"/>
  <c r="F614" i="293"/>
  <c r="H613" i="293"/>
  <c r="F613" i="293"/>
  <c r="I613" i="293" s="1"/>
  <c r="H612" i="293"/>
  <c r="F612" i="293"/>
  <c r="H611" i="293"/>
  <c r="F611" i="293"/>
  <c r="H610" i="293"/>
  <c r="F610" i="293"/>
  <c r="H609" i="293"/>
  <c r="F609" i="293"/>
  <c r="H608" i="293"/>
  <c r="F608" i="293"/>
  <c r="H607" i="293"/>
  <c r="F607" i="293"/>
  <c r="H606" i="293"/>
  <c r="F606" i="293"/>
  <c r="H605" i="293"/>
  <c r="F605" i="293"/>
  <c r="H604" i="293"/>
  <c r="F604" i="293"/>
  <c r="H603" i="293"/>
  <c r="F603" i="293"/>
  <c r="H602" i="293"/>
  <c r="F602" i="293"/>
  <c r="H601" i="293"/>
  <c r="F601" i="293"/>
  <c r="H600" i="293"/>
  <c r="F600" i="293"/>
  <c r="H599" i="293"/>
  <c r="F599" i="293"/>
  <c r="H598" i="293"/>
  <c r="F598" i="293"/>
  <c r="H597" i="293"/>
  <c r="F597" i="293"/>
  <c r="I597" i="293" s="1"/>
  <c r="H596" i="293"/>
  <c r="F596" i="293"/>
  <c r="H595" i="293"/>
  <c r="F595" i="293"/>
  <c r="H594" i="293"/>
  <c r="F594" i="293"/>
  <c r="H593" i="293"/>
  <c r="F593" i="293"/>
  <c r="H592" i="293"/>
  <c r="F592" i="293"/>
  <c r="I592" i="293" s="1"/>
  <c r="H591" i="293"/>
  <c r="F591" i="293"/>
  <c r="H590" i="293"/>
  <c r="F590" i="293"/>
  <c r="H589" i="293"/>
  <c r="F589" i="293"/>
  <c r="H588" i="293"/>
  <c r="F588" i="293"/>
  <c r="H587" i="293"/>
  <c r="F587" i="293"/>
  <c r="H586" i="293"/>
  <c r="F586" i="293"/>
  <c r="H585" i="293"/>
  <c r="F585" i="293"/>
  <c r="H584" i="293"/>
  <c r="F584" i="293"/>
  <c r="I584" i="293" s="1"/>
  <c r="H583" i="293"/>
  <c r="F583" i="293"/>
  <c r="H582" i="293"/>
  <c r="F582" i="293"/>
  <c r="H581" i="293"/>
  <c r="F581" i="293"/>
  <c r="H580" i="293"/>
  <c r="F580" i="293"/>
  <c r="H579" i="293"/>
  <c r="F579" i="293"/>
  <c r="H578" i="293"/>
  <c r="F578" i="293"/>
  <c r="H577" i="293"/>
  <c r="F577" i="293"/>
  <c r="H576" i="293"/>
  <c r="F576" i="293"/>
  <c r="H575" i="293"/>
  <c r="F575" i="293"/>
  <c r="H574" i="293"/>
  <c r="F574" i="293"/>
  <c r="H573" i="293"/>
  <c r="F573" i="293"/>
  <c r="H572" i="293"/>
  <c r="F572" i="293"/>
  <c r="H571" i="293"/>
  <c r="F571" i="293"/>
  <c r="H570" i="293"/>
  <c r="F570" i="293"/>
  <c r="H569" i="293"/>
  <c r="F569" i="293"/>
  <c r="H568" i="293"/>
  <c r="F568" i="293"/>
  <c r="H567" i="293"/>
  <c r="F567" i="293"/>
  <c r="H566" i="293"/>
  <c r="F566" i="293"/>
  <c r="C566" i="293"/>
  <c r="C567" i="293" s="1"/>
  <c r="C568" i="293" s="1"/>
  <c r="C569" i="293" s="1"/>
  <c r="C570" i="293" s="1"/>
  <c r="C571" i="293" s="1"/>
  <c r="C572" i="293" s="1"/>
  <c r="C573" i="293" s="1"/>
  <c r="C574" i="293" s="1"/>
  <c r="C575" i="293" s="1"/>
  <c r="C576" i="293" s="1"/>
  <c r="C577" i="293" s="1"/>
  <c r="C578" i="293" s="1"/>
  <c r="C579" i="293" s="1"/>
  <c r="C580" i="293" s="1"/>
  <c r="C581" i="293" s="1"/>
  <c r="C582" i="293" s="1"/>
  <c r="C583" i="293" s="1"/>
  <c r="C584" i="293" s="1"/>
  <c r="C585" i="293" s="1"/>
  <c r="C586" i="293" s="1"/>
  <c r="C587" i="293" s="1"/>
  <c r="C588" i="293" s="1"/>
  <c r="C589" i="293" s="1"/>
  <c r="C590" i="293" s="1"/>
  <c r="C591" i="293" s="1"/>
  <c r="C592" i="293" s="1"/>
  <c r="C593" i="293" s="1"/>
  <c r="C594" i="293" s="1"/>
  <c r="C595" i="293" s="1"/>
  <c r="C596" i="293" s="1"/>
  <c r="C597" i="293" s="1"/>
  <c r="C598" i="293" s="1"/>
  <c r="C599" i="293" s="1"/>
  <c r="C600" i="293" s="1"/>
  <c r="C601" i="293" s="1"/>
  <c r="C602" i="293" s="1"/>
  <c r="C603" i="293" s="1"/>
  <c r="C604" i="293" s="1"/>
  <c r="C605" i="293" s="1"/>
  <c r="C606" i="293" s="1"/>
  <c r="C607" i="293" s="1"/>
  <c r="C608" i="293" s="1"/>
  <c r="C609" i="293" s="1"/>
  <c r="C610" i="293" s="1"/>
  <c r="C611" i="293" s="1"/>
  <c r="C612" i="293" s="1"/>
  <c r="C613" i="293" s="1"/>
  <c r="C614" i="293" s="1"/>
  <c r="C615" i="293" s="1"/>
  <c r="C616" i="293" s="1"/>
  <c r="C617" i="293" s="1"/>
  <c r="C618" i="293" s="1"/>
  <c r="C619" i="293" s="1"/>
  <c r="C620" i="293" s="1"/>
  <c r="C621" i="293" s="1"/>
  <c r="C622" i="293" s="1"/>
  <c r="C623" i="293" s="1"/>
  <c r="C624" i="293" s="1"/>
  <c r="C625" i="293" s="1"/>
  <c r="C626" i="293" s="1"/>
  <c r="C627" i="293" s="1"/>
  <c r="C628" i="293" s="1"/>
  <c r="C629" i="293" s="1"/>
  <c r="C630" i="293" s="1"/>
  <c r="C631" i="293" s="1"/>
  <c r="C632" i="293" s="1"/>
  <c r="C633" i="293" s="1"/>
  <c r="C634" i="293" s="1"/>
  <c r="C635" i="293" s="1"/>
  <c r="C636" i="293" s="1"/>
  <c r="C637" i="293" s="1"/>
  <c r="C638" i="293" s="1"/>
  <c r="C639" i="293" s="1"/>
  <c r="C640" i="293" s="1"/>
  <c r="C641" i="293" s="1"/>
  <c r="C642" i="293" s="1"/>
  <c r="C643" i="293" s="1"/>
  <c r="C644" i="293" s="1"/>
  <c r="C645" i="293" s="1"/>
  <c r="C646" i="293" s="1"/>
  <c r="C647" i="293" s="1"/>
  <c r="C648" i="293" s="1"/>
  <c r="C649" i="293" s="1"/>
  <c r="C650" i="293" s="1"/>
  <c r="C651" i="293" s="1"/>
  <c r="C652" i="293" s="1"/>
  <c r="C653" i="293" s="1"/>
  <c r="C654" i="293" s="1"/>
  <c r="C655" i="293" s="1"/>
  <c r="C656" i="293" s="1"/>
  <c r="C657" i="293" s="1"/>
  <c r="C658" i="293" s="1"/>
  <c r="C659" i="293" s="1"/>
  <c r="C660" i="293" s="1"/>
  <c r="C661" i="293" s="1"/>
  <c r="C662" i="293" s="1"/>
  <c r="C663" i="293" s="1"/>
  <c r="C664" i="293" s="1"/>
  <c r="C665" i="293" s="1"/>
  <c r="C666" i="293" s="1"/>
  <c r="C667" i="293" s="1"/>
  <c r="C668" i="293" s="1"/>
  <c r="C669" i="293" s="1"/>
  <c r="C670" i="293" s="1"/>
  <c r="C671" i="293" s="1"/>
  <c r="C672" i="293" s="1"/>
  <c r="C673" i="293" s="1"/>
  <c r="C674" i="293" s="1"/>
  <c r="C675" i="293" s="1"/>
  <c r="C676" i="293" s="1"/>
  <c r="C677" i="293" s="1"/>
  <c r="C678" i="293" s="1"/>
  <c r="C679" i="293" s="1"/>
  <c r="C680" i="293" s="1"/>
  <c r="C681" i="293" s="1"/>
  <c r="C682" i="293" s="1"/>
  <c r="C683" i="293" s="1"/>
  <c r="C684" i="293" s="1"/>
  <c r="C685" i="293" s="1"/>
  <c r="C686" i="293" s="1"/>
  <c r="C687" i="293" s="1"/>
  <c r="C688" i="293" s="1"/>
  <c r="C689" i="293" s="1"/>
  <c r="C690" i="293" s="1"/>
  <c r="C691" i="293" s="1"/>
  <c r="C692" i="293" s="1"/>
  <c r="C693" i="293" s="1"/>
  <c r="C694" i="293" s="1"/>
  <c r="C695" i="293" s="1"/>
  <c r="C696" i="293" s="1"/>
  <c r="C697" i="293" s="1"/>
  <c r="C698" i="293" s="1"/>
  <c r="C699" i="293" s="1"/>
  <c r="C700" i="293" s="1"/>
  <c r="C701" i="293" s="1"/>
  <c r="C702" i="293" s="1"/>
  <c r="C703" i="293" s="1"/>
  <c r="C704" i="293" s="1"/>
  <c r="C705" i="293" s="1"/>
  <c r="C706" i="293" s="1"/>
  <c r="C707" i="293" s="1"/>
  <c r="C708" i="293" s="1"/>
  <c r="C709" i="293" s="1"/>
  <c r="C710" i="293" s="1"/>
  <c r="C711" i="293" s="1"/>
  <c r="C712" i="293" s="1"/>
  <c r="C713" i="293" s="1"/>
  <c r="C714" i="293" s="1"/>
  <c r="C715" i="293" s="1"/>
  <c r="C716" i="293" s="1"/>
  <c r="C717" i="293" s="1"/>
  <c r="C718" i="293" s="1"/>
  <c r="C719" i="293" s="1"/>
  <c r="C720" i="293" s="1"/>
  <c r="C721" i="293" s="1"/>
  <c r="C722" i="293" s="1"/>
  <c r="C723" i="293" s="1"/>
  <c r="C724" i="293" s="1"/>
  <c r="C725" i="293" s="1"/>
  <c r="C726" i="293" s="1"/>
  <c r="C727" i="293" s="1"/>
  <c r="C728" i="293" s="1"/>
  <c r="C729" i="293" s="1"/>
  <c r="C730" i="293" s="1"/>
  <c r="C731" i="293" s="1"/>
  <c r="C732" i="293" s="1"/>
  <c r="C733" i="293" s="1"/>
  <c r="C734" i="293" s="1"/>
  <c r="C735" i="293" s="1"/>
  <c r="C736" i="293" s="1"/>
  <c r="C737" i="293" s="1"/>
  <c r="C738" i="293" s="1"/>
  <c r="C739" i="293" s="1"/>
  <c r="C740" i="293" s="1"/>
  <c r="C741" i="293" s="1"/>
  <c r="C742" i="293" s="1"/>
  <c r="C743" i="293" s="1"/>
  <c r="C744" i="293" s="1"/>
  <c r="C745" i="293" s="1"/>
  <c r="C746" i="293" s="1"/>
  <c r="C747" i="293" s="1"/>
  <c r="C748" i="293" s="1"/>
  <c r="C749" i="293" s="1"/>
  <c r="C750" i="293" s="1"/>
  <c r="C751" i="293" s="1"/>
  <c r="C752" i="293" s="1"/>
  <c r="C753" i="293" s="1"/>
  <c r="C754" i="293" s="1"/>
  <c r="C755" i="293" s="1"/>
  <c r="C756" i="293" s="1"/>
  <c r="C757" i="293" s="1"/>
  <c r="C758" i="293" s="1"/>
  <c r="C759" i="293" s="1"/>
  <c r="C760" i="293" s="1"/>
  <c r="C761" i="293" s="1"/>
  <c r="C762" i="293" s="1"/>
  <c r="C763" i="293" s="1"/>
  <c r="C764" i="293" s="1"/>
  <c r="C765" i="293" s="1"/>
  <c r="C766" i="293" s="1"/>
  <c r="C767" i="293" s="1"/>
  <c r="C768" i="293" s="1"/>
  <c r="C769" i="293" s="1"/>
  <c r="C770" i="293" s="1"/>
  <c r="C771" i="293" s="1"/>
  <c r="C772" i="293" s="1"/>
  <c r="C773" i="293" s="1"/>
  <c r="C774" i="293" s="1"/>
  <c r="C775" i="293" s="1"/>
  <c r="C776" i="293" s="1"/>
  <c r="C777" i="293" s="1"/>
  <c r="C778" i="293" s="1"/>
  <c r="C779" i="293" s="1"/>
  <c r="C780" i="293" s="1"/>
  <c r="C781" i="293" s="1"/>
  <c r="C782" i="293" s="1"/>
  <c r="C783" i="293" s="1"/>
  <c r="C784" i="293" s="1"/>
  <c r="C785" i="293" s="1"/>
  <c r="C786" i="293" s="1"/>
  <c r="C787" i="293" s="1"/>
  <c r="C788" i="293" s="1"/>
  <c r="C789" i="293" s="1"/>
  <c r="C790" i="293" s="1"/>
  <c r="C791" i="293" s="1"/>
  <c r="C792" i="293" s="1"/>
  <c r="C793" i="293" s="1"/>
  <c r="C794" i="293" s="1"/>
  <c r="C795" i="293" s="1"/>
  <c r="C796" i="293" s="1"/>
  <c r="C797" i="293" s="1"/>
  <c r="C798" i="293" s="1"/>
  <c r="C799" i="293" s="1"/>
  <c r="C800" i="293" s="1"/>
  <c r="C801" i="293" s="1"/>
  <c r="C802" i="293" s="1"/>
  <c r="C803" i="293" s="1"/>
  <c r="C804" i="293" s="1"/>
  <c r="C805" i="293" s="1"/>
  <c r="C806" i="293" s="1"/>
  <c r="C807" i="293" s="1"/>
  <c r="C808" i="293" s="1"/>
  <c r="C809" i="293" s="1"/>
  <c r="C810" i="293" s="1"/>
  <c r="C811" i="293" s="1"/>
  <c r="C812" i="293" s="1"/>
  <c r="C813" i="293" s="1"/>
  <c r="C814" i="293" s="1"/>
  <c r="C815" i="293" s="1"/>
  <c r="C816" i="293" s="1"/>
  <c r="C817" i="293" s="1"/>
  <c r="C818" i="293" s="1"/>
  <c r="C819" i="293" s="1"/>
  <c r="C820" i="293" s="1"/>
  <c r="C821" i="293" s="1"/>
  <c r="C822" i="293" s="1"/>
  <c r="C823" i="293" s="1"/>
  <c r="C824" i="293" s="1"/>
  <c r="C825" i="293" s="1"/>
  <c r="C826" i="293" s="1"/>
  <c r="C827" i="293" s="1"/>
  <c r="C828" i="293" s="1"/>
  <c r="C829" i="293" s="1"/>
  <c r="C830" i="293" s="1"/>
  <c r="C831" i="293" s="1"/>
  <c r="C832" i="293" s="1"/>
  <c r="C833" i="293" s="1"/>
  <c r="C834" i="293" s="1"/>
  <c r="C835" i="293" s="1"/>
  <c r="C836" i="293" s="1"/>
  <c r="C837" i="293" s="1"/>
  <c r="C838" i="293" s="1"/>
  <c r="C839" i="293" s="1"/>
  <c r="C840" i="293" s="1"/>
  <c r="C841" i="293" s="1"/>
  <c r="C842" i="293" s="1"/>
  <c r="C843" i="293" s="1"/>
  <c r="C844" i="293" s="1"/>
  <c r="C845" i="293" s="1"/>
  <c r="C846" i="293" s="1"/>
  <c r="C847" i="293" s="1"/>
  <c r="C848" i="293" s="1"/>
  <c r="C849" i="293" s="1"/>
  <c r="C850" i="293" s="1"/>
  <c r="C851" i="293" s="1"/>
  <c r="C852" i="293" s="1"/>
  <c r="C853" i="293" s="1"/>
  <c r="C854" i="293" s="1"/>
  <c r="C855" i="293" s="1"/>
  <c r="C856" i="293" s="1"/>
  <c r="C857" i="293" s="1"/>
  <c r="C858" i="293" s="1"/>
  <c r="C859" i="293" s="1"/>
  <c r="C860" i="293" s="1"/>
  <c r="C861" i="293" s="1"/>
  <c r="C862" i="293" s="1"/>
  <c r="C863" i="293" s="1"/>
  <c r="C864" i="293" s="1"/>
  <c r="C865" i="293" s="1"/>
  <c r="C866" i="293" s="1"/>
  <c r="C867" i="293" s="1"/>
  <c r="C868" i="293" s="1"/>
  <c r="C869" i="293" s="1"/>
  <c r="C870" i="293" s="1"/>
  <c r="C871" i="293" s="1"/>
  <c r="C872" i="293" s="1"/>
  <c r="C873" i="293" s="1"/>
  <c r="C874" i="293" s="1"/>
  <c r="C875" i="293" s="1"/>
  <c r="C876" i="293" s="1"/>
  <c r="C877" i="293" s="1"/>
  <c r="C878" i="293" s="1"/>
  <c r="C879" i="293" s="1"/>
  <c r="C880" i="293" s="1"/>
  <c r="C881" i="293" s="1"/>
  <c r="C882" i="293" s="1"/>
  <c r="C883" i="293" s="1"/>
  <c r="C884" i="293" s="1"/>
  <c r="C885" i="293" s="1"/>
  <c r="C886" i="293" s="1"/>
  <c r="C887" i="293" s="1"/>
  <c r="C888" i="293" s="1"/>
  <c r="C889" i="293" s="1"/>
  <c r="C890" i="293" s="1"/>
  <c r="C891" i="293" s="1"/>
  <c r="C892" i="293" s="1"/>
  <c r="C893" i="293" s="1"/>
  <c r="C894" i="293" s="1"/>
  <c r="C895" i="293" s="1"/>
  <c r="C896" i="293" s="1"/>
  <c r="C897" i="293" s="1"/>
  <c r="C898" i="293" s="1"/>
  <c r="C899" i="293" s="1"/>
  <c r="C900" i="293" s="1"/>
  <c r="C901" i="293" s="1"/>
  <c r="C902" i="293" s="1"/>
  <c r="C903" i="293" s="1"/>
  <c r="C904" i="293" s="1"/>
  <c r="C905" i="293" s="1"/>
  <c r="C906" i="293" s="1"/>
  <c r="C907" i="293" s="1"/>
  <c r="C908" i="293" s="1"/>
  <c r="C909" i="293" s="1"/>
  <c r="C910" i="293" s="1"/>
  <c r="C911" i="293" s="1"/>
  <c r="C912" i="293" s="1"/>
  <c r="C913" i="293" s="1"/>
  <c r="C914" i="293" s="1"/>
  <c r="C915" i="293" s="1"/>
  <c r="C916" i="293" s="1"/>
  <c r="C917" i="293" s="1"/>
  <c r="C918" i="293" s="1"/>
  <c r="C919" i="293" s="1"/>
  <c r="C920" i="293" s="1"/>
  <c r="C921" i="293" s="1"/>
  <c r="C922" i="293" s="1"/>
  <c r="C923" i="293" s="1"/>
  <c r="C924" i="293" s="1"/>
  <c r="C925" i="293" s="1"/>
  <c r="C926" i="293" s="1"/>
  <c r="C927" i="293" s="1"/>
  <c r="C928" i="293" s="1"/>
  <c r="C929" i="293" s="1"/>
  <c r="C930" i="293" s="1"/>
  <c r="C931" i="293" s="1"/>
  <c r="C932" i="293" s="1"/>
  <c r="C933" i="293" s="1"/>
  <c r="C934" i="293" s="1"/>
  <c r="C935" i="293" s="1"/>
  <c r="C936" i="293" s="1"/>
  <c r="C937" i="293" s="1"/>
  <c r="C938" i="293" s="1"/>
  <c r="C939" i="293" s="1"/>
  <c r="C940" i="293" s="1"/>
  <c r="C941" i="293" s="1"/>
  <c r="C942" i="293" s="1"/>
  <c r="C943" i="293" s="1"/>
  <c r="C944" i="293" s="1"/>
  <c r="C945" i="293" s="1"/>
  <c r="C946" i="293" s="1"/>
  <c r="C947" i="293" s="1"/>
  <c r="C948" i="293" s="1"/>
  <c r="C949" i="293" s="1"/>
  <c r="C950" i="293" s="1"/>
  <c r="C951" i="293" s="1"/>
  <c r="C952" i="293" s="1"/>
  <c r="C953" i="293" s="1"/>
  <c r="C954" i="293" s="1"/>
  <c r="C955" i="293" s="1"/>
  <c r="C956" i="293" s="1"/>
  <c r="C957" i="293" s="1"/>
  <c r="C958" i="293" s="1"/>
  <c r="C959" i="293" s="1"/>
  <c r="C960" i="293" s="1"/>
  <c r="C961" i="293" s="1"/>
  <c r="C962" i="293" s="1"/>
  <c r="C963" i="293" s="1"/>
  <c r="C964" i="293" s="1"/>
  <c r="C965" i="293" s="1"/>
  <c r="C966" i="293" s="1"/>
  <c r="C967" i="293" s="1"/>
  <c r="C968" i="293" s="1"/>
  <c r="C969" i="293" s="1"/>
  <c r="C970" i="293" s="1"/>
  <c r="C971" i="293" s="1"/>
  <c r="C972" i="293" s="1"/>
  <c r="C973" i="293" s="1"/>
  <c r="C974" i="293" s="1"/>
  <c r="C975" i="293" s="1"/>
  <c r="C976" i="293" s="1"/>
  <c r="C977" i="293" s="1"/>
  <c r="C978" i="293" s="1"/>
  <c r="C979" i="293" s="1"/>
  <c r="C980" i="293" s="1"/>
  <c r="C981" i="293" s="1"/>
  <c r="C982" i="293" s="1"/>
  <c r="C983" i="293" s="1"/>
  <c r="C984" i="293" s="1"/>
  <c r="C985" i="293" s="1"/>
  <c r="C986" i="293" s="1"/>
  <c r="C987" i="293" s="1"/>
  <c r="C988" i="293" s="1"/>
  <c r="C989" i="293" s="1"/>
  <c r="C990" i="293" s="1"/>
  <c r="C991" i="293" s="1"/>
  <c r="C992" i="293" s="1"/>
  <c r="C993" i="293" s="1"/>
  <c r="C994" i="293" s="1"/>
  <c r="C995" i="293" s="1"/>
  <c r="C996" i="293" s="1"/>
  <c r="C997" i="293" s="1"/>
  <c r="C998" i="293" s="1"/>
  <c r="C999" i="293" s="1"/>
  <c r="C1000" i="293" s="1"/>
  <c r="C1001" i="293" s="1"/>
  <c r="C1002" i="293" s="1"/>
  <c r="C1003" i="293" s="1"/>
  <c r="C1004" i="293" s="1"/>
  <c r="C1005" i="293" s="1"/>
  <c r="C1006" i="293" s="1"/>
  <c r="C1007" i="293" s="1"/>
  <c r="C1008" i="293" s="1"/>
  <c r="C1009" i="293" s="1"/>
  <c r="C1010" i="293" s="1"/>
  <c r="C1011" i="293" s="1"/>
  <c r="C1012" i="293" s="1"/>
  <c r="C1013" i="293" s="1"/>
  <c r="C1014" i="293" s="1"/>
  <c r="C1015" i="293" s="1"/>
  <c r="C1016" i="293" s="1"/>
  <c r="C1017" i="293" s="1"/>
  <c r="C1018" i="293" s="1"/>
  <c r="C1019" i="293" s="1"/>
  <c r="C1020" i="293" s="1"/>
  <c r="C1021" i="293" s="1"/>
  <c r="C1022" i="293" s="1"/>
  <c r="C1023" i="293" s="1"/>
  <c r="C1024" i="293" s="1"/>
  <c r="C1025" i="293" s="1"/>
  <c r="C1026" i="293" s="1"/>
  <c r="C1027" i="293" s="1"/>
  <c r="C1028" i="293" s="1"/>
  <c r="C1029" i="293" s="1"/>
  <c r="C1030" i="293" s="1"/>
  <c r="C1031" i="293" s="1"/>
  <c r="C1032" i="293" s="1"/>
  <c r="C1033" i="293" s="1"/>
  <c r="C1034" i="293" s="1"/>
  <c r="C1035" i="293" s="1"/>
  <c r="C1036" i="293" s="1"/>
  <c r="C1037" i="293" s="1"/>
  <c r="C1038" i="293" s="1"/>
  <c r="C1039" i="293" s="1"/>
  <c r="C1040" i="293" s="1"/>
  <c r="C1041" i="293" s="1"/>
  <c r="C1042" i="293" s="1"/>
  <c r="C1043" i="293" s="1"/>
  <c r="C1044" i="293" s="1"/>
  <c r="C1045" i="293" s="1"/>
  <c r="C1046" i="293" s="1"/>
  <c r="C1047" i="293" s="1"/>
  <c r="C1048" i="293" s="1"/>
  <c r="C1049" i="293" s="1"/>
  <c r="C1050" i="293" s="1"/>
  <c r="C1051" i="293" s="1"/>
  <c r="C1052" i="293" s="1"/>
  <c r="C1053" i="293" s="1"/>
  <c r="C1054" i="293" s="1"/>
  <c r="C1055" i="293" s="1"/>
  <c r="C1056" i="293" s="1"/>
  <c r="C1057" i="293" s="1"/>
  <c r="C1058" i="293" s="1"/>
  <c r="C1059" i="293" s="1"/>
  <c r="C1060" i="293" s="1"/>
  <c r="C1061" i="293" s="1"/>
  <c r="C1062" i="293" s="1"/>
  <c r="C1063" i="293" s="1"/>
  <c r="C1064" i="293" s="1"/>
  <c r="C1065" i="293" s="1"/>
  <c r="C1066" i="293" s="1"/>
  <c r="C1067" i="293" s="1"/>
  <c r="C1068" i="293" s="1"/>
  <c r="C1069" i="293" s="1"/>
  <c r="C1070" i="293" s="1"/>
  <c r="C1071" i="293" s="1"/>
  <c r="C1072" i="293" s="1"/>
  <c r="C1073" i="293" s="1"/>
  <c r="C1074" i="293" s="1"/>
  <c r="C1075" i="293" s="1"/>
  <c r="C1076" i="293" s="1"/>
  <c r="C1077" i="293" s="1"/>
  <c r="C1078" i="293" s="1"/>
  <c r="C1079" i="293" s="1"/>
  <c r="C1080" i="293" s="1"/>
  <c r="C1081" i="293" s="1"/>
  <c r="C1082" i="293" s="1"/>
  <c r="C1083" i="293" s="1"/>
  <c r="C1084" i="293" s="1"/>
  <c r="C1085" i="293" s="1"/>
  <c r="C1086" i="293" s="1"/>
  <c r="C1087" i="293" s="1"/>
  <c r="C1088" i="293" s="1"/>
  <c r="C1089" i="293" s="1"/>
  <c r="C1090" i="293" s="1"/>
  <c r="C1091" i="293" s="1"/>
  <c r="C1092" i="293" s="1"/>
  <c r="C1093" i="293" s="1"/>
  <c r="C1094" i="293" s="1"/>
  <c r="C1095" i="293" s="1"/>
  <c r="C1096" i="293" s="1"/>
  <c r="C1097" i="293" s="1"/>
  <c r="C1098" i="293" s="1"/>
  <c r="C1099" i="293" s="1"/>
  <c r="C1100" i="293" s="1"/>
  <c r="C1101" i="293" s="1"/>
  <c r="C1102" i="293" s="1"/>
  <c r="C1103" i="293" s="1"/>
  <c r="C1104" i="293" s="1"/>
  <c r="C1105" i="293" s="1"/>
  <c r="C1106" i="293" s="1"/>
  <c r="C1107" i="293" s="1"/>
  <c r="C1108" i="293" s="1"/>
  <c r="C1109" i="293" s="1"/>
  <c r="C1110" i="293" s="1"/>
  <c r="C1111" i="293" s="1"/>
  <c r="C1112" i="293" s="1"/>
  <c r="C1113" i="293" s="1"/>
  <c r="C1114" i="293" s="1"/>
  <c r="C1115" i="293" s="1"/>
  <c r="C1116" i="293" s="1"/>
  <c r="C1117" i="293" s="1"/>
  <c r="C1118" i="293" s="1"/>
  <c r="C1119" i="293" s="1"/>
  <c r="C1120" i="293" s="1"/>
  <c r="C1121" i="293" s="1"/>
  <c r="C1122" i="293" s="1"/>
  <c r="C1123" i="293" s="1"/>
  <c r="C1124" i="293" s="1"/>
  <c r="C1125" i="293" s="1"/>
  <c r="C1126" i="293" s="1"/>
  <c r="C1127" i="293" s="1"/>
  <c r="C1128" i="293" s="1"/>
  <c r="C1129" i="293" s="1"/>
  <c r="C1130" i="293" s="1"/>
  <c r="C1131" i="293" s="1"/>
  <c r="C1132" i="293" s="1"/>
  <c r="C1133" i="293" s="1"/>
  <c r="C1134" i="293" s="1"/>
  <c r="C1135" i="293" s="1"/>
  <c r="C1136" i="293" s="1"/>
  <c r="C1137" i="293" s="1"/>
  <c r="C1138" i="293" s="1"/>
  <c r="C1139" i="293" s="1"/>
  <c r="C1140" i="293" s="1"/>
  <c r="C1141" i="293" s="1"/>
  <c r="C1142" i="293" s="1"/>
  <c r="C1143" i="293" s="1"/>
  <c r="C1144" i="293" s="1"/>
  <c r="C1145" i="293" s="1"/>
  <c r="C1146" i="293" s="1"/>
  <c r="C1147" i="293" s="1"/>
  <c r="C1148" i="293" s="1"/>
  <c r="C1149" i="293" s="1"/>
  <c r="C1150" i="293" s="1"/>
  <c r="C1151" i="293" s="1"/>
  <c r="C1152" i="293" s="1"/>
  <c r="C1153" i="293" s="1"/>
  <c r="C1154" i="293" s="1"/>
  <c r="C1155" i="293" s="1"/>
  <c r="C1156" i="293" s="1"/>
  <c r="C1157" i="293" s="1"/>
  <c r="C1158" i="293" s="1"/>
  <c r="C1159" i="293" s="1"/>
  <c r="C1160" i="293" s="1"/>
  <c r="C1161" i="293" s="1"/>
  <c r="C1162" i="293" s="1"/>
  <c r="C1163" i="293" s="1"/>
  <c r="C1164" i="293" s="1"/>
  <c r="C1165" i="293" s="1"/>
  <c r="B566" i="293"/>
  <c r="B567" i="293" s="1"/>
  <c r="B568" i="293" s="1"/>
  <c r="B569" i="293" s="1"/>
  <c r="B570" i="293" s="1"/>
  <c r="B571" i="293" s="1"/>
  <c r="B572" i="293" s="1"/>
  <c r="B573" i="293" s="1"/>
  <c r="B574" i="293" s="1"/>
  <c r="B575" i="293" s="1"/>
  <c r="B576" i="293" s="1"/>
  <c r="B577" i="293" s="1"/>
  <c r="B578" i="293" s="1"/>
  <c r="B579" i="293" s="1"/>
  <c r="B580" i="293" s="1"/>
  <c r="B581" i="293" s="1"/>
  <c r="B582" i="293" s="1"/>
  <c r="B583" i="293" s="1"/>
  <c r="B584" i="293" s="1"/>
  <c r="B585" i="293" s="1"/>
  <c r="B586" i="293" s="1"/>
  <c r="B587" i="293" s="1"/>
  <c r="B588" i="293" s="1"/>
  <c r="B589" i="293" s="1"/>
  <c r="B590" i="293" s="1"/>
  <c r="B591" i="293" s="1"/>
  <c r="B592" i="293" s="1"/>
  <c r="B593" i="293" s="1"/>
  <c r="B594" i="293" s="1"/>
  <c r="B595" i="293" s="1"/>
  <c r="B596" i="293" s="1"/>
  <c r="B597" i="293" s="1"/>
  <c r="B598" i="293" s="1"/>
  <c r="B599" i="293" s="1"/>
  <c r="B600" i="293" s="1"/>
  <c r="B601" i="293" s="1"/>
  <c r="B602" i="293" s="1"/>
  <c r="B603" i="293" s="1"/>
  <c r="B604" i="293" s="1"/>
  <c r="B605" i="293" s="1"/>
  <c r="B606" i="293" s="1"/>
  <c r="B607" i="293" s="1"/>
  <c r="B608" i="293" s="1"/>
  <c r="B609" i="293" s="1"/>
  <c r="B610" i="293" s="1"/>
  <c r="B611" i="293" s="1"/>
  <c r="B612" i="293" s="1"/>
  <c r="B613" i="293" s="1"/>
  <c r="B614" i="293" s="1"/>
  <c r="B615" i="293" s="1"/>
  <c r="B616" i="293" s="1"/>
  <c r="B617" i="293" s="1"/>
  <c r="B618" i="293" s="1"/>
  <c r="B619" i="293" s="1"/>
  <c r="B620" i="293" s="1"/>
  <c r="B621" i="293" s="1"/>
  <c r="B622" i="293" s="1"/>
  <c r="B623" i="293" s="1"/>
  <c r="B624" i="293" s="1"/>
  <c r="B625" i="293" s="1"/>
  <c r="B626" i="293" s="1"/>
  <c r="B627" i="293" s="1"/>
  <c r="B628" i="293" s="1"/>
  <c r="B629" i="293" s="1"/>
  <c r="B630" i="293" s="1"/>
  <c r="B631" i="293" s="1"/>
  <c r="B632" i="293" s="1"/>
  <c r="B633" i="293" s="1"/>
  <c r="B634" i="293" s="1"/>
  <c r="B635" i="293" s="1"/>
  <c r="B636" i="293" s="1"/>
  <c r="B637" i="293" s="1"/>
  <c r="B638" i="293" s="1"/>
  <c r="B639" i="293" s="1"/>
  <c r="B640" i="293" s="1"/>
  <c r="B641" i="293" s="1"/>
  <c r="B642" i="293" s="1"/>
  <c r="B643" i="293" s="1"/>
  <c r="B644" i="293" s="1"/>
  <c r="B645" i="293" s="1"/>
  <c r="B646" i="293" s="1"/>
  <c r="B647" i="293" s="1"/>
  <c r="B648" i="293" s="1"/>
  <c r="B649" i="293" s="1"/>
  <c r="B650" i="293" s="1"/>
  <c r="B651" i="293" s="1"/>
  <c r="B652" i="293" s="1"/>
  <c r="B653" i="293" s="1"/>
  <c r="B654" i="293" s="1"/>
  <c r="B655" i="293" s="1"/>
  <c r="B656" i="293" s="1"/>
  <c r="B657" i="293" s="1"/>
  <c r="B658" i="293" s="1"/>
  <c r="B659" i="293" s="1"/>
  <c r="B660" i="293" s="1"/>
  <c r="B661" i="293" s="1"/>
  <c r="B662" i="293" s="1"/>
  <c r="B663" i="293" s="1"/>
  <c r="B664" i="293" s="1"/>
  <c r="B665" i="293" s="1"/>
  <c r="B666" i="293" s="1"/>
  <c r="B667" i="293" s="1"/>
  <c r="B668" i="293" s="1"/>
  <c r="B669" i="293" s="1"/>
  <c r="B670" i="293" s="1"/>
  <c r="B671" i="293" s="1"/>
  <c r="B672" i="293" s="1"/>
  <c r="B673" i="293" s="1"/>
  <c r="B674" i="293" s="1"/>
  <c r="B675" i="293" s="1"/>
  <c r="B676" i="293" s="1"/>
  <c r="B677" i="293" s="1"/>
  <c r="B678" i="293" s="1"/>
  <c r="B679" i="293" s="1"/>
  <c r="B680" i="293" s="1"/>
  <c r="B681" i="293" s="1"/>
  <c r="B682" i="293" s="1"/>
  <c r="B683" i="293" s="1"/>
  <c r="B684" i="293" s="1"/>
  <c r="B685" i="293" s="1"/>
  <c r="B686" i="293" s="1"/>
  <c r="B687" i="293" s="1"/>
  <c r="B688" i="293" s="1"/>
  <c r="B689" i="293" s="1"/>
  <c r="B690" i="293" s="1"/>
  <c r="B691" i="293" s="1"/>
  <c r="B692" i="293" s="1"/>
  <c r="B693" i="293" s="1"/>
  <c r="B694" i="293" s="1"/>
  <c r="B695" i="293" s="1"/>
  <c r="B696" i="293" s="1"/>
  <c r="B697" i="293" s="1"/>
  <c r="B698" i="293" s="1"/>
  <c r="B699" i="293" s="1"/>
  <c r="B700" i="293" s="1"/>
  <c r="B701" i="293" s="1"/>
  <c r="B702" i="293" s="1"/>
  <c r="B703" i="293" s="1"/>
  <c r="B704" i="293" s="1"/>
  <c r="B705" i="293" s="1"/>
  <c r="B706" i="293" s="1"/>
  <c r="B707" i="293" s="1"/>
  <c r="B708" i="293" s="1"/>
  <c r="B709" i="293" s="1"/>
  <c r="B710" i="293" s="1"/>
  <c r="B711" i="293" s="1"/>
  <c r="B712" i="293" s="1"/>
  <c r="B713" i="293" s="1"/>
  <c r="B714" i="293" s="1"/>
  <c r="B715" i="293" s="1"/>
  <c r="B716" i="293" s="1"/>
  <c r="B717" i="293" s="1"/>
  <c r="B718" i="293" s="1"/>
  <c r="B719" i="293" s="1"/>
  <c r="B720" i="293" s="1"/>
  <c r="B721" i="293" s="1"/>
  <c r="B722" i="293" s="1"/>
  <c r="B723" i="293" s="1"/>
  <c r="B724" i="293" s="1"/>
  <c r="B725" i="293" s="1"/>
  <c r="B726" i="293" s="1"/>
  <c r="B727" i="293" s="1"/>
  <c r="B728" i="293" s="1"/>
  <c r="B729" i="293" s="1"/>
  <c r="B730" i="293" s="1"/>
  <c r="B731" i="293" s="1"/>
  <c r="B732" i="293" s="1"/>
  <c r="B733" i="293" s="1"/>
  <c r="B734" i="293" s="1"/>
  <c r="B735" i="293" s="1"/>
  <c r="B736" i="293" s="1"/>
  <c r="B737" i="293" s="1"/>
  <c r="B738" i="293" s="1"/>
  <c r="B739" i="293" s="1"/>
  <c r="B740" i="293" s="1"/>
  <c r="B741" i="293" s="1"/>
  <c r="B742" i="293" s="1"/>
  <c r="B743" i="293" s="1"/>
  <c r="B744" i="293" s="1"/>
  <c r="B745" i="293" s="1"/>
  <c r="B746" i="293" s="1"/>
  <c r="B747" i="293" s="1"/>
  <c r="B748" i="293" s="1"/>
  <c r="B749" i="293" s="1"/>
  <c r="B750" i="293" s="1"/>
  <c r="B751" i="293" s="1"/>
  <c r="B752" i="293" s="1"/>
  <c r="B753" i="293" s="1"/>
  <c r="B754" i="293" s="1"/>
  <c r="B755" i="293" s="1"/>
  <c r="B756" i="293" s="1"/>
  <c r="B757" i="293" s="1"/>
  <c r="B758" i="293" s="1"/>
  <c r="B759" i="293" s="1"/>
  <c r="B760" i="293" s="1"/>
  <c r="B761" i="293" s="1"/>
  <c r="B762" i="293" s="1"/>
  <c r="B763" i="293" s="1"/>
  <c r="B764" i="293" s="1"/>
  <c r="B765" i="293" s="1"/>
  <c r="B766" i="293" s="1"/>
  <c r="B767" i="293" s="1"/>
  <c r="B768" i="293" s="1"/>
  <c r="B769" i="293" s="1"/>
  <c r="B770" i="293" s="1"/>
  <c r="B771" i="293" s="1"/>
  <c r="B772" i="293" s="1"/>
  <c r="B773" i="293" s="1"/>
  <c r="B774" i="293" s="1"/>
  <c r="B775" i="293" s="1"/>
  <c r="B776" i="293" s="1"/>
  <c r="B777" i="293" s="1"/>
  <c r="B778" i="293" s="1"/>
  <c r="B779" i="293" s="1"/>
  <c r="B780" i="293" s="1"/>
  <c r="B781" i="293" s="1"/>
  <c r="B782" i="293" s="1"/>
  <c r="B783" i="293" s="1"/>
  <c r="B784" i="293" s="1"/>
  <c r="B785" i="293" s="1"/>
  <c r="B786" i="293" s="1"/>
  <c r="B787" i="293" s="1"/>
  <c r="B788" i="293" s="1"/>
  <c r="B789" i="293" s="1"/>
  <c r="B790" i="293" s="1"/>
  <c r="B791" i="293" s="1"/>
  <c r="B792" i="293" s="1"/>
  <c r="B793" i="293" s="1"/>
  <c r="B794" i="293" s="1"/>
  <c r="B795" i="293" s="1"/>
  <c r="B796" i="293" s="1"/>
  <c r="B797" i="293" s="1"/>
  <c r="B798" i="293" s="1"/>
  <c r="B799" i="293" s="1"/>
  <c r="B800" i="293" s="1"/>
  <c r="B801" i="293" s="1"/>
  <c r="B802" i="293" s="1"/>
  <c r="B803" i="293" s="1"/>
  <c r="B804" i="293" s="1"/>
  <c r="B805" i="293" s="1"/>
  <c r="B806" i="293" s="1"/>
  <c r="B807" i="293" s="1"/>
  <c r="B808" i="293" s="1"/>
  <c r="B809" i="293" s="1"/>
  <c r="B810" i="293" s="1"/>
  <c r="B811" i="293" s="1"/>
  <c r="B812" i="293" s="1"/>
  <c r="B813" i="293" s="1"/>
  <c r="B814" i="293" s="1"/>
  <c r="B815" i="293" s="1"/>
  <c r="B816" i="293" s="1"/>
  <c r="B817" i="293" s="1"/>
  <c r="B818" i="293" s="1"/>
  <c r="B819" i="293" s="1"/>
  <c r="B820" i="293" s="1"/>
  <c r="B821" i="293" s="1"/>
  <c r="B822" i="293" s="1"/>
  <c r="B823" i="293" s="1"/>
  <c r="B824" i="293" s="1"/>
  <c r="B825" i="293" s="1"/>
  <c r="B826" i="293" s="1"/>
  <c r="B827" i="293" s="1"/>
  <c r="B828" i="293" s="1"/>
  <c r="B829" i="293" s="1"/>
  <c r="B830" i="293" s="1"/>
  <c r="B831" i="293" s="1"/>
  <c r="B832" i="293" s="1"/>
  <c r="B833" i="293" s="1"/>
  <c r="B834" i="293" s="1"/>
  <c r="B835" i="293" s="1"/>
  <c r="B836" i="293" s="1"/>
  <c r="B837" i="293" s="1"/>
  <c r="B838" i="293" s="1"/>
  <c r="B839" i="293" s="1"/>
  <c r="B840" i="293" s="1"/>
  <c r="B841" i="293" s="1"/>
  <c r="B842" i="293" s="1"/>
  <c r="B843" i="293" s="1"/>
  <c r="B844" i="293" s="1"/>
  <c r="B845" i="293" s="1"/>
  <c r="B846" i="293" s="1"/>
  <c r="B847" i="293" s="1"/>
  <c r="B848" i="293" s="1"/>
  <c r="B849" i="293" s="1"/>
  <c r="B850" i="293" s="1"/>
  <c r="B851" i="293" s="1"/>
  <c r="B852" i="293" s="1"/>
  <c r="B853" i="293" s="1"/>
  <c r="B854" i="293" s="1"/>
  <c r="B855" i="293" s="1"/>
  <c r="B856" i="293" s="1"/>
  <c r="B857" i="293" s="1"/>
  <c r="B858" i="293" s="1"/>
  <c r="B859" i="293" s="1"/>
  <c r="B860" i="293" s="1"/>
  <c r="B861" i="293" s="1"/>
  <c r="B862" i="293" s="1"/>
  <c r="B863" i="293" s="1"/>
  <c r="B864" i="293" s="1"/>
  <c r="B865" i="293" s="1"/>
  <c r="B866" i="293" s="1"/>
  <c r="B867" i="293" s="1"/>
  <c r="B868" i="293" s="1"/>
  <c r="B869" i="293" s="1"/>
  <c r="B870" i="293" s="1"/>
  <c r="B871" i="293" s="1"/>
  <c r="B872" i="293" s="1"/>
  <c r="B873" i="293" s="1"/>
  <c r="B874" i="293" s="1"/>
  <c r="B875" i="293" s="1"/>
  <c r="B876" i="293" s="1"/>
  <c r="B877" i="293" s="1"/>
  <c r="B878" i="293" s="1"/>
  <c r="B879" i="293" s="1"/>
  <c r="B880" i="293" s="1"/>
  <c r="B881" i="293" s="1"/>
  <c r="B882" i="293" s="1"/>
  <c r="B883" i="293" s="1"/>
  <c r="B884" i="293" s="1"/>
  <c r="B885" i="293" s="1"/>
  <c r="B886" i="293" s="1"/>
  <c r="B887" i="293" s="1"/>
  <c r="B888" i="293" s="1"/>
  <c r="B889" i="293" s="1"/>
  <c r="B890" i="293" s="1"/>
  <c r="B891" i="293" s="1"/>
  <c r="B892" i="293" s="1"/>
  <c r="B893" i="293" s="1"/>
  <c r="B894" i="293" s="1"/>
  <c r="B895" i="293" s="1"/>
  <c r="B896" i="293" s="1"/>
  <c r="B897" i="293" s="1"/>
  <c r="B898" i="293" s="1"/>
  <c r="B899" i="293" s="1"/>
  <c r="B900" i="293" s="1"/>
  <c r="B901" i="293" s="1"/>
  <c r="B902" i="293" s="1"/>
  <c r="B903" i="293" s="1"/>
  <c r="B904" i="293" s="1"/>
  <c r="B905" i="293" s="1"/>
  <c r="B906" i="293" s="1"/>
  <c r="B907" i="293" s="1"/>
  <c r="B908" i="293" s="1"/>
  <c r="B909" i="293" s="1"/>
  <c r="B910" i="293" s="1"/>
  <c r="B911" i="293" s="1"/>
  <c r="B912" i="293" s="1"/>
  <c r="B913" i="293" s="1"/>
  <c r="B914" i="293" s="1"/>
  <c r="B915" i="293" s="1"/>
  <c r="B916" i="293" s="1"/>
  <c r="B917" i="293" s="1"/>
  <c r="B918" i="293" s="1"/>
  <c r="B919" i="293" s="1"/>
  <c r="B920" i="293" s="1"/>
  <c r="B921" i="293" s="1"/>
  <c r="B922" i="293" s="1"/>
  <c r="B923" i="293" s="1"/>
  <c r="B924" i="293" s="1"/>
  <c r="B925" i="293" s="1"/>
  <c r="B926" i="293" s="1"/>
  <c r="B927" i="293" s="1"/>
  <c r="B928" i="293" s="1"/>
  <c r="B929" i="293" s="1"/>
  <c r="B930" i="293" s="1"/>
  <c r="B931" i="293" s="1"/>
  <c r="B932" i="293" s="1"/>
  <c r="B933" i="293" s="1"/>
  <c r="B934" i="293" s="1"/>
  <c r="B935" i="293" s="1"/>
  <c r="B936" i="293" s="1"/>
  <c r="B937" i="293" s="1"/>
  <c r="B938" i="293" s="1"/>
  <c r="B939" i="293" s="1"/>
  <c r="B940" i="293" s="1"/>
  <c r="B941" i="293" s="1"/>
  <c r="B942" i="293" s="1"/>
  <c r="B943" i="293" s="1"/>
  <c r="B944" i="293" s="1"/>
  <c r="B945" i="293" s="1"/>
  <c r="B946" i="293" s="1"/>
  <c r="B947" i="293" s="1"/>
  <c r="B948" i="293" s="1"/>
  <c r="B949" i="293" s="1"/>
  <c r="B950" i="293" s="1"/>
  <c r="B951" i="293" s="1"/>
  <c r="B952" i="293" s="1"/>
  <c r="B953" i="293" s="1"/>
  <c r="B954" i="293" s="1"/>
  <c r="B955" i="293" s="1"/>
  <c r="B956" i="293" s="1"/>
  <c r="B957" i="293" s="1"/>
  <c r="B958" i="293" s="1"/>
  <c r="B959" i="293" s="1"/>
  <c r="B960" i="293" s="1"/>
  <c r="B961" i="293" s="1"/>
  <c r="B962" i="293" s="1"/>
  <c r="B963" i="293" s="1"/>
  <c r="B964" i="293" s="1"/>
  <c r="B965" i="293" s="1"/>
  <c r="B966" i="293" s="1"/>
  <c r="B967" i="293" s="1"/>
  <c r="B968" i="293" s="1"/>
  <c r="B969" i="293" s="1"/>
  <c r="B970" i="293" s="1"/>
  <c r="B971" i="293" s="1"/>
  <c r="B972" i="293" s="1"/>
  <c r="B973" i="293" s="1"/>
  <c r="B974" i="293" s="1"/>
  <c r="B975" i="293" s="1"/>
  <c r="B976" i="293" s="1"/>
  <c r="B977" i="293" s="1"/>
  <c r="B978" i="293" s="1"/>
  <c r="B979" i="293" s="1"/>
  <c r="B980" i="293" s="1"/>
  <c r="B981" i="293" s="1"/>
  <c r="B982" i="293" s="1"/>
  <c r="B983" i="293" s="1"/>
  <c r="B984" i="293" s="1"/>
  <c r="B985" i="293" s="1"/>
  <c r="B986" i="293" s="1"/>
  <c r="B987" i="293" s="1"/>
  <c r="B988" i="293" s="1"/>
  <c r="B989" i="293" s="1"/>
  <c r="B990" i="293" s="1"/>
  <c r="B991" i="293" s="1"/>
  <c r="B992" i="293" s="1"/>
  <c r="B993" i="293" s="1"/>
  <c r="B994" i="293" s="1"/>
  <c r="B995" i="293" s="1"/>
  <c r="B996" i="293" s="1"/>
  <c r="B997" i="293" s="1"/>
  <c r="B998" i="293" s="1"/>
  <c r="B999" i="293" s="1"/>
  <c r="B1000" i="293" s="1"/>
  <c r="B1001" i="293" s="1"/>
  <c r="B1002" i="293" s="1"/>
  <c r="B1003" i="293" s="1"/>
  <c r="B1004" i="293" s="1"/>
  <c r="B1005" i="293" s="1"/>
  <c r="B1006" i="293" s="1"/>
  <c r="B1007" i="293" s="1"/>
  <c r="B1008" i="293" s="1"/>
  <c r="B1009" i="293" s="1"/>
  <c r="B1010" i="293" s="1"/>
  <c r="B1011" i="293" s="1"/>
  <c r="B1012" i="293" s="1"/>
  <c r="B1013" i="293" s="1"/>
  <c r="B1014" i="293" s="1"/>
  <c r="B1015" i="293" s="1"/>
  <c r="B1016" i="293" s="1"/>
  <c r="B1017" i="293" s="1"/>
  <c r="B1018" i="293" s="1"/>
  <c r="B1019" i="293" s="1"/>
  <c r="B1020" i="293" s="1"/>
  <c r="B1021" i="293" s="1"/>
  <c r="B1022" i="293" s="1"/>
  <c r="B1023" i="293" s="1"/>
  <c r="B1024" i="293" s="1"/>
  <c r="B1025" i="293" s="1"/>
  <c r="B1026" i="293" s="1"/>
  <c r="B1027" i="293" s="1"/>
  <c r="B1028" i="293" s="1"/>
  <c r="B1029" i="293" s="1"/>
  <c r="B1030" i="293" s="1"/>
  <c r="B1031" i="293" s="1"/>
  <c r="B1032" i="293" s="1"/>
  <c r="B1033" i="293" s="1"/>
  <c r="B1034" i="293" s="1"/>
  <c r="B1035" i="293" s="1"/>
  <c r="B1036" i="293" s="1"/>
  <c r="B1037" i="293" s="1"/>
  <c r="B1038" i="293" s="1"/>
  <c r="B1039" i="293" s="1"/>
  <c r="B1040" i="293" s="1"/>
  <c r="B1041" i="293" s="1"/>
  <c r="B1042" i="293" s="1"/>
  <c r="B1043" i="293" s="1"/>
  <c r="B1044" i="293" s="1"/>
  <c r="B1045" i="293" s="1"/>
  <c r="B1046" i="293" s="1"/>
  <c r="B1047" i="293" s="1"/>
  <c r="B1048" i="293" s="1"/>
  <c r="B1049" i="293" s="1"/>
  <c r="B1050" i="293" s="1"/>
  <c r="B1051" i="293" s="1"/>
  <c r="B1052" i="293" s="1"/>
  <c r="B1053" i="293" s="1"/>
  <c r="B1054" i="293" s="1"/>
  <c r="B1055" i="293" s="1"/>
  <c r="B1056" i="293" s="1"/>
  <c r="B1057" i="293" s="1"/>
  <c r="B1058" i="293" s="1"/>
  <c r="B1059" i="293" s="1"/>
  <c r="B1060" i="293" s="1"/>
  <c r="B1061" i="293" s="1"/>
  <c r="B1062" i="293" s="1"/>
  <c r="B1063" i="293" s="1"/>
  <c r="B1064" i="293" s="1"/>
  <c r="B1065" i="293" s="1"/>
  <c r="B1066" i="293" s="1"/>
  <c r="B1067" i="293" s="1"/>
  <c r="B1068" i="293" s="1"/>
  <c r="B1069" i="293" s="1"/>
  <c r="B1070" i="293" s="1"/>
  <c r="B1071" i="293" s="1"/>
  <c r="B1072" i="293" s="1"/>
  <c r="B1073" i="293" s="1"/>
  <c r="B1074" i="293" s="1"/>
  <c r="B1075" i="293" s="1"/>
  <c r="B1076" i="293" s="1"/>
  <c r="B1077" i="293" s="1"/>
  <c r="B1078" i="293" s="1"/>
  <c r="B1079" i="293" s="1"/>
  <c r="B1080" i="293" s="1"/>
  <c r="B1081" i="293" s="1"/>
  <c r="B1082" i="293" s="1"/>
  <c r="B1083" i="293" s="1"/>
  <c r="B1084" i="293" s="1"/>
  <c r="B1085" i="293" s="1"/>
  <c r="B1086" i="293" s="1"/>
  <c r="B1087" i="293" s="1"/>
  <c r="B1088" i="293" s="1"/>
  <c r="B1089" i="293" s="1"/>
  <c r="H565" i="293"/>
  <c r="F565" i="293"/>
  <c r="H564" i="293"/>
  <c r="F564" i="293"/>
  <c r="H563" i="293"/>
  <c r="F563" i="293"/>
  <c r="H562" i="293"/>
  <c r="F562" i="293"/>
  <c r="H561" i="293"/>
  <c r="F561" i="293"/>
  <c r="H560" i="293"/>
  <c r="F560" i="293"/>
  <c r="H559" i="293"/>
  <c r="F559" i="293"/>
  <c r="H558" i="293"/>
  <c r="F558" i="293"/>
  <c r="H557" i="293"/>
  <c r="F557" i="293"/>
  <c r="H556" i="293"/>
  <c r="F556" i="293"/>
  <c r="H555" i="293"/>
  <c r="F555" i="293"/>
  <c r="H554" i="293"/>
  <c r="F554" i="293"/>
  <c r="H553" i="293"/>
  <c r="F553" i="293"/>
  <c r="H552" i="293"/>
  <c r="F552" i="293"/>
  <c r="H551" i="293"/>
  <c r="F551" i="293"/>
  <c r="H550" i="293"/>
  <c r="F550" i="293"/>
  <c r="H549" i="293"/>
  <c r="F549" i="293"/>
  <c r="H548" i="293"/>
  <c r="F548" i="293"/>
  <c r="H547" i="293"/>
  <c r="F547" i="293"/>
  <c r="H546" i="293"/>
  <c r="F546" i="293"/>
  <c r="H545" i="293"/>
  <c r="F545" i="293"/>
  <c r="H544" i="293"/>
  <c r="F544" i="293"/>
  <c r="H543" i="293"/>
  <c r="F543" i="293"/>
  <c r="H542" i="293"/>
  <c r="F542" i="293"/>
  <c r="H541" i="293"/>
  <c r="F541" i="293"/>
  <c r="H540" i="293"/>
  <c r="F540" i="293"/>
  <c r="H539" i="293"/>
  <c r="F539" i="293"/>
  <c r="H538" i="293"/>
  <c r="F538" i="293"/>
  <c r="H537" i="293"/>
  <c r="F537" i="293"/>
  <c r="I537" i="293" s="1"/>
  <c r="H536" i="293"/>
  <c r="F536" i="293"/>
  <c r="H535" i="293"/>
  <c r="F535" i="293"/>
  <c r="H534" i="293"/>
  <c r="F534" i="293"/>
  <c r="H533" i="293"/>
  <c r="F533" i="293"/>
  <c r="H532" i="293"/>
  <c r="F532" i="293"/>
  <c r="H531" i="293"/>
  <c r="F531" i="293"/>
  <c r="H530" i="293"/>
  <c r="F530" i="293"/>
  <c r="H529" i="293"/>
  <c r="F529" i="293"/>
  <c r="I529" i="293" s="1"/>
  <c r="H528" i="293"/>
  <c r="I528" i="293" s="1"/>
  <c r="F528" i="293"/>
  <c r="H527" i="293"/>
  <c r="F527" i="293"/>
  <c r="H526" i="293"/>
  <c r="F526" i="293"/>
  <c r="H525" i="293"/>
  <c r="F525" i="293"/>
  <c r="H524" i="293"/>
  <c r="F524" i="293"/>
  <c r="H523" i="293"/>
  <c r="F523" i="293"/>
  <c r="H522" i="293"/>
  <c r="F522" i="293"/>
  <c r="H521" i="293"/>
  <c r="F521" i="293"/>
  <c r="I521" i="293" s="1"/>
  <c r="H520" i="293"/>
  <c r="F520" i="293"/>
  <c r="H519" i="293"/>
  <c r="F519" i="293"/>
  <c r="H518" i="293"/>
  <c r="F518" i="293"/>
  <c r="H517" i="293"/>
  <c r="F517" i="293"/>
  <c r="H516" i="293"/>
  <c r="F516" i="293"/>
  <c r="H515" i="293"/>
  <c r="F515" i="293"/>
  <c r="H514" i="293"/>
  <c r="F514" i="293"/>
  <c r="H513" i="293"/>
  <c r="F513" i="293"/>
  <c r="I513" i="293" s="1"/>
  <c r="H512" i="293"/>
  <c r="F512" i="293"/>
  <c r="H511" i="293"/>
  <c r="F511" i="293"/>
  <c r="H510" i="293"/>
  <c r="F510" i="293"/>
  <c r="H509" i="293"/>
  <c r="F509" i="293"/>
  <c r="H508" i="293"/>
  <c r="F508" i="293"/>
  <c r="H507" i="293"/>
  <c r="F507" i="293"/>
  <c r="H506" i="293"/>
  <c r="F506" i="293"/>
  <c r="H505" i="293"/>
  <c r="F505" i="293"/>
  <c r="I505" i="293" s="1"/>
  <c r="H504" i="293"/>
  <c r="F504" i="293"/>
  <c r="H503" i="293"/>
  <c r="F503" i="293"/>
  <c r="H502" i="293"/>
  <c r="F502" i="293"/>
  <c r="H501" i="293"/>
  <c r="F501" i="293"/>
  <c r="H500" i="293"/>
  <c r="F500" i="293"/>
  <c r="H499" i="293"/>
  <c r="F499" i="293"/>
  <c r="H498" i="293"/>
  <c r="F498" i="293"/>
  <c r="H497" i="293"/>
  <c r="F497" i="293"/>
  <c r="I497" i="293" s="1"/>
  <c r="H496" i="293"/>
  <c r="I496" i="293" s="1"/>
  <c r="F496" i="293"/>
  <c r="H495" i="293"/>
  <c r="F495" i="293"/>
  <c r="H494" i="293"/>
  <c r="F494" i="293"/>
  <c r="H493" i="293"/>
  <c r="F493" i="293"/>
  <c r="H492" i="293"/>
  <c r="F492" i="293"/>
  <c r="H491" i="293"/>
  <c r="F491" i="293"/>
  <c r="H490" i="293"/>
  <c r="F490" i="293"/>
  <c r="H489" i="293"/>
  <c r="F489" i="293"/>
  <c r="H488" i="293"/>
  <c r="F488" i="293"/>
  <c r="H487" i="293"/>
  <c r="F487" i="293"/>
  <c r="H486" i="293"/>
  <c r="F486" i="293"/>
  <c r="H485" i="293"/>
  <c r="F485" i="293"/>
  <c r="H484" i="293"/>
  <c r="F484" i="293"/>
  <c r="H483" i="293"/>
  <c r="F483" i="293"/>
  <c r="H482" i="293"/>
  <c r="F482" i="293"/>
  <c r="H481" i="293"/>
  <c r="F481" i="293"/>
  <c r="H480" i="293"/>
  <c r="F480" i="293"/>
  <c r="H479" i="293"/>
  <c r="F479" i="293"/>
  <c r="H478" i="293"/>
  <c r="F478" i="293"/>
  <c r="H477" i="293"/>
  <c r="F477" i="293"/>
  <c r="H476" i="293"/>
  <c r="F476" i="293"/>
  <c r="H475" i="293"/>
  <c r="F475" i="293"/>
  <c r="H474" i="293"/>
  <c r="F474" i="293"/>
  <c r="H473" i="293"/>
  <c r="F473" i="293"/>
  <c r="H472" i="293"/>
  <c r="F472" i="293"/>
  <c r="H471" i="293"/>
  <c r="F471" i="293"/>
  <c r="H470" i="293"/>
  <c r="F470" i="293"/>
  <c r="H469" i="293"/>
  <c r="F469" i="293"/>
  <c r="H468" i="293"/>
  <c r="F468" i="293"/>
  <c r="H467" i="293"/>
  <c r="F467" i="293"/>
  <c r="H466" i="293"/>
  <c r="F466" i="293"/>
  <c r="H465" i="293"/>
  <c r="F465" i="293"/>
  <c r="H464" i="293"/>
  <c r="F464" i="293"/>
  <c r="H463" i="293"/>
  <c r="F463" i="293"/>
  <c r="H462" i="293"/>
  <c r="F462" i="293"/>
  <c r="H461" i="293"/>
  <c r="F461" i="293"/>
  <c r="H460" i="293"/>
  <c r="F460" i="293"/>
  <c r="H459" i="293"/>
  <c r="F459" i="293"/>
  <c r="H458" i="293"/>
  <c r="F458" i="293"/>
  <c r="H457" i="293"/>
  <c r="F457" i="293"/>
  <c r="H456" i="293"/>
  <c r="F456" i="293"/>
  <c r="H455" i="293"/>
  <c r="F455" i="293"/>
  <c r="H454" i="293"/>
  <c r="F454" i="293"/>
  <c r="H453" i="293"/>
  <c r="F453" i="293"/>
  <c r="H452" i="293"/>
  <c r="F452" i="293"/>
  <c r="H451" i="293"/>
  <c r="F451" i="293"/>
  <c r="H450" i="293"/>
  <c r="F450" i="293"/>
  <c r="H449" i="293"/>
  <c r="F449" i="293"/>
  <c r="H448" i="293"/>
  <c r="F448" i="293"/>
  <c r="H447" i="293"/>
  <c r="F447" i="293"/>
  <c r="H446" i="293"/>
  <c r="F446" i="293"/>
  <c r="H445" i="293"/>
  <c r="F445" i="293"/>
  <c r="H444" i="293"/>
  <c r="F444" i="293"/>
  <c r="H443" i="293"/>
  <c r="F443" i="293"/>
  <c r="H442" i="293"/>
  <c r="F442" i="293"/>
  <c r="H441" i="293"/>
  <c r="F441" i="293"/>
  <c r="H440" i="293"/>
  <c r="F440" i="293"/>
  <c r="H439" i="293"/>
  <c r="F439" i="293"/>
  <c r="H438" i="293"/>
  <c r="F438" i="293"/>
  <c r="H437" i="293"/>
  <c r="F437" i="293"/>
  <c r="I437" i="293" s="1"/>
  <c r="H436" i="293"/>
  <c r="F436" i="293"/>
  <c r="H435" i="293"/>
  <c r="F435" i="293"/>
  <c r="H434" i="293"/>
  <c r="F434" i="293"/>
  <c r="H433" i="293"/>
  <c r="F433" i="293"/>
  <c r="H432" i="293"/>
  <c r="F432" i="293"/>
  <c r="H431" i="293"/>
  <c r="F431" i="293"/>
  <c r="H430" i="293"/>
  <c r="F430" i="293"/>
  <c r="H429" i="293"/>
  <c r="F429" i="293"/>
  <c r="I429" i="293" s="1"/>
  <c r="H428" i="293"/>
  <c r="F428" i="293"/>
  <c r="H427" i="293"/>
  <c r="F427" i="293"/>
  <c r="H426" i="293"/>
  <c r="F426" i="293"/>
  <c r="H425" i="293"/>
  <c r="F425" i="293"/>
  <c r="H424" i="293"/>
  <c r="F424" i="293"/>
  <c r="H423" i="293"/>
  <c r="F423" i="293"/>
  <c r="H422" i="293"/>
  <c r="F422" i="293"/>
  <c r="H421" i="293"/>
  <c r="F421" i="293"/>
  <c r="I421" i="293" s="1"/>
  <c r="H420" i="293"/>
  <c r="F420" i="293"/>
  <c r="H419" i="293"/>
  <c r="F419" i="293"/>
  <c r="H418" i="293"/>
  <c r="F418" i="293"/>
  <c r="H417" i="293"/>
  <c r="F417" i="293"/>
  <c r="H416" i="293"/>
  <c r="F416" i="293"/>
  <c r="H415" i="293"/>
  <c r="F415" i="293"/>
  <c r="H414" i="293"/>
  <c r="F414" i="293"/>
  <c r="H413" i="293"/>
  <c r="F413" i="293"/>
  <c r="I413" i="293" s="1"/>
  <c r="H412" i="293"/>
  <c r="I412" i="293" s="1"/>
  <c r="F412" i="293"/>
  <c r="H411" i="293"/>
  <c r="F411" i="293"/>
  <c r="H410" i="293"/>
  <c r="F410" i="293"/>
  <c r="H409" i="293"/>
  <c r="F409" i="293"/>
  <c r="H408" i="293"/>
  <c r="F408" i="293"/>
  <c r="H407" i="293"/>
  <c r="F407" i="293"/>
  <c r="H406" i="293"/>
  <c r="F406" i="293"/>
  <c r="H405" i="293"/>
  <c r="F405" i="293"/>
  <c r="I405" i="293" s="1"/>
  <c r="H404" i="293"/>
  <c r="F404" i="293"/>
  <c r="H403" i="293"/>
  <c r="F403" i="293"/>
  <c r="H402" i="293"/>
  <c r="F402" i="293"/>
  <c r="H401" i="293"/>
  <c r="F401" i="293"/>
  <c r="H400" i="293"/>
  <c r="F400" i="293"/>
  <c r="H399" i="293"/>
  <c r="F399" i="293"/>
  <c r="H398" i="293"/>
  <c r="F398" i="293"/>
  <c r="H397" i="293"/>
  <c r="F397" i="293"/>
  <c r="H396" i="293"/>
  <c r="F396" i="293"/>
  <c r="H395" i="293"/>
  <c r="F395" i="293"/>
  <c r="H394" i="293"/>
  <c r="F394" i="293"/>
  <c r="H393" i="293"/>
  <c r="F393" i="293"/>
  <c r="H392" i="293"/>
  <c r="F392" i="293"/>
  <c r="H391" i="293"/>
  <c r="F391" i="293"/>
  <c r="H390" i="293"/>
  <c r="F390" i="293"/>
  <c r="H389" i="293"/>
  <c r="F389" i="293"/>
  <c r="H388" i="293"/>
  <c r="F388" i="293"/>
  <c r="H387" i="293"/>
  <c r="F387" i="293"/>
  <c r="H386" i="293"/>
  <c r="F386" i="293"/>
  <c r="H385" i="293"/>
  <c r="F385" i="293"/>
  <c r="H384" i="293"/>
  <c r="F384" i="293"/>
  <c r="H383" i="293"/>
  <c r="F383" i="293"/>
  <c r="H382" i="293"/>
  <c r="F382" i="293"/>
  <c r="H381" i="293"/>
  <c r="F381" i="293"/>
  <c r="H380" i="293"/>
  <c r="F380" i="293"/>
  <c r="H379" i="293"/>
  <c r="F379" i="293"/>
  <c r="H378" i="293"/>
  <c r="F378" i="293"/>
  <c r="H377" i="293"/>
  <c r="F377" i="293"/>
  <c r="I377" i="293" s="1"/>
  <c r="H376" i="293"/>
  <c r="F376" i="293"/>
  <c r="H375" i="293"/>
  <c r="F375" i="293"/>
  <c r="H374" i="293"/>
  <c r="F374" i="293"/>
  <c r="H373" i="293"/>
  <c r="F373" i="293"/>
  <c r="H372" i="293"/>
  <c r="F372" i="293"/>
  <c r="H371" i="293"/>
  <c r="F371" i="293"/>
  <c r="H370" i="293"/>
  <c r="F370" i="293"/>
  <c r="H369" i="293"/>
  <c r="F369" i="293"/>
  <c r="I369" i="293" s="1"/>
  <c r="H368" i="293"/>
  <c r="F368" i="293"/>
  <c r="H367" i="293"/>
  <c r="F367" i="293"/>
  <c r="H366" i="293"/>
  <c r="F366" i="293"/>
  <c r="H365" i="293"/>
  <c r="F365" i="293"/>
  <c r="H364" i="293"/>
  <c r="F364" i="293"/>
  <c r="H363" i="293"/>
  <c r="F363" i="293"/>
  <c r="H362" i="293"/>
  <c r="F362" i="293"/>
  <c r="H361" i="293"/>
  <c r="F361" i="293"/>
  <c r="H360" i="293"/>
  <c r="F360" i="293"/>
  <c r="H359" i="293"/>
  <c r="F359" i="293"/>
  <c r="H358" i="293"/>
  <c r="F358" i="293"/>
  <c r="H357" i="293"/>
  <c r="F357" i="293"/>
  <c r="I357" i="293" s="1"/>
  <c r="H356" i="293"/>
  <c r="F356" i="293"/>
  <c r="H355" i="293"/>
  <c r="F355" i="293"/>
  <c r="H354" i="293"/>
  <c r="F354" i="293"/>
  <c r="H353" i="293"/>
  <c r="F353" i="293"/>
  <c r="H352" i="293"/>
  <c r="F352" i="293"/>
  <c r="H351" i="293"/>
  <c r="F351" i="293"/>
  <c r="H350" i="293"/>
  <c r="F350" i="293"/>
  <c r="H349" i="293"/>
  <c r="F349" i="293"/>
  <c r="H348" i="293"/>
  <c r="F348" i="293"/>
  <c r="H347" i="293"/>
  <c r="F347" i="293"/>
  <c r="H346" i="293"/>
  <c r="F346" i="293"/>
  <c r="H345" i="293"/>
  <c r="F345" i="293"/>
  <c r="H344" i="293"/>
  <c r="F344" i="293"/>
  <c r="H343" i="293"/>
  <c r="F343" i="293"/>
  <c r="H342" i="293"/>
  <c r="F342" i="293"/>
  <c r="H341" i="293"/>
  <c r="F341" i="293"/>
  <c r="H340" i="293"/>
  <c r="F340" i="293"/>
  <c r="H339" i="293"/>
  <c r="F339" i="293"/>
  <c r="H338" i="293"/>
  <c r="F338" i="293"/>
  <c r="H337" i="293"/>
  <c r="F337" i="293"/>
  <c r="H336" i="293"/>
  <c r="F336" i="293"/>
  <c r="H335" i="293"/>
  <c r="F335" i="293"/>
  <c r="H334" i="293"/>
  <c r="F334" i="293"/>
  <c r="H333" i="293"/>
  <c r="F333" i="293"/>
  <c r="H332" i="293"/>
  <c r="F332" i="293"/>
  <c r="H331" i="293"/>
  <c r="F331" i="293"/>
  <c r="H330" i="293"/>
  <c r="F330" i="293"/>
  <c r="H329" i="293"/>
  <c r="F329" i="293"/>
  <c r="H328" i="293"/>
  <c r="F328" i="293"/>
  <c r="H327" i="293"/>
  <c r="F327" i="293"/>
  <c r="H326" i="293"/>
  <c r="F326" i="293"/>
  <c r="H325" i="293"/>
  <c r="F325" i="293"/>
  <c r="H324" i="293"/>
  <c r="F324" i="293"/>
  <c r="H323" i="293"/>
  <c r="F323" i="293"/>
  <c r="H322" i="293"/>
  <c r="F322" i="293"/>
  <c r="H321" i="293"/>
  <c r="F321" i="293"/>
  <c r="H320" i="293"/>
  <c r="F320" i="293"/>
  <c r="H319" i="293"/>
  <c r="F319" i="293"/>
  <c r="H318" i="293"/>
  <c r="F318" i="293"/>
  <c r="H317" i="293"/>
  <c r="F317" i="293"/>
  <c r="H316" i="293"/>
  <c r="F316" i="293"/>
  <c r="H315" i="293"/>
  <c r="F315" i="293"/>
  <c r="H314" i="293"/>
  <c r="F314" i="293"/>
  <c r="H313" i="293"/>
  <c r="F313" i="293"/>
  <c r="H312" i="293"/>
  <c r="F312" i="293"/>
  <c r="H311" i="293"/>
  <c r="F311" i="293"/>
  <c r="I311" i="293" s="1"/>
  <c r="H310" i="293"/>
  <c r="F310" i="293"/>
  <c r="H309" i="293"/>
  <c r="F309" i="293"/>
  <c r="H308" i="293"/>
  <c r="F308" i="293"/>
  <c r="H307" i="293"/>
  <c r="F307" i="293"/>
  <c r="H306" i="293"/>
  <c r="F306" i="293"/>
  <c r="H305" i="293"/>
  <c r="F305" i="293"/>
  <c r="H304" i="293"/>
  <c r="F304" i="293"/>
  <c r="H303" i="293"/>
  <c r="F303" i="293"/>
  <c r="I303" i="293" s="1"/>
  <c r="H302" i="293"/>
  <c r="F302" i="293"/>
  <c r="H301" i="293"/>
  <c r="F301" i="293"/>
  <c r="H300" i="293"/>
  <c r="F300" i="293"/>
  <c r="H299" i="293"/>
  <c r="F299" i="293"/>
  <c r="H298" i="293"/>
  <c r="F298" i="293"/>
  <c r="H297" i="293"/>
  <c r="F297" i="293"/>
  <c r="H296" i="293"/>
  <c r="F296" i="293"/>
  <c r="H295" i="293"/>
  <c r="F295" i="293"/>
  <c r="H294" i="293"/>
  <c r="F294" i="293"/>
  <c r="H293" i="293"/>
  <c r="F293" i="293"/>
  <c r="H292" i="293"/>
  <c r="F292" i="293"/>
  <c r="H291" i="293"/>
  <c r="F291" i="293"/>
  <c r="H290" i="293"/>
  <c r="F290" i="293"/>
  <c r="H289" i="293"/>
  <c r="F289" i="293"/>
  <c r="H288" i="293"/>
  <c r="F288" i="293"/>
  <c r="H287" i="293"/>
  <c r="F287" i="293"/>
  <c r="H286" i="293"/>
  <c r="F286" i="293"/>
  <c r="H285" i="293"/>
  <c r="F285" i="293"/>
  <c r="H284" i="293"/>
  <c r="F284" i="293"/>
  <c r="H283" i="293"/>
  <c r="F283" i="293"/>
  <c r="H282" i="293"/>
  <c r="F282" i="293"/>
  <c r="H281" i="293"/>
  <c r="F281" i="293"/>
  <c r="H280" i="293"/>
  <c r="F280" i="293"/>
  <c r="H279" i="293"/>
  <c r="F279" i="293"/>
  <c r="H278" i="293"/>
  <c r="F278" i="293"/>
  <c r="H277" i="293"/>
  <c r="F277" i="293"/>
  <c r="H276" i="293"/>
  <c r="F276" i="293"/>
  <c r="H275" i="293"/>
  <c r="F275" i="293"/>
  <c r="H274" i="293"/>
  <c r="F274" i="293"/>
  <c r="H273" i="293"/>
  <c r="F273" i="293"/>
  <c r="I273" i="293" s="1"/>
  <c r="H272" i="293"/>
  <c r="F272" i="293"/>
  <c r="H271" i="293"/>
  <c r="F271" i="293"/>
  <c r="H270" i="293"/>
  <c r="F270" i="293"/>
  <c r="H269" i="293"/>
  <c r="F269" i="293"/>
  <c r="H268" i="293"/>
  <c r="F268" i="293"/>
  <c r="H267" i="293"/>
  <c r="F267" i="293"/>
  <c r="H266" i="293"/>
  <c r="F266" i="293"/>
  <c r="H265" i="293"/>
  <c r="F265" i="293"/>
  <c r="H264" i="293"/>
  <c r="F264" i="293"/>
  <c r="H263" i="293"/>
  <c r="F263" i="293"/>
  <c r="H262" i="293"/>
  <c r="F262" i="293"/>
  <c r="H261" i="293"/>
  <c r="F261" i="293"/>
  <c r="H260" i="293"/>
  <c r="F260" i="293"/>
  <c r="H259" i="293"/>
  <c r="F259" i="293"/>
  <c r="H258" i="293"/>
  <c r="F258" i="293"/>
  <c r="H257" i="293"/>
  <c r="F257" i="293"/>
  <c r="H256" i="293"/>
  <c r="F256" i="293"/>
  <c r="H255" i="293"/>
  <c r="F255" i="293"/>
  <c r="H254" i="293"/>
  <c r="F254" i="293"/>
  <c r="H253" i="293"/>
  <c r="F253" i="293"/>
  <c r="H252" i="293"/>
  <c r="I252" i="293" s="1"/>
  <c r="F252" i="293"/>
  <c r="H251" i="293"/>
  <c r="F251" i="293"/>
  <c r="H250" i="293"/>
  <c r="F250" i="293"/>
  <c r="H249" i="293"/>
  <c r="F249" i="293"/>
  <c r="H248" i="293"/>
  <c r="F248" i="293"/>
  <c r="H247" i="293"/>
  <c r="F247" i="293"/>
  <c r="H246" i="293"/>
  <c r="F246" i="293"/>
  <c r="H245" i="293"/>
  <c r="F245" i="293"/>
  <c r="H244" i="293"/>
  <c r="F244" i="293"/>
  <c r="H243" i="293"/>
  <c r="F243" i="293"/>
  <c r="H242" i="293"/>
  <c r="F242" i="293"/>
  <c r="H241" i="293"/>
  <c r="F241" i="293"/>
  <c r="H240" i="293"/>
  <c r="F240" i="293"/>
  <c r="H239" i="293"/>
  <c r="F239" i="293"/>
  <c r="H238" i="293"/>
  <c r="F238" i="293"/>
  <c r="H237" i="293"/>
  <c r="F237" i="293"/>
  <c r="I237" i="293" s="1"/>
  <c r="H236" i="293"/>
  <c r="I236" i="293" s="1"/>
  <c r="F236" i="293"/>
  <c r="H235" i="293"/>
  <c r="F235" i="293"/>
  <c r="H234" i="293"/>
  <c r="F234" i="293"/>
  <c r="H233" i="293"/>
  <c r="F233" i="293"/>
  <c r="H232" i="293"/>
  <c r="F232" i="293"/>
  <c r="H231" i="293"/>
  <c r="F231" i="293"/>
  <c r="H230" i="293"/>
  <c r="F230" i="293"/>
  <c r="H229" i="293"/>
  <c r="F229" i="293"/>
  <c r="I229" i="293" s="1"/>
  <c r="H228" i="293"/>
  <c r="F228" i="293"/>
  <c r="H227" i="293"/>
  <c r="F227" i="293"/>
  <c r="H226" i="293"/>
  <c r="F226" i="293"/>
  <c r="H225" i="293"/>
  <c r="F225" i="293"/>
  <c r="H224" i="293"/>
  <c r="F224" i="293"/>
  <c r="H223" i="293"/>
  <c r="F223" i="293"/>
  <c r="H222" i="293"/>
  <c r="F222" i="293"/>
  <c r="H221" i="293"/>
  <c r="F221" i="293"/>
  <c r="H220" i="293"/>
  <c r="I220" i="293" s="1"/>
  <c r="F220" i="293"/>
  <c r="H219" i="293"/>
  <c r="F219" i="293"/>
  <c r="H218" i="293"/>
  <c r="F218" i="293"/>
  <c r="H217" i="293"/>
  <c r="F217" i="293"/>
  <c r="H216" i="293"/>
  <c r="F216" i="293"/>
  <c r="H215" i="293"/>
  <c r="F215" i="293"/>
  <c r="H214" i="293"/>
  <c r="F214" i="293"/>
  <c r="H213" i="293"/>
  <c r="F213" i="293"/>
  <c r="I213" i="293" s="1"/>
  <c r="H212" i="293"/>
  <c r="F212" i="293"/>
  <c r="H211" i="293"/>
  <c r="F211" i="293"/>
  <c r="H210" i="293"/>
  <c r="F210" i="293"/>
  <c r="H209" i="293"/>
  <c r="F209" i="293"/>
  <c r="H208" i="293"/>
  <c r="F208" i="293"/>
  <c r="H207" i="293"/>
  <c r="F207" i="293"/>
  <c r="H206" i="293"/>
  <c r="F206" i="293"/>
  <c r="H205" i="293"/>
  <c r="F205" i="293"/>
  <c r="I205" i="293" s="1"/>
  <c r="H204" i="293"/>
  <c r="F204" i="293"/>
  <c r="H203" i="293"/>
  <c r="F203" i="293"/>
  <c r="H202" i="293"/>
  <c r="F202" i="293"/>
  <c r="H201" i="293"/>
  <c r="F201" i="293"/>
  <c r="H200" i="293"/>
  <c r="F200" i="293"/>
  <c r="H199" i="293"/>
  <c r="F199" i="293"/>
  <c r="H198" i="293"/>
  <c r="F198" i="293"/>
  <c r="H197" i="293"/>
  <c r="F197" i="293"/>
  <c r="I197" i="293" s="1"/>
  <c r="H196" i="293"/>
  <c r="F196" i="293"/>
  <c r="H195" i="293"/>
  <c r="F195" i="293"/>
  <c r="H194" i="293"/>
  <c r="F194" i="293"/>
  <c r="H193" i="293"/>
  <c r="F193" i="293"/>
  <c r="H192" i="293"/>
  <c r="F192" i="293"/>
  <c r="H191" i="293"/>
  <c r="F191" i="293"/>
  <c r="H190" i="293"/>
  <c r="F190" i="293"/>
  <c r="H189" i="293"/>
  <c r="F189" i="293"/>
  <c r="I189" i="293" s="1"/>
  <c r="H188" i="293"/>
  <c r="F188" i="293"/>
  <c r="H187" i="293"/>
  <c r="F187" i="293"/>
  <c r="H186" i="293"/>
  <c r="F186" i="293"/>
  <c r="H185" i="293"/>
  <c r="F185" i="293"/>
  <c r="H184" i="293"/>
  <c r="F184" i="293"/>
  <c r="H183" i="293"/>
  <c r="F183" i="293"/>
  <c r="H182" i="293"/>
  <c r="F182" i="293"/>
  <c r="H181" i="293"/>
  <c r="F181" i="293"/>
  <c r="H180" i="293"/>
  <c r="F180" i="293"/>
  <c r="H179" i="293"/>
  <c r="F179" i="293"/>
  <c r="H178" i="293"/>
  <c r="F178" i="293"/>
  <c r="H177" i="293"/>
  <c r="F177" i="293"/>
  <c r="H176" i="293"/>
  <c r="F176" i="293"/>
  <c r="H175" i="293"/>
  <c r="F175" i="293"/>
  <c r="H174" i="293"/>
  <c r="F174" i="293"/>
  <c r="H173" i="293"/>
  <c r="F173" i="293"/>
  <c r="I173" i="293" s="1"/>
  <c r="H172" i="293"/>
  <c r="I172" i="293" s="1"/>
  <c r="F172" i="293"/>
  <c r="H171" i="293"/>
  <c r="F171" i="293"/>
  <c r="H170" i="293"/>
  <c r="F170" i="293"/>
  <c r="H169" i="293"/>
  <c r="F169" i="293"/>
  <c r="H168" i="293"/>
  <c r="F168" i="293"/>
  <c r="H167" i="293"/>
  <c r="F167" i="293"/>
  <c r="H166" i="293"/>
  <c r="F166" i="293"/>
  <c r="H165" i="293"/>
  <c r="F165" i="293"/>
  <c r="I165" i="293" s="1"/>
  <c r="H164" i="293"/>
  <c r="F164" i="293"/>
  <c r="H163" i="293"/>
  <c r="F163" i="293"/>
  <c r="H162" i="293"/>
  <c r="F162" i="293"/>
  <c r="H161" i="293"/>
  <c r="F161" i="293"/>
  <c r="H160" i="293"/>
  <c r="F160" i="293"/>
  <c r="H159" i="293"/>
  <c r="F159" i="293"/>
  <c r="H158" i="293"/>
  <c r="F158" i="293"/>
  <c r="H157" i="293"/>
  <c r="F157" i="293"/>
  <c r="I157" i="293" s="1"/>
  <c r="H156" i="293"/>
  <c r="F156" i="293"/>
  <c r="H155" i="293"/>
  <c r="F155" i="293"/>
  <c r="H154" i="293"/>
  <c r="F154" i="293"/>
  <c r="H153" i="293"/>
  <c r="F153" i="293"/>
  <c r="H152" i="293"/>
  <c r="F152" i="293"/>
  <c r="H151" i="293"/>
  <c r="F151" i="293"/>
  <c r="H150" i="293"/>
  <c r="F150" i="293"/>
  <c r="H149" i="293"/>
  <c r="F149" i="293"/>
  <c r="H148" i="293"/>
  <c r="F148" i="293"/>
  <c r="H147" i="293"/>
  <c r="F147" i="293"/>
  <c r="H146" i="293"/>
  <c r="F146" i="293"/>
  <c r="H145" i="293"/>
  <c r="F145" i="293"/>
  <c r="H144" i="293"/>
  <c r="F144" i="293"/>
  <c r="H143" i="293"/>
  <c r="F143" i="293"/>
  <c r="H142" i="293"/>
  <c r="F142" i="293"/>
  <c r="H141" i="293"/>
  <c r="F141" i="293"/>
  <c r="H140" i="293"/>
  <c r="F140" i="293"/>
  <c r="H139" i="293"/>
  <c r="F139" i="293"/>
  <c r="H138" i="293"/>
  <c r="F138" i="293"/>
  <c r="H137" i="293"/>
  <c r="F137" i="293"/>
  <c r="H136" i="293"/>
  <c r="F136" i="293"/>
  <c r="H135" i="293"/>
  <c r="F135" i="293"/>
  <c r="H134" i="293"/>
  <c r="F134" i="293"/>
  <c r="H133" i="293"/>
  <c r="F133" i="293"/>
  <c r="H132" i="293"/>
  <c r="F132" i="293"/>
  <c r="H131" i="293"/>
  <c r="F131" i="293"/>
  <c r="H130" i="293"/>
  <c r="F130" i="293"/>
  <c r="H129" i="293"/>
  <c r="F129" i="293"/>
  <c r="H128" i="293"/>
  <c r="I128" i="293" s="1"/>
  <c r="F128" i="293"/>
  <c r="H127" i="293"/>
  <c r="F127" i="293"/>
  <c r="H126" i="293"/>
  <c r="F126" i="293"/>
  <c r="H125" i="293"/>
  <c r="F125" i="293"/>
  <c r="H124" i="293"/>
  <c r="F124" i="293"/>
  <c r="H123" i="293"/>
  <c r="F123" i="293"/>
  <c r="H122" i="293"/>
  <c r="F122" i="293"/>
  <c r="H121" i="293"/>
  <c r="F121" i="293"/>
  <c r="H120" i="293"/>
  <c r="F120" i="293"/>
  <c r="H119" i="293"/>
  <c r="F119" i="293"/>
  <c r="H118" i="293"/>
  <c r="F118" i="293"/>
  <c r="H117" i="293"/>
  <c r="F117" i="293"/>
  <c r="H116" i="293"/>
  <c r="F116" i="293"/>
  <c r="H115" i="293"/>
  <c r="F115" i="293"/>
  <c r="H114" i="293"/>
  <c r="F114" i="293"/>
  <c r="H113" i="293"/>
  <c r="F113" i="293"/>
  <c r="H112" i="293"/>
  <c r="F112" i="293"/>
  <c r="H111" i="293"/>
  <c r="F111" i="293"/>
  <c r="H110" i="293"/>
  <c r="F110" i="293"/>
  <c r="H109" i="293"/>
  <c r="F109" i="293"/>
  <c r="H108" i="293"/>
  <c r="F108" i="293"/>
  <c r="H107" i="293"/>
  <c r="F107" i="293"/>
  <c r="H106" i="293"/>
  <c r="F106" i="293"/>
  <c r="H105" i="293"/>
  <c r="F105" i="293"/>
  <c r="H104" i="293"/>
  <c r="F104" i="293"/>
  <c r="H103" i="293"/>
  <c r="F103" i="293"/>
  <c r="H102" i="293"/>
  <c r="F102" i="293"/>
  <c r="H101" i="293"/>
  <c r="F101" i="293"/>
  <c r="H100" i="293"/>
  <c r="F100" i="293"/>
  <c r="H99" i="293"/>
  <c r="F99" i="293"/>
  <c r="H98" i="293"/>
  <c r="F98" i="293"/>
  <c r="H97" i="293"/>
  <c r="F97" i="293"/>
  <c r="H96" i="293"/>
  <c r="F96" i="293"/>
  <c r="H95" i="293"/>
  <c r="F95" i="293"/>
  <c r="H94" i="293"/>
  <c r="F94" i="293"/>
  <c r="H93" i="293"/>
  <c r="F93" i="293"/>
  <c r="H92" i="293"/>
  <c r="F92" i="293"/>
  <c r="H91" i="293"/>
  <c r="F91" i="293"/>
  <c r="H90" i="293"/>
  <c r="F90" i="293"/>
  <c r="H89" i="293"/>
  <c r="F89" i="293"/>
  <c r="H88" i="293"/>
  <c r="F88" i="293"/>
  <c r="H87" i="293"/>
  <c r="F87" i="293"/>
  <c r="H86" i="293"/>
  <c r="F86" i="293"/>
  <c r="H85" i="293"/>
  <c r="F85" i="293"/>
  <c r="H84" i="293"/>
  <c r="F84" i="293"/>
  <c r="H83" i="293"/>
  <c r="F83" i="293"/>
  <c r="H82" i="293"/>
  <c r="F82" i="293"/>
  <c r="H81" i="293"/>
  <c r="F81" i="293"/>
  <c r="H80" i="293"/>
  <c r="F80" i="293"/>
  <c r="H79" i="293"/>
  <c r="F79" i="293"/>
  <c r="H78" i="293"/>
  <c r="F78" i="293"/>
  <c r="H77" i="293"/>
  <c r="F77" i="293"/>
  <c r="H76" i="293"/>
  <c r="F76" i="293"/>
  <c r="H75" i="293"/>
  <c r="F75" i="293"/>
  <c r="H74" i="293"/>
  <c r="F74" i="293"/>
  <c r="H73" i="293"/>
  <c r="F73" i="293"/>
  <c r="H72" i="293"/>
  <c r="F72" i="293"/>
  <c r="H71" i="293"/>
  <c r="F71" i="293"/>
  <c r="H70" i="293"/>
  <c r="F70" i="293"/>
  <c r="H69" i="293"/>
  <c r="F69" i="293"/>
  <c r="H68" i="293"/>
  <c r="F68" i="293"/>
  <c r="H67" i="293"/>
  <c r="F67" i="293"/>
  <c r="H66" i="293"/>
  <c r="F66" i="293"/>
  <c r="H65" i="293"/>
  <c r="F65" i="293"/>
  <c r="H64" i="293"/>
  <c r="F64" i="293"/>
  <c r="H63" i="293"/>
  <c r="F63" i="293"/>
  <c r="H62" i="293"/>
  <c r="F62" i="293"/>
  <c r="H61" i="293"/>
  <c r="F61" i="293"/>
  <c r="H60" i="293"/>
  <c r="F60" i="293"/>
  <c r="H59" i="293"/>
  <c r="F59" i="293"/>
  <c r="H58" i="293"/>
  <c r="I58" i="293" s="1"/>
  <c r="F58" i="293"/>
  <c r="H57" i="293"/>
  <c r="F57" i="293"/>
  <c r="H56" i="293"/>
  <c r="F56" i="293"/>
  <c r="H55" i="293"/>
  <c r="F55" i="293"/>
  <c r="H54" i="293"/>
  <c r="F54" i="293"/>
  <c r="H53" i="293"/>
  <c r="F53" i="293"/>
  <c r="I53" i="293" s="1"/>
  <c r="H52" i="293"/>
  <c r="F52" i="293"/>
  <c r="H51" i="293"/>
  <c r="F51" i="293"/>
  <c r="H50" i="293"/>
  <c r="F50" i="293"/>
  <c r="H49" i="293"/>
  <c r="F49" i="293"/>
  <c r="H48" i="293"/>
  <c r="F48" i="293"/>
  <c r="H47" i="293"/>
  <c r="F47" i="293"/>
  <c r="H46" i="293"/>
  <c r="F46" i="293"/>
  <c r="H45" i="293"/>
  <c r="F45" i="293"/>
  <c r="I45" i="293" s="1"/>
  <c r="H44" i="293"/>
  <c r="F44" i="293"/>
  <c r="H43" i="293"/>
  <c r="F43" i="293"/>
  <c r="H42" i="293"/>
  <c r="F42" i="293"/>
  <c r="H41" i="293"/>
  <c r="F41" i="293"/>
  <c r="H40" i="293"/>
  <c r="F40" i="293"/>
  <c r="H39" i="293"/>
  <c r="F39" i="293"/>
  <c r="H38" i="293"/>
  <c r="F38" i="293"/>
  <c r="H37" i="293"/>
  <c r="F37" i="293"/>
  <c r="I37" i="293" s="1"/>
  <c r="H36" i="293"/>
  <c r="F36" i="293"/>
  <c r="H35" i="293"/>
  <c r="F35" i="293"/>
  <c r="H34" i="293"/>
  <c r="F34" i="293"/>
  <c r="H33" i="293"/>
  <c r="F33" i="293"/>
  <c r="H32" i="293"/>
  <c r="F32" i="293"/>
  <c r="H31" i="293"/>
  <c r="F31" i="293"/>
  <c r="H30" i="293"/>
  <c r="F30" i="293"/>
  <c r="H29" i="293"/>
  <c r="F29" i="293"/>
  <c r="I29" i="293" s="1"/>
  <c r="H28" i="293"/>
  <c r="F28" i="293"/>
  <c r="H27" i="293"/>
  <c r="F27" i="293"/>
  <c r="H26" i="293"/>
  <c r="F26" i="293"/>
  <c r="H1165" i="292"/>
  <c r="H1164" i="292"/>
  <c r="H1163" i="292"/>
  <c r="H1162" i="292"/>
  <c r="H1161" i="292"/>
  <c r="F1161" i="292"/>
  <c r="H1160" i="292"/>
  <c r="F1160" i="292"/>
  <c r="H1159" i="292"/>
  <c r="F1159" i="292"/>
  <c r="I1159" i="292" s="1"/>
  <c r="H1158" i="292"/>
  <c r="F1158" i="292"/>
  <c r="H1157" i="292"/>
  <c r="F1157" i="292"/>
  <c r="H1156" i="292"/>
  <c r="F1156" i="292"/>
  <c r="H1155" i="292"/>
  <c r="F1155" i="292"/>
  <c r="H1154" i="292"/>
  <c r="F1154" i="292"/>
  <c r="H1153" i="292"/>
  <c r="F1153" i="292"/>
  <c r="H1152" i="292"/>
  <c r="F1152" i="292"/>
  <c r="H1151" i="292"/>
  <c r="F1151" i="292"/>
  <c r="I1151" i="292" s="1"/>
  <c r="H1150" i="292"/>
  <c r="F1150" i="292"/>
  <c r="H1149" i="292"/>
  <c r="F1149" i="292"/>
  <c r="H1148" i="292"/>
  <c r="I1148" i="292" s="1"/>
  <c r="F1148" i="292"/>
  <c r="H1147" i="292"/>
  <c r="F1147" i="292"/>
  <c r="I1147" i="292" s="1"/>
  <c r="H1146" i="292"/>
  <c r="F1146" i="292"/>
  <c r="H1145" i="292"/>
  <c r="F1145" i="292"/>
  <c r="H1144" i="292"/>
  <c r="F1144" i="292"/>
  <c r="H1143" i="292"/>
  <c r="F1143" i="292"/>
  <c r="H1142" i="292"/>
  <c r="F1142" i="292"/>
  <c r="H1141" i="292"/>
  <c r="F1141" i="292"/>
  <c r="H1140" i="292"/>
  <c r="F1140" i="292"/>
  <c r="H1139" i="292"/>
  <c r="F1139" i="292"/>
  <c r="I1139" i="292" s="1"/>
  <c r="H1138" i="292"/>
  <c r="F1138" i="292"/>
  <c r="H1137" i="292"/>
  <c r="F1137" i="292"/>
  <c r="H1136" i="292"/>
  <c r="F1136" i="292"/>
  <c r="H1135" i="292"/>
  <c r="F1135" i="292"/>
  <c r="H1134" i="292"/>
  <c r="F1134" i="292"/>
  <c r="H1133" i="292"/>
  <c r="F1133" i="292"/>
  <c r="H1132" i="292"/>
  <c r="F1132" i="292"/>
  <c r="H1131" i="292"/>
  <c r="F1131" i="292"/>
  <c r="I1131" i="292" s="1"/>
  <c r="H1130" i="292"/>
  <c r="F1130" i="292"/>
  <c r="H1129" i="292"/>
  <c r="F1129" i="292"/>
  <c r="H1128" i="292"/>
  <c r="F1128" i="292"/>
  <c r="H1127" i="292"/>
  <c r="F1127" i="292"/>
  <c r="H1126" i="292"/>
  <c r="F1126" i="292"/>
  <c r="I1126" i="292" s="1"/>
  <c r="H1125" i="292"/>
  <c r="F1125" i="292"/>
  <c r="H1124" i="292"/>
  <c r="F1124" i="292"/>
  <c r="H1123" i="292"/>
  <c r="F1123" i="292"/>
  <c r="I1123" i="292" s="1"/>
  <c r="H1122" i="292"/>
  <c r="F1122" i="292"/>
  <c r="H1121" i="292"/>
  <c r="F1121" i="292"/>
  <c r="H1120" i="292"/>
  <c r="F1120" i="292"/>
  <c r="H1119" i="292"/>
  <c r="F1119" i="292"/>
  <c r="H1118" i="292"/>
  <c r="F1118" i="292"/>
  <c r="I1118" i="292" s="1"/>
  <c r="H1117" i="292"/>
  <c r="F1117" i="292"/>
  <c r="H1116" i="292"/>
  <c r="F1116" i="292"/>
  <c r="H1115" i="292"/>
  <c r="F1115" i="292"/>
  <c r="H1114" i="292"/>
  <c r="F1114" i="292"/>
  <c r="H1113" i="292"/>
  <c r="F1113" i="292"/>
  <c r="H1112" i="292"/>
  <c r="F1112" i="292"/>
  <c r="H1111" i="292"/>
  <c r="F1111" i="292"/>
  <c r="H1110" i="292"/>
  <c r="F1110" i="292"/>
  <c r="H1109" i="292"/>
  <c r="F1109" i="292"/>
  <c r="H1108" i="292"/>
  <c r="F1108" i="292"/>
  <c r="H1107" i="292"/>
  <c r="F1107" i="292"/>
  <c r="H1106" i="292"/>
  <c r="F1106" i="292"/>
  <c r="H1105" i="292"/>
  <c r="F1105" i="292"/>
  <c r="H1104" i="292"/>
  <c r="F1104" i="292"/>
  <c r="H1103" i="292"/>
  <c r="F1103" i="292"/>
  <c r="H1102" i="292"/>
  <c r="F1102" i="292"/>
  <c r="H1101" i="292"/>
  <c r="F1101" i="292"/>
  <c r="H1100" i="292"/>
  <c r="F1100" i="292"/>
  <c r="H1099" i="292"/>
  <c r="F1099" i="292"/>
  <c r="H1098" i="292"/>
  <c r="F1098" i="292"/>
  <c r="H1097" i="292"/>
  <c r="F1097" i="292"/>
  <c r="H1096" i="292"/>
  <c r="F1096" i="292"/>
  <c r="H1095" i="292"/>
  <c r="F1095" i="292"/>
  <c r="H1094" i="292"/>
  <c r="F1094" i="292"/>
  <c r="H1093" i="292"/>
  <c r="F1093" i="292"/>
  <c r="H1092" i="292"/>
  <c r="F1092" i="292"/>
  <c r="H1091" i="292"/>
  <c r="F1091" i="292"/>
  <c r="H1090" i="292"/>
  <c r="F1090" i="292"/>
  <c r="H1089" i="292"/>
  <c r="F1089" i="292"/>
  <c r="H1088" i="292"/>
  <c r="F1088" i="292"/>
  <c r="H1087" i="292"/>
  <c r="F1087" i="292"/>
  <c r="H1086" i="292"/>
  <c r="F1086" i="292"/>
  <c r="H1085" i="292"/>
  <c r="F1085" i="292"/>
  <c r="H1084" i="292"/>
  <c r="F1084" i="292"/>
  <c r="C1084" i="292"/>
  <c r="C1085" i="292" s="1"/>
  <c r="C1086" i="292" s="1"/>
  <c r="C1087" i="292" s="1"/>
  <c r="C1088" i="292" s="1"/>
  <c r="C1089" i="292" s="1"/>
  <c r="C1090" i="292" s="1"/>
  <c r="C1091" i="292" s="1"/>
  <c r="C1092" i="292" s="1"/>
  <c r="C1093" i="292" s="1"/>
  <c r="C1094" i="292" s="1"/>
  <c r="C1095" i="292" s="1"/>
  <c r="C1096" i="292" s="1"/>
  <c r="C1097" i="292" s="1"/>
  <c r="C1098" i="292" s="1"/>
  <c r="C1099" i="292" s="1"/>
  <c r="C1100" i="292" s="1"/>
  <c r="C1101" i="292" s="1"/>
  <c r="C1102" i="292" s="1"/>
  <c r="C1103" i="292" s="1"/>
  <c r="C1104" i="292" s="1"/>
  <c r="C1105" i="292" s="1"/>
  <c r="C1106" i="292" s="1"/>
  <c r="C1107" i="292" s="1"/>
  <c r="C1108" i="292" s="1"/>
  <c r="C1109" i="292" s="1"/>
  <c r="C1110" i="292" s="1"/>
  <c r="C1111" i="292" s="1"/>
  <c r="C1112" i="292" s="1"/>
  <c r="C1113" i="292" s="1"/>
  <c r="C1114" i="292" s="1"/>
  <c r="C1115" i="292" s="1"/>
  <c r="C1116" i="292" s="1"/>
  <c r="C1117" i="292" s="1"/>
  <c r="C1118" i="292" s="1"/>
  <c r="C1119" i="292" s="1"/>
  <c r="C1120" i="292" s="1"/>
  <c r="C1121" i="292" s="1"/>
  <c r="C1122" i="292" s="1"/>
  <c r="C1123" i="292" s="1"/>
  <c r="C1124" i="292" s="1"/>
  <c r="C1125" i="292" s="1"/>
  <c r="C1126" i="292" s="1"/>
  <c r="C1127" i="292" s="1"/>
  <c r="C1128" i="292" s="1"/>
  <c r="C1129" i="292" s="1"/>
  <c r="C1130" i="292" s="1"/>
  <c r="C1131" i="292" s="1"/>
  <c r="C1132" i="292" s="1"/>
  <c r="C1133" i="292" s="1"/>
  <c r="C1134" i="292" s="1"/>
  <c r="C1135" i="292" s="1"/>
  <c r="C1136" i="292" s="1"/>
  <c r="C1137" i="292" s="1"/>
  <c r="C1138" i="292" s="1"/>
  <c r="C1139" i="292" s="1"/>
  <c r="C1140" i="292" s="1"/>
  <c r="C1141" i="292" s="1"/>
  <c r="C1142" i="292" s="1"/>
  <c r="C1143" i="292" s="1"/>
  <c r="C1144" i="292" s="1"/>
  <c r="C1145" i="292" s="1"/>
  <c r="C1146" i="292" s="1"/>
  <c r="C1147" i="292" s="1"/>
  <c r="C1148" i="292" s="1"/>
  <c r="C1149" i="292" s="1"/>
  <c r="C1150" i="292" s="1"/>
  <c r="C1151" i="292" s="1"/>
  <c r="C1152" i="292" s="1"/>
  <c r="C1153" i="292" s="1"/>
  <c r="C1154" i="292" s="1"/>
  <c r="C1155" i="292" s="1"/>
  <c r="C1156" i="292" s="1"/>
  <c r="C1157" i="292" s="1"/>
  <c r="C1158" i="292" s="1"/>
  <c r="C1159" i="292" s="1"/>
  <c r="C1160" i="292" s="1"/>
  <c r="C1161" i="292" s="1"/>
  <c r="C1162" i="292" s="1"/>
  <c r="C1163" i="292" s="1"/>
  <c r="C1164" i="292" s="1"/>
  <c r="C1165" i="292" s="1"/>
  <c r="H1083" i="292"/>
  <c r="F1083" i="292"/>
  <c r="H1082" i="292"/>
  <c r="F1082" i="292"/>
  <c r="H1081" i="292"/>
  <c r="F1081" i="292"/>
  <c r="H1080" i="292"/>
  <c r="F1080" i="292"/>
  <c r="H1079" i="292"/>
  <c r="F1079" i="292"/>
  <c r="H1078" i="292"/>
  <c r="F1078" i="292"/>
  <c r="H1077" i="292"/>
  <c r="F1077" i="292"/>
  <c r="H1076" i="292"/>
  <c r="F1076" i="292"/>
  <c r="C1076" i="292"/>
  <c r="C1077" i="292" s="1"/>
  <c r="C1078" i="292" s="1"/>
  <c r="C1079" i="292" s="1"/>
  <c r="C1080" i="292" s="1"/>
  <c r="C1081" i="292" s="1"/>
  <c r="C1082" i="292" s="1"/>
  <c r="C1083" i="292" s="1"/>
  <c r="B1076" i="292"/>
  <c r="H1075" i="292"/>
  <c r="F1075" i="292"/>
  <c r="C1075" i="292"/>
  <c r="B1075" i="292"/>
  <c r="J1075" i="292" s="1"/>
  <c r="H1074" i="292"/>
  <c r="F1074" i="292"/>
  <c r="I1074" i="292" s="1"/>
  <c r="H1073" i="292"/>
  <c r="F1073" i="292"/>
  <c r="H1072" i="292"/>
  <c r="F1072" i="292"/>
  <c r="I1072" i="292" s="1"/>
  <c r="H1071" i="292"/>
  <c r="I1071" i="292" s="1"/>
  <c r="F1071" i="292"/>
  <c r="H1070" i="292"/>
  <c r="F1070" i="292"/>
  <c r="H1069" i="292"/>
  <c r="F1069" i="292"/>
  <c r="I1069" i="292" s="1"/>
  <c r="H1068" i="292"/>
  <c r="F1068" i="292"/>
  <c r="H1067" i="292"/>
  <c r="F1067" i="292"/>
  <c r="H1066" i="292"/>
  <c r="F1066" i="292"/>
  <c r="H1065" i="292"/>
  <c r="F1065" i="292"/>
  <c r="H1064" i="292"/>
  <c r="F1064" i="292"/>
  <c r="H1063" i="292"/>
  <c r="F1063" i="292"/>
  <c r="H1062" i="292"/>
  <c r="F1062" i="292"/>
  <c r="H1061" i="292"/>
  <c r="F1061" i="292"/>
  <c r="I1061" i="292" s="1"/>
  <c r="H1060" i="292"/>
  <c r="F1060" i="292"/>
  <c r="H1059" i="292"/>
  <c r="F1059" i="292"/>
  <c r="H1058" i="292"/>
  <c r="F1058" i="292"/>
  <c r="H1057" i="292"/>
  <c r="F1057" i="292"/>
  <c r="H1056" i="292"/>
  <c r="F1056" i="292"/>
  <c r="H1055" i="292"/>
  <c r="F1055" i="292"/>
  <c r="H1054" i="292"/>
  <c r="F1054" i="292"/>
  <c r="H1053" i="292"/>
  <c r="F1053" i="292"/>
  <c r="I1053" i="292" s="1"/>
  <c r="H1052" i="292"/>
  <c r="F1052" i="292"/>
  <c r="H1051" i="292"/>
  <c r="F1051" i="292"/>
  <c r="H1050" i="292"/>
  <c r="F1050" i="292"/>
  <c r="H1049" i="292"/>
  <c r="F1049" i="292"/>
  <c r="H1048" i="292"/>
  <c r="F1048" i="292"/>
  <c r="H1047" i="292"/>
  <c r="F1047" i="292"/>
  <c r="H1046" i="292"/>
  <c r="F1046" i="292"/>
  <c r="H1045" i="292"/>
  <c r="F1045" i="292"/>
  <c r="H1044" i="292"/>
  <c r="F1044" i="292"/>
  <c r="H1043" i="292"/>
  <c r="F1043" i="292"/>
  <c r="H1042" i="292"/>
  <c r="F1042" i="292"/>
  <c r="H1041" i="292"/>
  <c r="F1041" i="292"/>
  <c r="H1040" i="292"/>
  <c r="F1040" i="292"/>
  <c r="H1039" i="292"/>
  <c r="F1039" i="292"/>
  <c r="H1038" i="292"/>
  <c r="F1038" i="292"/>
  <c r="H1037" i="292"/>
  <c r="F1037" i="292"/>
  <c r="I1037" i="292" s="1"/>
  <c r="H1036" i="292"/>
  <c r="F1036" i="292"/>
  <c r="H1035" i="292"/>
  <c r="F1035" i="292"/>
  <c r="H1034" i="292"/>
  <c r="F1034" i="292"/>
  <c r="H1033" i="292"/>
  <c r="I1033" i="292" s="1"/>
  <c r="I1032" i="292"/>
  <c r="I1031" i="292"/>
  <c r="I1030" i="292"/>
  <c r="H1029" i="292"/>
  <c r="I1029" i="292" s="1"/>
  <c r="I1028" i="292"/>
  <c r="I1027" i="292"/>
  <c r="I1026" i="292"/>
  <c r="I1025" i="292"/>
  <c r="I1024" i="292"/>
  <c r="I1023" i="292"/>
  <c r="I1022" i="292"/>
  <c r="I1021" i="292"/>
  <c r="I1020" i="292"/>
  <c r="I1019" i="292"/>
  <c r="I1018" i="292"/>
  <c r="I1017" i="292"/>
  <c r="I1016" i="292"/>
  <c r="I1015" i="292"/>
  <c r="I1014" i="292"/>
  <c r="I1013" i="292"/>
  <c r="I1012" i="292"/>
  <c r="I1011" i="292"/>
  <c r="I1010" i="292"/>
  <c r="I1009" i="292"/>
  <c r="I1008" i="292"/>
  <c r="I1007" i="292"/>
  <c r="I1006" i="292"/>
  <c r="I1005" i="292"/>
  <c r="I1004" i="292"/>
  <c r="I1003" i="292"/>
  <c r="I1002" i="292"/>
  <c r="I1001" i="292"/>
  <c r="I1000" i="292"/>
  <c r="I999" i="292"/>
  <c r="I998" i="292"/>
  <c r="I997" i="292"/>
  <c r="I996" i="292"/>
  <c r="I995" i="292"/>
  <c r="I994" i="292"/>
  <c r="I993" i="292"/>
  <c r="I992" i="292"/>
  <c r="I991" i="292"/>
  <c r="I990" i="292"/>
  <c r="I989" i="292"/>
  <c r="I988" i="292"/>
  <c r="I987" i="292"/>
  <c r="I986" i="292"/>
  <c r="I985" i="292"/>
  <c r="I984" i="292"/>
  <c r="I983" i="292"/>
  <c r="I982" i="292"/>
  <c r="I981" i="292"/>
  <c r="I980" i="292"/>
  <c r="I979" i="292"/>
  <c r="I978" i="292"/>
  <c r="I977" i="292"/>
  <c r="I976" i="292"/>
  <c r="I975" i="292"/>
  <c r="I974" i="292"/>
  <c r="I973" i="292"/>
  <c r="I972" i="292"/>
  <c r="I971" i="292"/>
  <c r="I970" i="292"/>
  <c r="I969" i="292"/>
  <c r="I968" i="292"/>
  <c r="I967" i="292"/>
  <c r="I966" i="292"/>
  <c r="I965" i="292"/>
  <c r="I964" i="292"/>
  <c r="I963" i="292"/>
  <c r="I962" i="292"/>
  <c r="I961" i="292"/>
  <c r="I960" i="292"/>
  <c r="I959" i="292"/>
  <c r="I958" i="292"/>
  <c r="I957" i="292"/>
  <c r="I956" i="292"/>
  <c r="I955" i="292"/>
  <c r="I954" i="292"/>
  <c r="I953" i="292"/>
  <c r="I952" i="292"/>
  <c r="I951" i="292"/>
  <c r="I950" i="292"/>
  <c r="I949" i="292"/>
  <c r="I948" i="292"/>
  <c r="I947" i="292"/>
  <c r="I946" i="292"/>
  <c r="I945" i="292"/>
  <c r="I944" i="292"/>
  <c r="I943" i="292"/>
  <c r="I942" i="292"/>
  <c r="I941" i="292"/>
  <c r="I940" i="292"/>
  <c r="I939" i="292"/>
  <c r="I938" i="292"/>
  <c r="I937" i="292"/>
  <c r="I936" i="292"/>
  <c r="I935" i="292"/>
  <c r="I934" i="292"/>
  <c r="I933" i="292"/>
  <c r="I932" i="292"/>
  <c r="I931" i="292"/>
  <c r="I930" i="292"/>
  <c r="I929" i="292"/>
  <c r="I928" i="292"/>
  <c r="I927" i="292"/>
  <c r="I926" i="292"/>
  <c r="I925" i="292"/>
  <c r="I924" i="292"/>
  <c r="I923" i="292"/>
  <c r="I922" i="292"/>
  <c r="I921" i="292"/>
  <c r="I920" i="292"/>
  <c r="I919" i="292"/>
  <c r="I918" i="292"/>
  <c r="I917" i="292"/>
  <c r="I916" i="292"/>
  <c r="I915" i="292"/>
  <c r="I914" i="292"/>
  <c r="I913" i="292"/>
  <c r="I912" i="292"/>
  <c r="I911" i="292"/>
  <c r="I910" i="292"/>
  <c r="I909" i="292"/>
  <c r="I908" i="292"/>
  <c r="I907" i="292"/>
  <c r="I906" i="292"/>
  <c r="I905" i="292"/>
  <c r="I904" i="292"/>
  <c r="I903" i="292"/>
  <c r="I902" i="292"/>
  <c r="I901" i="292"/>
  <c r="I900" i="292"/>
  <c r="I899" i="292"/>
  <c r="I898" i="292"/>
  <c r="I897" i="292"/>
  <c r="I896" i="292"/>
  <c r="I895" i="292"/>
  <c r="I894" i="292"/>
  <c r="I893" i="292"/>
  <c r="I892" i="292"/>
  <c r="I891" i="292"/>
  <c r="I890" i="292"/>
  <c r="I889" i="292"/>
  <c r="I888" i="292"/>
  <c r="I887" i="292"/>
  <c r="I886" i="292"/>
  <c r="I885" i="292"/>
  <c r="I884" i="292"/>
  <c r="I883" i="292"/>
  <c r="I882" i="292"/>
  <c r="I881" i="292"/>
  <c r="I880" i="292"/>
  <c r="I879" i="292"/>
  <c r="I878" i="292"/>
  <c r="I877" i="292"/>
  <c r="I876" i="292"/>
  <c r="I875" i="292"/>
  <c r="I874" i="292"/>
  <c r="I873" i="292"/>
  <c r="I872" i="292"/>
  <c r="I871" i="292"/>
  <c r="I870" i="292"/>
  <c r="I869" i="292"/>
  <c r="I868" i="292"/>
  <c r="I867" i="292"/>
  <c r="I866" i="292"/>
  <c r="I865" i="292"/>
  <c r="I864" i="292"/>
  <c r="I863" i="292"/>
  <c r="I862" i="292"/>
  <c r="I861" i="292"/>
  <c r="I860" i="292"/>
  <c r="I859" i="292"/>
  <c r="I858" i="292"/>
  <c r="I857" i="292"/>
  <c r="I856" i="292"/>
  <c r="I855" i="292"/>
  <c r="I854" i="292"/>
  <c r="I853" i="292"/>
  <c r="I852" i="292"/>
  <c r="I851" i="292"/>
  <c r="I850" i="292"/>
  <c r="I849" i="292"/>
  <c r="I848" i="292"/>
  <c r="I847" i="292"/>
  <c r="I846" i="292"/>
  <c r="I845" i="292"/>
  <c r="I844" i="292"/>
  <c r="I843" i="292"/>
  <c r="I842" i="292"/>
  <c r="I841" i="292"/>
  <c r="I840" i="292"/>
  <c r="I839" i="292"/>
  <c r="I838" i="292"/>
  <c r="I837" i="292"/>
  <c r="I836" i="292"/>
  <c r="I835" i="292"/>
  <c r="I834" i="292"/>
  <c r="I833" i="292"/>
  <c r="I832" i="292"/>
  <c r="I831" i="292"/>
  <c r="I830" i="292"/>
  <c r="I829" i="292"/>
  <c r="I828" i="292"/>
  <c r="I827" i="292"/>
  <c r="I826" i="292"/>
  <c r="I825" i="292"/>
  <c r="I824" i="292"/>
  <c r="I823" i="292"/>
  <c r="I822" i="292"/>
  <c r="I821" i="292"/>
  <c r="I820" i="292"/>
  <c r="I819" i="292"/>
  <c r="I818" i="292"/>
  <c r="I817" i="292"/>
  <c r="I816" i="292"/>
  <c r="I815" i="292"/>
  <c r="I814" i="292"/>
  <c r="I813" i="292"/>
  <c r="I812" i="292"/>
  <c r="I811" i="292"/>
  <c r="I810" i="292"/>
  <c r="I809" i="292"/>
  <c r="I808" i="292"/>
  <c r="I807" i="292"/>
  <c r="I806" i="292"/>
  <c r="I805" i="292"/>
  <c r="I804" i="292"/>
  <c r="I803" i="292"/>
  <c r="I802" i="292"/>
  <c r="I801" i="292"/>
  <c r="I800" i="292"/>
  <c r="I799" i="292"/>
  <c r="I798" i="292"/>
  <c r="I797" i="292"/>
  <c r="I796" i="292"/>
  <c r="I795" i="292"/>
  <c r="I794" i="292"/>
  <c r="I793" i="292"/>
  <c r="I792" i="292"/>
  <c r="I791" i="292"/>
  <c r="I790" i="292"/>
  <c r="I789" i="292"/>
  <c r="I788" i="292"/>
  <c r="I787" i="292"/>
  <c r="I786" i="292"/>
  <c r="I785" i="292"/>
  <c r="I784" i="292"/>
  <c r="I783" i="292"/>
  <c r="I782" i="292"/>
  <c r="I781" i="292"/>
  <c r="I780" i="292"/>
  <c r="I779" i="292"/>
  <c r="I778" i="292"/>
  <c r="I777" i="292"/>
  <c r="I776" i="292"/>
  <c r="I775" i="292"/>
  <c r="I774" i="292"/>
  <c r="I773" i="292"/>
  <c r="I772" i="292"/>
  <c r="I771" i="292"/>
  <c r="I770" i="292"/>
  <c r="I769" i="292"/>
  <c r="I768" i="292"/>
  <c r="I767" i="292"/>
  <c r="I766" i="292"/>
  <c r="I765" i="292"/>
  <c r="I764" i="292"/>
  <c r="I763" i="292"/>
  <c r="I762" i="292"/>
  <c r="I761" i="292"/>
  <c r="I760" i="292"/>
  <c r="I759" i="292"/>
  <c r="I758" i="292"/>
  <c r="I757" i="292"/>
  <c r="I756" i="292"/>
  <c r="I755" i="292"/>
  <c r="I754" i="292"/>
  <c r="I753" i="292"/>
  <c r="I752" i="292"/>
  <c r="I751" i="292"/>
  <c r="I750" i="292"/>
  <c r="I749" i="292"/>
  <c r="I748" i="292"/>
  <c r="I747" i="292"/>
  <c r="I746" i="292"/>
  <c r="I745" i="292"/>
  <c r="I744" i="292"/>
  <c r="I743" i="292"/>
  <c r="I742" i="292"/>
  <c r="I741" i="292"/>
  <c r="I740" i="292"/>
  <c r="I739" i="292"/>
  <c r="I738" i="292"/>
  <c r="I737" i="292"/>
  <c r="I736" i="292"/>
  <c r="I735" i="292"/>
  <c r="I734" i="292"/>
  <c r="I733" i="292"/>
  <c r="I732" i="292"/>
  <c r="I731" i="292"/>
  <c r="I730" i="292"/>
  <c r="I729" i="292"/>
  <c r="I728" i="292"/>
  <c r="I727" i="292"/>
  <c r="I726" i="292"/>
  <c r="I725" i="292"/>
  <c r="I724" i="292"/>
  <c r="I723" i="292"/>
  <c r="I722" i="292"/>
  <c r="I721" i="292"/>
  <c r="I720" i="292"/>
  <c r="I719" i="292"/>
  <c r="I718" i="292"/>
  <c r="I717" i="292"/>
  <c r="I716" i="292"/>
  <c r="I715" i="292"/>
  <c r="I714" i="292"/>
  <c r="I713" i="292"/>
  <c r="I712" i="292"/>
  <c r="I711" i="292"/>
  <c r="I710" i="292"/>
  <c r="I709" i="292"/>
  <c r="I708" i="292"/>
  <c r="I707" i="292"/>
  <c r="I706" i="292"/>
  <c r="I705" i="292"/>
  <c r="I704" i="292"/>
  <c r="I703" i="292"/>
  <c r="I702" i="292"/>
  <c r="I701" i="292"/>
  <c r="I700" i="292"/>
  <c r="I699" i="292"/>
  <c r="I698" i="292"/>
  <c r="I697" i="292"/>
  <c r="I696" i="292"/>
  <c r="I695" i="292"/>
  <c r="I694" i="292"/>
  <c r="I693" i="292"/>
  <c r="I692" i="292"/>
  <c r="I691" i="292"/>
  <c r="I690" i="292"/>
  <c r="I689" i="292"/>
  <c r="I688" i="292"/>
  <c r="I687" i="292"/>
  <c r="I686" i="292"/>
  <c r="I685" i="292"/>
  <c r="I684" i="292"/>
  <c r="I683" i="292"/>
  <c r="I682" i="292"/>
  <c r="I681" i="292"/>
  <c r="I680" i="292"/>
  <c r="I679" i="292"/>
  <c r="I678" i="292"/>
  <c r="I677" i="292"/>
  <c r="I676" i="292"/>
  <c r="I675" i="292"/>
  <c r="I674" i="292"/>
  <c r="I673" i="292"/>
  <c r="I672" i="292"/>
  <c r="I671" i="292"/>
  <c r="I670" i="292"/>
  <c r="I669" i="292"/>
  <c r="I668" i="292"/>
  <c r="I667" i="292"/>
  <c r="I666" i="292"/>
  <c r="I665" i="292"/>
  <c r="I664" i="292"/>
  <c r="I663" i="292"/>
  <c r="I662" i="292"/>
  <c r="I661" i="292"/>
  <c r="I660" i="292"/>
  <c r="I659" i="292"/>
  <c r="I658" i="292"/>
  <c r="I657" i="292"/>
  <c r="I656" i="292"/>
  <c r="I655" i="292"/>
  <c r="I654" i="292"/>
  <c r="I653" i="292"/>
  <c r="I652" i="292"/>
  <c r="I651" i="292"/>
  <c r="I650" i="292"/>
  <c r="I649" i="292"/>
  <c r="I648" i="292"/>
  <c r="I647" i="292"/>
  <c r="I646" i="292"/>
  <c r="I645" i="292"/>
  <c r="I644" i="292"/>
  <c r="I643" i="292"/>
  <c r="I642" i="292"/>
  <c r="I641" i="292"/>
  <c r="I640" i="292"/>
  <c r="I639" i="292"/>
  <c r="I638" i="292"/>
  <c r="I637" i="292"/>
  <c r="I636" i="292"/>
  <c r="I635" i="292"/>
  <c r="I634" i="292"/>
  <c r="I633" i="292"/>
  <c r="I632" i="292"/>
  <c r="I631" i="292"/>
  <c r="I630" i="292"/>
  <c r="I629" i="292"/>
  <c r="I628" i="292"/>
  <c r="I627" i="292"/>
  <c r="I626" i="292"/>
  <c r="I625" i="292"/>
  <c r="I624" i="292"/>
  <c r="I623" i="292"/>
  <c r="I622" i="292"/>
  <c r="I621" i="292"/>
  <c r="I620" i="292"/>
  <c r="I619" i="292"/>
  <c r="I618" i="292"/>
  <c r="I617" i="292"/>
  <c r="I616" i="292"/>
  <c r="I615" i="292"/>
  <c r="I614" i="292"/>
  <c r="I613" i="292"/>
  <c r="I612" i="292"/>
  <c r="I611" i="292"/>
  <c r="I610" i="292"/>
  <c r="I609" i="292"/>
  <c r="I608" i="292"/>
  <c r="I607" i="292"/>
  <c r="I606" i="292"/>
  <c r="I605" i="292"/>
  <c r="I604" i="292"/>
  <c r="I603" i="292"/>
  <c r="I602" i="292"/>
  <c r="I601" i="292"/>
  <c r="I600" i="292"/>
  <c r="I599" i="292"/>
  <c r="I598" i="292"/>
  <c r="I597" i="292"/>
  <c r="I596" i="292"/>
  <c r="I595" i="292"/>
  <c r="I594" i="292"/>
  <c r="I593" i="292"/>
  <c r="I592" i="292"/>
  <c r="I591" i="292"/>
  <c r="I590" i="292"/>
  <c r="I589" i="292"/>
  <c r="I588" i="292"/>
  <c r="I587" i="292"/>
  <c r="I586" i="292"/>
  <c r="I585" i="292"/>
  <c r="I584" i="292"/>
  <c r="I583" i="292"/>
  <c r="I582" i="292"/>
  <c r="I581" i="292"/>
  <c r="I580" i="292"/>
  <c r="I579" i="292"/>
  <c r="I578" i="292"/>
  <c r="I577" i="292"/>
  <c r="I576" i="292"/>
  <c r="I575" i="292"/>
  <c r="I574" i="292"/>
  <c r="I573" i="292"/>
  <c r="I572" i="292"/>
  <c r="I571" i="292"/>
  <c r="I570" i="292"/>
  <c r="I569" i="292"/>
  <c r="I568" i="292"/>
  <c r="I567" i="292"/>
  <c r="I566" i="292"/>
  <c r="I565" i="292"/>
  <c r="I564" i="292"/>
  <c r="I563" i="292"/>
  <c r="I562" i="292"/>
  <c r="I561" i="292"/>
  <c r="I560" i="292"/>
  <c r="I559" i="292"/>
  <c r="I558" i="292"/>
  <c r="I557" i="292"/>
  <c r="I556" i="292"/>
  <c r="I555" i="292"/>
  <c r="I554" i="292"/>
  <c r="I553" i="292"/>
  <c r="I552" i="292"/>
  <c r="I551" i="292"/>
  <c r="I550" i="292"/>
  <c r="I549" i="292"/>
  <c r="I548" i="292"/>
  <c r="I547" i="292"/>
  <c r="I546" i="292"/>
  <c r="I545" i="292"/>
  <c r="I544" i="292"/>
  <c r="I543" i="292"/>
  <c r="I542" i="292"/>
  <c r="I541" i="292"/>
  <c r="I540" i="292"/>
  <c r="I539" i="292"/>
  <c r="I538" i="292"/>
  <c r="I537" i="292"/>
  <c r="I536" i="292"/>
  <c r="I535" i="292"/>
  <c r="I534" i="292"/>
  <c r="I533" i="292"/>
  <c r="I532" i="292"/>
  <c r="I531" i="292"/>
  <c r="I530" i="292"/>
  <c r="I529" i="292"/>
  <c r="I528" i="292"/>
  <c r="I527" i="292"/>
  <c r="I526" i="292"/>
  <c r="I525" i="292"/>
  <c r="I524" i="292"/>
  <c r="I523" i="292"/>
  <c r="I522" i="292"/>
  <c r="I521" i="292"/>
  <c r="I520" i="292"/>
  <c r="I519" i="292"/>
  <c r="I518" i="292"/>
  <c r="I517" i="292"/>
  <c r="I516" i="292"/>
  <c r="I515" i="292"/>
  <c r="I514" i="292"/>
  <c r="I513" i="292"/>
  <c r="I512" i="292"/>
  <c r="I511" i="292"/>
  <c r="I510" i="292"/>
  <c r="I509" i="292"/>
  <c r="I508" i="292"/>
  <c r="I507" i="292"/>
  <c r="I506" i="292"/>
  <c r="I505" i="292"/>
  <c r="I504" i="292"/>
  <c r="I503" i="292"/>
  <c r="I502" i="292"/>
  <c r="I501" i="292"/>
  <c r="I500" i="292"/>
  <c r="I499" i="292"/>
  <c r="I498" i="292"/>
  <c r="I497" i="292"/>
  <c r="I496" i="292"/>
  <c r="I495" i="292"/>
  <c r="I494" i="292"/>
  <c r="I493" i="292"/>
  <c r="I492" i="292"/>
  <c r="I491" i="292"/>
  <c r="I490" i="292"/>
  <c r="I489" i="292"/>
  <c r="I488" i="292"/>
  <c r="I487" i="292"/>
  <c r="I486" i="292"/>
  <c r="I485" i="292"/>
  <c r="I484" i="292"/>
  <c r="I483" i="292"/>
  <c r="I482" i="292"/>
  <c r="I481" i="292"/>
  <c r="I480" i="292"/>
  <c r="I479" i="292"/>
  <c r="I478" i="292"/>
  <c r="I477" i="292"/>
  <c r="I476" i="292"/>
  <c r="I475" i="292"/>
  <c r="I474" i="292"/>
  <c r="I473" i="292"/>
  <c r="I472" i="292"/>
  <c r="I471" i="292"/>
  <c r="I470" i="292"/>
  <c r="I469" i="292"/>
  <c r="I468" i="292"/>
  <c r="I467" i="292"/>
  <c r="I466" i="292"/>
  <c r="I465" i="292"/>
  <c r="I464" i="292"/>
  <c r="I463" i="292"/>
  <c r="I462" i="292"/>
  <c r="I461" i="292"/>
  <c r="I460" i="292"/>
  <c r="I459" i="292"/>
  <c r="I458" i="292"/>
  <c r="I457" i="292"/>
  <c r="I456" i="292"/>
  <c r="I455" i="292"/>
  <c r="I454" i="292"/>
  <c r="I453" i="292"/>
  <c r="I452" i="292"/>
  <c r="I451" i="292"/>
  <c r="I450" i="292"/>
  <c r="I449" i="292"/>
  <c r="I448" i="292"/>
  <c r="I447" i="292"/>
  <c r="I446" i="292"/>
  <c r="I445" i="292"/>
  <c r="I444" i="292"/>
  <c r="I443" i="292"/>
  <c r="I442" i="292"/>
  <c r="I441" i="292"/>
  <c r="I440" i="292"/>
  <c r="I439" i="292"/>
  <c r="I438" i="292"/>
  <c r="I437" i="292"/>
  <c r="I436" i="292"/>
  <c r="I435" i="292"/>
  <c r="I434" i="292"/>
  <c r="I433" i="292"/>
  <c r="I432" i="292"/>
  <c r="I431" i="292"/>
  <c r="I430" i="292"/>
  <c r="I429" i="292"/>
  <c r="I428" i="292"/>
  <c r="I427" i="292"/>
  <c r="I426" i="292"/>
  <c r="I425" i="292"/>
  <c r="I424" i="292"/>
  <c r="I423" i="292"/>
  <c r="I422" i="292"/>
  <c r="I421" i="292"/>
  <c r="I420" i="292"/>
  <c r="I419" i="292"/>
  <c r="I418" i="292"/>
  <c r="I417" i="292"/>
  <c r="I416" i="292"/>
  <c r="I415" i="292"/>
  <c r="I414" i="292"/>
  <c r="I413" i="292"/>
  <c r="I412" i="292"/>
  <c r="I411" i="292"/>
  <c r="I410" i="292"/>
  <c r="I409" i="292"/>
  <c r="I408" i="292"/>
  <c r="I407" i="292"/>
  <c r="I406" i="292"/>
  <c r="I405" i="292"/>
  <c r="I404" i="292"/>
  <c r="I403" i="292"/>
  <c r="I402" i="292"/>
  <c r="I401" i="292"/>
  <c r="I400" i="292"/>
  <c r="I399" i="292"/>
  <c r="I398" i="292"/>
  <c r="I397" i="292"/>
  <c r="I396" i="292"/>
  <c r="I395" i="292"/>
  <c r="I394" i="292"/>
  <c r="I393" i="292"/>
  <c r="I392" i="292"/>
  <c r="I391" i="292"/>
  <c r="I390" i="292"/>
  <c r="I389" i="292"/>
  <c r="I388" i="292"/>
  <c r="I387" i="292"/>
  <c r="I386" i="292"/>
  <c r="I385" i="292"/>
  <c r="I384" i="292"/>
  <c r="I383" i="292"/>
  <c r="I382" i="292"/>
  <c r="I381" i="292"/>
  <c r="I380" i="292"/>
  <c r="I379" i="292"/>
  <c r="I378" i="292"/>
  <c r="I377" i="292"/>
  <c r="I376" i="292"/>
  <c r="I375" i="292"/>
  <c r="I374" i="292"/>
  <c r="I373" i="292"/>
  <c r="I372" i="292"/>
  <c r="I371" i="292"/>
  <c r="I370" i="292"/>
  <c r="I369" i="292"/>
  <c r="I368" i="292"/>
  <c r="I367" i="292"/>
  <c r="I366" i="292"/>
  <c r="I365" i="292"/>
  <c r="I364" i="292"/>
  <c r="I363" i="292"/>
  <c r="I362" i="292"/>
  <c r="I361" i="292"/>
  <c r="I360" i="292"/>
  <c r="I359" i="292"/>
  <c r="I358" i="292"/>
  <c r="I357" i="292"/>
  <c r="I356" i="292"/>
  <c r="I355" i="292"/>
  <c r="I354" i="292"/>
  <c r="I353" i="292"/>
  <c r="I352" i="292"/>
  <c r="I351" i="292"/>
  <c r="I350" i="292"/>
  <c r="I349" i="292"/>
  <c r="I348" i="292"/>
  <c r="I347" i="292"/>
  <c r="I346" i="292"/>
  <c r="I345" i="292"/>
  <c r="I344" i="292"/>
  <c r="I343" i="292"/>
  <c r="I342" i="292"/>
  <c r="I341" i="292"/>
  <c r="I340" i="292"/>
  <c r="I339" i="292"/>
  <c r="I338" i="292"/>
  <c r="I337" i="292"/>
  <c r="I336" i="292"/>
  <c r="I335" i="292"/>
  <c r="I334" i="292"/>
  <c r="I333" i="292"/>
  <c r="I332" i="292"/>
  <c r="I331" i="292"/>
  <c r="I330" i="292"/>
  <c r="I329" i="292"/>
  <c r="I328" i="292"/>
  <c r="I327" i="292"/>
  <c r="I326" i="292"/>
  <c r="I325" i="292"/>
  <c r="I324" i="292"/>
  <c r="I323" i="292"/>
  <c r="I322" i="292"/>
  <c r="I321" i="292"/>
  <c r="I320" i="292"/>
  <c r="I319" i="292"/>
  <c r="I318" i="292"/>
  <c r="I317" i="292"/>
  <c r="I316" i="292"/>
  <c r="I315" i="292"/>
  <c r="I314" i="292"/>
  <c r="I313" i="292"/>
  <c r="I312" i="292"/>
  <c r="I311" i="292"/>
  <c r="I310" i="292"/>
  <c r="I309" i="292"/>
  <c r="I308" i="292"/>
  <c r="I307" i="292"/>
  <c r="I306" i="292"/>
  <c r="I305" i="292"/>
  <c r="I304" i="292"/>
  <c r="I303" i="292"/>
  <c r="I302" i="292"/>
  <c r="I301" i="292"/>
  <c r="I300" i="292"/>
  <c r="I299" i="292"/>
  <c r="I298" i="292"/>
  <c r="I297" i="292"/>
  <c r="I296" i="292"/>
  <c r="I295" i="292"/>
  <c r="I294" i="292"/>
  <c r="I293" i="292"/>
  <c r="I292" i="292"/>
  <c r="I291" i="292"/>
  <c r="I290" i="292"/>
  <c r="I289" i="292"/>
  <c r="I288" i="292"/>
  <c r="I287" i="292"/>
  <c r="I286" i="292"/>
  <c r="I285" i="292"/>
  <c r="I284" i="292"/>
  <c r="I283" i="292"/>
  <c r="I282" i="292"/>
  <c r="I281" i="292"/>
  <c r="I280" i="292"/>
  <c r="I279" i="292"/>
  <c r="I278" i="292"/>
  <c r="I277" i="292"/>
  <c r="I276" i="292"/>
  <c r="I275" i="292"/>
  <c r="I274" i="292"/>
  <c r="I273" i="292"/>
  <c r="I272" i="292"/>
  <c r="I271" i="292"/>
  <c r="I270" i="292"/>
  <c r="I269" i="292"/>
  <c r="I268" i="292"/>
  <c r="I267" i="292"/>
  <c r="I266" i="292"/>
  <c r="I265" i="292"/>
  <c r="I264" i="292"/>
  <c r="I263" i="292"/>
  <c r="I262" i="292"/>
  <c r="I261" i="292"/>
  <c r="I260" i="292"/>
  <c r="I259" i="292"/>
  <c r="I258" i="292"/>
  <c r="I257" i="292"/>
  <c r="I256" i="292"/>
  <c r="I255" i="292"/>
  <c r="I254" i="292"/>
  <c r="I253" i="292"/>
  <c r="I252" i="292"/>
  <c r="I251" i="292"/>
  <c r="I250" i="292"/>
  <c r="I249" i="292"/>
  <c r="I248" i="292"/>
  <c r="I247" i="292"/>
  <c r="I246" i="292"/>
  <c r="I245" i="292"/>
  <c r="I244" i="292"/>
  <c r="I243" i="292"/>
  <c r="I242" i="292"/>
  <c r="I241" i="292"/>
  <c r="I240" i="292"/>
  <c r="I239" i="292"/>
  <c r="I238" i="292"/>
  <c r="I237" i="292"/>
  <c r="I236" i="292"/>
  <c r="I235" i="292"/>
  <c r="I234" i="292"/>
  <c r="I233" i="292"/>
  <c r="I232" i="292"/>
  <c r="I231" i="292"/>
  <c r="I230" i="292"/>
  <c r="I229" i="292"/>
  <c r="I228" i="292"/>
  <c r="I227" i="292"/>
  <c r="I226" i="292"/>
  <c r="I225" i="292"/>
  <c r="I224" i="292"/>
  <c r="I223" i="292"/>
  <c r="I222" i="292"/>
  <c r="I221" i="292"/>
  <c r="I220" i="292"/>
  <c r="I219" i="292"/>
  <c r="I218" i="292"/>
  <c r="I217" i="292"/>
  <c r="I216" i="292"/>
  <c r="I215" i="292"/>
  <c r="I214" i="292"/>
  <c r="I213" i="292"/>
  <c r="I212" i="292"/>
  <c r="I211" i="292"/>
  <c r="I210" i="292"/>
  <c r="I209" i="292"/>
  <c r="I208" i="292"/>
  <c r="I207" i="292"/>
  <c r="I206" i="292"/>
  <c r="I205" i="292"/>
  <c r="I204" i="292"/>
  <c r="I203" i="292"/>
  <c r="I202" i="292"/>
  <c r="I201" i="292"/>
  <c r="I200" i="292"/>
  <c r="I199" i="292"/>
  <c r="I198" i="292"/>
  <c r="I197" i="292"/>
  <c r="I196" i="292"/>
  <c r="I195" i="292"/>
  <c r="I194" i="292"/>
  <c r="I193" i="292"/>
  <c r="I192" i="292"/>
  <c r="I191" i="292"/>
  <c r="I190" i="292"/>
  <c r="I189" i="292"/>
  <c r="I188" i="292"/>
  <c r="I187" i="292"/>
  <c r="I186" i="292"/>
  <c r="I185" i="292"/>
  <c r="I184" i="292"/>
  <c r="I183" i="292"/>
  <c r="I182" i="292"/>
  <c r="I181" i="292"/>
  <c r="I180" i="292"/>
  <c r="I179" i="292"/>
  <c r="I178" i="292"/>
  <c r="I177" i="292"/>
  <c r="I176" i="292"/>
  <c r="I175" i="292"/>
  <c r="I174" i="292"/>
  <c r="I173" i="292"/>
  <c r="I172" i="292"/>
  <c r="I171" i="292"/>
  <c r="I170" i="292"/>
  <c r="I169" i="292"/>
  <c r="I168" i="292"/>
  <c r="I167" i="292"/>
  <c r="I166" i="292"/>
  <c r="I165" i="292"/>
  <c r="I164" i="292"/>
  <c r="I163" i="292"/>
  <c r="I162" i="292"/>
  <c r="I161" i="292"/>
  <c r="I160" i="292"/>
  <c r="I159" i="292"/>
  <c r="I158" i="292"/>
  <c r="I157" i="292"/>
  <c r="I156" i="292"/>
  <c r="I155" i="292"/>
  <c r="I154" i="292"/>
  <c r="I153" i="292"/>
  <c r="I152" i="292"/>
  <c r="I151" i="292"/>
  <c r="I150" i="292"/>
  <c r="I149" i="292"/>
  <c r="I148" i="292"/>
  <c r="I147" i="292"/>
  <c r="I146" i="292"/>
  <c r="I145" i="292"/>
  <c r="I144" i="292"/>
  <c r="I143" i="292"/>
  <c r="I142" i="292"/>
  <c r="I141" i="292"/>
  <c r="I140" i="292"/>
  <c r="I139" i="292"/>
  <c r="I138" i="292"/>
  <c r="I137" i="292"/>
  <c r="I136" i="292"/>
  <c r="I135" i="292"/>
  <c r="I134" i="292"/>
  <c r="I133" i="292"/>
  <c r="I132" i="292"/>
  <c r="I131" i="292"/>
  <c r="I130" i="292"/>
  <c r="I129" i="292"/>
  <c r="I128" i="292"/>
  <c r="I127" i="292"/>
  <c r="I126" i="292"/>
  <c r="I125" i="292"/>
  <c r="I124" i="292"/>
  <c r="I123" i="292"/>
  <c r="I122" i="292"/>
  <c r="I121" i="292"/>
  <c r="I120" i="292"/>
  <c r="I119" i="292"/>
  <c r="I118" i="292"/>
  <c r="I117" i="292"/>
  <c r="I116" i="292"/>
  <c r="I115" i="292"/>
  <c r="I114" i="292"/>
  <c r="I113" i="292"/>
  <c r="I112" i="292"/>
  <c r="I111" i="292"/>
  <c r="I110" i="292"/>
  <c r="I109" i="292"/>
  <c r="I108" i="292"/>
  <c r="I107" i="292"/>
  <c r="I106" i="292"/>
  <c r="I105" i="292"/>
  <c r="I104" i="292"/>
  <c r="I103" i="292"/>
  <c r="I102" i="292"/>
  <c r="I101" i="292"/>
  <c r="I100" i="292"/>
  <c r="I99" i="292"/>
  <c r="I98" i="292"/>
  <c r="I97" i="292"/>
  <c r="I96" i="292"/>
  <c r="I95" i="292"/>
  <c r="I94" i="292"/>
  <c r="I93" i="292"/>
  <c r="I92" i="292"/>
  <c r="I91" i="292"/>
  <c r="I90" i="292"/>
  <c r="I89" i="292"/>
  <c r="I88" i="292"/>
  <c r="I87" i="292"/>
  <c r="I86" i="292"/>
  <c r="I85" i="292"/>
  <c r="I84" i="292"/>
  <c r="I83" i="292"/>
  <c r="I82" i="292"/>
  <c r="I81" i="292"/>
  <c r="I80" i="292"/>
  <c r="I79" i="292"/>
  <c r="I78" i="292"/>
  <c r="I77" i="292"/>
  <c r="I76" i="292"/>
  <c r="I75" i="292"/>
  <c r="I74" i="292"/>
  <c r="I73" i="292"/>
  <c r="I72" i="292"/>
  <c r="I71" i="292"/>
  <c r="I70" i="292"/>
  <c r="I69" i="292"/>
  <c r="I68" i="292"/>
  <c r="I67" i="292"/>
  <c r="I66" i="292"/>
  <c r="I65" i="292"/>
  <c r="I64" i="292"/>
  <c r="I63" i="292"/>
  <c r="I62" i="292"/>
  <c r="I61" i="292"/>
  <c r="I60" i="292"/>
  <c r="I59" i="292"/>
  <c r="I58" i="292"/>
  <c r="I57" i="292"/>
  <c r="I56" i="292"/>
  <c r="I55" i="292"/>
  <c r="I54" i="292"/>
  <c r="I53" i="292"/>
  <c r="I52" i="292"/>
  <c r="I51" i="292"/>
  <c r="I50" i="292"/>
  <c r="I49" i="292"/>
  <c r="I48" i="292"/>
  <c r="I47" i="292"/>
  <c r="I46" i="292"/>
  <c r="I45" i="292"/>
  <c r="I44" i="292"/>
  <c r="I43" i="292"/>
  <c r="I42" i="292"/>
  <c r="I41" i="292"/>
  <c r="I40" i="292"/>
  <c r="I39" i="292"/>
  <c r="I38" i="292"/>
  <c r="I37" i="292"/>
  <c r="I36" i="292"/>
  <c r="I35" i="292"/>
  <c r="I34" i="292"/>
  <c r="I33" i="292"/>
  <c r="I32" i="292"/>
  <c r="I31" i="292"/>
  <c r="I30" i="292"/>
  <c r="I29" i="292"/>
  <c r="I28" i="292"/>
  <c r="I27" i="292"/>
  <c r="I26" i="292"/>
  <c r="I25" i="292"/>
  <c r="I24" i="292"/>
  <c r="I23" i="292"/>
  <c r="I22" i="292"/>
  <c r="I21" i="292"/>
  <c r="I20" i="292"/>
  <c r="I19" i="292"/>
  <c r="I18" i="292"/>
  <c r="I17" i="292"/>
  <c r="I16" i="292"/>
  <c r="I15" i="292"/>
  <c r="I14" i="292"/>
  <c r="I13" i="292"/>
  <c r="I12" i="292"/>
  <c r="I11" i="292"/>
  <c r="I10" i="292"/>
  <c r="I9" i="292"/>
  <c r="I8" i="292"/>
  <c r="I7" i="292"/>
  <c r="I6" i="292"/>
  <c r="I5" i="292"/>
  <c r="I4" i="292"/>
  <c r="I3" i="292"/>
  <c r="I2" i="292"/>
  <c r="K1165" i="291"/>
  <c r="I1165" i="291"/>
  <c r="G1165" i="291"/>
  <c r="H1165" i="294" s="1"/>
  <c r="K1164" i="291"/>
  <c r="I1164" i="291"/>
  <c r="G1164" i="291"/>
  <c r="H1164" i="294" s="1"/>
  <c r="K1163" i="291"/>
  <c r="I1163" i="291"/>
  <c r="G1163" i="291"/>
  <c r="H1163" i="294" s="1"/>
  <c r="K1162" i="291"/>
  <c r="I1162" i="291"/>
  <c r="G1162" i="291"/>
  <c r="H1162" i="294" s="1"/>
  <c r="K1161" i="291"/>
  <c r="I1161" i="291"/>
  <c r="G1161" i="291"/>
  <c r="H1161" i="294" s="1"/>
  <c r="K1160" i="291"/>
  <c r="I1160" i="291"/>
  <c r="G1160" i="291"/>
  <c r="H1160" i="294" s="1"/>
  <c r="K1159" i="291"/>
  <c r="I1159" i="291"/>
  <c r="G1159" i="291"/>
  <c r="H1159" i="294" s="1"/>
  <c r="I1159" i="294" s="1"/>
  <c r="K1158" i="291"/>
  <c r="I1158" i="291"/>
  <c r="G1158" i="291"/>
  <c r="H1158" i="294" s="1"/>
  <c r="K1157" i="291"/>
  <c r="I1157" i="291"/>
  <c r="G1157" i="291"/>
  <c r="H1157" i="294" s="1"/>
  <c r="K1156" i="291"/>
  <c r="I1156" i="291"/>
  <c r="G1156" i="291"/>
  <c r="K1155" i="291"/>
  <c r="I1155" i="291"/>
  <c r="G1155" i="291"/>
  <c r="K1154" i="291"/>
  <c r="I1154" i="291"/>
  <c r="G1154" i="291"/>
  <c r="H1154" i="294" s="1"/>
  <c r="I1154" i="294" s="1"/>
  <c r="K1153" i="291"/>
  <c r="I1153" i="291"/>
  <c r="G1153" i="291"/>
  <c r="K1152" i="291"/>
  <c r="I1152" i="291"/>
  <c r="G1152" i="291"/>
  <c r="K1151" i="291"/>
  <c r="I1151" i="291"/>
  <c r="G1151" i="291"/>
  <c r="H1151" i="294" s="1"/>
  <c r="K1150" i="291"/>
  <c r="I1150" i="291"/>
  <c r="G1150" i="291"/>
  <c r="H1150" i="294" s="1"/>
  <c r="K1149" i="291"/>
  <c r="I1149" i="291"/>
  <c r="G1149" i="291"/>
  <c r="H1149" i="294" s="1"/>
  <c r="K1148" i="291"/>
  <c r="I1148" i="291"/>
  <c r="G1148" i="291"/>
  <c r="H1148" i="294" s="1"/>
  <c r="K1147" i="291"/>
  <c r="I1147" i="291"/>
  <c r="G1147" i="291"/>
  <c r="H1147" i="294" s="1"/>
  <c r="K1146" i="291"/>
  <c r="I1146" i="291"/>
  <c r="G1146" i="291"/>
  <c r="H1146" i="294" s="1"/>
  <c r="I1146" i="294" s="1"/>
  <c r="K1145" i="291"/>
  <c r="I1145" i="291"/>
  <c r="G1145" i="291"/>
  <c r="K1144" i="291"/>
  <c r="J1144" i="291"/>
  <c r="I1144" i="291"/>
  <c r="G1144" i="291"/>
  <c r="H1144" i="294" s="1"/>
  <c r="K1143" i="291"/>
  <c r="I1143" i="291"/>
  <c r="G1143" i="291"/>
  <c r="H1143" i="294" s="1"/>
  <c r="I1143" i="294" s="1"/>
  <c r="K1142" i="291"/>
  <c r="I1142" i="291"/>
  <c r="G1142" i="291"/>
  <c r="H1142" i="294" s="1"/>
  <c r="K1141" i="291"/>
  <c r="I1141" i="291"/>
  <c r="G1141" i="291"/>
  <c r="H1141" i="294" s="1"/>
  <c r="K1140" i="291"/>
  <c r="I1140" i="291"/>
  <c r="G1140" i="291"/>
  <c r="H1140" i="294" s="1"/>
  <c r="K1139" i="291"/>
  <c r="I1139" i="291"/>
  <c r="G1139" i="291"/>
  <c r="H1139" i="294" s="1"/>
  <c r="K1138" i="291"/>
  <c r="I1138" i="291"/>
  <c r="G1138" i="291"/>
  <c r="H1138" i="294" s="1"/>
  <c r="I1138" i="294" s="1"/>
  <c r="K1137" i="291"/>
  <c r="I1137" i="291"/>
  <c r="G1137" i="291"/>
  <c r="H1137" i="294" s="1"/>
  <c r="K1136" i="291"/>
  <c r="I1136" i="291"/>
  <c r="G1136" i="291"/>
  <c r="H1136" i="294" s="1"/>
  <c r="K1135" i="291"/>
  <c r="I1135" i="291"/>
  <c r="G1135" i="291"/>
  <c r="H1135" i="294" s="1"/>
  <c r="K1134" i="291"/>
  <c r="I1134" i="291"/>
  <c r="G1134" i="291"/>
  <c r="H1134" i="294" s="1"/>
  <c r="K1133" i="291"/>
  <c r="I1133" i="291"/>
  <c r="G1133" i="291"/>
  <c r="H1133" i="294" s="1"/>
  <c r="K1132" i="291"/>
  <c r="I1132" i="291"/>
  <c r="G1132" i="291"/>
  <c r="H1132" i="294" s="1"/>
  <c r="K1131" i="291"/>
  <c r="I1131" i="291"/>
  <c r="G1131" i="291"/>
  <c r="H1131" i="294" s="1"/>
  <c r="K1130" i="291"/>
  <c r="I1130" i="291"/>
  <c r="G1130" i="291"/>
  <c r="H1130" i="294" s="1"/>
  <c r="I1130" i="294" s="1"/>
  <c r="K1129" i="291"/>
  <c r="I1129" i="291"/>
  <c r="G1129" i="291"/>
  <c r="H1129" i="294" s="1"/>
  <c r="I1129" i="294" s="1"/>
  <c r="K1128" i="291"/>
  <c r="I1128" i="291"/>
  <c r="G1128" i="291"/>
  <c r="H1128" i="294" s="1"/>
  <c r="K1127" i="291"/>
  <c r="I1127" i="291"/>
  <c r="G1127" i="291"/>
  <c r="H1127" i="294" s="1"/>
  <c r="K1126" i="291"/>
  <c r="I1126" i="291"/>
  <c r="G1126" i="291"/>
  <c r="H1126" i="294" s="1"/>
  <c r="K1125" i="291"/>
  <c r="I1125" i="291"/>
  <c r="G1125" i="291"/>
  <c r="H1125" i="294" s="1"/>
  <c r="K1124" i="291"/>
  <c r="I1124" i="291"/>
  <c r="G1124" i="291"/>
  <c r="H1124" i="294" s="1"/>
  <c r="K1123" i="291"/>
  <c r="I1123" i="291"/>
  <c r="G1123" i="291"/>
  <c r="H1123" i="294" s="1"/>
  <c r="K1122" i="291"/>
  <c r="I1122" i="291"/>
  <c r="G1122" i="291"/>
  <c r="H1122" i="294" s="1"/>
  <c r="I1122" i="294" s="1"/>
  <c r="K1121" i="291"/>
  <c r="I1121" i="291"/>
  <c r="G1121" i="291"/>
  <c r="H1121" i="294" s="1"/>
  <c r="K1120" i="291"/>
  <c r="I1120" i="291"/>
  <c r="G1120" i="291"/>
  <c r="H1120" i="294" s="1"/>
  <c r="K1119" i="291"/>
  <c r="I1119" i="291"/>
  <c r="G1119" i="291"/>
  <c r="H1119" i="294" s="1"/>
  <c r="K1118" i="291"/>
  <c r="I1118" i="291"/>
  <c r="G1118" i="291"/>
  <c r="H1118" i="294" s="1"/>
  <c r="K1117" i="291"/>
  <c r="I1117" i="291"/>
  <c r="G1117" i="291"/>
  <c r="H1117" i="294" s="1"/>
  <c r="K1116" i="291"/>
  <c r="I1116" i="291"/>
  <c r="G1116" i="291"/>
  <c r="H1116" i="294" s="1"/>
  <c r="K1115" i="291"/>
  <c r="I1115" i="291"/>
  <c r="G1115" i="291"/>
  <c r="H1115" i="294" s="1"/>
  <c r="K1114" i="291"/>
  <c r="I1114" i="291"/>
  <c r="G1114" i="291"/>
  <c r="H1114" i="294" s="1"/>
  <c r="I1114" i="294" s="1"/>
  <c r="K1113" i="291"/>
  <c r="I1113" i="291"/>
  <c r="G1113" i="291"/>
  <c r="H1113" i="294" s="1"/>
  <c r="I1113" i="294" s="1"/>
  <c r="K1112" i="291"/>
  <c r="I1112" i="291"/>
  <c r="G1112" i="291"/>
  <c r="H1112" i="294" s="1"/>
  <c r="K1111" i="291"/>
  <c r="I1111" i="291"/>
  <c r="G1111" i="291"/>
  <c r="H1111" i="294" s="1"/>
  <c r="K1110" i="291"/>
  <c r="I1110" i="291"/>
  <c r="G1110" i="291"/>
  <c r="H1110" i="294" s="1"/>
  <c r="K1109" i="291"/>
  <c r="I1109" i="291"/>
  <c r="G1109" i="291"/>
  <c r="H1109" i="294" s="1"/>
  <c r="K1108" i="291"/>
  <c r="I1108" i="291"/>
  <c r="G1108" i="291"/>
  <c r="H1108" i="294" s="1"/>
  <c r="K1107" i="291"/>
  <c r="I1107" i="291"/>
  <c r="G1107" i="291"/>
  <c r="H1107" i="294" s="1"/>
  <c r="K1106" i="291"/>
  <c r="I1106" i="291"/>
  <c r="G1106" i="291"/>
  <c r="H1106" i="294" s="1"/>
  <c r="I1106" i="294" s="1"/>
  <c r="K1105" i="291"/>
  <c r="I1105" i="291"/>
  <c r="G1105" i="291"/>
  <c r="H1105" i="294" s="1"/>
  <c r="K1104" i="291"/>
  <c r="I1104" i="291"/>
  <c r="G1104" i="291"/>
  <c r="H1104" i="294" s="1"/>
  <c r="K1103" i="291"/>
  <c r="I1103" i="291"/>
  <c r="G1103" i="291"/>
  <c r="H1103" i="294" s="1"/>
  <c r="K1102" i="291"/>
  <c r="I1102" i="291"/>
  <c r="G1102" i="291"/>
  <c r="H1102" i="294" s="1"/>
  <c r="K1101" i="291"/>
  <c r="I1101" i="291"/>
  <c r="G1101" i="291"/>
  <c r="H1101" i="294" s="1"/>
  <c r="K1100" i="291"/>
  <c r="I1100" i="291"/>
  <c r="G1100" i="291"/>
  <c r="H1100" i="294" s="1"/>
  <c r="K1099" i="291"/>
  <c r="I1099" i="291"/>
  <c r="G1099" i="291"/>
  <c r="H1099" i="294" s="1"/>
  <c r="K1098" i="291"/>
  <c r="I1098" i="291"/>
  <c r="G1098" i="291"/>
  <c r="H1098" i="294" s="1"/>
  <c r="K1097" i="291"/>
  <c r="I1097" i="291"/>
  <c r="G1097" i="291"/>
  <c r="H1097" i="294" s="1"/>
  <c r="K1096" i="291"/>
  <c r="I1096" i="291"/>
  <c r="G1096" i="291"/>
  <c r="H1096" i="294" s="1"/>
  <c r="K1095" i="291"/>
  <c r="I1095" i="291"/>
  <c r="G1095" i="291"/>
  <c r="H1095" i="294" s="1"/>
  <c r="I1095" i="294" s="1"/>
  <c r="K1094" i="291"/>
  <c r="I1094" i="291"/>
  <c r="G1094" i="291"/>
  <c r="H1094" i="294" s="1"/>
  <c r="K1093" i="291"/>
  <c r="I1093" i="291"/>
  <c r="G1093" i="291"/>
  <c r="H1093" i="294" s="1"/>
  <c r="K1092" i="291"/>
  <c r="I1092" i="291"/>
  <c r="G1092" i="291"/>
  <c r="H1092" i="294" s="1"/>
  <c r="K1091" i="291"/>
  <c r="I1091" i="291"/>
  <c r="G1091" i="291"/>
  <c r="H1091" i="294" s="1"/>
  <c r="K1090" i="291"/>
  <c r="I1090" i="291"/>
  <c r="G1090" i="291"/>
  <c r="H1090" i="294" s="1"/>
  <c r="K1089" i="291"/>
  <c r="I1089" i="291"/>
  <c r="G1089" i="291"/>
  <c r="H1089" i="294" s="1"/>
  <c r="K1088" i="291"/>
  <c r="I1088" i="291"/>
  <c r="G1088" i="291"/>
  <c r="H1088" i="294" s="1"/>
  <c r="K1087" i="291"/>
  <c r="I1087" i="291"/>
  <c r="G1087" i="291"/>
  <c r="H1087" i="294" s="1"/>
  <c r="K1086" i="291"/>
  <c r="I1086" i="291"/>
  <c r="G1086" i="291"/>
  <c r="H1086" i="294" s="1"/>
  <c r="K1085" i="291"/>
  <c r="I1085" i="291"/>
  <c r="G1085" i="291"/>
  <c r="H1085" i="294" s="1"/>
  <c r="K1084" i="291"/>
  <c r="I1084" i="291"/>
  <c r="G1084" i="291"/>
  <c r="H1084" i="294" s="1"/>
  <c r="K1083" i="291"/>
  <c r="I1083" i="291"/>
  <c r="G1083" i="291"/>
  <c r="H1083" i="294" s="1"/>
  <c r="K1082" i="291"/>
  <c r="I1082" i="291"/>
  <c r="G1082" i="291"/>
  <c r="H1082" i="294" s="1"/>
  <c r="K1081" i="291"/>
  <c r="I1081" i="291"/>
  <c r="G1081" i="291"/>
  <c r="H1081" i="294" s="1"/>
  <c r="K1080" i="291"/>
  <c r="I1080" i="291"/>
  <c r="G1080" i="291"/>
  <c r="H1080" i="294" s="1"/>
  <c r="K1079" i="291"/>
  <c r="I1079" i="291"/>
  <c r="G1079" i="291"/>
  <c r="J1079" i="291" s="1"/>
  <c r="K1078" i="291"/>
  <c r="I1078" i="291"/>
  <c r="G1078" i="291"/>
  <c r="H1078" i="294" s="1"/>
  <c r="K1077" i="291"/>
  <c r="I1077" i="291"/>
  <c r="G1077" i="291"/>
  <c r="H1077" i="294" s="1"/>
  <c r="K1076" i="291"/>
  <c r="I1076" i="291"/>
  <c r="G1076" i="291"/>
  <c r="H1076" i="294" s="1"/>
  <c r="K1075" i="291"/>
  <c r="I1075" i="291"/>
  <c r="G1075" i="291"/>
  <c r="H1075" i="294" s="1"/>
  <c r="K1074" i="291"/>
  <c r="J1074" i="291"/>
  <c r="I1074" i="291"/>
  <c r="K1073" i="291"/>
  <c r="J1073" i="291"/>
  <c r="I1073" i="291"/>
  <c r="K1072" i="291"/>
  <c r="J1072" i="291"/>
  <c r="I1072" i="291"/>
  <c r="K1071" i="291"/>
  <c r="J1071" i="291"/>
  <c r="I1071" i="291"/>
  <c r="K1070" i="291"/>
  <c r="J1070" i="291"/>
  <c r="I1070" i="291"/>
  <c r="K1069" i="291"/>
  <c r="J1069" i="291"/>
  <c r="I1069" i="291"/>
  <c r="K1068" i="291"/>
  <c r="J1068" i="291"/>
  <c r="I1068" i="291"/>
  <c r="K1067" i="291"/>
  <c r="J1067" i="291"/>
  <c r="I1067" i="291"/>
  <c r="K1066" i="291"/>
  <c r="J1066" i="291"/>
  <c r="I1066" i="291"/>
  <c r="K1065" i="291"/>
  <c r="J1065" i="291"/>
  <c r="I1065" i="291"/>
  <c r="K1064" i="291"/>
  <c r="J1064" i="291"/>
  <c r="I1064" i="291"/>
  <c r="K1063" i="291"/>
  <c r="J1063" i="291"/>
  <c r="I1063" i="291"/>
  <c r="K1062" i="291"/>
  <c r="J1062" i="291"/>
  <c r="I1062" i="291"/>
  <c r="K1061" i="291"/>
  <c r="J1061" i="291"/>
  <c r="I1061" i="291"/>
  <c r="K1060" i="291"/>
  <c r="J1060" i="291"/>
  <c r="I1060" i="291"/>
  <c r="K1059" i="291"/>
  <c r="J1059" i="291"/>
  <c r="I1059" i="291"/>
  <c r="K1058" i="291"/>
  <c r="J1058" i="291"/>
  <c r="I1058" i="291"/>
  <c r="K1057" i="291"/>
  <c r="J1057" i="291"/>
  <c r="I1057" i="291"/>
  <c r="K1056" i="291"/>
  <c r="J1056" i="291"/>
  <c r="I1056" i="291"/>
  <c r="K1055" i="291"/>
  <c r="J1055" i="291"/>
  <c r="I1055" i="291"/>
  <c r="K1054" i="291"/>
  <c r="J1054" i="291"/>
  <c r="I1054" i="291"/>
  <c r="K1053" i="291"/>
  <c r="J1053" i="291"/>
  <c r="I1053" i="291"/>
  <c r="K1052" i="291"/>
  <c r="J1052" i="291"/>
  <c r="I1052" i="291"/>
  <c r="K1051" i="291"/>
  <c r="J1051" i="291"/>
  <c r="I1051" i="291"/>
  <c r="K1050" i="291"/>
  <c r="J1050" i="291"/>
  <c r="I1050" i="291"/>
  <c r="K1049" i="291"/>
  <c r="J1049" i="291"/>
  <c r="I1049" i="291"/>
  <c r="K1048" i="291"/>
  <c r="J1048" i="291"/>
  <c r="I1048" i="291"/>
  <c r="K1047" i="291"/>
  <c r="J1047" i="291"/>
  <c r="I1047" i="291"/>
  <c r="K1046" i="291"/>
  <c r="J1046" i="291"/>
  <c r="I1046" i="291"/>
  <c r="K1045" i="291"/>
  <c r="J1045" i="291"/>
  <c r="I1045" i="291"/>
  <c r="K1044" i="291"/>
  <c r="J1044" i="291"/>
  <c r="I1044" i="291"/>
  <c r="K1043" i="291"/>
  <c r="J1043" i="291"/>
  <c r="I1043" i="291"/>
  <c r="K1042" i="291"/>
  <c r="J1042" i="291"/>
  <c r="I1042" i="291"/>
  <c r="K1041" i="291"/>
  <c r="J1041" i="291"/>
  <c r="I1041" i="291"/>
  <c r="K1040" i="291"/>
  <c r="J1040" i="291"/>
  <c r="I1040" i="291"/>
  <c r="K1039" i="291"/>
  <c r="J1039" i="291"/>
  <c r="I1039" i="291"/>
  <c r="K1038" i="291"/>
  <c r="J1038" i="291"/>
  <c r="I1038" i="291"/>
  <c r="K1037" i="291"/>
  <c r="J1037" i="291"/>
  <c r="I1037" i="291"/>
  <c r="K1036" i="291"/>
  <c r="J1036" i="291"/>
  <c r="I1036" i="291"/>
  <c r="K1035" i="291"/>
  <c r="J1035" i="291"/>
  <c r="I1035" i="291"/>
  <c r="K1034" i="291"/>
  <c r="J1034" i="291"/>
  <c r="I1034" i="291"/>
  <c r="K1033" i="291"/>
  <c r="J1033" i="291"/>
  <c r="I1033" i="291"/>
  <c r="K1032" i="291"/>
  <c r="J1032" i="291"/>
  <c r="I1032" i="291"/>
  <c r="K1031" i="291"/>
  <c r="J1031" i="291"/>
  <c r="I1031" i="291"/>
  <c r="K1030" i="291"/>
  <c r="J1030" i="291"/>
  <c r="I1030" i="291"/>
  <c r="K1029" i="291"/>
  <c r="J1029" i="291"/>
  <c r="I1029" i="291"/>
  <c r="K1028" i="291"/>
  <c r="J1028" i="291"/>
  <c r="I1028" i="291"/>
  <c r="K1027" i="291"/>
  <c r="J1027" i="291"/>
  <c r="I1027" i="291"/>
  <c r="K1026" i="291"/>
  <c r="J1026" i="291"/>
  <c r="I1026" i="291"/>
  <c r="K1025" i="291"/>
  <c r="J1025" i="291"/>
  <c r="I1025" i="291"/>
  <c r="K1024" i="291"/>
  <c r="J1024" i="291"/>
  <c r="I1024" i="291"/>
  <c r="K1023" i="291"/>
  <c r="J1023" i="291"/>
  <c r="I1023" i="291"/>
  <c r="K1022" i="291"/>
  <c r="J1022" i="291"/>
  <c r="I1022" i="291"/>
  <c r="K1021" i="291"/>
  <c r="J1021" i="291"/>
  <c r="I1021" i="291"/>
  <c r="K1020" i="291"/>
  <c r="J1020" i="291"/>
  <c r="I1020" i="291"/>
  <c r="K1019" i="291"/>
  <c r="J1019" i="291"/>
  <c r="I1019" i="291"/>
  <c r="K1018" i="291"/>
  <c r="J1018" i="291"/>
  <c r="I1018" i="291"/>
  <c r="K1017" i="291"/>
  <c r="J1017" i="291"/>
  <c r="I1017" i="291"/>
  <c r="K1016" i="291"/>
  <c r="J1016" i="291"/>
  <c r="I1016" i="291"/>
  <c r="K1015" i="291"/>
  <c r="J1015" i="291"/>
  <c r="I1015" i="291"/>
  <c r="K1014" i="291"/>
  <c r="J1014" i="291"/>
  <c r="I1014" i="291"/>
  <c r="K1013" i="291"/>
  <c r="J1013" i="291"/>
  <c r="I1013" i="291"/>
  <c r="K1012" i="291"/>
  <c r="J1012" i="291"/>
  <c r="I1012" i="291"/>
  <c r="K1011" i="291"/>
  <c r="J1011" i="291"/>
  <c r="I1011" i="291"/>
  <c r="K1010" i="291"/>
  <c r="J1010" i="291"/>
  <c r="I1010" i="291"/>
  <c r="K1009" i="291"/>
  <c r="J1009" i="291"/>
  <c r="I1009" i="291"/>
  <c r="K1008" i="291"/>
  <c r="J1008" i="291"/>
  <c r="I1008" i="291"/>
  <c r="K1007" i="291"/>
  <c r="J1007" i="291"/>
  <c r="I1007" i="291"/>
  <c r="K1006" i="291"/>
  <c r="J1006" i="291"/>
  <c r="I1006" i="291"/>
  <c r="K1005" i="291"/>
  <c r="J1005" i="291"/>
  <c r="I1005" i="291"/>
  <c r="K1004" i="291"/>
  <c r="J1004" i="291"/>
  <c r="I1004" i="291"/>
  <c r="K1003" i="291"/>
  <c r="J1003" i="291"/>
  <c r="I1003" i="291"/>
  <c r="K1002" i="291"/>
  <c r="J1002" i="291"/>
  <c r="I1002" i="291"/>
  <c r="K1001" i="291"/>
  <c r="J1001" i="291"/>
  <c r="I1001" i="291"/>
  <c r="K1000" i="291"/>
  <c r="J1000" i="291"/>
  <c r="I1000" i="291"/>
  <c r="K999" i="291"/>
  <c r="J999" i="291"/>
  <c r="I999" i="291"/>
  <c r="K998" i="291"/>
  <c r="J998" i="291"/>
  <c r="I998" i="291"/>
  <c r="K997" i="291"/>
  <c r="J997" i="291"/>
  <c r="I997" i="291"/>
  <c r="K996" i="291"/>
  <c r="J996" i="291"/>
  <c r="I996" i="291"/>
  <c r="K995" i="291"/>
  <c r="J995" i="291"/>
  <c r="I995" i="291"/>
  <c r="K994" i="291"/>
  <c r="J994" i="291"/>
  <c r="I994" i="291"/>
  <c r="K993" i="291"/>
  <c r="J993" i="291"/>
  <c r="I993" i="291"/>
  <c r="K992" i="291"/>
  <c r="J992" i="291"/>
  <c r="I992" i="291"/>
  <c r="K991" i="291"/>
  <c r="J991" i="291"/>
  <c r="I991" i="291"/>
  <c r="K990" i="291"/>
  <c r="J990" i="291"/>
  <c r="I990" i="291"/>
  <c r="K989" i="291"/>
  <c r="J989" i="291"/>
  <c r="I989" i="291"/>
  <c r="K988" i="291"/>
  <c r="J988" i="291"/>
  <c r="I988" i="291"/>
  <c r="K987" i="291"/>
  <c r="J987" i="291"/>
  <c r="I987" i="291"/>
  <c r="K986" i="291"/>
  <c r="J986" i="291"/>
  <c r="I986" i="291"/>
  <c r="K985" i="291"/>
  <c r="J985" i="291"/>
  <c r="I985" i="291"/>
  <c r="K984" i="291"/>
  <c r="J984" i="291"/>
  <c r="I984" i="291"/>
  <c r="K983" i="291"/>
  <c r="J983" i="291"/>
  <c r="I983" i="291"/>
  <c r="K982" i="291"/>
  <c r="J982" i="291"/>
  <c r="I982" i="291"/>
  <c r="K981" i="291"/>
  <c r="J981" i="291"/>
  <c r="I981" i="291"/>
  <c r="K980" i="291"/>
  <c r="J980" i="291"/>
  <c r="I980" i="291"/>
  <c r="K979" i="291"/>
  <c r="J979" i="291"/>
  <c r="I979" i="291"/>
  <c r="K978" i="291"/>
  <c r="J978" i="291"/>
  <c r="I978" i="291"/>
  <c r="K977" i="291"/>
  <c r="J977" i="291"/>
  <c r="I977" i="291"/>
  <c r="K976" i="291"/>
  <c r="J976" i="291"/>
  <c r="I976" i="291"/>
  <c r="K975" i="291"/>
  <c r="J975" i="291"/>
  <c r="I975" i="291"/>
  <c r="K974" i="291"/>
  <c r="J974" i="291"/>
  <c r="I974" i="291"/>
  <c r="K973" i="291"/>
  <c r="J973" i="291"/>
  <c r="I973" i="291"/>
  <c r="K972" i="291"/>
  <c r="J972" i="291"/>
  <c r="I972" i="291"/>
  <c r="K971" i="291"/>
  <c r="J971" i="291"/>
  <c r="I971" i="291"/>
  <c r="K970" i="291"/>
  <c r="J970" i="291"/>
  <c r="I970" i="291"/>
  <c r="K969" i="291"/>
  <c r="J969" i="291"/>
  <c r="I969" i="291"/>
  <c r="K968" i="291"/>
  <c r="J968" i="291"/>
  <c r="I968" i="291"/>
  <c r="K967" i="291"/>
  <c r="J967" i="291"/>
  <c r="I967" i="291"/>
  <c r="K966" i="291"/>
  <c r="J966" i="291"/>
  <c r="I966" i="291"/>
  <c r="K965" i="291"/>
  <c r="J965" i="291"/>
  <c r="I965" i="291"/>
  <c r="K964" i="291"/>
  <c r="J964" i="291"/>
  <c r="I964" i="291"/>
  <c r="K963" i="291"/>
  <c r="J963" i="291"/>
  <c r="I963" i="291"/>
  <c r="K962" i="291"/>
  <c r="J962" i="291"/>
  <c r="I962" i="291"/>
  <c r="K961" i="291"/>
  <c r="J961" i="291"/>
  <c r="I961" i="291"/>
  <c r="K960" i="291"/>
  <c r="J960" i="291"/>
  <c r="I960" i="291"/>
  <c r="K959" i="291"/>
  <c r="J959" i="291"/>
  <c r="I959" i="291"/>
  <c r="K958" i="291"/>
  <c r="J958" i="291"/>
  <c r="I958" i="291"/>
  <c r="K957" i="291"/>
  <c r="J957" i="291"/>
  <c r="I957" i="291"/>
  <c r="K956" i="291"/>
  <c r="J956" i="291"/>
  <c r="I956" i="291"/>
  <c r="K955" i="291"/>
  <c r="J955" i="291"/>
  <c r="I955" i="291"/>
  <c r="K954" i="291"/>
  <c r="J954" i="291"/>
  <c r="I954" i="291"/>
  <c r="K953" i="291"/>
  <c r="J953" i="291"/>
  <c r="I953" i="291"/>
  <c r="K952" i="291"/>
  <c r="J952" i="291"/>
  <c r="I952" i="291"/>
  <c r="K951" i="291"/>
  <c r="J951" i="291"/>
  <c r="I951" i="291"/>
  <c r="K950" i="291"/>
  <c r="J950" i="291"/>
  <c r="I950" i="291"/>
  <c r="K949" i="291"/>
  <c r="J949" i="291"/>
  <c r="I949" i="291"/>
  <c r="K948" i="291"/>
  <c r="J948" i="291"/>
  <c r="I948" i="291"/>
  <c r="K947" i="291"/>
  <c r="J947" i="291"/>
  <c r="I947" i="291"/>
  <c r="K946" i="291"/>
  <c r="J946" i="291"/>
  <c r="I946" i="291"/>
  <c r="K945" i="291"/>
  <c r="J945" i="291"/>
  <c r="I945" i="291"/>
  <c r="K944" i="291"/>
  <c r="J944" i="291"/>
  <c r="I944" i="291"/>
  <c r="K943" i="291"/>
  <c r="J943" i="291"/>
  <c r="I943" i="291"/>
  <c r="K942" i="291"/>
  <c r="J942" i="291"/>
  <c r="I942" i="291"/>
  <c r="K941" i="291"/>
  <c r="J941" i="291"/>
  <c r="I941" i="291"/>
  <c r="K940" i="291"/>
  <c r="J940" i="291"/>
  <c r="I940" i="291"/>
  <c r="K939" i="291"/>
  <c r="J939" i="291"/>
  <c r="I939" i="291"/>
  <c r="K938" i="291"/>
  <c r="J938" i="291"/>
  <c r="I938" i="291"/>
  <c r="K937" i="291"/>
  <c r="J937" i="291"/>
  <c r="I937" i="291"/>
  <c r="K936" i="291"/>
  <c r="J936" i="291"/>
  <c r="I936" i="291"/>
  <c r="K935" i="291"/>
  <c r="J935" i="291"/>
  <c r="I935" i="291"/>
  <c r="K934" i="291"/>
  <c r="J934" i="291"/>
  <c r="I934" i="291"/>
  <c r="K933" i="291"/>
  <c r="J933" i="291"/>
  <c r="I933" i="291"/>
  <c r="K932" i="291"/>
  <c r="J932" i="291"/>
  <c r="I932" i="291"/>
  <c r="K931" i="291"/>
  <c r="J931" i="291"/>
  <c r="I931" i="291"/>
  <c r="K930" i="291"/>
  <c r="J930" i="291"/>
  <c r="I930" i="291"/>
  <c r="K929" i="291"/>
  <c r="J929" i="291"/>
  <c r="I929" i="291"/>
  <c r="K928" i="291"/>
  <c r="J928" i="291"/>
  <c r="I928" i="291"/>
  <c r="K927" i="291"/>
  <c r="J927" i="291"/>
  <c r="I927" i="291"/>
  <c r="K926" i="291"/>
  <c r="J926" i="291"/>
  <c r="I926" i="291"/>
  <c r="K925" i="291"/>
  <c r="J925" i="291"/>
  <c r="I925" i="291"/>
  <c r="K924" i="291"/>
  <c r="J924" i="291"/>
  <c r="I924" i="291"/>
  <c r="K923" i="291"/>
  <c r="J923" i="291"/>
  <c r="I923" i="291"/>
  <c r="K922" i="291"/>
  <c r="J922" i="291"/>
  <c r="I922" i="291"/>
  <c r="K921" i="291"/>
  <c r="J921" i="291"/>
  <c r="I921" i="291"/>
  <c r="K920" i="291"/>
  <c r="J920" i="291"/>
  <c r="I920" i="291"/>
  <c r="K919" i="291"/>
  <c r="J919" i="291"/>
  <c r="I919" i="291"/>
  <c r="K918" i="291"/>
  <c r="J918" i="291"/>
  <c r="I918" i="291"/>
  <c r="K917" i="291"/>
  <c r="J917" i="291"/>
  <c r="I917" i="291"/>
  <c r="K916" i="291"/>
  <c r="J916" i="291"/>
  <c r="I916" i="291"/>
  <c r="K915" i="291"/>
  <c r="J915" i="291"/>
  <c r="I915" i="291"/>
  <c r="K914" i="291"/>
  <c r="J914" i="291"/>
  <c r="I914" i="291"/>
  <c r="K913" i="291"/>
  <c r="J913" i="291"/>
  <c r="I913" i="291"/>
  <c r="K912" i="291"/>
  <c r="J912" i="291"/>
  <c r="I912" i="291"/>
  <c r="K911" i="291"/>
  <c r="J911" i="291"/>
  <c r="I911" i="291"/>
  <c r="K910" i="291"/>
  <c r="J910" i="291"/>
  <c r="I910" i="291"/>
  <c r="K909" i="291"/>
  <c r="J909" i="291"/>
  <c r="I909" i="291"/>
  <c r="K908" i="291"/>
  <c r="J908" i="291"/>
  <c r="I908" i="291"/>
  <c r="K907" i="291"/>
  <c r="J907" i="291"/>
  <c r="I907" i="291"/>
  <c r="K906" i="291"/>
  <c r="J906" i="291"/>
  <c r="I906" i="291"/>
  <c r="K905" i="291"/>
  <c r="J905" i="291"/>
  <c r="I905" i="291"/>
  <c r="K904" i="291"/>
  <c r="J904" i="291"/>
  <c r="I904" i="291"/>
  <c r="K903" i="291"/>
  <c r="J903" i="291"/>
  <c r="I903" i="291"/>
  <c r="K902" i="291"/>
  <c r="J902" i="291"/>
  <c r="I902" i="291"/>
  <c r="K901" i="291"/>
  <c r="J901" i="291"/>
  <c r="I901" i="291"/>
  <c r="K900" i="291"/>
  <c r="J900" i="291"/>
  <c r="I900" i="291"/>
  <c r="K899" i="291"/>
  <c r="J899" i="291"/>
  <c r="I899" i="291"/>
  <c r="K898" i="291"/>
  <c r="J898" i="291"/>
  <c r="I898" i="291"/>
  <c r="K897" i="291"/>
  <c r="J897" i="291"/>
  <c r="I897" i="291"/>
  <c r="K896" i="291"/>
  <c r="J896" i="291"/>
  <c r="I896" i="291"/>
  <c r="K895" i="291"/>
  <c r="J895" i="291"/>
  <c r="I895" i="291"/>
  <c r="K894" i="291"/>
  <c r="J894" i="291"/>
  <c r="I894" i="291"/>
  <c r="K893" i="291"/>
  <c r="J893" i="291"/>
  <c r="I893" i="291"/>
  <c r="K892" i="291"/>
  <c r="J892" i="291"/>
  <c r="I892" i="291"/>
  <c r="K891" i="291"/>
  <c r="J891" i="291"/>
  <c r="I891" i="291"/>
  <c r="K890" i="291"/>
  <c r="J890" i="291"/>
  <c r="I890" i="291"/>
  <c r="K889" i="291"/>
  <c r="J889" i="291"/>
  <c r="I889" i="291"/>
  <c r="K888" i="291"/>
  <c r="J888" i="291"/>
  <c r="I888" i="291"/>
  <c r="K887" i="291"/>
  <c r="J887" i="291"/>
  <c r="I887" i="291"/>
  <c r="K886" i="291"/>
  <c r="J886" i="291"/>
  <c r="I886" i="291"/>
  <c r="K885" i="291"/>
  <c r="J885" i="291"/>
  <c r="I885" i="291"/>
  <c r="K884" i="291"/>
  <c r="J884" i="291"/>
  <c r="I884" i="291"/>
  <c r="K883" i="291"/>
  <c r="J883" i="291"/>
  <c r="I883" i="291"/>
  <c r="K882" i="291"/>
  <c r="J882" i="291"/>
  <c r="I882" i="291"/>
  <c r="K881" i="291"/>
  <c r="J881" i="291"/>
  <c r="I881" i="291"/>
  <c r="K880" i="291"/>
  <c r="J880" i="291"/>
  <c r="I880" i="291"/>
  <c r="K879" i="291"/>
  <c r="J879" i="291"/>
  <c r="I879" i="291"/>
  <c r="K878" i="291"/>
  <c r="J878" i="291"/>
  <c r="I878" i="291"/>
  <c r="K877" i="291"/>
  <c r="J877" i="291"/>
  <c r="I877" i="291"/>
  <c r="K876" i="291"/>
  <c r="J876" i="291"/>
  <c r="I876" i="291"/>
  <c r="K875" i="291"/>
  <c r="J875" i="291"/>
  <c r="I875" i="291"/>
  <c r="K874" i="291"/>
  <c r="J874" i="291"/>
  <c r="I874" i="291"/>
  <c r="K873" i="291"/>
  <c r="J873" i="291"/>
  <c r="I873" i="291"/>
  <c r="K872" i="291"/>
  <c r="J872" i="291"/>
  <c r="I872" i="291"/>
  <c r="K871" i="291"/>
  <c r="J871" i="291"/>
  <c r="I871" i="291"/>
  <c r="K870" i="291"/>
  <c r="J870" i="291"/>
  <c r="I870" i="291"/>
  <c r="K869" i="291"/>
  <c r="J869" i="291"/>
  <c r="I869" i="291"/>
  <c r="K868" i="291"/>
  <c r="J868" i="291"/>
  <c r="I868" i="291"/>
  <c r="K867" i="291"/>
  <c r="J867" i="291"/>
  <c r="I867" i="291"/>
  <c r="K866" i="291"/>
  <c r="J866" i="291"/>
  <c r="I866" i="291"/>
  <c r="K865" i="291"/>
  <c r="J865" i="291"/>
  <c r="I865" i="291"/>
  <c r="K864" i="291"/>
  <c r="J864" i="291"/>
  <c r="I864" i="291"/>
  <c r="K863" i="291"/>
  <c r="J863" i="291"/>
  <c r="I863" i="291"/>
  <c r="K862" i="291"/>
  <c r="J862" i="291"/>
  <c r="I862" i="291"/>
  <c r="K861" i="291"/>
  <c r="J861" i="291"/>
  <c r="I861" i="291"/>
  <c r="K860" i="291"/>
  <c r="J860" i="291"/>
  <c r="I860" i="291"/>
  <c r="K859" i="291"/>
  <c r="J859" i="291"/>
  <c r="I859" i="291"/>
  <c r="K858" i="291"/>
  <c r="J858" i="291"/>
  <c r="I858" i="291"/>
  <c r="K857" i="291"/>
  <c r="J857" i="291"/>
  <c r="I857" i="291"/>
  <c r="K856" i="291"/>
  <c r="J856" i="291"/>
  <c r="I856" i="291"/>
  <c r="K855" i="291"/>
  <c r="J855" i="291"/>
  <c r="I855" i="291"/>
  <c r="K854" i="291"/>
  <c r="J854" i="291"/>
  <c r="I854" i="291"/>
  <c r="K853" i="291"/>
  <c r="J853" i="291"/>
  <c r="I853" i="291"/>
  <c r="K852" i="291"/>
  <c r="J852" i="291"/>
  <c r="I852" i="291"/>
  <c r="K851" i="291"/>
  <c r="J851" i="291"/>
  <c r="I851" i="291"/>
  <c r="K850" i="291"/>
  <c r="J850" i="291"/>
  <c r="I850" i="291"/>
  <c r="K849" i="291"/>
  <c r="J849" i="291"/>
  <c r="I849" i="291"/>
  <c r="K848" i="291"/>
  <c r="J848" i="291"/>
  <c r="I848" i="291"/>
  <c r="K847" i="291"/>
  <c r="J847" i="291"/>
  <c r="I847" i="291"/>
  <c r="K846" i="291"/>
  <c r="J846" i="291"/>
  <c r="I846" i="291"/>
  <c r="K845" i="291"/>
  <c r="J845" i="291"/>
  <c r="I845" i="291"/>
  <c r="K844" i="291"/>
  <c r="J844" i="291"/>
  <c r="I844" i="291"/>
  <c r="K843" i="291"/>
  <c r="J843" i="291"/>
  <c r="I843" i="291"/>
  <c r="K842" i="291"/>
  <c r="J842" i="291"/>
  <c r="I842" i="291"/>
  <c r="K841" i="291"/>
  <c r="J841" i="291"/>
  <c r="I841" i="291"/>
  <c r="K840" i="291"/>
  <c r="J840" i="291"/>
  <c r="I840" i="291"/>
  <c r="K839" i="291"/>
  <c r="J839" i="291"/>
  <c r="I839" i="291"/>
  <c r="K838" i="291"/>
  <c r="J838" i="291"/>
  <c r="I838" i="291"/>
  <c r="K837" i="291"/>
  <c r="J837" i="291"/>
  <c r="I837" i="291"/>
  <c r="K836" i="291"/>
  <c r="J836" i="291"/>
  <c r="I836" i="291"/>
  <c r="K835" i="291"/>
  <c r="J835" i="291"/>
  <c r="I835" i="291"/>
  <c r="K834" i="291"/>
  <c r="J834" i="291"/>
  <c r="I834" i="291"/>
  <c r="K833" i="291"/>
  <c r="J833" i="291"/>
  <c r="I833" i="291"/>
  <c r="K832" i="291"/>
  <c r="J832" i="291"/>
  <c r="I832" i="291"/>
  <c r="K831" i="291"/>
  <c r="J831" i="291"/>
  <c r="I831" i="291"/>
  <c r="K830" i="291"/>
  <c r="J830" i="291"/>
  <c r="I830" i="291"/>
  <c r="K829" i="291"/>
  <c r="J829" i="291"/>
  <c r="I829" i="291"/>
  <c r="K828" i="291"/>
  <c r="J828" i="291"/>
  <c r="I828" i="291"/>
  <c r="K827" i="291"/>
  <c r="J827" i="291"/>
  <c r="I827" i="291"/>
  <c r="K826" i="291"/>
  <c r="J826" i="291"/>
  <c r="I826" i="291"/>
  <c r="K825" i="291"/>
  <c r="J825" i="291"/>
  <c r="I825" i="291"/>
  <c r="K824" i="291"/>
  <c r="J824" i="291"/>
  <c r="I824" i="291"/>
  <c r="K823" i="291"/>
  <c r="J823" i="291"/>
  <c r="I823" i="291"/>
  <c r="K822" i="291"/>
  <c r="J822" i="291"/>
  <c r="I822" i="291"/>
  <c r="K821" i="291"/>
  <c r="J821" i="291"/>
  <c r="I821" i="291"/>
  <c r="K820" i="291"/>
  <c r="J820" i="291"/>
  <c r="I820" i="291"/>
  <c r="K819" i="291"/>
  <c r="J819" i="291"/>
  <c r="I819" i="291"/>
  <c r="K818" i="291"/>
  <c r="J818" i="291"/>
  <c r="I818" i="291"/>
  <c r="K817" i="291"/>
  <c r="J817" i="291"/>
  <c r="I817" i="291"/>
  <c r="K816" i="291"/>
  <c r="J816" i="291"/>
  <c r="I816" i="291"/>
  <c r="K815" i="291"/>
  <c r="J815" i="291"/>
  <c r="I815" i="291"/>
  <c r="K814" i="291"/>
  <c r="J814" i="291"/>
  <c r="I814" i="291"/>
  <c r="K813" i="291"/>
  <c r="J813" i="291"/>
  <c r="I813" i="291"/>
  <c r="K812" i="291"/>
  <c r="J812" i="291"/>
  <c r="I812" i="291"/>
  <c r="K811" i="291"/>
  <c r="J811" i="291"/>
  <c r="I811" i="291"/>
  <c r="K810" i="291"/>
  <c r="J810" i="291"/>
  <c r="I810" i="291"/>
  <c r="K809" i="291"/>
  <c r="J809" i="291"/>
  <c r="I809" i="291"/>
  <c r="K808" i="291"/>
  <c r="J808" i="291"/>
  <c r="I808" i="291"/>
  <c r="K807" i="291"/>
  <c r="J807" i="291"/>
  <c r="I807" i="291"/>
  <c r="K806" i="291"/>
  <c r="J806" i="291"/>
  <c r="I806" i="291"/>
  <c r="K805" i="291"/>
  <c r="J805" i="291"/>
  <c r="I805" i="291"/>
  <c r="K804" i="291"/>
  <c r="J804" i="291"/>
  <c r="I804" i="291"/>
  <c r="K803" i="291"/>
  <c r="J803" i="291"/>
  <c r="I803" i="291"/>
  <c r="K802" i="291"/>
  <c r="J802" i="291"/>
  <c r="I802" i="291"/>
  <c r="K801" i="291"/>
  <c r="J801" i="291"/>
  <c r="I801" i="291"/>
  <c r="K800" i="291"/>
  <c r="J800" i="291"/>
  <c r="I800" i="291"/>
  <c r="K799" i="291"/>
  <c r="J799" i="291"/>
  <c r="I799" i="291"/>
  <c r="K798" i="291"/>
  <c r="J798" i="291"/>
  <c r="I798" i="291"/>
  <c r="K797" i="291"/>
  <c r="J797" i="291"/>
  <c r="I797" i="291"/>
  <c r="K796" i="291"/>
  <c r="J796" i="291"/>
  <c r="I796" i="291"/>
  <c r="K795" i="291"/>
  <c r="J795" i="291"/>
  <c r="I795" i="291"/>
  <c r="K794" i="291"/>
  <c r="J794" i="291"/>
  <c r="I794" i="291"/>
  <c r="K793" i="291"/>
  <c r="J793" i="291"/>
  <c r="I793" i="291"/>
  <c r="K792" i="291"/>
  <c r="J792" i="291"/>
  <c r="I792" i="291"/>
  <c r="K791" i="291"/>
  <c r="J791" i="291"/>
  <c r="I791" i="291"/>
  <c r="K790" i="291"/>
  <c r="J790" i="291"/>
  <c r="I790" i="291"/>
  <c r="K789" i="291"/>
  <c r="J789" i="291"/>
  <c r="I789" i="291"/>
  <c r="K788" i="291"/>
  <c r="J788" i="291"/>
  <c r="I788" i="291"/>
  <c r="K787" i="291"/>
  <c r="J787" i="291"/>
  <c r="I787" i="291"/>
  <c r="K786" i="291"/>
  <c r="J786" i="291"/>
  <c r="I786" i="291"/>
  <c r="K785" i="291"/>
  <c r="J785" i="291"/>
  <c r="I785" i="291"/>
  <c r="K784" i="291"/>
  <c r="J784" i="291"/>
  <c r="I784" i="291"/>
  <c r="K783" i="291"/>
  <c r="J783" i="291"/>
  <c r="I783" i="291"/>
  <c r="K782" i="291"/>
  <c r="J782" i="291"/>
  <c r="I782" i="291"/>
  <c r="K781" i="291"/>
  <c r="J781" i="291"/>
  <c r="I781" i="291"/>
  <c r="K780" i="291"/>
  <c r="J780" i="291"/>
  <c r="I780" i="291"/>
  <c r="K779" i="291"/>
  <c r="J779" i="291"/>
  <c r="I779" i="291"/>
  <c r="K778" i="291"/>
  <c r="J778" i="291"/>
  <c r="I778" i="291"/>
  <c r="K777" i="291"/>
  <c r="J777" i="291"/>
  <c r="I777" i="291"/>
  <c r="K776" i="291"/>
  <c r="J776" i="291"/>
  <c r="I776" i="291"/>
  <c r="K775" i="291"/>
  <c r="J775" i="291"/>
  <c r="I775" i="291"/>
  <c r="K774" i="291"/>
  <c r="J774" i="291"/>
  <c r="I774" i="291"/>
  <c r="K773" i="291"/>
  <c r="J773" i="291"/>
  <c r="I773" i="291"/>
  <c r="K772" i="291"/>
  <c r="J772" i="291"/>
  <c r="I772" i="291"/>
  <c r="K771" i="291"/>
  <c r="J771" i="291"/>
  <c r="I771" i="291"/>
  <c r="K770" i="291"/>
  <c r="J770" i="291"/>
  <c r="I770" i="291"/>
  <c r="K769" i="291"/>
  <c r="J769" i="291"/>
  <c r="I769" i="291"/>
  <c r="K768" i="291"/>
  <c r="J768" i="291"/>
  <c r="I768" i="291"/>
  <c r="K767" i="291"/>
  <c r="J767" i="291"/>
  <c r="I767" i="291"/>
  <c r="K766" i="291"/>
  <c r="J766" i="291"/>
  <c r="I766" i="291"/>
  <c r="K765" i="291"/>
  <c r="J765" i="291"/>
  <c r="I765" i="291"/>
  <c r="K764" i="291"/>
  <c r="J764" i="291"/>
  <c r="I764" i="291"/>
  <c r="K763" i="291"/>
  <c r="J763" i="291"/>
  <c r="I763" i="291"/>
  <c r="K762" i="291"/>
  <c r="J762" i="291"/>
  <c r="I762" i="291"/>
  <c r="K761" i="291"/>
  <c r="J761" i="291"/>
  <c r="I761" i="291"/>
  <c r="K760" i="291"/>
  <c r="J760" i="291"/>
  <c r="I760" i="291"/>
  <c r="K759" i="291"/>
  <c r="J759" i="291"/>
  <c r="I759" i="291"/>
  <c r="K758" i="291"/>
  <c r="J758" i="291"/>
  <c r="I758" i="291"/>
  <c r="K757" i="291"/>
  <c r="J757" i="291"/>
  <c r="I757" i="291"/>
  <c r="K756" i="291"/>
  <c r="J756" i="291"/>
  <c r="I756" i="291"/>
  <c r="K755" i="291"/>
  <c r="J755" i="291"/>
  <c r="I755" i="291"/>
  <c r="K754" i="291"/>
  <c r="J754" i="291"/>
  <c r="I754" i="291"/>
  <c r="K753" i="291"/>
  <c r="J753" i="291"/>
  <c r="I753" i="291"/>
  <c r="K752" i="291"/>
  <c r="J752" i="291"/>
  <c r="I752" i="291"/>
  <c r="K751" i="291"/>
  <c r="J751" i="291"/>
  <c r="I751" i="291"/>
  <c r="K750" i="291"/>
  <c r="J750" i="291"/>
  <c r="I750" i="291"/>
  <c r="K749" i="291"/>
  <c r="J749" i="291"/>
  <c r="I749" i="291"/>
  <c r="K748" i="291"/>
  <c r="J748" i="291"/>
  <c r="I748" i="291"/>
  <c r="K747" i="291"/>
  <c r="J747" i="291"/>
  <c r="I747" i="291"/>
  <c r="K746" i="291"/>
  <c r="J746" i="291"/>
  <c r="I746" i="291"/>
  <c r="K745" i="291"/>
  <c r="J745" i="291"/>
  <c r="I745" i="291"/>
  <c r="K744" i="291"/>
  <c r="J744" i="291"/>
  <c r="I744" i="291"/>
  <c r="K743" i="291"/>
  <c r="J743" i="291"/>
  <c r="I743" i="291"/>
  <c r="K742" i="291"/>
  <c r="J742" i="291"/>
  <c r="I742" i="291"/>
  <c r="K741" i="291"/>
  <c r="J741" i="291"/>
  <c r="I741" i="291"/>
  <c r="K740" i="291"/>
  <c r="J740" i="291"/>
  <c r="I740" i="291"/>
  <c r="K739" i="291"/>
  <c r="J739" i="291"/>
  <c r="I739" i="291"/>
  <c r="K738" i="291"/>
  <c r="J738" i="291"/>
  <c r="I738" i="291"/>
  <c r="K737" i="291"/>
  <c r="J737" i="291"/>
  <c r="I737" i="291"/>
  <c r="K736" i="291"/>
  <c r="J736" i="291"/>
  <c r="I736" i="291"/>
  <c r="K735" i="291"/>
  <c r="J735" i="291"/>
  <c r="I735" i="291"/>
  <c r="K734" i="291"/>
  <c r="J734" i="291"/>
  <c r="I734" i="291"/>
  <c r="K733" i="291"/>
  <c r="J733" i="291"/>
  <c r="I733" i="291"/>
  <c r="K732" i="291"/>
  <c r="J732" i="291"/>
  <c r="I732" i="291"/>
  <c r="K731" i="291"/>
  <c r="J731" i="291"/>
  <c r="I731" i="291"/>
  <c r="K730" i="291"/>
  <c r="J730" i="291"/>
  <c r="I730" i="291"/>
  <c r="K729" i="291"/>
  <c r="J729" i="291"/>
  <c r="I729" i="291"/>
  <c r="K728" i="291"/>
  <c r="J728" i="291"/>
  <c r="I728" i="291"/>
  <c r="K727" i="291"/>
  <c r="J727" i="291"/>
  <c r="I727" i="291"/>
  <c r="K726" i="291"/>
  <c r="J726" i="291"/>
  <c r="I726" i="291"/>
  <c r="K725" i="291"/>
  <c r="J725" i="291"/>
  <c r="I725" i="291"/>
  <c r="K724" i="291"/>
  <c r="J724" i="291"/>
  <c r="I724" i="291"/>
  <c r="K723" i="291"/>
  <c r="J723" i="291"/>
  <c r="I723" i="291"/>
  <c r="K722" i="291"/>
  <c r="J722" i="291"/>
  <c r="I722" i="291"/>
  <c r="K721" i="291"/>
  <c r="J721" i="291"/>
  <c r="I721" i="291"/>
  <c r="K720" i="291"/>
  <c r="J720" i="291"/>
  <c r="I720" i="291"/>
  <c r="K719" i="291"/>
  <c r="J719" i="291"/>
  <c r="I719" i="291"/>
  <c r="K718" i="291"/>
  <c r="J718" i="291"/>
  <c r="I718" i="291"/>
  <c r="K717" i="291"/>
  <c r="J717" i="291"/>
  <c r="I717" i="291"/>
  <c r="K716" i="291"/>
  <c r="J716" i="291"/>
  <c r="I716" i="291"/>
  <c r="K715" i="291"/>
  <c r="J715" i="291"/>
  <c r="I715" i="291"/>
  <c r="K714" i="291"/>
  <c r="J714" i="291"/>
  <c r="I714" i="291"/>
  <c r="K713" i="291"/>
  <c r="J713" i="291"/>
  <c r="I713" i="291"/>
  <c r="K712" i="291"/>
  <c r="J712" i="291"/>
  <c r="I712" i="291"/>
  <c r="K711" i="291"/>
  <c r="J711" i="291"/>
  <c r="I711" i="291"/>
  <c r="K710" i="291"/>
  <c r="J710" i="291"/>
  <c r="I710" i="291"/>
  <c r="K709" i="291"/>
  <c r="J709" i="291"/>
  <c r="I709" i="291"/>
  <c r="K708" i="291"/>
  <c r="J708" i="291"/>
  <c r="I708" i="291"/>
  <c r="K707" i="291"/>
  <c r="J707" i="291"/>
  <c r="I707" i="291"/>
  <c r="K706" i="291"/>
  <c r="J706" i="291"/>
  <c r="I706" i="291"/>
  <c r="K705" i="291"/>
  <c r="J705" i="291"/>
  <c r="I705" i="291"/>
  <c r="K704" i="291"/>
  <c r="J704" i="291"/>
  <c r="I704" i="291"/>
  <c r="K703" i="291"/>
  <c r="J703" i="291"/>
  <c r="I703" i="291"/>
  <c r="K702" i="291"/>
  <c r="J702" i="291"/>
  <c r="I702" i="291"/>
  <c r="K701" i="291"/>
  <c r="J701" i="291"/>
  <c r="I701" i="291"/>
  <c r="K700" i="291"/>
  <c r="J700" i="291"/>
  <c r="I700" i="291"/>
  <c r="K699" i="291"/>
  <c r="J699" i="291"/>
  <c r="I699" i="291"/>
  <c r="K698" i="291"/>
  <c r="J698" i="291"/>
  <c r="I698" i="291"/>
  <c r="K697" i="291"/>
  <c r="J697" i="291"/>
  <c r="I697" i="291"/>
  <c r="K696" i="291"/>
  <c r="J696" i="291"/>
  <c r="I696" i="291"/>
  <c r="K695" i="291"/>
  <c r="J695" i="291"/>
  <c r="I695" i="291"/>
  <c r="K694" i="291"/>
  <c r="J694" i="291"/>
  <c r="I694" i="291"/>
  <c r="K693" i="291"/>
  <c r="J693" i="291"/>
  <c r="I693" i="291"/>
  <c r="K692" i="291"/>
  <c r="J692" i="291"/>
  <c r="I692" i="291"/>
  <c r="K691" i="291"/>
  <c r="J691" i="291"/>
  <c r="I691" i="291"/>
  <c r="K690" i="291"/>
  <c r="J690" i="291"/>
  <c r="I690" i="291"/>
  <c r="K689" i="291"/>
  <c r="J689" i="291"/>
  <c r="I689" i="291"/>
  <c r="K688" i="291"/>
  <c r="J688" i="291"/>
  <c r="I688" i="291"/>
  <c r="K687" i="291"/>
  <c r="J687" i="291"/>
  <c r="I687" i="291"/>
  <c r="K686" i="291"/>
  <c r="J686" i="291"/>
  <c r="I686" i="291"/>
  <c r="K685" i="291"/>
  <c r="J685" i="291"/>
  <c r="I685" i="291"/>
  <c r="K684" i="291"/>
  <c r="J684" i="291"/>
  <c r="I684" i="291"/>
  <c r="K683" i="291"/>
  <c r="J683" i="291"/>
  <c r="I683" i="291"/>
  <c r="K682" i="291"/>
  <c r="J682" i="291"/>
  <c r="I682" i="291"/>
  <c r="K681" i="291"/>
  <c r="J681" i="291"/>
  <c r="I681" i="291"/>
  <c r="K680" i="291"/>
  <c r="J680" i="291"/>
  <c r="I680" i="291"/>
  <c r="K679" i="291"/>
  <c r="J679" i="291"/>
  <c r="I679" i="291"/>
  <c r="K678" i="291"/>
  <c r="J678" i="291"/>
  <c r="I678" i="291"/>
  <c r="K677" i="291"/>
  <c r="J677" i="291"/>
  <c r="I677" i="291"/>
  <c r="K676" i="291"/>
  <c r="J676" i="291"/>
  <c r="I676" i="291"/>
  <c r="K675" i="291"/>
  <c r="J675" i="291"/>
  <c r="I675" i="291"/>
  <c r="K674" i="291"/>
  <c r="J674" i="291"/>
  <c r="I674" i="291"/>
  <c r="K673" i="291"/>
  <c r="J673" i="291"/>
  <c r="I673" i="291"/>
  <c r="K672" i="291"/>
  <c r="J672" i="291"/>
  <c r="I672" i="291"/>
  <c r="K671" i="291"/>
  <c r="J671" i="291"/>
  <c r="I671" i="291"/>
  <c r="K670" i="291"/>
  <c r="J670" i="291"/>
  <c r="I670" i="291"/>
  <c r="K669" i="291"/>
  <c r="J669" i="291"/>
  <c r="I669" i="291"/>
  <c r="K668" i="291"/>
  <c r="J668" i="291"/>
  <c r="I668" i="291"/>
  <c r="K667" i="291"/>
  <c r="J667" i="291"/>
  <c r="I667" i="291"/>
  <c r="K666" i="291"/>
  <c r="J666" i="291"/>
  <c r="I666" i="291"/>
  <c r="K665" i="291"/>
  <c r="J665" i="291"/>
  <c r="I665" i="291"/>
  <c r="K664" i="291"/>
  <c r="J664" i="291"/>
  <c r="I664" i="291"/>
  <c r="K663" i="291"/>
  <c r="J663" i="291"/>
  <c r="I663" i="291"/>
  <c r="K662" i="291"/>
  <c r="J662" i="291"/>
  <c r="I662" i="291"/>
  <c r="K661" i="291"/>
  <c r="J661" i="291"/>
  <c r="I661" i="291"/>
  <c r="K660" i="291"/>
  <c r="J660" i="291"/>
  <c r="I660" i="291"/>
  <c r="K659" i="291"/>
  <c r="J659" i="291"/>
  <c r="I659" i="291"/>
  <c r="K658" i="291"/>
  <c r="J658" i="291"/>
  <c r="I658" i="291"/>
  <c r="K657" i="291"/>
  <c r="J657" i="291"/>
  <c r="I657" i="291"/>
  <c r="K656" i="291"/>
  <c r="J656" i="291"/>
  <c r="I656" i="291"/>
  <c r="K655" i="291"/>
  <c r="J655" i="291"/>
  <c r="I655" i="291"/>
  <c r="K654" i="291"/>
  <c r="J654" i="291"/>
  <c r="I654" i="291"/>
  <c r="K653" i="291"/>
  <c r="J653" i="291"/>
  <c r="I653" i="291"/>
  <c r="K652" i="291"/>
  <c r="J652" i="291"/>
  <c r="I652" i="291"/>
  <c r="K651" i="291"/>
  <c r="J651" i="291"/>
  <c r="I651" i="291"/>
  <c r="K650" i="291"/>
  <c r="J650" i="291"/>
  <c r="I650" i="291"/>
  <c r="K649" i="291"/>
  <c r="J649" i="291"/>
  <c r="I649" i="291"/>
  <c r="K648" i="291"/>
  <c r="J648" i="291"/>
  <c r="I648" i="291"/>
  <c r="K647" i="291"/>
  <c r="J647" i="291"/>
  <c r="I647" i="291"/>
  <c r="K646" i="291"/>
  <c r="J646" i="291"/>
  <c r="I646" i="291"/>
  <c r="K645" i="291"/>
  <c r="J645" i="291"/>
  <c r="I645" i="291"/>
  <c r="K644" i="291"/>
  <c r="J644" i="291"/>
  <c r="I644" i="291"/>
  <c r="K643" i="291"/>
  <c r="J643" i="291"/>
  <c r="I643" i="291"/>
  <c r="K642" i="291"/>
  <c r="J642" i="291"/>
  <c r="I642" i="291"/>
  <c r="K641" i="291"/>
  <c r="J641" i="291"/>
  <c r="I641" i="291"/>
  <c r="K640" i="291"/>
  <c r="J640" i="291"/>
  <c r="I640" i="291"/>
  <c r="K639" i="291"/>
  <c r="J639" i="291"/>
  <c r="I639" i="291"/>
  <c r="K638" i="291"/>
  <c r="J638" i="291"/>
  <c r="I638" i="291"/>
  <c r="K637" i="291"/>
  <c r="J637" i="291"/>
  <c r="I637" i="291"/>
  <c r="K636" i="291"/>
  <c r="J636" i="291"/>
  <c r="I636" i="291"/>
  <c r="K635" i="291"/>
  <c r="J635" i="291"/>
  <c r="I635" i="291"/>
  <c r="K634" i="291"/>
  <c r="J634" i="291"/>
  <c r="I634" i="291"/>
  <c r="K633" i="291"/>
  <c r="J633" i="291"/>
  <c r="I633" i="291"/>
  <c r="K632" i="291"/>
  <c r="J632" i="291"/>
  <c r="I632" i="291"/>
  <c r="K631" i="291"/>
  <c r="J631" i="291"/>
  <c r="I631" i="291"/>
  <c r="K630" i="291"/>
  <c r="J630" i="291"/>
  <c r="I630" i="291"/>
  <c r="K629" i="291"/>
  <c r="J629" i="291"/>
  <c r="I629" i="291"/>
  <c r="K628" i="291"/>
  <c r="J628" i="291"/>
  <c r="I628" i="291"/>
  <c r="K627" i="291"/>
  <c r="J627" i="291"/>
  <c r="I627" i="291"/>
  <c r="K626" i="291"/>
  <c r="J626" i="291"/>
  <c r="I626" i="291"/>
  <c r="K625" i="291"/>
  <c r="J625" i="291"/>
  <c r="I625" i="291"/>
  <c r="K624" i="291"/>
  <c r="J624" i="291"/>
  <c r="I624" i="291"/>
  <c r="K623" i="291"/>
  <c r="J623" i="291"/>
  <c r="I623" i="291"/>
  <c r="K622" i="291"/>
  <c r="J622" i="291"/>
  <c r="I622" i="291"/>
  <c r="K621" i="291"/>
  <c r="J621" i="291"/>
  <c r="I621" i="291"/>
  <c r="K620" i="291"/>
  <c r="J620" i="291"/>
  <c r="I620" i="291"/>
  <c r="K619" i="291"/>
  <c r="J619" i="291"/>
  <c r="I619" i="291"/>
  <c r="K618" i="291"/>
  <c r="J618" i="291"/>
  <c r="I618" i="291"/>
  <c r="K617" i="291"/>
  <c r="J617" i="291"/>
  <c r="I617" i="291"/>
  <c r="K616" i="291"/>
  <c r="J616" i="291"/>
  <c r="I616" i="291"/>
  <c r="K615" i="291"/>
  <c r="J615" i="291"/>
  <c r="I615" i="291"/>
  <c r="K614" i="291"/>
  <c r="J614" i="291"/>
  <c r="I614" i="291"/>
  <c r="K613" i="291"/>
  <c r="J613" i="291"/>
  <c r="I613" i="291"/>
  <c r="K612" i="291"/>
  <c r="J612" i="291"/>
  <c r="I612" i="291"/>
  <c r="K611" i="291"/>
  <c r="J611" i="291"/>
  <c r="I611" i="291"/>
  <c r="K610" i="291"/>
  <c r="J610" i="291"/>
  <c r="I610" i="291"/>
  <c r="K609" i="291"/>
  <c r="J609" i="291"/>
  <c r="I609" i="291"/>
  <c r="K608" i="291"/>
  <c r="J608" i="291"/>
  <c r="I608" i="291"/>
  <c r="K607" i="291"/>
  <c r="J607" i="291"/>
  <c r="I607" i="291"/>
  <c r="K606" i="291"/>
  <c r="J606" i="291"/>
  <c r="I606" i="291"/>
  <c r="K605" i="291"/>
  <c r="J605" i="291"/>
  <c r="I605" i="291"/>
  <c r="K604" i="291"/>
  <c r="J604" i="291"/>
  <c r="I604" i="291"/>
  <c r="K603" i="291"/>
  <c r="J603" i="291"/>
  <c r="I603" i="291"/>
  <c r="K602" i="291"/>
  <c r="J602" i="291"/>
  <c r="I602" i="291"/>
  <c r="K601" i="291"/>
  <c r="J601" i="291"/>
  <c r="I601" i="291"/>
  <c r="K600" i="291"/>
  <c r="J600" i="291"/>
  <c r="I600" i="291"/>
  <c r="K599" i="291"/>
  <c r="J599" i="291"/>
  <c r="I599" i="291"/>
  <c r="K598" i="291"/>
  <c r="J598" i="291"/>
  <c r="I598" i="291"/>
  <c r="K597" i="291"/>
  <c r="J597" i="291"/>
  <c r="I597" i="291"/>
  <c r="K596" i="291"/>
  <c r="J596" i="291"/>
  <c r="I596" i="291"/>
  <c r="K595" i="291"/>
  <c r="J595" i="291"/>
  <c r="I595" i="291"/>
  <c r="K594" i="291"/>
  <c r="J594" i="291"/>
  <c r="I594" i="291"/>
  <c r="K593" i="291"/>
  <c r="J593" i="291"/>
  <c r="I593" i="291"/>
  <c r="K592" i="291"/>
  <c r="J592" i="291"/>
  <c r="I592" i="291"/>
  <c r="K591" i="291"/>
  <c r="J591" i="291"/>
  <c r="I591" i="291"/>
  <c r="K590" i="291"/>
  <c r="J590" i="291"/>
  <c r="I590" i="291"/>
  <c r="K589" i="291"/>
  <c r="J589" i="291"/>
  <c r="I589" i="291"/>
  <c r="K588" i="291"/>
  <c r="J588" i="291"/>
  <c r="I588" i="291"/>
  <c r="K587" i="291"/>
  <c r="J587" i="291"/>
  <c r="I587" i="291"/>
  <c r="K586" i="291"/>
  <c r="J586" i="291"/>
  <c r="I586" i="291"/>
  <c r="K585" i="291"/>
  <c r="J585" i="291"/>
  <c r="I585" i="291"/>
  <c r="K584" i="291"/>
  <c r="J584" i="291"/>
  <c r="I584" i="291"/>
  <c r="K583" i="291"/>
  <c r="J583" i="291"/>
  <c r="I583" i="291"/>
  <c r="K582" i="291"/>
  <c r="J582" i="291"/>
  <c r="I582" i="291"/>
  <c r="K581" i="291"/>
  <c r="J581" i="291"/>
  <c r="I581" i="291"/>
  <c r="K580" i="291"/>
  <c r="J580" i="291"/>
  <c r="I580" i="291"/>
  <c r="K579" i="291"/>
  <c r="J579" i="291"/>
  <c r="I579" i="291"/>
  <c r="K578" i="291"/>
  <c r="J578" i="291"/>
  <c r="I578" i="291"/>
  <c r="K577" i="291"/>
  <c r="J577" i="291"/>
  <c r="I577" i="291"/>
  <c r="K576" i="291"/>
  <c r="J576" i="291"/>
  <c r="I576" i="291"/>
  <c r="K575" i="291"/>
  <c r="J575" i="291"/>
  <c r="I575" i="291"/>
  <c r="K574" i="291"/>
  <c r="J574" i="291"/>
  <c r="I574" i="291"/>
  <c r="K573" i="291"/>
  <c r="J573" i="291"/>
  <c r="I573" i="291"/>
  <c r="K572" i="291"/>
  <c r="J572" i="291"/>
  <c r="I572" i="291"/>
  <c r="K571" i="291"/>
  <c r="J571" i="291"/>
  <c r="I571" i="291"/>
  <c r="K570" i="291"/>
  <c r="J570" i="291"/>
  <c r="I570" i="291"/>
  <c r="K569" i="291"/>
  <c r="J569" i="291"/>
  <c r="I569" i="291"/>
  <c r="K568" i="291"/>
  <c r="J568" i="291"/>
  <c r="I568" i="291"/>
  <c r="K567" i="291"/>
  <c r="J567" i="291"/>
  <c r="I567" i="291"/>
  <c r="K566" i="291"/>
  <c r="J566" i="291"/>
  <c r="I566" i="291"/>
  <c r="K565" i="291"/>
  <c r="J565" i="291"/>
  <c r="I565" i="291"/>
  <c r="K564" i="291"/>
  <c r="J564" i="291"/>
  <c r="I564" i="291"/>
  <c r="K563" i="291"/>
  <c r="J563" i="291"/>
  <c r="I563" i="291"/>
  <c r="K562" i="291"/>
  <c r="J562" i="291"/>
  <c r="I562" i="291"/>
  <c r="K561" i="291"/>
  <c r="J561" i="291"/>
  <c r="I561" i="291"/>
  <c r="K560" i="291"/>
  <c r="J560" i="291"/>
  <c r="I560" i="291"/>
  <c r="K559" i="291"/>
  <c r="J559" i="291"/>
  <c r="I559" i="291"/>
  <c r="K558" i="291"/>
  <c r="J558" i="291"/>
  <c r="I558" i="291"/>
  <c r="K557" i="291"/>
  <c r="J557" i="291"/>
  <c r="I557" i="291"/>
  <c r="K556" i="291"/>
  <c r="J556" i="291"/>
  <c r="I556" i="291"/>
  <c r="K555" i="291"/>
  <c r="J555" i="291"/>
  <c r="I555" i="291"/>
  <c r="K554" i="291"/>
  <c r="J554" i="291"/>
  <c r="I554" i="291"/>
  <c r="K553" i="291"/>
  <c r="J553" i="291"/>
  <c r="I553" i="291"/>
  <c r="K552" i="291"/>
  <c r="J552" i="291"/>
  <c r="I552" i="291"/>
  <c r="K551" i="291"/>
  <c r="J551" i="291"/>
  <c r="I551" i="291"/>
  <c r="K550" i="291"/>
  <c r="J550" i="291"/>
  <c r="I550" i="291"/>
  <c r="K549" i="291"/>
  <c r="J549" i="291"/>
  <c r="I549" i="291"/>
  <c r="K548" i="291"/>
  <c r="J548" i="291"/>
  <c r="I548" i="291"/>
  <c r="K547" i="291"/>
  <c r="J547" i="291"/>
  <c r="I547" i="291"/>
  <c r="K546" i="291"/>
  <c r="J546" i="291"/>
  <c r="I546" i="291"/>
  <c r="K545" i="291"/>
  <c r="J545" i="291"/>
  <c r="I545" i="291"/>
  <c r="K544" i="291"/>
  <c r="J544" i="291"/>
  <c r="I544" i="291"/>
  <c r="K543" i="291"/>
  <c r="J543" i="291"/>
  <c r="I543" i="291"/>
  <c r="K542" i="291"/>
  <c r="J542" i="291"/>
  <c r="I542" i="291"/>
  <c r="K541" i="291"/>
  <c r="J541" i="291"/>
  <c r="I541" i="291"/>
  <c r="K540" i="291"/>
  <c r="J540" i="291"/>
  <c r="I540" i="291"/>
  <c r="K539" i="291"/>
  <c r="J539" i="291"/>
  <c r="I539" i="291"/>
  <c r="K538" i="291"/>
  <c r="J538" i="291"/>
  <c r="I538" i="291"/>
  <c r="K537" i="291"/>
  <c r="J537" i="291"/>
  <c r="I537" i="291"/>
  <c r="K536" i="291"/>
  <c r="J536" i="291"/>
  <c r="I536" i="291"/>
  <c r="K535" i="291"/>
  <c r="J535" i="291"/>
  <c r="I535" i="291"/>
  <c r="K534" i="291"/>
  <c r="J534" i="291"/>
  <c r="I534" i="291"/>
  <c r="K533" i="291"/>
  <c r="J533" i="291"/>
  <c r="I533" i="291"/>
  <c r="K532" i="291"/>
  <c r="J532" i="291"/>
  <c r="I532" i="291"/>
  <c r="K531" i="291"/>
  <c r="J531" i="291"/>
  <c r="I531" i="291"/>
  <c r="K530" i="291"/>
  <c r="J530" i="291"/>
  <c r="I530" i="291"/>
  <c r="K529" i="291"/>
  <c r="J529" i="291"/>
  <c r="I529" i="291"/>
  <c r="K528" i="291"/>
  <c r="J528" i="291"/>
  <c r="I528" i="291"/>
  <c r="K527" i="291"/>
  <c r="J527" i="291"/>
  <c r="I527" i="291"/>
  <c r="K526" i="291"/>
  <c r="J526" i="291"/>
  <c r="I526" i="291"/>
  <c r="K525" i="291"/>
  <c r="J525" i="291"/>
  <c r="I525" i="291"/>
  <c r="K524" i="291"/>
  <c r="J524" i="291"/>
  <c r="I524" i="291"/>
  <c r="K523" i="291"/>
  <c r="J523" i="291"/>
  <c r="I523" i="291"/>
  <c r="K522" i="291"/>
  <c r="J522" i="291"/>
  <c r="I522" i="291"/>
  <c r="K521" i="291"/>
  <c r="J521" i="291"/>
  <c r="I521" i="291"/>
  <c r="K520" i="291"/>
  <c r="J520" i="291"/>
  <c r="I520" i="291"/>
  <c r="K519" i="291"/>
  <c r="J519" i="291"/>
  <c r="I519" i="291"/>
  <c r="K518" i="291"/>
  <c r="J518" i="291"/>
  <c r="I518" i="291"/>
  <c r="K517" i="291"/>
  <c r="J517" i="291"/>
  <c r="I517" i="291"/>
  <c r="K516" i="291"/>
  <c r="J516" i="291"/>
  <c r="I516" i="291"/>
  <c r="K515" i="291"/>
  <c r="J515" i="291"/>
  <c r="I515" i="291"/>
  <c r="K514" i="291"/>
  <c r="J514" i="291"/>
  <c r="I514" i="291"/>
  <c r="K513" i="291"/>
  <c r="J513" i="291"/>
  <c r="I513" i="291"/>
  <c r="K512" i="291"/>
  <c r="J512" i="291"/>
  <c r="I512" i="291"/>
  <c r="K511" i="291"/>
  <c r="J511" i="291"/>
  <c r="I511" i="291"/>
  <c r="K510" i="291"/>
  <c r="J510" i="291"/>
  <c r="I510" i="291"/>
  <c r="K509" i="291"/>
  <c r="J509" i="291"/>
  <c r="I509" i="291"/>
  <c r="K508" i="291"/>
  <c r="J508" i="291"/>
  <c r="I508" i="291"/>
  <c r="K507" i="291"/>
  <c r="J507" i="291"/>
  <c r="I507" i="291"/>
  <c r="K506" i="291"/>
  <c r="J506" i="291"/>
  <c r="I506" i="291"/>
  <c r="K505" i="291"/>
  <c r="J505" i="291"/>
  <c r="I505" i="291"/>
  <c r="K504" i="291"/>
  <c r="J504" i="291"/>
  <c r="I504" i="291"/>
  <c r="K503" i="291"/>
  <c r="J503" i="291"/>
  <c r="I503" i="291"/>
  <c r="K502" i="291"/>
  <c r="J502" i="291"/>
  <c r="I502" i="291"/>
  <c r="K501" i="291"/>
  <c r="J501" i="291"/>
  <c r="I501" i="291"/>
  <c r="K500" i="291"/>
  <c r="J500" i="291"/>
  <c r="I500" i="291"/>
  <c r="K499" i="291"/>
  <c r="J499" i="291"/>
  <c r="I499" i="291"/>
  <c r="K498" i="291"/>
  <c r="J498" i="291"/>
  <c r="I498" i="291"/>
  <c r="K497" i="291"/>
  <c r="J497" i="291"/>
  <c r="I497" i="291"/>
  <c r="K496" i="291"/>
  <c r="J496" i="291"/>
  <c r="I496" i="291"/>
  <c r="K495" i="291"/>
  <c r="J495" i="291"/>
  <c r="I495" i="291"/>
  <c r="K494" i="291"/>
  <c r="J494" i="291"/>
  <c r="I494" i="291"/>
  <c r="K493" i="291"/>
  <c r="J493" i="291"/>
  <c r="I493" i="291"/>
  <c r="K492" i="291"/>
  <c r="J492" i="291"/>
  <c r="I492" i="291"/>
  <c r="K491" i="291"/>
  <c r="J491" i="291"/>
  <c r="I491" i="291"/>
  <c r="K490" i="291"/>
  <c r="J490" i="291"/>
  <c r="I490" i="291"/>
  <c r="K489" i="291"/>
  <c r="J489" i="291"/>
  <c r="I489" i="291"/>
  <c r="K488" i="291"/>
  <c r="J488" i="291"/>
  <c r="I488" i="291"/>
  <c r="K487" i="291"/>
  <c r="J487" i="291"/>
  <c r="I487" i="291"/>
  <c r="K486" i="291"/>
  <c r="J486" i="291"/>
  <c r="I486" i="291"/>
  <c r="K485" i="291"/>
  <c r="J485" i="291"/>
  <c r="I485" i="291"/>
  <c r="K484" i="291"/>
  <c r="J484" i="291"/>
  <c r="I484" i="291"/>
  <c r="K483" i="291"/>
  <c r="J483" i="291"/>
  <c r="I483" i="291"/>
  <c r="K482" i="291"/>
  <c r="J482" i="291"/>
  <c r="I482" i="291"/>
  <c r="K481" i="291"/>
  <c r="J481" i="291"/>
  <c r="I481" i="291"/>
  <c r="K480" i="291"/>
  <c r="J480" i="291"/>
  <c r="I480" i="291"/>
  <c r="K479" i="291"/>
  <c r="J479" i="291"/>
  <c r="I479" i="291"/>
  <c r="K478" i="291"/>
  <c r="J478" i="291"/>
  <c r="I478" i="291"/>
  <c r="K477" i="291"/>
  <c r="J477" i="291"/>
  <c r="I477" i="291"/>
  <c r="K476" i="291"/>
  <c r="J476" i="291"/>
  <c r="I476" i="291"/>
  <c r="K475" i="291"/>
  <c r="J475" i="291"/>
  <c r="I475" i="291"/>
  <c r="K474" i="291"/>
  <c r="J474" i="291"/>
  <c r="I474" i="291"/>
  <c r="K473" i="291"/>
  <c r="J473" i="291"/>
  <c r="I473" i="291"/>
  <c r="K472" i="291"/>
  <c r="J472" i="291"/>
  <c r="I472" i="291"/>
  <c r="K471" i="291"/>
  <c r="J471" i="291"/>
  <c r="I471" i="291"/>
  <c r="K470" i="291"/>
  <c r="J470" i="291"/>
  <c r="I470" i="291"/>
  <c r="K469" i="291"/>
  <c r="J469" i="291"/>
  <c r="I469" i="291"/>
  <c r="K468" i="291"/>
  <c r="J468" i="291"/>
  <c r="I468" i="291"/>
  <c r="K467" i="291"/>
  <c r="J467" i="291"/>
  <c r="I467" i="291"/>
  <c r="K466" i="291"/>
  <c r="J466" i="291"/>
  <c r="I466" i="291"/>
  <c r="K465" i="291"/>
  <c r="J465" i="291"/>
  <c r="I465" i="291"/>
  <c r="K464" i="291"/>
  <c r="J464" i="291"/>
  <c r="I464" i="291"/>
  <c r="K463" i="291"/>
  <c r="J463" i="291"/>
  <c r="I463" i="291"/>
  <c r="K462" i="291"/>
  <c r="J462" i="291"/>
  <c r="I462" i="291"/>
  <c r="K461" i="291"/>
  <c r="J461" i="291"/>
  <c r="I461" i="291"/>
  <c r="K460" i="291"/>
  <c r="J460" i="291"/>
  <c r="I460" i="291"/>
  <c r="K459" i="291"/>
  <c r="J459" i="291"/>
  <c r="I459" i="291"/>
  <c r="K458" i="291"/>
  <c r="J458" i="291"/>
  <c r="I458" i="291"/>
  <c r="K457" i="291"/>
  <c r="J457" i="291"/>
  <c r="I457" i="291"/>
  <c r="K456" i="291"/>
  <c r="J456" i="291"/>
  <c r="I456" i="291"/>
  <c r="K455" i="291"/>
  <c r="J455" i="291"/>
  <c r="I455" i="291"/>
  <c r="K454" i="291"/>
  <c r="J454" i="291"/>
  <c r="I454" i="291"/>
  <c r="K453" i="291"/>
  <c r="J453" i="291"/>
  <c r="I453" i="291"/>
  <c r="K452" i="291"/>
  <c r="J452" i="291"/>
  <c r="I452" i="291"/>
  <c r="K451" i="291"/>
  <c r="J451" i="291"/>
  <c r="I451" i="291"/>
  <c r="K450" i="291"/>
  <c r="J450" i="291"/>
  <c r="I450" i="291"/>
  <c r="K449" i="291"/>
  <c r="J449" i="291"/>
  <c r="I449" i="291"/>
  <c r="K448" i="291"/>
  <c r="J448" i="291"/>
  <c r="I448" i="291"/>
  <c r="K447" i="291"/>
  <c r="J447" i="291"/>
  <c r="I447" i="291"/>
  <c r="K446" i="291"/>
  <c r="J446" i="291"/>
  <c r="I446" i="291"/>
  <c r="K445" i="291"/>
  <c r="J445" i="291"/>
  <c r="I445" i="291"/>
  <c r="K444" i="291"/>
  <c r="J444" i="291"/>
  <c r="I444" i="291"/>
  <c r="K443" i="291"/>
  <c r="J443" i="291"/>
  <c r="I443" i="291"/>
  <c r="K442" i="291"/>
  <c r="J442" i="291"/>
  <c r="I442" i="291"/>
  <c r="K441" i="291"/>
  <c r="J441" i="291"/>
  <c r="I441" i="291"/>
  <c r="K440" i="291"/>
  <c r="J440" i="291"/>
  <c r="I440" i="291"/>
  <c r="K439" i="291"/>
  <c r="J439" i="291"/>
  <c r="I439" i="291"/>
  <c r="K438" i="291"/>
  <c r="J438" i="291"/>
  <c r="I438" i="291"/>
  <c r="K437" i="291"/>
  <c r="J437" i="291"/>
  <c r="I437" i="291"/>
  <c r="K436" i="291"/>
  <c r="J436" i="291"/>
  <c r="I436" i="291"/>
  <c r="K435" i="291"/>
  <c r="J435" i="291"/>
  <c r="I435" i="291"/>
  <c r="K434" i="291"/>
  <c r="J434" i="291"/>
  <c r="I434" i="291"/>
  <c r="K433" i="291"/>
  <c r="J433" i="291"/>
  <c r="I433" i="291"/>
  <c r="K432" i="291"/>
  <c r="J432" i="291"/>
  <c r="I432" i="291"/>
  <c r="K431" i="291"/>
  <c r="J431" i="291"/>
  <c r="I431" i="291"/>
  <c r="K430" i="291"/>
  <c r="J430" i="291"/>
  <c r="I430" i="291"/>
  <c r="K429" i="291"/>
  <c r="J429" i="291"/>
  <c r="I429" i="291"/>
  <c r="K428" i="291"/>
  <c r="J428" i="291"/>
  <c r="I428" i="291"/>
  <c r="K427" i="291"/>
  <c r="J427" i="291"/>
  <c r="I427" i="291"/>
  <c r="K426" i="291"/>
  <c r="J426" i="291"/>
  <c r="I426" i="291"/>
  <c r="K425" i="291"/>
  <c r="J425" i="291"/>
  <c r="I425" i="291"/>
  <c r="K424" i="291"/>
  <c r="J424" i="291"/>
  <c r="I424" i="291"/>
  <c r="K423" i="291"/>
  <c r="J423" i="291"/>
  <c r="I423" i="291"/>
  <c r="K422" i="291"/>
  <c r="J422" i="291"/>
  <c r="I422" i="291"/>
  <c r="K421" i="291"/>
  <c r="J421" i="291"/>
  <c r="I421" i="291"/>
  <c r="K420" i="291"/>
  <c r="J420" i="291"/>
  <c r="I420" i="291"/>
  <c r="K419" i="291"/>
  <c r="J419" i="291"/>
  <c r="I419" i="291"/>
  <c r="K418" i="291"/>
  <c r="J418" i="291"/>
  <c r="I418" i="291"/>
  <c r="K417" i="291"/>
  <c r="J417" i="291"/>
  <c r="I417" i="291"/>
  <c r="K416" i="291"/>
  <c r="J416" i="291"/>
  <c r="I416" i="291"/>
  <c r="K415" i="291"/>
  <c r="J415" i="291"/>
  <c r="I415" i="291"/>
  <c r="K414" i="291"/>
  <c r="J414" i="291"/>
  <c r="I414" i="291"/>
  <c r="K413" i="291"/>
  <c r="J413" i="291"/>
  <c r="I413" i="291"/>
  <c r="K412" i="291"/>
  <c r="J412" i="291"/>
  <c r="I412" i="291"/>
  <c r="K411" i="291"/>
  <c r="J411" i="291"/>
  <c r="I411" i="291"/>
  <c r="K410" i="291"/>
  <c r="J410" i="291"/>
  <c r="I410" i="291"/>
  <c r="K409" i="291"/>
  <c r="J409" i="291"/>
  <c r="I409" i="291"/>
  <c r="K408" i="291"/>
  <c r="J408" i="291"/>
  <c r="I408" i="291"/>
  <c r="K407" i="291"/>
  <c r="J407" i="291"/>
  <c r="I407" i="291"/>
  <c r="K406" i="291"/>
  <c r="J406" i="291"/>
  <c r="I406" i="291"/>
  <c r="K405" i="291"/>
  <c r="J405" i="291"/>
  <c r="I405" i="291"/>
  <c r="K404" i="291"/>
  <c r="J404" i="291"/>
  <c r="I404" i="291"/>
  <c r="K403" i="291"/>
  <c r="J403" i="291"/>
  <c r="I403" i="291"/>
  <c r="K402" i="291"/>
  <c r="J402" i="291"/>
  <c r="I402" i="291"/>
  <c r="K401" i="291"/>
  <c r="J401" i="291"/>
  <c r="I401" i="291"/>
  <c r="K400" i="291"/>
  <c r="J400" i="291"/>
  <c r="I400" i="291"/>
  <c r="K399" i="291"/>
  <c r="J399" i="291"/>
  <c r="I399" i="291"/>
  <c r="K398" i="291"/>
  <c r="J398" i="291"/>
  <c r="I398" i="291"/>
  <c r="K397" i="291"/>
  <c r="J397" i="291"/>
  <c r="I397" i="291"/>
  <c r="K396" i="291"/>
  <c r="J396" i="291"/>
  <c r="I396" i="291"/>
  <c r="K395" i="291"/>
  <c r="J395" i="291"/>
  <c r="I395" i="291"/>
  <c r="K394" i="291"/>
  <c r="J394" i="291"/>
  <c r="I394" i="291"/>
  <c r="K393" i="291"/>
  <c r="J393" i="291"/>
  <c r="I393" i="291"/>
  <c r="K392" i="291"/>
  <c r="J392" i="291"/>
  <c r="I392" i="291"/>
  <c r="K391" i="291"/>
  <c r="J391" i="291"/>
  <c r="I391" i="291"/>
  <c r="K390" i="291"/>
  <c r="J390" i="291"/>
  <c r="I390" i="291"/>
  <c r="K389" i="291"/>
  <c r="J389" i="291"/>
  <c r="I389" i="291"/>
  <c r="K388" i="291"/>
  <c r="J388" i="291"/>
  <c r="I388" i="291"/>
  <c r="K387" i="291"/>
  <c r="J387" i="291"/>
  <c r="I387" i="291"/>
  <c r="K386" i="291"/>
  <c r="J386" i="291"/>
  <c r="I386" i="291"/>
  <c r="K385" i="291"/>
  <c r="J385" i="291"/>
  <c r="I385" i="291"/>
  <c r="K384" i="291"/>
  <c r="J384" i="291"/>
  <c r="I384" i="291"/>
  <c r="K383" i="291"/>
  <c r="J383" i="291"/>
  <c r="I383" i="291"/>
  <c r="K382" i="291"/>
  <c r="J382" i="291"/>
  <c r="I382" i="291"/>
  <c r="K381" i="291"/>
  <c r="J381" i="291"/>
  <c r="I381" i="291"/>
  <c r="K380" i="291"/>
  <c r="J380" i="291"/>
  <c r="I380" i="291"/>
  <c r="K379" i="291"/>
  <c r="J379" i="291"/>
  <c r="I379" i="291"/>
  <c r="K378" i="291"/>
  <c r="J378" i="291"/>
  <c r="I378" i="291"/>
  <c r="K377" i="291"/>
  <c r="J377" i="291"/>
  <c r="I377" i="291"/>
  <c r="K376" i="291"/>
  <c r="J376" i="291"/>
  <c r="I376" i="291"/>
  <c r="K375" i="291"/>
  <c r="J375" i="291"/>
  <c r="I375" i="291"/>
  <c r="K374" i="291"/>
  <c r="J374" i="291"/>
  <c r="I374" i="291"/>
  <c r="K373" i="291"/>
  <c r="J373" i="291"/>
  <c r="I373" i="291"/>
  <c r="K372" i="291"/>
  <c r="J372" i="291"/>
  <c r="I372" i="291"/>
  <c r="K371" i="291"/>
  <c r="J371" i="291"/>
  <c r="I371" i="291"/>
  <c r="K370" i="291"/>
  <c r="J370" i="291"/>
  <c r="I370" i="291"/>
  <c r="K369" i="291"/>
  <c r="J369" i="291"/>
  <c r="I369" i="291"/>
  <c r="K368" i="291"/>
  <c r="J368" i="291"/>
  <c r="I368" i="291"/>
  <c r="K367" i="291"/>
  <c r="J367" i="291"/>
  <c r="I367" i="291"/>
  <c r="K366" i="291"/>
  <c r="J366" i="291"/>
  <c r="I366" i="291"/>
  <c r="K365" i="291"/>
  <c r="J365" i="291"/>
  <c r="I365" i="291"/>
  <c r="K364" i="291"/>
  <c r="J364" i="291"/>
  <c r="I364" i="291"/>
  <c r="K363" i="291"/>
  <c r="J363" i="291"/>
  <c r="I363" i="291"/>
  <c r="K362" i="291"/>
  <c r="J362" i="291"/>
  <c r="I362" i="291"/>
  <c r="K361" i="291"/>
  <c r="J361" i="291"/>
  <c r="I361" i="291"/>
  <c r="K360" i="291"/>
  <c r="J360" i="291"/>
  <c r="I360" i="291"/>
  <c r="K359" i="291"/>
  <c r="J359" i="291"/>
  <c r="I359" i="291"/>
  <c r="K358" i="291"/>
  <c r="J358" i="291"/>
  <c r="I358" i="291"/>
  <c r="K357" i="291"/>
  <c r="J357" i="291"/>
  <c r="I357" i="291"/>
  <c r="K356" i="291"/>
  <c r="J356" i="291"/>
  <c r="I356" i="291"/>
  <c r="K355" i="291"/>
  <c r="J355" i="291"/>
  <c r="I355" i="291"/>
  <c r="K354" i="291"/>
  <c r="J354" i="291"/>
  <c r="I354" i="291"/>
  <c r="K353" i="291"/>
  <c r="J353" i="291"/>
  <c r="I353" i="291"/>
  <c r="K352" i="291"/>
  <c r="J352" i="291"/>
  <c r="I352" i="291"/>
  <c r="K351" i="291"/>
  <c r="J351" i="291"/>
  <c r="I351" i="291"/>
  <c r="K350" i="291"/>
  <c r="J350" i="291"/>
  <c r="I350" i="291"/>
  <c r="K349" i="291"/>
  <c r="J349" i="291"/>
  <c r="I349" i="291"/>
  <c r="K348" i="291"/>
  <c r="J348" i="291"/>
  <c r="I348" i="291"/>
  <c r="K347" i="291"/>
  <c r="J347" i="291"/>
  <c r="I347" i="291"/>
  <c r="K346" i="291"/>
  <c r="J346" i="291"/>
  <c r="I346" i="291"/>
  <c r="K345" i="291"/>
  <c r="J345" i="291"/>
  <c r="I345" i="291"/>
  <c r="K344" i="291"/>
  <c r="J344" i="291"/>
  <c r="I344" i="291"/>
  <c r="K343" i="291"/>
  <c r="J343" i="291"/>
  <c r="I343" i="291"/>
  <c r="K342" i="291"/>
  <c r="J342" i="291"/>
  <c r="I342" i="291"/>
  <c r="K341" i="291"/>
  <c r="J341" i="291"/>
  <c r="I341" i="291"/>
  <c r="K340" i="291"/>
  <c r="J340" i="291"/>
  <c r="I340" i="291"/>
  <c r="K339" i="291"/>
  <c r="J339" i="291"/>
  <c r="I339" i="291"/>
  <c r="K338" i="291"/>
  <c r="J338" i="291"/>
  <c r="I338" i="291"/>
  <c r="K337" i="291"/>
  <c r="J337" i="291"/>
  <c r="I337" i="291"/>
  <c r="K336" i="291"/>
  <c r="J336" i="291"/>
  <c r="I336" i="291"/>
  <c r="K335" i="291"/>
  <c r="J335" i="291"/>
  <c r="I335" i="291"/>
  <c r="K334" i="291"/>
  <c r="J334" i="291"/>
  <c r="I334" i="291"/>
  <c r="K333" i="291"/>
  <c r="J333" i="291"/>
  <c r="I333" i="291"/>
  <c r="K332" i="291"/>
  <c r="J332" i="291"/>
  <c r="I332" i="291"/>
  <c r="K331" i="291"/>
  <c r="J331" i="291"/>
  <c r="I331" i="291"/>
  <c r="K330" i="291"/>
  <c r="J330" i="291"/>
  <c r="I330" i="291"/>
  <c r="K329" i="291"/>
  <c r="J329" i="291"/>
  <c r="I329" i="291"/>
  <c r="K328" i="291"/>
  <c r="J328" i="291"/>
  <c r="I328" i="291"/>
  <c r="K327" i="291"/>
  <c r="J327" i="291"/>
  <c r="I327" i="291"/>
  <c r="K326" i="291"/>
  <c r="J326" i="291"/>
  <c r="I326" i="291"/>
  <c r="K325" i="291"/>
  <c r="J325" i="291"/>
  <c r="I325" i="291"/>
  <c r="K324" i="291"/>
  <c r="J324" i="291"/>
  <c r="I324" i="291"/>
  <c r="K323" i="291"/>
  <c r="J323" i="291"/>
  <c r="I323" i="291"/>
  <c r="K322" i="291"/>
  <c r="J322" i="291"/>
  <c r="I322" i="291"/>
  <c r="K321" i="291"/>
  <c r="J321" i="291"/>
  <c r="I321" i="291"/>
  <c r="K320" i="291"/>
  <c r="J320" i="291"/>
  <c r="I320" i="291"/>
  <c r="K319" i="291"/>
  <c r="J319" i="291"/>
  <c r="I319" i="291"/>
  <c r="K318" i="291"/>
  <c r="J318" i="291"/>
  <c r="I318" i="291"/>
  <c r="K317" i="291"/>
  <c r="J317" i="291"/>
  <c r="I317" i="291"/>
  <c r="K316" i="291"/>
  <c r="J316" i="291"/>
  <c r="I316" i="291"/>
  <c r="K315" i="291"/>
  <c r="J315" i="291"/>
  <c r="I315" i="291"/>
  <c r="K314" i="291"/>
  <c r="J314" i="291"/>
  <c r="I314" i="291"/>
  <c r="K313" i="291"/>
  <c r="J313" i="291"/>
  <c r="I313" i="291"/>
  <c r="K312" i="291"/>
  <c r="J312" i="291"/>
  <c r="I312" i="291"/>
  <c r="K311" i="291"/>
  <c r="J311" i="291"/>
  <c r="I311" i="291"/>
  <c r="K310" i="291"/>
  <c r="J310" i="291"/>
  <c r="I310" i="291"/>
  <c r="K309" i="291"/>
  <c r="J309" i="291"/>
  <c r="I309" i="291"/>
  <c r="K308" i="291"/>
  <c r="J308" i="291"/>
  <c r="I308" i="291"/>
  <c r="K307" i="291"/>
  <c r="J307" i="291"/>
  <c r="I307" i="291"/>
  <c r="K306" i="291"/>
  <c r="J306" i="291"/>
  <c r="I306" i="291"/>
  <c r="K305" i="291"/>
  <c r="J305" i="291"/>
  <c r="I305" i="291"/>
  <c r="K304" i="291"/>
  <c r="J304" i="291"/>
  <c r="I304" i="291"/>
  <c r="K303" i="291"/>
  <c r="J303" i="291"/>
  <c r="I303" i="291"/>
  <c r="K302" i="291"/>
  <c r="J302" i="291"/>
  <c r="I302" i="291"/>
  <c r="K301" i="291"/>
  <c r="J301" i="291"/>
  <c r="I301" i="291"/>
  <c r="K300" i="291"/>
  <c r="J300" i="291"/>
  <c r="I300" i="291"/>
  <c r="K299" i="291"/>
  <c r="J299" i="291"/>
  <c r="I299" i="291"/>
  <c r="K298" i="291"/>
  <c r="J298" i="291"/>
  <c r="I298" i="291"/>
  <c r="K297" i="291"/>
  <c r="J297" i="291"/>
  <c r="I297" i="291"/>
  <c r="K296" i="291"/>
  <c r="J296" i="291"/>
  <c r="I296" i="291"/>
  <c r="K295" i="291"/>
  <c r="J295" i="291"/>
  <c r="I295" i="291"/>
  <c r="K294" i="291"/>
  <c r="J294" i="291"/>
  <c r="I294" i="291"/>
  <c r="K293" i="291"/>
  <c r="J293" i="291"/>
  <c r="I293" i="291"/>
  <c r="K292" i="291"/>
  <c r="J292" i="291"/>
  <c r="I292" i="291"/>
  <c r="K291" i="291"/>
  <c r="J291" i="291"/>
  <c r="I291" i="291"/>
  <c r="K290" i="291"/>
  <c r="J290" i="291"/>
  <c r="I290" i="291"/>
  <c r="K289" i="291"/>
  <c r="J289" i="291"/>
  <c r="I289" i="291"/>
  <c r="K288" i="291"/>
  <c r="J288" i="291"/>
  <c r="I288" i="291"/>
  <c r="K287" i="291"/>
  <c r="J287" i="291"/>
  <c r="I287" i="291"/>
  <c r="K286" i="291"/>
  <c r="J286" i="291"/>
  <c r="I286" i="291"/>
  <c r="K285" i="291"/>
  <c r="J285" i="291"/>
  <c r="I285" i="291"/>
  <c r="K284" i="291"/>
  <c r="J284" i="291"/>
  <c r="I284" i="291"/>
  <c r="K283" i="291"/>
  <c r="J283" i="291"/>
  <c r="I283" i="291"/>
  <c r="K282" i="291"/>
  <c r="J282" i="291"/>
  <c r="I282" i="291"/>
  <c r="K281" i="291"/>
  <c r="J281" i="291"/>
  <c r="I281" i="291"/>
  <c r="K280" i="291"/>
  <c r="J280" i="291"/>
  <c r="I280" i="291"/>
  <c r="K279" i="291"/>
  <c r="J279" i="291"/>
  <c r="I279" i="291"/>
  <c r="K278" i="291"/>
  <c r="J278" i="291"/>
  <c r="I278" i="291"/>
  <c r="K277" i="291"/>
  <c r="J277" i="291"/>
  <c r="I277" i="291"/>
  <c r="K276" i="291"/>
  <c r="J276" i="291"/>
  <c r="I276" i="291"/>
  <c r="K275" i="291"/>
  <c r="J275" i="291"/>
  <c r="I275" i="291"/>
  <c r="K274" i="291"/>
  <c r="J274" i="291"/>
  <c r="I274" i="291"/>
  <c r="K273" i="291"/>
  <c r="J273" i="291"/>
  <c r="I273" i="291"/>
  <c r="K272" i="291"/>
  <c r="J272" i="291"/>
  <c r="I272" i="291"/>
  <c r="K271" i="291"/>
  <c r="J271" i="291"/>
  <c r="I271" i="291"/>
  <c r="K270" i="291"/>
  <c r="J270" i="291"/>
  <c r="I270" i="291"/>
  <c r="K269" i="291"/>
  <c r="J269" i="291"/>
  <c r="I269" i="291"/>
  <c r="K268" i="291"/>
  <c r="J268" i="291"/>
  <c r="I268" i="291"/>
  <c r="K267" i="291"/>
  <c r="J267" i="291"/>
  <c r="I267" i="291"/>
  <c r="K266" i="291"/>
  <c r="J266" i="291"/>
  <c r="I266" i="291"/>
  <c r="K265" i="291"/>
  <c r="J265" i="291"/>
  <c r="I265" i="291"/>
  <c r="K264" i="291"/>
  <c r="J264" i="291"/>
  <c r="I264" i="291"/>
  <c r="K263" i="291"/>
  <c r="J263" i="291"/>
  <c r="I263" i="291"/>
  <c r="K262" i="291"/>
  <c r="J262" i="291"/>
  <c r="I262" i="291"/>
  <c r="K261" i="291"/>
  <c r="J261" i="291"/>
  <c r="I261" i="291"/>
  <c r="K260" i="291"/>
  <c r="J260" i="291"/>
  <c r="I260" i="291"/>
  <c r="K259" i="291"/>
  <c r="J259" i="291"/>
  <c r="I259" i="291"/>
  <c r="K258" i="291"/>
  <c r="J258" i="291"/>
  <c r="I258" i="291"/>
  <c r="K257" i="291"/>
  <c r="J257" i="291"/>
  <c r="I257" i="291"/>
  <c r="K256" i="291"/>
  <c r="J256" i="291"/>
  <c r="I256" i="291"/>
  <c r="K255" i="291"/>
  <c r="J255" i="291"/>
  <c r="I255" i="291"/>
  <c r="K254" i="291"/>
  <c r="J254" i="291"/>
  <c r="I254" i="291"/>
  <c r="K253" i="291"/>
  <c r="J253" i="291"/>
  <c r="I253" i="291"/>
  <c r="K252" i="291"/>
  <c r="J252" i="291"/>
  <c r="I252" i="291"/>
  <c r="K251" i="291"/>
  <c r="J251" i="291"/>
  <c r="I251" i="291"/>
  <c r="K250" i="291"/>
  <c r="J250" i="291"/>
  <c r="I250" i="291"/>
  <c r="K249" i="291"/>
  <c r="J249" i="291"/>
  <c r="I249" i="291"/>
  <c r="K248" i="291"/>
  <c r="J248" i="291"/>
  <c r="I248" i="291"/>
  <c r="K247" i="291"/>
  <c r="J247" i="291"/>
  <c r="I247" i="291"/>
  <c r="K246" i="291"/>
  <c r="J246" i="291"/>
  <c r="I246" i="291"/>
  <c r="K245" i="291"/>
  <c r="J245" i="291"/>
  <c r="I245" i="291"/>
  <c r="K244" i="291"/>
  <c r="J244" i="291"/>
  <c r="I244" i="291"/>
  <c r="K243" i="291"/>
  <c r="J243" i="291"/>
  <c r="I243" i="291"/>
  <c r="K242" i="291"/>
  <c r="J242" i="291"/>
  <c r="I242" i="291"/>
  <c r="K241" i="291"/>
  <c r="J241" i="291"/>
  <c r="I241" i="291"/>
  <c r="K240" i="291"/>
  <c r="J240" i="291"/>
  <c r="I240" i="291"/>
  <c r="K239" i="291"/>
  <c r="J239" i="291"/>
  <c r="I239" i="291"/>
  <c r="K238" i="291"/>
  <c r="J238" i="291"/>
  <c r="I238" i="291"/>
  <c r="K237" i="291"/>
  <c r="J237" i="291"/>
  <c r="I237" i="291"/>
  <c r="K236" i="291"/>
  <c r="J236" i="291"/>
  <c r="I236" i="291"/>
  <c r="K235" i="291"/>
  <c r="J235" i="291"/>
  <c r="I235" i="291"/>
  <c r="K234" i="291"/>
  <c r="J234" i="291"/>
  <c r="I234" i="291"/>
  <c r="K233" i="291"/>
  <c r="J233" i="291"/>
  <c r="I233" i="291"/>
  <c r="K232" i="291"/>
  <c r="J232" i="291"/>
  <c r="I232" i="291"/>
  <c r="K231" i="291"/>
  <c r="J231" i="291"/>
  <c r="I231" i="291"/>
  <c r="K230" i="291"/>
  <c r="J230" i="291"/>
  <c r="I230" i="291"/>
  <c r="K229" i="291"/>
  <c r="J229" i="291"/>
  <c r="I229" i="291"/>
  <c r="K228" i="291"/>
  <c r="J228" i="291"/>
  <c r="I228" i="291"/>
  <c r="K227" i="291"/>
  <c r="J227" i="291"/>
  <c r="I227" i="291"/>
  <c r="K226" i="291"/>
  <c r="J226" i="291"/>
  <c r="I226" i="291"/>
  <c r="K225" i="291"/>
  <c r="J225" i="291"/>
  <c r="I225" i="291"/>
  <c r="K224" i="291"/>
  <c r="J224" i="291"/>
  <c r="I224" i="291"/>
  <c r="K223" i="291"/>
  <c r="J223" i="291"/>
  <c r="I223" i="291"/>
  <c r="K222" i="291"/>
  <c r="J222" i="291"/>
  <c r="I222" i="291"/>
  <c r="K221" i="291"/>
  <c r="J221" i="291"/>
  <c r="I221" i="291"/>
  <c r="K220" i="291"/>
  <c r="J220" i="291"/>
  <c r="I220" i="291"/>
  <c r="K219" i="291"/>
  <c r="J219" i="291"/>
  <c r="I219" i="291"/>
  <c r="K218" i="291"/>
  <c r="J218" i="291"/>
  <c r="I218" i="291"/>
  <c r="K217" i="291"/>
  <c r="J217" i="291"/>
  <c r="I217" i="291"/>
  <c r="K216" i="291"/>
  <c r="J216" i="291"/>
  <c r="I216" i="291"/>
  <c r="K215" i="291"/>
  <c r="J215" i="291"/>
  <c r="I215" i="291"/>
  <c r="K214" i="291"/>
  <c r="J214" i="291"/>
  <c r="I214" i="291"/>
  <c r="K213" i="291"/>
  <c r="J213" i="291"/>
  <c r="I213" i="291"/>
  <c r="K212" i="291"/>
  <c r="J212" i="291"/>
  <c r="I212" i="291"/>
  <c r="K211" i="291"/>
  <c r="J211" i="291"/>
  <c r="I211" i="291"/>
  <c r="K210" i="291"/>
  <c r="J210" i="291"/>
  <c r="I210" i="291"/>
  <c r="K209" i="291"/>
  <c r="J209" i="291"/>
  <c r="I209" i="291"/>
  <c r="K208" i="291"/>
  <c r="J208" i="291"/>
  <c r="I208" i="291"/>
  <c r="K207" i="291"/>
  <c r="J207" i="291"/>
  <c r="I207" i="291"/>
  <c r="K206" i="291"/>
  <c r="J206" i="291"/>
  <c r="I206" i="291"/>
  <c r="K205" i="291"/>
  <c r="J205" i="291"/>
  <c r="I205" i="291"/>
  <c r="K204" i="291"/>
  <c r="J204" i="291"/>
  <c r="I204" i="291"/>
  <c r="K203" i="291"/>
  <c r="J203" i="291"/>
  <c r="I203" i="291"/>
  <c r="K202" i="291"/>
  <c r="J202" i="291"/>
  <c r="I202" i="291"/>
  <c r="K201" i="291"/>
  <c r="J201" i="291"/>
  <c r="I201" i="291"/>
  <c r="K200" i="291"/>
  <c r="J200" i="291"/>
  <c r="I200" i="291"/>
  <c r="K199" i="291"/>
  <c r="J199" i="291"/>
  <c r="I199" i="291"/>
  <c r="K198" i="291"/>
  <c r="J198" i="291"/>
  <c r="I198" i="291"/>
  <c r="K197" i="291"/>
  <c r="J197" i="291"/>
  <c r="I197" i="291"/>
  <c r="K196" i="291"/>
  <c r="J196" i="291"/>
  <c r="I196" i="291"/>
  <c r="K195" i="291"/>
  <c r="J195" i="291"/>
  <c r="I195" i="291"/>
  <c r="K194" i="291"/>
  <c r="J194" i="291"/>
  <c r="I194" i="291"/>
  <c r="K193" i="291"/>
  <c r="J193" i="291"/>
  <c r="I193" i="291"/>
  <c r="K192" i="291"/>
  <c r="J192" i="291"/>
  <c r="I192" i="291"/>
  <c r="K191" i="291"/>
  <c r="J191" i="291"/>
  <c r="I191" i="291"/>
  <c r="K190" i="291"/>
  <c r="J190" i="291"/>
  <c r="I190" i="291"/>
  <c r="K189" i="291"/>
  <c r="J189" i="291"/>
  <c r="I189" i="291"/>
  <c r="K188" i="291"/>
  <c r="J188" i="291"/>
  <c r="I188" i="291"/>
  <c r="K187" i="291"/>
  <c r="J187" i="291"/>
  <c r="I187" i="291"/>
  <c r="K186" i="291"/>
  <c r="J186" i="291"/>
  <c r="I186" i="291"/>
  <c r="K185" i="291"/>
  <c r="J185" i="291"/>
  <c r="I185" i="291"/>
  <c r="K184" i="291"/>
  <c r="J184" i="291"/>
  <c r="I184" i="291"/>
  <c r="K183" i="291"/>
  <c r="J183" i="291"/>
  <c r="I183" i="291"/>
  <c r="K182" i="291"/>
  <c r="J182" i="291"/>
  <c r="I182" i="291"/>
  <c r="K181" i="291"/>
  <c r="J181" i="291"/>
  <c r="I181" i="291"/>
  <c r="K180" i="291"/>
  <c r="J180" i="291"/>
  <c r="I180" i="291"/>
  <c r="K179" i="291"/>
  <c r="J179" i="291"/>
  <c r="I179" i="291"/>
  <c r="K178" i="291"/>
  <c r="J178" i="291"/>
  <c r="I178" i="291"/>
  <c r="K177" i="291"/>
  <c r="J177" i="291"/>
  <c r="I177" i="291"/>
  <c r="K176" i="291"/>
  <c r="J176" i="291"/>
  <c r="I176" i="291"/>
  <c r="K175" i="291"/>
  <c r="J175" i="291"/>
  <c r="I175" i="291"/>
  <c r="K174" i="291"/>
  <c r="J174" i="291"/>
  <c r="I174" i="291"/>
  <c r="K173" i="291"/>
  <c r="J173" i="291"/>
  <c r="I173" i="291"/>
  <c r="K172" i="291"/>
  <c r="J172" i="291"/>
  <c r="I172" i="291"/>
  <c r="K171" i="291"/>
  <c r="J171" i="291"/>
  <c r="I171" i="291"/>
  <c r="K170" i="291"/>
  <c r="J170" i="291"/>
  <c r="I170" i="291"/>
  <c r="K169" i="291"/>
  <c r="J169" i="291"/>
  <c r="I169" i="291"/>
  <c r="K168" i="291"/>
  <c r="J168" i="291"/>
  <c r="I168" i="291"/>
  <c r="K167" i="291"/>
  <c r="J167" i="291"/>
  <c r="I167" i="291"/>
  <c r="K166" i="291"/>
  <c r="J166" i="291"/>
  <c r="I166" i="291"/>
  <c r="K165" i="291"/>
  <c r="J165" i="291"/>
  <c r="I165" i="291"/>
  <c r="K164" i="291"/>
  <c r="J164" i="291"/>
  <c r="I164" i="291"/>
  <c r="K163" i="291"/>
  <c r="J163" i="291"/>
  <c r="I163" i="291"/>
  <c r="K162" i="291"/>
  <c r="J162" i="291"/>
  <c r="I162" i="291"/>
  <c r="K161" i="291"/>
  <c r="J161" i="291"/>
  <c r="I161" i="291"/>
  <c r="K160" i="291"/>
  <c r="J160" i="291"/>
  <c r="I160" i="291"/>
  <c r="K159" i="291"/>
  <c r="J159" i="291"/>
  <c r="I159" i="291"/>
  <c r="K158" i="291"/>
  <c r="J158" i="291"/>
  <c r="I158" i="291"/>
  <c r="K157" i="291"/>
  <c r="J157" i="291"/>
  <c r="I157" i="291"/>
  <c r="K156" i="291"/>
  <c r="J156" i="291"/>
  <c r="I156" i="291"/>
  <c r="K155" i="291"/>
  <c r="J155" i="291"/>
  <c r="I155" i="291"/>
  <c r="K154" i="291"/>
  <c r="J154" i="291"/>
  <c r="I154" i="291"/>
  <c r="K153" i="291"/>
  <c r="J153" i="291"/>
  <c r="I153" i="291"/>
  <c r="K152" i="291"/>
  <c r="J152" i="291"/>
  <c r="I152" i="291"/>
  <c r="K151" i="291"/>
  <c r="J151" i="291"/>
  <c r="I151" i="291"/>
  <c r="K150" i="291"/>
  <c r="J150" i="291"/>
  <c r="I150" i="291"/>
  <c r="K149" i="291"/>
  <c r="J149" i="291"/>
  <c r="I149" i="291"/>
  <c r="K148" i="291"/>
  <c r="J148" i="291"/>
  <c r="I148" i="291"/>
  <c r="K147" i="291"/>
  <c r="J147" i="291"/>
  <c r="I147" i="291"/>
  <c r="K146" i="291"/>
  <c r="J146" i="291"/>
  <c r="I146" i="291"/>
  <c r="K145" i="291"/>
  <c r="J145" i="291"/>
  <c r="I145" i="291"/>
  <c r="K144" i="291"/>
  <c r="J144" i="291"/>
  <c r="I144" i="291"/>
  <c r="K143" i="291"/>
  <c r="J143" i="291"/>
  <c r="I143" i="291"/>
  <c r="K142" i="291"/>
  <c r="J142" i="291"/>
  <c r="I142" i="291"/>
  <c r="K141" i="291"/>
  <c r="J141" i="291"/>
  <c r="I141" i="291"/>
  <c r="K140" i="291"/>
  <c r="J140" i="291"/>
  <c r="I140" i="291"/>
  <c r="K139" i="291"/>
  <c r="J139" i="291"/>
  <c r="I139" i="291"/>
  <c r="K138" i="291"/>
  <c r="J138" i="291"/>
  <c r="I138" i="291"/>
  <c r="K137" i="291"/>
  <c r="J137" i="291"/>
  <c r="I137" i="291"/>
  <c r="K136" i="291"/>
  <c r="J136" i="291"/>
  <c r="I136" i="291"/>
  <c r="K135" i="291"/>
  <c r="J135" i="291"/>
  <c r="I135" i="291"/>
  <c r="K134" i="291"/>
  <c r="J134" i="291"/>
  <c r="I134" i="291"/>
  <c r="K133" i="291"/>
  <c r="J133" i="291"/>
  <c r="I133" i="291"/>
  <c r="K132" i="291"/>
  <c r="J132" i="291"/>
  <c r="I132" i="291"/>
  <c r="K131" i="291"/>
  <c r="J131" i="291"/>
  <c r="I131" i="291"/>
  <c r="K130" i="291"/>
  <c r="J130" i="291"/>
  <c r="I130" i="291"/>
  <c r="K129" i="291"/>
  <c r="J129" i="291"/>
  <c r="I129" i="291"/>
  <c r="K128" i="291"/>
  <c r="J128" i="291"/>
  <c r="I128" i="291"/>
  <c r="K127" i="291"/>
  <c r="J127" i="291"/>
  <c r="I127" i="291"/>
  <c r="K126" i="291"/>
  <c r="J126" i="291"/>
  <c r="I126" i="291"/>
  <c r="K125" i="291"/>
  <c r="J125" i="291"/>
  <c r="I125" i="291"/>
  <c r="K124" i="291"/>
  <c r="J124" i="291"/>
  <c r="I124" i="291"/>
  <c r="K123" i="291"/>
  <c r="J123" i="291"/>
  <c r="I123" i="291"/>
  <c r="K122" i="291"/>
  <c r="J122" i="291"/>
  <c r="I122" i="291"/>
  <c r="K121" i="291"/>
  <c r="J121" i="291"/>
  <c r="I121" i="291"/>
  <c r="K120" i="291"/>
  <c r="J120" i="291"/>
  <c r="I120" i="291"/>
  <c r="K119" i="291"/>
  <c r="J119" i="291"/>
  <c r="I119" i="291"/>
  <c r="K118" i="291"/>
  <c r="J118" i="291"/>
  <c r="I118" i="291"/>
  <c r="K117" i="291"/>
  <c r="J117" i="291"/>
  <c r="I117" i="291"/>
  <c r="K116" i="291"/>
  <c r="J116" i="291"/>
  <c r="I116" i="291"/>
  <c r="K115" i="291"/>
  <c r="J115" i="291"/>
  <c r="I115" i="291"/>
  <c r="K114" i="291"/>
  <c r="J114" i="291"/>
  <c r="I114" i="291"/>
  <c r="K113" i="291"/>
  <c r="J113" i="291"/>
  <c r="I113" i="291"/>
  <c r="K112" i="291"/>
  <c r="J112" i="291"/>
  <c r="I112" i="291"/>
  <c r="K111" i="291"/>
  <c r="J111" i="291"/>
  <c r="I111" i="291"/>
  <c r="K110" i="291"/>
  <c r="J110" i="291"/>
  <c r="I110" i="291"/>
  <c r="K109" i="291"/>
  <c r="J109" i="291"/>
  <c r="I109" i="291"/>
  <c r="K108" i="291"/>
  <c r="J108" i="291"/>
  <c r="I108" i="291"/>
  <c r="K107" i="291"/>
  <c r="J107" i="291"/>
  <c r="I107" i="291"/>
  <c r="K106" i="291"/>
  <c r="J106" i="291"/>
  <c r="I106" i="291"/>
  <c r="K105" i="291"/>
  <c r="J105" i="291"/>
  <c r="I105" i="291"/>
  <c r="K104" i="291"/>
  <c r="J104" i="291"/>
  <c r="I104" i="291"/>
  <c r="K103" i="291"/>
  <c r="J103" i="291"/>
  <c r="I103" i="291"/>
  <c r="K102" i="291"/>
  <c r="J102" i="291"/>
  <c r="I102" i="291"/>
  <c r="K101" i="291"/>
  <c r="J101" i="291"/>
  <c r="I101" i="291"/>
  <c r="K100" i="291"/>
  <c r="J100" i="291"/>
  <c r="I100" i="291"/>
  <c r="K99" i="291"/>
  <c r="J99" i="291"/>
  <c r="I99" i="291"/>
  <c r="K98" i="291"/>
  <c r="J98" i="291"/>
  <c r="I98" i="291"/>
  <c r="K97" i="291"/>
  <c r="J97" i="291"/>
  <c r="I97" i="291"/>
  <c r="K96" i="291"/>
  <c r="J96" i="291"/>
  <c r="I96" i="291"/>
  <c r="K95" i="291"/>
  <c r="J95" i="291"/>
  <c r="I95" i="291"/>
  <c r="K94" i="291"/>
  <c r="J94" i="291"/>
  <c r="I94" i="291"/>
  <c r="K93" i="291"/>
  <c r="J93" i="291"/>
  <c r="I93" i="291"/>
  <c r="K92" i="291"/>
  <c r="J92" i="291"/>
  <c r="I92" i="291"/>
  <c r="K91" i="291"/>
  <c r="J91" i="291"/>
  <c r="I91" i="291"/>
  <c r="K90" i="291"/>
  <c r="J90" i="291"/>
  <c r="I90" i="291"/>
  <c r="K89" i="291"/>
  <c r="J89" i="291"/>
  <c r="I89" i="291"/>
  <c r="K88" i="291"/>
  <c r="J88" i="291"/>
  <c r="I88" i="291"/>
  <c r="K87" i="291"/>
  <c r="J87" i="291"/>
  <c r="I87" i="291"/>
  <c r="K86" i="291"/>
  <c r="J86" i="291"/>
  <c r="I86" i="291"/>
  <c r="K85" i="291"/>
  <c r="J85" i="291"/>
  <c r="I85" i="291"/>
  <c r="K84" i="291"/>
  <c r="J84" i="291"/>
  <c r="I84" i="291"/>
  <c r="K83" i="291"/>
  <c r="J83" i="291"/>
  <c r="I83" i="291"/>
  <c r="K82" i="291"/>
  <c r="J82" i="291"/>
  <c r="I82" i="291"/>
  <c r="K81" i="291"/>
  <c r="J81" i="291"/>
  <c r="I81" i="291"/>
  <c r="K80" i="291"/>
  <c r="J80" i="291"/>
  <c r="I80" i="291"/>
  <c r="K79" i="291"/>
  <c r="J79" i="291"/>
  <c r="I79" i="291"/>
  <c r="K78" i="291"/>
  <c r="J78" i="291"/>
  <c r="I78" i="291"/>
  <c r="K77" i="291"/>
  <c r="J77" i="291"/>
  <c r="I77" i="291"/>
  <c r="K76" i="291"/>
  <c r="J76" i="291"/>
  <c r="I76" i="291"/>
  <c r="K75" i="291"/>
  <c r="J75" i="291"/>
  <c r="I75" i="291"/>
  <c r="K74" i="291"/>
  <c r="J74" i="291"/>
  <c r="I74" i="291"/>
  <c r="K73" i="291"/>
  <c r="J73" i="291"/>
  <c r="I73" i="291"/>
  <c r="K72" i="291"/>
  <c r="J72" i="291"/>
  <c r="I72" i="291"/>
  <c r="K71" i="291"/>
  <c r="J71" i="291"/>
  <c r="I71" i="291"/>
  <c r="K70" i="291"/>
  <c r="J70" i="291"/>
  <c r="I70" i="291"/>
  <c r="K69" i="291"/>
  <c r="J69" i="291"/>
  <c r="I69" i="291"/>
  <c r="K68" i="291"/>
  <c r="J68" i="291"/>
  <c r="I68" i="291"/>
  <c r="K67" i="291"/>
  <c r="J67" i="291"/>
  <c r="I67" i="291"/>
  <c r="K66" i="291"/>
  <c r="J66" i="291"/>
  <c r="I66" i="291"/>
  <c r="K65" i="291"/>
  <c r="J65" i="291"/>
  <c r="I65" i="291"/>
  <c r="K64" i="291"/>
  <c r="J64" i="291"/>
  <c r="I64" i="291"/>
  <c r="K63" i="291"/>
  <c r="J63" i="291"/>
  <c r="I63" i="291"/>
  <c r="K62" i="291"/>
  <c r="J62" i="291"/>
  <c r="I62" i="291"/>
  <c r="K61" i="291"/>
  <c r="J61" i="291"/>
  <c r="I61" i="291"/>
  <c r="K60" i="291"/>
  <c r="J60" i="291"/>
  <c r="I60" i="291"/>
  <c r="K59" i="291"/>
  <c r="J59" i="291"/>
  <c r="I59" i="291"/>
  <c r="K58" i="291"/>
  <c r="J58" i="291"/>
  <c r="I58" i="291"/>
  <c r="K57" i="291"/>
  <c r="J57" i="291"/>
  <c r="I57" i="291"/>
  <c r="K56" i="291"/>
  <c r="J56" i="291"/>
  <c r="I56" i="291"/>
  <c r="K55" i="291"/>
  <c r="J55" i="291"/>
  <c r="I55" i="291"/>
  <c r="K54" i="291"/>
  <c r="J54" i="291"/>
  <c r="I54" i="291"/>
  <c r="K53" i="291"/>
  <c r="J53" i="291"/>
  <c r="I53" i="291"/>
  <c r="K52" i="291"/>
  <c r="J52" i="291"/>
  <c r="I52" i="291"/>
  <c r="K51" i="291"/>
  <c r="J51" i="291"/>
  <c r="I51" i="291"/>
  <c r="K50" i="291"/>
  <c r="J50" i="291"/>
  <c r="I50" i="291"/>
  <c r="K49" i="291"/>
  <c r="J49" i="291"/>
  <c r="I49" i="291"/>
  <c r="K48" i="291"/>
  <c r="J48" i="291"/>
  <c r="I48" i="291"/>
  <c r="K47" i="291"/>
  <c r="J47" i="291"/>
  <c r="I47" i="291"/>
  <c r="K46" i="291"/>
  <c r="J46" i="291"/>
  <c r="I46" i="291"/>
  <c r="K45" i="291"/>
  <c r="J45" i="291"/>
  <c r="I45" i="291"/>
  <c r="K44" i="291"/>
  <c r="J44" i="291"/>
  <c r="I44" i="291"/>
  <c r="K43" i="291"/>
  <c r="J43" i="291"/>
  <c r="I43" i="291"/>
  <c r="K42" i="291"/>
  <c r="J42" i="291"/>
  <c r="I42" i="291"/>
  <c r="K41" i="291"/>
  <c r="J41" i="291"/>
  <c r="I41" i="291"/>
  <c r="K40" i="291"/>
  <c r="J40" i="291"/>
  <c r="I40" i="291"/>
  <c r="K39" i="291"/>
  <c r="J39" i="291"/>
  <c r="I39" i="291"/>
  <c r="K38" i="291"/>
  <c r="J38" i="291"/>
  <c r="I38" i="291"/>
  <c r="K37" i="291"/>
  <c r="J37" i="291"/>
  <c r="I37" i="291"/>
  <c r="K36" i="291"/>
  <c r="J36" i="291"/>
  <c r="I36" i="291"/>
  <c r="K35" i="291"/>
  <c r="J35" i="291"/>
  <c r="I35" i="291"/>
  <c r="K34" i="291"/>
  <c r="J34" i="291"/>
  <c r="I34" i="291"/>
  <c r="K33" i="291"/>
  <c r="J33" i="291"/>
  <c r="I33" i="291"/>
  <c r="K32" i="291"/>
  <c r="J32" i="291"/>
  <c r="I32" i="291"/>
  <c r="K31" i="291"/>
  <c r="J31" i="291"/>
  <c r="I31" i="291"/>
  <c r="K30" i="291"/>
  <c r="J30" i="291"/>
  <c r="I30" i="291"/>
  <c r="K29" i="291"/>
  <c r="J29" i="291"/>
  <c r="I29" i="291"/>
  <c r="K28" i="291"/>
  <c r="J28" i="291"/>
  <c r="I28" i="291"/>
  <c r="K27" i="291"/>
  <c r="J27" i="291"/>
  <c r="I27" i="291"/>
  <c r="K26" i="291"/>
  <c r="J26" i="291"/>
  <c r="I26" i="291"/>
  <c r="I25" i="291"/>
  <c r="I24" i="291"/>
  <c r="I23" i="291"/>
  <c r="I22" i="291"/>
  <c r="I21" i="291"/>
  <c r="I20" i="291"/>
  <c r="I19" i="291"/>
  <c r="I18" i="291"/>
  <c r="I17" i="291"/>
  <c r="I16" i="291"/>
  <c r="I15" i="291"/>
  <c r="I14" i="291"/>
  <c r="I13" i="291"/>
  <c r="I12" i="291"/>
  <c r="I11" i="291"/>
  <c r="I10" i="291"/>
  <c r="I9" i="291"/>
  <c r="I8" i="291"/>
  <c r="I7" i="291"/>
  <c r="I6" i="291"/>
  <c r="I5" i="291"/>
  <c r="I4" i="291"/>
  <c r="I3" i="291"/>
  <c r="I1091" i="299" l="1"/>
  <c r="I849" i="293"/>
  <c r="I1121" i="296"/>
  <c r="I1162" i="298"/>
  <c r="I1086" i="292"/>
  <c r="I1083" i="294"/>
  <c r="I1099" i="294"/>
  <c r="I1071" i="293"/>
  <c r="I135" i="293"/>
  <c r="I143" i="293"/>
  <c r="I151" i="293"/>
  <c r="I159" i="293"/>
  <c r="I175" i="293"/>
  <c r="I183" i="293"/>
  <c r="I191" i="293"/>
  <c r="I255" i="293"/>
  <c r="I319" i="293"/>
  <c r="I327" i="293"/>
  <c r="I335" i="293"/>
  <c r="I383" i="293"/>
  <c r="I399" i="293"/>
  <c r="I694" i="293"/>
  <c r="I710" i="293"/>
  <c r="I726" i="293"/>
  <c r="I822" i="293"/>
  <c r="I870" i="293"/>
  <c r="I894" i="293"/>
  <c r="I1113" i="296"/>
  <c r="I1129" i="296"/>
  <c r="I1145" i="296"/>
  <c r="I1161" i="296"/>
  <c r="I1090" i="292"/>
  <c r="I32" i="293"/>
  <c r="I40" i="293"/>
  <c r="I48" i="293"/>
  <c r="I80" i="293"/>
  <c r="I88" i="293"/>
  <c r="I104" i="293"/>
  <c r="I112" i="293"/>
  <c r="I224" i="293"/>
  <c r="I256" i="293"/>
  <c r="I288" i="293"/>
  <c r="I296" i="293"/>
  <c r="I304" i="293"/>
  <c r="I312" i="293"/>
  <c r="I328" i="293"/>
  <c r="I336" i="293"/>
  <c r="I344" i="293"/>
  <c r="I352" i="293"/>
  <c r="I368" i="293"/>
  <c r="I416" i="293"/>
  <c r="I424" i="293"/>
  <c r="I440" i="293"/>
  <c r="I560" i="293"/>
  <c r="I583" i="293"/>
  <c r="I655" i="293"/>
  <c r="I663" i="293"/>
  <c r="I695" i="293"/>
  <c r="I711" i="293"/>
  <c r="I791" i="293"/>
  <c r="I799" i="293"/>
  <c r="I1129" i="297"/>
  <c r="I1145" i="297"/>
  <c r="I1161" i="297"/>
  <c r="I1087" i="294"/>
  <c r="I1103" i="294"/>
  <c r="I1135" i="294"/>
  <c r="I1048" i="292"/>
  <c r="I1064" i="292"/>
  <c r="I1157" i="292"/>
  <c r="I27" i="293"/>
  <c r="I43" i="293"/>
  <c r="I993" i="293"/>
  <c r="I1089" i="293"/>
  <c r="I1121" i="293"/>
  <c r="I1129" i="293"/>
  <c r="I1145" i="293"/>
  <c r="I1161" i="293"/>
  <c r="I1151" i="294"/>
  <c r="I1122" i="293"/>
  <c r="I1048" i="297"/>
  <c r="I1157" i="298"/>
  <c r="I453" i="293"/>
  <c r="I804" i="293"/>
  <c r="I805" i="293"/>
  <c r="I813" i="293"/>
  <c r="I821" i="293"/>
  <c r="I837" i="293"/>
  <c r="I853" i="293"/>
  <c r="I861" i="293"/>
  <c r="I1157" i="293"/>
  <c r="I1062" i="294"/>
  <c r="I1132" i="295"/>
  <c r="I1086" i="296"/>
  <c r="I1075" i="292"/>
  <c r="I566" i="293"/>
  <c r="I654" i="293"/>
  <c r="I766" i="293"/>
  <c r="I782" i="293"/>
  <c r="I727" i="293"/>
  <c r="I950" i="293"/>
  <c r="I958" i="293"/>
  <c r="I966" i="293"/>
  <c r="I1014" i="293"/>
  <c r="I1022" i="293"/>
  <c r="I1046" i="293"/>
  <c r="I1062" i="293"/>
  <c r="I1102" i="293"/>
  <c r="I1110" i="293"/>
  <c r="I1126" i="293"/>
  <c r="I1142" i="293"/>
  <c r="I1150" i="293"/>
  <c r="I1055" i="294"/>
  <c r="I1063" i="294"/>
  <c r="I1071" i="294"/>
  <c r="I1117" i="298"/>
  <c r="I1116" i="299"/>
  <c r="I1132" i="299"/>
  <c r="I1148" i="299"/>
  <c r="I545" i="293"/>
  <c r="I553" i="293"/>
  <c r="I831" i="293"/>
  <c r="I879" i="293"/>
  <c r="I824" i="293"/>
  <c r="I832" i="293"/>
  <c r="I872" i="293"/>
  <c r="I880" i="293"/>
  <c r="I1109" i="296"/>
  <c r="I1039" i="292"/>
  <c r="I1047" i="292"/>
  <c r="I146" i="293"/>
  <c r="I154" i="293"/>
  <c r="I226" i="293"/>
  <c r="I322" i="293"/>
  <c r="I330" i="293"/>
  <c r="I346" i="293"/>
  <c r="I530" i="293"/>
  <c r="I538" i="293"/>
  <c r="I562" i="293"/>
  <c r="I569" i="293"/>
  <c r="I577" i="293"/>
  <c r="I609" i="293"/>
  <c r="I617" i="293"/>
  <c r="I625" i="293"/>
  <c r="I633" i="293"/>
  <c r="I641" i="293"/>
  <c r="I673" i="293"/>
  <c r="I681" i="293"/>
  <c r="I721" i="293"/>
  <c r="I84" i="293"/>
  <c r="I881" i="293"/>
  <c r="I478" i="293"/>
  <c r="I486" i="293"/>
  <c r="I494" i="293"/>
  <c r="I558" i="293"/>
  <c r="I765" i="293"/>
  <c r="I199" i="293"/>
  <c r="I1120" i="299"/>
  <c r="I1136" i="299"/>
  <c r="I1082" i="292"/>
  <c r="I662" i="293"/>
  <c r="I1121" i="295"/>
  <c r="I1102" i="296"/>
  <c r="I1038" i="292"/>
  <c r="I1058" i="300"/>
  <c r="I902" i="293"/>
  <c r="I1101" i="295"/>
  <c r="I234" i="293"/>
  <c r="I1039" i="293"/>
  <c r="I1086" i="300"/>
  <c r="I1101" i="292"/>
  <c r="I1109" i="292"/>
  <c r="I1117" i="292"/>
  <c r="I83" i="293"/>
  <c r="I107" i="293"/>
  <c r="I187" i="293"/>
  <c r="I227" i="293"/>
  <c r="I235" i="293"/>
  <c r="I259" i="293"/>
  <c r="I267" i="293"/>
  <c r="I275" i="293"/>
  <c r="I363" i="293"/>
  <c r="I379" i="293"/>
  <c r="I419" i="293"/>
  <c r="I435" i="293"/>
  <c r="I443" i="293"/>
  <c r="I483" i="293"/>
  <c r="I491" i="293"/>
  <c r="I499" i="293"/>
  <c r="I563" i="293"/>
  <c r="I594" i="293"/>
  <c r="I610" i="293"/>
  <c r="I618" i="293"/>
  <c r="I634" i="293"/>
  <c r="I674" i="293"/>
  <c r="I690" i="293"/>
  <c r="I698" i="293"/>
  <c r="I722" i="293"/>
  <c r="I730" i="293"/>
  <c r="I738" i="293"/>
  <c r="I746" i="293"/>
  <c r="I754" i="293"/>
  <c r="I762" i="293"/>
  <c r="I778" i="293"/>
  <c r="I793" i="293"/>
  <c r="I1008" i="293"/>
  <c r="I1016" i="293"/>
  <c r="I1024" i="293"/>
  <c r="I1064" i="293"/>
  <c r="I1072" i="293"/>
  <c r="I1104" i="293"/>
  <c r="I1112" i="293"/>
  <c r="I1120" i="293"/>
  <c r="I1128" i="293"/>
  <c r="I1136" i="293"/>
  <c r="I1144" i="293"/>
  <c r="I1152" i="293"/>
  <c r="I1160" i="293"/>
  <c r="I1049" i="294"/>
  <c r="I1057" i="294"/>
  <c r="I1073" i="294"/>
  <c r="I1082" i="297"/>
  <c r="I1098" i="297"/>
  <c r="I1114" i="297"/>
  <c r="I1060" i="300"/>
  <c r="I398" i="293"/>
  <c r="I637" i="293"/>
  <c r="I836" i="293"/>
  <c r="I979" i="293"/>
  <c r="I1027" i="293"/>
  <c r="I1139" i="293"/>
  <c r="I431" i="293"/>
  <c r="I1045" i="294"/>
  <c r="I1061" i="294"/>
  <c r="I1069" i="294"/>
  <c r="I1165" i="296"/>
  <c r="I1079" i="297"/>
  <c r="I1111" i="297"/>
  <c r="I1127" i="297"/>
  <c r="I1143" i="297"/>
  <c r="I1159" i="297"/>
  <c r="I1124" i="299"/>
  <c r="I1070" i="300"/>
  <c r="I1082" i="300"/>
  <c r="I1083" i="292"/>
  <c r="I1044" i="296"/>
  <c r="I1050" i="297"/>
  <c r="I1066" i="297"/>
  <c r="I1085" i="297"/>
  <c r="I1101" i="297"/>
  <c r="I1117" i="297"/>
  <c r="I1149" i="297"/>
  <c r="I1165" i="297"/>
  <c r="I1091" i="294"/>
  <c r="I176" i="293"/>
  <c r="I798" i="293"/>
  <c r="I1118" i="296"/>
  <c r="I1075" i="294"/>
  <c r="I1107" i="294"/>
  <c r="I689" i="293"/>
  <c r="I1125" i="292"/>
  <c r="I378" i="293"/>
  <c r="I1076" i="297"/>
  <c r="I1092" i="297"/>
  <c r="I1108" i="297"/>
  <c r="I1124" i="297"/>
  <c r="I1140" i="297"/>
  <c r="I1156" i="297"/>
  <c r="I1153" i="299"/>
  <c r="I1094" i="292"/>
  <c r="I331" i="293"/>
  <c r="I347" i="293"/>
  <c r="I475" i="293"/>
  <c r="I658" i="293"/>
  <c r="I857" i="293"/>
  <c r="I976" i="293"/>
  <c r="I1040" i="293"/>
  <c r="I1130" i="297"/>
  <c r="I1146" i="297"/>
  <c r="I1162" i="297"/>
  <c r="I1097" i="298"/>
  <c r="I1118" i="298"/>
  <c r="I1111" i="299"/>
  <c r="I1073" i="292"/>
  <c r="I1079" i="292"/>
  <c r="I132" i="293"/>
  <c r="I380" i="293"/>
  <c r="I388" i="293"/>
  <c r="I396" i="293"/>
  <c r="I492" i="293"/>
  <c r="I508" i="293"/>
  <c r="I516" i="293"/>
  <c r="I532" i="293"/>
  <c r="I540" i="293"/>
  <c r="I548" i="293"/>
  <c r="I579" i="293"/>
  <c r="I595" i="293"/>
  <c r="I603" i="293"/>
  <c r="I801" i="293"/>
  <c r="I1043" i="292"/>
  <c r="I1059" i="292"/>
  <c r="I1144" i="292"/>
  <c r="I1152" i="292"/>
  <c r="I1160" i="292"/>
  <c r="I30" i="293"/>
  <c r="I62" i="293"/>
  <c r="I78" i="293"/>
  <c r="I835" i="293"/>
  <c r="I843" i="293"/>
  <c r="I867" i="293"/>
  <c r="I875" i="293"/>
  <c r="I1054" i="295"/>
  <c r="I1097" i="292"/>
  <c r="I1145" i="292"/>
  <c r="I1153" i="292"/>
  <c r="I1161" i="292"/>
  <c r="I31" i="293"/>
  <c r="I39" i="293"/>
  <c r="I71" i="293"/>
  <c r="I422" i="293"/>
  <c r="I430" i="293"/>
  <c r="I446" i="293"/>
  <c r="I454" i="293"/>
  <c r="I462" i="293"/>
  <c r="I470" i="293"/>
  <c r="I588" i="293"/>
  <c r="I810" i="293"/>
  <c r="I818" i="293"/>
  <c r="I826" i="293"/>
  <c r="I834" i="293"/>
  <c r="I1061" i="295"/>
  <c r="I1086" i="297"/>
  <c r="I1102" i="297"/>
  <c r="I1101" i="298"/>
  <c r="I1125" i="299"/>
  <c r="I1141" i="299"/>
  <c r="I439" i="293"/>
  <c r="I463" i="293"/>
  <c r="I1114" i="293"/>
  <c r="I64" i="293"/>
  <c r="I788" i="293"/>
  <c r="I1123" i="293"/>
  <c r="I1070" i="292"/>
  <c r="I192" i="293"/>
  <c r="I208" i="293"/>
  <c r="I844" i="293"/>
  <c r="I995" i="293"/>
  <c r="I1044" i="293"/>
  <c r="I671" i="293"/>
  <c r="I1052" i="293"/>
  <c r="I1056" i="295"/>
  <c r="I1137" i="296"/>
  <c r="I1108" i="292"/>
  <c r="I925" i="293"/>
  <c r="I1074" i="299"/>
  <c r="I1089" i="294"/>
  <c r="I1051" i="299"/>
  <c r="I1165" i="299"/>
  <c r="I1105" i="294"/>
  <c r="I1078" i="292"/>
  <c r="I75" i="293"/>
  <c r="I131" i="293"/>
  <c r="I546" i="293"/>
  <c r="I1121" i="294"/>
  <c r="I1137" i="294"/>
  <c r="I1057" i="292"/>
  <c r="I1065" i="292"/>
  <c r="I451" i="293"/>
  <c r="I196" i="293"/>
  <c r="I228" i="293"/>
  <c r="I276" i="293"/>
  <c r="I1104" i="294"/>
  <c r="I1058" i="292"/>
  <c r="I61" i="293"/>
  <c r="I468" i="293"/>
  <c r="I642" i="293"/>
  <c r="J1094" i="291"/>
  <c r="J1105" i="291"/>
  <c r="I1120" i="294"/>
  <c r="I1136" i="294"/>
  <c r="I277" i="293"/>
  <c r="I952" i="293"/>
  <c r="I1158" i="298"/>
  <c r="I126" i="293"/>
  <c r="I461" i="293"/>
  <c r="I865" i="293"/>
  <c r="I992" i="293"/>
  <c r="I134" i="293"/>
  <c r="I142" i="293"/>
  <c r="I158" i="293"/>
  <c r="I182" i="293"/>
  <c r="I190" i="293"/>
  <c r="I198" i="293"/>
  <c r="I206" i="293"/>
  <c r="I238" i="293"/>
  <c r="I246" i="293"/>
  <c r="I254" i="293"/>
  <c r="I286" i="293"/>
  <c r="I485" i="293"/>
  <c r="I509" i="293"/>
  <c r="I533" i="293"/>
  <c r="I541" i="293"/>
  <c r="I683" i="293"/>
  <c r="I691" i="293"/>
  <c r="I699" i="293"/>
  <c r="I897" i="293"/>
  <c r="I905" i="293"/>
  <c r="I921" i="293"/>
  <c r="I1001" i="293"/>
  <c r="I1009" i="293"/>
  <c r="I1025" i="293"/>
  <c r="I1073" i="293"/>
  <c r="I1042" i="298"/>
  <c r="I1066" i="298"/>
  <c r="I1161" i="294"/>
  <c r="I94" i="293"/>
  <c r="I300" i="293"/>
  <c r="I332" i="293"/>
  <c r="I410" i="293"/>
  <c r="I591" i="293"/>
  <c r="I623" i="293"/>
  <c r="I639" i="293"/>
  <c r="I891" i="293"/>
  <c r="I1080" i="293"/>
  <c r="I1112" i="294"/>
  <c r="I63" i="293"/>
  <c r="I95" i="293"/>
  <c r="I103" i="293"/>
  <c r="I111" i="293"/>
  <c r="I174" i="293"/>
  <c r="I222" i="293"/>
  <c r="I395" i="293"/>
  <c r="I852" i="293"/>
  <c r="I860" i="293"/>
  <c r="I884" i="293"/>
  <c r="I1041" i="293"/>
  <c r="I1057" i="293"/>
  <c r="I1153" i="293"/>
  <c r="I1050" i="294"/>
  <c r="I1072" i="294"/>
  <c r="I1156" i="295"/>
  <c r="I1156" i="296"/>
  <c r="I1080" i="297"/>
  <c r="I1112" i="297"/>
  <c r="I1128" i="297"/>
  <c r="I1144" i="297"/>
  <c r="I1160" i="297"/>
  <c r="I1144" i="298"/>
  <c r="I1093" i="299"/>
  <c r="I284" i="293"/>
  <c r="I1128" i="294"/>
  <c r="I1144" i="294"/>
  <c r="I554" i="293"/>
  <c r="I1160" i="294"/>
  <c r="I270" i="293"/>
  <c r="I916" i="293"/>
  <c r="I1106" i="293"/>
  <c r="I1065" i="294"/>
  <c r="I1118" i="297"/>
  <c r="J1090" i="291"/>
  <c r="I152" i="293"/>
  <c r="I271" i="293"/>
  <c r="I428" i="293"/>
  <c r="I460" i="293"/>
  <c r="I476" i="293"/>
  <c r="I593" i="293"/>
  <c r="I932" i="293"/>
  <c r="I1059" i="293"/>
  <c r="I1051" i="295"/>
  <c r="I1068" i="297"/>
  <c r="I1081" i="297"/>
  <c r="I524" i="293"/>
  <c r="I650" i="293"/>
  <c r="I1131" i="293"/>
  <c r="I1156" i="298"/>
  <c r="I1161" i="298"/>
  <c r="I1089" i="299"/>
  <c r="I1147" i="299"/>
  <c r="I1152" i="299"/>
  <c r="I121" i="293"/>
  <c r="I177" i="293"/>
  <c r="I185" i="293"/>
  <c r="I382" i="293"/>
  <c r="I477" i="293"/>
  <c r="I1067" i="294"/>
  <c r="I1126" i="295"/>
  <c r="I1083" i="296"/>
  <c r="I1099" i="296"/>
  <c r="I1115" i="296"/>
  <c r="I1131" i="296"/>
  <c r="I1147" i="296"/>
  <c r="I1120" i="298"/>
  <c r="I1125" i="298"/>
  <c r="I1130" i="298"/>
  <c r="I1050" i="299"/>
  <c r="I1163" i="299"/>
  <c r="I1158" i="300"/>
  <c r="I517" i="293"/>
  <c r="I855" i="293"/>
  <c r="I1148" i="293"/>
  <c r="I1053" i="294"/>
  <c r="I1085" i="292"/>
  <c r="I1141" i="292"/>
  <c r="I281" i="293"/>
  <c r="I360" i="293"/>
  <c r="I714" i="293"/>
  <c r="I800" i="293"/>
  <c r="I1076" i="293"/>
  <c r="I115" i="293"/>
  <c r="I123" i="293"/>
  <c r="I202" i="293"/>
  <c r="I1030" i="293"/>
  <c r="I1058" i="296"/>
  <c r="I1084" i="296"/>
  <c r="I1088" i="297"/>
  <c r="I1104" i="297"/>
  <c r="I1120" i="297"/>
  <c r="I1052" i="298"/>
  <c r="I1085" i="298"/>
  <c r="I1106" i="298"/>
  <c r="I1152" i="298"/>
  <c r="I1101" i="299"/>
  <c r="I1118" i="300"/>
  <c r="I1102" i="292"/>
  <c r="I1110" i="292"/>
  <c r="I274" i="293"/>
  <c r="I353" i="293"/>
  <c r="I384" i="293"/>
  <c r="I580" i="293"/>
  <c r="I1081" i="294"/>
  <c r="I116" i="293"/>
  <c r="I155" i="293"/>
  <c r="I448" i="293"/>
  <c r="I46" i="293"/>
  <c r="I394" i="293"/>
  <c r="I283" i="293"/>
  <c r="I400" i="293"/>
  <c r="I700" i="293"/>
  <c r="I708" i="293"/>
  <c r="I1122" i="298"/>
  <c r="I1097" i="294"/>
  <c r="J1120" i="291"/>
  <c r="I1060" i="292"/>
  <c r="I1104" i="292"/>
  <c r="I109" i="293"/>
  <c r="I117" i="293"/>
  <c r="I260" i="293"/>
  <c r="I315" i="293"/>
  <c r="I685" i="293"/>
  <c r="I724" i="293"/>
  <c r="I732" i="293"/>
  <c r="I740" i="293"/>
  <c r="I748" i="293"/>
  <c r="I756" i="293"/>
  <c r="I764" i="293"/>
  <c r="I772" i="293"/>
  <c r="I780" i="293"/>
  <c r="I787" i="293"/>
  <c r="I795" i="293"/>
  <c r="I858" i="293"/>
  <c r="I866" i="293"/>
  <c r="I882" i="293"/>
  <c r="I969" i="293"/>
  <c r="I977" i="293"/>
  <c r="I985" i="293"/>
  <c r="I1079" i="293"/>
  <c r="I1087" i="293"/>
  <c r="I1095" i="293"/>
  <c r="I1111" i="293"/>
  <c r="I1127" i="293"/>
  <c r="I1143" i="293"/>
  <c r="I1159" i="293"/>
  <c r="I1160" i="295"/>
  <c r="I1080" i="296"/>
  <c r="I1096" i="296"/>
  <c r="I1112" i="296"/>
  <c r="I1128" i="296"/>
  <c r="I1144" i="296"/>
  <c r="I1160" i="296"/>
  <c r="I1123" i="299"/>
  <c r="I1139" i="299"/>
  <c r="I1160" i="299"/>
  <c r="I1034" i="292"/>
  <c r="I1042" i="292"/>
  <c r="I1093" i="292"/>
  <c r="I1100" i="292"/>
  <c r="I263" i="293"/>
  <c r="I294" i="293"/>
  <c r="I302" i="293"/>
  <c r="I318" i="293"/>
  <c r="I326" i="293"/>
  <c r="I334" i="293"/>
  <c r="I342" i="293"/>
  <c r="I350" i="293"/>
  <c r="I1011" i="293"/>
  <c r="I948" i="293"/>
  <c r="I964" i="293"/>
  <c r="J1098" i="291"/>
  <c r="J1104" i="291"/>
  <c r="I878" i="293"/>
  <c r="I1133" i="292"/>
  <c r="I414" i="293"/>
  <c r="I1056" i="296"/>
  <c r="J1091" i="291"/>
  <c r="J1157" i="291"/>
  <c r="I1088" i="292"/>
  <c r="I1103" i="292"/>
  <c r="I1111" i="292"/>
  <c r="I1134" i="292"/>
  <c r="I1142" i="292"/>
  <c r="I52" i="293"/>
  <c r="I91" i="293"/>
  <c r="I612" i="293"/>
  <c r="I620" i="293"/>
  <c r="I628" i="293"/>
  <c r="I636" i="293"/>
  <c r="I706" i="293"/>
  <c r="I785" i="293"/>
  <c r="J1089" i="291"/>
  <c r="J1143" i="291"/>
  <c r="J1149" i="291"/>
  <c r="J1088" i="291"/>
  <c r="J1142" i="291"/>
  <c r="I1055" i="292"/>
  <c r="I544" i="293"/>
  <c r="I582" i="293"/>
  <c r="J1075" i="291"/>
  <c r="J1082" i="291"/>
  <c r="J1141" i="291"/>
  <c r="I1040" i="292"/>
  <c r="I1091" i="292"/>
  <c r="I1106" i="292"/>
  <c r="I466" i="293"/>
  <c r="I481" i="293"/>
  <c r="I1048" i="293"/>
  <c r="I1056" i="293"/>
  <c r="I1072" i="297"/>
  <c r="I1094" i="300"/>
  <c r="I1077" i="292"/>
  <c r="I1099" i="292"/>
  <c r="I1041" i="292"/>
  <c r="I1130" i="292"/>
  <c r="I1138" i="292"/>
  <c r="I364" i="293"/>
  <c r="I372" i="293"/>
  <c r="I403" i="293"/>
  <c r="I411" i="293"/>
  <c r="I608" i="293"/>
  <c r="I145" i="293"/>
  <c r="I153" i="293"/>
  <c r="I184" i="293"/>
  <c r="I200" i="293"/>
  <c r="I239" i="293"/>
  <c r="I278" i="293"/>
  <c r="I387" i="293"/>
  <c r="I418" i="293"/>
  <c r="I426" i="293"/>
  <c r="I434" i="293"/>
  <c r="I442" i="293"/>
  <c r="I450" i="293"/>
  <c r="I458" i="293"/>
  <c r="I504" i="293"/>
  <c r="I512" i="293"/>
  <c r="I520" i="293"/>
  <c r="I559" i="293"/>
  <c r="I574" i="293"/>
  <c r="I643" i="293"/>
  <c r="I651" i="293"/>
  <c r="I659" i="293"/>
  <c r="I682" i="293"/>
  <c r="I729" i="293"/>
  <c r="I737" i="293"/>
  <c r="I745" i="293"/>
  <c r="I753" i="293"/>
  <c r="I761" i="293"/>
  <c r="I769" i="293"/>
  <c r="I777" i="293"/>
  <c r="I839" i="293"/>
  <c r="I854" i="293"/>
  <c r="I893" i="293"/>
  <c r="I1003" i="293"/>
  <c r="I1063" i="293"/>
  <c r="I1078" i="293"/>
  <c r="I1156" i="293"/>
  <c r="I1044" i="294"/>
  <c r="I1052" i="294"/>
  <c r="I1074" i="294"/>
  <c r="I1152" i="295"/>
  <c r="I1082" i="296"/>
  <c r="I1098" i="296"/>
  <c r="I1114" i="296"/>
  <c r="I1064" i="297"/>
  <c r="I1094" i="297"/>
  <c r="I1110" i="297"/>
  <c r="I1126" i="297"/>
  <c r="I1142" i="297"/>
  <c r="I1158" i="297"/>
  <c r="I1064" i="299"/>
  <c r="I1083" i="299"/>
  <c r="I1151" i="299"/>
  <c r="I76" i="293"/>
  <c r="I240" i="293"/>
  <c r="I264" i="293"/>
  <c r="I343" i="293"/>
  <c r="I365" i="293"/>
  <c r="I404" i="293"/>
  <c r="I575" i="293"/>
  <c r="I652" i="293"/>
  <c r="I707" i="293"/>
  <c r="I715" i="293"/>
  <c r="I770" i="293"/>
  <c r="I809" i="293"/>
  <c r="I817" i="293"/>
  <c r="I833" i="293"/>
  <c r="I848" i="293"/>
  <c r="I996" i="293"/>
  <c r="I1151" i="293"/>
  <c r="I1065" i="295"/>
  <c r="I1095" i="297"/>
  <c r="I92" i="293"/>
  <c r="I178" i="293"/>
  <c r="I186" i="293"/>
  <c r="I225" i="293"/>
  <c r="I233" i="293"/>
  <c r="I241" i="293"/>
  <c r="I272" i="293"/>
  <c r="I280" i="293"/>
  <c r="I351" i="293"/>
  <c r="I381" i="293"/>
  <c r="I389" i="293"/>
  <c r="I397" i="293"/>
  <c r="I514" i="293"/>
  <c r="I522" i="293"/>
  <c r="I561" i="293"/>
  <c r="I568" i="293"/>
  <c r="I576" i="293"/>
  <c r="I606" i="293"/>
  <c r="I653" i="293"/>
  <c r="I661" i="293"/>
  <c r="I684" i="293"/>
  <c r="I723" i="293"/>
  <c r="I731" i="293"/>
  <c r="I739" i="293"/>
  <c r="I747" i="293"/>
  <c r="I755" i="293"/>
  <c r="I763" i="293"/>
  <c r="I771" i="293"/>
  <c r="I794" i="293"/>
  <c r="I856" i="293"/>
  <c r="I864" i="293"/>
  <c r="I887" i="293"/>
  <c r="I895" i="293"/>
  <c r="I941" i="293"/>
  <c r="I1012" i="293"/>
  <c r="I1020" i="293"/>
  <c r="I1065" i="293"/>
  <c r="I1158" i="293"/>
  <c r="I1046" i="294"/>
  <c r="I1164" i="295"/>
  <c r="I1106" i="297"/>
  <c r="I1122" i="297"/>
  <c r="I1138" i="297"/>
  <c r="I1046" i="298"/>
  <c r="I1090" i="298"/>
  <c r="I1043" i="299"/>
  <c r="I47" i="293"/>
  <c r="I125" i="293"/>
  <c r="I171" i="293"/>
  <c r="I218" i="293"/>
  <c r="I265" i="293"/>
  <c r="I320" i="293"/>
  <c r="I359" i="293"/>
  <c r="I366" i="293"/>
  <c r="I507" i="293"/>
  <c r="I515" i="293"/>
  <c r="I607" i="293"/>
  <c r="I622" i="293"/>
  <c r="I638" i="293"/>
  <c r="I802" i="293"/>
  <c r="I1088" i="293"/>
  <c r="I1096" i="293"/>
  <c r="I1100" i="296"/>
  <c r="I1040" i="298"/>
  <c r="I1080" i="298"/>
  <c r="I1146" i="292"/>
  <c r="I1154" i="292"/>
  <c r="I55" i="293"/>
  <c r="I110" i="293"/>
  <c r="I133" i="293"/>
  <c r="I141" i="293"/>
  <c r="I203" i="293"/>
  <c r="I211" i="293"/>
  <c r="I219" i="293"/>
  <c r="I258" i="293"/>
  <c r="I266" i="293"/>
  <c r="I289" i="293"/>
  <c r="I297" i="293"/>
  <c r="I321" i="293"/>
  <c r="I329" i="293"/>
  <c r="I345" i="293"/>
  <c r="I367" i="293"/>
  <c r="I375" i="293"/>
  <c r="I406" i="293"/>
  <c r="I531" i="293"/>
  <c r="I547" i="293"/>
  <c r="I693" i="293"/>
  <c r="I701" i="293"/>
  <c r="I709" i="293"/>
  <c r="I717" i="293"/>
  <c r="I803" i="293"/>
  <c r="I811" i="293"/>
  <c r="I873" i="293"/>
  <c r="I904" i="293"/>
  <c r="I943" i="293"/>
  <c r="I951" i="293"/>
  <c r="I959" i="293"/>
  <c r="I967" i="293"/>
  <c r="I975" i="293"/>
  <c r="I983" i="293"/>
  <c r="I991" i="293"/>
  <c r="I1074" i="293"/>
  <c r="I1081" i="293"/>
  <c r="I1070" i="294"/>
  <c r="I1053" i="295"/>
  <c r="I1089" i="295"/>
  <c r="I1165" i="295"/>
  <c r="I1059" i="296"/>
  <c r="I1111" i="296"/>
  <c r="I1127" i="296"/>
  <c r="I1143" i="296"/>
  <c r="I1159" i="296"/>
  <c r="I1164" i="296"/>
  <c r="I1067" i="297"/>
  <c r="I1075" i="297"/>
  <c r="I1091" i="297"/>
  <c r="I1123" i="297"/>
  <c r="I1139" i="297"/>
  <c r="I1155" i="297"/>
  <c r="I1096" i="298"/>
  <c r="I1060" i="299"/>
  <c r="I1075" i="299"/>
  <c r="I1096" i="299"/>
  <c r="I1127" i="299"/>
  <c r="I1143" i="299"/>
  <c r="I1163" i="300"/>
  <c r="I212" i="293"/>
  <c r="I251" i="293"/>
  <c r="I376" i="293"/>
  <c r="I407" i="293"/>
  <c r="I578" i="293"/>
  <c r="I640" i="293"/>
  <c r="I678" i="293"/>
  <c r="I850" i="293"/>
  <c r="I984" i="293"/>
  <c r="I1040" i="294"/>
  <c r="I1056" i="294"/>
  <c r="I1056" i="298"/>
  <c r="I1102" i="298"/>
  <c r="I1153" i="298"/>
  <c r="I1053" i="299"/>
  <c r="I1049" i="300"/>
  <c r="I1106" i="300"/>
  <c r="I1134" i="300"/>
  <c r="I33" i="293"/>
  <c r="I72" i="293"/>
  <c r="I79" i="293"/>
  <c r="I392" i="293"/>
  <c r="I455" i="293"/>
  <c r="I525" i="293"/>
  <c r="I556" i="293"/>
  <c r="I586" i="293"/>
  <c r="I679" i="293"/>
  <c r="I742" i="293"/>
  <c r="I890" i="293"/>
  <c r="I913" i="293"/>
  <c r="I1047" i="295"/>
  <c r="I1105" i="295"/>
  <c r="I1148" i="298"/>
  <c r="I1064" i="300"/>
  <c r="I1072" i="300"/>
  <c r="I323" i="293"/>
  <c r="I408" i="293"/>
  <c r="I829" i="293"/>
  <c r="I1023" i="293"/>
  <c r="I1053" i="293"/>
  <c r="I1147" i="293"/>
  <c r="I1161" i="295"/>
  <c r="I1156" i="292"/>
  <c r="I57" i="293"/>
  <c r="I65" i="293"/>
  <c r="I96" i="293"/>
  <c r="I299" i="293"/>
  <c r="I456" i="293"/>
  <c r="I510" i="293"/>
  <c r="I526" i="293"/>
  <c r="I565" i="293"/>
  <c r="I657" i="293"/>
  <c r="I680" i="293"/>
  <c r="I688" i="293"/>
  <c r="I759" i="293"/>
  <c r="I775" i="293"/>
  <c r="I898" i="293"/>
  <c r="I961" i="293"/>
  <c r="I1134" i="296"/>
  <c r="I1113" i="298"/>
  <c r="I1154" i="298"/>
  <c r="I1087" i="299"/>
  <c r="I1155" i="299"/>
  <c r="I1126" i="300"/>
  <c r="I1149" i="292"/>
  <c r="I42" i="293"/>
  <c r="I81" i="293"/>
  <c r="I97" i="293"/>
  <c r="I167" i="293"/>
  <c r="I214" i="293"/>
  <c r="I261" i="293"/>
  <c r="I324" i="293"/>
  <c r="I340" i="293"/>
  <c r="I355" i="293"/>
  <c r="I401" i="293"/>
  <c r="I409" i="293"/>
  <c r="I432" i="293"/>
  <c r="I464" i="293"/>
  <c r="I487" i="293"/>
  <c r="I542" i="293"/>
  <c r="I845" i="293"/>
  <c r="I868" i="293"/>
  <c r="I1070" i="295"/>
  <c r="I1070" i="297"/>
  <c r="I1149" i="298"/>
  <c r="I1103" i="299"/>
  <c r="I1129" i="299"/>
  <c r="I1145" i="299"/>
  <c r="I1150" i="300"/>
  <c r="I66" i="293"/>
  <c r="I285" i="293"/>
  <c r="I417" i="293"/>
  <c r="I425" i="293"/>
  <c r="I433" i="293"/>
  <c r="I441" i="293"/>
  <c r="I449" i="293"/>
  <c r="I457" i="293"/>
  <c r="I495" i="293"/>
  <c r="I527" i="293"/>
  <c r="I573" i="293"/>
  <c r="I626" i="293"/>
  <c r="I814" i="293"/>
  <c r="I892" i="293"/>
  <c r="I946" i="293"/>
  <c r="I1043" i="294"/>
  <c r="I1051" i="294"/>
  <c r="I1076" i="296"/>
  <c r="I1136" i="297"/>
  <c r="I1152" i="297"/>
  <c r="I1150" i="292"/>
  <c r="I1158" i="292"/>
  <c r="I51" i="293"/>
  <c r="I82" i="293"/>
  <c r="I90" i="293"/>
  <c r="I98" i="293"/>
  <c r="I106" i="293"/>
  <c r="I114" i="293"/>
  <c r="I122" i="293"/>
  <c r="I144" i="293"/>
  <c r="I160" i="293"/>
  <c r="I168" i="293"/>
  <c r="I215" i="293"/>
  <c r="I223" i="293"/>
  <c r="I293" i="293"/>
  <c r="I309" i="293"/>
  <c r="I317" i="293"/>
  <c r="I333" i="293"/>
  <c r="I341" i="293"/>
  <c r="I349" i="293"/>
  <c r="I356" i="293"/>
  <c r="I480" i="293"/>
  <c r="I488" i="293"/>
  <c r="I581" i="293"/>
  <c r="I589" i="293"/>
  <c r="I619" i="293"/>
  <c r="I635" i="293"/>
  <c r="I705" i="293"/>
  <c r="I784" i="293"/>
  <c r="I807" i="293"/>
  <c r="I869" i="293"/>
  <c r="I877" i="293"/>
  <c r="I900" i="293"/>
  <c r="I924" i="293"/>
  <c r="I939" i="293"/>
  <c r="I947" i="293"/>
  <c r="I955" i="293"/>
  <c r="I963" i="293"/>
  <c r="I971" i="293"/>
  <c r="I987" i="293"/>
  <c r="I1047" i="293"/>
  <c r="I1055" i="293"/>
  <c r="I1085" i="293"/>
  <c r="I1093" i="293"/>
  <c r="I1125" i="293"/>
  <c r="I1141" i="293"/>
  <c r="I1149" i="293"/>
  <c r="I1059" i="294"/>
  <c r="I1157" i="295"/>
  <c r="I1055" i="296"/>
  <c r="I1063" i="296"/>
  <c r="I1087" i="296"/>
  <c r="I1119" i="296"/>
  <c r="I1135" i="296"/>
  <c r="I1151" i="296"/>
  <c r="I1071" i="297"/>
  <c r="I1083" i="297"/>
  <c r="I1099" i="297"/>
  <c r="I1115" i="297"/>
  <c r="I1131" i="297"/>
  <c r="I1147" i="297"/>
  <c r="I1163" i="297"/>
  <c r="I1072" i="298"/>
  <c r="I1109" i="298"/>
  <c r="I1114" i="298"/>
  <c r="I1160" i="298"/>
  <c r="I1165" i="298"/>
  <c r="I1071" i="299"/>
  <c r="I1088" i="299"/>
  <c r="I1109" i="299"/>
  <c r="I1119" i="299"/>
  <c r="I1135" i="299"/>
  <c r="I1156" i="299"/>
  <c r="I1044" i="300"/>
  <c r="I1074" i="300"/>
  <c r="I1146" i="300"/>
  <c r="I1049" i="292"/>
  <c r="I1056" i="292"/>
  <c r="I1076" i="292"/>
  <c r="I1096" i="292"/>
  <c r="I1124" i="292"/>
  <c r="I36" i="293"/>
  <c r="I50" i="293"/>
  <c r="I87" i="293"/>
  <c r="I101" i="293"/>
  <c r="I108" i="293"/>
  <c r="I130" i="293"/>
  <c r="I138" i="293"/>
  <c r="I181" i="293"/>
  <c r="I188" i="293"/>
  <c r="I195" i="293"/>
  <c r="I210" i="293"/>
  <c r="I232" i="293"/>
  <c r="I1035" i="292"/>
  <c r="I1132" i="292"/>
  <c r="I44" i="293"/>
  <c r="I73" i="293"/>
  <c r="I1050" i="292"/>
  <c r="I59" i="293"/>
  <c r="I124" i="293"/>
  <c r="I139" i="293"/>
  <c r="I204" i="293"/>
  <c r="I1036" i="292"/>
  <c r="I1084" i="292"/>
  <c r="I1140" i="292"/>
  <c r="I74" i="293"/>
  <c r="I1044" i="292"/>
  <c r="I1051" i="292"/>
  <c r="I1066" i="292"/>
  <c r="I1098" i="292"/>
  <c r="I1105" i="292"/>
  <c r="I1112" i="292"/>
  <c r="I1119" i="292"/>
  <c r="I1155" i="292"/>
  <c r="I60" i="293"/>
  <c r="I67" i="293"/>
  <c r="I89" i="293"/>
  <c r="I118" i="293"/>
  <c r="I140" i="293"/>
  <c r="I147" i="293"/>
  <c r="I161" i="293"/>
  <c r="I169" i="293"/>
  <c r="I1052" i="292"/>
  <c r="I1067" i="292"/>
  <c r="I1092" i="292"/>
  <c r="I1120" i="292"/>
  <c r="I1127" i="292"/>
  <c r="I68" i="293"/>
  <c r="I119" i="293"/>
  <c r="I148" i="293"/>
  <c r="I162" i="293"/>
  <c r="I170" i="293"/>
  <c r="I221" i="293"/>
  <c r="J1078" i="291"/>
  <c r="J1085" i="291"/>
  <c r="J1138" i="291"/>
  <c r="I1046" i="292"/>
  <c r="I1068" i="292"/>
  <c r="I1080" i="292"/>
  <c r="I1107" i="292"/>
  <c r="I1114" i="292"/>
  <c r="I1121" i="292"/>
  <c r="I1128" i="292"/>
  <c r="I1135" i="292"/>
  <c r="I26" i="293"/>
  <c r="I69" i="293"/>
  <c r="I77" i="293"/>
  <c r="I105" i="293"/>
  <c r="I120" i="293"/>
  <c r="I127" i="293"/>
  <c r="I149" i="293"/>
  <c r="I156" i="293"/>
  <c r="I163" i="293"/>
  <c r="I207" i="293"/>
  <c r="J1123" i="291"/>
  <c r="J1160" i="291"/>
  <c r="J1137" i="291"/>
  <c r="J1159" i="291"/>
  <c r="I1054" i="292"/>
  <c r="I1081" i="292"/>
  <c r="I1087" i="292"/>
  <c r="I1115" i="292"/>
  <c r="I1122" i="292"/>
  <c r="I1129" i="292"/>
  <c r="I1136" i="292"/>
  <c r="I1143" i="292"/>
  <c r="I41" i="293"/>
  <c r="I113" i="293"/>
  <c r="I164" i="293"/>
  <c r="J1107" i="291"/>
  <c r="J1122" i="291"/>
  <c r="J1136" i="291"/>
  <c r="J1158" i="291"/>
  <c r="I1062" i="292"/>
  <c r="I34" i="293"/>
  <c r="I56" i="293"/>
  <c r="I85" i="293"/>
  <c r="I99" i="293"/>
  <c r="I136" i="293"/>
  <c r="I179" i="293"/>
  <c r="I193" i="293"/>
  <c r="I201" i="293"/>
  <c r="I216" i="293"/>
  <c r="J1106" i="291"/>
  <c r="J1121" i="291"/>
  <c r="I1063" i="292"/>
  <c r="I1095" i="292"/>
  <c r="I1116" i="292"/>
  <c r="I28" i="293"/>
  <c r="I35" i="293"/>
  <c r="I49" i="293"/>
  <c r="I86" i="293"/>
  <c r="I93" i="293"/>
  <c r="I100" i="293"/>
  <c r="I129" i="293"/>
  <c r="I137" i="293"/>
  <c r="I180" i="293"/>
  <c r="I194" i="293"/>
  <c r="I209" i="293"/>
  <c r="I217" i="293"/>
  <c r="I231" i="293"/>
  <c r="I249" i="293"/>
  <c r="I292" i="293"/>
  <c r="I307" i="293"/>
  <c r="I535" i="293"/>
  <c r="I587" i="293"/>
  <c r="I601" i="293"/>
  <c r="I616" i="293"/>
  <c r="I624" i="293"/>
  <c r="I631" i="293"/>
  <c r="I646" i="293"/>
  <c r="I667" i="293"/>
  <c r="I703" i="293"/>
  <c r="I718" i="293"/>
  <c r="I815" i="293"/>
  <c r="I830" i="293"/>
  <c r="I1004" i="293"/>
  <c r="I1049" i="295"/>
  <c r="I1063" i="295"/>
  <c r="I1081" i="295"/>
  <c r="I1124" i="295"/>
  <c r="I1129" i="295"/>
  <c r="I1134" i="295"/>
  <c r="I1075" i="296"/>
  <c r="I1091" i="296"/>
  <c r="I1107" i="296"/>
  <c r="I1123" i="296"/>
  <c r="I1139" i="296"/>
  <c r="I1090" i="297"/>
  <c r="I1154" i="297"/>
  <c r="I1070" i="299"/>
  <c r="I1077" i="299"/>
  <c r="I1108" i="299"/>
  <c r="I1113" i="299"/>
  <c r="I1042" i="300"/>
  <c r="I1056" i="300"/>
  <c r="I1063" i="300"/>
  <c r="I1102" i="300"/>
  <c r="I373" i="293"/>
  <c r="I402" i="293"/>
  <c r="I469" i="293"/>
  <c r="I498" i="293"/>
  <c r="I506" i="293"/>
  <c r="I543" i="293"/>
  <c r="I602" i="293"/>
  <c r="I660" i="293"/>
  <c r="I779" i="293"/>
  <c r="I808" i="293"/>
  <c r="I816" i="293"/>
  <c r="I823" i="293"/>
  <c r="I838" i="293"/>
  <c r="I918" i="293"/>
  <c r="I940" i="293"/>
  <c r="I997" i="293"/>
  <c r="I1005" i="293"/>
  <c r="I1067" i="293"/>
  <c r="I1109" i="293"/>
  <c r="I1124" i="293"/>
  <c r="I1146" i="293"/>
  <c r="I1144" i="295"/>
  <c r="I1149" i="295"/>
  <c r="I1154" i="295"/>
  <c r="I1062" i="296"/>
  <c r="I1150" i="296"/>
  <c r="I1133" i="297"/>
  <c r="I1078" i="298"/>
  <c r="I1132" i="298"/>
  <c r="I1137" i="298"/>
  <c r="I1142" i="298"/>
  <c r="I1050" i="300"/>
  <c r="I1071" i="300"/>
  <c r="I1098" i="300"/>
  <c r="I1162" i="300"/>
  <c r="I242" i="293"/>
  <c r="I250" i="293"/>
  <c r="I301" i="293"/>
  <c r="I308" i="293"/>
  <c r="I337" i="293"/>
  <c r="I447" i="293"/>
  <c r="I484" i="293"/>
  <c r="I536" i="293"/>
  <c r="I551" i="293"/>
  <c r="I647" i="293"/>
  <c r="I668" i="293"/>
  <c r="I719" i="293"/>
  <c r="I734" i="293"/>
  <c r="I876" i="293"/>
  <c r="I883" i="293"/>
  <c r="I1103" i="293"/>
  <c r="I1117" i="293"/>
  <c r="I1047" i="294"/>
  <c r="I1054" i="294"/>
  <c r="I1068" i="294"/>
  <c r="I1050" i="295"/>
  <c r="I1042" i="296"/>
  <c r="I1081" i="296"/>
  <c r="I1097" i="296"/>
  <c r="I1096" i="297"/>
  <c r="I1088" i="298"/>
  <c r="I1093" i="298"/>
  <c r="I1098" i="298"/>
  <c r="I1140" i="299"/>
  <c r="I257" i="293"/>
  <c r="I279" i="293"/>
  <c r="I846" i="293"/>
  <c r="I933" i="293"/>
  <c r="I998" i="293"/>
  <c r="I1006" i="293"/>
  <c r="I1026" i="293"/>
  <c r="I1033" i="293"/>
  <c r="I1044" i="295"/>
  <c r="I1077" i="295"/>
  <c r="I1082" i="295"/>
  <c r="I1125" i="295"/>
  <c r="I1130" i="295"/>
  <c r="I1092" i="296"/>
  <c r="I1108" i="296"/>
  <c r="I1124" i="296"/>
  <c r="I1140" i="296"/>
  <c r="I1054" i="297"/>
  <c r="I1107" i="297"/>
  <c r="I1154" i="300"/>
  <c r="I243" i="293"/>
  <c r="I316" i="293"/>
  <c r="I338" i="293"/>
  <c r="I552" i="293"/>
  <c r="I675" i="293"/>
  <c r="I735" i="293"/>
  <c r="I750" i="293"/>
  <c r="I1068" i="293"/>
  <c r="I1118" i="293"/>
  <c r="I1133" i="293"/>
  <c r="I1140" i="295"/>
  <c r="I1145" i="295"/>
  <c r="I1150" i="295"/>
  <c r="I1043" i="296"/>
  <c r="I1103" i="296"/>
  <c r="I1134" i="297"/>
  <c r="I1150" i="297"/>
  <c r="I1047" i="298"/>
  <c r="I1067" i="298"/>
  <c r="I1133" i="298"/>
  <c r="I1138" i="298"/>
  <c r="I1044" i="299"/>
  <c r="I1058" i="299"/>
  <c r="I1099" i="299"/>
  <c r="I1104" i="299"/>
  <c r="I1065" i="300"/>
  <c r="I471" i="293"/>
  <c r="I493" i="293"/>
  <c r="I500" i="293"/>
  <c r="I596" i="293"/>
  <c r="I604" i="293"/>
  <c r="I736" i="293"/>
  <c r="I743" i="293"/>
  <c r="I758" i="293"/>
  <c r="I773" i="293"/>
  <c r="I781" i="293"/>
  <c r="I840" i="293"/>
  <c r="I847" i="293"/>
  <c r="I862" i="293"/>
  <c r="I920" i="293"/>
  <c r="I934" i="293"/>
  <c r="I1069" i="293"/>
  <c r="I1041" i="294"/>
  <c r="I1048" i="294"/>
  <c r="I1130" i="296"/>
  <c r="I1146" i="296"/>
  <c r="I1055" i="297"/>
  <c r="I1097" i="297"/>
  <c r="I1113" i="297"/>
  <c r="I1084" i="298"/>
  <c r="I1089" i="298"/>
  <c r="I1094" i="298"/>
  <c r="I244" i="293"/>
  <c r="I287" i="293"/>
  <c r="I295" i="293"/>
  <c r="I310" i="293"/>
  <c r="I339" i="293"/>
  <c r="I361" i="293"/>
  <c r="I567" i="293"/>
  <c r="I649" i="293"/>
  <c r="I676" i="293"/>
  <c r="I796" i="293"/>
  <c r="I885" i="293"/>
  <c r="I957" i="293"/>
  <c r="I1097" i="293"/>
  <c r="I1119" i="293"/>
  <c r="I1134" i="293"/>
  <c r="I1042" i="294"/>
  <c r="I1052" i="295"/>
  <c r="I1078" i="295"/>
  <c r="I1097" i="295"/>
  <c r="I1077" i="296"/>
  <c r="I1093" i="296"/>
  <c r="I1125" i="296"/>
  <c r="I1141" i="296"/>
  <c r="I1157" i="296"/>
  <c r="I1048" i="298"/>
  <c r="I1059" i="299"/>
  <c r="I1079" i="299"/>
  <c r="I1084" i="299"/>
  <c r="I1078" i="300"/>
  <c r="I1142" i="300"/>
  <c r="I325" i="293"/>
  <c r="I354" i="293"/>
  <c r="I427" i="293"/>
  <c r="I472" i="293"/>
  <c r="I479" i="293"/>
  <c r="I501" i="293"/>
  <c r="I523" i="293"/>
  <c r="I605" i="293"/>
  <c r="I611" i="293"/>
  <c r="I774" i="293"/>
  <c r="I863" i="293"/>
  <c r="I935" i="293"/>
  <c r="I1000" i="293"/>
  <c r="I1035" i="293"/>
  <c r="I1070" i="293"/>
  <c r="I1066" i="295"/>
  <c r="I1136" i="295"/>
  <c r="I1141" i="295"/>
  <c r="I1146" i="295"/>
  <c r="I1051" i="296"/>
  <c r="I1071" i="296"/>
  <c r="I1088" i="296"/>
  <c r="I1104" i="296"/>
  <c r="I1120" i="296"/>
  <c r="I1136" i="296"/>
  <c r="I1152" i="296"/>
  <c r="I1056" i="297"/>
  <c r="I1087" i="297"/>
  <c r="I1103" i="297"/>
  <c r="I1119" i="297"/>
  <c r="I1135" i="297"/>
  <c r="I1151" i="297"/>
  <c r="I1129" i="298"/>
  <c r="I1134" i="298"/>
  <c r="I1066" i="299"/>
  <c r="I1095" i="299"/>
  <c r="I1100" i="299"/>
  <c r="I1105" i="299"/>
  <c r="I1115" i="299"/>
  <c r="I1131" i="299"/>
  <c r="I1157" i="299"/>
  <c r="I245" i="293"/>
  <c r="I253" i="293"/>
  <c r="I362" i="293"/>
  <c r="I391" i="293"/>
  <c r="I420" i="293"/>
  <c r="I590" i="293"/>
  <c r="I670" i="293"/>
  <c r="I677" i="293"/>
  <c r="I789" i="293"/>
  <c r="I797" i="293"/>
  <c r="I871" i="293"/>
  <c r="I886" i="293"/>
  <c r="I1049" i="293"/>
  <c r="I1091" i="293"/>
  <c r="I1105" i="293"/>
  <c r="I1135" i="293"/>
  <c r="I282" i="293"/>
  <c r="I465" i="293"/>
  <c r="I473" i="293"/>
  <c r="I539" i="293"/>
  <c r="I598" i="293"/>
  <c r="I627" i="293"/>
  <c r="I819" i="293"/>
  <c r="I827" i="293"/>
  <c r="I842" i="293"/>
  <c r="I908" i="293"/>
  <c r="I922" i="293"/>
  <c r="I929" i="293"/>
  <c r="I936" i="293"/>
  <c r="I1040" i="295"/>
  <c r="I1060" i="295"/>
  <c r="I1067" i="295"/>
  <c r="I1093" i="295"/>
  <c r="I1117" i="295"/>
  <c r="I1122" i="295"/>
  <c r="I1072" i="296"/>
  <c r="I1078" i="296"/>
  <c r="I1094" i="296"/>
  <c r="I1110" i="296"/>
  <c r="I1126" i="296"/>
  <c r="I1142" i="296"/>
  <c r="I1158" i="296"/>
  <c r="I1163" i="296"/>
  <c r="I1043" i="297"/>
  <c r="I1077" i="297"/>
  <c r="I1093" i="297"/>
  <c r="I1109" i="297"/>
  <c r="I1125" i="297"/>
  <c r="I1141" i="297"/>
  <c r="I1157" i="297"/>
  <c r="I1100" i="298"/>
  <c r="I1105" i="298"/>
  <c r="I1110" i="298"/>
  <c r="I1164" i="298"/>
  <c r="I1067" i="299"/>
  <c r="I1080" i="299"/>
  <c r="I1085" i="299"/>
  <c r="I1121" i="299"/>
  <c r="I1137" i="299"/>
  <c r="I1053" i="300"/>
  <c r="I1130" i="300"/>
  <c r="I348" i="293"/>
  <c r="I436" i="293"/>
  <c r="I664" i="293"/>
  <c r="I790" i="293"/>
  <c r="I1015" i="293"/>
  <c r="I1036" i="293"/>
  <c r="I1077" i="293"/>
  <c r="I1064" i="294"/>
  <c r="I1142" i="295"/>
  <c r="I268" i="293"/>
  <c r="I370" i="293"/>
  <c r="I474" i="293"/>
  <c r="I503" i="293"/>
  <c r="I555" i="293"/>
  <c r="I599" i="293"/>
  <c r="I621" i="293"/>
  <c r="I776" i="293"/>
  <c r="I937" i="293"/>
  <c r="I944" i="293"/>
  <c r="I1037" i="293"/>
  <c r="I1113" i="293"/>
  <c r="I1058" i="294"/>
  <c r="I1046" i="296"/>
  <c r="I1116" i="296"/>
  <c r="I1132" i="296"/>
  <c r="I1148" i="296"/>
  <c r="I1050" i="298"/>
  <c r="I1063" i="298"/>
  <c r="I1081" i="298"/>
  <c r="I1086" i="298"/>
  <c r="I1145" i="298"/>
  <c r="I1150" i="298"/>
  <c r="I1040" i="300"/>
  <c r="I247" i="293"/>
  <c r="I269" i="293"/>
  <c r="I290" i="293"/>
  <c r="I298" i="293"/>
  <c r="I305" i="293"/>
  <c r="I313" i="293"/>
  <c r="I385" i="293"/>
  <c r="I393" i="293"/>
  <c r="I444" i="293"/>
  <c r="I459" i="293"/>
  <c r="I489" i="293"/>
  <c r="I570" i="293"/>
  <c r="I585" i="293"/>
  <c r="I614" i="293"/>
  <c r="I629" i="293"/>
  <c r="I644" i="293"/>
  <c r="I665" i="293"/>
  <c r="I672" i="293"/>
  <c r="I686" i="293"/>
  <c r="I716" i="293"/>
  <c r="I1051" i="293"/>
  <c r="I1113" i="295"/>
  <c r="I1079" i="296"/>
  <c r="I1095" i="296"/>
  <c r="I1051" i="297"/>
  <c r="I1078" i="297"/>
  <c r="I1040" i="299"/>
  <c r="I1054" i="299"/>
  <c r="I1081" i="299"/>
  <c r="I1061" i="300"/>
  <c r="I371" i="293"/>
  <c r="I415" i="293"/>
  <c r="I445" i="293"/>
  <c r="I452" i="293"/>
  <c r="I467" i="293"/>
  <c r="I511" i="293"/>
  <c r="I600" i="293"/>
  <c r="I806" i="293"/>
  <c r="I945" i="293"/>
  <c r="I960" i="293"/>
  <c r="I1069" i="295"/>
  <c r="I1085" i="295"/>
  <c r="I1128" i="295"/>
  <c r="I1133" i="295"/>
  <c r="I1138" i="295"/>
  <c r="I1040" i="296"/>
  <c r="I1047" i="296"/>
  <c r="I1067" i="296"/>
  <c r="I1090" i="296"/>
  <c r="I1106" i="296"/>
  <c r="I1122" i="296"/>
  <c r="I1138" i="296"/>
  <c r="I1154" i="296"/>
  <c r="I1089" i="297"/>
  <c r="I1105" i="297"/>
  <c r="I1121" i="297"/>
  <c r="I1137" i="297"/>
  <c r="I1153" i="297"/>
  <c r="I1051" i="298"/>
  <c r="I1064" i="298"/>
  <c r="I1121" i="298"/>
  <c r="I1126" i="298"/>
  <c r="I1076" i="299"/>
  <c r="I1097" i="299"/>
  <c r="I1107" i="299"/>
  <c r="I1112" i="299"/>
  <c r="I1117" i="299"/>
  <c r="I1133" i="299"/>
  <c r="I1159" i="299"/>
  <c r="I1164" i="299"/>
  <c r="I1048" i="300"/>
  <c r="I1069" i="300"/>
  <c r="I1114" i="300"/>
  <c r="I248" i="293"/>
  <c r="I291" i="293"/>
  <c r="I306" i="293"/>
  <c r="I314" i="293"/>
  <c r="I386" i="293"/>
  <c r="I423" i="293"/>
  <c r="I438" i="293"/>
  <c r="I482" i="293"/>
  <c r="I490" i="293"/>
  <c r="I519" i="293"/>
  <c r="I549" i="293"/>
  <c r="I557" i="293"/>
  <c r="I564" i="293"/>
  <c r="I571" i="293"/>
  <c r="I615" i="293"/>
  <c r="I630" i="293"/>
  <c r="I645" i="293"/>
  <c r="I666" i="293"/>
  <c r="I687" i="293"/>
  <c r="I702" i="293"/>
  <c r="I792" i="293"/>
  <c r="I851" i="293"/>
  <c r="I859" i="293"/>
  <c r="I874" i="293"/>
  <c r="I889" i="293"/>
  <c r="I953" i="293"/>
  <c r="I968" i="293"/>
  <c r="I982" i="293"/>
  <c r="I990" i="293"/>
  <c r="I1010" i="293"/>
  <c r="I1017" i="293"/>
  <c r="I1086" i="293"/>
  <c r="I1094" i="293"/>
  <c r="I1101" i="293"/>
  <c r="I1115" i="293"/>
  <c r="I1130" i="293"/>
  <c r="I1137" i="293"/>
  <c r="I1066" i="294"/>
  <c r="I1109" i="295"/>
  <c r="I1148" i="295"/>
  <c r="I1153" i="295"/>
  <c r="I1158" i="295"/>
  <c r="I1074" i="296"/>
  <c r="I1085" i="296"/>
  <c r="I1101" i="296"/>
  <c r="I1117" i="296"/>
  <c r="I1133" i="296"/>
  <c r="I1149" i="296"/>
  <c r="I1052" i="297"/>
  <c r="I1059" i="297"/>
  <c r="I1084" i="297"/>
  <c r="I1100" i="297"/>
  <c r="I1116" i="297"/>
  <c r="I1132" i="297"/>
  <c r="I1148" i="297"/>
  <c r="I1164" i="297"/>
  <c r="I1077" i="298"/>
  <c r="I1082" i="298"/>
  <c r="I1141" i="298"/>
  <c r="I1146" i="298"/>
  <c r="I1041" i="299"/>
  <c r="I1048" i="299"/>
  <c r="I1055" i="299"/>
  <c r="I1069" i="299"/>
  <c r="I1092" i="299"/>
  <c r="I1128" i="299"/>
  <c r="I1144" i="299"/>
  <c r="I1149" i="299"/>
  <c r="I1055" i="300"/>
  <c r="I1062" i="300"/>
  <c r="B1090" i="293"/>
  <c r="J1089" i="293"/>
  <c r="I1113" i="292"/>
  <c r="I166" i="293"/>
  <c r="I550" i="293"/>
  <c r="H1145" i="294"/>
  <c r="I1145" i="294" s="1"/>
  <c r="J1145" i="291"/>
  <c r="H1152" i="294"/>
  <c r="I1152" i="294" s="1"/>
  <c r="J1152" i="291"/>
  <c r="I1045" i="292"/>
  <c r="I38" i="293"/>
  <c r="I102" i="293"/>
  <c r="I390" i="293"/>
  <c r="I572" i="293"/>
  <c r="J1087" i="291"/>
  <c r="J1103" i="291"/>
  <c r="J1119" i="291"/>
  <c r="J1135" i="291"/>
  <c r="J1086" i="291"/>
  <c r="J1102" i="291"/>
  <c r="J1118" i="291"/>
  <c r="J1134" i="291"/>
  <c r="J1101" i="291"/>
  <c r="J1117" i="291"/>
  <c r="J1133" i="291"/>
  <c r="I54" i="293"/>
  <c r="J1084" i="291"/>
  <c r="J1100" i="291"/>
  <c r="J1116" i="291"/>
  <c r="J1132" i="291"/>
  <c r="H1156" i="294"/>
  <c r="I1156" i="294" s="1"/>
  <c r="J1156" i="291"/>
  <c r="I262" i="293"/>
  <c r="I502" i="293"/>
  <c r="J1083" i="291"/>
  <c r="J1099" i="291"/>
  <c r="J1115" i="291"/>
  <c r="J1131" i="291"/>
  <c r="H1079" i="294"/>
  <c r="I1079" i="294" s="1"/>
  <c r="J1114" i="291"/>
  <c r="J1130" i="291"/>
  <c r="J1081" i="291"/>
  <c r="J1097" i="291"/>
  <c r="J1113" i="291"/>
  <c r="J1129" i="291"/>
  <c r="H1155" i="294"/>
  <c r="I1155" i="294" s="1"/>
  <c r="J1155" i="291"/>
  <c r="B1077" i="292"/>
  <c r="J1076" i="292"/>
  <c r="I70" i="293"/>
  <c r="I518" i="293"/>
  <c r="J1080" i="291"/>
  <c r="J1096" i="291"/>
  <c r="J1112" i="291"/>
  <c r="J1128" i="291"/>
  <c r="J1095" i="291"/>
  <c r="J1111" i="291"/>
  <c r="J1127" i="291"/>
  <c r="I150" i="293"/>
  <c r="I358" i="293"/>
  <c r="J1110" i="291"/>
  <c r="J1126" i="291"/>
  <c r="J1140" i="291"/>
  <c r="I534" i="293"/>
  <c r="J1077" i="291"/>
  <c r="J1093" i="291"/>
  <c r="J1109" i="291"/>
  <c r="J1125" i="291"/>
  <c r="J1076" i="291"/>
  <c r="J1092" i="291"/>
  <c r="J1108" i="291"/>
  <c r="J1124" i="291"/>
  <c r="J1139" i="291"/>
  <c r="H1153" i="294"/>
  <c r="I1153" i="294" s="1"/>
  <c r="J1153" i="291"/>
  <c r="I1089" i="292"/>
  <c r="I1137" i="292"/>
  <c r="I230" i="293"/>
  <c r="I374" i="293"/>
  <c r="J1154" i="291"/>
  <c r="I1126" i="294"/>
  <c r="I1142" i="294"/>
  <c r="J1151" i="291"/>
  <c r="I713" i="293"/>
  <c r="I841" i="293"/>
  <c r="B1078" i="294"/>
  <c r="J1077" i="294"/>
  <c r="I1127" i="294"/>
  <c r="J1150" i="291"/>
  <c r="J1165" i="291"/>
  <c r="J1148" i="291"/>
  <c r="J1164" i="291"/>
  <c r="J1147" i="291"/>
  <c r="J1163" i="291"/>
  <c r="J1146" i="291"/>
  <c r="J1162" i="291"/>
  <c r="J1161" i="291"/>
  <c r="I697" i="293"/>
  <c r="I825" i="293"/>
  <c r="I1080" i="294"/>
  <c r="I1088" i="294"/>
  <c r="I1096" i="294"/>
  <c r="I1158" i="294"/>
  <c r="I1082" i="294"/>
  <c r="I1090" i="294"/>
  <c r="I1098" i="294"/>
  <c r="I1118" i="294"/>
  <c r="I1038" i="293"/>
  <c r="I1054" i="293"/>
  <c r="I1119" i="294"/>
  <c r="I1134" i="294"/>
  <c r="I974" i="293"/>
  <c r="I1076" i="294"/>
  <c r="I1084" i="294"/>
  <c r="I1092" i="294"/>
  <c r="I1100" i="294"/>
  <c r="J1076" i="294"/>
  <c r="I1150" i="294"/>
  <c r="I888" i="293"/>
  <c r="I910" i="293"/>
  <c r="I926" i="293"/>
  <c r="I942" i="293"/>
  <c r="I1077" i="294"/>
  <c r="I1085" i="294"/>
  <c r="I1093" i="294"/>
  <c r="I1101" i="294"/>
  <c r="I986" i="293"/>
  <c r="I1002" i="293"/>
  <c r="I1018" i="293"/>
  <c r="I1034" i="293"/>
  <c r="I1050" i="293"/>
  <c r="I1066" i="293"/>
  <c r="I1078" i="294"/>
  <c r="I1086" i="294"/>
  <c r="I1094" i="294"/>
  <c r="I1102" i="294"/>
  <c r="I1111" i="294"/>
  <c r="I1112" i="298"/>
  <c r="I1042" i="299"/>
  <c r="I1108" i="298"/>
  <c r="I1090" i="300"/>
  <c r="I1128" i="298"/>
  <c r="I1055" i="298"/>
  <c r="I1104" i="298"/>
  <c r="I1060" i="296"/>
  <c r="I1124" i="298"/>
  <c r="I1138" i="300"/>
  <c r="I1108" i="294"/>
  <c r="J1075" i="294"/>
  <c r="I1109" i="294"/>
  <c r="I1115" i="294"/>
  <c r="I1123" i="294"/>
  <c r="I1131" i="294"/>
  <c r="I1139" i="294"/>
  <c r="I1147" i="294"/>
  <c r="I1076" i="298"/>
  <c r="I1140" i="298"/>
  <c r="I1047" i="300"/>
  <c r="I1122" i="300"/>
  <c r="I1116" i="294"/>
  <c r="I1124" i="294"/>
  <c r="I1132" i="294"/>
  <c r="I1140" i="294"/>
  <c r="I1148" i="294"/>
  <c r="I1110" i="294"/>
  <c r="I1117" i="294"/>
  <c r="I1125" i="294"/>
  <c r="I1133" i="294"/>
  <c r="I1141" i="294"/>
  <c r="I1149" i="294"/>
  <c r="I1157" i="294"/>
  <c r="I1071" i="298"/>
  <c r="I1116" i="298"/>
  <c r="I1136" i="298"/>
  <c r="I1110" i="300"/>
  <c r="B1078" i="292" l="1"/>
  <c r="J1077" i="292"/>
  <c r="B1079" i="294"/>
  <c r="J1078" i="294"/>
  <c r="B1091" i="293"/>
  <c r="J1090" i="293"/>
  <c r="B1092" i="293" l="1"/>
  <c r="J1091" i="293"/>
  <c r="B1080" i="294"/>
  <c r="J1079" i="294"/>
  <c r="B1079" i="292"/>
  <c r="J1078" i="292"/>
  <c r="B1080" i="292" l="1"/>
  <c r="J1079" i="292"/>
  <c r="B1081" i="294"/>
  <c r="J1080" i="294"/>
  <c r="B1093" i="293"/>
  <c r="J1092" i="293"/>
  <c r="B1082" i="294" l="1"/>
  <c r="J1081" i="294"/>
  <c r="J1093" i="293"/>
  <c r="B1094" i="293"/>
  <c r="B1081" i="292"/>
  <c r="J1080" i="292"/>
  <c r="B1095" i="293" l="1"/>
  <c r="J1094" i="293"/>
  <c r="B1082" i="292"/>
  <c r="J1081" i="292"/>
  <c r="B1083" i="294"/>
  <c r="J1082" i="294"/>
  <c r="B1084" i="294" l="1"/>
  <c r="J1083" i="294"/>
  <c r="B1083" i="292"/>
  <c r="J1082" i="292"/>
  <c r="B1096" i="293"/>
  <c r="J1095" i="293"/>
  <c r="B1097" i="293" l="1"/>
  <c r="J1096" i="293"/>
  <c r="J1083" i="292"/>
  <c r="B1084" i="292"/>
  <c r="B1085" i="294"/>
  <c r="J1084" i="294"/>
  <c r="B1086" i="294" l="1"/>
  <c r="J1085" i="294"/>
  <c r="B1085" i="292"/>
  <c r="J1084" i="292"/>
  <c r="B1098" i="293"/>
  <c r="J1097" i="293"/>
  <c r="B1099" i="293" l="1"/>
  <c r="J1098" i="293"/>
  <c r="B1086" i="292"/>
  <c r="J1085" i="292"/>
  <c r="B1087" i="294"/>
  <c r="J1086" i="294"/>
  <c r="B1088" i="294" l="1"/>
  <c r="J1087" i="294"/>
  <c r="B1087" i="292"/>
  <c r="J1086" i="292"/>
  <c r="B1100" i="293"/>
  <c r="J1099" i="293"/>
  <c r="B1088" i="292" l="1"/>
  <c r="J1087" i="292"/>
  <c r="B1101" i="293"/>
  <c r="J1100" i="293"/>
  <c r="B1089" i="294"/>
  <c r="J1088" i="294"/>
  <c r="B1090" i="294" l="1"/>
  <c r="J1089" i="294"/>
  <c r="J1101" i="293"/>
  <c r="B1102" i="293"/>
  <c r="B1089" i="292"/>
  <c r="J1088" i="292"/>
  <c r="J1102" i="293" l="1"/>
  <c r="B1103" i="293"/>
  <c r="B1090" i="292"/>
  <c r="J1089" i="292"/>
  <c r="B1091" i="294"/>
  <c r="J1090" i="294"/>
  <c r="B1091" i="292" l="1"/>
  <c r="J1090" i="292"/>
  <c r="B1092" i="294"/>
  <c r="J1091" i="294"/>
  <c r="B1104" i="293"/>
  <c r="J1103" i="293"/>
  <c r="B1105" i="293" l="1"/>
  <c r="J1104" i="293"/>
  <c r="B1093" i="294"/>
  <c r="J1092" i="294"/>
  <c r="J1091" i="292"/>
  <c r="B1092" i="292"/>
  <c r="B1094" i="294" l="1"/>
  <c r="J1093" i="294"/>
  <c r="B1093" i="292"/>
  <c r="J1092" i="292"/>
  <c r="B1106" i="293"/>
  <c r="J1105" i="293"/>
  <c r="B1107" i="293" l="1"/>
  <c r="J1106" i="293"/>
  <c r="B1094" i="292"/>
  <c r="J1093" i="292"/>
  <c r="B1095" i="294"/>
  <c r="J1094" i="294"/>
  <c r="B1096" i="294" l="1"/>
  <c r="J1095" i="294"/>
  <c r="B1095" i="292"/>
  <c r="J1094" i="292"/>
  <c r="B1108" i="293"/>
  <c r="J1107" i="293"/>
  <c r="B1109" i="293" l="1"/>
  <c r="J1108" i="293"/>
  <c r="B1096" i="292"/>
  <c r="J1095" i="292"/>
  <c r="B1097" i="294"/>
  <c r="J1096" i="294"/>
  <c r="B1098" i="294" l="1"/>
  <c r="J1097" i="294"/>
  <c r="B1097" i="292"/>
  <c r="J1096" i="292"/>
  <c r="J1109" i="293"/>
  <c r="B1110" i="293"/>
  <c r="B1111" i="293" l="1"/>
  <c r="J1110" i="293"/>
  <c r="B1098" i="292"/>
  <c r="J1097" i="292"/>
  <c r="B1099" i="294"/>
  <c r="J1098" i="294"/>
  <c r="B1099" i="292" l="1"/>
  <c r="J1098" i="292"/>
  <c r="B1100" i="294"/>
  <c r="J1099" i="294"/>
  <c r="B1112" i="293"/>
  <c r="J1111" i="293"/>
  <c r="B1113" i="293" l="1"/>
  <c r="J1112" i="293"/>
  <c r="B1101" i="294"/>
  <c r="J1100" i="294"/>
  <c r="J1099" i="292"/>
  <c r="B1100" i="292"/>
  <c r="B1102" i="294" l="1"/>
  <c r="J1101" i="294"/>
  <c r="B1101" i="292"/>
  <c r="J1100" i="292"/>
  <c r="B1114" i="293"/>
  <c r="J1113" i="293"/>
  <c r="B1115" i="293" l="1"/>
  <c r="J1114" i="293"/>
  <c r="B1102" i="292"/>
  <c r="J1101" i="292"/>
  <c r="B1103" i="294"/>
  <c r="J1102" i="294"/>
  <c r="B1104" i="294" l="1"/>
  <c r="J1103" i="294"/>
  <c r="B1103" i="292"/>
  <c r="J1102" i="292"/>
  <c r="B1116" i="293"/>
  <c r="J1115" i="293"/>
  <c r="B1104" i="292" l="1"/>
  <c r="J1103" i="292"/>
  <c r="B1117" i="293"/>
  <c r="J1116" i="293"/>
  <c r="B1105" i="294"/>
  <c r="J1104" i="294"/>
  <c r="B1106" i="294" l="1"/>
  <c r="J1105" i="294"/>
  <c r="J1117" i="293"/>
  <c r="B1118" i="293"/>
  <c r="B1105" i="292"/>
  <c r="J1104" i="292"/>
  <c r="B1119" i="293" l="1"/>
  <c r="J1118" i="293"/>
  <c r="B1106" i="292"/>
  <c r="J1105" i="292"/>
  <c r="B1107" i="294"/>
  <c r="J1106" i="294"/>
  <c r="B1108" i="294" l="1"/>
  <c r="J1107" i="294"/>
  <c r="B1107" i="292"/>
  <c r="J1106" i="292"/>
  <c r="B1120" i="293"/>
  <c r="J1119" i="293"/>
  <c r="B1121" i="293" l="1"/>
  <c r="J1120" i="293"/>
  <c r="J1107" i="292"/>
  <c r="B1108" i="292"/>
  <c r="B1109" i="294"/>
  <c r="J1108" i="294"/>
  <c r="J1109" i="294" l="1"/>
  <c r="B1110" i="294"/>
  <c r="B1109" i="292"/>
  <c r="J1108" i="292"/>
  <c r="B1122" i="293"/>
  <c r="J1121" i="293"/>
  <c r="B1123" i="293" l="1"/>
  <c r="J1122" i="293"/>
  <c r="B1110" i="292"/>
  <c r="J1109" i="292"/>
  <c r="B1111" i="294"/>
  <c r="J1110" i="294"/>
  <c r="J1111" i="294" l="1"/>
  <c r="B1112" i="294"/>
  <c r="B1111" i="292"/>
  <c r="J1110" i="292"/>
  <c r="B1124" i="293"/>
  <c r="J1123" i="293"/>
  <c r="B1125" i="293" l="1"/>
  <c r="J1124" i="293"/>
  <c r="B1112" i="292"/>
  <c r="J1111" i="292"/>
  <c r="B1113" i="294"/>
  <c r="J1112" i="294"/>
  <c r="B1114" i="294" l="1"/>
  <c r="J1113" i="294"/>
  <c r="B1113" i="292"/>
  <c r="J1112" i="292"/>
  <c r="J1125" i="293"/>
  <c r="B1126" i="293"/>
  <c r="B1114" i="292" l="1"/>
  <c r="J1113" i="292"/>
  <c r="B1127" i="293"/>
  <c r="J1126" i="293"/>
  <c r="B1115" i="294"/>
  <c r="J1114" i="294"/>
  <c r="B1116" i="294" l="1"/>
  <c r="J1115" i="294"/>
  <c r="B1128" i="293"/>
  <c r="J1127" i="293"/>
  <c r="B1115" i="292"/>
  <c r="J1114" i="292"/>
  <c r="J1115" i="292" l="1"/>
  <c r="B1116" i="292"/>
  <c r="B1129" i="293"/>
  <c r="J1128" i="293"/>
  <c r="B1117" i="294"/>
  <c r="J1116" i="294"/>
  <c r="B1118" i="294" l="1"/>
  <c r="J1117" i="294"/>
  <c r="B1130" i="293"/>
  <c r="J1129" i="293"/>
  <c r="B1117" i="292"/>
  <c r="J1116" i="292"/>
  <c r="B1118" i="292" l="1"/>
  <c r="J1117" i="292"/>
  <c r="B1131" i="293"/>
  <c r="J1130" i="293"/>
  <c r="B1119" i="294"/>
  <c r="J1118" i="294"/>
  <c r="J1119" i="294" l="1"/>
  <c r="B1120" i="294"/>
  <c r="B1132" i="293"/>
  <c r="J1131" i="293"/>
  <c r="B1119" i="292"/>
  <c r="J1118" i="292"/>
  <c r="B1133" i="293" l="1"/>
  <c r="J1132" i="293"/>
  <c r="B1121" i="294"/>
  <c r="J1120" i="294"/>
  <c r="B1120" i="292"/>
  <c r="J1119" i="292"/>
  <c r="B1122" i="294" l="1"/>
  <c r="J1121" i="294"/>
  <c r="B1121" i="292"/>
  <c r="J1120" i="292"/>
  <c r="J1133" i="293"/>
  <c r="B1134" i="293"/>
  <c r="B1135" i="293" l="1"/>
  <c r="J1134" i="293"/>
  <c r="B1122" i="292"/>
  <c r="J1121" i="292"/>
  <c r="B1123" i="294"/>
  <c r="J1122" i="294"/>
  <c r="B1124" i="294" l="1"/>
  <c r="J1123" i="294"/>
  <c r="B1123" i="292"/>
  <c r="J1122" i="292"/>
  <c r="B1136" i="293"/>
  <c r="J1135" i="293"/>
  <c r="J1136" i="293" l="1"/>
  <c r="B1137" i="293"/>
  <c r="J1123" i="292"/>
  <c r="B1124" i="292"/>
  <c r="B1125" i="294"/>
  <c r="J1124" i="294"/>
  <c r="B1126" i="294" l="1"/>
  <c r="J1125" i="294"/>
  <c r="B1125" i="292"/>
  <c r="J1124" i="292"/>
  <c r="B1138" i="293"/>
  <c r="J1137" i="293"/>
  <c r="B1126" i="292" l="1"/>
  <c r="J1125" i="292"/>
  <c r="B1139" i="293"/>
  <c r="J1138" i="293"/>
  <c r="B1127" i="294"/>
  <c r="J1126" i="294"/>
  <c r="J1127" i="294" l="1"/>
  <c r="B1128" i="294"/>
  <c r="B1140" i="293"/>
  <c r="J1139" i="293"/>
  <c r="B1127" i="292"/>
  <c r="J1126" i="292"/>
  <c r="B1128" i="292" l="1"/>
  <c r="J1127" i="292"/>
  <c r="B1141" i="293"/>
  <c r="J1140" i="293"/>
  <c r="B1129" i="294"/>
  <c r="J1128" i="294"/>
  <c r="B1130" i="294" l="1"/>
  <c r="J1129" i="294"/>
  <c r="J1141" i="293"/>
  <c r="B1142" i="293"/>
  <c r="B1129" i="292"/>
  <c r="J1128" i="292"/>
  <c r="B1130" i="292" l="1"/>
  <c r="J1129" i="292"/>
  <c r="B1143" i="293"/>
  <c r="J1142" i="293"/>
  <c r="B1131" i="294"/>
  <c r="J1130" i="294"/>
  <c r="B1132" i="294" l="1"/>
  <c r="J1131" i="294"/>
  <c r="B1144" i="293"/>
  <c r="J1143" i="293"/>
  <c r="B1131" i="292"/>
  <c r="J1130" i="292"/>
  <c r="J1131" i="292" l="1"/>
  <c r="B1132" i="292"/>
  <c r="B1145" i="293"/>
  <c r="J1144" i="293"/>
  <c r="B1133" i="294"/>
  <c r="J1132" i="294"/>
  <c r="B1134" i="294" l="1"/>
  <c r="J1133" i="294"/>
  <c r="B1133" i="292"/>
  <c r="J1132" i="292"/>
  <c r="B1146" i="293"/>
  <c r="J1145" i="293"/>
  <c r="B1147" i="293" l="1"/>
  <c r="J1146" i="293"/>
  <c r="B1134" i="292"/>
  <c r="J1133" i="292"/>
  <c r="B1135" i="294"/>
  <c r="J1134" i="294"/>
  <c r="J1135" i="294" l="1"/>
  <c r="B1136" i="294"/>
  <c r="B1135" i="292"/>
  <c r="J1134" i="292"/>
  <c r="B1148" i="293"/>
  <c r="J1147" i="293"/>
  <c r="B1149" i="293" l="1"/>
  <c r="J1148" i="293"/>
  <c r="B1136" i="292"/>
  <c r="J1135" i="292"/>
  <c r="B1137" i="294"/>
  <c r="J1136" i="294"/>
  <c r="B1138" i="294" l="1"/>
  <c r="J1137" i="294"/>
  <c r="B1137" i="292"/>
  <c r="J1136" i="292"/>
  <c r="J1149" i="293"/>
  <c r="B1150" i="293"/>
  <c r="B1151" i="293" l="1"/>
  <c r="J1150" i="293"/>
  <c r="B1138" i="292"/>
  <c r="J1137" i="292"/>
  <c r="B1139" i="294"/>
  <c r="J1138" i="294"/>
  <c r="B1139" i="292" l="1"/>
  <c r="J1138" i="292"/>
  <c r="B1140" i="294"/>
  <c r="J1139" i="294"/>
  <c r="B1152" i="293"/>
  <c r="J1151" i="293"/>
  <c r="B1153" i="293" l="1"/>
  <c r="J1152" i="293"/>
  <c r="B1141" i="294"/>
  <c r="J1140" i="294"/>
  <c r="J1139" i="292"/>
  <c r="B1140" i="292"/>
  <c r="B1142" i="294" l="1"/>
  <c r="J1141" i="294"/>
  <c r="B1141" i="292"/>
  <c r="J1140" i="292"/>
  <c r="B1154" i="293"/>
  <c r="J1153" i="293"/>
  <c r="B1155" i="293" l="1"/>
  <c r="J1154" i="293"/>
  <c r="B1142" i="292"/>
  <c r="J1141" i="292"/>
  <c r="B1143" i="294"/>
  <c r="J1142" i="294"/>
  <c r="J1143" i="294" l="1"/>
  <c r="B1144" i="294"/>
  <c r="B1143" i="292"/>
  <c r="J1142" i="292"/>
  <c r="B1156" i="293"/>
  <c r="J1155" i="293"/>
  <c r="B1157" i="293" l="1"/>
  <c r="J1156" i="293"/>
  <c r="B1144" i="292"/>
  <c r="J1143" i="292"/>
  <c r="B1145" i="294"/>
  <c r="J1144" i="294"/>
  <c r="B1146" i="294" l="1"/>
  <c r="J1145" i="294"/>
  <c r="B1145" i="292"/>
  <c r="J1144" i="292"/>
  <c r="J1157" i="293"/>
  <c r="B1158" i="293"/>
  <c r="B1159" i="293" l="1"/>
  <c r="J1158" i="293"/>
  <c r="B1146" i="292"/>
  <c r="J1145" i="292"/>
  <c r="B1147" i="294"/>
  <c r="J1146" i="294"/>
  <c r="B1148" i="294" l="1"/>
  <c r="J1147" i="294"/>
  <c r="B1147" i="292"/>
  <c r="J1146" i="292"/>
  <c r="B1160" i="293"/>
  <c r="J1159" i="293"/>
  <c r="B1161" i="293" l="1"/>
  <c r="J1160" i="293"/>
  <c r="J1147" i="292"/>
  <c r="B1148" i="292"/>
  <c r="B1149" i="294"/>
  <c r="J1148" i="294"/>
  <c r="B1150" i="294" l="1"/>
  <c r="J1149" i="294"/>
  <c r="B1149" i="292"/>
  <c r="J1148" i="292"/>
  <c r="B1162" i="293"/>
  <c r="J1161" i="293"/>
  <c r="B1163" i="293" l="1"/>
  <c r="J1162" i="293"/>
  <c r="F1162" i="293"/>
  <c r="I1162" i="293" s="1"/>
  <c r="B1150" i="292"/>
  <c r="J1149" i="292"/>
  <c r="B1151" i="294"/>
  <c r="J1150" i="294"/>
  <c r="J1151" i="294" l="1"/>
  <c r="B1152" i="294"/>
  <c r="B1151" i="292"/>
  <c r="J1150" i="292"/>
  <c r="B1164" i="293"/>
  <c r="J1163" i="293"/>
  <c r="F1163" i="293"/>
  <c r="I1163" i="293" s="1"/>
  <c r="B1165" i="293" l="1"/>
  <c r="J1164" i="293"/>
  <c r="F1164" i="293"/>
  <c r="I1164" i="293" s="1"/>
  <c r="B1152" i="292"/>
  <c r="J1151" i="292"/>
  <c r="B1153" i="294"/>
  <c r="J1152" i="294"/>
  <c r="B1153" i="292" l="1"/>
  <c r="J1152" i="292"/>
  <c r="B1154" i="294"/>
  <c r="J1153" i="294"/>
  <c r="J1165" i="293"/>
  <c r="F1165" i="293"/>
  <c r="I1165" i="293" s="1"/>
  <c r="B1155" i="294" l="1"/>
  <c r="J1154" i="294"/>
  <c r="B1154" i="292"/>
  <c r="J1153" i="292"/>
  <c r="B1155" i="292" l="1"/>
  <c r="J1154" i="292"/>
  <c r="B1156" i="294"/>
  <c r="J1155" i="294"/>
  <c r="B1157" i="294" l="1"/>
  <c r="J1156" i="294"/>
  <c r="J1155" i="292"/>
  <c r="B1156" i="292"/>
  <c r="B1157" i="292" l="1"/>
  <c r="J1156" i="292"/>
  <c r="B1158" i="294"/>
  <c r="J1157" i="294"/>
  <c r="B1159" i="294" l="1"/>
  <c r="J1158" i="294"/>
  <c r="B1158" i="292"/>
  <c r="J1157" i="292"/>
  <c r="B1159" i="292" l="1"/>
  <c r="J1158" i="292"/>
  <c r="J1159" i="294"/>
  <c r="B1160" i="294"/>
  <c r="B1161" i="294" l="1"/>
  <c r="J1160" i="294"/>
  <c r="B1160" i="292"/>
  <c r="J1159" i="292"/>
  <c r="B1161" i="292" l="1"/>
  <c r="J1160" i="292"/>
  <c r="B1162" i="294"/>
  <c r="J1161" i="294"/>
  <c r="F1162" i="294" l="1"/>
  <c r="I1162" i="294" s="1"/>
  <c r="B1163" i="294"/>
  <c r="J1162" i="294"/>
  <c r="B1162" i="292"/>
  <c r="J1161" i="292"/>
  <c r="B1163" i="292" l="1"/>
  <c r="J1162" i="292"/>
  <c r="F1162" i="292"/>
  <c r="I1162" i="292" s="1"/>
  <c r="B1164" i="294"/>
  <c r="J1163" i="294"/>
  <c r="F1163" i="294"/>
  <c r="I1163" i="294" s="1"/>
  <c r="B1165" i="294" l="1"/>
  <c r="J1164" i="294"/>
  <c r="F1164" i="294"/>
  <c r="I1164" i="294" s="1"/>
  <c r="J1163" i="292"/>
  <c r="F1163" i="292"/>
  <c r="I1163" i="292" s="1"/>
  <c r="B1164" i="292"/>
  <c r="B1165" i="292" l="1"/>
  <c r="J1164" i="292"/>
  <c r="F1164" i="292"/>
  <c r="I1164" i="292" s="1"/>
  <c r="J1165" i="294"/>
  <c r="F1165" i="294"/>
  <c r="I1165" i="294" s="1"/>
  <c r="J1165" i="292" l="1"/>
  <c r="F1165" i="292"/>
  <c r="I1165" i="292" s="1"/>
  <c r="F16" i="118" l="1"/>
  <c r="G43" i="118"/>
  <c r="F14" i="118"/>
  <c r="F13" i="118"/>
  <c r="I15" i="118"/>
  <c r="H48" i="7" l="1"/>
  <c r="AA42" i="202" l="1"/>
  <c r="H1182" i="250" l="1"/>
  <c r="H1178" i="250"/>
  <c r="L28" i="202"/>
  <c r="O42" i="202"/>
  <c r="Q504" i="100" l="1"/>
  <c r="L504" i="100"/>
  <c r="U69" i="97"/>
  <c r="O69" i="97"/>
  <c r="C69" i="97"/>
  <c r="B69" i="97"/>
  <c r="C65" i="97"/>
  <c r="D65" i="97"/>
  <c r="E65" i="97"/>
  <c r="F65" i="97"/>
  <c r="G65" i="97"/>
  <c r="H65" i="97"/>
  <c r="I65" i="97"/>
  <c r="J65" i="97"/>
  <c r="K65" i="97"/>
  <c r="L65" i="97"/>
  <c r="M65" i="97"/>
  <c r="N65" i="97"/>
  <c r="O65" i="97"/>
  <c r="P65" i="97"/>
  <c r="Q65" i="97"/>
  <c r="R65" i="97"/>
  <c r="S65" i="97"/>
  <c r="T65" i="97"/>
  <c r="U65" i="97"/>
  <c r="B65" i="97"/>
  <c r="B67" i="61" l="1"/>
  <c r="B10" i="150" l="1"/>
  <c r="A3" i="120"/>
  <c r="A4" i="120"/>
  <c r="A5" i="120"/>
  <c r="A6" i="120"/>
  <c r="A7" i="120"/>
  <c r="A8" i="120"/>
  <c r="A9" i="120"/>
  <c r="A10" i="120"/>
  <c r="A11" i="120"/>
  <c r="A12" i="120"/>
  <c r="A13" i="120"/>
  <c r="A14" i="120"/>
  <c r="A15" i="120"/>
  <c r="A16" i="120"/>
  <c r="A17" i="120"/>
  <c r="A18" i="120"/>
  <c r="A19" i="120"/>
  <c r="A20" i="120"/>
  <c r="A21" i="120"/>
  <c r="A22" i="120"/>
  <c r="I21" i="120"/>
  <c r="I20" i="120"/>
  <c r="I19" i="120"/>
  <c r="I18" i="120"/>
  <c r="I16" i="120"/>
  <c r="I15" i="120"/>
  <c r="I14" i="120"/>
  <c r="I11" i="120"/>
  <c r="I9" i="120"/>
  <c r="I7" i="120"/>
  <c r="I6" i="120"/>
  <c r="I5" i="120"/>
  <c r="I4" i="120"/>
  <c r="A57" i="118" l="1"/>
  <c r="C77" i="7" l="1"/>
  <c r="D82" i="7"/>
  <c r="D83" i="7"/>
  <c r="D84" i="7"/>
  <c r="D85" i="7"/>
  <c r="D86" i="7"/>
  <c r="D87" i="7"/>
  <c r="D88" i="7"/>
  <c r="D89" i="7"/>
  <c r="D90" i="7"/>
  <c r="D91" i="7"/>
  <c r="D92" i="7"/>
  <c r="D93" i="7"/>
  <c r="D94" i="7"/>
  <c r="D95" i="7"/>
  <c r="D96" i="7"/>
  <c r="D97" i="7"/>
  <c r="D98" i="7"/>
  <c r="D99" i="7"/>
  <c r="D100" i="7"/>
  <c r="D81" i="7"/>
  <c r="H1180" i="250"/>
  <c r="H1172" i="250"/>
  <c r="I1172" i="250"/>
  <c r="J1172" i="250"/>
  <c r="H1174" i="250"/>
  <c r="I1174" i="250"/>
  <c r="J1174" i="250"/>
  <c r="B1172" i="250"/>
  <c r="K28" i="7" l="1"/>
  <c r="K29" i="7"/>
  <c r="K30" i="7"/>
  <c r="K31" i="7"/>
  <c r="K32" i="7"/>
  <c r="K33" i="7"/>
  <c r="K34" i="7"/>
  <c r="K35" i="7"/>
  <c r="C1" i="121"/>
  <c r="D1" i="121" s="1"/>
  <c r="G8" i="7" l="1"/>
  <c r="M8" i="7" s="1"/>
  <c r="G9" i="7"/>
  <c r="M9" i="7" s="1"/>
  <c r="G10" i="7"/>
  <c r="M10" i="7" s="1"/>
  <c r="G11" i="7"/>
  <c r="M11" i="7" s="1"/>
  <c r="G12" i="7"/>
  <c r="M12" i="7" s="1"/>
  <c r="G13" i="7"/>
  <c r="M13" i="7" s="1"/>
  <c r="G14" i="7"/>
  <c r="M14" i="7" s="1"/>
  <c r="G15" i="7"/>
  <c r="M15" i="7" s="1"/>
  <c r="G16" i="7"/>
  <c r="M16" i="7" s="1"/>
  <c r="G17" i="7"/>
  <c r="M17" i="7" s="1"/>
  <c r="G18" i="7"/>
  <c r="M18" i="7" s="1"/>
  <c r="G19" i="7"/>
  <c r="M19" i="7" s="1"/>
  <c r="C1174" i="250" l="1"/>
  <c r="D1174" i="250"/>
  <c r="E1174" i="250"/>
  <c r="F1174" i="250"/>
  <c r="G1174" i="250"/>
  <c r="B1174" i="250"/>
  <c r="S35" i="269" l="1"/>
  <c r="S34" i="269"/>
  <c r="S33" i="269"/>
  <c r="B5" i="153"/>
  <c r="C5" i="153" s="1"/>
  <c r="B6" i="153"/>
  <c r="D6" i="153" s="1"/>
  <c r="B7" i="153"/>
  <c r="C7" i="153" s="1"/>
  <c r="B8" i="153"/>
  <c r="C8" i="153" s="1"/>
  <c r="B9" i="153"/>
  <c r="B10" i="153"/>
  <c r="B11" i="153"/>
  <c r="B12" i="153"/>
  <c r="C12" i="153" s="1"/>
  <c r="B13" i="153"/>
  <c r="D13" i="153" s="1"/>
  <c r="B14" i="153"/>
  <c r="B15" i="153"/>
  <c r="C15" i="153" s="1"/>
  <c r="B16" i="153"/>
  <c r="E16" i="153" s="1"/>
  <c r="B17" i="153"/>
  <c r="C17" i="153" s="1"/>
  <c r="B18" i="153"/>
  <c r="D18" i="153" s="1"/>
  <c r="B19" i="153"/>
  <c r="D19" i="153" s="1"/>
  <c r="B20" i="153"/>
  <c r="C20" i="153" s="1"/>
  <c r="B21" i="153"/>
  <c r="B22" i="153"/>
  <c r="B23" i="153"/>
  <c r="D23" i="153" s="1"/>
  <c r="B24" i="153"/>
  <c r="C24" i="153" s="1"/>
  <c r="B25" i="153"/>
  <c r="D25" i="153" s="1"/>
  <c r="B26" i="153"/>
  <c r="B27" i="153"/>
  <c r="C27" i="153" s="1"/>
  <c r="B28" i="153"/>
  <c r="C28" i="153" s="1"/>
  <c r="B29" i="153"/>
  <c r="E29" i="153" s="1"/>
  <c r="B30" i="153"/>
  <c r="C30" i="153" s="1"/>
  <c r="B31" i="153"/>
  <c r="D31" i="153" s="1"/>
  <c r="B32" i="153"/>
  <c r="C32" i="153" s="1"/>
  <c r="B33" i="153"/>
  <c r="D33" i="153" s="1"/>
  <c r="C6" i="153"/>
  <c r="E7" i="153"/>
  <c r="C9" i="153"/>
  <c r="D9" i="153"/>
  <c r="E9" i="153"/>
  <c r="C10" i="153"/>
  <c r="D10" i="153"/>
  <c r="E10" i="153"/>
  <c r="C11" i="153"/>
  <c r="D11" i="153"/>
  <c r="E11" i="153"/>
  <c r="C14" i="153"/>
  <c r="D14" i="153"/>
  <c r="E14" i="153"/>
  <c r="C18" i="153"/>
  <c r="C19" i="153"/>
  <c r="E20" i="153"/>
  <c r="C21" i="153"/>
  <c r="D21" i="153"/>
  <c r="E21" i="153"/>
  <c r="C22" i="153"/>
  <c r="D22" i="153"/>
  <c r="E22" i="153"/>
  <c r="C23" i="153"/>
  <c r="E23" i="153"/>
  <c r="D24" i="153"/>
  <c r="E24" i="153"/>
  <c r="C26" i="153"/>
  <c r="D26" i="153"/>
  <c r="E26" i="153"/>
  <c r="E30" i="153"/>
  <c r="C31" i="153"/>
  <c r="E31" i="153"/>
  <c r="E7" i="101"/>
  <c r="K7" i="101" s="1"/>
  <c r="E8" i="101"/>
  <c r="K8" i="101" s="1"/>
  <c r="F8" i="101"/>
  <c r="L8" i="101" s="1"/>
  <c r="G8" i="101"/>
  <c r="D12" i="101"/>
  <c r="J12" i="101" s="1"/>
  <c r="H12" i="101"/>
  <c r="E13" i="101"/>
  <c r="K13" i="101" s="1"/>
  <c r="H15" i="101"/>
  <c r="H24" i="101"/>
  <c r="H27" i="101"/>
  <c r="C32" i="101"/>
  <c r="H32" i="101" s="1"/>
  <c r="C31" i="101"/>
  <c r="D31" i="101" s="1"/>
  <c r="J31" i="101" s="1"/>
  <c r="C30" i="101"/>
  <c r="F30" i="101" s="1"/>
  <c r="L30" i="101" s="1"/>
  <c r="C29" i="101"/>
  <c r="D29" i="101" s="1"/>
  <c r="J29" i="101" s="1"/>
  <c r="C28" i="101"/>
  <c r="D28" i="101" s="1"/>
  <c r="J28" i="101" s="1"/>
  <c r="C27" i="101"/>
  <c r="F27" i="101" s="1"/>
  <c r="L27" i="101" s="1"/>
  <c r="C26" i="101"/>
  <c r="F26" i="101" s="1"/>
  <c r="L26" i="101" s="1"/>
  <c r="C25" i="101"/>
  <c r="G25" i="101" s="1"/>
  <c r="C24" i="101"/>
  <c r="E24" i="101" s="1"/>
  <c r="K24" i="101" s="1"/>
  <c r="C23" i="101"/>
  <c r="E23" i="101" s="1"/>
  <c r="K23" i="101" s="1"/>
  <c r="C22" i="101"/>
  <c r="D22" i="101" s="1"/>
  <c r="J22" i="101" s="1"/>
  <c r="C21" i="101"/>
  <c r="D21" i="101" s="1"/>
  <c r="J21" i="101" s="1"/>
  <c r="C20" i="101"/>
  <c r="H20" i="101" s="1"/>
  <c r="C19" i="101"/>
  <c r="D19" i="101" s="1"/>
  <c r="J19" i="101" s="1"/>
  <c r="C18" i="101"/>
  <c r="F18" i="101" s="1"/>
  <c r="L18" i="101" s="1"/>
  <c r="C17" i="101"/>
  <c r="D17" i="101" s="1"/>
  <c r="J17" i="101" s="1"/>
  <c r="C16" i="101"/>
  <c r="D16" i="101" s="1"/>
  <c r="J16" i="101" s="1"/>
  <c r="C15" i="101"/>
  <c r="D15" i="101" s="1"/>
  <c r="J15" i="101" s="1"/>
  <c r="C14" i="101"/>
  <c r="E14" i="101" s="1"/>
  <c r="K14" i="101" s="1"/>
  <c r="C13" i="101"/>
  <c r="G13" i="101" s="1"/>
  <c r="C12" i="101"/>
  <c r="E12" i="101" s="1"/>
  <c r="K12" i="101" s="1"/>
  <c r="C11" i="101"/>
  <c r="E11" i="101" s="1"/>
  <c r="K11" i="101" s="1"/>
  <c r="C10" i="101"/>
  <c r="D10" i="101" s="1"/>
  <c r="J10" i="101" s="1"/>
  <c r="C9" i="101"/>
  <c r="D9" i="101" s="1"/>
  <c r="J9" i="101" s="1"/>
  <c r="C8" i="101"/>
  <c r="H8" i="101" s="1"/>
  <c r="C7" i="101"/>
  <c r="D7" i="101" s="1"/>
  <c r="J7" i="101" s="1"/>
  <c r="C6" i="101"/>
  <c r="F6" i="101" s="1"/>
  <c r="L6" i="101" s="1"/>
  <c r="C5" i="101"/>
  <c r="D5" i="101" s="1"/>
  <c r="J5" i="101" s="1"/>
  <c r="C4" i="101"/>
  <c r="D4" i="101" s="1"/>
  <c r="J4" i="101" s="1"/>
  <c r="G20" i="101" l="1"/>
  <c r="F32" i="101"/>
  <c r="L32" i="101" s="1"/>
  <c r="F20" i="101"/>
  <c r="L20" i="101" s="1"/>
  <c r="H19" i="101"/>
  <c r="H31" i="101"/>
  <c r="E31" i="101"/>
  <c r="K31" i="101" s="1"/>
  <c r="E25" i="101"/>
  <c r="K25" i="101" s="1"/>
  <c r="F24" i="101"/>
  <c r="L24" i="101" s="1"/>
  <c r="D24" i="101"/>
  <c r="J24" i="101" s="1"/>
  <c r="D23" i="101"/>
  <c r="J23" i="101" s="1"/>
  <c r="E33" i="153"/>
  <c r="E22" i="101"/>
  <c r="K22" i="101" s="1"/>
  <c r="G32" i="101"/>
  <c r="E17" i="153"/>
  <c r="H10" i="101"/>
  <c r="H25" i="101"/>
  <c r="G22" i="101"/>
  <c r="H13" i="101"/>
  <c r="G10" i="101"/>
  <c r="E32" i="101"/>
  <c r="K32" i="101" s="1"/>
  <c r="D17" i="153"/>
  <c r="H22" i="101"/>
  <c r="F25" i="101"/>
  <c r="L25" i="101" s="1"/>
  <c r="M25" i="101" s="1"/>
  <c r="F22" i="101"/>
  <c r="L22" i="101" s="1"/>
  <c r="F13" i="101"/>
  <c r="L13" i="101" s="1"/>
  <c r="M13" i="101" s="1"/>
  <c r="E10" i="101"/>
  <c r="K10" i="101" s="1"/>
  <c r="D32" i="101"/>
  <c r="J32" i="101" s="1"/>
  <c r="D25" i="101"/>
  <c r="J25" i="101" s="1"/>
  <c r="D13" i="101"/>
  <c r="J13" i="101" s="1"/>
  <c r="E5" i="153"/>
  <c r="G24" i="101"/>
  <c r="E20" i="101"/>
  <c r="K20" i="101" s="1"/>
  <c r="G12" i="101"/>
  <c r="D8" i="101"/>
  <c r="J8" i="101" s="1"/>
  <c r="D29" i="153"/>
  <c r="D5" i="153"/>
  <c r="D20" i="101"/>
  <c r="J20" i="101" s="1"/>
  <c r="F12" i="101"/>
  <c r="L12" i="101" s="1"/>
  <c r="H7" i="101"/>
  <c r="C29" i="153"/>
  <c r="E30" i="101"/>
  <c r="K30" i="101" s="1"/>
  <c r="M30" i="101" s="1"/>
  <c r="H23" i="101"/>
  <c r="E19" i="101"/>
  <c r="K19" i="101" s="1"/>
  <c r="H11" i="101"/>
  <c r="E6" i="101"/>
  <c r="K6" i="101" s="1"/>
  <c r="E32" i="153"/>
  <c r="D30" i="101"/>
  <c r="J30" i="101" s="1"/>
  <c r="F23" i="101"/>
  <c r="L23" i="101" s="1"/>
  <c r="M23" i="101" s="1"/>
  <c r="E18" i="101"/>
  <c r="K18" i="101" s="1"/>
  <c r="M18" i="101" s="1"/>
  <c r="F11" i="101"/>
  <c r="L11" i="101" s="1"/>
  <c r="C33" i="153"/>
  <c r="H29" i="101"/>
  <c r="D18" i="101"/>
  <c r="J18" i="101" s="1"/>
  <c r="D11" i="101"/>
  <c r="J11" i="101" s="1"/>
  <c r="G15" i="101"/>
  <c r="D6" i="101"/>
  <c r="J6" i="101" s="1"/>
  <c r="H17" i="101"/>
  <c r="F15" i="101"/>
  <c r="L15" i="101" s="1"/>
  <c r="H5" i="101"/>
  <c r="F22" i="153"/>
  <c r="G29" i="101"/>
  <c r="E27" i="101"/>
  <c r="K27" i="101" s="1"/>
  <c r="M27" i="101" s="1"/>
  <c r="G17" i="101"/>
  <c r="E15" i="101"/>
  <c r="K15" i="101" s="1"/>
  <c r="F10" i="101"/>
  <c r="L10" i="101" s="1"/>
  <c r="G5" i="101"/>
  <c r="G27" i="101"/>
  <c r="F29" i="101"/>
  <c r="L29" i="101" s="1"/>
  <c r="D27" i="101"/>
  <c r="J27" i="101" s="1"/>
  <c r="F17" i="101"/>
  <c r="L17" i="101" s="1"/>
  <c r="F5" i="101"/>
  <c r="L5" i="101" s="1"/>
  <c r="M5" i="101" s="1"/>
  <c r="G31" i="101"/>
  <c r="E29" i="101"/>
  <c r="K29" i="101" s="1"/>
  <c r="H26" i="101"/>
  <c r="E25" i="153"/>
  <c r="F25" i="153" s="1"/>
  <c r="G19" i="101"/>
  <c r="E17" i="101"/>
  <c r="K17" i="101" s="1"/>
  <c r="H14" i="101"/>
  <c r="G7" i="101"/>
  <c r="E5" i="101"/>
  <c r="K5" i="101" s="1"/>
  <c r="F31" i="101"/>
  <c r="L31" i="101" s="1"/>
  <c r="M31" i="101" s="1"/>
  <c r="G26" i="101"/>
  <c r="H21" i="101"/>
  <c r="F19" i="101"/>
  <c r="L19" i="101" s="1"/>
  <c r="M19" i="101" s="1"/>
  <c r="G14" i="101"/>
  <c r="H9" i="101"/>
  <c r="F7" i="101"/>
  <c r="L7" i="101" s="1"/>
  <c r="M7" i="101" s="1"/>
  <c r="C25" i="153"/>
  <c r="F14" i="153"/>
  <c r="G21" i="101"/>
  <c r="G9" i="101"/>
  <c r="H4" i="101"/>
  <c r="D20" i="153"/>
  <c r="F20" i="153" s="1"/>
  <c r="D32" i="153"/>
  <c r="F32" i="153" s="1"/>
  <c r="H30" i="101"/>
  <c r="F28" i="101"/>
  <c r="L28" i="101" s="1"/>
  <c r="D26" i="101"/>
  <c r="J26" i="101" s="1"/>
  <c r="G23" i="101"/>
  <c r="E21" i="101"/>
  <c r="K21" i="101" s="1"/>
  <c r="H18" i="101"/>
  <c r="F16" i="101"/>
  <c r="L16" i="101" s="1"/>
  <c r="D14" i="101"/>
  <c r="J14" i="101" s="1"/>
  <c r="G11" i="101"/>
  <c r="E9" i="101"/>
  <c r="K9" i="101" s="1"/>
  <c r="H6" i="101"/>
  <c r="F4" i="101"/>
  <c r="L4" i="101" s="1"/>
  <c r="D30" i="153"/>
  <c r="F30" i="153" s="1"/>
  <c r="E12" i="153"/>
  <c r="F12" i="153" s="1"/>
  <c r="E8" i="153"/>
  <c r="F8" i="153" s="1"/>
  <c r="H16" i="101"/>
  <c r="F14" i="101"/>
  <c r="L14" i="101" s="1"/>
  <c r="M14" i="101" s="1"/>
  <c r="G28" i="101"/>
  <c r="E26" i="101"/>
  <c r="K26" i="101" s="1"/>
  <c r="M26" i="101" s="1"/>
  <c r="F9" i="101"/>
  <c r="L9" i="101" s="1"/>
  <c r="G4" i="101"/>
  <c r="H28" i="101"/>
  <c r="F21" i="101"/>
  <c r="L21" i="101" s="1"/>
  <c r="G16" i="101"/>
  <c r="C13" i="153"/>
  <c r="G30" i="101"/>
  <c r="E28" i="101"/>
  <c r="K28" i="101" s="1"/>
  <c r="G18" i="101"/>
  <c r="E16" i="101"/>
  <c r="K16" i="101" s="1"/>
  <c r="M16" i="101" s="1"/>
  <c r="G6" i="101"/>
  <c r="E4" i="101"/>
  <c r="K4" i="101" s="1"/>
  <c r="E19" i="153"/>
  <c r="F19" i="153" s="1"/>
  <c r="D12" i="153"/>
  <c r="D8" i="153"/>
  <c r="F26" i="153"/>
  <c r="M11" i="101"/>
  <c r="M24" i="101"/>
  <c r="M6" i="101"/>
  <c r="D28" i="153"/>
  <c r="F24" i="153"/>
  <c r="D16" i="153"/>
  <c r="F16" i="153" s="1"/>
  <c r="F33" i="153"/>
  <c r="C16" i="153"/>
  <c r="E15" i="153"/>
  <c r="F31" i="153"/>
  <c r="D27" i="153"/>
  <c r="F23" i="153"/>
  <c r="D15" i="153"/>
  <c r="F11" i="153"/>
  <c r="D7" i="153"/>
  <c r="F7" i="153" s="1"/>
  <c r="E27" i="153"/>
  <c r="E18" i="153"/>
  <c r="F18" i="153" s="1"/>
  <c r="E6" i="153"/>
  <c r="F6" i="153" s="1"/>
  <c r="G6" i="153" s="1"/>
  <c r="H6" i="153" s="1"/>
  <c r="E28" i="153"/>
  <c r="F10" i="153"/>
  <c r="E13" i="153"/>
  <c r="F13" i="153" s="1"/>
  <c r="F29" i="153"/>
  <c r="F21" i="153"/>
  <c r="F17" i="153"/>
  <c r="F9" i="153"/>
  <c r="G9" i="153" s="1"/>
  <c r="H9" i="153" s="1"/>
  <c r="F5" i="153"/>
  <c r="M32" i="101"/>
  <c r="M10" i="101"/>
  <c r="M20" i="101"/>
  <c r="M12" i="101"/>
  <c r="M8" i="101"/>
  <c r="M22" i="101" l="1"/>
  <c r="M17" i="101"/>
  <c r="M21" i="101"/>
  <c r="M29" i="101"/>
  <c r="M4" i="101"/>
  <c r="M15" i="101"/>
  <c r="M28" i="101"/>
  <c r="M9" i="101"/>
  <c r="F27" i="153"/>
  <c r="F15" i="153"/>
  <c r="F28" i="153"/>
  <c r="N6" i="101"/>
  <c r="O6" i="101" s="1"/>
  <c r="F37" i="7" l="1"/>
  <c r="H37" i="7" s="1"/>
  <c r="D166" i="123" l="1"/>
  <c r="D167" i="123"/>
  <c r="D168" i="123"/>
  <c r="D169" i="123"/>
  <c r="D170" i="123"/>
  <c r="D152" i="123"/>
  <c r="D153" i="123"/>
  <c r="D154" i="123"/>
  <c r="D155" i="123"/>
  <c r="D156" i="123"/>
  <c r="D157" i="123"/>
  <c r="D158" i="123"/>
  <c r="D159" i="123"/>
  <c r="D160" i="123"/>
  <c r="D161" i="123"/>
  <c r="D162" i="123"/>
  <c r="D163" i="123"/>
  <c r="D164" i="123"/>
  <c r="D165" i="123"/>
  <c r="D151" i="123"/>
  <c r="I13" i="120"/>
  <c r="I12" i="120"/>
  <c r="I10" i="120"/>
  <c r="I8" i="119" l="1"/>
  <c r="I7" i="119"/>
  <c r="I6" i="119"/>
  <c r="I4" i="119"/>
  <c r="I3" i="119"/>
  <c r="I1178" i="250" l="1"/>
  <c r="H504" i="152" l="1"/>
  <c r="H42" i="7" s="1"/>
  <c r="G7" i="7"/>
  <c r="M7" i="7" s="1"/>
  <c r="C1172" i="250"/>
  <c r="D1172" i="250"/>
  <c r="E1172" i="250"/>
  <c r="F1172" i="250"/>
  <c r="G1172" i="250"/>
  <c r="J1178" i="250"/>
  <c r="C504" i="152" l="1"/>
  <c r="N502" i="100"/>
  <c r="M502" i="100"/>
  <c r="O502" i="100" s="1"/>
  <c r="L502" i="100"/>
  <c r="K502" i="100"/>
  <c r="J502" i="100"/>
  <c r="N501" i="100"/>
  <c r="M501" i="100"/>
  <c r="O501" i="100" s="1"/>
  <c r="L501" i="100"/>
  <c r="K501" i="100"/>
  <c r="J501" i="100"/>
  <c r="N500" i="100"/>
  <c r="M500" i="100"/>
  <c r="O500" i="100" s="1"/>
  <c r="L500" i="100"/>
  <c r="K500" i="100"/>
  <c r="J500" i="100"/>
  <c r="N499" i="100"/>
  <c r="M499" i="100"/>
  <c r="O499" i="100" s="1"/>
  <c r="L499" i="100"/>
  <c r="K499" i="100"/>
  <c r="J499" i="100"/>
  <c r="N498" i="100"/>
  <c r="M498" i="100"/>
  <c r="L498" i="100"/>
  <c r="K498" i="100"/>
  <c r="J498" i="100"/>
  <c r="N497" i="100"/>
  <c r="M497" i="100"/>
  <c r="L497" i="100"/>
  <c r="K497" i="100"/>
  <c r="J497" i="100"/>
  <c r="N496" i="100"/>
  <c r="M496" i="100"/>
  <c r="L496" i="100"/>
  <c r="K496" i="100"/>
  <c r="J496" i="100"/>
  <c r="N495" i="100"/>
  <c r="M495" i="100"/>
  <c r="L495" i="100"/>
  <c r="K495" i="100"/>
  <c r="J495" i="100"/>
  <c r="N494" i="100"/>
  <c r="M494" i="100"/>
  <c r="L494" i="100"/>
  <c r="K494" i="100"/>
  <c r="J494" i="100"/>
  <c r="N493" i="100"/>
  <c r="M493" i="100"/>
  <c r="L493" i="100"/>
  <c r="K493" i="100"/>
  <c r="J493" i="100"/>
  <c r="N492" i="100"/>
  <c r="M492" i="100"/>
  <c r="O492" i="100" s="1"/>
  <c r="L492" i="100"/>
  <c r="K492" i="100"/>
  <c r="J492" i="100"/>
  <c r="N491" i="100"/>
  <c r="M491" i="100"/>
  <c r="O491" i="100" s="1"/>
  <c r="L491" i="100"/>
  <c r="K491" i="100"/>
  <c r="J491" i="100"/>
  <c r="N490" i="100"/>
  <c r="M490" i="100"/>
  <c r="O490" i="100" s="1"/>
  <c r="L490" i="100"/>
  <c r="K490" i="100"/>
  <c r="J490" i="100"/>
  <c r="N489" i="100"/>
  <c r="M489" i="100"/>
  <c r="O489" i="100" s="1"/>
  <c r="L489" i="100"/>
  <c r="K489" i="100"/>
  <c r="J489" i="100"/>
  <c r="N488" i="100"/>
  <c r="M488" i="100"/>
  <c r="O488" i="100" s="1"/>
  <c r="L488" i="100"/>
  <c r="K488" i="100"/>
  <c r="J488" i="100"/>
  <c r="N487" i="100"/>
  <c r="M487" i="100"/>
  <c r="O487" i="100" s="1"/>
  <c r="L487" i="100"/>
  <c r="K487" i="100"/>
  <c r="J487" i="100"/>
  <c r="N486" i="100"/>
  <c r="M486" i="100"/>
  <c r="L486" i="100"/>
  <c r="K486" i="100"/>
  <c r="J486" i="100"/>
  <c r="N485" i="100"/>
  <c r="M485" i="100"/>
  <c r="L485" i="100"/>
  <c r="K485" i="100"/>
  <c r="J485" i="100"/>
  <c r="N484" i="100"/>
  <c r="M484" i="100"/>
  <c r="O484" i="100" s="1"/>
  <c r="L484" i="100"/>
  <c r="K484" i="100"/>
  <c r="J484" i="100"/>
  <c r="N483" i="100"/>
  <c r="M483" i="100"/>
  <c r="L483" i="100"/>
  <c r="K483" i="100"/>
  <c r="J483" i="100"/>
  <c r="N482" i="100"/>
  <c r="M482" i="100"/>
  <c r="L482" i="100"/>
  <c r="K482" i="100"/>
  <c r="J482" i="100"/>
  <c r="N481" i="100"/>
  <c r="M481" i="100"/>
  <c r="L481" i="100"/>
  <c r="K481" i="100"/>
  <c r="J481" i="100"/>
  <c r="N480" i="100"/>
  <c r="M480" i="100"/>
  <c r="L480" i="100"/>
  <c r="K480" i="100"/>
  <c r="J480" i="100"/>
  <c r="N479" i="100"/>
  <c r="M479" i="100"/>
  <c r="O479" i="100" s="1"/>
  <c r="L479" i="100"/>
  <c r="K479" i="100"/>
  <c r="J479" i="100"/>
  <c r="N478" i="100"/>
  <c r="M478" i="100"/>
  <c r="O478" i="100" s="1"/>
  <c r="L478" i="100"/>
  <c r="K478" i="100"/>
  <c r="J478" i="100"/>
  <c r="N477" i="100"/>
  <c r="M477" i="100"/>
  <c r="O477" i="100" s="1"/>
  <c r="L477" i="100"/>
  <c r="K477" i="100"/>
  <c r="J477" i="100"/>
  <c r="N476" i="100"/>
  <c r="M476" i="100"/>
  <c r="O476" i="100" s="1"/>
  <c r="L476" i="100"/>
  <c r="K476" i="100"/>
  <c r="J476" i="100"/>
  <c r="N475" i="100"/>
  <c r="M475" i="100"/>
  <c r="O475" i="100" s="1"/>
  <c r="L475" i="100"/>
  <c r="K475" i="100"/>
  <c r="J475" i="100"/>
  <c r="N474" i="100"/>
  <c r="M474" i="100"/>
  <c r="L474" i="100"/>
  <c r="K474" i="100"/>
  <c r="J474" i="100"/>
  <c r="N473" i="100"/>
  <c r="M473" i="100"/>
  <c r="L473" i="100"/>
  <c r="K473" i="100"/>
  <c r="J473" i="100"/>
  <c r="N472" i="100"/>
  <c r="M472" i="100"/>
  <c r="O472" i="100" s="1"/>
  <c r="L472" i="100"/>
  <c r="K472" i="100"/>
  <c r="J472" i="100"/>
  <c r="N471" i="100"/>
  <c r="M471" i="100"/>
  <c r="L471" i="100"/>
  <c r="K471" i="100"/>
  <c r="J471" i="100"/>
  <c r="N470" i="100"/>
  <c r="M470" i="100"/>
  <c r="O470" i="100" s="1"/>
  <c r="L470" i="100"/>
  <c r="K470" i="100"/>
  <c r="J470" i="100"/>
  <c r="N469" i="100"/>
  <c r="M469" i="100"/>
  <c r="L469" i="100"/>
  <c r="K469" i="100"/>
  <c r="J469" i="100"/>
  <c r="N468" i="100"/>
  <c r="M468" i="100"/>
  <c r="L468" i="100"/>
  <c r="K468" i="100"/>
  <c r="J468" i="100"/>
  <c r="N467" i="100"/>
  <c r="M467" i="100"/>
  <c r="O467" i="100" s="1"/>
  <c r="L467" i="100"/>
  <c r="K467" i="100"/>
  <c r="J467" i="100"/>
  <c r="N466" i="100"/>
  <c r="M466" i="100"/>
  <c r="O466" i="100" s="1"/>
  <c r="L466" i="100"/>
  <c r="K466" i="100"/>
  <c r="J466" i="100"/>
  <c r="N465" i="100"/>
  <c r="M465" i="100"/>
  <c r="L465" i="100"/>
  <c r="K465" i="100"/>
  <c r="J465" i="100"/>
  <c r="N464" i="100"/>
  <c r="M464" i="100"/>
  <c r="O464" i="100" s="1"/>
  <c r="L464" i="100"/>
  <c r="K464" i="100"/>
  <c r="J464" i="100"/>
  <c r="N463" i="100"/>
  <c r="M463" i="100"/>
  <c r="O463" i="100" s="1"/>
  <c r="L463" i="100"/>
  <c r="K463" i="100"/>
  <c r="J463" i="100"/>
  <c r="N462" i="100"/>
  <c r="M462" i="100"/>
  <c r="L462" i="100"/>
  <c r="K462" i="100"/>
  <c r="J462" i="100"/>
  <c r="N461" i="100"/>
  <c r="M461" i="100"/>
  <c r="L461" i="100"/>
  <c r="K461" i="100"/>
  <c r="J461" i="100"/>
  <c r="N460" i="100"/>
  <c r="M460" i="100"/>
  <c r="L460" i="100"/>
  <c r="K460" i="100"/>
  <c r="J460" i="100"/>
  <c r="N459" i="100"/>
  <c r="M459" i="100"/>
  <c r="L459" i="100"/>
  <c r="K459" i="100"/>
  <c r="J459" i="100"/>
  <c r="N458" i="100"/>
  <c r="M458" i="100"/>
  <c r="O458" i="100" s="1"/>
  <c r="L458" i="100"/>
  <c r="K458" i="100"/>
  <c r="J458" i="100"/>
  <c r="N457" i="100"/>
  <c r="M457" i="100"/>
  <c r="L457" i="100"/>
  <c r="K457" i="100"/>
  <c r="J457" i="100"/>
  <c r="N456" i="100"/>
  <c r="M456" i="100"/>
  <c r="L456" i="100"/>
  <c r="K456" i="100"/>
  <c r="J456" i="100"/>
  <c r="N455" i="100"/>
  <c r="M455" i="100"/>
  <c r="L455" i="100"/>
  <c r="K455" i="100"/>
  <c r="J455" i="100"/>
  <c r="N454" i="100"/>
  <c r="M454" i="100"/>
  <c r="O454" i="100" s="1"/>
  <c r="L454" i="100"/>
  <c r="K454" i="100"/>
  <c r="J454" i="100"/>
  <c r="N453" i="100"/>
  <c r="M453" i="100"/>
  <c r="L453" i="100"/>
  <c r="K453" i="100"/>
  <c r="J453" i="100"/>
  <c r="N452" i="100"/>
  <c r="M452" i="100"/>
  <c r="L452" i="100"/>
  <c r="K452" i="100"/>
  <c r="J452" i="100"/>
  <c r="N451" i="100"/>
  <c r="M451" i="100"/>
  <c r="O451" i="100" s="1"/>
  <c r="L451" i="100"/>
  <c r="K451" i="100"/>
  <c r="J451" i="100"/>
  <c r="N450" i="100"/>
  <c r="M450" i="100"/>
  <c r="L450" i="100"/>
  <c r="K450" i="100"/>
  <c r="J450" i="100"/>
  <c r="N449" i="100"/>
  <c r="M449" i="100"/>
  <c r="L449" i="100"/>
  <c r="K449" i="100"/>
  <c r="J449" i="100"/>
  <c r="N448" i="100"/>
  <c r="M448" i="100"/>
  <c r="L448" i="100"/>
  <c r="K448" i="100"/>
  <c r="J448" i="100"/>
  <c r="N447" i="100"/>
  <c r="M447" i="100"/>
  <c r="L447" i="100"/>
  <c r="K447" i="100"/>
  <c r="J447" i="100"/>
  <c r="N446" i="100"/>
  <c r="M446" i="100"/>
  <c r="L446" i="100"/>
  <c r="K446" i="100"/>
  <c r="J446" i="100"/>
  <c r="N445" i="100"/>
  <c r="M445" i="100"/>
  <c r="L445" i="100"/>
  <c r="K445" i="100"/>
  <c r="J445" i="100"/>
  <c r="N444" i="100"/>
  <c r="O444" i="100" s="1"/>
  <c r="M444" i="100"/>
  <c r="L444" i="100"/>
  <c r="K444" i="100"/>
  <c r="J444" i="100"/>
  <c r="N443" i="100"/>
  <c r="M443" i="100"/>
  <c r="L443" i="100"/>
  <c r="K443" i="100"/>
  <c r="J443" i="100"/>
  <c r="N442" i="100"/>
  <c r="O442" i="100" s="1"/>
  <c r="M442" i="100"/>
  <c r="L442" i="100"/>
  <c r="K442" i="100"/>
  <c r="J442" i="100"/>
  <c r="N441" i="100"/>
  <c r="M441" i="100"/>
  <c r="L441" i="100"/>
  <c r="K441" i="100"/>
  <c r="J441" i="100"/>
  <c r="N440" i="100"/>
  <c r="M440" i="100"/>
  <c r="O440" i="100" s="1"/>
  <c r="L440" i="100"/>
  <c r="K440" i="100"/>
  <c r="J440" i="100"/>
  <c r="N439" i="100"/>
  <c r="M439" i="100"/>
  <c r="L439" i="100"/>
  <c r="K439" i="100"/>
  <c r="J439" i="100"/>
  <c r="N438" i="100"/>
  <c r="M438" i="100"/>
  <c r="L438" i="100"/>
  <c r="K438" i="100"/>
  <c r="J438" i="100"/>
  <c r="N437" i="100"/>
  <c r="M437" i="100"/>
  <c r="O437" i="100" s="1"/>
  <c r="L437" i="100"/>
  <c r="K437" i="100"/>
  <c r="J437" i="100"/>
  <c r="N436" i="100"/>
  <c r="M436" i="100"/>
  <c r="O436" i="100" s="1"/>
  <c r="L436" i="100"/>
  <c r="K436" i="100"/>
  <c r="J436" i="100"/>
  <c r="N435" i="100"/>
  <c r="M435" i="100"/>
  <c r="L435" i="100"/>
  <c r="K435" i="100"/>
  <c r="J435" i="100"/>
  <c r="N434" i="100"/>
  <c r="M434" i="100"/>
  <c r="L434" i="100"/>
  <c r="K434" i="100"/>
  <c r="J434" i="100"/>
  <c r="N433" i="100"/>
  <c r="O433" i="100" s="1"/>
  <c r="M433" i="100"/>
  <c r="L433" i="100"/>
  <c r="K433" i="100"/>
  <c r="J433" i="100"/>
  <c r="N432" i="100"/>
  <c r="M432" i="100"/>
  <c r="L432" i="100"/>
  <c r="K432" i="100"/>
  <c r="J432" i="100"/>
  <c r="N431" i="100"/>
  <c r="M431" i="100"/>
  <c r="O431" i="100" s="1"/>
  <c r="L431" i="100"/>
  <c r="K431" i="100"/>
  <c r="J431" i="100"/>
  <c r="N430" i="100"/>
  <c r="M430" i="100"/>
  <c r="L430" i="100"/>
  <c r="K430" i="100"/>
  <c r="J430" i="100"/>
  <c r="N429" i="100"/>
  <c r="M429" i="100"/>
  <c r="O429" i="100" s="1"/>
  <c r="L429" i="100"/>
  <c r="K429" i="100"/>
  <c r="J429" i="100"/>
  <c r="N428" i="100"/>
  <c r="M428" i="100"/>
  <c r="O428" i="100" s="1"/>
  <c r="L428" i="100"/>
  <c r="K428" i="100"/>
  <c r="J428" i="100"/>
  <c r="N427" i="100"/>
  <c r="M427" i="100"/>
  <c r="O427" i="100" s="1"/>
  <c r="L427" i="100"/>
  <c r="K427" i="100"/>
  <c r="J427" i="100"/>
  <c r="O426" i="100"/>
  <c r="N426" i="100"/>
  <c r="M426" i="100"/>
  <c r="L426" i="100"/>
  <c r="K426" i="100"/>
  <c r="J426" i="100"/>
  <c r="N425" i="100"/>
  <c r="M425" i="100"/>
  <c r="L425" i="100"/>
  <c r="K425" i="100"/>
  <c r="J425" i="100"/>
  <c r="N424" i="100"/>
  <c r="M424" i="100"/>
  <c r="O424" i="100" s="1"/>
  <c r="L424" i="100"/>
  <c r="K424" i="100"/>
  <c r="J424" i="100"/>
  <c r="N423" i="100"/>
  <c r="M423" i="100"/>
  <c r="L423" i="100"/>
  <c r="K423" i="100"/>
  <c r="J423" i="100"/>
  <c r="N422" i="100"/>
  <c r="M422" i="100"/>
  <c r="L422" i="100"/>
  <c r="K422" i="100"/>
  <c r="J422" i="100"/>
  <c r="N421" i="100"/>
  <c r="M421" i="100"/>
  <c r="L421" i="100"/>
  <c r="K421" i="100"/>
  <c r="J421" i="100"/>
  <c r="N420" i="100"/>
  <c r="M420" i="100"/>
  <c r="L420" i="100"/>
  <c r="K420" i="100"/>
  <c r="J420" i="100"/>
  <c r="N419" i="100"/>
  <c r="M419" i="100"/>
  <c r="L419" i="100"/>
  <c r="K419" i="100"/>
  <c r="J419" i="100"/>
  <c r="N418" i="100"/>
  <c r="M418" i="100"/>
  <c r="L418" i="100"/>
  <c r="K418" i="100"/>
  <c r="J418" i="100"/>
  <c r="N417" i="100"/>
  <c r="M417" i="100"/>
  <c r="O417" i="100" s="1"/>
  <c r="L417" i="100"/>
  <c r="K417" i="100"/>
  <c r="J417" i="100"/>
  <c r="N416" i="100"/>
  <c r="M416" i="100"/>
  <c r="O416" i="100" s="1"/>
  <c r="L416" i="100"/>
  <c r="K416" i="100"/>
  <c r="J416" i="100"/>
  <c r="N415" i="100"/>
  <c r="M415" i="100"/>
  <c r="O415" i="100" s="1"/>
  <c r="L415" i="100"/>
  <c r="K415" i="100"/>
  <c r="J415" i="100"/>
  <c r="N414" i="100"/>
  <c r="M414" i="100"/>
  <c r="L414" i="100"/>
  <c r="K414" i="100"/>
  <c r="J414" i="100"/>
  <c r="O413" i="100"/>
  <c r="N413" i="100"/>
  <c r="M413" i="100"/>
  <c r="L413" i="100"/>
  <c r="K413" i="100"/>
  <c r="J413" i="100"/>
  <c r="N412" i="100"/>
  <c r="M412" i="100"/>
  <c r="O412" i="100" s="1"/>
  <c r="L412" i="100"/>
  <c r="K412" i="100"/>
  <c r="J412" i="100"/>
  <c r="O411" i="100"/>
  <c r="N411" i="100"/>
  <c r="M411" i="100"/>
  <c r="L411" i="100"/>
  <c r="K411" i="100"/>
  <c r="J411" i="100"/>
  <c r="N410" i="100"/>
  <c r="M410" i="100"/>
  <c r="L410" i="100"/>
  <c r="K410" i="100"/>
  <c r="J410" i="100"/>
  <c r="N409" i="100"/>
  <c r="M409" i="100"/>
  <c r="O409" i="100" s="1"/>
  <c r="L409" i="100"/>
  <c r="K409" i="100"/>
  <c r="J409" i="100"/>
  <c r="N408" i="100"/>
  <c r="M408" i="100"/>
  <c r="L408" i="100"/>
  <c r="K408" i="100"/>
  <c r="J408" i="100"/>
  <c r="N407" i="100"/>
  <c r="M407" i="100"/>
  <c r="O407" i="100" s="1"/>
  <c r="L407" i="100"/>
  <c r="K407" i="100"/>
  <c r="J407" i="100"/>
  <c r="N406" i="100"/>
  <c r="M406" i="100"/>
  <c r="O406" i="100" s="1"/>
  <c r="L406" i="100"/>
  <c r="K406" i="100"/>
  <c r="J406" i="100"/>
  <c r="N405" i="100"/>
  <c r="O405" i="100" s="1"/>
  <c r="M405" i="100"/>
  <c r="L405" i="100"/>
  <c r="K405" i="100"/>
  <c r="J405" i="100"/>
  <c r="N404" i="100"/>
  <c r="M404" i="100"/>
  <c r="O404" i="100" s="1"/>
  <c r="L404" i="100"/>
  <c r="K404" i="100"/>
  <c r="J404" i="100"/>
  <c r="N403" i="100"/>
  <c r="M403" i="100"/>
  <c r="O403" i="100" s="1"/>
  <c r="L403" i="100"/>
  <c r="K403" i="100"/>
  <c r="J403" i="100"/>
  <c r="N402" i="100"/>
  <c r="M402" i="100"/>
  <c r="L402" i="100"/>
  <c r="K402" i="100"/>
  <c r="J402" i="100"/>
  <c r="N401" i="100"/>
  <c r="M401" i="100"/>
  <c r="O401" i="100" s="1"/>
  <c r="L401" i="100"/>
  <c r="K401" i="100"/>
  <c r="J401" i="100"/>
  <c r="N400" i="100"/>
  <c r="M400" i="100"/>
  <c r="L400" i="100"/>
  <c r="K400" i="100"/>
  <c r="J400" i="100"/>
  <c r="O399" i="100"/>
  <c r="N399" i="100"/>
  <c r="M399" i="100"/>
  <c r="L399" i="100"/>
  <c r="K399" i="100"/>
  <c r="J399" i="100"/>
  <c r="N398" i="100"/>
  <c r="M398" i="100"/>
  <c r="L398" i="100"/>
  <c r="K398" i="100"/>
  <c r="J398" i="100"/>
  <c r="O397" i="100"/>
  <c r="N397" i="100"/>
  <c r="M397" i="100"/>
  <c r="L397" i="100"/>
  <c r="K397" i="100"/>
  <c r="J397" i="100"/>
  <c r="N396" i="100"/>
  <c r="M396" i="100"/>
  <c r="O396" i="100" s="1"/>
  <c r="L396" i="100"/>
  <c r="K396" i="100"/>
  <c r="J396" i="100"/>
  <c r="N395" i="100"/>
  <c r="O395" i="100" s="1"/>
  <c r="M395" i="100"/>
  <c r="L395" i="100"/>
  <c r="K395" i="100"/>
  <c r="J395" i="100"/>
  <c r="N394" i="100"/>
  <c r="M394" i="100"/>
  <c r="L394" i="100"/>
  <c r="K394" i="100"/>
  <c r="J394" i="100"/>
  <c r="N393" i="100"/>
  <c r="M393" i="100"/>
  <c r="O393" i="100" s="1"/>
  <c r="L393" i="100"/>
  <c r="K393" i="100"/>
  <c r="J393" i="100"/>
  <c r="N392" i="100"/>
  <c r="M392" i="100"/>
  <c r="O392" i="100" s="1"/>
  <c r="L392" i="100"/>
  <c r="K392" i="100"/>
  <c r="J392" i="100"/>
  <c r="N391" i="100"/>
  <c r="M391" i="100"/>
  <c r="O391" i="100" s="1"/>
  <c r="L391" i="100"/>
  <c r="K391" i="100"/>
  <c r="J391" i="100"/>
  <c r="N390" i="100"/>
  <c r="M390" i="100"/>
  <c r="L390" i="100"/>
  <c r="K390" i="100"/>
  <c r="J390" i="100"/>
  <c r="N389" i="100"/>
  <c r="O389" i="100" s="1"/>
  <c r="M389" i="100"/>
  <c r="L389" i="100"/>
  <c r="K389" i="100"/>
  <c r="J389" i="100"/>
  <c r="N388" i="100"/>
  <c r="M388" i="100"/>
  <c r="O388" i="100" s="1"/>
  <c r="L388" i="100"/>
  <c r="K388" i="100"/>
  <c r="J388" i="100"/>
  <c r="O387" i="100"/>
  <c r="N387" i="100"/>
  <c r="M387" i="100"/>
  <c r="L387" i="100"/>
  <c r="K387" i="100"/>
  <c r="J387" i="100"/>
  <c r="N386" i="100"/>
  <c r="M386" i="100"/>
  <c r="L386" i="100"/>
  <c r="K386" i="100"/>
  <c r="J386" i="100"/>
  <c r="N385" i="100"/>
  <c r="M385" i="100"/>
  <c r="O385" i="100" s="1"/>
  <c r="L385" i="100"/>
  <c r="K385" i="100"/>
  <c r="J385" i="100"/>
  <c r="N384" i="100"/>
  <c r="M384" i="100"/>
  <c r="L384" i="100"/>
  <c r="K384" i="100"/>
  <c r="J384" i="100"/>
  <c r="N383" i="100"/>
  <c r="M383" i="100"/>
  <c r="O383" i="100" s="1"/>
  <c r="L383" i="100"/>
  <c r="K383" i="100"/>
  <c r="J383" i="100"/>
  <c r="N382" i="100"/>
  <c r="M382" i="100"/>
  <c r="O382" i="100" s="1"/>
  <c r="L382" i="100"/>
  <c r="K382" i="100"/>
  <c r="J382" i="100"/>
  <c r="O381" i="100"/>
  <c r="N381" i="100"/>
  <c r="M381" i="100"/>
  <c r="L381" i="100"/>
  <c r="K381" i="100"/>
  <c r="J381" i="100"/>
  <c r="N380" i="100"/>
  <c r="M380" i="100"/>
  <c r="O380" i="100" s="1"/>
  <c r="L380" i="100"/>
  <c r="K380" i="100"/>
  <c r="J380" i="100"/>
  <c r="O379" i="100"/>
  <c r="N379" i="100"/>
  <c r="M379" i="100"/>
  <c r="L379" i="100"/>
  <c r="K379" i="100"/>
  <c r="J379" i="100"/>
  <c r="N378" i="100"/>
  <c r="M378" i="100"/>
  <c r="L378" i="100"/>
  <c r="K378" i="100"/>
  <c r="J378" i="100"/>
  <c r="N377" i="100"/>
  <c r="M377" i="100"/>
  <c r="O377" i="100" s="1"/>
  <c r="L377" i="100"/>
  <c r="K377" i="100"/>
  <c r="J377" i="100"/>
  <c r="N376" i="100"/>
  <c r="M376" i="100"/>
  <c r="O376" i="100" s="1"/>
  <c r="L376" i="100"/>
  <c r="K376" i="100"/>
  <c r="J376" i="100"/>
  <c r="N375" i="100"/>
  <c r="M375" i="100"/>
  <c r="L375" i="100"/>
  <c r="K375" i="100"/>
  <c r="J375" i="100"/>
  <c r="N374" i="100"/>
  <c r="M374" i="100"/>
  <c r="O374" i="100" s="1"/>
  <c r="L374" i="100"/>
  <c r="K374" i="100"/>
  <c r="J374" i="100"/>
  <c r="N373" i="100"/>
  <c r="M373" i="100"/>
  <c r="O373" i="100" s="1"/>
  <c r="L373" i="100"/>
  <c r="K373" i="100"/>
  <c r="J373" i="100"/>
  <c r="N372" i="100"/>
  <c r="M372" i="100"/>
  <c r="L372" i="100"/>
  <c r="K372" i="100"/>
  <c r="J372" i="100"/>
  <c r="N371" i="100"/>
  <c r="M371" i="100"/>
  <c r="L371" i="100"/>
  <c r="K371" i="100"/>
  <c r="J371" i="100"/>
  <c r="N370" i="100"/>
  <c r="M370" i="100"/>
  <c r="O370" i="100" s="1"/>
  <c r="L370" i="100"/>
  <c r="K370" i="100"/>
  <c r="J370" i="100"/>
  <c r="N369" i="100"/>
  <c r="M369" i="100"/>
  <c r="L369" i="100"/>
  <c r="K369" i="100"/>
  <c r="J369" i="100"/>
  <c r="N368" i="100"/>
  <c r="M368" i="100"/>
  <c r="L368" i="100"/>
  <c r="K368" i="100"/>
  <c r="J368" i="100"/>
  <c r="N367" i="100"/>
  <c r="M367" i="100"/>
  <c r="O367" i="100" s="1"/>
  <c r="L367" i="100"/>
  <c r="K367" i="100"/>
  <c r="J367" i="100"/>
  <c r="N366" i="100"/>
  <c r="M366" i="100"/>
  <c r="L366" i="100"/>
  <c r="K366" i="100"/>
  <c r="J366" i="100"/>
  <c r="N365" i="100"/>
  <c r="M365" i="100"/>
  <c r="O365" i="100" s="1"/>
  <c r="L365" i="100"/>
  <c r="K365" i="100"/>
  <c r="J365" i="100"/>
  <c r="N364" i="100"/>
  <c r="M364" i="100"/>
  <c r="L364" i="100"/>
  <c r="K364" i="100"/>
  <c r="J364" i="100"/>
  <c r="N363" i="100"/>
  <c r="M363" i="100"/>
  <c r="L363" i="100"/>
  <c r="K363" i="100"/>
  <c r="J363" i="100"/>
  <c r="N362" i="100"/>
  <c r="M362" i="100"/>
  <c r="L362" i="100"/>
  <c r="K362" i="100"/>
  <c r="J362" i="100"/>
  <c r="N361" i="100"/>
  <c r="M361" i="100"/>
  <c r="L361" i="100"/>
  <c r="K361" i="100"/>
  <c r="J361" i="100"/>
  <c r="N360" i="100"/>
  <c r="M360" i="100"/>
  <c r="O360" i="100" s="1"/>
  <c r="L360" i="100"/>
  <c r="K360" i="100"/>
  <c r="J360" i="100"/>
  <c r="N359" i="100"/>
  <c r="M359" i="100"/>
  <c r="L359" i="100"/>
  <c r="K359" i="100"/>
  <c r="J359" i="100"/>
  <c r="N358" i="100"/>
  <c r="M358" i="100"/>
  <c r="L358" i="100"/>
  <c r="K358" i="100"/>
  <c r="J358" i="100"/>
  <c r="N357" i="100"/>
  <c r="M357" i="100"/>
  <c r="O357" i="100" s="1"/>
  <c r="L357" i="100"/>
  <c r="K357" i="100"/>
  <c r="J357" i="100"/>
  <c r="N356" i="100"/>
  <c r="M356" i="100"/>
  <c r="O356" i="100" s="1"/>
  <c r="L356" i="100"/>
  <c r="K356" i="100"/>
  <c r="J356" i="100"/>
  <c r="N355" i="100"/>
  <c r="M355" i="100"/>
  <c r="O355" i="100" s="1"/>
  <c r="L355" i="100"/>
  <c r="K355" i="100"/>
  <c r="J355" i="100"/>
  <c r="N354" i="100"/>
  <c r="M354" i="100"/>
  <c r="O354" i="100" s="1"/>
  <c r="L354" i="100"/>
  <c r="K354" i="100"/>
  <c r="J354" i="100"/>
  <c r="N353" i="100"/>
  <c r="M353" i="100"/>
  <c r="O353" i="100" s="1"/>
  <c r="L353" i="100"/>
  <c r="K353" i="100"/>
  <c r="J353" i="100"/>
  <c r="N352" i="100"/>
  <c r="M352" i="100"/>
  <c r="L352" i="100"/>
  <c r="K352" i="100"/>
  <c r="J352" i="100"/>
  <c r="N351" i="100"/>
  <c r="M351" i="100"/>
  <c r="O351" i="100" s="1"/>
  <c r="L351" i="100"/>
  <c r="K351" i="100"/>
  <c r="J351" i="100"/>
  <c r="N350" i="100"/>
  <c r="M350" i="100"/>
  <c r="L350" i="100"/>
  <c r="K350" i="100"/>
  <c r="J350" i="100"/>
  <c r="N349" i="100"/>
  <c r="M349" i="100"/>
  <c r="L349" i="100"/>
  <c r="K349" i="100"/>
  <c r="J349" i="100"/>
  <c r="N348" i="100"/>
  <c r="M348" i="100"/>
  <c r="L348" i="100"/>
  <c r="K348" i="100"/>
  <c r="J348" i="100"/>
  <c r="N347" i="100"/>
  <c r="M347" i="100"/>
  <c r="O347" i="100" s="1"/>
  <c r="L347" i="100"/>
  <c r="K347" i="100"/>
  <c r="J347" i="100"/>
  <c r="N346" i="100"/>
  <c r="M346" i="100"/>
  <c r="L346" i="100"/>
  <c r="K346" i="100"/>
  <c r="J346" i="100"/>
  <c r="N345" i="100"/>
  <c r="M345" i="100"/>
  <c r="O345" i="100" s="1"/>
  <c r="L345" i="100"/>
  <c r="K345" i="100"/>
  <c r="J345" i="100"/>
  <c r="N344" i="100"/>
  <c r="M344" i="100"/>
  <c r="O344" i="100" s="1"/>
  <c r="L344" i="100"/>
  <c r="K344" i="100"/>
  <c r="J344" i="100"/>
  <c r="N343" i="100"/>
  <c r="M343" i="100"/>
  <c r="O343" i="100" s="1"/>
  <c r="L343" i="100"/>
  <c r="K343" i="100"/>
  <c r="J343" i="100"/>
  <c r="N342" i="100"/>
  <c r="O342" i="100" s="1"/>
  <c r="M342" i="100"/>
  <c r="L342" i="100"/>
  <c r="K342" i="100"/>
  <c r="J342" i="100"/>
  <c r="N341" i="100"/>
  <c r="M341" i="100"/>
  <c r="L341" i="100"/>
  <c r="K341" i="100"/>
  <c r="J341" i="100"/>
  <c r="N340" i="100"/>
  <c r="M340" i="100"/>
  <c r="O340" i="100" s="1"/>
  <c r="L340" i="100"/>
  <c r="K340" i="100"/>
  <c r="J340" i="100"/>
  <c r="N339" i="100"/>
  <c r="M339" i="100"/>
  <c r="O339" i="100" s="1"/>
  <c r="L339" i="100"/>
  <c r="K339" i="100"/>
  <c r="J339" i="100"/>
  <c r="N338" i="100"/>
  <c r="M338" i="100"/>
  <c r="O338" i="100" s="1"/>
  <c r="L338" i="100"/>
  <c r="K338" i="100"/>
  <c r="J338" i="100"/>
  <c r="N337" i="100"/>
  <c r="M337" i="100"/>
  <c r="O337" i="100" s="1"/>
  <c r="L337" i="100"/>
  <c r="K337" i="100"/>
  <c r="J337" i="100"/>
  <c r="N336" i="100"/>
  <c r="M336" i="100"/>
  <c r="O336" i="100" s="1"/>
  <c r="L336" i="100"/>
  <c r="K336" i="100"/>
  <c r="J336" i="100"/>
  <c r="N335" i="100"/>
  <c r="M335" i="100"/>
  <c r="O335" i="100" s="1"/>
  <c r="L335" i="100"/>
  <c r="K335" i="100"/>
  <c r="J335" i="100"/>
  <c r="N334" i="100"/>
  <c r="M334" i="100"/>
  <c r="L334" i="100"/>
  <c r="K334" i="100"/>
  <c r="J334" i="100"/>
  <c r="O333" i="100"/>
  <c r="N333" i="100"/>
  <c r="M333" i="100"/>
  <c r="L333" i="100"/>
  <c r="K333" i="100"/>
  <c r="J333" i="100"/>
  <c r="N332" i="100"/>
  <c r="M332" i="100"/>
  <c r="L332" i="100"/>
  <c r="K332" i="100"/>
  <c r="J332" i="100"/>
  <c r="N331" i="100"/>
  <c r="M331" i="100"/>
  <c r="L331" i="100"/>
  <c r="K331" i="100"/>
  <c r="J331" i="100"/>
  <c r="N330" i="100"/>
  <c r="M330" i="100"/>
  <c r="O330" i="100" s="1"/>
  <c r="L330" i="100"/>
  <c r="K330" i="100"/>
  <c r="J330" i="100"/>
  <c r="N329" i="100"/>
  <c r="O329" i="100" s="1"/>
  <c r="M329" i="100"/>
  <c r="L329" i="100"/>
  <c r="K329" i="100"/>
  <c r="J329" i="100"/>
  <c r="O328" i="100"/>
  <c r="N328" i="100"/>
  <c r="M328" i="100"/>
  <c r="L328" i="100"/>
  <c r="K328" i="100"/>
  <c r="J328" i="100"/>
  <c r="N327" i="100"/>
  <c r="M327" i="100"/>
  <c r="L327" i="100"/>
  <c r="K327" i="100"/>
  <c r="J327" i="100"/>
  <c r="N326" i="100"/>
  <c r="M326" i="100"/>
  <c r="O326" i="100" s="1"/>
  <c r="L326" i="100"/>
  <c r="K326" i="100"/>
  <c r="J326" i="100"/>
  <c r="N325" i="100"/>
  <c r="M325" i="100"/>
  <c r="L325" i="100"/>
  <c r="K325" i="100"/>
  <c r="J325" i="100"/>
  <c r="N324" i="100"/>
  <c r="M324" i="100"/>
  <c r="O324" i="100" s="1"/>
  <c r="L324" i="100"/>
  <c r="K324" i="100"/>
  <c r="J324" i="100"/>
  <c r="O323" i="100"/>
  <c r="N323" i="100"/>
  <c r="M323" i="100"/>
  <c r="L323" i="100"/>
  <c r="K323" i="100"/>
  <c r="J323" i="100"/>
  <c r="N322" i="100"/>
  <c r="M322" i="100"/>
  <c r="O322" i="100" s="1"/>
  <c r="L322" i="100"/>
  <c r="K322" i="100"/>
  <c r="J322" i="100"/>
  <c r="N321" i="100"/>
  <c r="O321" i="100" s="1"/>
  <c r="M321" i="100"/>
  <c r="L321" i="100"/>
  <c r="K321" i="100"/>
  <c r="J321" i="100"/>
  <c r="N320" i="100"/>
  <c r="M320" i="100"/>
  <c r="L320" i="100"/>
  <c r="K320" i="100"/>
  <c r="J320" i="100"/>
  <c r="N319" i="100"/>
  <c r="M319" i="100"/>
  <c r="O319" i="100" s="1"/>
  <c r="L319" i="100"/>
  <c r="K319" i="100"/>
  <c r="J319" i="100"/>
  <c r="N318" i="100"/>
  <c r="M318" i="100"/>
  <c r="O318" i="100" s="1"/>
  <c r="L318" i="100"/>
  <c r="K318" i="100"/>
  <c r="J318" i="100"/>
  <c r="N317" i="100"/>
  <c r="M317" i="100"/>
  <c r="O317" i="100" s="1"/>
  <c r="L317" i="100"/>
  <c r="K317" i="100"/>
  <c r="J317" i="100"/>
  <c r="N316" i="100"/>
  <c r="M316" i="100"/>
  <c r="L316" i="100"/>
  <c r="K316" i="100"/>
  <c r="J316" i="100"/>
  <c r="O315" i="100"/>
  <c r="N315" i="100"/>
  <c r="M315" i="100"/>
  <c r="L315" i="100"/>
  <c r="K315" i="100"/>
  <c r="J315" i="100"/>
  <c r="N314" i="100"/>
  <c r="M314" i="100"/>
  <c r="O314" i="100" s="1"/>
  <c r="L314" i="100"/>
  <c r="K314" i="100"/>
  <c r="J314" i="100"/>
  <c r="N313" i="100"/>
  <c r="M313" i="100"/>
  <c r="O313" i="100" s="1"/>
  <c r="L313" i="100"/>
  <c r="K313" i="100"/>
  <c r="J313" i="100"/>
  <c r="N312" i="100"/>
  <c r="M312" i="100"/>
  <c r="O312" i="100" s="1"/>
  <c r="L312" i="100"/>
  <c r="K312" i="100"/>
  <c r="J312" i="100"/>
  <c r="N311" i="100"/>
  <c r="M311" i="100"/>
  <c r="O311" i="100" s="1"/>
  <c r="L311" i="100"/>
  <c r="K311" i="100"/>
  <c r="J311" i="100"/>
  <c r="N310" i="100"/>
  <c r="M310" i="100"/>
  <c r="L310" i="100"/>
  <c r="K310" i="100"/>
  <c r="J310" i="100"/>
  <c r="N309" i="100"/>
  <c r="O309" i="100" s="1"/>
  <c r="M309" i="100"/>
  <c r="L309" i="100"/>
  <c r="K309" i="100"/>
  <c r="J309" i="100"/>
  <c r="N308" i="100"/>
  <c r="M308" i="100"/>
  <c r="L308" i="100"/>
  <c r="K308" i="100"/>
  <c r="J308" i="100"/>
  <c r="N307" i="100"/>
  <c r="M307" i="100"/>
  <c r="O307" i="100" s="1"/>
  <c r="L307" i="100"/>
  <c r="K307" i="100"/>
  <c r="J307" i="100"/>
  <c r="N306" i="100"/>
  <c r="M306" i="100"/>
  <c r="O306" i="100" s="1"/>
  <c r="L306" i="100"/>
  <c r="K306" i="100"/>
  <c r="J306" i="100"/>
  <c r="O305" i="100"/>
  <c r="N305" i="100"/>
  <c r="M305" i="100"/>
  <c r="L305" i="100"/>
  <c r="K305" i="100"/>
  <c r="J305" i="100"/>
  <c r="N304" i="100"/>
  <c r="M304" i="100"/>
  <c r="O304" i="100" s="1"/>
  <c r="L304" i="100"/>
  <c r="K304" i="100"/>
  <c r="J304" i="100"/>
  <c r="N303" i="100"/>
  <c r="O303" i="100" s="1"/>
  <c r="M303" i="100"/>
  <c r="L303" i="100"/>
  <c r="K303" i="100"/>
  <c r="J303" i="100"/>
  <c r="N302" i="100"/>
  <c r="M302" i="100"/>
  <c r="O302" i="100" s="1"/>
  <c r="L302" i="100"/>
  <c r="K302" i="100"/>
  <c r="J302" i="100"/>
  <c r="N301" i="100"/>
  <c r="M301" i="100"/>
  <c r="O301" i="100" s="1"/>
  <c r="L301" i="100"/>
  <c r="K301" i="100"/>
  <c r="J301" i="100"/>
  <c r="N300" i="100"/>
  <c r="M300" i="100"/>
  <c r="O300" i="100" s="1"/>
  <c r="L300" i="100"/>
  <c r="K300" i="100"/>
  <c r="J300" i="100"/>
  <c r="O299" i="100"/>
  <c r="N299" i="100"/>
  <c r="M299" i="100"/>
  <c r="L299" i="100"/>
  <c r="K299" i="100"/>
  <c r="J299" i="100"/>
  <c r="N298" i="100"/>
  <c r="M298" i="100"/>
  <c r="L298" i="100"/>
  <c r="K298" i="100"/>
  <c r="J298" i="100"/>
  <c r="O297" i="100"/>
  <c r="N297" i="100"/>
  <c r="M297" i="100"/>
  <c r="L297" i="100"/>
  <c r="K297" i="100"/>
  <c r="J297" i="100"/>
  <c r="N296" i="100"/>
  <c r="M296" i="100"/>
  <c r="O296" i="100" s="1"/>
  <c r="L296" i="100"/>
  <c r="K296" i="100"/>
  <c r="J296" i="100"/>
  <c r="N295" i="100"/>
  <c r="M295" i="100"/>
  <c r="O295" i="100" s="1"/>
  <c r="L295" i="100"/>
  <c r="K295" i="100"/>
  <c r="J295" i="100"/>
  <c r="N294" i="100"/>
  <c r="M294" i="100"/>
  <c r="O294" i="100" s="1"/>
  <c r="L294" i="100"/>
  <c r="K294" i="100"/>
  <c r="J294" i="100"/>
  <c r="N293" i="100"/>
  <c r="M293" i="100"/>
  <c r="O293" i="100" s="1"/>
  <c r="L293" i="100"/>
  <c r="K293" i="100"/>
  <c r="J293" i="100"/>
  <c r="N292" i="100"/>
  <c r="M292" i="100"/>
  <c r="L292" i="100"/>
  <c r="K292" i="100"/>
  <c r="J292" i="100"/>
  <c r="N291" i="100"/>
  <c r="M291" i="100"/>
  <c r="O291" i="100" s="1"/>
  <c r="L291" i="100"/>
  <c r="K291" i="100"/>
  <c r="J291" i="100"/>
  <c r="N290" i="100"/>
  <c r="M290" i="100"/>
  <c r="O290" i="100" s="1"/>
  <c r="L290" i="100"/>
  <c r="K290" i="100"/>
  <c r="J290" i="100"/>
  <c r="N289" i="100"/>
  <c r="M289" i="100"/>
  <c r="O289" i="100" s="1"/>
  <c r="L289" i="100"/>
  <c r="K289" i="100"/>
  <c r="J289" i="100"/>
  <c r="N288" i="100"/>
  <c r="M288" i="100"/>
  <c r="O288" i="100" s="1"/>
  <c r="L288" i="100"/>
  <c r="K288" i="100"/>
  <c r="J288" i="100"/>
  <c r="N287" i="100"/>
  <c r="O287" i="100" s="1"/>
  <c r="M287" i="100"/>
  <c r="L287" i="100"/>
  <c r="K287" i="100"/>
  <c r="J287" i="100"/>
  <c r="N286" i="100"/>
  <c r="O286" i="100" s="1"/>
  <c r="M286" i="100"/>
  <c r="L286" i="100"/>
  <c r="K286" i="100"/>
  <c r="J286" i="100"/>
  <c r="N285" i="100"/>
  <c r="M285" i="100"/>
  <c r="O285" i="100" s="1"/>
  <c r="L285" i="100"/>
  <c r="K285" i="100"/>
  <c r="J285" i="100"/>
  <c r="N284" i="100"/>
  <c r="M284" i="100"/>
  <c r="L284" i="100"/>
  <c r="K284" i="100"/>
  <c r="J284" i="100"/>
  <c r="N283" i="100"/>
  <c r="M283" i="100"/>
  <c r="L283" i="100"/>
  <c r="K283" i="100"/>
  <c r="J283" i="100"/>
  <c r="O282" i="100"/>
  <c r="N282" i="100"/>
  <c r="M282" i="100"/>
  <c r="L282" i="100"/>
  <c r="K282" i="100"/>
  <c r="J282" i="100"/>
  <c r="N281" i="100"/>
  <c r="M281" i="100"/>
  <c r="O281" i="100" s="1"/>
  <c r="L281" i="100"/>
  <c r="K281" i="100"/>
  <c r="J281" i="100"/>
  <c r="N280" i="100"/>
  <c r="M280" i="100"/>
  <c r="O280" i="100" s="1"/>
  <c r="L280" i="100"/>
  <c r="K280" i="100"/>
  <c r="J280" i="100"/>
  <c r="N279" i="100"/>
  <c r="M279" i="100"/>
  <c r="O279" i="100" s="1"/>
  <c r="L279" i="100"/>
  <c r="K279" i="100"/>
  <c r="J279" i="100"/>
  <c r="N278" i="100"/>
  <c r="M278" i="100"/>
  <c r="O278" i="100" s="1"/>
  <c r="L278" i="100"/>
  <c r="K278" i="100"/>
  <c r="J278" i="100"/>
  <c r="N277" i="100"/>
  <c r="M277" i="100"/>
  <c r="L277" i="100"/>
  <c r="K277" i="100"/>
  <c r="J277" i="100"/>
  <c r="N276" i="100"/>
  <c r="O276" i="100" s="1"/>
  <c r="M276" i="100"/>
  <c r="L276" i="100"/>
  <c r="K276" i="100"/>
  <c r="J276" i="100"/>
  <c r="N275" i="100"/>
  <c r="M275" i="100"/>
  <c r="L275" i="100"/>
  <c r="K275" i="100"/>
  <c r="J275" i="100"/>
  <c r="N274" i="100"/>
  <c r="M274" i="100"/>
  <c r="O274" i="100" s="1"/>
  <c r="L274" i="100"/>
  <c r="K274" i="100"/>
  <c r="J274" i="100"/>
  <c r="N273" i="100"/>
  <c r="M273" i="100"/>
  <c r="O273" i="100" s="1"/>
  <c r="L273" i="100"/>
  <c r="K273" i="100"/>
  <c r="J273" i="100"/>
  <c r="O272" i="100"/>
  <c r="N272" i="100"/>
  <c r="M272" i="100"/>
  <c r="L272" i="100"/>
  <c r="K272" i="100"/>
  <c r="J272" i="100"/>
  <c r="N271" i="100"/>
  <c r="M271" i="100"/>
  <c r="L271" i="100"/>
  <c r="K271" i="100"/>
  <c r="J271" i="100"/>
  <c r="N270" i="100"/>
  <c r="O270" i="100" s="1"/>
  <c r="M270" i="100"/>
  <c r="L270" i="100"/>
  <c r="K270" i="100"/>
  <c r="J270" i="100"/>
  <c r="N269" i="100"/>
  <c r="M269" i="100"/>
  <c r="O269" i="100" s="1"/>
  <c r="L269" i="100"/>
  <c r="K269" i="100"/>
  <c r="J269" i="100"/>
  <c r="N268" i="100"/>
  <c r="M268" i="100"/>
  <c r="O268" i="100" s="1"/>
  <c r="L268" i="100"/>
  <c r="K268" i="100"/>
  <c r="J268" i="100"/>
  <c r="N267" i="100"/>
  <c r="M267" i="100"/>
  <c r="L267" i="100"/>
  <c r="K267" i="100"/>
  <c r="J267" i="100"/>
  <c r="N266" i="100"/>
  <c r="M266" i="100"/>
  <c r="L266" i="100"/>
  <c r="K266" i="100"/>
  <c r="J266" i="100"/>
  <c r="N265" i="100"/>
  <c r="M265" i="100"/>
  <c r="O265" i="100" s="1"/>
  <c r="L265" i="100"/>
  <c r="K265" i="100"/>
  <c r="J265" i="100"/>
  <c r="N264" i="100"/>
  <c r="M264" i="100"/>
  <c r="L264" i="100"/>
  <c r="K264" i="100"/>
  <c r="J264" i="100"/>
  <c r="N263" i="100"/>
  <c r="M263" i="100"/>
  <c r="O263" i="100" s="1"/>
  <c r="L263" i="100"/>
  <c r="K263" i="100"/>
  <c r="J263" i="100"/>
  <c r="N262" i="100"/>
  <c r="M262" i="100"/>
  <c r="O262" i="100" s="1"/>
  <c r="L262" i="100"/>
  <c r="K262" i="100"/>
  <c r="J262" i="100"/>
  <c r="N261" i="100"/>
  <c r="M261" i="100"/>
  <c r="L261" i="100"/>
  <c r="K261" i="100"/>
  <c r="J261" i="100"/>
  <c r="N260" i="100"/>
  <c r="M260" i="100"/>
  <c r="O260" i="100" s="1"/>
  <c r="L260" i="100"/>
  <c r="K260" i="100"/>
  <c r="J260" i="100"/>
  <c r="N259" i="100"/>
  <c r="M259" i="100"/>
  <c r="O259" i="100" s="1"/>
  <c r="L259" i="100"/>
  <c r="K259" i="100"/>
  <c r="J259" i="100"/>
  <c r="N258" i="100"/>
  <c r="M258" i="100"/>
  <c r="L258" i="100"/>
  <c r="K258" i="100"/>
  <c r="J258" i="100"/>
  <c r="N257" i="100"/>
  <c r="M257" i="100"/>
  <c r="O257" i="100" s="1"/>
  <c r="L257" i="100"/>
  <c r="K257" i="100"/>
  <c r="J257" i="100"/>
  <c r="N256" i="100"/>
  <c r="M256" i="100"/>
  <c r="O256" i="100" s="1"/>
  <c r="L256" i="100"/>
  <c r="K256" i="100"/>
  <c r="J256" i="100"/>
  <c r="N255" i="100"/>
  <c r="M255" i="100"/>
  <c r="O255" i="100" s="1"/>
  <c r="L255" i="100"/>
  <c r="K255" i="100"/>
  <c r="J255" i="100"/>
  <c r="N254" i="100"/>
  <c r="O254" i="100" s="1"/>
  <c r="M254" i="100"/>
  <c r="L254" i="100"/>
  <c r="K254" i="100"/>
  <c r="J254" i="100"/>
  <c r="N253" i="100"/>
  <c r="M253" i="100"/>
  <c r="O253" i="100" s="1"/>
  <c r="L253" i="100"/>
  <c r="K253" i="100"/>
  <c r="J253" i="100"/>
  <c r="N252" i="100"/>
  <c r="O252" i="100" s="1"/>
  <c r="M252" i="100"/>
  <c r="L252" i="100"/>
  <c r="K252" i="100"/>
  <c r="J252" i="100"/>
  <c r="N251" i="100"/>
  <c r="M251" i="100"/>
  <c r="O251" i="100" s="1"/>
  <c r="L251" i="100"/>
  <c r="K251" i="100"/>
  <c r="J251" i="100"/>
  <c r="N250" i="100"/>
  <c r="M250" i="100"/>
  <c r="L250" i="100"/>
  <c r="K250" i="100"/>
  <c r="J250" i="100"/>
  <c r="O249" i="100"/>
  <c r="N249" i="100"/>
  <c r="M249" i="100"/>
  <c r="L249" i="100"/>
  <c r="K249" i="100"/>
  <c r="J249" i="100"/>
  <c r="N248" i="100"/>
  <c r="O248" i="100" s="1"/>
  <c r="M248" i="100"/>
  <c r="L248" i="100"/>
  <c r="K248" i="100"/>
  <c r="J248" i="100"/>
  <c r="N247" i="100"/>
  <c r="O247" i="100" s="1"/>
  <c r="M247" i="100"/>
  <c r="L247" i="100"/>
  <c r="K247" i="100"/>
  <c r="J247" i="100"/>
  <c r="N246" i="100"/>
  <c r="M246" i="100"/>
  <c r="L246" i="100"/>
  <c r="K246" i="100"/>
  <c r="J246" i="100"/>
  <c r="N245" i="100"/>
  <c r="M245" i="100"/>
  <c r="O245" i="100" s="1"/>
  <c r="L245" i="100"/>
  <c r="K245" i="100"/>
  <c r="J245" i="100"/>
  <c r="N244" i="100"/>
  <c r="M244" i="100"/>
  <c r="O244" i="100" s="1"/>
  <c r="L244" i="100"/>
  <c r="K244" i="100"/>
  <c r="J244" i="100"/>
  <c r="N243" i="100"/>
  <c r="M243" i="100"/>
  <c r="O243" i="100" s="1"/>
  <c r="L243" i="100"/>
  <c r="K243" i="100"/>
  <c r="J243" i="100"/>
  <c r="N242" i="100"/>
  <c r="M242" i="100"/>
  <c r="O242" i="100" s="1"/>
  <c r="L242" i="100"/>
  <c r="K242" i="100"/>
  <c r="J242" i="100"/>
  <c r="N241" i="100"/>
  <c r="M241" i="100"/>
  <c r="L241" i="100"/>
  <c r="K241" i="100"/>
  <c r="J241" i="100"/>
  <c r="N240" i="100"/>
  <c r="M240" i="100"/>
  <c r="O240" i="100" s="1"/>
  <c r="L240" i="100"/>
  <c r="K240" i="100"/>
  <c r="J240" i="100"/>
  <c r="N239" i="100"/>
  <c r="M239" i="100"/>
  <c r="L239" i="100"/>
  <c r="K239" i="100"/>
  <c r="J239" i="100"/>
  <c r="N238" i="100"/>
  <c r="M238" i="100"/>
  <c r="O238" i="100" s="1"/>
  <c r="L238" i="100"/>
  <c r="K238" i="100"/>
  <c r="J238" i="100"/>
  <c r="N237" i="100"/>
  <c r="M237" i="100"/>
  <c r="O237" i="100" s="1"/>
  <c r="L237" i="100"/>
  <c r="K237" i="100"/>
  <c r="J237" i="100"/>
  <c r="O236" i="100"/>
  <c r="N236" i="100"/>
  <c r="M236" i="100"/>
  <c r="L236" i="100"/>
  <c r="K236" i="100"/>
  <c r="J236" i="100"/>
  <c r="N235" i="100"/>
  <c r="M235" i="100"/>
  <c r="L235" i="100"/>
  <c r="K235" i="100"/>
  <c r="J235" i="100"/>
  <c r="N234" i="100"/>
  <c r="O234" i="100" s="1"/>
  <c r="M234" i="100"/>
  <c r="L234" i="100"/>
  <c r="K234" i="100"/>
  <c r="J234" i="100"/>
  <c r="N233" i="100"/>
  <c r="M233" i="100"/>
  <c r="O233" i="100" s="1"/>
  <c r="L233" i="100"/>
  <c r="K233" i="100"/>
  <c r="J233" i="100"/>
  <c r="N232" i="100"/>
  <c r="M232" i="100"/>
  <c r="O232" i="100" s="1"/>
  <c r="L232" i="100"/>
  <c r="K232" i="100"/>
  <c r="J232" i="100"/>
  <c r="N231" i="100"/>
  <c r="M231" i="100"/>
  <c r="O231" i="100" s="1"/>
  <c r="L231" i="100"/>
  <c r="K231" i="100"/>
  <c r="J231" i="100"/>
  <c r="N230" i="100"/>
  <c r="M230" i="100"/>
  <c r="O230" i="100" s="1"/>
  <c r="L230" i="100"/>
  <c r="K230" i="100"/>
  <c r="J230" i="100"/>
  <c r="N229" i="100"/>
  <c r="M229" i="100"/>
  <c r="L229" i="100"/>
  <c r="K229" i="100"/>
  <c r="J229" i="100"/>
  <c r="N228" i="100"/>
  <c r="M228" i="100"/>
  <c r="O228" i="100" s="1"/>
  <c r="L228" i="100"/>
  <c r="K228" i="100"/>
  <c r="J228" i="100"/>
  <c r="N227" i="100"/>
  <c r="M227" i="100"/>
  <c r="O227" i="100" s="1"/>
  <c r="L227" i="100"/>
  <c r="K227" i="100"/>
  <c r="J227" i="100"/>
  <c r="N226" i="100"/>
  <c r="M226" i="100"/>
  <c r="O226" i="100" s="1"/>
  <c r="L226" i="100"/>
  <c r="K226" i="100"/>
  <c r="J226" i="100"/>
  <c r="N225" i="100"/>
  <c r="M225" i="100"/>
  <c r="L225" i="100"/>
  <c r="K225" i="100"/>
  <c r="J225" i="100"/>
  <c r="N224" i="100"/>
  <c r="M224" i="100"/>
  <c r="O224" i="100" s="1"/>
  <c r="L224" i="100"/>
  <c r="K224" i="100"/>
  <c r="J224" i="100"/>
  <c r="N223" i="100"/>
  <c r="M223" i="100"/>
  <c r="L223" i="100"/>
  <c r="K223" i="100"/>
  <c r="J223" i="100"/>
  <c r="N222" i="100"/>
  <c r="M222" i="100"/>
  <c r="L222" i="100"/>
  <c r="K222" i="100"/>
  <c r="J222" i="100"/>
  <c r="N221" i="100"/>
  <c r="M221" i="100"/>
  <c r="O221" i="100" s="1"/>
  <c r="L221" i="100"/>
  <c r="K221" i="100"/>
  <c r="J221" i="100"/>
  <c r="N220" i="100"/>
  <c r="M220" i="100"/>
  <c r="O220" i="100" s="1"/>
  <c r="L220" i="100"/>
  <c r="K220" i="100"/>
  <c r="J220" i="100"/>
  <c r="N219" i="100"/>
  <c r="M219" i="100"/>
  <c r="L219" i="100"/>
  <c r="K219" i="100"/>
  <c r="J219" i="100"/>
  <c r="N218" i="100"/>
  <c r="M218" i="100"/>
  <c r="O218" i="100" s="1"/>
  <c r="L218" i="100"/>
  <c r="K218" i="100"/>
  <c r="J218" i="100"/>
  <c r="N217" i="100"/>
  <c r="M217" i="100"/>
  <c r="O217" i="100" s="1"/>
  <c r="L217" i="100"/>
  <c r="K217" i="100"/>
  <c r="J217" i="100"/>
  <c r="N216" i="100"/>
  <c r="M216" i="100"/>
  <c r="L216" i="100"/>
  <c r="K216" i="100"/>
  <c r="J216" i="100"/>
  <c r="N215" i="100"/>
  <c r="M215" i="100"/>
  <c r="O215" i="100" s="1"/>
  <c r="L215" i="100"/>
  <c r="K215" i="100"/>
  <c r="J215" i="100"/>
  <c r="N214" i="100"/>
  <c r="M214" i="100"/>
  <c r="O214" i="100" s="1"/>
  <c r="L214" i="100"/>
  <c r="K214" i="100"/>
  <c r="J214" i="100"/>
  <c r="N213" i="100"/>
  <c r="M213" i="100"/>
  <c r="L213" i="100"/>
  <c r="K213" i="100"/>
  <c r="J213" i="100"/>
  <c r="N212" i="100"/>
  <c r="M212" i="100"/>
  <c r="O212" i="100" s="1"/>
  <c r="L212" i="100"/>
  <c r="K212" i="100"/>
  <c r="J212" i="100"/>
  <c r="N211" i="100"/>
  <c r="M211" i="100"/>
  <c r="O211" i="100" s="1"/>
  <c r="L211" i="100"/>
  <c r="K211" i="100"/>
  <c r="J211" i="100"/>
  <c r="N210" i="100"/>
  <c r="O210" i="100" s="1"/>
  <c r="M210" i="100"/>
  <c r="L210" i="100"/>
  <c r="K210" i="100"/>
  <c r="J210" i="100"/>
  <c r="N209" i="100"/>
  <c r="M209" i="100"/>
  <c r="O209" i="100" s="1"/>
  <c r="L209" i="100"/>
  <c r="K209" i="100"/>
  <c r="J209" i="100"/>
  <c r="N208" i="100"/>
  <c r="M208" i="100"/>
  <c r="L208" i="100"/>
  <c r="K208" i="100"/>
  <c r="J208" i="100"/>
  <c r="N207" i="100"/>
  <c r="M207" i="100"/>
  <c r="L207" i="100"/>
  <c r="K207" i="100"/>
  <c r="J207" i="100"/>
  <c r="N206" i="100"/>
  <c r="M206" i="100"/>
  <c r="O206" i="100" s="1"/>
  <c r="L206" i="100"/>
  <c r="K206" i="100"/>
  <c r="J206" i="100"/>
  <c r="N205" i="100"/>
  <c r="M205" i="100"/>
  <c r="L205" i="100"/>
  <c r="K205" i="100"/>
  <c r="J205" i="100"/>
  <c r="N204" i="100"/>
  <c r="M204" i="100"/>
  <c r="L204" i="100"/>
  <c r="K204" i="100"/>
  <c r="J204" i="100"/>
  <c r="N203" i="100"/>
  <c r="M203" i="100"/>
  <c r="L203" i="100"/>
  <c r="K203" i="100"/>
  <c r="J203" i="100"/>
  <c r="N202" i="100"/>
  <c r="M202" i="100"/>
  <c r="L202" i="100"/>
  <c r="K202" i="100"/>
  <c r="J202" i="100"/>
  <c r="N201" i="100"/>
  <c r="M201" i="100"/>
  <c r="L201" i="100"/>
  <c r="K201" i="100"/>
  <c r="J201" i="100"/>
  <c r="N200" i="100"/>
  <c r="M200" i="100"/>
  <c r="L200" i="100"/>
  <c r="K200" i="100"/>
  <c r="J200" i="100"/>
  <c r="N199" i="100"/>
  <c r="M199" i="100"/>
  <c r="O199" i="100" s="1"/>
  <c r="L199" i="100"/>
  <c r="K199" i="100"/>
  <c r="J199" i="100"/>
  <c r="N198" i="100"/>
  <c r="M198" i="100"/>
  <c r="L198" i="100"/>
  <c r="K198" i="100"/>
  <c r="J198" i="100"/>
  <c r="N197" i="100"/>
  <c r="M197" i="100"/>
  <c r="L197" i="100"/>
  <c r="K197" i="100"/>
  <c r="J197" i="100"/>
  <c r="N196" i="100"/>
  <c r="M196" i="100"/>
  <c r="O196" i="100" s="1"/>
  <c r="L196" i="100"/>
  <c r="K196" i="100"/>
  <c r="J196" i="100"/>
  <c r="N195" i="100"/>
  <c r="M195" i="100"/>
  <c r="L195" i="100"/>
  <c r="K195" i="100"/>
  <c r="J195" i="100"/>
  <c r="N194" i="100"/>
  <c r="M194" i="100"/>
  <c r="L194" i="100"/>
  <c r="K194" i="100"/>
  <c r="J194" i="100"/>
  <c r="N193" i="100"/>
  <c r="M193" i="100"/>
  <c r="L193" i="100"/>
  <c r="K193" i="100"/>
  <c r="J193" i="100"/>
  <c r="N192" i="100"/>
  <c r="M192" i="100"/>
  <c r="L192" i="100"/>
  <c r="K192" i="100"/>
  <c r="J192" i="100"/>
  <c r="N191" i="100"/>
  <c r="M191" i="100"/>
  <c r="L191" i="100"/>
  <c r="K191" i="100"/>
  <c r="J191" i="100"/>
  <c r="N190" i="100"/>
  <c r="M190" i="100"/>
  <c r="L190" i="100"/>
  <c r="K190" i="100"/>
  <c r="J190" i="100"/>
  <c r="N189" i="100"/>
  <c r="M189" i="100"/>
  <c r="L189" i="100"/>
  <c r="K189" i="100"/>
  <c r="J189" i="100"/>
  <c r="N188" i="100"/>
  <c r="M188" i="100"/>
  <c r="L188" i="100"/>
  <c r="K188" i="100"/>
  <c r="J188" i="100"/>
  <c r="N187" i="100"/>
  <c r="M187" i="100"/>
  <c r="O187" i="100" s="1"/>
  <c r="L187" i="100"/>
  <c r="K187" i="100"/>
  <c r="J187" i="100"/>
  <c r="N186" i="100"/>
  <c r="M186" i="100"/>
  <c r="L186" i="100"/>
  <c r="K186" i="100"/>
  <c r="J186" i="100"/>
  <c r="N185" i="100"/>
  <c r="M185" i="100"/>
  <c r="L185" i="100"/>
  <c r="K185" i="100"/>
  <c r="J185" i="100"/>
  <c r="N184" i="100"/>
  <c r="M184" i="100"/>
  <c r="L184" i="100"/>
  <c r="K184" i="100"/>
  <c r="J184" i="100"/>
  <c r="N183" i="100"/>
  <c r="M183" i="100"/>
  <c r="L183" i="100"/>
  <c r="K183" i="100"/>
  <c r="J183" i="100"/>
  <c r="N182" i="100"/>
  <c r="M182" i="100"/>
  <c r="L182" i="100"/>
  <c r="K182" i="100"/>
  <c r="J182" i="100"/>
  <c r="N181" i="100"/>
  <c r="M181" i="100"/>
  <c r="L181" i="100"/>
  <c r="K181" i="100"/>
  <c r="J181" i="100"/>
  <c r="N180" i="100"/>
  <c r="M180" i="100"/>
  <c r="L180" i="100"/>
  <c r="K180" i="100"/>
  <c r="J180" i="100"/>
  <c r="N179" i="100"/>
  <c r="M179" i="100"/>
  <c r="L179" i="100"/>
  <c r="K179" i="100"/>
  <c r="J179" i="100"/>
  <c r="N178" i="100"/>
  <c r="M178" i="100"/>
  <c r="O178" i="100" s="1"/>
  <c r="L178" i="100"/>
  <c r="K178" i="100"/>
  <c r="J178" i="100"/>
  <c r="N177" i="100"/>
  <c r="M177" i="100"/>
  <c r="O177" i="100" s="1"/>
  <c r="L177" i="100"/>
  <c r="K177" i="100"/>
  <c r="J177" i="100"/>
  <c r="N176" i="100"/>
  <c r="O176" i="100" s="1"/>
  <c r="M176" i="100"/>
  <c r="L176" i="100"/>
  <c r="K176" i="100"/>
  <c r="J176" i="100"/>
  <c r="N175" i="100"/>
  <c r="M175" i="100"/>
  <c r="L175" i="100"/>
  <c r="K175" i="100"/>
  <c r="J175" i="100"/>
  <c r="N174" i="100"/>
  <c r="M174" i="100"/>
  <c r="L174" i="100"/>
  <c r="K174" i="100"/>
  <c r="J174" i="100"/>
  <c r="N173" i="100"/>
  <c r="M173" i="100"/>
  <c r="L173" i="100"/>
  <c r="K173" i="100"/>
  <c r="J173" i="100"/>
  <c r="N172" i="100"/>
  <c r="M172" i="100"/>
  <c r="L172" i="100"/>
  <c r="K172" i="100"/>
  <c r="J172" i="100"/>
  <c r="N171" i="100"/>
  <c r="M171" i="100"/>
  <c r="L171" i="100"/>
  <c r="K171" i="100"/>
  <c r="J171" i="100"/>
  <c r="N170" i="100"/>
  <c r="M170" i="100"/>
  <c r="L170" i="100"/>
  <c r="K170" i="100"/>
  <c r="J170" i="100"/>
  <c r="N169" i="100"/>
  <c r="M169" i="100"/>
  <c r="L169" i="100"/>
  <c r="K169" i="100"/>
  <c r="J169" i="100"/>
  <c r="N168" i="100"/>
  <c r="M168" i="100"/>
  <c r="O168" i="100" s="1"/>
  <c r="L168" i="100"/>
  <c r="K168" i="100"/>
  <c r="J168" i="100"/>
  <c r="N167" i="100"/>
  <c r="M167" i="100"/>
  <c r="L167" i="100"/>
  <c r="K167" i="100"/>
  <c r="J167" i="100"/>
  <c r="N166" i="100"/>
  <c r="M166" i="100"/>
  <c r="L166" i="100"/>
  <c r="K166" i="100"/>
  <c r="J166" i="100"/>
  <c r="N165" i="100"/>
  <c r="M165" i="100"/>
  <c r="O165" i="100" s="1"/>
  <c r="L165" i="100"/>
  <c r="K165" i="100"/>
  <c r="J165" i="100"/>
  <c r="N164" i="100"/>
  <c r="M164" i="100"/>
  <c r="L164" i="100"/>
  <c r="K164" i="100"/>
  <c r="J164" i="100"/>
  <c r="N163" i="100"/>
  <c r="M163" i="100"/>
  <c r="L163" i="100"/>
  <c r="K163" i="100"/>
  <c r="J163" i="100"/>
  <c r="N162" i="100"/>
  <c r="M162" i="100"/>
  <c r="L162" i="100"/>
  <c r="K162" i="100"/>
  <c r="J162" i="100"/>
  <c r="N161" i="100"/>
  <c r="M161" i="100"/>
  <c r="L161" i="100"/>
  <c r="K161" i="100"/>
  <c r="J161" i="100"/>
  <c r="N160" i="100"/>
  <c r="M160" i="100"/>
  <c r="L160" i="100"/>
  <c r="K160" i="100"/>
  <c r="J160" i="100"/>
  <c r="N159" i="100"/>
  <c r="M159" i="100"/>
  <c r="L159" i="100"/>
  <c r="K159" i="100"/>
  <c r="J159" i="100"/>
  <c r="N158" i="100"/>
  <c r="M158" i="100"/>
  <c r="L158" i="100"/>
  <c r="K158" i="100"/>
  <c r="J158" i="100"/>
  <c r="N157" i="100"/>
  <c r="M157" i="100"/>
  <c r="L157" i="100"/>
  <c r="K157" i="100"/>
  <c r="J157" i="100"/>
  <c r="N156" i="100"/>
  <c r="M156" i="100"/>
  <c r="O156" i="100" s="1"/>
  <c r="L156" i="100"/>
  <c r="K156" i="100"/>
  <c r="J156" i="100"/>
  <c r="N155" i="100"/>
  <c r="M155" i="100"/>
  <c r="L155" i="100"/>
  <c r="K155" i="100"/>
  <c r="J155" i="100"/>
  <c r="N154" i="100"/>
  <c r="M154" i="100"/>
  <c r="L154" i="100"/>
  <c r="K154" i="100"/>
  <c r="J154" i="100"/>
  <c r="N153" i="100"/>
  <c r="M153" i="100"/>
  <c r="O153" i="100" s="1"/>
  <c r="L153" i="100"/>
  <c r="K153" i="100"/>
  <c r="J153" i="100"/>
  <c r="N152" i="100"/>
  <c r="M152" i="100"/>
  <c r="L152" i="100"/>
  <c r="K152" i="100"/>
  <c r="J152" i="100"/>
  <c r="N151" i="100"/>
  <c r="M151" i="100"/>
  <c r="L151" i="100"/>
  <c r="K151" i="100"/>
  <c r="J151" i="100"/>
  <c r="N150" i="100"/>
  <c r="M150" i="100"/>
  <c r="L150" i="100"/>
  <c r="K150" i="100"/>
  <c r="J150" i="100"/>
  <c r="N149" i="100"/>
  <c r="M149" i="100"/>
  <c r="L149" i="100"/>
  <c r="K149" i="100"/>
  <c r="J149" i="100"/>
  <c r="N148" i="100"/>
  <c r="M148" i="100"/>
  <c r="L148" i="100"/>
  <c r="K148" i="100"/>
  <c r="J148" i="100"/>
  <c r="N147" i="100"/>
  <c r="M147" i="100"/>
  <c r="L147" i="100"/>
  <c r="K147" i="100"/>
  <c r="J147" i="100"/>
  <c r="N146" i="100"/>
  <c r="M146" i="100"/>
  <c r="L146" i="100"/>
  <c r="K146" i="100"/>
  <c r="J146" i="100"/>
  <c r="N145" i="100"/>
  <c r="M145" i="100"/>
  <c r="L145" i="100"/>
  <c r="K145" i="100"/>
  <c r="J145" i="100"/>
  <c r="N144" i="100"/>
  <c r="M144" i="100"/>
  <c r="O144" i="100" s="1"/>
  <c r="L144" i="100"/>
  <c r="K144" i="100"/>
  <c r="J144" i="100"/>
  <c r="N143" i="100"/>
  <c r="M143" i="100"/>
  <c r="L143" i="100"/>
  <c r="K143" i="100"/>
  <c r="J143" i="100"/>
  <c r="N142" i="100"/>
  <c r="M142" i="100"/>
  <c r="L142" i="100"/>
  <c r="K142" i="100"/>
  <c r="J142" i="100"/>
  <c r="N141" i="100"/>
  <c r="M141" i="100"/>
  <c r="O141" i="100" s="1"/>
  <c r="L141" i="100"/>
  <c r="K141" i="100"/>
  <c r="J141" i="100"/>
  <c r="N140" i="100"/>
  <c r="M140" i="100"/>
  <c r="L140" i="100"/>
  <c r="K140" i="100"/>
  <c r="J140" i="100"/>
  <c r="N139" i="100"/>
  <c r="M139" i="100"/>
  <c r="L139" i="100"/>
  <c r="K139" i="100"/>
  <c r="J139" i="100"/>
  <c r="N138" i="100"/>
  <c r="M138" i="100"/>
  <c r="L138" i="100"/>
  <c r="K138" i="100"/>
  <c r="J138" i="100"/>
  <c r="N137" i="100"/>
  <c r="M137" i="100"/>
  <c r="L137" i="100"/>
  <c r="K137" i="100"/>
  <c r="J137" i="100"/>
  <c r="N136" i="100"/>
  <c r="M136" i="100"/>
  <c r="L136" i="100"/>
  <c r="K136" i="100"/>
  <c r="J136" i="100"/>
  <c r="N135" i="100"/>
  <c r="M135" i="100"/>
  <c r="L135" i="100"/>
  <c r="K135" i="100"/>
  <c r="J135" i="100"/>
  <c r="N134" i="100"/>
  <c r="M134" i="100"/>
  <c r="L134" i="100"/>
  <c r="K134" i="100"/>
  <c r="J134" i="100"/>
  <c r="N133" i="100"/>
  <c r="M133" i="100"/>
  <c r="O133" i="100" s="1"/>
  <c r="L133" i="100"/>
  <c r="K133" i="100"/>
  <c r="J133" i="100"/>
  <c r="N132" i="100"/>
  <c r="M132" i="100"/>
  <c r="O132" i="100" s="1"/>
  <c r="L132" i="100"/>
  <c r="K132" i="100"/>
  <c r="J132" i="100"/>
  <c r="N131" i="100"/>
  <c r="M131" i="100"/>
  <c r="L131" i="100"/>
  <c r="K131" i="100"/>
  <c r="J131" i="100"/>
  <c r="N130" i="100"/>
  <c r="M130" i="100"/>
  <c r="L130" i="100"/>
  <c r="K130" i="100"/>
  <c r="J130" i="100"/>
  <c r="N129" i="100"/>
  <c r="M129" i="100"/>
  <c r="O129" i="100" s="1"/>
  <c r="L129" i="100"/>
  <c r="K129" i="100"/>
  <c r="J129" i="100"/>
  <c r="N128" i="100"/>
  <c r="M128" i="100"/>
  <c r="L128" i="100"/>
  <c r="K128" i="100"/>
  <c r="J128" i="100"/>
  <c r="N127" i="100"/>
  <c r="M127" i="100"/>
  <c r="L127" i="100"/>
  <c r="K127" i="100"/>
  <c r="J127" i="100"/>
  <c r="N126" i="100"/>
  <c r="M126" i="100"/>
  <c r="L126" i="100"/>
  <c r="K126" i="100"/>
  <c r="J126" i="100"/>
  <c r="N125" i="100"/>
  <c r="M125" i="100"/>
  <c r="L125" i="100"/>
  <c r="K125" i="100"/>
  <c r="J125" i="100"/>
  <c r="N124" i="100"/>
  <c r="M124" i="100"/>
  <c r="L124" i="100"/>
  <c r="K124" i="100"/>
  <c r="J124" i="100"/>
  <c r="N123" i="100"/>
  <c r="M123" i="100"/>
  <c r="L123" i="100"/>
  <c r="K123" i="100"/>
  <c r="J123" i="100"/>
  <c r="N122" i="100"/>
  <c r="M122" i="100"/>
  <c r="L122" i="100"/>
  <c r="K122" i="100"/>
  <c r="J122" i="100"/>
  <c r="N121" i="100"/>
  <c r="M121" i="100"/>
  <c r="O121" i="100" s="1"/>
  <c r="L121" i="100"/>
  <c r="K121" i="100"/>
  <c r="J121" i="100"/>
  <c r="N120" i="100"/>
  <c r="M120" i="100"/>
  <c r="O120" i="100" s="1"/>
  <c r="L120" i="100"/>
  <c r="K120" i="100"/>
  <c r="J120" i="100"/>
  <c r="N119" i="100"/>
  <c r="M119" i="100"/>
  <c r="L119" i="100"/>
  <c r="K119" i="100"/>
  <c r="J119" i="100"/>
  <c r="N118" i="100"/>
  <c r="M118" i="100"/>
  <c r="L118" i="100"/>
  <c r="K118" i="100"/>
  <c r="J118" i="100"/>
  <c r="N117" i="100"/>
  <c r="M117" i="100"/>
  <c r="O117" i="100" s="1"/>
  <c r="L117" i="100"/>
  <c r="K117" i="100"/>
  <c r="J117" i="100"/>
  <c r="N116" i="100"/>
  <c r="M116" i="100"/>
  <c r="L116" i="100"/>
  <c r="K116" i="100"/>
  <c r="J116" i="100"/>
  <c r="N115" i="100"/>
  <c r="M115" i="100"/>
  <c r="L115" i="100"/>
  <c r="K115" i="100"/>
  <c r="J115" i="100"/>
  <c r="N114" i="100"/>
  <c r="P114" i="100" s="1"/>
  <c r="M114" i="100"/>
  <c r="O114" i="100" s="1"/>
  <c r="L114" i="100"/>
  <c r="K114" i="100"/>
  <c r="J114" i="100"/>
  <c r="N113" i="100"/>
  <c r="M113" i="100"/>
  <c r="L113" i="100"/>
  <c r="K113" i="100"/>
  <c r="J113" i="100"/>
  <c r="N112" i="100"/>
  <c r="M112" i="100"/>
  <c r="L112" i="100"/>
  <c r="K112" i="100"/>
  <c r="J112" i="100"/>
  <c r="N111" i="100"/>
  <c r="M111" i="100"/>
  <c r="L111" i="100"/>
  <c r="K111" i="100"/>
  <c r="J111" i="100"/>
  <c r="N110" i="100"/>
  <c r="M110" i="100"/>
  <c r="L110" i="100"/>
  <c r="K110" i="100"/>
  <c r="J110" i="100"/>
  <c r="N109" i="100"/>
  <c r="M109" i="100"/>
  <c r="L109" i="100"/>
  <c r="K109" i="100"/>
  <c r="J109" i="100"/>
  <c r="N108" i="100"/>
  <c r="M108" i="100"/>
  <c r="L108" i="100"/>
  <c r="K108" i="100"/>
  <c r="J108" i="100"/>
  <c r="N107" i="100"/>
  <c r="M107" i="100"/>
  <c r="L107" i="100"/>
  <c r="K107" i="100"/>
  <c r="J107" i="100"/>
  <c r="N106" i="100"/>
  <c r="M106" i="100"/>
  <c r="O106" i="100" s="1"/>
  <c r="L106" i="100"/>
  <c r="K106" i="100"/>
  <c r="J106" i="100"/>
  <c r="N105" i="100"/>
  <c r="M105" i="100"/>
  <c r="O105" i="100" s="1"/>
  <c r="L105" i="100"/>
  <c r="K105" i="100"/>
  <c r="J105" i="100"/>
  <c r="N104" i="100"/>
  <c r="M104" i="100"/>
  <c r="L104" i="100"/>
  <c r="K104" i="100"/>
  <c r="J104" i="100"/>
  <c r="N103" i="100"/>
  <c r="M103" i="100"/>
  <c r="L103" i="100"/>
  <c r="K103" i="100"/>
  <c r="J103" i="100"/>
  <c r="N102" i="100"/>
  <c r="M102" i="100"/>
  <c r="L102" i="100"/>
  <c r="K102" i="100"/>
  <c r="J102" i="100"/>
  <c r="N101" i="100"/>
  <c r="M101" i="100"/>
  <c r="L101" i="100"/>
  <c r="K101" i="100"/>
  <c r="J101" i="100"/>
  <c r="N100" i="100"/>
  <c r="M100" i="100"/>
  <c r="L100" i="100"/>
  <c r="K100" i="100"/>
  <c r="J100" i="100"/>
  <c r="N99" i="100"/>
  <c r="M99" i="100"/>
  <c r="L99" i="100"/>
  <c r="K99" i="100"/>
  <c r="J99" i="100"/>
  <c r="N98" i="100"/>
  <c r="M98" i="100"/>
  <c r="L98" i="100"/>
  <c r="K98" i="100"/>
  <c r="J98" i="100"/>
  <c r="N97" i="100"/>
  <c r="M97" i="100"/>
  <c r="L97" i="100"/>
  <c r="K97" i="100"/>
  <c r="J97" i="100"/>
  <c r="N96" i="100"/>
  <c r="M96" i="100"/>
  <c r="L96" i="100"/>
  <c r="K96" i="100"/>
  <c r="J96" i="100"/>
  <c r="N95" i="100"/>
  <c r="M95" i="100"/>
  <c r="L95" i="100"/>
  <c r="K95" i="100"/>
  <c r="J95" i="100"/>
  <c r="N94" i="100"/>
  <c r="M94" i="100"/>
  <c r="L94" i="100"/>
  <c r="K94" i="100"/>
  <c r="J94" i="100"/>
  <c r="N93" i="100"/>
  <c r="M93" i="100"/>
  <c r="O93" i="100" s="1"/>
  <c r="L93" i="100"/>
  <c r="K93" i="100"/>
  <c r="J93" i="100"/>
  <c r="N92" i="100"/>
  <c r="M92" i="100"/>
  <c r="L92" i="100"/>
  <c r="K92" i="100"/>
  <c r="J92" i="100"/>
  <c r="N91" i="100"/>
  <c r="M91" i="100"/>
  <c r="L91" i="100"/>
  <c r="K91" i="100"/>
  <c r="J91" i="100"/>
  <c r="N90" i="100"/>
  <c r="M90" i="100"/>
  <c r="O90" i="100" s="1"/>
  <c r="L90" i="100"/>
  <c r="K90" i="100"/>
  <c r="J90" i="100"/>
  <c r="N89" i="100"/>
  <c r="M89" i="100"/>
  <c r="L89" i="100"/>
  <c r="K89" i="100"/>
  <c r="J89" i="100"/>
  <c r="N88" i="100"/>
  <c r="M88" i="100"/>
  <c r="L88" i="100"/>
  <c r="K88" i="100"/>
  <c r="J88" i="100"/>
  <c r="N87" i="100"/>
  <c r="M87" i="100"/>
  <c r="L87" i="100"/>
  <c r="K87" i="100"/>
  <c r="J87" i="100"/>
  <c r="N86" i="100"/>
  <c r="M86" i="100"/>
  <c r="L86" i="100"/>
  <c r="K86" i="100"/>
  <c r="J86" i="100"/>
  <c r="N85" i="100"/>
  <c r="M85" i="100"/>
  <c r="L85" i="100"/>
  <c r="K85" i="100"/>
  <c r="J85" i="100"/>
  <c r="N84" i="100"/>
  <c r="M84" i="100"/>
  <c r="L84" i="100"/>
  <c r="K84" i="100"/>
  <c r="J84" i="100"/>
  <c r="N83" i="100"/>
  <c r="P83" i="100" s="1"/>
  <c r="M83" i="100"/>
  <c r="L83" i="100"/>
  <c r="K83" i="100"/>
  <c r="J83" i="100"/>
  <c r="N82" i="100"/>
  <c r="M82" i="100"/>
  <c r="O82" i="100" s="1"/>
  <c r="L82" i="100"/>
  <c r="K82" i="100"/>
  <c r="J82" i="100"/>
  <c r="N81" i="100"/>
  <c r="M81" i="100"/>
  <c r="O81" i="100" s="1"/>
  <c r="L81" i="100"/>
  <c r="K81" i="100"/>
  <c r="J81" i="100"/>
  <c r="N80" i="100"/>
  <c r="M80" i="100"/>
  <c r="L80" i="100"/>
  <c r="K80" i="100"/>
  <c r="J80" i="100"/>
  <c r="N79" i="100"/>
  <c r="M79" i="100"/>
  <c r="L79" i="100"/>
  <c r="K79" i="100"/>
  <c r="J79" i="100"/>
  <c r="N78" i="100"/>
  <c r="M78" i="100"/>
  <c r="L78" i="100"/>
  <c r="K78" i="100"/>
  <c r="J78" i="100"/>
  <c r="N77" i="100"/>
  <c r="M77" i="100"/>
  <c r="L77" i="100"/>
  <c r="K77" i="100"/>
  <c r="J77" i="100"/>
  <c r="N76" i="100"/>
  <c r="M76" i="100"/>
  <c r="L76" i="100"/>
  <c r="K76" i="100"/>
  <c r="J76" i="100"/>
  <c r="N75" i="100"/>
  <c r="M75" i="100"/>
  <c r="L75" i="100"/>
  <c r="K75" i="100"/>
  <c r="J75" i="100"/>
  <c r="N74" i="100"/>
  <c r="M74" i="100"/>
  <c r="L74" i="100"/>
  <c r="K74" i="100"/>
  <c r="J74" i="100"/>
  <c r="N73" i="100"/>
  <c r="P73" i="100" s="1"/>
  <c r="M73" i="100"/>
  <c r="L73" i="100"/>
  <c r="K73" i="100"/>
  <c r="J73" i="100"/>
  <c r="N72" i="100"/>
  <c r="P72" i="100" s="1"/>
  <c r="M72" i="100"/>
  <c r="L72" i="100"/>
  <c r="K72" i="100"/>
  <c r="J72" i="100"/>
  <c r="N71" i="100"/>
  <c r="M71" i="100"/>
  <c r="L71" i="100"/>
  <c r="K71" i="100"/>
  <c r="J71" i="100"/>
  <c r="N70" i="100"/>
  <c r="M70" i="100"/>
  <c r="L70" i="100"/>
  <c r="K70" i="100"/>
  <c r="J70" i="100"/>
  <c r="N69" i="100"/>
  <c r="M69" i="100"/>
  <c r="O69" i="100" s="1"/>
  <c r="L69" i="100"/>
  <c r="K69" i="100"/>
  <c r="J69" i="100"/>
  <c r="N68" i="100"/>
  <c r="M68" i="100"/>
  <c r="L68" i="100"/>
  <c r="K68" i="100"/>
  <c r="J68" i="100"/>
  <c r="N67" i="100"/>
  <c r="M67" i="100"/>
  <c r="L67" i="100"/>
  <c r="K67" i="100"/>
  <c r="J67" i="100"/>
  <c r="N66" i="100"/>
  <c r="M66" i="100"/>
  <c r="O66" i="100" s="1"/>
  <c r="L66" i="100"/>
  <c r="K66" i="100"/>
  <c r="J66" i="100"/>
  <c r="N65" i="100"/>
  <c r="M65" i="100"/>
  <c r="L65" i="100"/>
  <c r="K65" i="100"/>
  <c r="J65" i="100"/>
  <c r="N64" i="100"/>
  <c r="M64" i="100"/>
  <c r="L64" i="100"/>
  <c r="K64" i="100"/>
  <c r="J64" i="100"/>
  <c r="N63" i="100"/>
  <c r="M63" i="100"/>
  <c r="L63" i="100"/>
  <c r="K63" i="100"/>
  <c r="J63" i="100"/>
  <c r="N62" i="100"/>
  <c r="M62" i="100"/>
  <c r="L62" i="100"/>
  <c r="K62" i="100"/>
  <c r="J62" i="100"/>
  <c r="N61" i="100"/>
  <c r="M61" i="100"/>
  <c r="L61" i="100"/>
  <c r="K61" i="100"/>
  <c r="J61" i="100"/>
  <c r="N60" i="100"/>
  <c r="M60" i="100"/>
  <c r="L60" i="100"/>
  <c r="K60" i="100"/>
  <c r="J60" i="100"/>
  <c r="N59" i="100"/>
  <c r="M59" i="100"/>
  <c r="L59" i="100"/>
  <c r="K59" i="100"/>
  <c r="J59" i="100"/>
  <c r="N58" i="100"/>
  <c r="M58" i="100"/>
  <c r="L58" i="100"/>
  <c r="K58" i="100"/>
  <c r="J58" i="100"/>
  <c r="N57" i="100"/>
  <c r="M57" i="100"/>
  <c r="L57" i="100"/>
  <c r="K57" i="100"/>
  <c r="J57" i="100"/>
  <c r="N56" i="100"/>
  <c r="M56" i="100"/>
  <c r="L56" i="100"/>
  <c r="K56" i="100"/>
  <c r="J56" i="100"/>
  <c r="N55" i="100"/>
  <c r="M55" i="100"/>
  <c r="L55" i="100"/>
  <c r="K55" i="100"/>
  <c r="J55" i="100"/>
  <c r="N54" i="100"/>
  <c r="M54" i="100"/>
  <c r="L54" i="100"/>
  <c r="K54" i="100"/>
  <c r="J54" i="100"/>
  <c r="N53" i="100"/>
  <c r="M53" i="100"/>
  <c r="L53" i="100"/>
  <c r="K53" i="100"/>
  <c r="J53" i="100"/>
  <c r="N52" i="100"/>
  <c r="M52" i="100"/>
  <c r="L52" i="100"/>
  <c r="K52" i="100"/>
  <c r="J52" i="100"/>
  <c r="N51" i="100"/>
  <c r="M51" i="100"/>
  <c r="L51" i="100"/>
  <c r="K51" i="100"/>
  <c r="J51" i="100"/>
  <c r="N50" i="100"/>
  <c r="M50" i="100"/>
  <c r="L50" i="100"/>
  <c r="K50" i="100"/>
  <c r="J50" i="100"/>
  <c r="N49" i="100"/>
  <c r="M49" i="100"/>
  <c r="L49" i="100"/>
  <c r="K49" i="100"/>
  <c r="J49" i="100"/>
  <c r="N48" i="100"/>
  <c r="M48" i="100"/>
  <c r="L48" i="100"/>
  <c r="K48" i="100"/>
  <c r="J48" i="100"/>
  <c r="N47" i="100"/>
  <c r="M47" i="100"/>
  <c r="L47" i="100"/>
  <c r="K47" i="100"/>
  <c r="J47" i="100"/>
  <c r="N46" i="100"/>
  <c r="M46" i="100"/>
  <c r="L46" i="100"/>
  <c r="K46" i="100"/>
  <c r="J46" i="100"/>
  <c r="N45" i="100"/>
  <c r="M45" i="100"/>
  <c r="O45" i="100" s="1"/>
  <c r="L45" i="100"/>
  <c r="K45" i="100"/>
  <c r="J45" i="100"/>
  <c r="N44" i="100"/>
  <c r="M44" i="100"/>
  <c r="L44" i="100"/>
  <c r="K44" i="100"/>
  <c r="J44" i="100"/>
  <c r="N43" i="100"/>
  <c r="M43" i="100"/>
  <c r="L43" i="100"/>
  <c r="K43" i="100"/>
  <c r="J43" i="100"/>
  <c r="N42" i="100"/>
  <c r="M42" i="100"/>
  <c r="O42" i="100" s="1"/>
  <c r="L42" i="100"/>
  <c r="K42" i="100"/>
  <c r="J42" i="100"/>
  <c r="N41" i="100"/>
  <c r="M41" i="100"/>
  <c r="L41" i="100"/>
  <c r="K41" i="100"/>
  <c r="J41" i="100"/>
  <c r="N40" i="100"/>
  <c r="M40" i="100"/>
  <c r="L40" i="100"/>
  <c r="K40" i="100"/>
  <c r="J40" i="100"/>
  <c r="N39" i="100"/>
  <c r="M39" i="100"/>
  <c r="L39" i="100"/>
  <c r="K39" i="100"/>
  <c r="J39" i="100"/>
  <c r="N38" i="100"/>
  <c r="M38" i="100"/>
  <c r="L38" i="100"/>
  <c r="K38" i="100"/>
  <c r="J38" i="100"/>
  <c r="N37" i="100"/>
  <c r="M37" i="100"/>
  <c r="L37" i="100"/>
  <c r="K37" i="100"/>
  <c r="J37" i="100"/>
  <c r="N36" i="100"/>
  <c r="M36" i="100"/>
  <c r="L36" i="100"/>
  <c r="K36" i="100"/>
  <c r="J36" i="100"/>
  <c r="N35" i="100"/>
  <c r="M35" i="100"/>
  <c r="L35" i="100"/>
  <c r="K35" i="100"/>
  <c r="J35" i="100"/>
  <c r="N34" i="100"/>
  <c r="M34" i="100"/>
  <c r="L34" i="100"/>
  <c r="K34" i="100"/>
  <c r="J34" i="100"/>
  <c r="N33" i="100"/>
  <c r="M33" i="100"/>
  <c r="O33" i="100" s="1"/>
  <c r="L33" i="100"/>
  <c r="K33" i="100"/>
  <c r="J33" i="100"/>
  <c r="N32" i="100"/>
  <c r="M32" i="100"/>
  <c r="L32" i="100"/>
  <c r="K32" i="100"/>
  <c r="J32" i="100"/>
  <c r="N31" i="100"/>
  <c r="M31" i="100"/>
  <c r="O31" i="100" s="1"/>
  <c r="L31" i="100"/>
  <c r="K31" i="100"/>
  <c r="J31" i="100"/>
  <c r="N30" i="100"/>
  <c r="M30" i="100"/>
  <c r="O30" i="100" s="1"/>
  <c r="L30" i="100"/>
  <c r="K30" i="100"/>
  <c r="J30" i="100"/>
  <c r="N29" i="100"/>
  <c r="M29" i="100"/>
  <c r="L29" i="100"/>
  <c r="K29" i="100"/>
  <c r="J29" i="100"/>
  <c r="N28" i="100"/>
  <c r="M28" i="100"/>
  <c r="L28" i="100"/>
  <c r="K28" i="100"/>
  <c r="J28" i="100"/>
  <c r="N27" i="100"/>
  <c r="M27" i="100"/>
  <c r="O27" i="100" s="1"/>
  <c r="L27" i="100"/>
  <c r="K27" i="100"/>
  <c r="J27" i="100"/>
  <c r="N26" i="100"/>
  <c r="M26" i="100"/>
  <c r="L26" i="100"/>
  <c r="K26" i="100"/>
  <c r="J26" i="100"/>
  <c r="N25" i="100"/>
  <c r="M25" i="100"/>
  <c r="L25" i="100"/>
  <c r="K25" i="100"/>
  <c r="J25" i="100"/>
  <c r="N24" i="100"/>
  <c r="M24" i="100"/>
  <c r="L24" i="100"/>
  <c r="K24" i="100"/>
  <c r="J24" i="100"/>
  <c r="N23" i="100"/>
  <c r="M23" i="100"/>
  <c r="O23" i="100" s="1"/>
  <c r="L23" i="100"/>
  <c r="K23" i="100"/>
  <c r="J23" i="100"/>
  <c r="N22" i="100"/>
  <c r="M22" i="100"/>
  <c r="L22" i="100"/>
  <c r="K22" i="100"/>
  <c r="J22" i="100"/>
  <c r="N21" i="100"/>
  <c r="M21" i="100"/>
  <c r="O21" i="100" s="1"/>
  <c r="L21" i="100"/>
  <c r="K21" i="100"/>
  <c r="J21" i="100"/>
  <c r="N20" i="100"/>
  <c r="P20" i="100" s="1"/>
  <c r="M20" i="100"/>
  <c r="L20" i="100"/>
  <c r="K20" i="100"/>
  <c r="J20" i="100"/>
  <c r="N19" i="100"/>
  <c r="M19" i="100"/>
  <c r="L19" i="100"/>
  <c r="K19" i="100"/>
  <c r="J19" i="100"/>
  <c r="N18" i="100"/>
  <c r="M18" i="100"/>
  <c r="L18" i="100"/>
  <c r="K18" i="100"/>
  <c r="J18" i="100"/>
  <c r="N17" i="100"/>
  <c r="M17" i="100"/>
  <c r="L17" i="100"/>
  <c r="K17" i="100"/>
  <c r="J17" i="100"/>
  <c r="N16" i="100"/>
  <c r="M16" i="100"/>
  <c r="O16" i="100" s="1"/>
  <c r="L16" i="100"/>
  <c r="K16" i="100"/>
  <c r="J16" i="100"/>
  <c r="N15" i="100"/>
  <c r="M15" i="100"/>
  <c r="L15" i="100"/>
  <c r="K15" i="100"/>
  <c r="J15" i="100"/>
  <c r="N14" i="100"/>
  <c r="M14" i="100"/>
  <c r="O14" i="100" s="1"/>
  <c r="L14" i="100"/>
  <c r="K14" i="100"/>
  <c r="J14" i="100"/>
  <c r="N13" i="100"/>
  <c r="M13" i="100"/>
  <c r="L13" i="100"/>
  <c r="K13" i="100"/>
  <c r="J13" i="100"/>
  <c r="N12" i="100"/>
  <c r="M12" i="100"/>
  <c r="L12" i="100"/>
  <c r="K12" i="100"/>
  <c r="J12" i="100"/>
  <c r="N11" i="100"/>
  <c r="M11" i="100"/>
  <c r="O11" i="100" s="1"/>
  <c r="L11" i="100"/>
  <c r="K11" i="100"/>
  <c r="J11" i="100"/>
  <c r="N10" i="100"/>
  <c r="M10" i="100"/>
  <c r="L10" i="100"/>
  <c r="K10" i="100"/>
  <c r="J10" i="100"/>
  <c r="N9" i="100"/>
  <c r="M9" i="100"/>
  <c r="O9" i="100" s="1"/>
  <c r="L9" i="100"/>
  <c r="K9" i="100"/>
  <c r="J9" i="100"/>
  <c r="N8" i="100"/>
  <c r="M8" i="100"/>
  <c r="O8" i="100" s="1"/>
  <c r="L8" i="100"/>
  <c r="K8" i="100"/>
  <c r="J8" i="100"/>
  <c r="N7" i="100"/>
  <c r="M7" i="100"/>
  <c r="O7" i="100" s="1"/>
  <c r="L7" i="100"/>
  <c r="K7" i="100"/>
  <c r="J7" i="100"/>
  <c r="N6" i="100"/>
  <c r="M6" i="100"/>
  <c r="L6" i="100"/>
  <c r="K6" i="100"/>
  <c r="J6" i="100"/>
  <c r="N5" i="100"/>
  <c r="M5" i="100"/>
  <c r="L5" i="100"/>
  <c r="K5" i="100"/>
  <c r="J5" i="100"/>
  <c r="N4" i="100"/>
  <c r="M4" i="100"/>
  <c r="O4" i="100" s="1"/>
  <c r="L4" i="100"/>
  <c r="K4" i="100"/>
  <c r="J4" i="100"/>
  <c r="N3" i="100"/>
  <c r="M3" i="100"/>
  <c r="L3" i="100"/>
  <c r="K3" i="100"/>
  <c r="J3" i="100"/>
  <c r="O17" i="100" l="1"/>
  <c r="O182" i="100"/>
  <c r="O223" i="100"/>
  <c r="O327" i="100"/>
  <c r="O366" i="100"/>
  <c r="O496" i="100"/>
  <c r="O3" i="100"/>
  <c r="O180" i="100"/>
  <c r="O241" i="100"/>
  <c r="O261" i="100"/>
  <c r="O277" i="100"/>
  <c r="O310" i="100"/>
  <c r="O325" i="100"/>
  <c r="O334" i="100"/>
  <c r="O352" i="100"/>
  <c r="O364" i="100"/>
  <c r="O371" i="100"/>
  <c r="O378" i="100"/>
  <c r="O402" i="100"/>
  <c r="O460" i="100"/>
  <c r="O465" i="100"/>
  <c r="O15" i="100"/>
  <c r="O22" i="100"/>
  <c r="O34" i="100"/>
  <c r="O58" i="100"/>
  <c r="O216" i="100"/>
  <c r="O239" i="100"/>
  <c r="O266" i="100"/>
  <c r="O275" i="100"/>
  <c r="O308" i="100"/>
  <c r="O332" i="100"/>
  <c r="O400" i="100"/>
  <c r="O434" i="100"/>
  <c r="O446" i="100"/>
  <c r="O482" i="100"/>
  <c r="O494" i="100"/>
  <c r="O190" i="100"/>
  <c r="O350" i="100"/>
  <c r="O362" i="100"/>
  <c r="O369" i="100"/>
  <c r="O398" i="100"/>
  <c r="O420" i="100"/>
  <c r="O195" i="100"/>
  <c r="O207" i="100"/>
  <c r="O219" i="100"/>
  <c r="O235" i="100"/>
  <c r="O250" i="100"/>
  <c r="O264" i="100"/>
  <c r="O271" i="100"/>
  <c r="O284" i="100"/>
  <c r="O432" i="100"/>
  <c r="O468" i="100"/>
  <c r="O480" i="100"/>
  <c r="O18" i="100"/>
  <c r="O25" i="100"/>
  <c r="O37" i="100"/>
  <c r="O49" i="100"/>
  <c r="O61" i="100"/>
  <c r="O73" i="100"/>
  <c r="Q73" i="100" s="1"/>
  <c r="O85" i="100"/>
  <c r="O97" i="100"/>
  <c r="O109" i="100"/>
  <c r="O145" i="100"/>
  <c r="O157" i="100"/>
  <c r="O169" i="100"/>
  <c r="O348" i="100"/>
  <c r="O394" i="100"/>
  <c r="O418" i="100"/>
  <c r="O473" i="100"/>
  <c r="O485" i="100"/>
  <c r="O497" i="100"/>
  <c r="O246" i="100"/>
  <c r="O341" i="100"/>
  <c r="O372" i="100"/>
  <c r="O198" i="100"/>
  <c r="O222" i="100"/>
  <c r="O229" i="100"/>
  <c r="O267" i="100"/>
  <c r="O298" i="100"/>
  <c r="O346" i="100"/>
  <c r="O390" i="100"/>
  <c r="O414" i="100"/>
  <c r="O447" i="100"/>
  <c r="O459" i="100"/>
  <c r="O471" i="100"/>
  <c r="O483" i="100"/>
  <c r="O495" i="100"/>
  <c r="O179" i="100"/>
  <c r="O320" i="100"/>
  <c r="O57" i="100"/>
  <c r="O375" i="100"/>
  <c r="O386" i="100"/>
  <c r="O410" i="100"/>
  <c r="O452" i="100"/>
  <c r="O469" i="100"/>
  <c r="O481" i="100"/>
  <c r="O493" i="100"/>
  <c r="O19" i="100"/>
  <c r="O26" i="100"/>
  <c r="O213" i="100"/>
  <c r="O225" i="100"/>
  <c r="O258" i="100"/>
  <c r="O283" i="100"/>
  <c r="O292" i="100"/>
  <c r="O316" i="100"/>
  <c r="O349" i="100"/>
  <c r="O361" i="100"/>
  <c r="O368" i="100"/>
  <c r="O384" i="100"/>
  <c r="O408" i="100"/>
  <c r="O419" i="100"/>
  <c r="O438" i="100"/>
  <c r="O450" i="100"/>
  <c r="O462" i="100"/>
  <c r="O474" i="100"/>
  <c r="O486" i="100"/>
  <c r="O498" i="100"/>
  <c r="O443" i="100"/>
  <c r="O445" i="100"/>
  <c r="O461" i="100"/>
  <c r="Q114" i="100"/>
  <c r="O28" i="100"/>
  <c r="O40" i="100"/>
  <c r="O52" i="100"/>
  <c r="O64" i="100"/>
  <c r="O76" i="100"/>
  <c r="O88" i="100"/>
  <c r="O100" i="100"/>
  <c r="O112" i="100"/>
  <c r="O124" i="100"/>
  <c r="O136" i="100"/>
  <c r="O148" i="100"/>
  <c r="O160" i="100"/>
  <c r="O172" i="100"/>
  <c r="O181" i="100"/>
  <c r="O188" i="100"/>
  <c r="O423" i="100"/>
  <c r="O50" i="100"/>
  <c r="O74" i="100"/>
  <c r="O98" i="100"/>
  <c r="O430" i="100"/>
  <c r="O439" i="100"/>
  <c r="O457" i="100"/>
  <c r="O5" i="100"/>
  <c r="O12" i="100"/>
  <c r="O191" i="100"/>
  <c r="O203" i="100"/>
  <c r="O358" i="100"/>
  <c r="O421" i="100"/>
  <c r="O455" i="100"/>
  <c r="O24" i="100"/>
  <c r="O36" i="100"/>
  <c r="O48" i="100"/>
  <c r="O60" i="100"/>
  <c r="O72" i="100"/>
  <c r="Q72" i="100" s="1"/>
  <c r="O84" i="100"/>
  <c r="O96" i="100"/>
  <c r="O108" i="100"/>
  <c r="O10" i="100"/>
  <c r="O29" i="100"/>
  <c r="O41" i="100"/>
  <c r="O53" i="100"/>
  <c r="O65" i="100"/>
  <c r="O77" i="100"/>
  <c r="O89" i="100"/>
  <c r="O101" i="100"/>
  <c r="O113" i="100"/>
  <c r="O125" i="100"/>
  <c r="O137" i="100"/>
  <c r="O149" i="100"/>
  <c r="O161" i="100"/>
  <c r="O173" i="100"/>
  <c r="O363" i="100"/>
  <c r="O435" i="100"/>
  <c r="O453" i="100"/>
  <c r="O20" i="100"/>
  <c r="Q20" i="100" s="1"/>
  <c r="O331" i="100"/>
  <c r="O6" i="100"/>
  <c r="O13" i="100"/>
  <c r="O32" i="100"/>
  <c r="O44" i="100"/>
  <c r="O56" i="100"/>
  <c r="O68" i="100"/>
  <c r="O80" i="100"/>
  <c r="O92" i="100"/>
  <c r="O104" i="100"/>
  <c r="O116" i="100"/>
  <c r="O128" i="100"/>
  <c r="O140" i="100"/>
  <c r="O152" i="100"/>
  <c r="O164" i="100"/>
  <c r="O204" i="100"/>
  <c r="O359" i="100"/>
  <c r="O422" i="100"/>
  <c r="O122" i="100"/>
  <c r="O130" i="100"/>
  <c r="O138" i="100"/>
  <c r="O146" i="100"/>
  <c r="O154" i="100"/>
  <c r="O162" i="100"/>
  <c r="O170" i="100"/>
  <c r="O39" i="100"/>
  <c r="O47" i="100"/>
  <c r="O55" i="100"/>
  <c r="O63" i="100"/>
  <c r="O71" i="100"/>
  <c r="O79" i="100"/>
  <c r="O87" i="100"/>
  <c r="O95" i="100"/>
  <c r="O103" i="100"/>
  <c r="O111" i="100"/>
  <c r="O119" i="100"/>
  <c r="O127" i="100"/>
  <c r="O135" i="100"/>
  <c r="O143" i="100"/>
  <c r="O151" i="100"/>
  <c r="O159" i="100"/>
  <c r="O167" i="100"/>
  <c r="O175" i="100"/>
  <c r="O35" i="100"/>
  <c r="O38" i="100"/>
  <c r="O46" i="100"/>
  <c r="O54" i="100"/>
  <c r="O62" i="100"/>
  <c r="O70" i="100"/>
  <c r="O78" i="100"/>
  <c r="O86" i="100"/>
  <c r="O94" i="100"/>
  <c r="O102" i="100"/>
  <c r="O110" i="100"/>
  <c r="O118" i="100"/>
  <c r="O126" i="100"/>
  <c r="O134" i="100"/>
  <c r="O142" i="100"/>
  <c r="O150" i="100"/>
  <c r="O158" i="100"/>
  <c r="O166" i="100"/>
  <c r="O174" i="100"/>
  <c r="O186" i="100"/>
  <c r="O194" i="100"/>
  <c r="O202" i="100"/>
  <c r="O43" i="100"/>
  <c r="O51" i="100"/>
  <c r="O59" i="100"/>
  <c r="O67" i="100"/>
  <c r="O75" i="100"/>
  <c r="O83" i="100"/>
  <c r="Q83" i="100" s="1"/>
  <c r="O91" i="100"/>
  <c r="O99" i="100"/>
  <c r="O107" i="100"/>
  <c r="O115" i="100"/>
  <c r="O123" i="100"/>
  <c r="O131" i="100"/>
  <c r="O139" i="100"/>
  <c r="O147" i="100"/>
  <c r="O155" i="100"/>
  <c r="O163" i="100"/>
  <c r="O171" i="100"/>
  <c r="O183" i="100"/>
  <c r="O184" i="100"/>
  <c r="O192" i="100"/>
  <c r="O200" i="100"/>
  <c r="O208" i="100"/>
  <c r="O189" i="100"/>
  <c r="O197" i="100"/>
  <c r="O205" i="100"/>
  <c r="O185" i="100"/>
  <c r="O193" i="100"/>
  <c r="O201" i="100"/>
  <c r="O425" i="100"/>
  <c r="O449" i="100"/>
  <c r="O456" i="100"/>
  <c r="O448" i="100"/>
  <c r="O441" i="100"/>
  <c r="P424" i="100" l="1"/>
  <c r="P268" i="100" l="1"/>
  <c r="P331" i="100"/>
  <c r="P286" i="100"/>
  <c r="P98" i="100"/>
  <c r="Q98" i="100" s="1"/>
  <c r="P342" i="100"/>
  <c r="Q342" i="100" s="1"/>
  <c r="P244" i="100"/>
  <c r="Q244" i="100" s="1"/>
  <c r="P332" i="100"/>
  <c r="Q332" i="100" s="1"/>
  <c r="P288" i="100"/>
  <c r="Q288" i="100" s="1"/>
  <c r="P283" i="100"/>
  <c r="Q283" i="100" s="1"/>
  <c r="P323" i="100"/>
  <c r="Q323" i="100" s="1"/>
  <c r="P255" i="100"/>
  <c r="Q255" i="100" s="1"/>
  <c r="P443" i="100"/>
  <c r="P339" i="100"/>
  <c r="Q339" i="100" s="1"/>
  <c r="P62" i="100"/>
  <c r="Q62" i="100" s="1"/>
  <c r="P128" i="100"/>
  <c r="Q128" i="100" s="1"/>
  <c r="P9" i="100"/>
  <c r="Q9" i="100" s="1"/>
  <c r="P202" i="100"/>
  <c r="Q202" i="100" s="1"/>
  <c r="P451" i="100"/>
  <c r="Q451" i="100" s="1"/>
  <c r="P4" i="100"/>
  <c r="Q4" i="100" s="1"/>
  <c r="P455" i="100"/>
  <c r="Q455" i="100" s="1"/>
  <c r="P492" i="100"/>
  <c r="Q492" i="100" s="1"/>
  <c r="P227" i="100"/>
  <c r="Q227" i="100" s="1"/>
  <c r="P376" i="100"/>
  <c r="Q376" i="100" s="1"/>
  <c r="Q443" i="100"/>
  <c r="Q268" i="100"/>
  <c r="Q424" i="100"/>
  <c r="Q331" i="100"/>
  <c r="Q286" i="100"/>
  <c r="B22" i="150"/>
  <c r="B3" i="97" l="1"/>
  <c r="C3" i="97"/>
  <c r="D3" i="97"/>
  <c r="E3" i="97"/>
  <c r="F3" i="97"/>
  <c r="G3" i="97"/>
  <c r="H3" i="97"/>
  <c r="I3" i="97"/>
  <c r="J3" i="97"/>
  <c r="K3" i="97"/>
  <c r="L3" i="97"/>
  <c r="M3" i="97"/>
  <c r="N3" i="97"/>
  <c r="O3" i="97"/>
  <c r="P3" i="97"/>
  <c r="Q3" i="97"/>
  <c r="R3" i="97"/>
  <c r="S3" i="97"/>
  <c r="T3" i="97"/>
  <c r="U3" i="97"/>
  <c r="B4" i="97"/>
  <c r="C4" i="97"/>
  <c r="D4" i="97"/>
  <c r="E4" i="97"/>
  <c r="F4" i="97"/>
  <c r="G4" i="97"/>
  <c r="H4" i="97"/>
  <c r="I4" i="97"/>
  <c r="J4" i="97"/>
  <c r="K4" i="97"/>
  <c r="L4" i="97"/>
  <c r="M4" i="97"/>
  <c r="N4" i="97"/>
  <c r="O4" i="97"/>
  <c r="P4" i="97"/>
  <c r="Q4" i="97"/>
  <c r="R4" i="97"/>
  <c r="S4" i="97"/>
  <c r="T4" i="97"/>
  <c r="U4" i="97"/>
  <c r="B5" i="97"/>
  <c r="C5" i="97"/>
  <c r="D5" i="97"/>
  <c r="E5" i="97"/>
  <c r="F5" i="97"/>
  <c r="G5" i="97"/>
  <c r="H5" i="97"/>
  <c r="I5" i="97"/>
  <c r="J5" i="97"/>
  <c r="K5" i="97"/>
  <c r="L5" i="97"/>
  <c r="M5" i="97"/>
  <c r="N5" i="97"/>
  <c r="O5" i="97"/>
  <c r="P5" i="97"/>
  <c r="Q5" i="97"/>
  <c r="R5" i="97"/>
  <c r="S5" i="97"/>
  <c r="T5" i="97"/>
  <c r="U5" i="97"/>
  <c r="B6" i="97"/>
  <c r="C6" i="97"/>
  <c r="D6" i="97"/>
  <c r="E6" i="97"/>
  <c r="F6" i="97"/>
  <c r="G6" i="97"/>
  <c r="H6" i="97"/>
  <c r="I6" i="97"/>
  <c r="J6" i="97"/>
  <c r="K6" i="97"/>
  <c r="L6" i="97"/>
  <c r="M6" i="97"/>
  <c r="N6" i="97"/>
  <c r="O6" i="97"/>
  <c r="P6" i="97"/>
  <c r="Q6" i="97"/>
  <c r="R6" i="97"/>
  <c r="S6" i="97"/>
  <c r="T6" i="97"/>
  <c r="U6" i="97"/>
  <c r="B7" i="97"/>
  <c r="C7" i="97"/>
  <c r="D7" i="97"/>
  <c r="E7" i="97"/>
  <c r="F7" i="97"/>
  <c r="G7" i="97"/>
  <c r="H7" i="97"/>
  <c r="I7" i="97"/>
  <c r="J7" i="97"/>
  <c r="K7" i="97"/>
  <c r="L7" i="97"/>
  <c r="M7" i="97"/>
  <c r="N7" i="97"/>
  <c r="O7" i="97"/>
  <c r="P7" i="97"/>
  <c r="Q7" i="97"/>
  <c r="R7" i="97"/>
  <c r="S7" i="97"/>
  <c r="T7" i="97"/>
  <c r="U7" i="97"/>
  <c r="B8" i="97"/>
  <c r="C8" i="97"/>
  <c r="D8" i="97"/>
  <c r="E8" i="97"/>
  <c r="F8" i="97"/>
  <c r="G8" i="97"/>
  <c r="H8" i="97"/>
  <c r="I8" i="97"/>
  <c r="J8" i="97"/>
  <c r="K8" i="97"/>
  <c r="L8" i="97"/>
  <c r="M8" i="97"/>
  <c r="N8" i="97"/>
  <c r="O8" i="97"/>
  <c r="P8" i="97"/>
  <c r="Q8" i="97"/>
  <c r="R8" i="97"/>
  <c r="S8" i="97"/>
  <c r="T8" i="97"/>
  <c r="U8" i="97"/>
  <c r="B9" i="97"/>
  <c r="C9" i="97"/>
  <c r="D9" i="97"/>
  <c r="E9" i="97"/>
  <c r="F9" i="97"/>
  <c r="G9" i="97"/>
  <c r="H9" i="97"/>
  <c r="I9" i="97"/>
  <c r="J9" i="97"/>
  <c r="K9" i="97"/>
  <c r="L9" i="97"/>
  <c r="M9" i="97"/>
  <c r="N9" i="97"/>
  <c r="O9" i="97"/>
  <c r="P9" i="97"/>
  <c r="Q9" i="97"/>
  <c r="R9" i="97"/>
  <c r="S9" i="97"/>
  <c r="T9" i="97"/>
  <c r="U9" i="97"/>
  <c r="B10" i="97"/>
  <c r="C10" i="97"/>
  <c r="D10" i="97"/>
  <c r="E10" i="97"/>
  <c r="F10" i="97"/>
  <c r="G10" i="97"/>
  <c r="H10" i="97"/>
  <c r="I10" i="97"/>
  <c r="J10" i="97"/>
  <c r="K10" i="97"/>
  <c r="L10" i="97"/>
  <c r="M10" i="97"/>
  <c r="N10" i="97"/>
  <c r="O10" i="97"/>
  <c r="P10" i="97"/>
  <c r="Q10" i="97"/>
  <c r="R10" i="97"/>
  <c r="S10" i="97"/>
  <c r="T10" i="97"/>
  <c r="U10" i="97"/>
  <c r="B11" i="97"/>
  <c r="C11" i="97"/>
  <c r="D11" i="97"/>
  <c r="E11" i="97"/>
  <c r="F11" i="97"/>
  <c r="G11" i="97"/>
  <c r="H11" i="97"/>
  <c r="I11" i="97"/>
  <c r="J11" i="97"/>
  <c r="K11" i="97"/>
  <c r="L11" i="97"/>
  <c r="M11" i="97"/>
  <c r="N11" i="97"/>
  <c r="O11" i="97"/>
  <c r="P11" i="97"/>
  <c r="Q11" i="97"/>
  <c r="R11" i="97"/>
  <c r="S11" i="97"/>
  <c r="T11" i="97"/>
  <c r="U11" i="97"/>
  <c r="B12" i="97"/>
  <c r="C12" i="97"/>
  <c r="D12" i="97"/>
  <c r="E12" i="97"/>
  <c r="F12" i="97"/>
  <c r="G12" i="97"/>
  <c r="H12" i="97"/>
  <c r="I12" i="97"/>
  <c r="J12" i="97"/>
  <c r="K12" i="97"/>
  <c r="L12" i="97"/>
  <c r="M12" i="97"/>
  <c r="N12" i="97"/>
  <c r="O12" i="97"/>
  <c r="P12" i="97"/>
  <c r="Q12" i="97"/>
  <c r="R12" i="97"/>
  <c r="S12" i="97"/>
  <c r="T12" i="97"/>
  <c r="U12" i="97"/>
  <c r="B13" i="97"/>
  <c r="C13" i="97"/>
  <c r="D13" i="97"/>
  <c r="E13" i="97"/>
  <c r="F13" i="97"/>
  <c r="G13" i="97"/>
  <c r="H13" i="97"/>
  <c r="I13" i="97"/>
  <c r="J13" i="97"/>
  <c r="K13" i="97"/>
  <c r="L13" i="97"/>
  <c r="M13" i="97"/>
  <c r="N13" i="97"/>
  <c r="O13" i="97"/>
  <c r="P13" i="97"/>
  <c r="Q13" i="97"/>
  <c r="R13" i="97"/>
  <c r="S13" i="97"/>
  <c r="T13" i="97"/>
  <c r="U13" i="97"/>
  <c r="B14" i="97"/>
  <c r="C14" i="97"/>
  <c r="D14" i="97"/>
  <c r="E14" i="97"/>
  <c r="F14" i="97"/>
  <c r="G14" i="97"/>
  <c r="H14" i="97"/>
  <c r="I14" i="97"/>
  <c r="J14" i="97"/>
  <c r="K14" i="97"/>
  <c r="L14" i="97"/>
  <c r="M14" i="97"/>
  <c r="N14" i="97"/>
  <c r="O14" i="97"/>
  <c r="P14" i="97"/>
  <c r="Q14" i="97"/>
  <c r="R14" i="97"/>
  <c r="S14" i="97"/>
  <c r="T14" i="97"/>
  <c r="U14" i="97"/>
  <c r="B15" i="97"/>
  <c r="C15" i="97"/>
  <c r="D15" i="97"/>
  <c r="E15" i="97"/>
  <c r="F15" i="97"/>
  <c r="G15" i="97"/>
  <c r="H15" i="97"/>
  <c r="I15" i="97"/>
  <c r="J15" i="97"/>
  <c r="K15" i="97"/>
  <c r="L15" i="97"/>
  <c r="M15" i="97"/>
  <c r="N15" i="97"/>
  <c r="O15" i="97"/>
  <c r="P15" i="97"/>
  <c r="Q15" i="97"/>
  <c r="R15" i="97"/>
  <c r="S15" i="97"/>
  <c r="T15" i="97"/>
  <c r="U15" i="97"/>
  <c r="B16" i="97"/>
  <c r="C16" i="97"/>
  <c r="D16" i="97"/>
  <c r="E16" i="97"/>
  <c r="F16" i="97"/>
  <c r="G16" i="97"/>
  <c r="H16" i="97"/>
  <c r="I16" i="97"/>
  <c r="J16" i="97"/>
  <c r="K16" i="97"/>
  <c r="L16" i="97"/>
  <c r="M16" i="97"/>
  <c r="N16" i="97"/>
  <c r="O16" i="97"/>
  <c r="P16" i="97"/>
  <c r="Q16" i="97"/>
  <c r="R16" i="97"/>
  <c r="S16" i="97"/>
  <c r="T16" i="97"/>
  <c r="U16" i="97"/>
  <c r="B17" i="97"/>
  <c r="C17" i="97"/>
  <c r="D17" i="97"/>
  <c r="E17" i="97"/>
  <c r="F17" i="97"/>
  <c r="G17" i="97"/>
  <c r="H17" i="97"/>
  <c r="I17" i="97"/>
  <c r="J17" i="97"/>
  <c r="K17" i="97"/>
  <c r="L17" i="97"/>
  <c r="M17" i="97"/>
  <c r="N17" i="97"/>
  <c r="O17" i="97"/>
  <c r="P17" i="97"/>
  <c r="Q17" i="97"/>
  <c r="R17" i="97"/>
  <c r="S17" i="97"/>
  <c r="T17" i="97"/>
  <c r="U17" i="97"/>
  <c r="B18" i="97"/>
  <c r="C18" i="97"/>
  <c r="D18" i="97"/>
  <c r="E18" i="97"/>
  <c r="F18" i="97"/>
  <c r="G18" i="97"/>
  <c r="H18" i="97"/>
  <c r="I18" i="97"/>
  <c r="J18" i="97"/>
  <c r="K18" i="97"/>
  <c r="L18" i="97"/>
  <c r="M18" i="97"/>
  <c r="N18" i="97"/>
  <c r="O18" i="97"/>
  <c r="P18" i="97"/>
  <c r="Q18" i="97"/>
  <c r="R18" i="97"/>
  <c r="S18" i="97"/>
  <c r="T18" i="97"/>
  <c r="U18" i="97"/>
  <c r="B19" i="97"/>
  <c r="C19" i="97"/>
  <c r="D19" i="97"/>
  <c r="E19" i="97"/>
  <c r="F19" i="97"/>
  <c r="G19" i="97"/>
  <c r="H19" i="97"/>
  <c r="I19" i="97"/>
  <c r="J19" i="97"/>
  <c r="K19" i="97"/>
  <c r="L19" i="97"/>
  <c r="M19" i="97"/>
  <c r="N19" i="97"/>
  <c r="O19" i="97"/>
  <c r="P19" i="97"/>
  <c r="Q19" i="97"/>
  <c r="R19" i="97"/>
  <c r="S19" i="97"/>
  <c r="T19" i="97"/>
  <c r="U19" i="97"/>
  <c r="B20" i="97"/>
  <c r="C20" i="97"/>
  <c r="D20" i="97"/>
  <c r="E20" i="97"/>
  <c r="F20" i="97"/>
  <c r="G20" i="97"/>
  <c r="H20" i="97"/>
  <c r="I20" i="97"/>
  <c r="J20" i="97"/>
  <c r="K20" i="97"/>
  <c r="L20" i="97"/>
  <c r="M20" i="97"/>
  <c r="N20" i="97"/>
  <c r="O20" i="97"/>
  <c r="P20" i="97"/>
  <c r="Q20" i="97"/>
  <c r="R20" i="97"/>
  <c r="S20" i="97"/>
  <c r="T20" i="97"/>
  <c r="U20" i="97"/>
  <c r="B21" i="97"/>
  <c r="C21" i="97"/>
  <c r="D21" i="97"/>
  <c r="E21" i="97"/>
  <c r="F21" i="97"/>
  <c r="G21" i="97"/>
  <c r="H21" i="97"/>
  <c r="I21" i="97"/>
  <c r="J21" i="97"/>
  <c r="K21" i="97"/>
  <c r="L21" i="97"/>
  <c r="M21" i="97"/>
  <c r="N21" i="97"/>
  <c r="O21" i="97"/>
  <c r="P21" i="97"/>
  <c r="Q21" i="97"/>
  <c r="R21" i="97"/>
  <c r="S21" i="97"/>
  <c r="T21" i="97"/>
  <c r="U21" i="97"/>
  <c r="B22" i="97"/>
  <c r="C22" i="97"/>
  <c r="D22" i="97"/>
  <c r="E22" i="97"/>
  <c r="F22" i="97"/>
  <c r="G22" i="97"/>
  <c r="H22" i="97"/>
  <c r="I22" i="97"/>
  <c r="J22" i="97"/>
  <c r="K22" i="97"/>
  <c r="L22" i="97"/>
  <c r="M22" i="97"/>
  <c r="N22" i="97"/>
  <c r="O22" i="97"/>
  <c r="P22" i="97"/>
  <c r="Q22" i="97"/>
  <c r="R22" i="97"/>
  <c r="S22" i="97"/>
  <c r="T22" i="97"/>
  <c r="U22" i="97"/>
  <c r="B23" i="97"/>
  <c r="C23" i="97"/>
  <c r="D23" i="97"/>
  <c r="E23" i="97"/>
  <c r="F23" i="97"/>
  <c r="G23" i="97"/>
  <c r="H23" i="97"/>
  <c r="I23" i="97"/>
  <c r="J23" i="97"/>
  <c r="K23" i="97"/>
  <c r="L23" i="97"/>
  <c r="M23" i="97"/>
  <c r="N23" i="97"/>
  <c r="O23" i="97"/>
  <c r="P23" i="97"/>
  <c r="Q23" i="97"/>
  <c r="R23" i="97"/>
  <c r="S23" i="97"/>
  <c r="T23" i="97"/>
  <c r="U23" i="97"/>
  <c r="B24" i="97"/>
  <c r="C24" i="97"/>
  <c r="D24" i="97"/>
  <c r="E24" i="97"/>
  <c r="F24" i="97"/>
  <c r="G24" i="97"/>
  <c r="H24" i="97"/>
  <c r="I24" i="97"/>
  <c r="J24" i="97"/>
  <c r="K24" i="97"/>
  <c r="L24" i="97"/>
  <c r="M24" i="97"/>
  <c r="N24" i="97"/>
  <c r="O24" i="97"/>
  <c r="P24" i="97"/>
  <c r="Q24" i="97"/>
  <c r="R24" i="97"/>
  <c r="S24" i="97"/>
  <c r="T24" i="97"/>
  <c r="U24" i="97"/>
  <c r="B25" i="97"/>
  <c r="C25" i="97"/>
  <c r="D25" i="97"/>
  <c r="E25" i="97"/>
  <c r="F25" i="97"/>
  <c r="G25" i="97"/>
  <c r="H25" i="97"/>
  <c r="I25" i="97"/>
  <c r="J25" i="97"/>
  <c r="K25" i="97"/>
  <c r="L25" i="97"/>
  <c r="M25" i="97"/>
  <c r="N25" i="97"/>
  <c r="O25" i="97"/>
  <c r="P25" i="97"/>
  <c r="Q25" i="97"/>
  <c r="R25" i="97"/>
  <c r="S25" i="97"/>
  <c r="T25" i="97"/>
  <c r="U25" i="97"/>
  <c r="B26" i="97"/>
  <c r="C26" i="97"/>
  <c r="D26" i="97"/>
  <c r="E26" i="97"/>
  <c r="F26" i="97"/>
  <c r="G26" i="97"/>
  <c r="H26" i="97"/>
  <c r="I26" i="97"/>
  <c r="J26" i="97"/>
  <c r="K26" i="97"/>
  <c r="L26" i="97"/>
  <c r="M26" i="97"/>
  <c r="N26" i="97"/>
  <c r="O26" i="97"/>
  <c r="P26" i="97"/>
  <c r="Q26" i="97"/>
  <c r="R26" i="97"/>
  <c r="S26" i="97"/>
  <c r="T26" i="97"/>
  <c r="U26" i="97"/>
  <c r="B27" i="97"/>
  <c r="C27" i="97"/>
  <c r="D27" i="97"/>
  <c r="E27" i="97"/>
  <c r="F27" i="97"/>
  <c r="G27" i="97"/>
  <c r="H27" i="97"/>
  <c r="I27" i="97"/>
  <c r="J27" i="97"/>
  <c r="K27" i="97"/>
  <c r="L27" i="97"/>
  <c r="M27" i="97"/>
  <c r="N27" i="97"/>
  <c r="O27" i="97"/>
  <c r="P27" i="97"/>
  <c r="Q27" i="97"/>
  <c r="R27" i="97"/>
  <c r="S27" i="97"/>
  <c r="T27" i="97"/>
  <c r="U27" i="97"/>
  <c r="B28" i="97"/>
  <c r="C28" i="97"/>
  <c r="D28" i="97"/>
  <c r="E28" i="97"/>
  <c r="F28" i="97"/>
  <c r="G28" i="97"/>
  <c r="H28" i="97"/>
  <c r="I28" i="97"/>
  <c r="J28" i="97"/>
  <c r="K28" i="97"/>
  <c r="L28" i="97"/>
  <c r="M28" i="97"/>
  <c r="N28" i="97"/>
  <c r="O28" i="97"/>
  <c r="P28" i="97"/>
  <c r="Q28" i="97"/>
  <c r="R28" i="97"/>
  <c r="S28" i="97"/>
  <c r="T28" i="97"/>
  <c r="U28" i="97"/>
  <c r="B29" i="97"/>
  <c r="C29" i="97"/>
  <c r="D29" i="97"/>
  <c r="E29" i="97"/>
  <c r="F29" i="97"/>
  <c r="G29" i="97"/>
  <c r="H29" i="97"/>
  <c r="I29" i="97"/>
  <c r="J29" i="97"/>
  <c r="K29" i="97"/>
  <c r="L29" i="97"/>
  <c r="M29" i="97"/>
  <c r="N29" i="97"/>
  <c r="O29" i="97"/>
  <c r="P29" i="97"/>
  <c r="Q29" i="97"/>
  <c r="R29" i="97"/>
  <c r="S29" i="97"/>
  <c r="T29" i="97"/>
  <c r="U29" i="97"/>
  <c r="B30" i="97"/>
  <c r="C30" i="97"/>
  <c r="D30" i="97"/>
  <c r="E30" i="97"/>
  <c r="F30" i="97"/>
  <c r="G30" i="97"/>
  <c r="H30" i="97"/>
  <c r="I30" i="97"/>
  <c r="J30" i="97"/>
  <c r="K30" i="97"/>
  <c r="L30" i="97"/>
  <c r="M30" i="97"/>
  <c r="N30" i="97"/>
  <c r="O30" i="97"/>
  <c r="P30" i="97"/>
  <c r="Q30" i="97"/>
  <c r="R30" i="97"/>
  <c r="S30" i="97"/>
  <c r="T30" i="97"/>
  <c r="U30" i="97"/>
  <c r="B31" i="97"/>
  <c r="C31" i="97"/>
  <c r="D31" i="97"/>
  <c r="E31" i="97"/>
  <c r="F31" i="97"/>
  <c r="G31" i="97"/>
  <c r="H31" i="97"/>
  <c r="I31" i="97"/>
  <c r="J31" i="97"/>
  <c r="K31" i="97"/>
  <c r="L31" i="97"/>
  <c r="M31" i="97"/>
  <c r="N31" i="97"/>
  <c r="O31" i="97"/>
  <c r="P31" i="97"/>
  <c r="Q31" i="97"/>
  <c r="R31" i="97"/>
  <c r="S31" i="97"/>
  <c r="T31" i="97"/>
  <c r="U31" i="97"/>
  <c r="B32" i="97"/>
  <c r="C32" i="97"/>
  <c r="D32" i="97"/>
  <c r="E32" i="97"/>
  <c r="F32" i="97"/>
  <c r="G32" i="97"/>
  <c r="H32" i="97"/>
  <c r="I32" i="97"/>
  <c r="J32" i="97"/>
  <c r="K32" i="97"/>
  <c r="L32" i="97"/>
  <c r="M32" i="97"/>
  <c r="N32" i="97"/>
  <c r="O32" i="97"/>
  <c r="P32" i="97"/>
  <c r="Q32" i="97"/>
  <c r="R32" i="97"/>
  <c r="S32" i="97"/>
  <c r="T32" i="97"/>
  <c r="U32" i="97"/>
  <c r="B33" i="97"/>
  <c r="C33" i="97"/>
  <c r="D33" i="97"/>
  <c r="E33" i="97"/>
  <c r="F33" i="97"/>
  <c r="G33" i="97"/>
  <c r="H33" i="97"/>
  <c r="I33" i="97"/>
  <c r="J33" i="97"/>
  <c r="K33" i="97"/>
  <c r="L33" i="97"/>
  <c r="M33" i="97"/>
  <c r="N33" i="97"/>
  <c r="O33" i="97"/>
  <c r="P33" i="97"/>
  <c r="Q33" i="97"/>
  <c r="R33" i="97"/>
  <c r="S33" i="97"/>
  <c r="T33" i="97"/>
  <c r="U33" i="97"/>
  <c r="B34" i="97"/>
  <c r="C34" i="97"/>
  <c r="D34" i="97"/>
  <c r="E34" i="97"/>
  <c r="F34" i="97"/>
  <c r="G34" i="97"/>
  <c r="H34" i="97"/>
  <c r="I34" i="97"/>
  <c r="J34" i="97"/>
  <c r="K34" i="97"/>
  <c r="L34" i="97"/>
  <c r="M34" i="97"/>
  <c r="N34" i="97"/>
  <c r="O34" i="97"/>
  <c r="P34" i="97"/>
  <c r="Q34" i="97"/>
  <c r="R34" i="97"/>
  <c r="S34" i="97"/>
  <c r="T34" i="97"/>
  <c r="U34" i="97"/>
  <c r="B35" i="97"/>
  <c r="C35" i="97"/>
  <c r="D35" i="97"/>
  <c r="E35" i="97"/>
  <c r="F35" i="97"/>
  <c r="G35" i="97"/>
  <c r="H35" i="97"/>
  <c r="I35" i="97"/>
  <c r="J35" i="97"/>
  <c r="K35" i="97"/>
  <c r="L35" i="97"/>
  <c r="M35" i="97"/>
  <c r="N35" i="97"/>
  <c r="O35" i="97"/>
  <c r="P35" i="97"/>
  <c r="Q35" i="97"/>
  <c r="R35" i="97"/>
  <c r="S35" i="97"/>
  <c r="T35" i="97"/>
  <c r="U35" i="97"/>
  <c r="B36" i="97"/>
  <c r="C36" i="97"/>
  <c r="D36" i="97"/>
  <c r="E36" i="97"/>
  <c r="F36" i="97"/>
  <c r="G36" i="97"/>
  <c r="H36" i="97"/>
  <c r="I36" i="97"/>
  <c r="J36" i="97"/>
  <c r="K36" i="97"/>
  <c r="L36" i="97"/>
  <c r="M36" i="97"/>
  <c r="N36" i="97"/>
  <c r="O36" i="97"/>
  <c r="P36" i="97"/>
  <c r="Q36" i="97"/>
  <c r="R36" i="97"/>
  <c r="S36" i="97"/>
  <c r="T36" i="97"/>
  <c r="U36" i="97"/>
  <c r="B37" i="97"/>
  <c r="C37" i="97"/>
  <c r="D37" i="97"/>
  <c r="E37" i="97"/>
  <c r="F37" i="97"/>
  <c r="G37" i="97"/>
  <c r="H37" i="97"/>
  <c r="I37" i="97"/>
  <c r="J37" i="97"/>
  <c r="K37" i="97"/>
  <c r="L37" i="97"/>
  <c r="M37" i="97"/>
  <c r="N37" i="97"/>
  <c r="O37" i="97"/>
  <c r="P37" i="97"/>
  <c r="Q37" i="97"/>
  <c r="R37" i="97"/>
  <c r="S37" i="97"/>
  <c r="T37" i="97"/>
  <c r="U37" i="97"/>
  <c r="B38" i="97"/>
  <c r="C38" i="97"/>
  <c r="D38" i="97"/>
  <c r="E38" i="97"/>
  <c r="F38" i="97"/>
  <c r="G38" i="97"/>
  <c r="H38" i="97"/>
  <c r="I38" i="97"/>
  <c r="J38" i="97"/>
  <c r="K38" i="97"/>
  <c r="L38" i="97"/>
  <c r="M38" i="97"/>
  <c r="N38" i="97"/>
  <c r="O38" i="97"/>
  <c r="P38" i="97"/>
  <c r="Q38" i="97"/>
  <c r="R38" i="97"/>
  <c r="S38" i="97"/>
  <c r="T38" i="97"/>
  <c r="U38" i="97"/>
  <c r="B39" i="97"/>
  <c r="C39" i="97"/>
  <c r="D39" i="97"/>
  <c r="E39" i="97"/>
  <c r="F39" i="97"/>
  <c r="G39" i="97"/>
  <c r="H39" i="97"/>
  <c r="I39" i="97"/>
  <c r="J39" i="97"/>
  <c r="K39" i="97"/>
  <c r="L39" i="97"/>
  <c r="M39" i="97"/>
  <c r="N39" i="97"/>
  <c r="O39" i="97"/>
  <c r="P39" i="97"/>
  <c r="Q39" i="97"/>
  <c r="R39" i="97"/>
  <c r="S39" i="97"/>
  <c r="T39" i="97"/>
  <c r="U39" i="97"/>
  <c r="B40" i="97"/>
  <c r="C40" i="97"/>
  <c r="D40" i="97"/>
  <c r="E40" i="97"/>
  <c r="F40" i="97"/>
  <c r="G40" i="97"/>
  <c r="H40" i="97"/>
  <c r="I40" i="97"/>
  <c r="J40" i="97"/>
  <c r="K40" i="97"/>
  <c r="L40" i="97"/>
  <c r="M40" i="97"/>
  <c r="N40" i="97"/>
  <c r="O40" i="97"/>
  <c r="P40" i="97"/>
  <c r="Q40" i="97"/>
  <c r="R40" i="97"/>
  <c r="S40" i="97"/>
  <c r="T40" i="97"/>
  <c r="U40" i="97"/>
  <c r="B41" i="97"/>
  <c r="C41" i="97"/>
  <c r="D41" i="97"/>
  <c r="E41" i="97"/>
  <c r="F41" i="97"/>
  <c r="G41" i="97"/>
  <c r="H41" i="97"/>
  <c r="I41" i="97"/>
  <c r="J41" i="97"/>
  <c r="K41" i="97"/>
  <c r="L41" i="97"/>
  <c r="M41" i="97"/>
  <c r="N41" i="97"/>
  <c r="O41" i="97"/>
  <c r="P41" i="97"/>
  <c r="Q41" i="97"/>
  <c r="R41" i="97"/>
  <c r="S41" i="97"/>
  <c r="T41" i="97"/>
  <c r="U41" i="97"/>
  <c r="B42" i="97"/>
  <c r="C42" i="97"/>
  <c r="D42" i="97"/>
  <c r="E42" i="97"/>
  <c r="F42" i="97"/>
  <c r="G42" i="97"/>
  <c r="H42" i="97"/>
  <c r="I42" i="97"/>
  <c r="J42" i="97"/>
  <c r="K42" i="97"/>
  <c r="L42" i="97"/>
  <c r="M42" i="97"/>
  <c r="N42" i="97"/>
  <c r="O42" i="97"/>
  <c r="P42" i="97"/>
  <c r="Q42" i="97"/>
  <c r="R42" i="97"/>
  <c r="S42" i="97"/>
  <c r="T42" i="97"/>
  <c r="U42" i="97"/>
  <c r="B43" i="97"/>
  <c r="C43" i="97"/>
  <c r="D43" i="97"/>
  <c r="E43" i="97"/>
  <c r="F43" i="97"/>
  <c r="G43" i="97"/>
  <c r="H43" i="97"/>
  <c r="I43" i="97"/>
  <c r="J43" i="97"/>
  <c r="K43" i="97"/>
  <c r="L43" i="97"/>
  <c r="M43" i="97"/>
  <c r="N43" i="97"/>
  <c r="O43" i="97"/>
  <c r="P43" i="97"/>
  <c r="Q43" i="97"/>
  <c r="R43" i="97"/>
  <c r="S43" i="97"/>
  <c r="T43" i="97"/>
  <c r="U43" i="97"/>
  <c r="B44" i="97"/>
  <c r="C44" i="97"/>
  <c r="D44" i="97"/>
  <c r="E44" i="97"/>
  <c r="F44" i="97"/>
  <c r="G44" i="97"/>
  <c r="H44" i="97"/>
  <c r="I44" i="97"/>
  <c r="J44" i="97"/>
  <c r="K44" i="97"/>
  <c r="L44" i="97"/>
  <c r="M44" i="97"/>
  <c r="N44" i="97"/>
  <c r="O44" i="97"/>
  <c r="P44" i="97"/>
  <c r="Q44" i="97"/>
  <c r="R44" i="97"/>
  <c r="S44" i="97"/>
  <c r="T44" i="97"/>
  <c r="U44" i="97"/>
  <c r="B45" i="97"/>
  <c r="C45" i="97"/>
  <c r="D45" i="97"/>
  <c r="E45" i="97"/>
  <c r="F45" i="97"/>
  <c r="G45" i="97"/>
  <c r="H45" i="97"/>
  <c r="I45" i="97"/>
  <c r="J45" i="97"/>
  <c r="K45" i="97"/>
  <c r="L45" i="97"/>
  <c r="M45" i="97"/>
  <c r="N45" i="97"/>
  <c r="O45" i="97"/>
  <c r="P45" i="97"/>
  <c r="Q45" i="97"/>
  <c r="R45" i="97"/>
  <c r="S45" i="97"/>
  <c r="T45" i="97"/>
  <c r="U45" i="97"/>
  <c r="B46" i="97"/>
  <c r="C46" i="97"/>
  <c r="D46" i="97"/>
  <c r="E46" i="97"/>
  <c r="F46" i="97"/>
  <c r="G46" i="97"/>
  <c r="H46" i="97"/>
  <c r="I46" i="97"/>
  <c r="J46" i="97"/>
  <c r="K46" i="97"/>
  <c r="L46" i="97"/>
  <c r="M46" i="97"/>
  <c r="N46" i="97"/>
  <c r="O46" i="97"/>
  <c r="P46" i="97"/>
  <c r="Q46" i="97"/>
  <c r="R46" i="97"/>
  <c r="S46" i="97"/>
  <c r="T46" i="97"/>
  <c r="U46" i="97"/>
  <c r="B47" i="97"/>
  <c r="C47" i="97"/>
  <c r="D47" i="97"/>
  <c r="E47" i="97"/>
  <c r="F47" i="97"/>
  <c r="G47" i="97"/>
  <c r="H47" i="97"/>
  <c r="I47" i="97"/>
  <c r="J47" i="97"/>
  <c r="K47" i="97"/>
  <c r="L47" i="97"/>
  <c r="M47" i="97"/>
  <c r="N47" i="97"/>
  <c r="O47" i="97"/>
  <c r="P47" i="97"/>
  <c r="Q47" i="97"/>
  <c r="R47" i="97"/>
  <c r="S47" i="97"/>
  <c r="T47" i="97"/>
  <c r="U47" i="97"/>
  <c r="B48" i="97"/>
  <c r="C48" i="97"/>
  <c r="D48" i="97"/>
  <c r="E48" i="97"/>
  <c r="F48" i="97"/>
  <c r="G48" i="97"/>
  <c r="H48" i="97"/>
  <c r="I48" i="97"/>
  <c r="J48" i="97"/>
  <c r="K48" i="97"/>
  <c r="L48" i="97"/>
  <c r="M48" i="97"/>
  <c r="N48" i="97"/>
  <c r="O48" i="97"/>
  <c r="P48" i="97"/>
  <c r="Q48" i="97"/>
  <c r="R48" i="97"/>
  <c r="S48" i="97"/>
  <c r="T48" i="97"/>
  <c r="U48" i="97"/>
  <c r="B49" i="97"/>
  <c r="C49" i="97"/>
  <c r="D49" i="97"/>
  <c r="E49" i="97"/>
  <c r="F49" i="97"/>
  <c r="G49" i="97"/>
  <c r="H49" i="97"/>
  <c r="I49" i="97"/>
  <c r="J49" i="97"/>
  <c r="K49" i="97"/>
  <c r="L49" i="97"/>
  <c r="M49" i="97"/>
  <c r="N49" i="97"/>
  <c r="O49" i="97"/>
  <c r="P49" i="97"/>
  <c r="Q49" i="97"/>
  <c r="R49" i="97"/>
  <c r="S49" i="97"/>
  <c r="T49" i="97"/>
  <c r="U49" i="97"/>
  <c r="B50" i="97"/>
  <c r="C50" i="97"/>
  <c r="D50" i="97"/>
  <c r="E50" i="97"/>
  <c r="F50" i="97"/>
  <c r="G50" i="97"/>
  <c r="H50" i="97"/>
  <c r="I50" i="97"/>
  <c r="J50" i="97"/>
  <c r="K50" i="97"/>
  <c r="L50" i="97"/>
  <c r="M50" i="97"/>
  <c r="N50" i="97"/>
  <c r="O50" i="97"/>
  <c r="P50" i="97"/>
  <c r="Q50" i="97"/>
  <c r="R50" i="97"/>
  <c r="S50" i="97"/>
  <c r="T50" i="97"/>
  <c r="U50" i="97"/>
  <c r="B51" i="97"/>
  <c r="C51" i="97"/>
  <c r="D51" i="97"/>
  <c r="E51" i="97"/>
  <c r="F51" i="97"/>
  <c r="G51" i="97"/>
  <c r="H51" i="97"/>
  <c r="I51" i="97"/>
  <c r="J51" i="97"/>
  <c r="K51" i="97"/>
  <c r="L51" i="97"/>
  <c r="M51" i="97"/>
  <c r="N51" i="97"/>
  <c r="O51" i="97"/>
  <c r="P51" i="97"/>
  <c r="Q51" i="97"/>
  <c r="R51" i="97"/>
  <c r="S51" i="97"/>
  <c r="T51" i="97"/>
  <c r="U51" i="97"/>
  <c r="B52" i="97"/>
  <c r="C52" i="97"/>
  <c r="D52" i="97"/>
  <c r="E52" i="97"/>
  <c r="F52" i="97"/>
  <c r="G52" i="97"/>
  <c r="H52" i="97"/>
  <c r="I52" i="97"/>
  <c r="J52" i="97"/>
  <c r="K52" i="97"/>
  <c r="L52" i="97"/>
  <c r="M52" i="97"/>
  <c r="N52" i="97"/>
  <c r="O52" i="97"/>
  <c r="P52" i="97"/>
  <c r="Q52" i="97"/>
  <c r="R52" i="97"/>
  <c r="S52" i="97"/>
  <c r="T52" i="97"/>
  <c r="U52" i="97"/>
  <c r="B53" i="97"/>
  <c r="C53" i="97"/>
  <c r="D53" i="97"/>
  <c r="E53" i="97"/>
  <c r="F53" i="97"/>
  <c r="G53" i="97"/>
  <c r="H53" i="97"/>
  <c r="I53" i="97"/>
  <c r="J53" i="97"/>
  <c r="K53" i="97"/>
  <c r="L53" i="97"/>
  <c r="M53" i="97"/>
  <c r="N53" i="97"/>
  <c r="O53" i="97"/>
  <c r="P53" i="97"/>
  <c r="Q53" i="97"/>
  <c r="R53" i="97"/>
  <c r="S53" i="97"/>
  <c r="T53" i="97"/>
  <c r="U53" i="97"/>
  <c r="B54" i="97"/>
  <c r="C54" i="97"/>
  <c r="D54" i="97"/>
  <c r="E54" i="97"/>
  <c r="F54" i="97"/>
  <c r="G54" i="97"/>
  <c r="H54" i="97"/>
  <c r="I54" i="97"/>
  <c r="J54" i="97"/>
  <c r="K54" i="97"/>
  <c r="L54" i="97"/>
  <c r="M54" i="97"/>
  <c r="N54" i="97"/>
  <c r="O54" i="97"/>
  <c r="P54" i="97"/>
  <c r="Q54" i="97"/>
  <c r="R54" i="97"/>
  <c r="S54" i="97"/>
  <c r="T54" i="97"/>
  <c r="U54" i="97"/>
  <c r="B55" i="97"/>
  <c r="C55" i="97"/>
  <c r="D55" i="97"/>
  <c r="E55" i="97"/>
  <c r="F55" i="97"/>
  <c r="G55" i="97"/>
  <c r="H55" i="97"/>
  <c r="I55" i="97"/>
  <c r="J55" i="97"/>
  <c r="K55" i="97"/>
  <c r="L55" i="97"/>
  <c r="M55" i="97"/>
  <c r="N55" i="97"/>
  <c r="O55" i="97"/>
  <c r="P55" i="97"/>
  <c r="Q55" i="97"/>
  <c r="R55" i="97"/>
  <c r="S55" i="97"/>
  <c r="T55" i="97"/>
  <c r="U55" i="97"/>
  <c r="B56" i="97"/>
  <c r="C56" i="97"/>
  <c r="D56" i="97"/>
  <c r="E56" i="97"/>
  <c r="F56" i="97"/>
  <c r="G56" i="97"/>
  <c r="H56" i="97"/>
  <c r="I56" i="97"/>
  <c r="J56" i="97"/>
  <c r="K56" i="97"/>
  <c r="L56" i="97"/>
  <c r="M56" i="97"/>
  <c r="N56" i="97"/>
  <c r="O56" i="97"/>
  <c r="P56" i="97"/>
  <c r="Q56" i="97"/>
  <c r="R56" i="97"/>
  <c r="S56" i="97"/>
  <c r="T56" i="97"/>
  <c r="U56" i="97"/>
  <c r="B57" i="97"/>
  <c r="C57" i="97"/>
  <c r="D57" i="97"/>
  <c r="E57" i="97"/>
  <c r="F57" i="97"/>
  <c r="G57" i="97"/>
  <c r="H57" i="97"/>
  <c r="I57" i="97"/>
  <c r="J57" i="97"/>
  <c r="K57" i="97"/>
  <c r="L57" i="97"/>
  <c r="M57" i="97"/>
  <c r="N57" i="97"/>
  <c r="O57" i="97"/>
  <c r="P57" i="97"/>
  <c r="Q57" i="97"/>
  <c r="R57" i="97"/>
  <c r="S57" i="97"/>
  <c r="T57" i="97"/>
  <c r="U57" i="97"/>
  <c r="B58" i="97"/>
  <c r="C58" i="97"/>
  <c r="D58" i="97"/>
  <c r="E58" i="97"/>
  <c r="F58" i="97"/>
  <c r="G58" i="97"/>
  <c r="H58" i="97"/>
  <c r="I58" i="97"/>
  <c r="J58" i="97"/>
  <c r="K58" i="97"/>
  <c r="L58" i="97"/>
  <c r="M58" i="97"/>
  <c r="N58" i="97"/>
  <c r="O58" i="97"/>
  <c r="P58" i="97"/>
  <c r="Q58" i="97"/>
  <c r="R58" i="97"/>
  <c r="S58" i="97"/>
  <c r="T58" i="97"/>
  <c r="U58" i="97"/>
  <c r="B59" i="97"/>
  <c r="C59" i="97"/>
  <c r="D59" i="97"/>
  <c r="E59" i="97"/>
  <c r="F59" i="97"/>
  <c r="G59" i="97"/>
  <c r="H59" i="97"/>
  <c r="I59" i="97"/>
  <c r="J59" i="97"/>
  <c r="K59" i="97"/>
  <c r="L59" i="97"/>
  <c r="M59" i="97"/>
  <c r="N59" i="97"/>
  <c r="O59" i="97"/>
  <c r="P59" i="97"/>
  <c r="Q59" i="97"/>
  <c r="R59" i="97"/>
  <c r="S59" i="97"/>
  <c r="T59" i="97"/>
  <c r="U59" i="97"/>
  <c r="B60" i="97"/>
  <c r="C60" i="97"/>
  <c r="D60" i="97"/>
  <c r="E60" i="97"/>
  <c r="F60" i="97"/>
  <c r="G60" i="97"/>
  <c r="H60" i="97"/>
  <c r="I60" i="97"/>
  <c r="J60" i="97"/>
  <c r="K60" i="97"/>
  <c r="L60" i="97"/>
  <c r="M60" i="97"/>
  <c r="N60" i="97"/>
  <c r="O60" i="97"/>
  <c r="P60" i="97"/>
  <c r="Q60" i="97"/>
  <c r="R60" i="97"/>
  <c r="S60" i="97"/>
  <c r="T60" i="97"/>
  <c r="U60" i="97"/>
  <c r="B61" i="97"/>
  <c r="C61" i="97"/>
  <c r="D61" i="97"/>
  <c r="E61" i="97"/>
  <c r="F61" i="97"/>
  <c r="G61" i="97"/>
  <c r="H61" i="97"/>
  <c r="I61" i="97"/>
  <c r="J61" i="97"/>
  <c r="K61" i="97"/>
  <c r="L61" i="97"/>
  <c r="M61" i="97"/>
  <c r="N61" i="97"/>
  <c r="O61" i="97"/>
  <c r="P61" i="97"/>
  <c r="Q61" i="97"/>
  <c r="R61" i="97"/>
  <c r="S61" i="97"/>
  <c r="T61" i="97"/>
  <c r="U61" i="97"/>
  <c r="C2" i="97"/>
  <c r="D2" i="97"/>
  <c r="E2" i="97"/>
  <c r="F2" i="97"/>
  <c r="G2" i="97"/>
  <c r="H2" i="97"/>
  <c r="I2" i="97"/>
  <c r="J2" i="97"/>
  <c r="K2" i="97"/>
  <c r="L2" i="97"/>
  <c r="M2" i="97"/>
  <c r="N2" i="97"/>
  <c r="O2" i="97"/>
  <c r="P2" i="97"/>
  <c r="Q2" i="97"/>
  <c r="R2" i="97"/>
  <c r="S2" i="97"/>
  <c r="T2" i="97"/>
  <c r="U2" i="97"/>
  <c r="C1" i="97"/>
  <c r="D1" i="97"/>
  <c r="E1" i="97"/>
  <c r="F1" i="97"/>
  <c r="G1" i="97"/>
  <c r="H1" i="97"/>
  <c r="I1" i="97"/>
  <c r="J1" i="97"/>
  <c r="K1" i="97"/>
  <c r="L1" i="97"/>
  <c r="M1" i="97"/>
  <c r="N1" i="97"/>
  <c r="O1" i="97"/>
  <c r="P1" i="97"/>
  <c r="Q1" i="97"/>
  <c r="R1" i="97"/>
  <c r="S1" i="97"/>
  <c r="T1" i="97"/>
  <c r="U1" i="97"/>
  <c r="B1" i="97"/>
  <c r="B2" i="97" l="1"/>
  <c r="A3" i="97"/>
  <c r="A4" i="97"/>
  <c r="A5" i="97"/>
  <c r="A6" i="97"/>
  <c r="A7" i="97"/>
  <c r="A8" i="97"/>
  <c r="A9" i="97"/>
  <c r="A10" i="97"/>
  <c r="A11" i="97"/>
  <c r="A12" i="97"/>
  <c r="A13" i="97"/>
  <c r="A14" i="97"/>
  <c r="A15" i="97"/>
  <c r="A16" i="97"/>
  <c r="A17" i="97"/>
  <c r="A18" i="97"/>
  <c r="A19" i="97"/>
  <c r="A20" i="97"/>
  <c r="A21" i="97"/>
  <c r="A22" i="97"/>
  <c r="A23" i="97"/>
  <c r="A24" i="97"/>
  <c r="A25" i="97"/>
  <c r="A26" i="97"/>
  <c r="A27" i="97"/>
  <c r="A28" i="97"/>
  <c r="A29" i="97"/>
  <c r="A30" i="97"/>
  <c r="A31" i="97"/>
  <c r="A32" i="97"/>
  <c r="A33" i="97"/>
  <c r="A34" i="97"/>
  <c r="A35" i="97"/>
  <c r="A36" i="97"/>
  <c r="A37" i="97"/>
  <c r="A38" i="97"/>
  <c r="A39" i="97"/>
  <c r="A40" i="97"/>
  <c r="A41" i="97"/>
  <c r="A42" i="97"/>
  <c r="A43" i="97"/>
  <c r="A44" i="97"/>
  <c r="A45" i="97"/>
  <c r="A46" i="97"/>
  <c r="A47" i="97"/>
  <c r="A48" i="97"/>
  <c r="A49" i="97"/>
  <c r="A50" i="97"/>
  <c r="A51" i="97"/>
  <c r="A52" i="97"/>
  <c r="A53" i="97"/>
  <c r="A54" i="97"/>
  <c r="A55" i="97"/>
  <c r="A56" i="97"/>
  <c r="A57" i="97"/>
  <c r="A58" i="97"/>
  <c r="A59" i="97"/>
  <c r="A60" i="97"/>
  <c r="A61" i="97"/>
  <c r="A2" i="97"/>
  <c r="A3" i="123" l="1"/>
  <c r="A4" i="123" s="1"/>
  <c r="A5" i="123" s="1"/>
  <c r="A6" i="123" s="1"/>
  <c r="A7" i="123" s="1"/>
  <c r="A8" i="123" s="1"/>
  <c r="A9" i="123" s="1"/>
  <c r="A10" i="123" s="1"/>
  <c r="A11" i="123" s="1"/>
  <c r="A12" i="123" s="1"/>
  <c r="A13" i="123" s="1"/>
  <c r="A14" i="123" s="1"/>
  <c r="A15" i="123" s="1"/>
  <c r="A16" i="123" s="1"/>
  <c r="A17" i="123" s="1"/>
  <c r="A18" i="123" s="1"/>
  <c r="A19" i="123" s="1"/>
  <c r="A20" i="123" s="1"/>
  <c r="A21" i="123" s="1"/>
  <c r="A22" i="123" s="1"/>
  <c r="A23" i="123" s="1"/>
  <c r="A24" i="123" s="1"/>
  <c r="A25" i="123" s="1"/>
  <c r="A26" i="123" s="1"/>
  <c r="A27" i="123" s="1"/>
  <c r="A28" i="123" s="1"/>
  <c r="A29" i="123" s="1"/>
  <c r="A30" i="123" s="1"/>
  <c r="A31" i="123" s="1"/>
  <c r="A32" i="123" s="1"/>
  <c r="A33" i="123" s="1"/>
  <c r="A34" i="123" s="1"/>
  <c r="A35" i="123" s="1"/>
  <c r="A36" i="123" s="1"/>
  <c r="A37" i="123" s="1"/>
  <c r="A38" i="123" s="1"/>
  <c r="A39" i="123" s="1"/>
  <c r="A40" i="123" s="1"/>
  <c r="A41" i="123" s="1"/>
  <c r="A42" i="123" s="1"/>
  <c r="A43" i="123" s="1"/>
  <c r="A44" i="123" s="1"/>
  <c r="A45" i="123" s="1"/>
  <c r="A46" i="123" s="1"/>
  <c r="A47" i="123" s="1"/>
  <c r="A48" i="123" s="1"/>
  <c r="A49" i="123" s="1"/>
  <c r="A50" i="123" s="1"/>
  <c r="A51" i="123" s="1"/>
  <c r="A52" i="123" s="1"/>
  <c r="A53" i="123" s="1"/>
  <c r="A54" i="123" s="1"/>
  <c r="A55" i="123" s="1"/>
  <c r="A56" i="123" s="1"/>
  <c r="A57" i="123" s="1"/>
  <c r="A58" i="123" s="1"/>
  <c r="A59" i="123" s="1"/>
  <c r="A60" i="123" s="1"/>
  <c r="A61" i="123" s="1"/>
  <c r="B7" i="61" l="1"/>
  <c r="C7" i="61"/>
  <c r="D7" i="61"/>
  <c r="E7" i="61"/>
  <c r="F7" i="61"/>
  <c r="G7" i="61"/>
  <c r="B8" i="61"/>
  <c r="C8" i="61"/>
  <c r="D8" i="61"/>
  <c r="E8" i="61"/>
  <c r="F8" i="61"/>
  <c r="G8" i="61"/>
  <c r="B9" i="61"/>
  <c r="C9" i="61"/>
  <c r="D9" i="61"/>
  <c r="E9" i="61"/>
  <c r="F9" i="61"/>
  <c r="G9" i="61"/>
  <c r="B10" i="61"/>
  <c r="C10" i="61"/>
  <c r="D10" i="61"/>
  <c r="E10" i="61"/>
  <c r="F10" i="61"/>
  <c r="G10" i="61"/>
  <c r="B11" i="61"/>
  <c r="C11" i="61"/>
  <c r="D11" i="61"/>
  <c r="E11" i="61"/>
  <c r="F11" i="61"/>
  <c r="G11" i="61"/>
  <c r="B12" i="61"/>
  <c r="C12" i="61"/>
  <c r="D12" i="61"/>
  <c r="E12" i="61"/>
  <c r="F12" i="61"/>
  <c r="G12" i="61"/>
  <c r="B13" i="61"/>
  <c r="C13" i="61"/>
  <c r="D13" i="61"/>
  <c r="E13" i="61"/>
  <c r="F13" i="61"/>
  <c r="G13" i="61"/>
  <c r="B14" i="61"/>
  <c r="C14" i="61"/>
  <c r="D14" i="61"/>
  <c r="E14" i="61"/>
  <c r="F14" i="61"/>
  <c r="G14" i="61"/>
  <c r="B15" i="61"/>
  <c r="C15" i="61"/>
  <c r="D15" i="61"/>
  <c r="E15" i="61"/>
  <c r="F15" i="61"/>
  <c r="G15" i="61"/>
  <c r="B16" i="61"/>
  <c r="C16" i="61"/>
  <c r="D16" i="61"/>
  <c r="E16" i="61"/>
  <c r="F16" i="61"/>
  <c r="G16" i="61"/>
  <c r="B17" i="61"/>
  <c r="C17" i="61"/>
  <c r="D17" i="61"/>
  <c r="E17" i="61"/>
  <c r="F17" i="61"/>
  <c r="G17" i="61"/>
  <c r="B18" i="61"/>
  <c r="C18" i="61"/>
  <c r="D18" i="61"/>
  <c r="E18" i="61"/>
  <c r="F18" i="61"/>
  <c r="G18" i="61"/>
  <c r="B19" i="61"/>
  <c r="C19" i="61"/>
  <c r="D19" i="61"/>
  <c r="E19" i="61"/>
  <c r="F19" i="61"/>
  <c r="G19" i="61"/>
  <c r="B20" i="61"/>
  <c r="C20" i="61"/>
  <c r="D20" i="61"/>
  <c r="E20" i="61"/>
  <c r="F20" i="61"/>
  <c r="G20" i="61"/>
  <c r="B21" i="61"/>
  <c r="C21" i="61"/>
  <c r="D21" i="61"/>
  <c r="E21" i="61"/>
  <c r="F21" i="61"/>
  <c r="G21" i="61"/>
  <c r="B22" i="61"/>
  <c r="C22" i="61"/>
  <c r="D22" i="61"/>
  <c r="E22" i="61"/>
  <c r="F22" i="61"/>
  <c r="G22" i="61"/>
  <c r="B23" i="61"/>
  <c r="C23" i="61"/>
  <c r="D23" i="61"/>
  <c r="E23" i="61"/>
  <c r="F23" i="61"/>
  <c r="G23" i="61"/>
  <c r="B24" i="61"/>
  <c r="C24" i="61"/>
  <c r="D24" i="61"/>
  <c r="E24" i="61"/>
  <c r="F24" i="61"/>
  <c r="G24" i="61"/>
  <c r="B25" i="61"/>
  <c r="C25" i="61"/>
  <c r="D25" i="61"/>
  <c r="E25" i="61"/>
  <c r="F25" i="61"/>
  <c r="G25" i="61"/>
  <c r="B26" i="61"/>
  <c r="C26" i="61"/>
  <c r="D26" i="61"/>
  <c r="E26" i="61"/>
  <c r="F26" i="61"/>
  <c r="G26" i="61"/>
  <c r="B27" i="61"/>
  <c r="C27" i="61"/>
  <c r="D27" i="61"/>
  <c r="E27" i="61"/>
  <c r="F27" i="61"/>
  <c r="G27" i="61"/>
  <c r="B28" i="61"/>
  <c r="C28" i="61"/>
  <c r="D28" i="61"/>
  <c r="E28" i="61"/>
  <c r="F28" i="61"/>
  <c r="G28" i="61"/>
  <c r="B29" i="61"/>
  <c r="C29" i="61"/>
  <c r="D29" i="61"/>
  <c r="E29" i="61"/>
  <c r="F29" i="61"/>
  <c r="G29" i="61"/>
  <c r="B30" i="61"/>
  <c r="C30" i="61"/>
  <c r="D30" i="61"/>
  <c r="E30" i="61"/>
  <c r="F30" i="61"/>
  <c r="G30" i="61"/>
  <c r="B31" i="61"/>
  <c r="C31" i="61"/>
  <c r="D31" i="61"/>
  <c r="E31" i="61"/>
  <c r="F31" i="61"/>
  <c r="G31" i="61"/>
  <c r="B32" i="61"/>
  <c r="C32" i="61"/>
  <c r="D32" i="61"/>
  <c r="E32" i="61"/>
  <c r="F32" i="61"/>
  <c r="G32" i="61"/>
  <c r="B33" i="61"/>
  <c r="C33" i="61"/>
  <c r="D33" i="61"/>
  <c r="E33" i="61"/>
  <c r="F33" i="61"/>
  <c r="G33" i="61"/>
  <c r="B34" i="61"/>
  <c r="C34" i="61"/>
  <c r="D34" i="61"/>
  <c r="E34" i="61"/>
  <c r="F34" i="61"/>
  <c r="G34" i="61"/>
  <c r="B35" i="61"/>
  <c r="C35" i="61"/>
  <c r="D35" i="61"/>
  <c r="E35" i="61"/>
  <c r="F35" i="61"/>
  <c r="G35" i="61"/>
  <c r="B36" i="61"/>
  <c r="C36" i="61"/>
  <c r="D36" i="61"/>
  <c r="E36" i="61"/>
  <c r="F36" i="61"/>
  <c r="G36" i="61"/>
  <c r="B37" i="61"/>
  <c r="C37" i="61"/>
  <c r="D37" i="61"/>
  <c r="E37" i="61"/>
  <c r="F37" i="61"/>
  <c r="G37" i="61"/>
  <c r="B38" i="61"/>
  <c r="C38" i="61"/>
  <c r="D38" i="61"/>
  <c r="E38" i="61"/>
  <c r="F38" i="61"/>
  <c r="G38" i="61"/>
  <c r="B39" i="61"/>
  <c r="C39" i="61"/>
  <c r="D39" i="61"/>
  <c r="E39" i="61"/>
  <c r="F39" i="61"/>
  <c r="G39" i="61"/>
  <c r="B40" i="61"/>
  <c r="C40" i="61"/>
  <c r="D40" i="61"/>
  <c r="E40" i="61"/>
  <c r="F40" i="61"/>
  <c r="G40" i="61"/>
  <c r="B41" i="61"/>
  <c r="C41" i="61"/>
  <c r="D41" i="61"/>
  <c r="E41" i="61"/>
  <c r="F41" i="61"/>
  <c r="G41" i="61"/>
  <c r="B42" i="61"/>
  <c r="C42" i="61"/>
  <c r="D42" i="61"/>
  <c r="E42" i="61"/>
  <c r="F42" i="61"/>
  <c r="G42" i="61"/>
  <c r="B43" i="61"/>
  <c r="C43" i="61"/>
  <c r="D43" i="61"/>
  <c r="E43" i="61"/>
  <c r="F43" i="61"/>
  <c r="G43" i="61"/>
  <c r="B44" i="61"/>
  <c r="C44" i="61"/>
  <c r="D44" i="61"/>
  <c r="E44" i="61"/>
  <c r="F44" i="61"/>
  <c r="G44" i="61"/>
  <c r="B45" i="61"/>
  <c r="C45" i="61"/>
  <c r="D45" i="61"/>
  <c r="E45" i="61"/>
  <c r="F45" i="61"/>
  <c r="G45" i="61"/>
  <c r="B46" i="61"/>
  <c r="C46" i="61"/>
  <c r="D46" i="61"/>
  <c r="E46" i="61"/>
  <c r="F46" i="61"/>
  <c r="G46" i="61"/>
  <c r="B47" i="61"/>
  <c r="C47" i="61"/>
  <c r="D47" i="61"/>
  <c r="E47" i="61"/>
  <c r="F47" i="61"/>
  <c r="G47" i="61"/>
  <c r="B48" i="61"/>
  <c r="C48" i="61"/>
  <c r="D48" i="61"/>
  <c r="E48" i="61"/>
  <c r="F48" i="61"/>
  <c r="G48" i="61"/>
  <c r="B49" i="61"/>
  <c r="C49" i="61"/>
  <c r="D49" i="61"/>
  <c r="E49" i="61"/>
  <c r="F49" i="61"/>
  <c r="G49" i="61"/>
  <c r="B50" i="61"/>
  <c r="C50" i="61"/>
  <c r="D50" i="61"/>
  <c r="E50" i="61"/>
  <c r="F50" i="61"/>
  <c r="G50" i="61"/>
  <c r="B51" i="61"/>
  <c r="C51" i="61"/>
  <c r="D51" i="61"/>
  <c r="E51" i="61"/>
  <c r="F51" i="61"/>
  <c r="G51" i="61"/>
  <c r="B52" i="61"/>
  <c r="C52" i="61"/>
  <c r="D52" i="61"/>
  <c r="E52" i="61"/>
  <c r="F52" i="61"/>
  <c r="G52" i="61"/>
  <c r="B53" i="61"/>
  <c r="C53" i="61"/>
  <c r="D53" i="61"/>
  <c r="E53" i="61"/>
  <c r="F53" i="61"/>
  <c r="G53" i="61"/>
  <c r="B54" i="61"/>
  <c r="C54" i="61"/>
  <c r="D54" i="61"/>
  <c r="E54" i="61"/>
  <c r="F54" i="61"/>
  <c r="G54" i="61"/>
  <c r="B55" i="61"/>
  <c r="C55" i="61"/>
  <c r="D55" i="61"/>
  <c r="E55" i="61"/>
  <c r="F55" i="61"/>
  <c r="G55" i="61"/>
  <c r="B56" i="61"/>
  <c r="C56" i="61"/>
  <c r="D56" i="61"/>
  <c r="E56" i="61"/>
  <c r="F56" i="61"/>
  <c r="G56" i="61"/>
  <c r="B57" i="61"/>
  <c r="C57" i="61"/>
  <c r="D57" i="61"/>
  <c r="E57" i="61"/>
  <c r="F57" i="61"/>
  <c r="G57" i="61"/>
  <c r="B58" i="61"/>
  <c r="C58" i="61"/>
  <c r="D58" i="61"/>
  <c r="E58" i="61"/>
  <c r="F58" i="61"/>
  <c r="G58" i="61"/>
  <c r="B59" i="61"/>
  <c r="C59" i="61"/>
  <c r="D59" i="61"/>
  <c r="E59" i="61"/>
  <c r="F59" i="61"/>
  <c r="G59" i="61"/>
  <c r="B60" i="61"/>
  <c r="C60" i="61"/>
  <c r="D60" i="61"/>
  <c r="E60" i="61"/>
  <c r="F60" i="61"/>
  <c r="G60" i="61"/>
  <c r="B61" i="61"/>
  <c r="C61" i="61"/>
  <c r="D61" i="61"/>
  <c r="E61" i="61"/>
  <c r="F61" i="61"/>
  <c r="G61" i="61"/>
  <c r="B62" i="61"/>
  <c r="C62" i="61"/>
  <c r="D62" i="61"/>
  <c r="E62" i="61"/>
  <c r="F62" i="61"/>
  <c r="G62" i="61"/>
  <c r="B63" i="61"/>
  <c r="C63" i="61"/>
  <c r="D63" i="61"/>
  <c r="E63" i="61"/>
  <c r="F63" i="61"/>
  <c r="G63" i="61"/>
  <c r="B64" i="61"/>
  <c r="C64" i="61"/>
  <c r="D64" i="61"/>
  <c r="E64" i="61"/>
  <c r="F64" i="61"/>
  <c r="G64" i="61"/>
  <c r="B65" i="61"/>
  <c r="C65" i="61"/>
  <c r="D65" i="61"/>
  <c r="E65" i="61"/>
  <c r="F65" i="61"/>
  <c r="G65" i="61"/>
  <c r="G6" i="61"/>
  <c r="F6" i="61"/>
  <c r="E6" i="61"/>
  <c r="D6" i="61"/>
  <c r="C6" i="61"/>
  <c r="B6" i="61"/>
  <c r="A7" i="61"/>
  <c r="A8" i="61"/>
  <c r="A9" i="61"/>
  <c r="A10" i="61"/>
  <c r="A11" i="61"/>
  <c r="A12" i="61"/>
  <c r="A13" i="61"/>
  <c r="A14" i="61"/>
  <c r="A15" i="61"/>
  <c r="A16" i="61"/>
  <c r="A17" i="61"/>
  <c r="A18" i="61"/>
  <c r="A19" i="61"/>
  <c r="A20" i="61"/>
  <c r="A21" i="61"/>
  <c r="A22" i="61"/>
  <c r="A23" i="61"/>
  <c r="A24" i="61"/>
  <c r="A25" i="61"/>
  <c r="A26" i="61"/>
  <c r="A27" i="61"/>
  <c r="A28" i="61"/>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56" i="61"/>
  <c r="A57" i="61"/>
  <c r="A58" i="61"/>
  <c r="A59" i="61"/>
  <c r="A60" i="61"/>
  <c r="A61" i="61"/>
  <c r="A62" i="61"/>
  <c r="A63" i="61"/>
  <c r="A64" i="61"/>
  <c r="A65" i="61"/>
  <c r="A6" i="61"/>
  <c r="A3" i="122"/>
  <c r="A4" i="122" s="1"/>
  <c r="A5" i="122" s="1"/>
  <c r="A6" i="122" s="1"/>
  <c r="A7" i="122" s="1"/>
  <c r="A8" i="122" s="1"/>
  <c r="A9" i="122" s="1"/>
  <c r="A10" i="122" s="1"/>
  <c r="A11" i="122" s="1"/>
  <c r="A12" i="122" s="1"/>
  <c r="A13" i="122" s="1"/>
  <c r="A14" i="122" s="1"/>
  <c r="A15" i="122" s="1"/>
  <c r="A16" i="122" s="1"/>
  <c r="A17" i="122" s="1"/>
  <c r="A18" i="122" s="1"/>
  <c r="A19" i="122" s="1"/>
  <c r="A20" i="122" s="1"/>
  <c r="A21" i="122" s="1"/>
  <c r="A22" i="122" s="1"/>
  <c r="A23" i="122" s="1"/>
  <c r="A24" i="122" s="1"/>
  <c r="A25" i="122" s="1"/>
  <c r="A26" i="122" s="1"/>
  <c r="A27" i="122" s="1"/>
  <c r="A28" i="122" s="1"/>
  <c r="A29" i="122" s="1"/>
  <c r="A30" i="122" s="1"/>
  <c r="A31" i="122" s="1"/>
  <c r="A32" i="122" s="1"/>
  <c r="A33" i="122" s="1"/>
  <c r="A34" i="122" s="1"/>
  <c r="A35" i="122" s="1"/>
  <c r="A36" i="122" s="1"/>
  <c r="A37" i="122" s="1"/>
  <c r="A38" i="122" s="1"/>
  <c r="A39" i="122" s="1"/>
  <c r="A40" i="122" s="1"/>
  <c r="A41" i="122" s="1"/>
  <c r="A42" i="122" s="1"/>
  <c r="A43" i="122" s="1"/>
  <c r="A44" i="122" s="1"/>
  <c r="A45" i="122" s="1"/>
  <c r="A46" i="122" s="1"/>
  <c r="A47" i="122" s="1"/>
  <c r="A48" i="122" s="1"/>
  <c r="A49" i="122" s="1"/>
  <c r="A50" i="122" s="1"/>
  <c r="A51" i="122" s="1"/>
  <c r="A52" i="122" s="1"/>
  <c r="A53" i="122" s="1"/>
  <c r="A54" i="122" s="1"/>
  <c r="A55" i="122" s="1"/>
  <c r="A56" i="122" s="1"/>
  <c r="A57" i="122" s="1"/>
  <c r="A58" i="122" s="1"/>
  <c r="A59" i="122" s="1"/>
  <c r="A60" i="122" s="1"/>
  <c r="A61" i="122" s="1"/>
  <c r="M37" i="7" l="1"/>
  <c r="AI42" i="202" l="1"/>
  <c r="AK42" i="202" s="1"/>
  <c r="W29" i="269"/>
  <c r="Y29" i="269"/>
  <c r="U29" i="269"/>
  <c r="U27" i="269"/>
  <c r="U28" i="269"/>
  <c r="I1180" i="250" l="1"/>
  <c r="I1182" i="250" s="1"/>
  <c r="J1180" i="250"/>
  <c r="J1182" i="250" s="1"/>
  <c r="G67" i="61" l="1"/>
  <c r="F67" i="61"/>
  <c r="E67" i="61"/>
  <c r="D67" i="61"/>
  <c r="C67" i="61"/>
  <c r="M62" i="270" l="1"/>
  <c r="K62" i="270"/>
  <c r="I62" i="270"/>
  <c r="G62" i="270"/>
  <c r="E62" i="270"/>
  <c r="C62" i="270"/>
  <c r="M58" i="270"/>
  <c r="K58" i="270"/>
  <c r="I58" i="270"/>
  <c r="G58" i="270"/>
  <c r="E58" i="270"/>
  <c r="C58" i="270"/>
  <c r="M54" i="270"/>
  <c r="K54" i="270"/>
  <c r="AA50" i="270" s="1"/>
  <c r="I54" i="270"/>
  <c r="G54" i="270"/>
  <c r="C52" i="270"/>
  <c r="S43" i="270" s="1"/>
  <c r="M50" i="270"/>
  <c r="M56" i="270" s="1"/>
  <c r="K50" i="270"/>
  <c r="K56" i="270" s="1"/>
  <c r="I50" i="270"/>
  <c r="I56" i="270" s="1"/>
  <c r="G50" i="270"/>
  <c r="W27" i="270" s="1"/>
  <c r="AA48" i="270"/>
  <c r="Y48" i="270"/>
  <c r="W48" i="270"/>
  <c r="U48" i="270"/>
  <c r="M48" i="270"/>
  <c r="K48" i="270"/>
  <c r="I48" i="270"/>
  <c r="G48" i="270"/>
  <c r="E48" i="270"/>
  <c r="C48" i="270"/>
  <c r="AA46" i="270"/>
  <c r="Y46" i="270"/>
  <c r="W46" i="270"/>
  <c r="U46" i="270"/>
  <c r="M42" i="270"/>
  <c r="M60" i="270" s="1"/>
  <c r="K42" i="270"/>
  <c r="K60" i="270" s="1"/>
  <c r="I42" i="270"/>
  <c r="I60" i="270" s="1"/>
  <c r="Y52" i="270" s="1"/>
  <c r="G42" i="270"/>
  <c r="G60" i="270" s="1"/>
  <c r="E42" i="270"/>
  <c r="E60" i="270" s="1"/>
  <c r="C42" i="270"/>
  <c r="C60" i="270" s="1"/>
  <c r="C34" i="270"/>
  <c r="S48" i="270" s="1"/>
  <c r="AA29" i="270"/>
  <c r="Y29" i="270"/>
  <c r="W29" i="270"/>
  <c r="AA28" i="270"/>
  <c r="Y28" i="270"/>
  <c r="AA27" i="270"/>
  <c r="AA30" i="270" s="1"/>
  <c r="Y27" i="270"/>
  <c r="AA18" i="270"/>
  <c r="Y18" i="270"/>
  <c r="W18" i="270"/>
  <c r="U18" i="270"/>
  <c r="S18" i="270"/>
  <c r="AA17" i="270"/>
  <c r="Y17" i="270"/>
  <c r="Y19" i="270" s="1"/>
  <c r="W17" i="270"/>
  <c r="AA12" i="270"/>
  <c r="Y12" i="270"/>
  <c r="W12" i="270"/>
  <c r="U12" i="270"/>
  <c r="S12" i="270"/>
  <c r="E12" i="270"/>
  <c r="E54" i="270" s="1"/>
  <c r="C12" i="270"/>
  <c r="C54" i="270" s="1"/>
  <c r="Q8" i="270"/>
  <c r="Q7" i="270"/>
  <c r="Q6" i="270"/>
  <c r="M62" i="269"/>
  <c r="K62" i="269"/>
  <c r="I62" i="269"/>
  <c r="G62" i="269"/>
  <c r="E62" i="269"/>
  <c r="M58" i="269"/>
  <c r="AA23" i="269" s="1"/>
  <c r="K58" i="269"/>
  <c r="I58" i="269"/>
  <c r="G58" i="269"/>
  <c r="E58" i="269"/>
  <c r="C58" i="269"/>
  <c r="M52" i="269"/>
  <c r="K52" i="269"/>
  <c r="AA43" i="269" s="1"/>
  <c r="I52" i="269"/>
  <c r="Y45" i="269" s="1"/>
  <c r="G52" i="269"/>
  <c r="W45" i="269" s="1"/>
  <c r="C52" i="269"/>
  <c r="S45" i="269" s="1"/>
  <c r="AA48" i="269"/>
  <c r="Y48" i="269"/>
  <c r="W48" i="269"/>
  <c r="U48" i="269"/>
  <c r="S48" i="269"/>
  <c r="M48" i="269"/>
  <c r="K48" i="269"/>
  <c r="I48" i="269"/>
  <c r="G48" i="269"/>
  <c r="E48" i="269"/>
  <c r="C48" i="269"/>
  <c r="AA46" i="269"/>
  <c r="Y46" i="269"/>
  <c r="W46" i="269"/>
  <c r="U46" i="269"/>
  <c r="S46" i="269"/>
  <c r="Y43" i="269"/>
  <c r="W43" i="269"/>
  <c r="M42" i="269"/>
  <c r="M60" i="269" s="1"/>
  <c r="K42" i="269"/>
  <c r="K60" i="269" s="1"/>
  <c r="I42" i="269"/>
  <c r="I60" i="269" s="1"/>
  <c r="G42" i="269"/>
  <c r="G60" i="269" s="1"/>
  <c r="E42" i="269"/>
  <c r="E60" i="269" s="1"/>
  <c r="C42" i="269"/>
  <c r="C60" i="269" s="1"/>
  <c r="C40" i="269"/>
  <c r="C62" i="269" s="1"/>
  <c r="Y23" i="269"/>
  <c r="W23" i="269"/>
  <c r="AA18" i="269"/>
  <c r="Y18" i="269"/>
  <c r="W18" i="269"/>
  <c r="U18" i="269"/>
  <c r="S18" i="269"/>
  <c r="AA12" i="269"/>
  <c r="Y12" i="269"/>
  <c r="W12" i="269"/>
  <c r="U12" i="269"/>
  <c r="S12" i="269"/>
  <c r="M12" i="269"/>
  <c r="K12" i="269"/>
  <c r="K54" i="269" s="1"/>
  <c r="I12" i="269"/>
  <c r="I50" i="269" s="1"/>
  <c r="G12" i="269"/>
  <c r="G54" i="269" s="1"/>
  <c r="E12" i="269"/>
  <c r="E50" i="269" s="1"/>
  <c r="C12" i="269"/>
  <c r="C54" i="269" s="1"/>
  <c r="Q8" i="269"/>
  <c r="Q7" i="269"/>
  <c r="Q6" i="269"/>
  <c r="M62" i="268"/>
  <c r="K62" i="268"/>
  <c r="M58" i="268"/>
  <c r="K58" i="268"/>
  <c r="I58" i="268"/>
  <c r="G58" i="268"/>
  <c r="E58" i="268"/>
  <c r="C58" i="268"/>
  <c r="C52" i="268"/>
  <c r="S45" i="268" s="1"/>
  <c r="AA48" i="268"/>
  <c r="Y48" i="268"/>
  <c r="W48" i="268"/>
  <c r="U48" i="268"/>
  <c r="AA46" i="268"/>
  <c r="Y46" i="268"/>
  <c r="W46" i="268"/>
  <c r="U46" i="268"/>
  <c r="I43" i="268"/>
  <c r="I62" i="268" s="1"/>
  <c r="G43" i="268"/>
  <c r="G62" i="268" s="1"/>
  <c r="E43" i="268"/>
  <c r="C43" i="268"/>
  <c r="M42" i="268"/>
  <c r="M60" i="268" s="1"/>
  <c r="K42" i="268"/>
  <c r="K60" i="268" s="1"/>
  <c r="I42" i="268"/>
  <c r="I60" i="268" s="1"/>
  <c r="G42" i="268"/>
  <c r="G60" i="268" s="1"/>
  <c r="E42" i="268"/>
  <c r="E60" i="268" s="1"/>
  <c r="C42" i="268"/>
  <c r="C60" i="268" s="1"/>
  <c r="C34" i="268"/>
  <c r="S48" i="268" s="1"/>
  <c r="G30" i="268"/>
  <c r="E30" i="268"/>
  <c r="C30" i="268"/>
  <c r="AA18" i="268"/>
  <c r="Y18" i="268"/>
  <c r="W18" i="268"/>
  <c r="U18" i="268"/>
  <c r="S18" i="268"/>
  <c r="M15" i="268"/>
  <c r="M48" i="268" s="1"/>
  <c r="K15" i="268"/>
  <c r="K48" i="268" s="1"/>
  <c r="I15" i="268"/>
  <c r="I48" i="268" s="1"/>
  <c r="G15" i="268"/>
  <c r="G48" i="268" s="1"/>
  <c r="E15" i="268"/>
  <c r="E48" i="268" s="1"/>
  <c r="C15" i="268"/>
  <c r="C48" i="268" s="1"/>
  <c r="AA12" i="268"/>
  <c r="Y12" i="268"/>
  <c r="W12" i="268"/>
  <c r="U12" i="268"/>
  <c r="S12" i="268"/>
  <c r="M12" i="268"/>
  <c r="M50" i="268" s="1"/>
  <c r="K12" i="268"/>
  <c r="I12" i="268"/>
  <c r="I50" i="268" s="1"/>
  <c r="Y28" i="268" s="1"/>
  <c r="G12" i="268"/>
  <c r="E12" i="268"/>
  <c r="E54" i="268" s="1"/>
  <c r="C12" i="268"/>
  <c r="C54" i="268" s="1"/>
  <c r="Q8" i="268"/>
  <c r="Q7" i="268"/>
  <c r="Q6" i="268"/>
  <c r="M58" i="267"/>
  <c r="K58" i="267"/>
  <c r="I58" i="267"/>
  <c r="G58" i="267"/>
  <c r="E58" i="267"/>
  <c r="C58" i="267"/>
  <c r="C52" i="267"/>
  <c r="S45" i="267" s="1"/>
  <c r="AA48" i="267"/>
  <c r="Y48" i="267"/>
  <c r="W48" i="267"/>
  <c r="U48" i="267"/>
  <c r="S48" i="267"/>
  <c r="M48" i="267"/>
  <c r="K48" i="267"/>
  <c r="I48" i="267"/>
  <c r="G48" i="267"/>
  <c r="E48" i="267"/>
  <c r="C48" i="267"/>
  <c r="AA46" i="267"/>
  <c r="Y46" i="267"/>
  <c r="W46" i="267"/>
  <c r="U46" i="267"/>
  <c r="S46" i="267"/>
  <c r="M44" i="267"/>
  <c r="M62" i="267" s="1"/>
  <c r="K44" i="267"/>
  <c r="K62" i="267" s="1"/>
  <c r="I44" i="267"/>
  <c r="I62" i="267" s="1"/>
  <c r="G44" i="267"/>
  <c r="G62" i="267" s="1"/>
  <c r="E44" i="267"/>
  <c r="E62" i="267" s="1"/>
  <c r="C44" i="267"/>
  <c r="C62" i="267" s="1"/>
  <c r="M42" i="267"/>
  <c r="M60" i="267" s="1"/>
  <c r="K42" i="267"/>
  <c r="K60" i="267" s="1"/>
  <c r="I42" i="267"/>
  <c r="I60" i="267" s="1"/>
  <c r="G42" i="267"/>
  <c r="G60" i="267" s="1"/>
  <c r="E42" i="267"/>
  <c r="E60" i="267" s="1"/>
  <c r="C42" i="267"/>
  <c r="C60" i="267" s="1"/>
  <c r="AA18" i="267"/>
  <c r="Y18" i="267"/>
  <c r="W18" i="267"/>
  <c r="U18" i="267"/>
  <c r="S18" i="267"/>
  <c r="AA12" i="267"/>
  <c r="Y12" i="267"/>
  <c r="W12" i="267"/>
  <c r="U12" i="267"/>
  <c r="S12" i="267"/>
  <c r="M12" i="267"/>
  <c r="M50" i="267" s="1"/>
  <c r="K12" i="267"/>
  <c r="K50" i="267" s="1"/>
  <c r="AA28" i="267" s="1"/>
  <c r="I12" i="267"/>
  <c r="I50" i="267" s="1"/>
  <c r="G12" i="267"/>
  <c r="E12" i="267"/>
  <c r="E54" i="267" s="1"/>
  <c r="C12" i="267"/>
  <c r="C54" i="267" s="1"/>
  <c r="Q8" i="267"/>
  <c r="Q7" i="267"/>
  <c r="Q6" i="267"/>
  <c r="M62" i="266"/>
  <c r="K62" i="266"/>
  <c r="I62" i="266"/>
  <c r="G62" i="266"/>
  <c r="E62" i="266"/>
  <c r="C62" i="266"/>
  <c r="M58" i="266"/>
  <c r="K58" i="266"/>
  <c r="I58" i="266"/>
  <c r="G58" i="266"/>
  <c r="E58" i="266"/>
  <c r="C58" i="266"/>
  <c r="C52" i="266"/>
  <c r="S43" i="266" s="1"/>
  <c r="AA48" i="266"/>
  <c r="Y48" i="266"/>
  <c r="W48" i="266"/>
  <c r="U48" i="266"/>
  <c r="AA46" i="266"/>
  <c r="Y46" i="266"/>
  <c r="W46" i="266"/>
  <c r="U46" i="266"/>
  <c r="M42" i="266"/>
  <c r="K42" i="266"/>
  <c r="I42" i="266"/>
  <c r="G42" i="266"/>
  <c r="E42" i="266"/>
  <c r="C42" i="266"/>
  <c r="C34" i="266"/>
  <c r="S48" i="266" s="1"/>
  <c r="M28" i="266"/>
  <c r="K28" i="266"/>
  <c r="I28" i="266"/>
  <c r="I60" i="266" s="1"/>
  <c r="G28" i="266"/>
  <c r="E28" i="266"/>
  <c r="C28" i="266"/>
  <c r="K52" i="266"/>
  <c r="I52" i="266"/>
  <c r="Y45" i="266" s="1"/>
  <c r="AA18" i="266"/>
  <c r="Y18" i="266"/>
  <c r="W18" i="266"/>
  <c r="U18" i="266"/>
  <c r="S18" i="266"/>
  <c r="M15" i="266"/>
  <c r="M48" i="266" s="1"/>
  <c r="K15" i="266"/>
  <c r="K48" i="266" s="1"/>
  <c r="I15" i="266"/>
  <c r="I48" i="266" s="1"/>
  <c r="G15" i="266"/>
  <c r="G48" i="266" s="1"/>
  <c r="E15" i="266"/>
  <c r="E48" i="266" s="1"/>
  <c r="C15" i="266"/>
  <c r="C48" i="266" s="1"/>
  <c r="AA12" i="266"/>
  <c r="Y12" i="266"/>
  <c r="W12" i="266"/>
  <c r="U12" i="266"/>
  <c r="S12" i="266"/>
  <c r="M12" i="266"/>
  <c r="M50" i="266" s="1"/>
  <c r="K12" i="266"/>
  <c r="I12" i="266"/>
  <c r="G12" i="266"/>
  <c r="G54" i="266" s="1"/>
  <c r="W50" i="266" s="1"/>
  <c r="E12" i="266"/>
  <c r="E54" i="266" s="1"/>
  <c r="U50" i="266" s="1"/>
  <c r="C12" i="266"/>
  <c r="C54" i="266" s="1"/>
  <c r="S50" i="266" s="1"/>
  <c r="Q8" i="266"/>
  <c r="Q7" i="266"/>
  <c r="Q6" i="266"/>
  <c r="M62" i="265"/>
  <c r="K62" i="265"/>
  <c r="I62" i="265"/>
  <c r="G62" i="265"/>
  <c r="E62" i="265"/>
  <c r="C62" i="265"/>
  <c r="M58" i="265"/>
  <c r="K58" i="265"/>
  <c r="I58" i="265"/>
  <c r="G58" i="265"/>
  <c r="E58" i="265"/>
  <c r="C58" i="265"/>
  <c r="C52" i="265"/>
  <c r="S44" i="265" s="1"/>
  <c r="AA48" i="265"/>
  <c r="Y48" i="265"/>
  <c r="W48" i="265"/>
  <c r="U48" i="265"/>
  <c r="M48" i="265"/>
  <c r="K48" i="265"/>
  <c r="I48" i="265"/>
  <c r="G48" i="265"/>
  <c r="E48" i="265"/>
  <c r="C48" i="265"/>
  <c r="AA46" i="265"/>
  <c r="Y46" i="265"/>
  <c r="W46" i="265"/>
  <c r="U46" i="265"/>
  <c r="M42" i="265"/>
  <c r="M60" i="265" s="1"/>
  <c r="K42" i="265"/>
  <c r="K60" i="265" s="1"/>
  <c r="I42" i="265"/>
  <c r="I60" i="265" s="1"/>
  <c r="G42" i="265"/>
  <c r="G60" i="265" s="1"/>
  <c r="E42" i="265"/>
  <c r="E60" i="265" s="1"/>
  <c r="C42" i="265"/>
  <c r="C60" i="265" s="1"/>
  <c r="C34" i="265"/>
  <c r="S46" i="265" s="1"/>
  <c r="AA18" i="265"/>
  <c r="Y18" i="265"/>
  <c r="W18" i="265"/>
  <c r="U18" i="265"/>
  <c r="S18" i="265"/>
  <c r="AA12" i="265"/>
  <c r="Y12" i="265"/>
  <c r="W12" i="265"/>
  <c r="U12" i="265"/>
  <c r="S12" i="265"/>
  <c r="M12" i="265"/>
  <c r="M50" i="265" s="1"/>
  <c r="M56" i="265" s="1"/>
  <c r="K12" i="265"/>
  <c r="K50" i="265" s="1"/>
  <c r="K56" i="265" s="1"/>
  <c r="AA34" i="265" s="1"/>
  <c r="I12" i="265"/>
  <c r="I50" i="265" s="1"/>
  <c r="I56" i="265" s="1"/>
  <c r="G12" i="265"/>
  <c r="E12" i="265"/>
  <c r="E54" i="265" s="1"/>
  <c r="C12" i="265"/>
  <c r="C54" i="265" s="1"/>
  <c r="Q8" i="265"/>
  <c r="Q7" i="265"/>
  <c r="Q6" i="265"/>
  <c r="S45" i="270" l="1"/>
  <c r="W44" i="269"/>
  <c r="S43" i="268"/>
  <c r="M52" i="265"/>
  <c r="M52" i="266"/>
  <c r="E52" i="266"/>
  <c r="U45" i="266" s="1"/>
  <c r="M52" i="270"/>
  <c r="I52" i="267"/>
  <c r="Y43" i="267" s="1"/>
  <c r="G52" i="267"/>
  <c r="W44" i="267" s="1"/>
  <c r="E52" i="268"/>
  <c r="U45" i="268" s="1"/>
  <c r="AC48" i="267"/>
  <c r="W50" i="269"/>
  <c r="AC48" i="268"/>
  <c r="E52" i="269"/>
  <c r="U43" i="269" s="1"/>
  <c r="AC43" i="269" s="1"/>
  <c r="S43" i="269"/>
  <c r="I52" i="268"/>
  <c r="Y43" i="268" s="1"/>
  <c r="K52" i="268"/>
  <c r="AA45" i="268" s="1"/>
  <c r="Y22" i="270"/>
  <c r="Y44" i="269"/>
  <c r="E60" i="266"/>
  <c r="U52" i="266" s="1"/>
  <c r="AC48" i="269"/>
  <c r="AC46" i="269"/>
  <c r="G50" i="266"/>
  <c r="W17" i="266" s="1"/>
  <c r="C62" i="268"/>
  <c r="S44" i="269"/>
  <c r="G52" i="266"/>
  <c r="W43" i="266" s="1"/>
  <c r="S43" i="267"/>
  <c r="I52" i="270"/>
  <c r="Y43" i="270" s="1"/>
  <c r="K52" i="270"/>
  <c r="AA44" i="270" s="1"/>
  <c r="Y30" i="270"/>
  <c r="U22" i="266"/>
  <c r="AA19" i="270"/>
  <c r="C60" i="266"/>
  <c r="S52" i="266" s="1"/>
  <c r="S52" i="267"/>
  <c r="U23" i="269"/>
  <c r="S44" i="267"/>
  <c r="Y35" i="270"/>
  <c r="Y34" i="270"/>
  <c r="Y33" i="270"/>
  <c r="AA35" i="270"/>
  <c r="AA34" i="270"/>
  <c r="AA33" i="270"/>
  <c r="AA54" i="270" s="1"/>
  <c r="U17" i="269"/>
  <c r="U19" i="269" s="1"/>
  <c r="W52" i="269"/>
  <c r="Y17" i="269"/>
  <c r="Y19" i="269" s="1"/>
  <c r="Y28" i="269"/>
  <c r="M60" i="266"/>
  <c r="I54" i="269"/>
  <c r="Y50" i="269" s="1"/>
  <c r="G52" i="270"/>
  <c r="W45" i="270" s="1"/>
  <c r="U52" i="267"/>
  <c r="G54" i="268"/>
  <c r="W52" i="268" s="1"/>
  <c r="S23" i="269"/>
  <c r="W19" i="270"/>
  <c r="AA52" i="270"/>
  <c r="K52" i="267"/>
  <c r="AA44" i="267" s="1"/>
  <c r="I54" i="267"/>
  <c r="Y52" i="267" s="1"/>
  <c r="S44" i="270"/>
  <c r="Y50" i="270"/>
  <c r="M54" i="267"/>
  <c r="AC48" i="270"/>
  <c r="W29" i="266"/>
  <c r="I50" i="266"/>
  <c r="AC46" i="267"/>
  <c r="G52" i="268"/>
  <c r="W43" i="268" s="1"/>
  <c r="M52" i="267"/>
  <c r="W27" i="266"/>
  <c r="G60" i="266"/>
  <c r="W52" i="266" s="1"/>
  <c r="I54" i="266"/>
  <c r="Y52" i="266" s="1"/>
  <c r="C50" i="267"/>
  <c r="M52" i="268"/>
  <c r="E50" i="268"/>
  <c r="U28" i="268" s="1"/>
  <c r="AA52" i="269"/>
  <c r="E50" i="270"/>
  <c r="M54" i="266"/>
  <c r="U52" i="268"/>
  <c r="G50" i="268"/>
  <c r="U52" i="270"/>
  <c r="G56" i="270"/>
  <c r="K60" i="266"/>
  <c r="AC48" i="266"/>
  <c r="E52" i="267"/>
  <c r="U43" i="267" s="1"/>
  <c r="E52" i="270"/>
  <c r="U45" i="270" s="1"/>
  <c r="AC46" i="265"/>
  <c r="S52" i="265"/>
  <c r="I52" i="265"/>
  <c r="Y44" i="265" s="1"/>
  <c r="S45" i="265"/>
  <c r="Y29" i="265"/>
  <c r="AA35" i="265"/>
  <c r="S22" i="265"/>
  <c r="Y17" i="265"/>
  <c r="Y19" i="265" s="1"/>
  <c r="E50" i="265"/>
  <c r="U28" i="265" s="1"/>
  <c r="Y27" i="265"/>
  <c r="S43" i="265"/>
  <c r="I54" i="265"/>
  <c r="Y50" i="265" s="1"/>
  <c r="Y28" i="265"/>
  <c r="M54" i="265"/>
  <c r="AA28" i="265"/>
  <c r="Y35" i="265"/>
  <c r="Y34" i="265"/>
  <c r="W22" i="270"/>
  <c r="W50" i="270"/>
  <c r="S50" i="265"/>
  <c r="W44" i="266"/>
  <c r="W45" i="266"/>
  <c r="Y44" i="270"/>
  <c r="Y45" i="270"/>
  <c r="U50" i="265"/>
  <c r="K54" i="265"/>
  <c r="Y44" i="266"/>
  <c r="U43" i="268"/>
  <c r="S44" i="268"/>
  <c r="S50" i="269"/>
  <c r="M56" i="267"/>
  <c r="W44" i="268"/>
  <c r="W45" i="268"/>
  <c r="S48" i="265"/>
  <c r="AC48" i="265" s="1"/>
  <c r="W19" i="266"/>
  <c r="U50" i="267"/>
  <c r="K50" i="268"/>
  <c r="AA27" i="268" s="1"/>
  <c r="K54" i="268"/>
  <c r="M54" i="269"/>
  <c r="M50" i="269"/>
  <c r="S22" i="270"/>
  <c r="S50" i="270"/>
  <c r="G50" i="265"/>
  <c r="G54" i="265"/>
  <c r="AA27" i="265"/>
  <c r="S22" i="266"/>
  <c r="S22" i="267"/>
  <c r="S50" i="267"/>
  <c r="M56" i="268"/>
  <c r="E62" i="268"/>
  <c r="U50" i="268" s="1"/>
  <c r="W50" i="268"/>
  <c r="U22" i="270"/>
  <c r="U50" i="270"/>
  <c r="K52" i="265"/>
  <c r="U52" i="265"/>
  <c r="S52" i="270"/>
  <c r="AA22" i="269"/>
  <c r="AA17" i="265"/>
  <c r="AA19" i="265" s="1"/>
  <c r="S52" i="269"/>
  <c r="W52" i="270"/>
  <c r="K50" i="266"/>
  <c r="AA27" i="266" s="1"/>
  <c r="K54" i="266"/>
  <c r="Y22" i="266" s="1"/>
  <c r="Y29" i="268"/>
  <c r="Y17" i="268"/>
  <c r="Y19" i="268" s="1"/>
  <c r="I56" i="268"/>
  <c r="Y33" i="265"/>
  <c r="M56" i="266"/>
  <c r="Y29" i="267"/>
  <c r="Y17" i="267"/>
  <c r="Y19" i="267" s="1"/>
  <c r="Y27" i="267"/>
  <c r="I56" i="267"/>
  <c r="Y28" i="267"/>
  <c r="S22" i="268"/>
  <c r="S50" i="268"/>
  <c r="AA44" i="266"/>
  <c r="AA45" i="266"/>
  <c r="AA43" i="266"/>
  <c r="Y50" i="266"/>
  <c r="E52" i="265"/>
  <c r="AA33" i="265"/>
  <c r="W22" i="266"/>
  <c r="Y43" i="266"/>
  <c r="AA29" i="267"/>
  <c r="AA17" i="267"/>
  <c r="AA19" i="267" s="1"/>
  <c r="K56" i="267"/>
  <c r="AA50" i="269"/>
  <c r="AA29" i="265"/>
  <c r="G52" i="265"/>
  <c r="C50" i="265"/>
  <c r="S27" i="265" s="1"/>
  <c r="S52" i="268"/>
  <c r="Y29" i="266"/>
  <c r="S45" i="266"/>
  <c r="G56" i="266"/>
  <c r="AA33" i="267"/>
  <c r="G54" i="267"/>
  <c r="W52" i="267" s="1"/>
  <c r="I54" i="268"/>
  <c r="E56" i="268"/>
  <c r="AA45" i="269"/>
  <c r="C50" i="269"/>
  <c r="AA22" i="270"/>
  <c r="E56" i="270"/>
  <c r="U33" i="270" s="1"/>
  <c r="AA36" i="270"/>
  <c r="K54" i="267"/>
  <c r="Y22" i="267" s="1"/>
  <c r="U27" i="268"/>
  <c r="M54" i="268"/>
  <c r="G50" i="269"/>
  <c r="W27" i="269" s="1"/>
  <c r="W28" i="266"/>
  <c r="W30" i="266" s="1"/>
  <c r="C50" i="266"/>
  <c r="S27" i="267"/>
  <c r="Y50" i="267"/>
  <c r="U17" i="268"/>
  <c r="U19" i="268" s="1"/>
  <c r="Y27" i="268"/>
  <c r="Y30" i="268" s="1"/>
  <c r="U29" i="268"/>
  <c r="W22" i="269"/>
  <c r="K50" i="269"/>
  <c r="W28" i="270"/>
  <c r="W30" i="270" s="1"/>
  <c r="W35" i="270"/>
  <c r="S44" i="266"/>
  <c r="E50" i="266"/>
  <c r="W17" i="268"/>
  <c r="W19" i="268" s="1"/>
  <c r="W29" i="268"/>
  <c r="C50" i="268"/>
  <c r="Y22" i="269"/>
  <c r="AA44" i="269"/>
  <c r="E54" i="269"/>
  <c r="C50" i="270"/>
  <c r="S27" i="270" s="1"/>
  <c r="Y27" i="269"/>
  <c r="Y30" i="269" s="1"/>
  <c r="S46" i="266"/>
  <c r="AC46" i="266" s="1"/>
  <c r="E50" i="267"/>
  <c r="E56" i="269"/>
  <c r="U33" i="269" s="1"/>
  <c r="AA27" i="267"/>
  <c r="AA30" i="267" s="1"/>
  <c r="G50" i="267"/>
  <c r="S46" i="268"/>
  <c r="AC46" i="268" s="1"/>
  <c r="U27" i="270"/>
  <c r="S46" i="270"/>
  <c r="AC46" i="270" s="1"/>
  <c r="U33" i="268"/>
  <c r="I56" i="269"/>
  <c r="U17" i="270"/>
  <c r="U19" i="270" s="1"/>
  <c r="U44" i="268" l="1"/>
  <c r="U44" i="266"/>
  <c r="U43" i="266"/>
  <c r="AA43" i="267"/>
  <c r="AC43" i="267" s="1"/>
  <c r="AA44" i="268"/>
  <c r="W43" i="270"/>
  <c r="W44" i="270"/>
  <c r="W45" i="267"/>
  <c r="W43" i="267"/>
  <c r="U44" i="270"/>
  <c r="AA43" i="268"/>
  <c r="AC43" i="268" s="1"/>
  <c r="AA45" i="267"/>
  <c r="Y45" i="268"/>
  <c r="AC45" i="268" s="1"/>
  <c r="Y44" i="268"/>
  <c r="AC44" i="268" s="1"/>
  <c r="U43" i="270"/>
  <c r="AC44" i="270"/>
  <c r="Y45" i="267"/>
  <c r="Y44" i="267"/>
  <c r="U45" i="269"/>
  <c r="AC45" i="269" s="1"/>
  <c r="U44" i="267"/>
  <c r="Y43" i="265"/>
  <c r="Y45" i="265"/>
  <c r="AA43" i="270"/>
  <c r="AC43" i="270" s="1"/>
  <c r="AC44" i="266"/>
  <c r="AA45" i="270"/>
  <c r="AC45" i="270" s="1"/>
  <c r="U44" i="269"/>
  <c r="AC44" i="269" s="1"/>
  <c r="U45" i="267"/>
  <c r="Y52" i="269"/>
  <c r="AC43" i="266"/>
  <c r="AA52" i="266"/>
  <c r="C56" i="267"/>
  <c r="S29" i="267"/>
  <c r="S28" i="267"/>
  <c r="S30" i="267" s="1"/>
  <c r="S17" i="267"/>
  <c r="S19" i="267" s="1"/>
  <c r="Y28" i="266"/>
  <c r="I56" i="266"/>
  <c r="Y17" i="266"/>
  <c r="Y19" i="266" s="1"/>
  <c r="W34" i="270"/>
  <c r="W33" i="270"/>
  <c r="W54" i="270" s="1"/>
  <c r="W28" i="268"/>
  <c r="G56" i="268"/>
  <c r="Y36" i="270"/>
  <c r="Y54" i="270"/>
  <c r="U29" i="270"/>
  <c r="U28" i="270"/>
  <c r="W27" i="268"/>
  <c r="W30" i="268" s="1"/>
  <c r="U30" i="270"/>
  <c r="U22" i="268"/>
  <c r="Y27" i="266"/>
  <c r="Y30" i="266" s="1"/>
  <c r="U27" i="265"/>
  <c r="U17" i="265"/>
  <c r="U19" i="265" s="1"/>
  <c r="E56" i="265"/>
  <c r="U29" i="265"/>
  <c r="Y30" i="265"/>
  <c r="U30" i="265"/>
  <c r="Y22" i="265"/>
  <c r="AA52" i="265"/>
  <c r="Y52" i="265"/>
  <c r="U54" i="270"/>
  <c r="C56" i="266"/>
  <c r="S29" i="266"/>
  <c r="S28" i="266"/>
  <c r="S27" i="266"/>
  <c r="S17" i="266"/>
  <c r="S19" i="266" s="1"/>
  <c r="S29" i="270"/>
  <c r="AC29" i="270" s="1"/>
  <c r="S17" i="270"/>
  <c r="S19" i="270" s="1"/>
  <c r="S28" i="270"/>
  <c r="AC28" i="270" s="1"/>
  <c r="C56" i="270"/>
  <c r="U44" i="265"/>
  <c r="U43" i="265"/>
  <c r="U45" i="265"/>
  <c r="Y30" i="267"/>
  <c r="W28" i="265"/>
  <c r="G56" i="265"/>
  <c r="W29" i="265"/>
  <c r="W17" i="265"/>
  <c r="W19" i="265" s="1"/>
  <c r="W27" i="265"/>
  <c r="AC27" i="265" s="1"/>
  <c r="Y34" i="269"/>
  <c r="Y35" i="269"/>
  <c r="U29" i="267"/>
  <c r="U17" i="267"/>
  <c r="U19" i="267" s="1"/>
  <c r="E56" i="267"/>
  <c r="U28" i="267"/>
  <c r="U50" i="269"/>
  <c r="AC50" i="269" s="1"/>
  <c r="U22" i="269"/>
  <c r="U35" i="265"/>
  <c r="U34" i="265"/>
  <c r="AC52" i="266"/>
  <c r="M56" i="269"/>
  <c r="Y34" i="267"/>
  <c r="Y35" i="267"/>
  <c r="Y33" i="267"/>
  <c r="U54" i="268"/>
  <c r="S28" i="269"/>
  <c r="S17" i="269"/>
  <c r="S19" i="269" s="1"/>
  <c r="C56" i="269"/>
  <c r="S29" i="269"/>
  <c r="S27" i="269"/>
  <c r="AC52" i="270"/>
  <c r="AA43" i="265"/>
  <c r="AA44" i="265"/>
  <c r="AA45" i="265"/>
  <c r="AA54" i="265"/>
  <c r="AA36" i="265"/>
  <c r="K56" i="269"/>
  <c r="AA29" i="269"/>
  <c r="AA27" i="269"/>
  <c r="AA28" i="269"/>
  <c r="AA17" i="269"/>
  <c r="AA19" i="269" s="1"/>
  <c r="U33" i="265"/>
  <c r="U54" i="269"/>
  <c r="U30" i="269"/>
  <c r="U34" i="268"/>
  <c r="U35" i="268"/>
  <c r="Y54" i="265"/>
  <c r="Y36" i="265"/>
  <c r="S22" i="269"/>
  <c r="U35" i="269"/>
  <c r="U34" i="269"/>
  <c r="S28" i="268"/>
  <c r="S29" i="268"/>
  <c r="S17" i="268"/>
  <c r="S19" i="268" s="1"/>
  <c r="S27" i="268"/>
  <c r="C56" i="268"/>
  <c r="W17" i="269"/>
  <c r="W19" i="269" s="1"/>
  <c r="G56" i="269"/>
  <c r="W28" i="269"/>
  <c r="Y22" i="268"/>
  <c r="Y50" i="268"/>
  <c r="AA34" i="267"/>
  <c r="AA35" i="267"/>
  <c r="U52" i="269"/>
  <c r="AC52" i="269" s="1"/>
  <c r="W22" i="268"/>
  <c r="AA22" i="268"/>
  <c r="AA50" i="268"/>
  <c r="U34" i="270"/>
  <c r="U35" i="270"/>
  <c r="AA17" i="266"/>
  <c r="AA19" i="266" s="1"/>
  <c r="AA28" i="266"/>
  <c r="K56" i="266"/>
  <c r="AA29" i="266"/>
  <c r="W50" i="265"/>
  <c r="W22" i="265"/>
  <c r="W52" i="265"/>
  <c r="AC52" i="265" s="1"/>
  <c r="Y34" i="268"/>
  <c r="Y35" i="268"/>
  <c r="Y33" i="268"/>
  <c r="Y33" i="269"/>
  <c r="U30" i="268"/>
  <c r="AA54" i="267"/>
  <c r="C56" i="265"/>
  <c r="S28" i="265"/>
  <c r="S29" i="265"/>
  <c r="S17" i="265"/>
  <c r="S19" i="265" s="1"/>
  <c r="AC50" i="270"/>
  <c r="AA29" i="268"/>
  <c r="AA17" i="268"/>
  <c r="AA19" i="268" s="1"/>
  <c r="K56" i="268"/>
  <c r="AA28" i="268"/>
  <c r="AA50" i="265"/>
  <c r="AA22" i="265"/>
  <c r="W22" i="267"/>
  <c r="W50" i="267"/>
  <c r="W29" i="267"/>
  <c r="W17" i="267"/>
  <c r="W19" i="267" s="1"/>
  <c r="G56" i="267"/>
  <c r="W28" i="267"/>
  <c r="U27" i="267"/>
  <c r="U30" i="267" s="1"/>
  <c r="AA22" i="267"/>
  <c r="AA52" i="267"/>
  <c r="AC52" i="267" s="1"/>
  <c r="AA50" i="267"/>
  <c r="W34" i="266"/>
  <c r="W35" i="266"/>
  <c r="W33" i="266"/>
  <c r="W44" i="265"/>
  <c r="W45" i="265"/>
  <c r="W43" i="265"/>
  <c r="AA30" i="265"/>
  <c r="AA52" i="268"/>
  <c r="U22" i="265"/>
  <c r="AC27" i="270"/>
  <c r="W27" i="267"/>
  <c r="U29" i="266"/>
  <c r="U17" i="266"/>
  <c r="U19" i="266" s="1"/>
  <c r="U28" i="266"/>
  <c r="E56" i="266"/>
  <c r="U27" i="266"/>
  <c r="AC45" i="266"/>
  <c r="AA22" i="266"/>
  <c r="AA50" i="266"/>
  <c r="AC50" i="266" s="1"/>
  <c r="U22" i="267"/>
  <c r="Y52" i="268"/>
  <c r="AC45" i="267" l="1"/>
  <c r="AC44" i="267"/>
  <c r="W36" i="270"/>
  <c r="AC50" i="268"/>
  <c r="U36" i="269"/>
  <c r="AA30" i="266"/>
  <c r="AA30" i="268"/>
  <c r="W30" i="269"/>
  <c r="Y35" i="266"/>
  <c r="Y33" i="266"/>
  <c r="Y54" i="266" s="1"/>
  <c r="Y34" i="266"/>
  <c r="Y36" i="266" s="1"/>
  <c r="U36" i="270"/>
  <c r="W34" i="268"/>
  <c r="W35" i="268"/>
  <c r="W33" i="268"/>
  <c r="W30" i="267"/>
  <c r="AC50" i="267"/>
  <c r="AC29" i="268"/>
  <c r="S35" i="267"/>
  <c r="S34" i="267"/>
  <c r="S33" i="267"/>
  <c r="AC52" i="268"/>
  <c r="AC28" i="268"/>
  <c r="AA36" i="267"/>
  <c r="U36" i="268"/>
  <c r="AC50" i="265"/>
  <c r="AC29" i="265"/>
  <c r="AA35" i="266"/>
  <c r="AA34" i="266"/>
  <c r="AA33" i="266"/>
  <c r="W35" i="265"/>
  <c r="W34" i="265"/>
  <c r="W33" i="265"/>
  <c r="AC27" i="267"/>
  <c r="AC29" i="267"/>
  <c r="W34" i="267"/>
  <c r="W35" i="267"/>
  <c r="W33" i="267"/>
  <c r="Y36" i="268"/>
  <c r="Y54" i="268"/>
  <c r="AA30" i="269"/>
  <c r="AC27" i="266"/>
  <c r="S30" i="266"/>
  <c r="AA34" i="268"/>
  <c r="AA35" i="268"/>
  <c r="AA33" i="268"/>
  <c r="AA34" i="269"/>
  <c r="AA35" i="269"/>
  <c r="AA33" i="269"/>
  <c r="AC45" i="265"/>
  <c r="AC28" i="266"/>
  <c r="AC43" i="265"/>
  <c r="AC29" i="266"/>
  <c r="S30" i="270"/>
  <c r="W54" i="266"/>
  <c r="W36" i="266"/>
  <c r="AC28" i="265"/>
  <c r="AC30" i="265" s="1"/>
  <c r="S30" i="265"/>
  <c r="W34" i="269"/>
  <c r="W35" i="269"/>
  <c r="W33" i="269"/>
  <c r="AC27" i="269"/>
  <c r="S30" i="269"/>
  <c r="Y54" i="267"/>
  <c r="Y36" i="267"/>
  <c r="AC44" i="265"/>
  <c r="S34" i="266"/>
  <c r="S35" i="266"/>
  <c r="S33" i="266"/>
  <c r="S35" i="265"/>
  <c r="AC35" i="265" s="1"/>
  <c r="S34" i="265"/>
  <c r="AC34" i="265" s="1"/>
  <c r="S33" i="265"/>
  <c r="AC29" i="269"/>
  <c r="U30" i="266"/>
  <c r="S34" i="268"/>
  <c r="S35" i="268"/>
  <c r="S33" i="268"/>
  <c r="AC28" i="267"/>
  <c r="U54" i="265"/>
  <c r="U36" i="265"/>
  <c r="U34" i="266"/>
  <c r="U35" i="266"/>
  <c r="U33" i="266"/>
  <c r="AC27" i="268"/>
  <c r="AC30" i="268" s="1"/>
  <c r="S30" i="268"/>
  <c r="U34" i="267"/>
  <c r="U35" i="267"/>
  <c r="U33" i="267"/>
  <c r="W30" i="265"/>
  <c r="Y36" i="269"/>
  <c r="Y54" i="269"/>
  <c r="AC30" i="270"/>
  <c r="AC28" i="269"/>
  <c r="S34" i="270"/>
  <c r="AC34" i="270" s="1"/>
  <c r="S35" i="270"/>
  <c r="AC35" i="270" s="1"/>
  <c r="S33" i="270"/>
  <c r="AC34" i="269" l="1"/>
  <c r="AC34" i="268"/>
  <c r="AC35" i="267"/>
  <c r="AC34" i="267"/>
  <c r="W36" i="268"/>
  <c r="W54" i="268"/>
  <c r="S54" i="267"/>
  <c r="S36" i="267"/>
  <c r="AC35" i="268"/>
  <c r="AC30" i="269"/>
  <c r="S36" i="270"/>
  <c r="AC33" i="270"/>
  <c r="AC36" i="270" s="1"/>
  <c r="S54" i="270"/>
  <c r="AC54" i="270" s="1"/>
  <c r="S36" i="269"/>
  <c r="AC33" i="269"/>
  <c r="S54" i="269"/>
  <c r="S36" i="266"/>
  <c r="AC33" i="266"/>
  <c r="S54" i="266"/>
  <c r="AC35" i="269"/>
  <c r="AC35" i="266"/>
  <c r="AA36" i="269"/>
  <c r="AA54" i="269"/>
  <c r="AC30" i="267"/>
  <c r="AC34" i="266"/>
  <c r="S36" i="268"/>
  <c r="S54" i="268"/>
  <c r="AC33" i="268"/>
  <c r="W36" i="269"/>
  <c r="W54" i="269"/>
  <c r="AA36" i="268"/>
  <c r="AA54" i="268"/>
  <c r="W54" i="265"/>
  <c r="W36" i="265"/>
  <c r="U36" i="266"/>
  <c r="U54" i="266"/>
  <c r="W54" i="267"/>
  <c r="W36" i="267"/>
  <c r="S54" i="265"/>
  <c r="AC33" i="265"/>
  <c r="AC36" i="265" s="1"/>
  <c r="S36" i="265"/>
  <c r="AA54" i="266"/>
  <c r="AA36" i="266"/>
  <c r="U54" i="267"/>
  <c r="U36" i="267"/>
  <c r="AC33" i="267"/>
  <c r="AC36" i="267" s="1"/>
  <c r="AC30" i="266"/>
  <c r="AC36" i="268" l="1"/>
  <c r="AC54" i="268"/>
  <c r="AC54" i="265"/>
  <c r="AC54" i="266"/>
  <c r="AC54" i="267"/>
  <c r="AC36" i="266"/>
  <c r="AC54" i="269"/>
  <c r="AC36" i="269"/>
  <c r="R1156" i="202" l="1"/>
  <c r="Q1156" i="202"/>
  <c r="S1156" i="202" s="1"/>
  <c r="M1156" i="202"/>
  <c r="L1156" i="202"/>
  <c r="K1156" i="202"/>
  <c r="I1156" i="202"/>
  <c r="G1156" i="202"/>
  <c r="N1156" i="202" s="1"/>
  <c r="R1155" i="202"/>
  <c r="Q1155" i="202"/>
  <c r="S1155" i="202" s="1"/>
  <c r="M1155" i="202"/>
  <c r="L1155" i="202"/>
  <c r="P1155" i="202" s="1"/>
  <c r="K1155" i="202"/>
  <c r="I1155" i="202"/>
  <c r="G1155" i="202"/>
  <c r="N1155" i="202" s="1"/>
  <c r="R1154" i="202"/>
  <c r="Q1154" i="202"/>
  <c r="S1154" i="202" s="1"/>
  <c r="M1154" i="202"/>
  <c r="L1154" i="202"/>
  <c r="K1154" i="202"/>
  <c r="I1154" i="202"/>
  <c r="G1154" i="202"/>
  <c r="N1154" i="202" s="1"/>
  <c r="R1153" i="202"/>
  <c r="Q1153" i="202"/>
  <c r="S1153" i="202" s="1"/>
  <c r="M1153" i="202"/>
  <c r="L1153" i="202"/>
  <c r="K1153" i="202"/>
  <c r="I1153" i="202"/>
  <c r="G1153" i="202"/>
  <c r="N1153" i="202" s="1"/>
  <c r="R1152" i="202"/>
  <c r="Q1152" i="202"/>
  <c r="S1152" i="202" s="1"/>
  <c r="M1152" i="202"/>
  <c r="L1152" i="202"/>
  <c r="K1152" i="202"/>
  <c r="I1152" i="202"/>
  <c r="G1152" i="202"/>
  <c r="N1152" i="202" s="1"/>
  <c r="R1151" i="202"/>
  <c r="Q1151" i="202"/>
  <c r="S1151" i="202" s="1"/>
  <c r="M1151" i="202"/>
  <c r="L1151" i="202"/>
  <c r="P1151" i="202" s="1"/>
  <c r="K1151" i="202"/>
  <c r="I1151" i="202"/>
  <c r="G1151" i="202"/>
  <c r="N1151" i="202" s="1"/>
  <c r="R1150" i="202"/>
  <c r="Q1150" i="202"/>
  <c r="S1150" i="202" s="1"/>
  <c r="M1150" i="202"/>
  <c r="L1150" i="202"/>
  <c r="P1150" i="202" s="1"/>
  <c r="K1150" i="202"/>
  <c r="I1150" i="202"/>
  <c r="G1150" i="202"/>
  <c r="N1150" i="202" s="1"/>
  <c r="R1149" i="202"/>
  <c r="Q1149" i="202"/>
  <c r="S1149" i="202" s="1"/>
  <c r="M1149" i="202"/>
  <c r="L1149" i="202"/>
  <c r="K1149" i="202"/>
  <c r="I1149" i="202"/>
  <c r="G1149" i="202"/>
  <c r="N1149" i="202" s="1"/>
  <c r="R1148" i="202"/>
  <c r="Q1148" i="202"/>
  <c r="S1148" i="202" s="1"/>
  <c r="M1148" i="202"/>
  <c r="L1148" i="202"/>
  <c r="P1148" i="202" s="1"/>
  <c r="K1148" i="202"/>
  <c r="I1148" i="202"/>
  <c r="G1148" i="202"/>
  <c r="N1148" i="202" s="1"/>
  <c r="R1147" i="202"/>
  <c r="Q1147" i="202"/>
  <c r="S1147" i="202" s="1"/>
  <c r="M1147" i="202"/>
  <c r="L1147" i="202"/>
  <c r="K1147" i="202"/>
  <c r="I1147" i="202"/>
  <c r="G1147" i="202"/>
  <c r="N1147" i="202" s="1"/>
  <c r="R1146" i="202"/>
  <c r="Q1146" i="202"/>
  <c r="S1146" i="202" s="1"/>
  <c r="M1146" i="202"/>
  <c r="L1146" i="202"/>
  <c r="K1146" i="202"/>
  <c r="I1146" i="202"/>
  <c r="G1146" i="202"/>
  <c r="N1146" i="202" s="1"/>
  <c r="R1145" i="202"/>
  <c r="Q1145" i="202"/>
  <c r="S1145" i="202" s="1"/>
  <c r="M1145" i="202"/>
  <c r="L1145" i="202"/>
  <c r="K1145" i="202"/>
  <c r="I1145" i="202"/>
  <c r="G1145" i="202"/>
  <c r="N1145" i="202" s="1"/>
  <c r="P1145" i="202" l="1"/>
  <c r="P1152" i="202"/>
  <c r="P1147" i="202"/>
  <c r="P1154" i="202"/>
  <c r="P1149" i="202"/>
  <c r="P1156" i="202"/>
  <c r="P1146" i="202"/>
  <c r="P1153" i="202"/>
  <c r="J1145" i="202"/>
  <c r="J1146" i="202"/>
  <c r="J1147" i="202"/>
  <c r="J1148" i="202"/>
  <c r="J1149" i="202"/>
  <c r="J1150" i="202"/>
  <c r="J1151" i="202"/>
  <c r="J1152" i="202"/>
  <c r="J1153" i="202"/>
  <c r="J1154" i="202"/>
  <c r="J1155" i="202"/>
  <c r="J1156" i="202"/>
  <c r="O1145" i="202"/>
  <c r="O1146" i="202"/>
  <c r="O1147" i="202"/>
  <c r="O1148" i="202"/>
  <c r="O1149" i="202"/>
  <c r="O1150" i="202"/>
  <c r="O1151" i="202"/>
  <c r="O1152" i="202"/>
  <c r="O1153" i="202"/>
  <c r="O1154" i="202"/>
  <c r="O1155" i="202"/>
  <c r="O1156" i="202"/>
  <c r="A4" i="119" l="1"/>
  <c r="A5" i="119"/>
  <c r="A6" i="119"/>
  <c r="A7" i="119"/>
  <c r="A8" i="119"/>
  <c r="A3" i="119"/>
  <c r="B82" i="7" l="1"/>
  <c r="B83" i="7"/>
  <c r="B84" i="7"/>
  <c r="B85" i="7"/>
  <c r="B86" i="7"/>
  <c r="B81" i="7"/>
  <c r="C1" i="152" l="1"/>
  <c r="R1144" i="202" l="1"/>
  <c r="Q1144" i="202"/>
  <c r="S1144" i="202" s="1"/>
  <c r="M1144" i="202"/>
  <c r="L1144" i="202"/>
  <c r="O1144" i="202" s="1"/>
  <c r="K1144" i="202"/>
  <c r="I1144" i="202"/>
  <c r="G1144" i="202"/>
  <c r="R1143" i="202"/>
  <c r="Q1143" i="202"/>
  <c r="S1143" i="202" s="1"/>
  <c r="M1143" i="202"/>
  <c r="L1143" i="202"/>
  <c r="O1143" i="202" s="1"/>
  <c r="K1143" i="202"/>
  <c r="I1143" i="202"/>
  <c r="G1143" i="202"/>
  <c r="R1142" i="202"/>
  <c r="Q1142" i="202"/>
  <c r="S1142" i="202" s="1"/>
  <c r="M1142" i="202"/>
  <c r="L1142" i="202"/>
  <c r="O1142" i="202" s="1"/>
  <c r="K1142" i="202"/>
  <c r="I1142" i="202"/>
  <c r="G1142" i="202"/>
  <c r="R1141" i="202"/>
  <c r="Q1141" i="202"/>
  <c r="S1141" i="202" s="1"/>
  <c r="M1141" i="202"/>
  <c r="L1141" i="202"/>
  <c r="O1141" i="202" s="1"/>
  <c r="K1141" i="202"/>
  <c r="I1141" i="202"/>
  <c r="G1141" i="202"/>
  <c r="R1140" i="202"/>
  <c r="Q1140" i="202"/>
  <c r="S1140" i="202" s="1"/>
  <c r="M1140" i="202"/>
  <c r="L1140" i="202"/>
  <c r="O1140" i="202" s="1"/>
  <c r="K1140" i="202"/>
  <c r="I1140" i="202"/>
  <c r="G1140" i="202"/>
  <c r="R1139" i="202"/>
  <c r="Q1139" i="202"/>
  <c r="S1139" i="202" s="1"/>
  <c r="M1139" i="202"/>
  <c r="L1139" i="202"/>
  <c r="O1139" i="202" s="1"/>
  <c r="K1139" i="202"/>
  <c r="I1139" i="202"/>
  <c r="G1139" i="202"/>
  <c r="R1138" i="202"/>
  <c r="Q1138" i="202"/>
  <c r="S1138" i="202" s="1"/>
  <c r="M1138" i="202"/>
  <c r="L1138" i="202"/>
  <c r="O1138" i="202" s="1"/>
  <c r="K1138" i="202"/>
  <c r="I1138" i="202"/>
  <c r="G1138" i="202"/>
  <c r="R1137" i="202"/>
  <c r="Q1137" i="202"/>
  <c r="S1137" i="202" s="1"/>
  <c r="M1137" i="202"/>
  <c r="L1137" i="202"/>
  <c r="O1137" i="202" s="1"/>
  <c r="K1137" i="202"/>
  <c r="I1137" i="202"/>
  <c r="G1137" i="202"/>
  <c r="R1136" i="202"/>
  <c r="Q1136" i="202"/>
  <c r="S1136" i="202" s="1"/>
  <c r="M1136" i="202"/>
  <c r="L1136" i="202"/>
  <c r="O1136" i="202" s="1"/>
  <c r="K1136" i="202"/>
  <c r="I1136" i="202"/>
  <c r="G1136" i="202"/>
  <c r="R1135" i="202"/>
  <c r="Q1135" i="202"/>
  <c r="S1135" i="202" s="1"/>
  <c r="M1135" i="202"/>
  <c r="L1135" i="202"/>
  <c r="O1135" i="202" s="1"/>
  <c r="K1135" i="202"/>
  <c r="I1135" i="202"/>
  <c r="G1135" i="202"/>
  <c r="R1134" i="202"/>
  <c r="Q1134" i="202"/>
  <c r="S1134" i="202" s="1"/>
  <c r="M1134" i="202"/>
  <c r="L1134" i="202"/>
  <c r="O1134" i="202" s="1"/>
  <c r="K1134" i="202"/>
  <c r="I1134" i="202"/>
  <c r="G1134" i="202"/>
  <c r="R1133" i="202"/>
  <c r="Q1133" i="202"/>
  <c r="S1133" i="202" s="1"/>
  <c r="M1133" i="202"/>
  <c r="L1133" i="202"/>
  <c r="O1133" i="202" s="1"/>
  <c r="K1133" i="202"/>
  <c r="I1133" i="202"/>
  <c r="G1133" i="202"/>
  <c r="R1132" i="202"/>
  <c r="Q1132" i="202"/>
  <c r="S1132" i="202" s="1"/>
  <c r="M1132" i="202"/>
  <c r="L1132" i="202"/>
  <c r="O1132" i="202" s="1"/>
  <c r="K1132" i="202"/>
  <c r="I1132" i="202"/>
  <c r="G1132" i="202"/>
  <c r="R1131" i="202"/>
  <c r="Q1131" i="202"/>
  <c r="S1131" i="202" s="1"/>
  <c r="M1131" i="202"/>
  <c r="L1131" i="202"/>
  <c r="O1131" i="202" s="1"/>
  <c r="K1131" i="202"/>
  <c r="I1131" i="202"/>
  <c r="G1131" i="202"/>
  <c r="R1130" i="202"/>
  <c r="Q1130" i="202"/>
  <c r="S1130" i="202" s="1"/>
  <c r="M1130" i="202"/>
  <c r="L1130" i="202"/>
  <c r="O1130" i="202" s="1"/>
  <c r="K1130" i="202"/>
  <c r="I1130" i="202"/>
  <c r="G1130" i="202"/>
  <c r="R1129" i="202"/>
  <c r="Q1129" i="202"/>
  <c r="S1129" i="202" s="1"/>
  <c r="M1129" i="202"/>
  <c r="L1129" i="202"/>
  <c r="O1129" i="202" s="1"/>
  <c r="K1129" i="202"/>
  <c r="I1129" i="202"/>
  <c r="G1129" i="202"/>
  <c r="R1128" i="202"/>
  <c r="Q1128" i="202"/>
  <c r="S1128" i="202" s="1"/>
  <c r="M1128" i="202"/>
  <c r="L1128" i="202"/>
  <c r="O1128" i="202" s="1"/>
  <c r="K1128" i="202"/>
  <c r="I1128" i="202"/>
  <c r="G1128" i="202"/>
  <c r="R1127" i="202"/>
  <c r="Q1127" i="202"/>
  <c r="S1127" i="202" s="1"/>
  <c r="M1127" i="202"/>
  <c r="L1127" i="202"/>
  <c r="K1127" i="202"/>
  <c r="I1127" i="202"/>
  <c r="G1127" i="202"/>
  <c r="R1126" i="202"/>
  <c r="Q1126" i="202"/>
  <c r="S1126" i="202" s="1"/>
  <c r="M1126" i="202"/>
  <c r="L1126" i="202"/>
  <c r="K1126" i="202"/>
  <c r="I1126" i="202"/>
  <c r="G1126" i="202"/>
  <c r="R1125" i="202"/>
  <c r="Q1125" i="202"/>
  <c r="S1125" i="202" s="1"/>
  <c r="M1125" i="202"/>
  <c r="L1125" i="202"/>
  <c r="K1125" i="202"/>
  <c r="I1125" i="202"/>
  <c r="G1125" i="202"/>
  <c r="R1124" i="202"/>
  <c r="Q1124" i="202"/>
  <c r="S1124" i="202" s="1"/>
  <c r="M1124" i="202"/>
  <c r="L1124" i="202"/>
  <c r="K1124" i="202"/>
  <c r="I1124" i="202"/>
  <c r="G1124" i="202"/>
  <c r="R1123" i="202"/>
  <c r="Q1123" i="202"/>
  <c r="S1123" i="202" s="1"/>
  <c r="M1123" i="202"/>
  <c r="L1123" i="202"/>
  <c r="K1123" i="202"/>
  <c r="I1123" i="202"/>
  <c r="G1123" i="202"/>
  <c r="R1122" i="202"/>
  <c r="Q1122" i="202"/>
  <c r="S1122" i="202" s="1"/>
  <c r="M1122" i="202"/>
  <c r="L1122" i="202"/>
  <c r="K1122" i="202"/>
  <c r="I1122" i="202"/>
  <c r="G1122" i="202"/>
  <c r="R1121" i="202"/>
  <c r="Q1121" i="202"/>
  <c r="S1121" i="202" s="1"/>
  <c r="M1121" i="202"/>
  <c r="L1121" i="202"/>
  <c r="K1121" i="202"/>
  <c r="I1121" i="202"/>
  <c r="G1121" i="202"/>
  <c r="R1120" i="202"/>
  <c r="Q1120" i="202"/>
  <c r="S1120" i="202" s="1"/>
  <c r="M1120" i="202"/>
  <c r="L1120" i="202"/>
  <c r="K1120" i="202"/>
  <c r="I1120" i="202"/>
  <c r="G1120" i="202"/>
  <c r="R1119" i="202"/>
  <c r="Q1119" i="202"/>
  <c r="S1119" i="202" s="1"/>
  <c r="M1119" i="202"/>
  <c r="L1119" i="202"/>
  <c r="K1119" i="202"/>
  <c r="I1119" i="202"/>
  <c r="G1119" i="202"/>
  <c r="R1118" i="202"/>
  <c r="Q1118" i="202"/>
  <c r="S1118" i="202" s="1"/>
  <c r="M1118" i="202"/>
  <c r="L1118" i="202"/>
  <c r="K1118" i="202"/>
  <c r="I1118" i="202"/>
  <c r="G1118" i="202"/>
  <c r="R1117" i="202"/>
  <c r="Q1117" i="202"/>
  <c r="S1117" i="202" s="1"/>
  <c r="M1117" i="202"/>
  <c r="L1117" i="202"/>
  <c r="K1117" i="202"/>
  <c r="I1117" i="202"/>
  <c r="G1117" i="202"/>
  <c r="R1116" i="202"/>
  <c r="Q1116" i="202"/>
  <c r="S1116" i="202" s="1"/>
  <c r="M1116" i="202"/>
  <c r="L1116" i="202"/>
  <c r="K1116" i="202"/>
  <c r="I1116" i="202"/>
  <c r="G1116" i="202"/>
  <c r="R1115" i="202"/>
  <c r="Q1115" i="202"/>
  <c r="S1115" i="202" s="1"/>
  <c r="M1115" i="202"/>
  <c r="L1115" i="202"/>
  <c r="K1115" i="202"/>
  <c r="I1115" i="202"/>
  <c r="G1115" i="202"/>
  <c r="R1114" i="202"/>
  <c r="Q1114" i="202"/>
  <c r="S1114" i="202" s="1"/>
  <c r="M1114" i="202"/>
  <c r="L1114" i="202"/>
  <c r="K1114" i="202"/>
  <c r="I1114" i="202"/>
  <c r="G1114" i="202"/>
  <c r="R1113" i="202"/>
  <c r="Q1113" i="202"/>
  <c r="S1113" i="202" s="1"/>
  <c r="M1113" i="202"/>
  <c r="L1113" i="202"/>
  <c r="K1113" i="202"/>
  <c r="I1113" i="202"/>
  <c r="G1113" i="202"/>
  <c r="R1112" i="202"/>
  <c r="Q1112" i="202"/>
  <c r="S1112" i="202" s="1"/>
  <c r="M1112" i="202"/>
  <c r="L1112" i="202"/>
  <c r="K1112" i="202"/>
  <c r="I1112" i="202"/>
  <c r="G1112" i="202"/>
  <c r="R1111" i="202"/>
  <c r="Q1111" i="202"/>
  <c r="S1111" i="202" s="1"/>
  <c r="M1111" i="202"/>
  <c r="L1111" i="202"/>
  <c r="K1111" i="202"/>
  <c r="I1111" i="202"/>
  <c r="G1111" i="202"/>
  <c r="R1110" i="202"/>
  <c r="Q1110" i="202"/>
  <c r="S1110" i="202" s="1"/>
  <c r="M1110" i="202"/>
  <c r="L1110" i="202"/>
  <c r="K1110" i="202"/>
  <c r="I1110" i="202"/>
  <c r="G1110" i="202"/>
  <c r="R1109" i="202"/>
  <c r="Q1109" i="202"/>
  <c r="S1109" i="202" s="1"/>
  <c r="M1109" i="202"/>
  <c r="L1109" i="202"/>
  <c r="K1109" i="202"/>
  <c r="I1109" i="202"/>
  <c r="G1109" i="202"/>
  <c r="R1108" i="202"/>
  <c r="Q1108" i="202"/>
  <c r="S1108" i="202" s="1"/>
  <c r="M1108" i="202"/>
  <c r="L1108" i="202"/>
  <c r="K1108" i="202"/>
  <c r="I1108" i="202"/>
  <c r="G1108" i="202"/>
  <c r="R1107" i="202"/>
  <c r="Q1107" i="202"/>
  <c r="S1107" i="202" s="1"/>
  <c r="M1107" i="202"/>
  <c r="L1107" i="202"/>
  <c r="K1107" i="202"/>
  <c r="I1107" i="202"/>
  <c r="G1107" i="202"/>
  <c r="R1106" i="202"/>
  <c r="Q1106" i="202"/>
  <c r="S1106" i="202" s="1"/>
  <c r="M1106" i="202"/>
  <c r="L1106" i="202"/>
  <c r="K1106" i="202"/>
  <c r="I1106" i="202"/>
  <c r="G1106" i="202"/>
  <c r="R1105" i="202"/>
  <c r="Q1105" i="202"/>
  <c r="S1105" i="202" s="1"/>
  <c r="M1105" i="202"/>
  <c r="L1105" i="202"/>
  <c r="K1105" i="202"/>
  <c r="I1105" i="202"/>
  <c r="G1105" i="202"/>
  <c r="R1104" i="202"/>
  <c r="Q1104" i="202"/>
  <c r="S1104" i="202" s="1"/>
  <c r="M1104" i="202"/>
  <c r="L1104" i="202"/>
  <c r="K1104" i="202"/>
  <c r="I1104" i="202"/>
  <c r="G1104" i="202"/>
  <c r="R1103" i="202"/>
  <c r="Q1103" i="202"/>
  <c r="S1103" i="202" s="1"/>
  <c r="M1103" i="202"/>
  <c r="L1103" i="202"/>
  <c r="K1103" i="202"/>
  <c r="I1103" i="202"/>
  <c r="G1103" i="202"/>
  <c r="R1102" i="202"/>
  <c r="Q1102" i="202"/>
  <c r="S1102" i="202" s="1"/>
  <c r="O1102" i="202"/>
  <c r="N1102" i="202"/>
  <c r="M1102" i="202"/>
  <c r="L1102" i="202"/>
  <c r="P1102" i="202" s="1"/>
  <c r="K1102" i="202"/>
  <c r="J1102" i="202"/>
  <c r="I1102" i="202"/>
  <c r="G1102" i="202"/>
  <c r="S1101" i="202"/>
  <c r="R1101" i="202"/>
  <c r="Q1101" i="202"/>
  <c r="O1101" i="202"/>
  <c r="N1101" i="202"/>
  <c r="M1101" i="202"/>
  <c r="L1101" i="202"/>
  <c r="P1101" i="202" s="1"/>
  <c r="K1101" i="202"/>
  <c r="J1101" i="202"/>
  <c r="I1101" i="202"/>
  <c r="G1101" i="202"/>
  <c r="S1100" i="202"/>
  <c r="R1100" i="202"/>
  <c r="Q1100" i="202"/>
  <c r="O1100" i="202"/>
  <c r="N1100" i="202"/>
  <c r="M1100" i="202"/>
  <c r="L1100" i="202"/>
  <c r="P1100" i="202" s="1"/>
  <c r="K1100" i="202"/>
  <c r="J1100" i="202"/>
  <c r="I1100" i="202"/>
  <c r="G1100" i="202"/>
  <c r="S1099" i="202"/>
  <c r="R1099" i="202"/>
  <c r="Q1099" i="202"/>
  <c r="O1099" i="202"/>
  <c r="N1099" i="202"/>
  <c r="M1099" i="202"/>
  <c r="L1099" i="202"/>
  <c r="P1099" i="202" s="1"/>
  <c r="K1099" i="202"/>
  <c r="J1099" i="202"/>
  <c r="I1099" i="202"/>
  <c r="G1099" i="202"/>
  <c r="S1098" i="202"/>
  <c r="R1098" i="202"/>
  <c r="Q1098" i="202"/>
  <c r="O1098" i="202"/>
  <c r="N1098" i="202"/>
  <c r="M1098" i="202"/>
  <c r="L1098" i="202"/>
  <c r="P1098" i="202" s="1"/>
  <c r="K1098" i="202"/>
  <c r="J1098" i="202"/>
  <c r="I1098" i="202"/>
  <c r="G1098" i="202"/>
  <c r="S1097" i="202"/>
  <c r="R1097" i="202"/>
  <c r="Q1097" i="202"/>
  <c r="O1097" i="202"/>
  <c r="N1097" i="202"/>
  <c r="M1097" i="202"/>
  <c r="L1097" i="202"/>
  <c r="P1097" i="202" s="1"/>
  <c r="K1097" i="202"/>
  <c r="J1097" i="202"/>
  <c r="I1097" i="202"/>
  <c r="G1097" i="202"/>
  <c r="S1096" i="202"/>
  <c r="R1096" i="202"/>
  <c r="Q1096" i="202"/>
  <c r="O1096" i="202"/>
  <c r="N1096" i="202"/>
  <c r="M1096" i="202"/>
  <c r="L1096" i="202"/>
  <c r="P1096" i="202" s="1"/>
  <c r="K1096" i="202"/>
  <c r="J1096" i="202"/>
  <c r="I1096" i="202"/>
  <c r="G1096" i="202"/>
  <c r="S1095" i="202"/>
  <c r="R1095" i="202"/>
  <c r="Q1095" i="202"/>
  <c r="O1095" i="202"/>
  <c r="N1095" i="202"/>
  <c r="M1095" i="202"/>
  <c r="L1095" i="202"/>
  <c r="P1095" i="202" s="1"/>
  <c r="K1095" i="202"/>
  <c r="J1095" i="202"/>
  <c r="I1095" i="202"/>
  <c r="G1095" i="202"/>
  <c r="S1094" i="202"/>
  <c r="R1094" i="202"/>
  <c r="Q1094" i="202"/>
  <c r="O1094" i="202"/>
  <c r="N1094" i="202"/>
  <c r="M1094" i="202"/>
  <c r="L1094" i="202"/>
  <c r="P1094" i="202" s="1"/>
  <c r="K1094" i="202"/>
  <c r="J1094" i="202"/>
  <c r="I1094" i="202"/>
  <c r="G1094" i="202"/>
  <c r="S1093" i="202"/>
  <c r="R1093" i="202"/>
  <c r="Q1093" i="202"/>
  <c r="O1093" i="202"/>
  <c r="N1093" i="202"/>
  <c r="M1093" i="202"/>
  <c r="L1093" i="202"/>
  <c r="P1093" i="202" s="1"/>
  <c r="K1093" i="202"/>
  <c r="J1093" i="202"/>
  <c r="I1093" i="202"/>
  <c r="G1093" i="202"/>
  <c r="S1092" i="202"/>
  <c r="R1092" i="202"/>
  <c r="Q1092" i="202"/>
  <c r="O1092" i="202"/>
  <c r="N1092" i="202"/>
  <c r="M1092" i="202"/>
  <c r="L1092" i="202"/>
  <c r="P1092" i="202" s="1"/>
  <c r="K1092" i="202"/>
  <c r="J1092" i="202"/>
  <c r="I1092" i="202"/>
  <c r="G1092" i="202"/>
  <c r="S1091" i="202"/>
  <c r="R1091" i="202"/>
  <c r="Q1091" i="202"/>
  <c r="O1091" i="202"/>
  <c r="N1091" i="202"/>
  <c r="M1091" i="202"/>
  <c r="L1091" i="202"/>
  <c r="P1091" i="202" s="1"/>
  <c r="K1091" i="202"/>
  <c r="J1091" i="202"/>
  <c r="I1091" i="202"/>
  <c r="G1091" i="202"/>
  <c r="S1090" i="202"/>
  <c r="R1090" i="202"/>
  <c r="Q1090" i="202"/>
  <c r="O1090" i="202"/>
  <c r="M1090" i="202"/>
  <c r="L1090" i="202"/>
  <c r="P1090" i="202" s="1"/>
  <c r="K1090" i="202"/>
  <c r="I1090" i="202"/>
  <c r="G1090" i="202"/>
  <c r="N1090" i="202" s="1"/>
  <c r="S1089" i="202"/>
  <c r="R1089" i="202"/>
  <c r="Q1089" i="202"/>
  <c r="O1089" i="202"/>
  <c r="M1089" i="202"/>
  <c r="L1089" i="202"/>
  <c r="P1089" i="202" s="1"/>
  <c r="K1089" i="202"/>
  <c r="I1089" i="202"/>
  <c r="G1089" i="202"/>
  <c r="N1089" i="202" s="1"/>
  <c r="S1088" i="202"/>
  <c r="R1088" i="202"/>
  <c r="Q1088" i="202"/>
  <c r="O1088" i="202"/>
  <c r="M1088" i="202"/>
  <c r="L1088" i="202"/>
  <c r="K1088" i="202"/>
  <c r="I1088" i="202"/>
  <c r="G1088" i="202"/>
  <c r="N1088" i="202" s="1"/>
  <c r="S1087" i="202"/>
  <c r="R1087" i="202"/>
  <c r="Q1087" i="202"/>
  <c r="O1087" i="202"/>
  <c r="M1087" i="202"/>
  <c r="L1087" i="202"/>
  <c r="P1087" i="202" s="1"/>
  <c r="K1087" i="202"/>
  <c r="I1087" i="202"/>
  <c r="G1087" i="202"/>
  <c r="N1087" i="202" s="1"/>
  <c r="S1086" i="202"/>
  <c r="R1086" i="202"/>
  <c r="Q1086" i="202"/>
  <c r="O1086" i="202"/>
  <c r="M1086" i="202"/>
  <c r="L1086" i="202"/>
  <c r="P1086" i="202" s="1"/>
  <c r="K1086" i="202"/>
  <c r="I1086" i="202"/>
  <c r="G1086" i="202"/>
  <c r="N1086" i="202" s="1"/>
  <c r="S1085" i="202"/>
  <c r="R1085" i="202"/>
  <c r="Q1085" i="202"/>
  <c r="O1085" i="202"/>
  <c r="M1085" i="202"/>
  <c r="L1085" i="202"/>
  <c r="P1085" i="202" s="1"/>
  <c r="K1085" i="202"/>
  <c r="I1085" i="202"/>
  <c r="G1085" i="202"/>
  <c r="N1085" i="202" s="1"/>
  <c r="S1084" i="202"/>
  <c r="R1084" i="202"/>
  <c r="Q1084" i="202"/>
  <c r="O1084" i="202"/>
  <c r="M1084" i="202"/>
  <c r="L1084" i="202"/>
  <c r="K1084" i="202"/>
  <c r="I1084" i="202"/>
  <c r="G1084" i="202"/>
  <c r="N1084" i="202" s="1"/>
  <c r="S1083" i="202"/>
  <c r="R1083" i="202"/>
  <c r="Q1083" i="202"/>
  <c r="O1083" i="202"/>
  <c r="M1083" i="202"/>
  <c r="L1083" i="202"/>
  <c r="P1083" i="202" s="1"/>
  <c r="K1083" i="202"/>
  <c r="I1083" i="202"/>
  <c r="G1083" i="202"/>
  <c r="N1083" i="202" s="1"/>
  <c r="S1082" i="202"/>
  <c r="R1082" i="202"/>
  <c r="Q1082" i="202"/>
  <c r="O1082" i="202"/>
  <c r="M1082" i="202"/>
  <c r="L1082" i="202"/>
  <c r="P1082" i="202" s="1"/>
  <c r="K1082" i="202"/>
  <c r="I1082" i="202"/>
  <c r="G1082" i="202"/>
  <c r="N1082" i="202" s="1"/>
  <c r="S1081" i="202"/>
  <c r="R1081" i="202"/>
  <c r="Q1081" i="202"/>
  <c r="O1081" i="202"/>
  <c r="M1081" i="202"/>
  <c r="L1081" i="202"/>
  <c r="P1081" i="202" s="1"/>
  <c r="K1081" i="202"/>
  <c r="I1081" i="202"/>
  <c r="G1081" i="202"/>
  <c r="N1081" i="202" s="1"/>
  <c r="S1080" i="202"/>
  <c r="R1080" i="202"/>
  <c r="Q1080" i="202"/>
  <c r="O1080" i="202"/>
  <c r="M1080" i="202"/>
  <c r="L1080" i="202"/>
  <c r="K1080" i="202"/>
  <c r="I1080" i="202"/>
  <c r="G1080" i="202"/>
  <c r="N1080" i="202" s="1"/>
  <c r="S1079" i="202"/>
  <c r="R1079" i="202"/>
  <c r="Q1079" i="202"/>
  <c r="O1079" i="202"/>
  <c r="M1079" i="202"/>
  <c r="L1079" i="202"/>
  <c r="P1079" i="202" s="1"/>
  <c r="K1079" i="202"/>
  <c r="I1079" i="202"/>
  <c r="G1079" i="202"/>
  <c r="N1079" i="202" s="1"/>
  <c r="S1078" i="202"/>
  <c r="R1078" i="202"/>
  <c r="Q1078" i="202"/>
  <c r="O1078" i="202"/>
  <c r="M1078" i="202"/>
  <c r="L1078" i="202"/>
  <c r="P1078" i="202" s="1"/>
  <c r="K1078" i="202"/>
  <c r="I1078" i="202"/>
  <c r="G1078" i="202"/>
  <c r="N1078" i="202" s="1"/>
  <c r="S1077" i="202"/>
  <c r="R1077" i="202"/>
  <c r="Q1077" i="202"/>
  <c r="O1077" i="202"/>
  <c r="N1077" i="202"/>
  <c r="M1077" i="202"/>
  <c r="L1077" i="202"/>
  <c r="P1077" i="202" s="1"/>
  <c r="K1077" i="202"/>
  <c r="J1077" i="202"/>
  <c r="I1077" i="202"/>
  <c r="R1076" i="202"/>
  <c r="S1076" i="202" s="1"/>
  <c r="Q1076" i="202"/>
  <c r="N1076" i="202"/>
  <c r="M1076" i="202"/>
  <c r="L1076" i="202"/>
  <c r="K1076" i="202"/>
  <c r="J1076" i="202"/>
  <c r="I1076" i="202"/>
  <c r="R1075" i="202"/>
  <c r="Q1075" i="202"/>
  <c r="S1075" i="202" s="1"/>
  <c r="N1075" i="202"/>
  <c r="M1075" i="202"/>
  <c r="O1075" i="202" s="1"/>
  <c r="L1075" i="202"/>
  <c r="P1075" i="202" s="1"/>
  <c r="K1075" i="202"/>
  <c r="J1075" i="202"/>
  <c r="I1075" i="202"/>
  <c r="R1074" i="202"/>
  <c r="Q1074" i="202"/>
  <c r="S1074" i="202" s="1"/>
  <c r="N1074" i="202"/>
  <c r="M1074" i="202"/>
  <c r="L1074" i="202"/>
  <c r="O1074" i="202" s="1"/>
  <c r="K1074" i="202"/>
  <c r="J1074" i="202"/>
  <c r="I1074" i="202"/>
  <c r="S1073" i="202"/>
  <c r="R1073" i="202"/>
  <c r="Q1073" i="202"/>
  <c r="O1073" i="202"/>
  <c r="N1073" i="202"/>
  <c r="M1073" i="202"/>
  <c r="L1073" i="202"/>
  <c r="P1073" i="202" s="1"/>
  <c r="K1073" i="202"/>
  <c r="J1073" i="202"/>
  <c r="I1073" i="202"/>
  <c r="R1072" i="202"/>
  <c r="S1072" i="202" s="1"/>
  <c r="Q1072" i="202"/>
  <c r="N1072" i="202"/>
  <c r="M1072" i="202"/>
  <c r="L1072" i="202"/>
  <c r="P1072" i="202" s="1"/>
  <c r="K1072" i="202"/>
  <c r="J1072" i="202"/>
  <c r="I1072" i="202"/>
  <c r="R1071" i="202"/>
  <c r="Q1071" i="202"/>
  <c r="S1071" i="202" s="1"/>
  <c r="N1071" i="202"/>
  <c r="M1071" i="202"/>
  <c r="O1071" i="202" s="1"/>
  <c r="L1071" i="202"/>
  <c r="P1071" i="202" s="1"/>
  <c r="K1071" i="202"/>
  <c r="J1071" i="202"/>
  <c r="I1071" i="202"/>
  <c r="R1070" i="202"/>
  <c r="Q1070" i="202"/>
  <c r="S1070" i="202" s="1"/>
  <c r="N1070" i="202"/>
  <c r="M1070" i="202"/>
  <c r="L1070" i="202"/>
  <c r="O1070" i="202" s="1"/>
  <c r="K1070" i="202"/>
  <c r="J1070" i="202"/>
  <c r="I1070" i="202"/>
  <c r="R1069" i="202"/>
  <c r="Q1069" i="202"/>
  <c r="S1069" i="202" s="1"/>
  <c r="N1069" i="202"/>
  <c r="M1069" i="202"/>
  <c r="O1069" i="202" s="1"/>
  <c r="L1069" i="202"/>
  <c r="P1069" i="202" s="1"/>
  <c r="K1069" i="202"/>
  <c r="J1069" i="202"/>
  <c r="I1069" i="202"/>
  <c r="R1068" i="202"/>
  <c r="S1068" i="202" s="1"/>
  <c r="Q1068" i="202"/>
  <c r="P1068" i="202"/>
  <c r="N1068" i="202"/>
  <c r="M1068" i="202"/>
  <c r="L1068" i="202"/>
  <c r="O1068" i="202" s="1"/>
  <c r="K1068" i="202"/>
  <c r="J1068" i="202"/>
  <c r="I1068" i="202"/>
  <c r="R1067" i="202"/>
  <c r="Q1067" i="202"/>
  <c r="S1067" i="202" s="1"/>
  <c r="O1067" i="202"/>
  <c r="N1067" i="202"/>
  <c r="M1067" i="202"/>
  <c r="L1067" i="202"/>
  <c r="P1067" i="202" s="1"/>
  <c r="K1067" i="202"/>
  <c r="J1067" i="202"/>
  <c r="I1067" i="202"/>
  <c r="R1066" i="202"/>
  <c r="Q1066" i="202"/>
  <c r="S1066" i="202" s="1"/>
  <c r="N1066" i="202"/>
  <c r="M1066" i="202"/>
  <c r="L1066" i="202"/>
  <c r="K1066" i="202"/>
  <c r="J1066" i="202"/>
  <c r="I1066" i="202"/>
  <c r="S1065" i="202"/>
  <c r="R1065" i="202"/>
  <c r="Q1065" i="202"/>
  <c r="O1065" i="202"/>
  <c r="N1065" i="202"/>
  <c r="M1065" i="202"/>
  <c r="L1065" i="202"/>
  <c r="P1065" i="202" s="1"/>
  <c r="K1065" i="202"/>
  <c r="J1065" i="202"/>
  <c r="I1065" i="202"/>
  <c r="R1064" i="202"/>
  <c r="S1064" i="202" s="1"/>
  <c r="Q1064" i="202"/>
  <c r="P1064" i="202"/>
  <c r="N1064" i="202"/>
  <c r="M1064" i="202"/>
  <c r="L1064" i="202"/>
  <c r="O1064" i="202" s="1"/>
  <c r="K1064" i="202"/>
  <c r="J1064" i="202"/>
  <c r="I1064" i="202"/>
  <c r="S1063" i="202"/>
  <c r="R1063" i="202"/>
  <c r="Q1063" i="202"/>
  <c r="N1063" i="202"/>
  <c r="M1063" i="202"/>
  <c r="O1063" i="202" s="1"/>
  <c r="L1063" i="202"/>
  <c r="P1063" i="202" s="1"/>
  <c r="K1063" i="202"/>
  <c r="J1063" i="202"/>
  <c r="I1063" i="202"/>
  <c r="R1062" i="202"/>
  <c r="Q1062" i="202"/>
  <c r="S1062" i="202" s="1"/>
  <c r="N1062" i="202"/>
  <c r="M1062" i="202"/>
  <c r="L1062" i="202"/>
  <c r="O1062" i="202" s="1"/>
  <c r="K1062" i="202"/>
  <c r="J1062" i="202"/>
  <c r="I1062" i="202"/>
  <c r="R1061" i="202"/>
  <c r="Q1061" i="202"/>
  <c r="S1061" i="202" s="1"/>
  <c r="N1061" i="202"/>
  <c r="M1061" i="202"/>
  <c r="O1061" i="202" s="1"/>
  <c r="L1061" i="202"/>
  <c r="P1061" i="202" s="1"/>
  <c r="K1061" i="202"/>
  <c r="J1061" i="202"/>
  <c r="I1061" i="202"/>
  <c r="R1060" i="202"/>
  <c r="S1060" i="202" s="1"/>
  <c r="Q1060" i="202"/>
  <c r="P1060" i="202"/>
  <c r="N1060" i="202"/>
  <c r="M1060" i="202"/>
  <c r="L1060" i="202"/>
  <c r="O1060" i="202" s="1"/>
  <c r="K1060" i="202"/>
  <c r="J1060" i="202"/>
  <c r="I1060" i="202"/>
  <c r="R1059" i="202"/>
  <c r="Q1059" i="202"/>
  <c r="S1059" i="202" s="1"/>
  <c r="O1059" i="202"/>
  <c r="N1059" i="202"/>
  <c r="M1059" i="202"/>
  <c r="L1059" i="202"/>
  <c r="P1059" i="202" s="1"/>
  <c r="K1059" i="202"/>
  <c r="J1059" i="202"/>
  <c r="I1059" i="202"/>
  <c r="R1058" i="202"/>
  <c r="Q1058" i="202"/>
  <c r="S1058" i="202" s="1"/>
  <c r="N1058" i="202"/>
  <c r="M1058" i="202"/>
  <c r="L1058" i="202"/>
  <c r="K1058" i="202"/>
  <c r="J1058" i="202"/>
  <c r="I1058" i="202"/>
  <c r="S1057" i="202"/>
  <c r="R1057" i="202"/>
  <c r="Q1057" i="202"/>
  <c r="O1057" i="202"/>
  <c r="N1057" i="202"/>
  <c r="M1057" i="202"/>
  <c r="L1057" i="202"/>
  <c r="P1057" i="202" s="1"/>
  <c r="K1057" i="202"/>
  <c r="J1057" i="202"/>
  <c r="I1057" i="202"/>
  <c r="R1056" i="202"/>
  <c r="S1056" i="202" s="1"/>
  <c r="Q1056" i="202"/>
  <c r="P1056" i="202"/>
  <c r="N1056" i="202"/>
  <c r="M1056" i="202"/>
  <c r="L1056" i="202"/>
  <c r="O1056" i="202" s="1"/>
  <c r="K1056" i="202"/>
  <c r="J1056" i="202"/>
  <c r="I1056" i="202"/>
  <c r="R1055" i="202"/>
  <c r="S1055" i="202" s="1"/>
  <c r="Q1055" i="202"/>
  <c r="N1055" i="202"/>
  <c r="M1055" i="202"/>
  <c r="O1055" i="202" s="1"/>
  <c r="L1055" i="202"/>
  <c r="K1055" i="202"/>
  <c r="J1055" i="202"/>
  <c r="I1055" i="202"/>
  <c r="R1054" i="202"/>
  <c r="Q1054" i="202"/>
  <c r="S1054" i="202" s="1"/>
  <c r="N1054" i="202"/>
  <c r="M1054" i="202"/>
  <c r="L1054" i="202"/>
  <c r="O1054" i="202" s="1"/>
  <c r="K1054" i="202"/>
  <c r="J1054" i="202"/>
  <c r="I1054" i="202"/>
  <c r="R1053" i="202"/>
  <c r="Q1053" i="202"/>
  <c r="S1053" i="202" s="1"/>
  <c r="N1053" i="202"/>
  <c r="M1053" i="202"/>
  <c r="O1053" i="202" s="1"/>
  <c r="L1053" i="202"/>
  <c r="P1053" i="202" s="1"/>
  <c r="K1053" i="202"/>
  <c r="J1053" i="202"/>
  <c r="I1053" i="202"/>
  <c r="R1052" i="202"/>
  <c r="S1052" i="202" s="1"/>
  <c r="Q1052" i="202"/>
  <c r="P1052" i="202"/>
  <c r="N1052" i="202"/>
  <c r="M1052" i="202"/>
  <c r="L1052" i="202"/>
  <c r="O1052" i="202" s="1"/>
  <c r="K1052" i="202"/>
  <c r="J1052" i="202"/>
  <c r="I1052" i="202"/>
  <c r="S1051" i="202"/>
  <c r="R1051" i="202"/>
  <c r="Q1051" i="202"/>
  <c r="O1051" i="202"/>
  <c r="N1051" i="202"/>
  <c r="M1051" i="202"/>
  <c r="L1051" i="202"/>
  <c r="K1051" i="202"/>
  <c r="J1051" i="202"/>
  <c r="I1051" i="202"/>
  <c r="R1050" i="202"/>
  <c r="Q1050" i="202"/>
  <c r="P1050" i="202"/>
  <c r="N1050" i="202"/>
  <c r="M1050" i="202"/>
  <c r="L1050" i="202"/>
  <c r="K1050" i="202"/>
  <c r="J1050" i="202"/>
  <c r="I1050" i="202"/>
  <c r="S1049" i="202"/>
  <c r="R1049" i="202"/>
  <c r="Q1049" i="202"/>
  <c r="N1049" i="202"/>
  <c r="M1049" i="202"/>
  <c r="L1049" i="202"/>
  <c r="P1049" i="202" s="1"/>
  <c r="K1049" i="202"/>
  <c r="J1049" i="202"/>
  <c r="I1049" i="202"/>
  <c r="S1048" i="202"/>
  <c r="R1048" i="202"/>
  <c r="Q1048" i="202"/>
  <c r="O1048" i="202"/>
  <c r="N1048" i="202"/>
  <c r="M1048" i="202"/>
  <c r="L1048" i="202"/>
  <c r="P1048" i="202" s="1"/>
  <c r="K1048" i="202"/>
  <c r="J1048" i="202"/>
  <c r="I1048" i="202"/>
  <c r="R1047" i="202"/>
  <c r="Q1047" i="202"/>
  <c r="S1047" i="202" s="1"/>
  <c r="O1047" i="202"/>
  <c r="N1047" i="202"/>
  <c r="M1047" i="202"/>
  <c r="L1047" i="202"/>
  <c r="P1047" i="202" s="1"/>
  <c r="K1047" i="202"/>
  <c r="J1047" i="202"/>
  <c r="I1047" i="202"/>
  <c r="R1046" i="202"/>
  <c r="Q1046" i="202"/>
  <c r="S1046" i="202" s="1"/>
  <c r="N1046" i="202"/>
  <c r="M1046" i="202"/>
  <c r="L1046" i="202"/>
  <c r="K1046" i="202"/>
  <c r="J1046" i="202"/>
  <c r="I1046" i="202"/>
  <c r="S1045" i="202"/>
  <c r="R1045" i="202"/>
  <c r="Q1045" i="202"/>
  <c r="O1045" i="202"/>
  <c r="N1045" i="202"/>
  <c r="M1045" i="202"/>
  <c r="L1045" i="202"/>
  <c r="P1045" i="202" s="1"/>
  <c r="K1045" i="202"/>
  <c r="J1045" i="202"/>
  <c r="I1045" i="202"/>
  <c r="R1044" i="202"/>
  <c r="S1044" i="202" s="1"/>
  <c r="Q1044" i="202"/>
  <c r="N1044" i="202"/>
  <c r="M1044" i="202"/>
  <c r="L1044" i="202"/>
  <c r="P1044" i="202" s="1"/>
  <c r="K1044" i="202"/>
  <c r="J1044" i="202"/>
  <c r="I1044" i="202"/>
  <c r="R1043" i="202"/>
  <c r="Q1043" i="202"/>
  <c r="S1043" i="202" s="1"/>
  <c r="N1043" i="202"/>
  <c r="M1043" i="202"/>
  <c r="L1043" i="202"/>
  <c r="K1043" i="202"/>
  <c r="J1043" i="202"/>
  <c r="I1043" i="202"/>
  <c r="S1042" i="202"/>
  <c r="R1042" i="202"/>
  <c r="Q1042" i="202"/>
  <c r="O1042" i="202"/>
  <c r="N1042" i="202"/>
  <c r="M1042" i="202"/>
  <c r="L1042" i="202"/>
  <c r="P1042" i="202" s="1"/>
  <c r="K1042" i="202"/>
  <c r="J1042" i="202"/>
  <c r="I1042" i="202"/>
  <c r="R1041" i="202"/>
  <c r="S1041" i="202" s="1"/>
  <c r="Q1041" i="202"/>
  <c r="N1041" i="202"/>
  <c r="M1041" i="202"/>
  <c r="L1041" i="202"/>
  <c r="K1041" i="202"/>
  <c r="J1041" i="202"/>
  <c r="I1041" i="202"/>
  <c r="R1040" i="202"/>
  <c r="Q1040" i="202"/>
  <c r="S1040" i="202" s="1"/>
  <c r="N1040" i="202"/>
  <c r="M1040" i="202"/>
  <c r="O1040" i="202" s="1"/>
  <c r="L1040" i="202"/>
  <c r="P1040" i="202" s="1"/>
  <c r="K1040" i="202"/>
  <c r="J1040" i="202"/>
  <c r="I1040" i="202"/>
  <c r="R1039" i="202"/>
  <c r="Q1039" i="202"/>
  <c r="S1039" i="202" s="1"/>
  <c r="P1039" i="202"/>
  <c r="N1039" i="202"/>
  <c r="M1039" i="202"/>
  <c r="L1039" i="202"/>
  <c r="O1039" i="202" s="1"/>
  <c r="K1039" i="202"/>
  <c r="J1039" i="202"/>
  <c r="I1039" i="202"/>
  <c r="S1038" i="202"/>
  <c r="R1038" i="202"/>
  <c r="Q1038" i="202"/>
  <c r="O1038" i="202"/>
  <c r="N1038" i="202"/>
  <c r="M1038" i="202"/>
  <c r="L1038" i="202"/>
  <c r="P1038" i="202" s="1"/>
  <c r="K1038" i="202"/>
  <c r="J1038" i="202"/>
  <c r="I1038" i="202"/>
  <c r="R1037" i="202"/>
  <c r="S1037" i="202" s="1"/>
  <c r="Q1037" i="202"/>
  <c r="N1037" i="202"/>
  <c r="M1037" i="202"/>
  <c r="L1037" i="202"/>
  <c r="K1037" i="202"/>
  <c r="J1037" i="202"/>
  <c r="I1037" i="202"/>
  <c r="R1036" i="202"/>
  <c r="Q1036" i="202"/>
  <c r="S1036" i="202" s="1"/>
  <c r="N1036" i="202"/>
  <c r="M1036" i="202"/>
  <c r="O1036" i="202" s="1"/>
  <c r="L1036" i="202"/>
  <c r="P1036" i="202" s="1"/>
  <c r="K1036" i="202"/>
  <c r="J1036" i="202"/>
  <c r="I1036" i="202"/>
  <c r="R1035" i="202"/>
  <c r="Q1035" i="202"/>
  <c r="S1035" i="202" s="1"/>
  <c r="P1035" i="202"/>
  <c r="N1035" i="202"/>
  <c r="M1035" i="202"/>
  <c r="L1035" i="202"/>
  <c r="O1035" i="202" s="1"/>
  <c r="K1035" i="202"/>
  <c r="J1035" i="202"/>
  <c r="I1035" i="202"/>
  <c r="S1034" i="202"/>
  <c r="R1034" i="202"/>
  <c r="Q1034" i="202"/>
  <c r="O1034" i="202"/>
  <c r="N1034" i="202"/>
  <c r="M1034" i="202"/>
  <c r="L1034" i="202"/>
  <c r="P1034" i="202" s="1"/>
  <c r="K1034" i="202"/>
  <c r="J1034" i="202"/>
  <c r="I1034" i="202"/>
  <c r="R1033" i="202"/>
  <c r="S1033" i="202" s="1"/>
  <c r="Q1033" i="202"/>
  <c r="N1033" i="202"/>
  <c r="M1033" i="202"/>
  <c r="L1033" i="202"/>
  <c r="P1033" i="202" s="1"/>
  <c r="K1033" i="202"/>
  <c r="J1033" i="202"/>
  <c r="I1033" i="202"/>
  <c r="R1032" i="202"/>
  <c r="Q1032" i="202"/>
  <c r="S1032" i="202" s="1"/>
  <c r="N1032" i="202"/>
  <c r="M1032" i="202"/>
  <c r="O1032" i="202" s="1"/>
  <c r="L1032" i="202"/>
  <c r="P1032" i="202" s="1"/>
  <c r="K1032" i="202"/>
  <c r="J1032" i="202"/>
  <c r="I1032" i="202"/>
  <c r="R1031" i="202"/>
  <c r="Q1031" i="202"/>
  <c r="S1031" i="202" s="1"/>
  <c r="P1031" i="202"/>
  <c r="N1031" i="202"/>
  <c r="M1031" i="202"/>
  <c r="L1031" i="202"/>
  <c r="O1031" i="202" s="1"/>
  <c r="K1031" i="202"/>
  <c r="J1031" i="202"/>
  <c r="I1031" i="202"/>
  <c r="S1030" i="202"/>
  <c r="R1030" i="202"/>
  <c r="Q1030" i="202"/>
  <c r="O1030" i="202"/>
  <c r="N1030" i="202"/>
  <c r="M1030" i="202"/>
  <c r="L1030" i="202"/>
  <c r="P1030" i="202" s="1"/>
  <c r="K1030" i="202"/>
  <c r="J1030" i="202"/>
  <c r="I1030" i="202"/>
  <c r="R1029" i="202"/>
  <c r="S1029" i="202" s="1"/>
  <c r="Q1029" i="202"/>
  <c r="N1029" i="202"/>
  <c r="M1029" i="202"/>
  <c r="L1029" i="202"/>
  <c r="P1029" i="202" s="1"/>
  <c r="K1029" i="202"/>
  <c r="J1029" i="202"/>
  <c r="I1029" i="202"/>
  <c r="R1028" i="202"/>
  <c r="Q1028" i="202"/>
  <c r="S1028" i="202" s="1"/>
  <c r="N1028" i="202"/>
  <c r="M1028" i="202"/>
  <c r="O1028" i="202" s="1"/>
  <c r="L1028" i="202"/>
  <c r="P1028" i="202" s="1"/>
  <c r="K1028" i="202"/>
  <c r="J1028" i="202"/>
  <c r="I1028" i="202"/>
  <c r="R1027" i="202"/>
  <c r="Q1027" i="202"/>
  <c r="S1027" i="202" s="1"/>
  <c r="N1027" i="202"/>
  <c r="M1027" i="202"/>
  <c r="L1027" i="202"/>
  <c r="K1027" i="202"/>
  <c r="J1027" i="202"/>
  <c r="I1027" i="202"/>
  <c r="S1026" i="202"/>
  <c r="R1026" i="202"/>
  <c r="Q1026" i="202"/>
  <c r="O1026" i="202"/>
  <c r="N1026" i="202"/>
  <c r="M1026" i="202"/>
  <c r="L1026" i="202"/>
  <c r="P1026" i="202" s="1"/>
  <c r="K1026" i="202"/>
  <c r="J1026" i="202"/>
  <c r="I1026" i="202"/>
  <c r="R1025" i="202"/>
  <c r="S1025" i="202" s="1"/>
  <c r="Q1025" i="202"/>
  <c r="O1025" i="202"/>
  <c r="N1025" i="202"/>
  <c r="M1025" i="202"/>
  <c r="L1025" i="202"/>
  <c r="P1025" i="202" s="1"/>
  <c r="K1025" i="202"/>
  <c r="J1025" i="202"/>
  <c r="I1025" i="202"/>
  <c r="R1024" i="202"/>
  <c r="Q1024" i="202"/>
  <c r="N1024" i="202"/>
  <c r="M1024" i="202"/>
  <c r="O1024" i="202" s="1"/>
  <c r="L1024" i="202"/>
  <c r="P1024" i="202" s="1"/>
  <c r="K1024" i="202"/>
  <c r="J1024" i="202"/>
  <c r="I1024" i="202"/>
  <c r="R1023" i="202"/>
  <c r="Q1023" i="202"/>
  <c r="S1023" i="202" s="1"/>
  <c r="P1023" i="202"/>
  <c r="N1023" i="202"/>
  <c r="M1023" i="202"/>
  <c r="L1023" i="202"/>
  <c r="K1023" i="202"/>
  <c r="J1023" i="202"/>
  <c r="I1023" i="202"/>
  <c r="S1022" i="202"/>
  <c r="R1022" i="202"/>
  <c r="Q1022" i="202"/>
  <c r="P1022" i="202"/>
  <c r="N1022" i="202"/>
  <c r="M1022" i="202"/>
  <c r="L1022" i="202"/>
  <c r="O1022" i="202" s="1"/>
  <c r="K1022" i="202"/>
  <c r="J1022" i="202"/>
  <c r="I1022" i="202"/>
  <c r="S1021" i="202"/>
  <c r="R1021" i="202"/>
  <c r="Q1021" i="202"/>
  <c r="O1021" i="202"/>
  <c r="N1021" i="202"/>
  <c r="M1021" i="202"/>
  <c r="L1021" i="202"/>
  <c r="K1021" i="202"/>
  <c r="J1021" i="202"/>
  <c r="I1021" i="202"/>
  <c r="R1020" i="202"/>
  <c r="Q1020" i="202"/>
  <c r="S1020" i="202" s="1"/>
  <c r="N1020" i="202"/>
  <c r="M1020" i="202"/>
  <c r="O1020" i="202" s="1"/>
  <c r="L1020" i="202"/>
  <c r="K1020" i="202"/>
  <c r="J1020" i="202"/>
  <c r="I1020" i="202"/>
  <c r="R1019" i="202"/>
  <c r="Q1019" i="202"/>
  <c r="S1019" i="202" s="1"/>
  <c r="P1019" i="202"/>
  <c r="N1019" i="202"/>
  <c r="M1019" i="202"/>
  <c r="L1019" i="202"/>
  <c r="O1019" i="202" s="1"/>
  <c r="K1019" i="202"/>
  <c r="J1019" i="202"/>
  <c r="I1019" i="202"/>
  <c r="S1018" i="202"/>
  <c r="R1018" i="202"/>
  <c r="Q1018" i="202"/>
  <c r="O1018" i="202"/>
  <c r="N1018" i="202"/>
  <c r="M1018" i="202"/>
  <c r="L1018" i="202"/>
  <c r="P1018" i="202" s="1"/>
  <c r="K1018" i="202"/>
  <c r="J1018" i="202"/>
  <c r="I1018" i="202"/>
  <c r="R1017" i="202"/>
  <c r="S1017" i="202" s="1"/>
  <c r="Q1017" i="202"/>
  <c r="O1017" i="202"/>
  <c r="N1017" i="202"/>
  <c r="M1017" i="202"/>
  <c r="L1017" i="202"/>
  <c r="P1017" i="202" s="1"/>
  <c r="K1017" i="202"/>
  <c r="J1017" i="202"/>
  <c r="I1017" i="202"/>
  <c r="R1016" i="202"/>
  <c r="Q1016" i="202"/>
  <c r="N1016" i="202"/>
  <c r="M1016" i="202"/>
  <c r="O1016" i="202" s="1"/>
  <c r="L1016" i="202"/>
  <c r="P1016" i="202" s="1"/>
  <c r="K1016" i="202"/>
  <c r="J1016" i="202"/>
  <c r="I1016" i="202"/>
  <c r="R1015" i="202"/>
  <c r="Q1015" i="202"/>
  <c r="S1015" i="202" s="1"/>
  <c r="P1015" i="202"/>
  <c r="N1015" i="202"/>
  <c r="M1015" i="202"/>
  <c r="L1015" i="202"/>
  <c r="K1015" i="202"/>
  <c r="J1015" i="202"/>
  <c r="I1015" i="202"/>
  <c r="S1014" i="202"/>
  <c r="R1014" i="202"/>
  <c r="Q1014" i="202"/>
  <c r="N1014" i="202"/>
  <c r="M1014" i="202"/>
  <c r="L1014" i="202"/>
  <c r="O1014" i="202" s="1"/>
  <c r="K1014" i="202"/>
  <c r="J1014" i="202"/>
  <c r="I1014" i="202"/>
  <c r="S1013" i="202"/>
  <c r="R1013" i="202"/>
  <c r="Q1013" i="202"/>
  <c r="O1013" i="202"/>
  <c r="N1013" i="202"/>
  <c r="M1013" i="202"/>
  <c r="L1013" i="202"/>
  <c r="K1013" i="202"/>
  <c r="J1013" i="202"/>
  <c r="I1013" i="202"/>
  <c r="R1012" i="202"/>
  <c r="Q1012" i="202"/>
  <c r="S1012" i="202" s="1"/>
  <c r="N1012" i="202"/>
  <c r="M1012" i="202"/>
  <c r="L1012" i="202"/>
  <c r="K1012" i="202"/>
  <c r="J1012" i="202"/>
  <c r="I1012" i="202"/>
  <c r="R1011" i="202"/>
  <c r="Q1011" i="202"/>
  <c r="S1011" i="202" s="1"/>
  <c r="P1011" i="202"/>
  <c r="N1011" i="202"/>
  <c r="M1011" i="202"/>
  <c r="L1011" i="202"/>
  <c r="O1011" i="202" s="1"/>
  <c r="K1011" i="202"/>
  <c r="J1011" i="202"/>
  <c r="I1011" i="202"/>
  <c r="S1010" i="202"/>
  <c r="R1010" i="202"/>
  <c r="Q1010" i="202"/>
  <c r="O1010" i="202"/>
  <c r="N1010" i="202"/>
  <c r="M1010" i="202"/>
  <c r="L1010" i="202"/>
  <c r="P1010" i="202" s="1"/>
  <c r="K1010" i="202"/>
  <c r="J1010" i="202"/>
  <c r="I1010" i="202"/>
  <c r="R1009" i="202"/>
  <c r="S1009" i="202" s="1"/>
  <c r="Q1009" i="202"/>
  <c r="O1009" i="202"/>
  <c r="N1009" i="202"/>
  <c r="M1009" i="202"/>
  <c r="L1009" i="202"/>
  <c r="P1009" i="202" s="1"/>
  <c r="K1009" i="202"/>
  <c r="J1009" i="202"/>
  <c r="I1009" i="202"/>
  <c r="R1008" i="202"/>
  <c r="Q1008" i="202"/>
  <c r="N1008" i="202"/>
  <c r="M1008" i="202"/>
  <c r="L1008" i="202"/>
  <c r="P1008" i="202" s="1"/>
  <c r="K1008" i="202"/>
  <c r="J1008" i="202"/>
  <c r="I1008" i="202"/>
  <c r="R1007" i="202"/>
  <c r="Q1007" i="202"/>
  <c r="S1007" i="202" s="1"/>
  <c r="P1007" i="202"/>
  <c r="N1007" i="202"/>
  <c r="M1007" i="202"/>
  <c r="L1007" i="202"/>
  <c r="K1007" i="202"/>
  <c r="J1007" i="202"/>
  <c r="I1007" i="202"/>
  <c r="S1006" i="202"/>
  <c r="R1006" i="202"/>
  <c r="Q1006" i="202"/>
  <c r="P1006" i="202"/>
  <c r="N1006" i="202"/>
  <c r="M1006" i="202"/>
  <c r="L1006" i="202"/>
  <c r="O1006" i="202" s="1"/>
  <c r="K1006" i="202"/>
  <c r="J1006" i="202"/>
  <c r="I1006" i="202"/>
  <c r="S1005" i="202"/>
  <c r="R1005" i="202"/>
  <c r="Q1005" i="202"/>
  <c r="O1005" i="202"/>
  <c r="N1005" i="202"/>
  <c r="M1005" i="202"/>
  <c r="L1005" i="202"/>
  <c r="K1005" i="202"/>
  <c r="J1005" i="202"/>
  <c r="I1005" i="202"/>
  <c r="R1004" i="202"/>
  <c r="Q1004" i="202"/>
  <c r="S1004" i="202" s="1"/>
  <c r="N1004" i="202"/>
  <c r="M1004" i="202"/>
  <c r="L1004" i="202"/>
  <c r="K1004" i="202"/>
  <c r="J1004" i="202"/>
  <c r="I1004" i="202"/>
  <c r="R1003" i="202"/>
  <c r="Q1003" i="202"/>
  <c r="S1003" i="202" s="1"/>
  <c r="P1003" i="202"/>
  <c r="N1003" i="202"/>
  <c r="M1003" i="202"/>
  <c r="L1003" i="202"/>
  <c r="O1003" i="202" s="1"/>
  <c r="K1003" i="202"/>
  <c r="J1003" i="202"/>
  <c r="I1003" i="202"/>
  <c r="S1002" i="202"/>
  <c r="R1002" i="202"/>
  <c r="Q1002" i="202"/>
  <c r="O1002" i="202"/>
  <c r="N1002" i="202"/>
  <c r="M1002" i="202"/>
  <c r="L1002" i="202"/>
  <c r="P1002" i="202" s="1"/>
  <c r="K1002" i="202"/>
  <c r="J1002" i="202"/>
  <c r="I1002" i="202"/>
  <c r="R1001" i="202"/>
  <c r="S1001" i="202" s="1"/>
  <c r="Q1001" i="202"/>
  <c r="O1001" i="202"/>
  <c r="N1001" i="202"/>
  <c r="M1001" i="202"/>
  <c r="L1001" i="202"/>
  <c r="P1001" i="202" s="1"/>
  <c r="K1001" i="202"/>
  <c r="J1001" i="202"/>
  <c r="I1001" i="202"/>
  <c r="R1000" i="202"/>
  <c r="Q1000" i="202"/>
  <c r="N1000" i="202"/>
  <c r="M1000" i="202"/>
  <c r="L1000" i="202"/>
  <c r="P1000" i="202" s="1"/>
  <c r="K1000" i="202"/>
  <c r="J1000" i="202"/>
  <c r="I1000" i="202"/>
  <c r="R999" i="202"/>
  <c r="Q999" i="202"/>
  <c r="S999" i="202" s="1"/>
  <c r="P999" i="202"/>
  <c r="N999" i="202"/>
  <c r="M999" i="202"/>
  <c r="L999" i="202"/>
  <c r="K999" i="202"/>
  <c r="J999" i="202"/>
  <c r="I999" i="202"/>
  <c r="S998" i="202"/>
  <c r="R998" i="202"/>
  <c r="Q998" i="202"/>
  <c r="N998" i="202"/>
  <c r="M998" i="202"/>
  <c r="L998" i="202"/>
  <c r="K998" i="202"/>
  <c r="J998" i="202"/>
  <c r="I998" i="202"/>
  <c r="S997" i="202"/>
  <c r="R997" i="202"/>
  <c r="Q997" i="202"/>
  <c r="O997" i="202"/>
  <c r="N997" i="202"/>
  <c r="M997" i="202"/>
  <c r="L997" i="202"/>
  <c r="K997" i="202"/>
  <c r="J997" i="202"/>
  <c r="I997" i="202"/>
  <c r="R996" i="202"/>
  <c r="Q996" i="202"/>
  <c r="S996" i="202" s="1"/>
  <c r="N996" i="202"/>
  <c r="M996" i="202"/>
  <c r="L996" i="202"/>
  <c r="K996" i="202"/>
  <c r="J996" i="202"/>
  <c r="I996" i="202"/>
  <c r="R995" i="202"/>
  <c r="Q995" i="202"/>
  <c r="S995" i="202" s="1"/>
  <c r="P995" i="202"/>
  <c r="N995" i="202"/>
  <c r="M995" i="202"/>
  <c r="L995" i="202"/>
  <c r="O995" i="202" s="1"/>
  <c r="K995" i="202"/>
  <c r="J995" i="202"/>
  <c r="I995" i="202"/>
  <c r="S994" i="202"/>
  <c r="R994" i="202"/>
  <c r="Q994" i="202"/>
  <c r="O994" i="202"/>
  <c r="N994" i="202"/>
  <c r="M994" i="202"/>
  <c r="L994" i="202"/>
  <c r="P994" i="202" s="1"/>
  <c r="K994" i="202"/>
  <c r="J994" i="202"/>
  <c r="I994" i="202"/>
  <c r="R993" i="202"/>
  <c r="S993" i="202" s="1"/>
  <c r="Q993" i="202"/>
  <c r="O993" i="202"/>
  <c r="N993" i="202"/>
  <c r="M993" i="202"/>
  <c r="L993" i="202"/>
  <c r="P993" i="202" s="1"/>
  <c r="K993" i="202"/>
  <c r="J993" i="202"/>
  <c r="I993" i="202"/>
  <c r="R992" i="202"/>
  <c r="Q992" i="202"/>
  <c r="N992" i="202"/>
  <c r="M992" i="202"/>
  <c r="L992" i="202"/>
  <c r="P992" i="202" s="1"/>
  <c r="K992" i="202"/>
  <c r="J992" i="202"/>
  <c r="I992" i="202"/>
  <c r="R991" i="202"/>
  <c r="Q991" i="202"/>
  <c r="S991" i="202" s="1"/>
  <c r="P991" i="202"/>
  <c r="N991" i="202"/>
  <c r="M991" i="202"/>
  <c r="L991" i="202"/>
  <c r="K991" i="202"/>
  <c r="J991" i="202"/>
  <c r="I991" i="202"/>
  <c r="S990" i="202"/>
  <c r="R990" i="202"/>
  <c r="Q990" i="202"/>
  <c r="P990" i="202"/>
  <c r="N990" i="202"/>
  <c r="M990" i="202"/>
  <c r="L990" i="202"/>
  <c r="O990" i="202" s="1"/>
  <c r="K990" i="202"/>
  <c r="J990" i="202"/>
  <c r="I990" i="202"/>
  <c r="S989" i="202"/>
  <c r="R989" i="202"/>
  <c r="Q989" i="202"/>
  <c r="O989" i="202"/>
  <c r="N989" i="202"/>
  <c r="M989" i="202"/>
  <c r="L989" i="202"/>
  <c r="K989" i="202"/>
  <c r="J989" i="202"/>
  <c r="I989" i="202"/>
  <c r="R988" i="202"/>
  <c r="Q988" i="202"/>
  <c r="S988" i="202" s="1"/>
  <c r="N988" i="202"/>
  <c r="M988" i="202"/>
  <c r="L988" i="202"/>
  <c r="K988" i="202"/>
  <c r="J988" i="202"/>
  <c r="I988" i="202"/>
  <c r="R987" i="202"/>
  <c r="Q987" i="202"/>
  <c r="S987" i="202" s="1"/>
  <c r="P987" i="202"/>
  <c r="N987" i="202"/>
  <c r="M987" i="202"/>
  <c r="L987" i="202"/>
  <c r="O987" i="202" s="1"/>
  <c r="K987" i="202"/>
  <c r="J987" i="202"/>
  <c r="I987" i="202"/>
  <c r="S986" i="202"/>
  <c r="R986" i="202"/>
  <c r="Q986" i="202"/>
  <c r="O986" i="202"/>
  <c r="N986" i="202"/>
  <c r="M986" i="202"/>
  <c r="L986" i="202"/>
  <c r="P986" i="202" s="1"/>
  <c r="K986" i="202"/>
  <c r="J986" i="202"/>
  <c r="I986" i="202"/>
  <c r="R985" i="202"/>
  <c r="S985" i="202" s="1"/>
  <c r="Q985" i="202"/>
  <c r="O985" i="202"/>
  <c r="N985" i="202"/>
  <c r="M985" i="202"/>
  <c r="L985" i="202"/>
  <c r="P985" i="202" s="1"/>
  <c r="K985" i="202"/>
  <c r="J985" i="202"/>
  <c r="I985" i="202"/>
  <c r="R984" i="202"/>
  <c r="Q984" i="202"/>
  <c r="N984" i="202"/>
  <c r="M984" i="202"/>
  <c r="L984" i="202"/>
  <c r="P984" i="202" s="1"/>
  <c r="K984" i="202"/>
  <c r="J984" i="202"/>
  <c r="I984" i="202"/>
  <c r="R983" i="202"/>
  <c r="Q983" i="202"/>
  <c r="S983" i="202" s="1"/>
  <c r="P983" i="202"/>
  <c r="N983" i="202"/>
  <c r="M983" i="202"/>
  <c r="L983" i="202"/>
  <c r="K983" i="202"/>
  <c r="J983" i="202"/>
  <c r="I983" i="202"/>
  <c r="S982" i="202"/>
  <c r="R982" i="202"/>
  <c r="Q982" i="202"/>
  <c r="N982" i="202"/>
  <c r="M982" i="202"/>
  <c r="L982" i="202"/>
  <c r="O982" i="202" s="1"/>
  <c r="K982" i="202"/>
  <c r="J982" i="202"/>
  <c r="I982" i="202"/>
  <c r="S981" i="202"/>
  <c r="R981" i="202"/>
  <c r="Q981" i="202"/>
  <c r="O981" i="202"/>
  <c r="N981" i="202"/>
  <c r="M981" i="202"/>
  <c r="L981" i="202"/>
  <c r="K981" i="202"/>
  <c r="J981" i="202"/>
  <c r="I981" i="202"/>
  <c r="R980" i="202"/>
  <c r="Q980" i="202"/>
  <c r="S980" i="202" s="1"/>
  <c r="N980" i="202"/>
  <c r="M980" i="202"/>
  <c r="L980" i="202"/>
  <c r="K980" i="202"/>
  <c r="J980" i="202"/>
  <c r="I980" i="202"/>
  <c r="R979" i="202"/>
  <c r="Q979" i="202"/>
  <c r="S979" i="202" s="1"/>
  <c r="P979" i="202"/>
  <c r="N979" i="202"/>
  <c r="M979" i="202"/>
  <c r="L979" i="202"/>
  <c r="O979" i="202" s="1"/>
  <c r="K979" i="202"/>
  <c r="J979" i="202"/>
  <c r="I979" i="202"/>
  <c r="S978" i="202"/>
  <c r="R978" i="202"/>
  <c r="Q978" i="202"/>
  <c r="O978" i="202"/>
  <c r="N978" i="202"/>
  <c r="M978" i="202"/>
  <c r="L978" i="202"/>
  <c r="P978" i="202" s="1"/>
  <c r="K978" i="202"/>
  <c r="J978" i="202"/>
  <c r="I978" i="202"/>
  <c r="R977" i="202"/>
  <c r="S977" i="202" s="1"/>
  <c r="Q977" i="202"/>
  <c r="O977" i="202"/>
  <c r="N977" i="202"/>
  <c r="M977" i="202"/>
  <c r="L977" i="202"/>
  <c r="P977" i="202" s="1"/>
  <c r="K977" i="202"/>
  <c r="J977" i="202"/>
  <c r="I977" i="202"/>
  <c r="R976" i="202"/>
  <c r="Q976" i="202"/>
  <c r="N976" i="202"/>
  <c r="M976" i="202"/>
  <c r="L976" i="202"/>
  <c r="P976" i="202" s="1"/>
  <c r="K976" i="202"/>
  <c r="J976" i="202"/>
  <c r="I976" i="202"/>
  <c r="R975" i="202"/>
  <c r="Q975" i="202"/>
  <c r="S975" i="202" s="1"/>
  <c r="P975" i="202"/>
  <c r="N975" i="202"/>
  <c r="M975" i="202"/>
  <c r="L975" i="202"/>
  <c r="K975" i="202"/>
  <c r="J975" i="202"/>
  <c r="I975" i="202"/>
  <c r="S974" i="202"/>
  <c r="R974" i="202"/>
  <c r="Q974" i="202"/>
  <c r="P974" i="202"/>
  <c r="N974" i="202"/>
  <c r="M974" i="202"/>
  <c r="L974" i="202"/>
  <c r="O974" i="202" s="1"/>
  <c r="K974" i="202"/>
  <c r="J974" i="202"/>
  <c r="I974" i="202"/>
  <c r="S973" i="202"/>
  <c r="R973" i="202"/>
  <c r="Q973" i="202"/>
  <c r="O973" i="202"/>
  <c r="N973" i="202"/>
  <c r="M973" i="202"/>
  <c r="L973" i="202"/>
  <c r="K973" i="202"/>
  <c r="J973" i="202"/>
  <c r="I973" i="202"/>
  <c r="R972" i="202"/>
  <c r="Q972" i="202"/>
  <c r="S972" i="202" s="1"/>
  <c r="N972" i="202"/>
  <c r="M972" i="202"/>
  <c r="L972" i="202"/>
  <c r="K972" i="202"/>
  <c r="J972" i="202"/>
  <c r="I972" i="202"/>
  <c r="R971" i="202"/>
  <c r="Q971" i="202"/>
  <c r="S971" i="202" s="1"/>
  <c r="P971" i="202"/>
  <c r="N971" i="202"/>
  <c r="M971" i="202"/>
  <c r="L971" i="202"/>
  <c r="O971" i="202" s="1"/>
  <c r="K971" i="202"/>
  <c r="J971" i="202"/>
  <c r="I971" i="202"/>
  <c r="S970" i="202"/>
  <c r="R970" i="202"/>
  <c r="Q970" i="202"/>
  <c r="O970" i="202"/>
  <c r="N970" i="202"/>
  <c r="M970" i="202"/>
  <c r="L970" i="202"/>
  <c r="P970" i="202" s="1"/>
  <c r="K970" i="202"/>
  <c r="J970" i="202"/>
  <c r="I970" i="202"/>
  <c r="R969" i="202"/>
  <c r="S969" i="202" s="1"/>
  <c r="Q969" i="202"/>
  <c r="O969" i="202"/>
  <c r="N969" i="202"/>
  <c r="M969" i="202"/>
  <c r="L969" i="202"/>
  <c r="P969" i="202" s="1"/>
  <c r="K969" i="202"/>
  <c r="J969" i="202"/>
  <c r="I969" i="202"/>
  <c r="R968" i="202"/>
  <c r="Q968" i="202"/>
  <c r="N968" i="202"/>
  <c r="M968" i="202"/>
  <c r="L968" i="202"/>
  <c r="P968" i="202" s="1"/>
  <c r="K968" i="202"/>
  <c r="J968" i="202"/>
  <c r="I968" i="202"/>
  <c r="R967" i="202"/>
  <c r="Q967" i="202"/>
  <c r="S967" i="202" s="1"/>
  <c r="P967" i="202"/>
  <c r="N967" i="202"/>
  <c r="M967" i="202"/>
  <c r="L967" i="202"/>
  <c r="K967" i="202"/>
  <c r="J967" i="202"/>
  <c r="I967" i="202"/>
  <c r="S966" i="202"/>
  <c r="R966" i="202"/>
  <c r="Q966" i="202"/>
  <c r="N966" i="202"/>
  <c r="M966" i="202"/>
  <c r="L966" i="202"/>
  <c r="K966" i="202"/>
  <c r="J966" i="202"/>
  <c r="I966" i="202"/>
  <c r="S965" i="202"/>
  <c r="R965" i="202"/>
  <c r="Q965" i="202"/>
  <c r="O965" i="202"/>
  <c r="N965" i="202"/>
  <c r="M965" i="202"/>
  <c r="L965" i="202"/>
  <c r="K965" i="202"/>
  <c r="J965" i="202"/>
  <c r="I965" i="202"/>
  <c r="R964" i="202"/>
  <c r="Q964" i="202"/>
  <c r="S964" i="202" s="1"/>
  <c r="N964" i="202"/>
  <c r="M964" i="202"/>
  <c r="L964" i="202"/>
  <c r="K964" i="202"/>
  <c r="J964" i="202"/>
  <c r="I964" i="202"/>
  <c r="R963" i="202"/>
  <c r="Q963" i="202"/>
  <c r="S963" i="202" s="1"/>
  <c r="P963" i="202"/>
  <c r="N963" i="202"/>
  <c r="M963" i="202"/>
  <c r="L963" i="202"/>
  <c r="O963" i="202" s="1"/>
  <c r="K963" i="202"/>
  <c r="J963" i="202"/>
  <c r="I963" i="202"/>
  <c r="S962" i="202"/>
  <c r="R962" i="202"/>
  <c r="Q962" i="202"/>
  <c r="O962" i="202"/>
  <c r="N962" i="202"/>
  <c r="M962" i="202"/>
  <c r="L962" i="202"/>
  <c r="P962" i="202" s="1"/>
  <c r="K962" i="202"/>
  <c r="J962" i="202"/>
  <c r="I962" i="202"/>
  <c r="R961" i="202"/>
  <c r="S961" i="202" s="1"/>
  <c r="Q961" i="202"/>
  <c r="O961" i="202"/>
  <c r="N961" i="202"/>
  <c r="M961" i="202"/>
  <c r="L961" i="202"/>
  <c r="P961" i="202" s="1"/>
  <c r="K961" i="202"/>
  <c r="J961" i="202"/>
  <c r="I961" i="202"/>
  <c r="R960" i="202"/>
  <c r="Q960" i="202"/>
  <c r="N960" i="202"/>
  <c r="M960" i="202"/>
  <c r="L960" i="202"/>
  <c r="P960" i="202" s="1"/>
  <c r="K960" i="202"/>
  <c r="J960" i="202"/>
  <c r="I960" i="202"/>
  <c r="R959" i="202"/>
  <c r="Q959" i="202"/>
  <c r="S959" i="202" s="1"/>
  <c r="P959" i="202"/>
  <c r="N959" i="202"/>
  <c r="M959" i="202"/>
  <c r="L959" i="202"/>
  <c r="K959" i="202"/>
  <c r="J959" i="202"/>
  <c r="I959" i="202"/>
  <c r="S958" i="202"/>
  <c r="R958" i="202"/>
  <c r="Q958" i="202"/>
  <c r="P958" i="202"/>
  <c r="N958" i="202"/>
  <c r="M958" i="202"/>
  <c r="L958" i="202"/>
  <c r="O958" i="202" s="1"/>
  <c r="K958" i="202"/>
  <c r="J958" i="202"/>
  <c r="I958" i="202"/>
  <c r="S957" i="202"/>
  <c r="R957" i="202"/>
  <c r="Q957" i="202"/>
  <c r="O957" i="202"/>
  <c r="N957" i="202"/>
  <c r="M957" i="202"/>
  <c r="L957" i="202"/>
  <c r="K957" i="202"/>
  <c r="J957" i="202"/>
  <c r="I957" i="202"/>
  <c r="R956" i="202"/>
  <c r="Q956" i="202"/>
  <c r="S956" i="202" s="1"/>
  <c r="N956" i="202"/>
  <c r="M956" i="202"/>
  <c r="L956" i="202"/>
  <c r="K956" i="202"/>
  <c r="J956" i="202"/>
  <c r="I956" i="202"/>
  <c r="S955" i="202"/>
  <c r="R955" i="202"/>
  <c r="Q955" i="202"/>
  <c r="O955" i="202"/>
  <c r="N955" i="202"/>
  <c r="M955" i="202"/>
  <c r="L955" i="202"/>
  <c r="P955" i="202" s="1"/>
  <c r="K955" i="202"/>
  <c r="J955" i="202"/>
  <c r="I955" i="202"/>
  <c r="R954" i="202"/>
  <c r="S954" i="202" s="1"/>
  <c r="Q954" i="202"/>
  <c r="O954" i="202"/>
  <c r="N954" i="202"/>
  <c r="M954" i="202"/>
  <c r="L954" i="202"/>
  <c r="P954" i="202" s="1"/>
  <c r="K954" i="202"/>
  <c r="J954" i="202"/>
  <c r="I954" i="202"/>
  <c r="R953" i="202"/>
  <c r="Q953" i="202"/>
  <c r="S953" i="202" s="1"/>
  <c r="N953" i="202"/>
  <c r="M953" i="202"/>
  <c r="O953" i="202" s="1"/>
  <c r="L953" i="202"/>
  <c r="P953" i="202" s="1"/>
  <c r="K953" i="202"/>
  <c r="J953" i="202"/>
  <c r="I953" i="202"/>
  <c r="R952" i="202"/>
  <c r="Q952" i="202"/>
  <c r="S952" i="202" s="1"/>
  <c r="N952" i="202"/>
  <c r="M952" i="202"/>
  <c r="L952" i="202"/>
  <c r="K952" i="202"/>
  <c r="J952" i="202"/>
  <c r="I952" i="202"/>
  <c r="S951" i="202"/>
  <c r="R951" i="202"/>
  <c r="Q951" i="202"/>
  <c r="O951" i="202"/>
  <c r="N951" i="202"/>
  <c r="M951" i="202"/>
  <c r="L951" i="202"/>
  <c r="P951" i="202" s="1"/>
  <c r="K951" i="202"/>
  <c r="J951" i="202"/>
  <c r="I951" i="202"/>
  <c r="R950" i="202"/>
  <c r="S950" i="202" s="1"/>
  <c r="Q950" i="202"/>
  <c r="O950" i="202"/>
  <c r="N950" i="202"/>
  <c r="M950" i="202"/>
  <c r="L950" i="202"/>
  <c r="P950" i="202" s="1"/>
  <c r="K950" i="202"/>
  <c r="J950" i="202"/>
  <c r="I950" i="202"/>
  <c r="R949" i="202"/>
  <c r="Q949" i="202"/>
  <c r="S949" i="202" s="1"/>
  <c r="N949" i="202"/>
  <c r="M949" i="202"/>
  <c r="O949" i="202" s="1"/>
  <c r="L949" i="202"/>
  <c r="P949" i="202" s="1"/>
  <c r="K949" i="202"/>
  <c r="J949" i="202"/>
  <c r="I949" i="202"/>
  <c r="R948" i="202"/>
  <c r="Q948" i="202"/>
  <c r="S948" i="202" s="1"/>
  <c r="N948" i="202"/>
  <c r="M948" i="202"/>
  <c r="L948" i="202"/>
  <c r="K948" i="202"/>
  <c r="J948" i="202"/>
  <c r="I948" i="202"/>
  <c r="S947" i="202"/>
  <c r="R947" i="202"/>
  <c r="Q947" i="202"/>
  <c r="O947" i="202"/>
  <c r="N947" i="202"/>
  <c r="M947" i="202"/>
  <c r="L947" i="202"/>
  <c r="P947" i="202" s="1"/>
  <c r="K947" i="202"/>
  <c r="J947" i="202"/>
  <c r="I947" i="202"/>
  <c r="R946" i="202"/>
  <c r="S946" i="202" s="1"/>
  <c r="Q946" i="202"/>
  <c r="O946" i="202"/>
  <c r="N946" i="202"/>
  <c r="M946" i="202"/>
  <c r="L946" i="202"/>
  <c r="P946" i="202" s="1"/>
  <c r="K946" i="202"/>
  <c r="J946" i="202"/>
  <c r="I946" i="202"/>
  <c r="R945" i="202"/>
  <c r="Q945" i="202"/>
  <c r="S945" i="202" s="1"/>
  <c r="N945" i="202"/>
  <c r="M945" i="202"/>
  <c r="O945" i="202" s="1"/>
  <c r="L945" i="202"/>
  <c r="P945" i="202" s="1"/>
  <c r="K945" i="202"/>
  <c r="J945" i="202"/>
  <c r="I945" i="202"/>
  <c r="R944" i="202"/>
  <c r="Q944" i="202"/>
  <c r="S944" i="202" s="1"/>
  <c r="N944" i="202"/>
  <c r="M944" i="202"/>
  <c r="L944" i="202"/>
  <c r="K944" i="202"/>
  <c r="J944" i="202"/>
  <c r="I944" i="202"/>
  <c r="S943" i="202"/>
  <c r="R943" i="202"/>
  <c r="Q943" i="202"/>
  <c r="O943" i="202"/>
  <c r="N943" i="202"/>
  <c r="M943" i="202"/>
  <c r="L943" i="202"/>
  <c r="P943" i="202" s="1"/>
  <c r="K943" i="202"/>
  <c r="J943" i="202"/>
  <c r="I943" i="202"/>
  <c r="R942" i="202"/>
  <c r="S942" i="202" s="1"/>
  <c r="Q942" i="202"/>
  <c r="O942" i="202"/>
  <c r="N942" i="202"/>
  <c r="M942" i="202"/>
  <c r="L942" i="202"/>
  <c r="P942" i="202" s="1"/>
  <c r="K942" i="202"/>
  <c r="J942" i="202"/>
  <c r="I942" i="202"/>
  <c r="R941" i="202"/>
  <c r="Q941" i="202"/>
  <c r="S941" i="202" s="1"/>
  <c r="N941" i="202"/>
  <c r="M941" i="202"/>
  <c r="O941" i="202" s="1"/>
  <c r="L941" i="202"/>
  <c r="P941" i="202" s="1"/>
  <c r="K941" i="202"/>
  <c r="J941" i="202"/>
  <c r="I941" i="202"/>
  <c r="R940" i="202"/>
  <c r="Q940" i="202"/>
  <c r="S940" i="202" s="1"/>
  <c r="N940" i="202"/>
  <c r="M940" i="202"/>
  <c r="L940" i="202"/>
  <c r="K940" i="202"/>
  <c r="J940" i="202"/>
  <c r="I940" i="202"/>
  <c r="S939" i="202"/>
  <c r="R939" i="202"/>
  <c r="Q939" i="202"/>
  <c r="O939" i="202"/>
  <c r="N939" i="202"/>
  <c r="M939" i="202"/>
  <c r="L939" i="202"/>
  <c r="P939" i="202" s="1"/>
  <c r="K939" i="202"/>
  <c r="J939" i="202"/>
  <c r="I939" i="202"/>
  <c r="R938" i="202"/>
  <c r="S938" i="202" s="1"/>
  <c r="Q938" i="202"/>
  <c r="O938" i="202"/>
  <c r="N938" i="202"/>
  <c r="M938" i="202"/>
  <c r="L938" i="202"/>
  <c r="P938" i="202" s="1"/>
  <c r="K938" i="202"/>
  <c r="J938" i="202"/>
  <c r="I938" i="202"/>
  <c r="R937" i="202"/>
  <c r="Q937" i="202"/>
  <c r="S937" i="202" s="1"/>
  <c r="N937" i="202"/>
  <c r="M937" i="202"/>
  <c r="O937" i="202" s="1"/>
  <c r="L937" i="202"/>
  <c r="P937" i="202" s="1"/>
  <c r="K937" i="202"/>
  <c r="J937" i="202"/>
  <c r="I937" i="202"/>
  <c r="R936" i="202"/>
  <c r="Q936" i="202"/>
  <c r="S936" i="202" s="1"/>
  <c r="N936" i="202"/>
  <c r="M936" i="202"/>
  <c r="L936" i="202"/>
  <c r="K936" i="202"/>
  <c r="J936" i="202"/>
  <c r="I936" i="202"/>
  <c r="S935" i="202"/>
  <c r="R935" i="202"/>
  <c r="Q935" i="202"/>
  <c r="O935" i="202"/>
  <c r="N935" i="202"/>
  <c r="M935" i="202"/>
  <c r="L935" i="202"/>
  <c r="P935" i="202" s="1"/>
  <c r="K935" i="202"/>
  <c r="J935" i="202"/>
  <c r="I935" i="202"/>
  <c r="R934" i="202"/>
  <c r="S934" i="202" s="1"/>
  <c r="Q934" i="202"/>
  <c r="O934" i="202"/>
  <c r="N934" i="202"/>
  <c r="M934" i="202"/>
  <c r="L934" i="202"/>
  <c r="P934" i="202" s="1"/>
  <c r="K934" i="202"/>
  <c r="J934" i="202"/>
  <c r="I934" i="202"/>
  <c r="R933" i="202"/>
  <c r="Q933" i="202"/>
  <c r="S933" i="202" s="1"/>
  <c r="N933" i="202"/>
  <c r="M933" i="202"/>
  <c r="O933" i="202" s="1"/>
  <c r="L933" i="202"/>
  <c r="P933" i="202" s="1"/>
  <c r="K933" i="202"/>
  <c r="J933" i="202"/>
  <c r="I933" i="202"/>
  <c r="R932" i="202"/>
  <c r="Q932" i="202"/>
  <c r="S932" i="202" s="1"/>
  <c r="N932" i="202"/>
  <c r="M932" i="202"/>
  <c r="L932" i="202"/>
  <c r="K932" i="202"/>
  <c r="J932" i="202"/>
  <c r="I932" i="202"/>
  <c r="S931" i="202"/>
  <c r="R931" i="202"/>
  <c r="Q931" i="202"/>
  <c r="O931" i="202"/>
  <c r="N931" i="202"/>
  <c r="M931" i="202"/>
  <c r="L931" i="202"/>
  <c r="P931" i="202" s="1"/>
  <c r="K931" i="202"/>
  <c r="J931" i="202"/>
  <c r="I931" i="202"/>
  <c r="R930" i="202"/>
  <c r="S930" i="202" s="1"/>
  <c r="Q930" i="202"/>
  <c r="O930" i="202"/>
  <c r="N930" i="202"/>
  <c r="M930" i="202"/>
  <c r="L930" i="202"/>
  <c r="P930" i="202" s="1"/>
  <c r="K930" i="202"/>
  <c r="J930" i="202"/>
  <c r="I930" i="202"/>
  <c r="R929" i="202"/>
  <c r="Q929" i="202"/>
  <c r="S929" i="202" s="1"/>
  <c r="N929" i="202"/>
  <c r="M929" i="202"/>
  <c r="O929" i="202" s="1"/>
  <c r="L929" i="202"/>
  <c r="P929" i="202" s="1"/>
  <c r="K929" i="202"/>
  <c r="J929" i="202"/>
  <c r="I929" i="202"/>
  <c r="R928" i="202"/>
  <c r="Q928" i="202"/>
  <c r="S928" i="202" s="1"/>
  <c r="N928" i="202"/>
  <c r="M928" i="202"/>
  <c r="L928" i="202"/>
  <c r="K928" i="202"/>
  <c r="J928" i="202"/>
  <c r="I928" i="202"/>
  <c r="S927" i="202"/>
  <c r="R927" i="202"/>
  <c r="Q927" i="202"/>
  <c r="O927" i="202"/>
  <c r="N927" i="202"/>
  <c r="M927" i="202"/>
  <c r="L927" i="202"/>
  <c r="P927" i="202" s="1"/>
  <c r="K927" i="202"/>
  <c r="J927" i="202"/>
  <c r="I927" i="202"/>
  <c r="R926" i="202"/>
  <c r="S926" i="202" s="1"/>
  <c r="Q926" i="202"/>
  <c r="O926" i="202"/>
  <c r="N926" i="202"/>
  <c r="M926" i="202"/>
  <c r="L926" i="202"/>
  <c r="P926" i="202" s="1"/>
  <c r="K926" i="202"/>
  <c r="J926" i="202"/>
  <c r="I926" i="202"/>
  <c r="R925" i="202"/>
  <c r="Q925" i="202"/>
  <c r="S925" i="202" s="1"/>
  <c r="N925" i="202"/>
  <c r="M925" i="202"/>
  <c r="O925" i="202" s="1"/>
  <c r="L925" i="202"/>
  <c r="P925" i="202" s="1"/>
  <c r="K925" i="202"/>
  <c r="J925" i="202"/>
  <c r="I925" i="202"/>
  <c r="R924" i="202"/>
  <c r="Q924" i="202"/>
  <c r="S924" i="202" s="1"/>
  <c r="N924" i="202"/>
  <c r="M924" i="202"/>
  <c r="L924" i="202"/>
  <c r="K924" i="202"/>
  <c r="J924" i="202"/>
  <c r="I924" i="202"/>
  <c r="S923" i="202"/>
  <c r="R923" i="202"/>
  <c r="Q923" i="202"/>
  <c r="O923" i="202"/>
  <c r="N923" i="202"/>
  <c r="M923" i="202"/>
  <c r="L923" i="202"/>
  <c r="P923" i="202" s="1"/>
  <c r="K923" i="202"/>
  <c r="J923" i="202"/>
  <c r="I923" i="202"/>
  <c r="R922" i="202"/>
  <c r="S922" i="202" s="1"/>
  <c r="Q922" i="202"/>
  <c r="O922" i="202"/>
  <c r="N922" i="202"/>
  <c r="M922" i="202"/>
  <c r="L922" i="202"/>
  <c r="P922" i="202" s="1"/>
  <c r="K922" i="202"/>
  <c r="J922" i="202"/>
  <c r="I922" i="202"/>
  <c r="R921" i="202"/>
  <c r="Q921" i="202"/>
  <c r="S921" i="202" s="1"/>
  <c r="N921" i="202"/>
  <c r="M921" i="202"/>
  <c r="O921" i="202" s="1"/>
  <c r="L921" i="202"/>
  <c r="P921" i="202" s="1"/>
  <c r="K921" i="202"/>
  <c r="J921" i="202"/>
  <c r="I921" i="202"/>
  <c r="R920" i="202"/>
  <c r="Q920" i="202"/>
  <c r="S920" i="202" s="1"/>
  <c r="N920" i="202"/>
  <c r="M920" i="202"/>
  <c r="L920" i="202"/>
  <c r="K920" i="202"/>
  <c r="J920" i="202"/>
  <c r="I920" i="202"/>
  <c r="S919" i="202"/>
  <c r="R919" i="202"/>
  <c r="Q919" i="202"/>
  <c r="O919" i="202"/>
  <c r="N919" i="202"/>
  <c r="M919" i="202"/>
  <c r="L919" i="202"/>
  <c r="P919" i="202" s="1"/>
  <c r="K919" i="202"/>
  <c r="J919" i="202"/>
  <c r="I919" i="202"/>
  <c r="R918" i="202"/>
  <c r="S918" i="202" s="1"/>
  <c r="Q918" i="202"/>
  <c r="O918" i="202"/>
  <c r="N918" i="202"/>
  <c r="M918" i="202"/>
  <c r="L918" i="202"/>
  <c r="P918" i="202" s="1"/>
  <c r="K918" i="202"/>
  <c r="J918" i="202"/>
  <c r="I918" i="202"/>
  <c r="R917" i="202"/>
  <c r="Q917" i="202"/>
  <c r="S917" i="202" s="1"/>
  <c r="N917" i="202"/>
  <c r="M917" i="202"/>
  <c r="O917" i="202" s="1"/>
  <c r="L917" i="202"/>
  <c r="P917" i="202" s="1"/>
  <c r="K917" i="202"/>
  <c r="J917" i="202"/>
  <c r="I917" i="202"/>
  <c r="R916" i="202"/>
  <c r="Q916" i="202"/>
  <c r="S916" i="202" s="1"/>
  <c r="N916" i="202"/>
  <c r="M916" i="202"/>
  <c r="L916" i="202"/>
  <c r="K916" i="202"/>
  <c r="J916" i="202"/>
  <c r="I916" i="202"/>
  <c r="S915" i="202"/>
  <c r="R915" i="202"/>
  <c r="Q915" i="202"/>
  <c r="O915" i="202"/>
  <c r="N915" i="202"/>
  <c r="M915" i="202"/>
  <c r="L915" i="202"/>
  <c r="P915" i="202" s="1"/>
  <c r="K915" i="202"/>
  <c r="J915" i="202"/>
  <c r="I915" i="202"/>
  <c r="R914" i="202"/>
  <c r="S914" i="202" s="1"/>
  <c r="Q914" i="202"/>
  <c r="O914" i="202"/>
  <c r="N914" i="202"/>
  <c r="M914" i="202"/>
  <c r="L914" i="202"/>
  <c r="P914" i="202" s="1"/>
  <c r="K914" i="202"/>
  <c r="J914" i="202"/>
  <c r="I914" i="202"/>
  <c r="R913" i="202"/>
  <c r="Q913" i="202"/>
  <c r="S913" i="202" s="1"/>
  <c r="N913" i="202"/>
  <c r="M913" i="202"/>
  <c r="O913" i="202" s="1"/>
  <c r="L913" i="202"/>
  <c r="P913" i="202" s="1"/>
  <c r="K913" i="202"/>
  <c r="J913" i="202"/>
  <c r="I913" i="202"/>
  <c r="R912" i="202"/>
  <c r="Q912" i="202"/>
  <c r="S912" i="202" s="1"/>
  <c r="N912" i="202"/>
  <c r="M912" i="202"/>
  <c r="L912" i="202"/>
  <c r="K912" i="202"/>
  <c r="J912" i="202"/>
  <c r="I912" i="202"/>
  <c r="S911" i="202"/>
  <c r="R911" i="202"/>
  <c r="Q911" i="202"/>
  <c r="O911" i="202"/>
  <c r="N911" i="202"/>
  <c r="M911" i="202"/>
  <c r="L911" i="202"/>
  <c r="P911" i="202" s="1"/>
  <c r="K911" i="202"/>
  <c r="J911" i="202"/>
  <c r="I911" i="202"/>
  <c r="R910" i="202"/>
  <c r="S910" i="202" s="1"/>
  <c r="Q910" i="202"/>
  <c r="O910" i="202"/>
  <c r="N910" i="202"/>
  <c r="M910" i="202"/>
  <c r="L910" i="202"/>
  <c r="P910" i="202" s="1"/>
  <c r="K910" i="202"/>
  <c r="J910" i="202"/>
  <c r="I910" i="202"/>
  <c r="R909" i="202"/>
  <c r="Q909" i="202"/>
  <c r="S909" i="202" s="1"/>
  <c r="N909" i="202"/>
  <c r="M909" i="202"/>
  <c r="O909" i="202" s="1"/>
  <c r="L909" i="202"/>
  <c r="P909" i="202" s="1"/>
  <c r="K909" i="202"/>
  <c r="J909" i="202"/>
  <c r="I909" i="202"/>
  <c r="R908" i="202"/>
  <c r="Q908" i="202"/>
  <c r="S908" i="202" s="1"/>
  <c r="N908" i="202"/>
  <c r="M908" i="202"/>
  <c r="L908" i="202"/>
  <c r="K908" i="202"/>
  <c r="J908" i="202"/>
  <c r="I908" i="202"/>
  <c r="S907" i="202"/>
  <c r="R907" i="202"/>
  <c r="Q907" i="202"/>
  <c r="O907" i="202"/>
  <c r="N907" i="202"/>
  <c r="M907" i="202"/>
  <c r="L907" i="202"/>
  <c r="P907" i="202" s="1"/>
  <c r="K907" i="202"/>
  <c r="J907" i="202"/>
  <c r="I907" i="202"/>
  <c r="R906" i="202"/>
  <c r="S906" i="202" s="1"/>
  <c r="Q906" i="202"/>
  <c r="O906" i="202"/>
  <c r="N906" i="202"/>
  <c r="M906" i="202"/>
  <c r="L906" i="202"/>
  <c r="P906" i="202" s="1"/>
  <c r="K906" i="202"/>
  <c r="J906" i="202"/>
  <c r="I906" i="202"/>
  <c r="R905" i="202"/>
  <c r="Q905" i="202"/>
  <c r="S905" i="202" s="1"/>
  <c r="N905" i="202"/>
  <c r="M905" i="202"/>
  <c r="O905" i="202" s="1"/>
  <c r="L905" i="202"/>
  <c r="P905" i="202" s="1"/>
  <c r="K905" i="202"/>
  <c r="J905" i="202"/>
  <c r="I905" i="202"/>
  <c r="R904" i="202"/>
  <c r="Q904" i="202"/>
  <c r="S904" i="202" s="1"/>
  <c r="N904" i="202"/>
  <c r="M904" i="202"/>
  <c r="L904" i="202"/>
  <c r="K904" i="202"/>
  <c r="J904" i="202"/>
  <c r="I904" i="202"/>
  <c r="S903" i="202"/>
  <c r="R903" i="202"/>
  <c r="Q903" i="202"/>
  <c r="O903" i="202"/>
  <c r="N903" i="202"/>
  <c r="M903" i="202"/>
  <c r="L903" i="202"/>
  <c r="P903" i="202" s="1"/>
  <c r="K903" i="202"/>
  <c r="J903" i="202"/>
  <c r="I903" i="202"/>
  <c r="R902" i="202"/>
  <c r="S902" i="202" s="1"/>
  <c r="Q902" i="202"/>
  <c r="O902" i="202"/>
  <c r="N902" i="202"/>
  <c r="M902" i="202"/>
  <c r="L902" i="202"/>
  <c r="P902" i="202" s="1"/>
  <c r="K902" i="202"/>
  <c r="J902" i="202"/>
  <c r="I902" i="202"/>
  <c r="R901" i="202"/>
  <c r="Q901" i="202"/>
  <c r="S901" i="202" s="1"/>
  <c r="N901" i="202"/>
  <c r="M901" i="202"/>
  <c r="O901" i="202" s="1"/>
  <c r="L901" i="202"/>
  <c r="P901" i="202" s="1"/>
  <c r="K901" i="202"/>
  <c r="J901" i="202"/>
  <c r="I901" i="202"/>
  <c r="R900" i="202"/>
  <c r="Q900" i="202"/>
  <c r="S900" i="202" s="1"/>
  <c r="N900" i="202"/>
  <c r="M900" i="202"/>
  <c r="L900" i="202"/>
  <c r="K900" i="202"/>
  <c r="J900" i="202"/>
  <c r="I900" i="202"/>
  <c r="S899" i="202"/>
  <c r="R899" i="202"/>
  <c r="Q899" i="202"/>
  <c r="O899" i="202"/>
  <c r="N899" i="202"/>
  <c r="M899" i="202"/>
  <c r="L899" i="202"/>
  <c r="P899" i="202" s="1"/>
  <c r="K899" i="202"/>
  <c r="J899" i="202"/>
  <c r="I899" i="202"/>
  <c r="R898" i="202"/>
  <c r="S898" i="202" s="1"/>
  <c r="Q898" i="202"/>
  <c r="O898" i="202"/>
  <c r="N898" i="202"/>
  <c r="M898" i="202"/>
  <c r="L898" i="202"/>
  <c r="P898" i="202" s="1"/>
  <c r="K898" i="202"/>
  <c r="J898" i="202"/>
  <c r="I898" i="202"/>
  <c r="R897" i="202"/>
  <c r="Q897" i="202"/>
  <c r="S897" i="202" s="1"/>
  <c r="N897" i="202"/>
  <c r="M897" i="202"/>
  <c r="O897" i="202" s="1"/>
  <c r="L897" i="202"/>
  <c r="P897" i="202" s="1"/>
  <c r="K897" i="202"/>
  <c r="J897" i="202"/>
  <c r="I897" i="202"/>
  <c r="R896" i="202"/>
  <c r="Q896" i="202"/>
  <c r="S896" i="202" s="1"/>
  <c r="N896" i="202"/>
  <c r="M896" i="202"/>
  <c r="L896" i="202"/>
  <c r="K896" i="202"/>
  <c r="J896" i="202"/>
  <c r="I896" i="202"/>
  <c r="S895" i="202"/>
  <c r="R895" i="202"/>
  <c r="Q895" i="202"/>
  <c r="O895" i="202"/>
  <c r="N895" i="202"/>
  <c r="M895" i="202"/>
  <c r="L895" i="202"/>
  <c r="P895" i="202" s="1"/>
  <c r="K895" i="202"/>
  <c r="J895" i="202"/>
  <c r="I895" i="202"/>
  <c r="R894" i="202"/>
  <c r="S894" i="202" s="1"/>
  <c r="Q894" i="202"/>
  <c r="O894" i="202"/>
  <c r="N894" i="202"/>
  <c r="M894" i="202"/>
  <c r="L894" i="202"/>
  <c r="P894" i="202" s="1"/>
  <c r="K894" i="202"/>
  <c r="J894" i="202"/>
  <c r="I894" i="202"/>
  <c r="R893" i="202"/>
  <c r="Q893" i="202"/>
  <c r="S893" i="202" s="1"/>
  <c r="N893" i="202"/>
  <c r="M893" i="202"/>
  <c r="O893" i="202" s="1"/>
  <c r="L893" i="202"/>
  <c r="P893" i="202" s="1"/>
  <c r="K893" i="202"/>
  <c r="J893" i="202"/>
  <c r="I893" i="202"/>
  <c r="R892" i="202"/>
  <c r="Q892" i="202"/>
  <c r="S892" i="202" s="1"/>
  <c r="N892" i="202"/>
  <c r="M892" i="202"/>
  <c r="L892" i="202"/>
  <c r="K892" i="202"/>
  <c r="J892" i="202"/>
  <c r="I892" i="202"/>
  <c r="S891" i="202"/>
  <c r="R891" i="202"/>
  <c r="Q891" i="202"/>
  <c r="O891" i="202"/>
  <c r="N891" i="202"/>
  <c r="M891" i="202"/>
  <c r="L891" i="202"/>
  <c r="P891" i="202" s="1"/>
  <c r="K891" i="202"/>
  <c r="J891" i="202"/>
  <c r="I891" i="202"/>
  <c r="R890" i="202"/>
  <c r="S890" i="202" s="1"/>
  <c r="Q890" i="202"/>
  <c r="O890" i="202"/>
  <c r="N890" i="202"/>
  <c r="M890" i="202"/>
  <c r="L890" i="202"/>
  <c r="P890" i="202" s="1"/>
  <c r="K890" i="202"/>
  <c r="J890" i="202"/>
  <c r="I890" i="202"/>
  <c r="R889" i="202"/>
  <c r="Q889" i="202"/>
  <c r="S889" i="202" s="1"/>
  <c r="N889" i="202"/>
  <c r="M889" i="202"/>
  <c r="O889" i="202" s="1"/>
  <c r="L889" i="202"/>
  <c r="P889" i="202" s="1"/>
  <c r="K889" i="202"/>
  <c r="J889" i="202"/>
  <c r="I889" i="202"/>
  <c r="R888" i="202"/>
  <c r="Q888" i="202"/>
  <c r="S888" i="202" s="1"/>
  <c r="N888" i="202"/>
  <c r="M888" i="202"/>
  <c r="L888" i="202"/>
  <c r="K888" i="202"/>
  <c r="J888" i="202"/>
  <c r="I888" i="202"/>
  <c r="S887" i="202"/>
  <c r="R887" i="202"/>
  <c r="Q887" i="202"/>
  <c r="O887" i="202"/>
  <c r="N887" i="202"/>
  <c r="M887" i="202"/>
  <c r="L887" i="202"/>
  <c r="P887" i="202" s="1"/>
  <c r="K887" i="202"/>
  <c r="J887" i="202"/>
  <c r="I887" i="202"/>
  <c r="R886" i="202"/>
  <c r="S886" i="202" s="1"/>
  <c r="Q886" i="202"/>
  <c r="O886" i="202"/>
  <c r="N886" i="202"/>
  <c r="M886" i="202"/>
  <c r="L886" i="202"/>
  <c r="P886" i="202" s="1"/>
  <c r="K886" i="202"/>
  <c r="J886" i="202"/>
  <c r="I886" i="202"/>
  <c r="R885" i="202"/>
  <c r="Q885" i="202"/>
  <c r="S885" i="202" s="1"/>
  <c r="N885" i="202"/>
  <c r="M885" i="202"/>
  <c r="O885" i="202" s="1"/>
  <c r="L885" i="202"/>
  <c r="P885" i="202" s="1"/>
  <c r="K885" i="202"/>
  <c r="J885" i="202"/>
  <c r="I885" i="202"/>
  <c r="R884" i="202"/>
  <c r="Q884" i="202"/>
  <c r="S884" i="202" s="1"/>
  <c r="N884" i="202"/>
  <c r="M884" i="202"/>
  <c r="L884" i="202"/>
  <c r="K884" i="202"/>
  <c r="J884" i="202"/>
  <c r="I884" i="202"/>
  <c r="S883" i="202"/>
  <c r="R883" i="202"/>
  <c r="Q883" i="202"/>
  <c r="O883" i="202"/>
  <c r="N883" i="202"/>
  <c r="M883" i="202"/>
  <c r="L883" i="202"/>
  <c r="P883" i="202" s="1"/>
  <c r="K883" i="202"/>
  <c r="J883" i="202"/>
  <c r="I883" i="202"/>
  <c r="R882" i="202"/>
  <c r="S882" i="202" s="1"/>
  <c r="Q882" i="202"/>
  <c r="O882" i="202"/>
  <c r="N882" i="202"/>
  <c r="M882" i="202"/>
  <c r="L882" i="202"/>
  <c r="P882" i="202" s="1"/>
  <c r="K882" i="202"/>
  <c r="J882" i="202"/>
  <c r="I882" i="202"/>
  <c r="R881" i="202"/>
  <c r="Q881" i="202"/>
  <c r="S881" i="202" s="1"/>
  <c r="N881" i="202"/>
  <c r="M881" i="202"/>
  <c r="O881" i="202" s="1"/>
  <c r="L881" i="202"/>
  <c r="P881" i="202" s="1"/>
  <c r="K881" i="202"/>
  <c r="J881" i="202"/>
  <c r="I881" i="202"/>
  <c r="R880" i="202"/>
  <c r="Q880" i="202"/>
  <c r="S880" i="202" s="1"/>
  <c r="N880" i="202"/>
  <c r="M880" i="202"/>
  <c r="L880" i="202"/>
  <c r="K880" i="202"/>
  <c r="J880" i="202"/>
  <c r="I880" i="202"/>
  <c r="S879" i="202"/>
  <c r="R879" i="202"/>
  <c r="Q879" i="202"/>
  <c r="O879" i="202"/>
  <c r="N879" i="202"/>
  <c r="M879" i="202"/>
  <c r="L879" i="202"/>
  <c r="P879" i="202" s="1"/>
  <c r="K879" i="202"/>
  <c r="J879" i="202"/>
  <c r="I879" i="202"/>
  <c r="R878" i="202"/>
  <c r="S878" i="202" s="1"/>
  <c r="Q878" i="202"/>
  <c r="O878" i="202"/>
  <c r="N878" i="202"/>
  <c r="M878" i="202"/>
  <c r="L878" i="202"/>
  <c r="P878" i="202" s="1"/>
  <c r="K878" i="202"/>
  <c r="J878" i="202"/>
  <c r="I878" i="202"/>
  <c r="R877" i="202"/>
  <c r="Q877" i="202"/>
  <c r="S877" i="202" s="1"/>
  <c r="N877" i="202"/>
  <c r="M877" i="202"/>
  <c r="O877" i="202" s="1"/>
  <c r="L877" i="202"/>
  <c r="P877" i="202" s="1"/>
  <c r="K877" i="202"/>
  <c r="J877" i="202"/>
  <c r="I877" i="202"/>
  <c r="R876" i="202"/>
  <c r="Q876" i="202"/>
  <c r="S876" i="202" s="1"/>
  <c r="N876" i="202"/>
  <c r="M876" i="202"/>
  <c r="L876" i="202"/>
  <c r="K876" i="202"/>
  <c r="J876" i="202"/>
  <c r="I876" i="202"/>
  <c r="S875" i="202"/>
  <c r="R875" i="202"/>
  <c r="Q875" i="202"/>
  <c r="O875" i="202"/>
  <c r="N875" i="202"/>
  <c r="M875" i="202"/>
  <c r="L875" i="202"/>
  <c r="P875" i="202" s="1"/>
  <c r="K875" i="202"/>
  <c r="J875" i="202"/>
  <c r="I875" i="202"/>
  <c r="R874" i="202"/>
  <c r="S874" i="202" s="1"/>
  <c r="Q874" i="202"/>
  <c r="O874" i="202"/>
  <c r="N874" i="202"/>
  <c r="M874" i="202"/>
  <c r="L874" i="202"/>
  <c r="P874" i="202" s="1"/>
  <c r="K874" i="202"/>
  <c r="J874" i="202"/>
  <c r="I874" i="202"/>
  <c r="R873" i="202"/>
  <c r="Q873" i="202"/>
  <c r="S873" i="202" s="1"/>
  <c r="N873" i="202"/>
  <c r="M873" i="202"/>
  <c r="O873" i="202" s="1"/>
  <c r="L873" i="202"/>
  <c r="P873" i="202" s="1"/>
  <c r="K873" i="202"/>
  <c r="J873" i="202"/>
  <c r="I873" i="202"/>
  <c r="R872" i="202"/>
  <c r="Q872" i="202"/>
  <c r="S872" i="202" s="1"/>
  <c r="N872" i="202"/>
  <c r="M872" i="202"/>
  <c r="L872" i="202"/>
  <c r="K872" i="202"/>
  <c r="J872" i="202"/>
  <c r="I872" i="202"/>
  <c r="S871" i="202"/>
  <c r="R871" i="202"/>
  <c r="Q871" i="202"/>
  <c r="O871" i="202"/>
  <c r="N871" i="202"/>
  <c r="M871" i="202"/>
  <c r="L871" i="202"/>
  <c r="P871" i="202" s="1"/>
  <c r="K871" i="202"/>
  <c r="J871" i="202"/>
  <c r="I871" i="202"/>
  <c r="R870" i="202"/>
  <c r="S870" i="202" s="1"/>
  <c r="Q870" i="202"/>
  <c r="O870" i="202"/>
  <c r="N870" i="202"/>
  <c r="M870" i="202"/>
  <c r="L870" i="202"/>
  <c r="P870" i="202" s="1"/>
  <c r="K870" i="202"/>
  <c r="J870" i="202"/>
  <c r="I870" i="202"/>
  <c r="R869" i="202"/>
  <c r="Q869" i="202"/>
  <c r="S869" i="202" s="1"/>
  <c r="N869" i="202"/>
  <c r="M869" i="202"/>
  <c r="O869" i="202" s="1"/>
  <c r="L869" i="202"/>
  <c r="P869" i="202" s="1"/>
  <c r="K869" i="202"/>
  <c r="J869" i="202"/>
  <c r="I869" i="202"/>
  <c r="R868" i="202"/>
  <c r="Q868" i="202"/>
  <c r="S868" i="202" s="1"/>
  <c r="N868" i="202"/>
  <c r="M868" i="202"/>
  <c r="L868" i="202"/>
  <c r="K868" i="202"/>
  <c r="J868" i="202"/>
  <c r="I868" i="202"/>
  <c r="S867" i="202"/>
  <c r="R867" i="202"/>
  <c r="Q867" i="202"/>
  <c r="O867" i="202"/>
  <c r="N867" i="202"/>
  <c r="M867" i="202"/>
  <c r="L867" i="202"/>
  <c r="P867" i="202" s="1"/>
  <c r="K867" i="202"/>
  <c r="J867" i="202"/>
  <c r="I867" i="202"/>
  <c r="R866" i="202"/>
  <c r="S866" i="202" s="1"/>
  <c r="Q866" i="202"/>
  <c r="O866" i="202"/>
  <c r="N866" i="202"/>
  <c r="M866" i="202"/>
  <c r="L866" i="202"/>
  <c r="P866" i="202" s="1"/>
  <c r="K866" i="202"/>
  <c r="J866" i="202"/>
  <c r="I866" i="202"/>
  <c r="R865" i="202"/>
  <c r="Q865" i="202"/>
  <c r="S865" i="202" s="1"/>
  <c r="N865" i="202"/>
  <c r="M865" i="202"/>
  <c r="O865" i="202" s="1"/>
  <c r="L865" i="202"/>
  <c r="P865" i="202" s="1"/>
  <c r="K865" i="202"/>
  <c r="J865" i="202"/>
  <c r="I865" i="202"/>
  <c r="R864" i="202"/>
  <c r="Q864" i="202"/>
  <c r="S864" i="202" s="1"/>
  <c r="N864" i="202"/>
  <c r="M864" i="202"/>
  <c r="L864" i="202"/>
  <c r="K864" i="202"/>
  <c r="J864" i="202"/>
  <c r="I864" i="202"/>
  <c r="S863" i="202"/>
  <c r="R863" i="202"/>
  <c r="Q863" i="202"/>
  <c r="O863" i="202"/>
  <c r="N863" i="202"/>
  <c r="M863" i="202"/>
  <c r="L863" i="202"/>
  <c r="P863" i="202" s="1"/>
  <c r="K863" i="202"/>
  <c r="J863" i="202"/>
  <c r="I863" i="202"/>
  <c r="R862" i="202"/>
  <c r="S862" i="202" s="1"/>
  <c r="Q862" i="202"/>
  <c r="O862" i="202"/>
  <c r="N862" i="202"/>
  <c r="M862" i="202"/>
  <c r="L862" i="202"/>
  <c r="P862" i="202" s="1"/>
  <c r="K862" i="202"/>
  <c r="J862" i="202"/>
  <c r="I862" i="202"/>
  <c r="R861" i="202"/>
  <c r="Q861" i="202"/>
  <c r="S861" i="202" s="1"/>
  <c r="N861" i="202"/>
  <c r="M861" i="202"/>
  <c r="O861" i="202" s="1"/>
  <c r="L861" i="202"/>
  <c r="P861" i="202" s="1"/>
  <c r="K861" i="202"/>
  <c r="J861" i="202"/>
  <c r="I861" i="202"/>
  <c r="R860" i="202"/>
  <c r="Q860" i="202"/>
  <c r="S860" i="202" s="1"/>
  <c r="N860" i="202"/>
  <c r="M860" i="202"/>
  <c r="L860" i="202"/>
  <c r="K860" i="202"/>
  <c r="J860" i="202"/>
  <c r="I860" i="202"/>
  <c r="S859" i="202"/>
  <c r="R859" i="202"/>
  <c r="Q859" i="202"/>
  <c r="O859" i="202"/>
  <c r="N859" i="202"/>
  <c r="M859" i="202"/>
  <c r="L859" i="202"/>
  <c r="P859" i="202" s="1"/>
  <c r="K859" i="202"/>
  <c r="J859" i="202"/>
  <c r="I859" i="202"/>
  <c r="R858" i="202"/>
  <c r="S858" i="202" s="1"/>
  <c r="Q858" i="202"/>
  <c r="O858" i="202"/>
  <c r="N858" i="202"/>
  <c r="M858" i="202"/>
  <c r="L858" i="202"/>
  <c r="P858" i="202" s="1"/>
  <c r="K858" i="202"/>
  <c r="J858" i="202"/>
  <c r="I858" i="202"/>
  <c r="R857" i="202"/>
  <c r="Q857" i="202"/>
  <c r="S857" i="202" s="1"/>
  <c r="N857" i="202"/>
  <c r="M857" i="202"/>
  <c r="O857" i="202" s="1"/>
  <c r="L857" i="202"/>
  <c r="P857" i="202" s="1"/>
  <c r="K857" i="202"/>
  <c r="J857" i="202"/>
  <c r="I857" i="202"/>
  <c r="R856" i="202"/>
  <c r="Q856" i="202"/>
  <c r="S856" i="202" s="1"/>
  <c r="N856" i="202"/>
  <c r="M856" i="202"/>
  <c r="L856" i="202"/>
  <c r="K856" i="202"/>
  <c r="J856" i="202"/>
  <c r="I856" i="202"/>
  <c r="S855" i="202"/>
  <c r="R855" i="202"/>
  <c r="Q855" i="202"/>
  <c r="O855" i="202"/>
  <c r="N855" i="202"/>
  <c r="M855" i="202"/>
  <c r="L855" i="202"/>
  <c r="P855" i="202" s="1"/>
  <c r="K855" i="202"/>
  <c r="J855" i="202"/>
  <c r="I855" i="202"/>
  <c r="R854" i="202"/>
  <c r="S854" i="202" s="1"/>
  <c r="Q854" i="202"/>
  <c r="O854" i="202"/>
  <c r="N854" i="202"/>
  <c r="M854" i="202"/>
  <c r="L854" i="202"/>
  <c r="P854" i="202" s="1"/>
  <c r="K854" i="202"/>
  <c r="J854" i="202"/>
  <c r="I854" i="202"/>
  <c r="R853" i="202"/>
  <c r="Q853" i="202"/>
  <c r="S853" i="202" s="1"/>
  <c r="N853" i="202"/>
  <c r="M853" i="202"/>
  <c r="O853" i="202" s="1"/>
  <c r="L853" i="202"/>
  <c r="P853" i="202" s="1"/>
  <c r="K853" i="202"/>
  <c r="J853" i="202"/>
  <c r="I853" i="202"/>
  <c r="R852" i="202"/>
  <c r="Q852" i="202"/>
  <c r="S852" i="202" s="1"/>
  <c r="N852" i="202"/>
  <c r="M852" i="202"/>
  <c r="L852" i="202"/>
  <c r="K852" i="202"/>
  <c r="J852" i="202"/>
  <c r="I852" i="202"/>
  <c r="S851" i="202"/>
  <c r="R851" i="202"/>
  <c r="Q851" i="202"/>
  <c r="O851" i="202"/>
  <c r="N851" i="202"/>
  <c r="M851" i="202"/>
  <c r="L851" i="202"/>
  <c r="P851" i="202" s="1"/>
  <c r="K851" i="202"/>
  <c r="J851" i="202"/>
  <c r="I851" i="202"/>
  <c r="R850" i="202"/>
  <c r="S850" i="202" s="1"/>
  <c r="Q850" i="202"/>
  <c r="O850" i="202"/>
  <c r="N850" i="202"/>
  <c r="M850" i="202"/>
  <c r="L850" i="202"/>
  <c r="P850" i="202" s="1"/>
  <c r="K850" i="202"/>
  <c r="J850" i="202"/>
  <c r="I850" i="202"/>
  <c r="R849" i="202"/>
  <c r="Q849" i="202"/>
  <c r="S849" i="202" s="1"/>
  <c r="N849" i="202"/>
  <c r="M849" i="202"/>
  <c r="O849" i="202" s="1"/>
  <c r="L849" i="202"/>
  <c r="P849" i="202" s="1"/>
  <c r="K849" i="202"/>
  <c r="J849" i="202"/>
  <c r="I849" i="202"/>
  <c r="R848" i="202"/>
  <c r="Q848" i="202"/>
  <c r="S848" i="202" s="1"/>
  <c r="N848" i="202"/>
  <c r="M848" i="202"/>
  <c r="L848" i="202"/>
  <c r="K848" i="202"/>
  <c r="J848" i="202"/>
  <c r="I848" i="202"/>
  <c r="S847" i="202"/>
  <c r="R847" i="202"/>
  <c r="Q847" i="202"/>
  <c r="O847" i="202"/>
  <c r="N847" i="202"/>
  <c r="M847" i="202"/>
  <c r="L847" i="202"/>
  <c r="P847" i="202" s="1"/>
  <c r="K847" i="202"/>
  <c r="J847" i="202"/>
  <c r="I847" i="202"/>
  <c r="R846" i="202"/>
  <c r="S846" i="202" s="1"/>
  <c r="Q846" i="202"/>
  <c r="O846" i="202"/>
  <c r="N846" i="202"/>
  <c r="M846" i="202"/>
  <c r="L846" i="202"/>
  <c r="P846" i="202" s="1"/>
  <c r="K846" i="202"/>
  <c r="J846" i="202"/>
  <c r="I846" i="202"/>
  <c r="R845" i="202"/>
  <c r="Q845" i="202"/>
  <c r="S845" i="202" s="1"/>
  <c r="N845" i="202"/>
  <c r="M845" i="202"/>
  <c r="O845" i="202" s="1"/>
  <c r="L845" i="202"/>
  <c r="P845" i="202" s="1"/>
  <c r="K845" i="202"/>
  <c r="J845" i="202"/>
  <c r="I845" i="202"/>
  <c r="R844" i="202"/>
  <c r="Q844" i="202"/>
  <c r="S844" i="202" s="1"/>
  <c r="N844" i="202"/>
  <c r="M844" i="202"/>
  <c r="L844" i="202"/>
  <c r="K844" i="202"/>
  <c r="J844" i="202"/>
  <c r="I844" i="202"/>
  <c r="S843" i="202"/>
  <c r="R843" i="202"/>
  <c r="Q843" i="202"/>
  <c r="O843" i="202"/>
  <c r="N843" i="202"/>
  <c r="M843" i="202"/>
  <c r="L843" i="202"/>
  <c r="P843" i="202" s="1"/>
  <c r="K843" i="202"/>
  <c r="J843" i="202"/>
  <c r="I843" i="202"/>
  <c r="R842" i="202"/>
  <c r="S842" i="202" s="1"/>
  <c r="Q842" i="202"/>
  <c r="O842" i="202"/>
  <c r="N842" i="202"/>
  <c r="M842" i="202"/>
  <c r="L842" i="202"/>
  <c r="P842" i="202" s="1"/>
  <c r="K842" i="202"/>
  <c r="J842" i="202"/>
  <c r="I842" i="202"/>
  <c r="R841" i="202"/>
  <c r="Q841" i="202"/>
  <c r="S841" i="202" s="1"/>
  <c r="N841" i="202"/>
  <c r="M841" i="202"/>
  <c r="O841" i="202" s="1"/>
  <c r="L841" i="202"/>
  <c r="P841" i="202" s="1"/>
  <c r="K841" i="202"/>
  <c r="J841" i="202"/>
  <c r="I841" i="202"/>
  <c r="R840" i="202"/>
  <c r="Q840" i="202"/>
  <c r="S840" i="202" s="1"/>
  <c r="N840" i="202"/>
  <c r="M840" i="202"/>
  <c r="L840" i="202"/>
  <c r="K840" i="202"/>
  <c r="J840" i="202"/>
  <c r="I840" i="202"/>
  <c r="S839" i="202"/>
  <c r="R839" i="202"/>
  <c r="Q839" i="202"/>
  <c r="O839" i="202"/>
  <c r="N839" i="202"/>
  <c r="M839" i="202"/>
  <c r="L839" i="202"/>
  <c r="P839" i="202" s="1"/>
  <c r="K839" i="202"/>
  <c r="J839" i="202"/>
  <c r="I839" i="202"/>
  <c r="R838" i="202"/>
  <c r="S838" i="202" s="1"/>
  <c r="Q838" i="202"/>
  <c r="O838" i="202"/>
  <c r="N838" i="202"/>
  <c r="M838" i="202"/>
  <c r="L838" i="202"/>
  <c r="P838" i="202" s="1"/>
  <c r="K838" i="202"/>
  <c r="J838" i="202"/>
  <c r="I838" i="202"/>
  <c r="R837" i="202"/>
  <c r="Q837" i="202"/>
  <c r="S837" i="202" s="1"/>
  <c r="N837" i="202"/>
  <c r="M837" i="202"/>
  <c r="O837" i="202" s="1"/>
  <c r="L837" i="202"/>
  <c r="P837" i="202" s="1"/>
  <c r="K837" i="202"/>
  <c r="J837" i="202"/>
  <c r="I837" i="202"/>
  <c r="R836" i="202"/>
  <c r="Q836" i="202"/>
  <c r="S836" i="202" s="1"/>
  <c r="N836" i="202"/>
  <c r="M836" i="202"/>
  <c r="L836" i="202"/>
  <c r="K836" i="202"/>
  <c r="J836" i="202"/>
  <c r="I836" i="202"/>
  <c r="S835" i="202"/>
  <c r="R835" i="202"/>
  <c r="Q835" i="202"/>
  <c r="O835" i="202"/>
  <c r="N835" i="202"/>
  <c r="M835" i="202"/>
  <c r="L835" i="202"/>
  <c r="P835" i="202" s="1"/>
  <c r="K835" i="202"/>
  <c r="J835" i="202"/>
  <c r="I835" i="202"/>
  <c r="R834" i="202"/>
  <c r="S834" i="202" s="1"/>
  <c r="Q834" i="202"/>
  <c r="O834" i="202"/>
  <c r="N834" i="202"/>
  <c r="M834" i="202"/>
  <c r="L834" i="202"/>
  <c r="P834" i="202" s="1"/>
  <c r="K834" i="202"/>
  <c r="J834" i="202"/>
  <c r="I834" i="202"/>
  <c r="R833" i="202"/>
  <c r="Q833" i="202"/>
  <c r="S833" i="202" s="1"/>
  <c r="N833" i="202"/>
  <c r="M833" i="202"/>
  <c r="O833" i="202" s="1"/>
  <c r="L833" i="202"/>
  <c r="P833" i="202" s="1"/>
  <c r="K833" i="202"/>
  <c r="J833" i="202"/>
  <c r="I833" i="202"/>
  <c r="R832" i="202"/>
  <c r="Q832" i="202"/>
  <c r="S832" i="202" s="1"/>
  <c r="N832" i="202"/>
  <c r="M832" i="202"/>
  <c r="L832" i="202"/>
  <c r="K832" i="202"/>
  <c r="J832" i="202"/>
  <c r="I832" i="202"/>
  <c r="S831" i="202"/>
  <c r="R831" i="202"/>
  <c r="Q831" i="202"/>
  <c r="O831" i="202"/>
  <c r="N831" i="202"/>
  <c r="M831" i="202"/>
  <c r="L831" i="202"/>
  <c r="P831" i="202" s="1"/>
  <c r="K831" i="202"/>
  <c r="J831" i="202"/>
  <c r="I831" i="202"/>
  <c r="R830" i="202"/>
  <c r="S830" i="202" s="1"/>
  <c r="Q830" i="202"/>
  <c r="O830" i="202"/>
  <c r="N830" i="202"/>
  <c r="M830" i="202"/>
  <c r="L830" i="202"/>
  <c r="K830" i="202"/>
  <c r="J830" i="202"/>
  <c r="I830" i="202"/>
  <c r="R829" i="202"/>
  <c r="Q829" i="202"/>
  <c r="S829" i="202" s="1"/>
  <c r="N829" i="202"/>
  <c r="M829" i="202"/>
  <c r="O829" i="202" s="1"/>
  <c r="L829" i="202"/>
  <c r="K829" i="202"/>
  <c r="J829" i="202"/>
  <c r="I829" i="202"/>
  <c r="R828" i="202"/>
  <c r="Q828" i="202"/>
  <c r="S828" i="202" s="1"/>
  <c r="N828" i="202"/>
  <c r="M828" i="202"/>
  <c r="L828" i="202"/>
  <c r="O828" i="202" s="1"/>
  <c r="K828" i="202"/>
  <c r="J828" i="202"/>
  <c r="I828" i="202"/>
  <c r="S827" i="202"/>
  <c r="R827" i="202"/>
  <c r="Q827" i="202"/>
  <c r="O827" i="202"/>
  <c r="N827" i="202"/>
  <c r="M827" i="202"/>
  <c r="L827" i="202"/>
  <c r="P827" i="202" s="1"/>
  <c r="K827" i="202"/>
  <c r="J827" i="202"/>
  <c r="I827" i="202"/>
  <c r="R826" i="202"/>
  <c r="S826" i="202" s="1"/>
  <c r="Q826" i="202"/>
  <c r="O826" i="202"/>
  <c r="N826" i="202"/>
  <c r="M826" i="202"/>
  <c r="L826" i="202"/>
  <c r="P826" i="202" s="1"/>
  <c r="K826" i="202"/>
  <c r="J826" i="202"/>
  <c r="I826" i="202"/>
  <c r="R825" i="202"/>
  <c r="Q825" i="202"/>
  <c r="S825" i="202" s="1"/>
  <c r="N825" i="202"/>
  <c r="M825" i="202"/>
  <c r="O825" i="202" s="1"/>
  <c r="L825" i="202"/>
  <c r="P825" i="202" s="1"/>
  <c r="K825" i="202"/>
  <c r="J825" i="202"/>
  <c r="I825" i="202"/>
  <c r="R824" i="202"/>
  <c r="Q824" i="202"/>
  <c r="S824" i="202" s="1"/>
  <c r="N824" i="202"/>
  <c r="M824" i="202"/>
  <c r="L824" i="202"/>
  <c r="K824" i="202"/>
  <c r="J824" i="202"/>
  <c r="I824" i="202"/>
  <c r="S823" i="202"/>
  <c r="R823" i="202"/>
  <c r="Q823" i="202"/>
  <c r="O823" i="202"/>
  <c r="N823" i="202"/>
  <c r="M823" i="202"/>
  <c r="L823" i="202"/>
  <c r="P823" i="202" s="1"/>
  <c r="K823" i="202"/>
  <c r="J823" i="202"/>
  <c r="I823" i="202"/>
  <c r="R822" i="202"/>
  <c r="S822" i="202" s="1"/>
  <c r="Q822" i="202"/>
  <c r="O822" i="202"/>
  <c r="N822" i="202"/>
  <c r="M822" i="202"/>
  <c r="L822" i="202"/>
  <c r="K822" i="202"/>
  <c r="J822" i="202"/>
  <c r="I822" i="202"/>
  <c r="R821" i="202"/>
  <c r="Q821" i="202"/>
  <c r="S821" i="202" s="1"/>
  <c r="N821" i="202"/>
  <c r="M821" i="202"/>
  <c r="O821" i="202" s="1"/>
  <c r="L821" i="202"/>
  <c r="K821" i="202"/>
  <c r="J821" i="202"/>
  <c r="I821" i="202"/>
  <c r="R820" i="202"/>
  <c r="Q820" i="202"/>
  <c r="S820" i="202" s="1"/>
  <c r="N820" i="202"/>
  <c r="M820" i="202"/>
  <c r="L820" i="202"/>
  <c r="O820" i="202" s="1"/>
  <c r="K820" i="202"/>
  <c r="J820" i="202"/>
  <c r="I820" i="202"/>
  <c r="S819" i="202"/>
  <c r="R819" i="202"/>
  <c r="Q819" i="202"/>
  <c r="O819" i="202"/>
  <c r="N819" i="202"/>
  <c r="M819" i="202"/>
  <c r="L819" i="202"/>
  <c r="P819" i="202" s="1"/>
  <c r="K819" i="202"/>
  <c r="J819" i="202"/>
  <c r="I819" i="202"/>
  <c r="R818" i="202"/>
  <c r="S818" i="202" s="1"/>
  <c r="Q818" i="202"/>
  <c r="O818" i="202"/>
  <c r="N818" i="202"/>
  <c r="M818" i="202"/>
  <c r="L818" i="202"/>
  <c r="P818" i="202" s="1"/>
  <c r="K818" i="202"/>
  <c r="J818" i="202"/>
  <c r="I818" i="202"/>
  <c r="R817" i="202"/>
  <c r="Q817" i="202"/>
  <c r="S817" i="202" s="1"/>
  <c r="N817" i="202"/>
  <c r="M817" i="202"/>
  <c r="O817" i="202" s="1"/>
  <c r="L817" i="202"/>
  <c r="P817" i="202" s="1"/>
  <c r="K817" i="202"/>
  <c r="J817" i="202"/>
  <c r="I817" i="202"/>
  <c r="R816" i="202"/>
  <c r="Q816" i="202"/>
  <c r="S816" i="202" s="1"/>
  <c r="N816" i="202"/>
  <c r="M816" i="202"/>
  <c r="L816" i="202"/>
  <c r="K816" i="202"/>
  <c r="J816" i="202"/>
  <c r="I816" i="202"/>
  <c r="S815" i="202"/>
  <c r="R815" i="202"/>
  <c r="Q815" i="202"/>
  <c r="O815" i="202"/>
  <c r="N815" i="202"/>
  <c r="M815" i="202"/>
  <c r="L815" i="202"/>
  <c r="P815" i="202" s="1"/>
  <c r="K815" i="202"/>
  <c r="J815" i="202"/>
  <c r="I815" i="202"/>
  <c r="R814" i="202"/>
  <c r="S814" i="202" s="1"/>
  <c r="Q814" i="202"/>
  <c r="O814" i="202"/>
  <c r="N814" i="202"/>
  <c r="M814" i="202"/>
  <c r="L814" i="202"/>
  <c r="K814" i="202"/>
  <c r="J814" i="202"/>
  <c r="I814" i="202"/>
  <c r="R813" i="202"/>
  <c r="Q813" i="202"/>
  <c r="S813" i="202" s="1"/>
  <c r="N813" i="202"/>
  <c r="M813" i="202"/>
  <c r="O813" i="202" s="1"/>
  <c r="L813" i="202"/>
  <c r="K813" i="202"/>
  <c r="J813" i="202"/>
  <c r="I813" i="202"/>
  <c r="R812" i="202"/>
  <c r="Q812" i="202"/>
  <c r="S812" i="202" s="1"/>
  <c r="N812" i="202"/>
  <c r="M812" i="202"/>
  <c r="L812" i="202"/>
  <c r="O812" i="202" s="1"/>
  <c r="K812" i="202"/>
  <c r="J812" i="202"/>
  <c r="I812" i="202"/>
  <c r="S811" i="202"/>
  <c r="R811" i="202"/>
  <c r="Q811" i="202"/>
  <c r="O811" i="202"/>
  <c r="N811" i="202"/>
  <c r="M811" i="202"/>
  <c r="L811" i="202"/>
  <c r="P811" i="202" s="1"/>
  <c r="K811" i="202"/>
  <c r="J811" i="202"/>
  <c r="I811" i="202"/>
  <c r="R810" i="202"/>
  <c r="S810" i="202" s="1"/>
  <c r="Q810" i="202"/>
  <c r="O810" i="202"/>
  <c r="N810" i="202"/>
  <c r="M810" i="202"/>
  <c r="L810" i="202"/>
  <c r="P810" i="202" s="1"/>
  <c r="K810" i="202"/>
  <c r="J810" i="202"/>
  <c r="I810" i="202"/>
  <c r="R809" i="202"/>
  <c r="Q809" i="202"/>
  <c r="S809" i="202" s="1"/>
  <c r="N809" i="202"/>
  <c r="M809" i="202"/>
  <c r="O809" i="202" s="1"/>
  <c r="L809" i="202"/>
  <c r="P809" i="202" s="1"/>
  <c r="K809" i="202"/>
  <c r="J809" i="202"/>
  <c r="I809" i="202"/>
  <c r="R808" i="202"/>
  <c r="Q808" i="202"/>
  <c r="S808" i="202" s="1"/>
  <c r="N808" i="202"/>
  <c r="M808" i="202"/>
  <c r="L808" i="202"/>
  <c r="K808" i="202"/>
  <c r="J808" i="202"/>
  <c r="I808" i="202"/>
  <c r="S807" i="202"/>
  <c r="R807" i="202"/>
  <c r="Q807" i="202"/>
  <c r="O807" i="202"/>
  <c r="N807" i="202"/>
  <c r="M807" i="202"/>
  <c r="L807" i="202"/>
  <c r="P807" i="202" s="1"/>
  <c r="K807" i="202"/>
  <c r="J807" i="202"/>
  <c r="I807" i="202"/>
  <c r="R806" i="202"/>
  <c r="S806" i="202" s="1"/>
  <c r="Q806" i="202"/>
  <c r="O806" i="202"/>
  <c r="N806" i="202"/>
  <c r="M806" i="202"/>
  <c r="L806" i="202"/>
  <c r="K806" i="202"/>
  <c r="J806" i="202"/>
  <c r="I806" i="202"/>
  <c r="R805" i="202"/>
  <c r="Q805" i="202"/>
  <c r="S805" i="202" s="1"/>
  <c r="N805" i="202"/>
  <c r="M805" i="202"/>
  <c r="O805" i="202" s="1"/>
  <c r="L805" i="202"/>
  <c r="K805" i="202"/>
  <c r="J805" i="202"/>
  <c r="I805" i="202"/>
  <c r="R804" i="202"/>
  <c r="Q804" i="202"/>
  <c r="S804" i="202" s="1"/>
  <c r="N804" i="202"/>
  <c r="M804" i="202"/>
  <c r="L804" i="202"/>
  <c r="O804" i="202" s="1"/>
  <c r="K804" i="202"/>
  <c r="J804" i="202"/>
  <c r="I804" i="202"/>
  <c r="S803" i="202"/>
  <c r="R803" i="202"/>
  <c r="Q803" i="202"/>
  <c r="O803" i="202"/>
  <c r="N803" i="202"/>
  <c r="M803" i="202"/>
  <c r="L803" i="202"/>
  <c r="P803" i="202" s="1"/>
  <c r="K803" i="202"/>
  <c r="J803" i="202"/>
  <c r="I803" i="202"/>
  <c r="R802" i="202"/>
  <c r="S802" i="202" s="1"/>
  <c r="Q802" i="202"/>
  <c r="O802" i="202"/>
  <c r="N802" i="202"/>
  <c r="M802" i="202"/>
  <c r="L802" i="202"/>
  <c r="P802" i="202" s="1"/>
  <c r="K802" i="202"/>
  <c r="J802" i="202"/>
  <c r="I802" i="202"/>
  <c r="R801" i="202"/>
  <c r="Q801" i="202"/>
  <c r="S801" i="202" s="1"/>
  <c r="N801" i="202"/>
  <c r="M801" i="202"/>
  <c r="O801" i="202" s="1"/>
  <c r="L801" i="202"/>
  <c r="P801" i="202" s="1"/>
  <c r="K801" i="202"/>
  <c r="J801" i="202"/>
  <c r="I801" i="202"/>
  <c r="R800" i="202"/>
  <c r="Q800" i="202"/>
  <c r="S800" i="202" s="1"/>
  <c r="N800" i="202"/>
  <c r="M800" i="202"/>
  <c r="L800" i="202"/>
  <c r="K800" i="202"/>
  <c r="J800" i="202"/>
  <c r="I800" i="202"/>
  <c r="S799" i="202"/>
  <c r="R799" i="202"/>
  <c r="Q799" i="202"/>
  <c r="O799" i="202"/>
  <c r="N799" i="202"/>
  <c r="M799" i="202"/>
  <c r="L799" i="202"/>
  <c r="P799" i="202" s="1"/>
  <c r="K799" i="202"/>
  <c r="J799" i="202"/>
  <c r="I799" i="202"/>
  <c r="R798" i="202"/>
  <c r="S798" i="202" s="1"/>
  <c r="Q798" i="202"/>
  <c r="O798" i="202"/>
  <c r="N798" i="202"/>
  <c r="M798" i="202"/>
  <c r="L798" i="202"/>
  <c r="K798" i="202"/>
  <c r="J798" i="202"/>
  <c r="I798" i="202"/>
  <c r="R797" i="202"/>
  <c r="Q797" i="202"/>
  <c r="S797" i="202" s="1"/>
  <c r="N797" i="202"/>
  <c r="M797" i="202"/>
  <c r="O797" i="202" s="1"/>
  <c r="L797" i="202"/>
  <c r="K797" i="202"/>
  <c r="J797" i="202"/>
  <c r="I797" i="202"/>
  <c r="R796" i="202"/>
  <c r="Q796" i="202"/>
  <c r="S796" i="202" s="1"/>
  <c r="N796" i="202"/>
  <c r="M796" i="202"/>
  <c r="L796" i="202"/>
  <c r="O796" i="202" s="1"/>
  <c r="K796" i="202"/>
  <c r="J796" i="202"/>
  <c r="I796" i="202"/>
  <c r="S795" i="202"/>
  <c r="R795" i="202"/>
  <c r="Q795" i="202"/>
  <c r="O795" i="202"/>
  <c r="N795" i="202"/>
  <c r="M795" i="202"/>
  <c r="L795" i="202"/>
  <c r="P795" i="202" s="1"/>
  <c r="K795" i="202"/>
  <c r="J795" i="202"/>
  <c r="I795" i="202"/>
  <c r="R794" i="202"/>
  <c r="S794" i="202" s="1"/>
  <c r="Q794" i="202"/>
  <c r="O794" i="202"/>
  <c r="N794" i="202"/>
  <c r="M794" i="202"/>
  <c r="L794" i="202"/>
  <c r="P794" i="202" s="1"/>
  <c r="K794" i="202"/>
  <c r="J794" i="202"/>
  <c r="I794" i="202"/>
  <c r="R793" i="202"/>
  <c r="Q793" i="202"/>
  <c r="S793" i="202" s="1"/>
  <c r="N793" i="202"/>
  <c r="M793" i="202"/>
  <c r="O793" i="202" s="1"/>
  <c r="L793" i="202"/>
  <c r="P793" i="202" s="1"/>
  <c r="K793" i="202"/>
  <c r="J793" i="202"/>
  <c r="I793" i="202"/>
  <c r="R792" i="202"/>
  <c r="Q792" i="202"/>
  <c r="S792" i="202" s="1"/>
  <c r="N792" i="202"/>
  <c r="M792" i="202"/>
  <c r="L792" i="202"/>
  <c r="K792" i="202"/>
  <c r="J792" i="202"/>
  <c r="I792" i="202"/>
  <c r="S791" i="202"/>
  <c r="R791" i="202"/>
  <c r="Q791" i="202"/>
  <c r="O791" i="202"/>
  <c r="N791" i="202"/>
  <c r="M791" i="202"/>
  <c r="L791" i="202"/>
  <c r="P791" i="202" s="1"/>
  <c r="K791" i="202"/>
  <c r="J791" i="202"/>
  <c r="I791" i="202"/>
  <c r="R790" i="202"/>
  <c r="S790" i="202" s="1"/>
  <c r="Q790" i="202"/>
  <c r="O790" i="202"/>
  <c r="N790" i="202"/>
  <c r="M790" i="202"/>
  <c r="L790" i="202"/>
  <c r="K790" i="202"/>
  <c r="J790" i="202"/>
  <c r="I790" i="202"/>
  <c r="R789" i="202"/>
  <c r="Q789" i="202"/>
  <c r="S789" i="202" s="1"/>
  <c r="N789" i="202"/>
  <c r="M789" i="202"/>
  <c r="O789" i="202" s="1"/>
  <c r="L789" i="202"/>
  <c r="K789" i="202"/>
  <c r="J789" i="202"/>
  <c r="I789" i="202"/>
  <c r="R788" i="202"/>
  <c r="Q788" i="202"/>
  <c r="S788" i="202" s="1"/>
  <c r="N788" i="202"/>
  <c r="M788" i="202"/>
  <c r="L788" i="202"/>
  <c r="O788" i="202" s="1"/>
  <c r="K788" i="202"/>
  <c r="J788" i="202"/>
  <c r="I788" i="202"/>
  <c r="S787" i="202"/>
  <c r="R787" i="202"/>
  <c r="Q787" i="202"/>
  <c r="O787" i="202"/>
  <c r="N787" i="202"/>
  <c r="M787" i="202"/>
  <c r="L787" i="202"/>
  <c r="P787" i="202" s="1"/>
  <c r="K787" i="202"/>
  <c r="J787" i="202"/>
  <c r="I787" i="202"/>
  <c r="R786" i="202"/>
  <c r="S786" i="202" s="1"/>
  <c r="Q786" i="202"/>
  <c r="O786" i="202"/>
  <c r="N786" i="202"/>
  <c r="M786" i="202"/>
  <c r="L786" i="202"/>
  <c r="P786" i="202" s="1"/>
  <c r="K786" i="202"/>
  <c r="J786" i="202"/>
  <c r="I786" i="202"/>
  <c r="R785" i="202"/>
  <c r="Q785" i="202"/>
  <c r="S785" i="202" s="1"/>
  <c r="N785" i="202"/>
  <c r="M785" i="202"/>
  <c r="O785" i="202" s="1"/>
  <c r="L785" i="202"/>
  <c r="P785" i="202" s="1"/>
  <c r="K785" i="202"/>
  <c r="J785" i="202"/>
  <c r="I785" i="202"/>
  <c r="R784" i="202"/>
  <c r="Q784" i="202"/>
  <c r="S784" i="202" s="1"/>
  <c r="N784" i="202"/>
  <c r="M784" i="202"/>
  <c r="L784" i="202"/>
  <c r="K784" i="202"/>
  <c r="J784" i="202"/>
  <c r="I784" i="202"/>
  <c r="S783" i="202"/>
  <c r="R783" i="202"/>
  <c r="Q783" i="202"/>
  <c r="O783" i="202"/>
  <c r="N783" i="202"/>
  <c r="M783" i="202"/>
  <c r="L783" i="202"/>
  <c r="P783" i="202" s="1"/>
  <c r="K783" i="202"/>
  <c r="J783" i="202"/>
  <c r="I783" i="202"/>
  <c r="R782" i="202"/>
  <c r="S782" i="202" s="1"/>
  <c r="Q782" i="202"/>
  <c r="O782" i="202"/>
  <c r="N782" i="202"/>
  <c r="M782" i="202"/>
  <c r="L782" i="202"/>
  <c r="K782" i="202"/>
  <c r="J782" i="202"/>
  <c r="I782" i="202"/>
  <c r="R781" i="202"/>
  <c r="Q781" i="202"/>
  <c r="S781" i="202" s="1"/>
  <c r="O781" i="202"/>
  <c r="N781" i="202"/>
  <c r="M781" i="202"/>
  <c r="L781" i="202"/>
  <c r="P781" i="202" s="1"/>
  <c r="K781" i="202"/>
  <c r="J781" i="202"/>
  <c r="I781" i="202"/>
  <c r="R780" i="202"/>
  <c r="Q780" i="202"/>
  <c r="S780" i="202" s="1"/>
  <c r="N780" i="202"/>
  <c r="M780" i="202"/>
  <c r="L780" i="202"/>
  <c r="K780" i="202"/>
  <c r="J780" i="202"/>
  <c r="I780" i="202"/>
  <c r="S779" i="202"/>
  <c r="R779" i="202"/>
  <c r="Q779" i="202"/>
  <c r="O779" i="202"/>
  <c r="N779" i="202"/>
  <c r="M779" i="202"/>
  <c r="L779" i="202"/>
  <c r="P779" i="202" s="1"/>
  <c r="K779" i="202"/>
  <c r="J779" i="202"/>
  <c r="I779" i="202"/>
  <c r="R778" i="202"/>
  <c r="S778" i="202" s="1"/>
  <c r="Q778" i="202"/>
  <c r="N778" i="202"/>
  <c r="M778" i="202"/>
  <c r="L778" i="202"/>
  <c r="K778" i="202"/>
  <c r="J778" i="202"/>
  <c r="I778" i="202"/>
  <c r="R777" i="202"/>
  <c r="Q777" i="202"/>
  <c r="S777" i="202" s="1"/>
  <c r="N777" i="202"/>
  <c r="M777" i="202"/>
  <c r="O777" i="202" s="1"/>
  <c r="L777" i="202"/>
  <c r="P777" i="202" s="1"/>
  <c r="K777" i="202"/>
  <c r="J777" i="202"/>
  <c r="I777" i="202"/>
  <c r="R776" i="202"/>
  <c r="Q776" i="202"/>
  <c r="P776" i="202"/>
  <c r="N776" i="202"/>
  <c r="M776" i="202"/>
  <c r="L776" i="202"/>
  <c r="K776" i="202"/>
  <c r="J776" i="202"/>
  <c r="I776" i="202"/>
  <c r="R775" i="202"/>
  <c r="Q775" i="202"/>
  <c r="S775" i="202" s="1"/>
  <c r="N775" i="202"/>
  <c r="M775" i="202"/>
  <c r="L775" i="202"/>
  <c r="K775" i="202"/>
  <c r="J775" i="202"/>
  <c r="I775" i="202"/>
  <c r="S774" i="202"/>
  <c r="R774" i="202"/>
  <c r="Q774" i="202"/>
  <c r="O774" i="202"/>
  <c r="N774" i="202"/>
  <c r="M774" i="202"/>
  <c r="L774" i="202"/>
  <c r="P774" i="202" s="1"/>
  <c r="K774" i="202"/>
  <c r="J774" i="202"/>
  <c r="I774" i="202"/>
  <c r="R773" i="202"/>
  <c r="S773" i="202" s="1"/>
  <c r="Q773" i="202"/>
  <c r="N773" i="202"/>
  <c r="M773" i="202"/>
  <c r="O773" i="202" s="1"/>
  <c r="L773" i="202"/>
  <c r="K773" i="202"/>
  <c r="J773" i="202"/>
  <c r="I773" i="202"/>
  <c r="R772" i="202"/>
  <c r="Q772" i="202"/>
  <c r="S772" i="202" s="1"/>
  <c r="N772" i="202"/>
  <c r="M772" i="202"/>
  <c r="L772" i="202"/>
  <c r="O772" i="202" s="1"/>
  <c r="K772" i="202"/>
  <c r="J772" i="202"/>
  <c r="I772" i="202"/>
  <c r="R771" i="202"/>
  <c r="Q771" i="202"/>
  <c r="S771" i="202" s="1"/>
  <c r="N771" i="202"/>
  <c r="M771" i="202"/>
  <c r="O771" i="202" s="1"/>
  <c r="L771" i="202"/>
  <c r="P771" i="202" s="1"/>
  <c r="K771" i="202"/>
  <c r="J771" i="202"/>
  <c r="I771" i="202"/>
  <c r="R770" i="202"/>
  <c r="S770" i="202" s="1"/>
  <c r="Q770" i="202"/>
  <c r="P770" i="202"/>
  <c r="N770" i="202"/>
  <c r="M770" i="202"/>
  <c r="L770" i="202"/>
  <c r="O770" i="202" s="1"/>
  <c r="K770" i="202"/>
  <c r="J770" i="202"/>
  <c r="I770" i="202"/>
  <c r="S769" i="202"/>
  <c r="R769" i="202"/>
  <c r="Q769" i="202"/>
  <c r="O769" i="202"/>
  <c r="N769" i="202"/>
  <c r="M769" i="202"/>
  <c r="L769" i="202"/>
  <c r="K769" i="202"/>
  <c r="J769" i="202"/>
  <c r="I769" i="202"/>
  <c r="R768" i="202"/>
  <c r="Q768" i="202"/>
  <c r="P768" i="202"/>
  <c r="N768" i="202"/>
  <c r="M768" i="202"/>
  <c r="L768" i="202"/>
  <c r="O768" i="202" s="1"/>
  <c r="K768" i="202"/>
  <c r="J768" i="202"/>
  <c r="I768" i="202"/>
  <c r="S767" i="202"/>
  <c r="R767" i="202"/>
  <c r="Q767" i="202"/>
  <c r="O767" i="202"/>
  <c r="N767" i="202"/>
  <c r="M767" i="202"/>
  <c r="L767" i="202"/>
  <c r="P767" i="202" s="1"/>
  <c r="K767" i="202"/>
  <c r="J767" i="202"/>
  <c r="I767" i="202"/>
  <c r="R766" i="202"/>
  <c r="S766" i="202" s="1"/>
  <c r="Q766" i="202"/>
  <c r="N766" i="202"/>
  <c r="M766" i="202"/>
  <c r="L766" i="202"/>
  <c r="P766" i="202" s="1"/>
  <c r="K766" i="202"/>
  <c r="J766" i="202"/>
  <c r="I766" i="202"/>
  <c r="R765" i="202"/>
  <c r="Q765" i="202"/>
  <c r="S765" i="202" s="1"/>
  <c r="N765" i="202"/>
  <c r="M765" i="202"/>
  <c r="O765" i="202" s="1"/>
  <c r="L765" i="202"/>
  <c r="P765" i="202" s="1"/>
  <c r="K765" i="202"/>
  <c r="J765" i="202"/>
  <c r="I765" i="202"/>
  <c r="R764" i="202"/>
  <c r="Q764" i="202"/>
  <c r="S764" i="202" s="1"/>
  <c r="N764" i="202"/>
  <c r="M764" i="202"/>
  <c r="L764" i="202"/>
  <c r="O764" i="202" s="1"/>
  <c r="K764" i="202"/>
  <c r="J764" i="202"/>
  <c r="I764" i="202"/>
  <c r="S763" i="202"/>
  <c r="R763" i="202"/>
  <c r="Q763" i="202"/>
  <c r="O763" i="202"/>
  <c r="N763" i="202"/>
  <c r="M763" i="202"/>
  <c r="L763" i="202"/>
  <c r="P763" i="202" s="1"/>
  <c r="K763" i="202"/>
  <c r="J763" i="202"/>
  <c r="I763" i="202"/>
  <c r="R762" i="202"/>
  <c r="S762" i="202" s="1"/>
  <c r="Q762" i="202"/>
  <c r="N762" i="202"/>
  <c r="M762" i="202"/>
  <c r="L762" i="202"/>
  <c r="P762" i="202" s="1"/>
  <c r="K762" i="202"/>
  <c r="J762" i="202"/>
  <c r="I762" i="202"/>
  <c r="R761" i="202"/>
  <c r="Q761" i="202"/>
  <c r="S761" i="202" s="1"/>
  <c r="N761" i="202"/>
  <c r="M761" i="202"/>
  <c r="O761" i="202" s="1"/>
  <c r="L761" i="202"/>
  <c r="P761" i="202" s="1"/>
  <c r="K761" i="202"/>
  <c r="J761" i="202"/>
  <c r="I761" i="202"/>
  <c r="R760" i="202"/>
  <c r="Q760" i="202"/>
  <c r="S760" i="202" s="1"/>
  <c r="N760" i="202"/>
  <c r="M760" i="202"/>
  <c r="L760" i="202"/>
  <c r="K760" i="202"/>
  <c r="J760" i="202"/>
  <c r="I760" i="202"/>
  <c r="S759" i="202"/>
  <c r="R759" i="202"/>
  <c r="Q759" i="202"/>
  <c r="O759" i="202"/>
  <c r="N759" i="202"/>
  <c r="M759" i="202"/>
  <c r="L759" i="202"/>
  <c r="P759" i="202" s="1"/>
  <c r="K759" i="202"/>
  <c r="J759" i="202"/>
  <c r="I759" i="202"/>
  <c r="R758" i="202"/>
  <c r="S758" i="202" s="1"/>
  <c r="Q758" i="202"/>
  <c r="N758" i="202"/>
  <c r="M758" i="202"/>
  <c r="L758" i="202"/>
  <c r="K758" i="202"/>
  <c r="J758" i="202"/>
  <c r="I758" i="202"/>
  <c r="R757" i="202"/>
  <c r="Q757" i="202"/>
  <c r="S757" i="202" s="1"/>
  <c r="N757" i="202"/>
  <c r="M757" i="202"/>
  <c r="O757" i="202" s="1"/>
  <c r="L757" i="202"/>
  <c r="P757" i="202" s="1"/>
  <c r="K757" i="202"/>
  <c r="J757" i="202"/>
  <c r="I757" i="202"/>
  <c r="R756" i="202"/>
  <c r="Q756" i="202"/>
  <c r="S756" i="202" s="1"/>
  <c r="P756" i="202"/>
  <c r="N756" i="202"/>
  <c r="M756" i="202"/>
  <c r="L756" i="202"/>
  <c r="O756" i="202" s="1"/>
  <c r="K756" i="202"/>
  <c r="J756" i="202"/>
  <c r="I756" i="202"/>
  <c r="S755" i="202"/>
  <c r="R755" i="202"/>
  <c r="Q755" i="202"/>
  <c r="O755" i="202"/>
  <c r="N755" i="202"/>
  <c r="M755" i="202"/>
  <c r="L755" i="202"/>
  <c r="P755" i="202" s="1"/>
  <c r="K755" i="202"/>
  <c r="J755" i="202"/>
  <c r="I755" i="202"/>
  <c r="R754" i="202"/>
  <c r="S754" i="202" s="1"/>
  <c r="Q754" i="202"/>
  <c r="N754" i="202"/>
  <c r="M754" i="202"/>
  <c r="L754" i="202"/>
  <c r="K754" i="202"/>
  <c r="J754" i="202"/>
  <c r="I754" i="202"/>
  <c r="R753" i="202"/>
  <c r="Q753" i="202"/>
  <c r="S753" i="202" s="1"/>
  <c r="N753" i="202"/>
  <c r="M753" i="202"/>
  <c r="O753" i="202" s="1"/>
  <c r="L753" i="202"/>
  <c r="P753" i="202" s="1"/>
  <c r="K753" i="202"/>
  <c r="J753" i="202"/>
  <c r="I753" i="202"/>
  <c r="R752" i="202"/>
  <c r="Q752" i="202"/>
  <c r="S752" i="202" s="1"/>
  <c r="P752" i="202"/>
  <c r="N752" i="202"/>
  <c r="M752" i="202"/>
  <c r="L752" i="202"/>
  <c r="O752" i="202" s="1"/>
  <c r="K752" i="202"/>
  <c r="J752" i="202"/>
  <c r="I752" i="202"/>
  <c r="S751" i="202"/>
  <c r="R751" i="202"/>
  <c r="Q751" i="202"/>
  <c r="O751" i="202"/>
  <c r="N751" i="202"/>
  <c r="M751" i="202"/>
  <c r="L751" i="202"/>
  <c r="P751" i="202" s="1"/>
  <c r="K751" i="202"/>
  <c r="J751" i="202"/>
  <c r="I751" i="202"/>
  <c r="R750" i="202"/>
  <c r="S750" i="202" s="1"/>
  <c r="Q750" i="202"/>
  <c r="N750" i="202"/>
  <c r="M750" i="202"/>
  <c r="L750" i="202"/>
  <c r="P750" i="202" s="1"/>
  <c r="K750" i="202"/>
  <c r="J750" i="202"/>
  <c r="I750" i="202"/>
  <c r="R749" i="202"/>
  <c r="Q749" i="202"/>
  <c r="S749" i="202" s="1"/>
  <c r="N749" i="202"/>
  <c r="M749" i="202"/>
  <c r="O749" i="202" s="1"/>
  <c r="L749" i="202"/>
  <c r="P749" i="202" s="1"/>
  <c r="K749" i="202"/>
  <c r="J749" i="202"/>
  <c r="I749" i="202"/>
  <c r="R748" i="202"/>
  <c r="Q748" i="202"/>
  <c r="S748" i="202" s="1"/>
  <c r="P748" i="202"/>
  <c r="N748" i="202"/>
  <c r="M748" i="202"/>
  <c r="L748" i="202"/>
  <c r="O748" i="202" s="1"/>
  <c r="K748" i="202"/>
  <c r="J748" i="202"/>
  <c r="I748" i="202"/>
  <c r="S747" i="202"/>
  <c r="R747" i="202"/>
  <c r="Q747" i="202"/>
  <c r="O747" i="202"/>
  <c r="N747" i="202"/>
  <c r="M747" i="202"/>
  <c r="L747" i="202"/>
  <c r="P747" i="202" s="1"/>
  <c r="K747" i="202"/>
  <c r="J747" i="202"/>
  <c r="I747" i="202"/>
  <c r="R746" i="202"/>
  <c r="S746" i="202" s="1"/>
  <c r="Q746" i="202"/>
  <c r="N746" i="202"/>
  <c r="M746" i="202"/>
  <c r="L746" i="202"/>
  <c r="P746" i="202" s="1"/>
  <c r="K746" i="202"/>
  <c r="J746" i="202"/>
  <c r="I746" i="202"/>
  <c r="R745" i="202"/>
  <c r="Q745" i="202"/>
  <c r="S745" i="202" s="1"/>
  <c r="N745" i="202"/>
  <c r="M745" i="202"/>
  <c r="O745" i="202" s="1"/>
  <c r="L745" i="202"/>
  <c r="P745" i="202" s="1"/>
  <c r="K745" i="202"/>
  <c r="J745" i="202"/>
  <c r="I745" i="202"/>
  <c r="R744" i="202"/>
  <c r="Q744" i="202"/>
  <c r="S744" i="202" s="1"/>
  <c r="N744" i="202"/>
  <c r="M744" i="202"/>
  <c r="L744" i="202"/>
  <c r="K744" i="202"/>
  <c r="J744" i="202"/>
  <c r="I744" i="202"/>
  <c r="S743" i="202"/>
  <c r="R743" i="202"/>
  <c r="Q743" i="202"/>
  <c r="O743" i="202"/>
  <c r="N743" i="202"/>
  <c r="M743" i="202"/>
  <c r="L743" i="202"/>
  <c r="P743" i="202" s="1"/>
  <c r="K743" i="202"/>
  <c r="J743" i="202"/>
  <c r="I743" i="202"/>
  <c r="R742" i="202"/>
  <c r="S742" i="202" s="1"/>
  <c r="Q742" i="202"/>
  <c r="N742" i="202"/>
  <c r="M742" i="202"/>
  <c r="L742" i="202"/>
  <c r="K742" i="202"/>
  <c r="J742" i="202"/>
  <c r="I742" i="202"/>
  <c r="R741" i="202"/>
  <c r="Q741" i="202"/>
  <c r="S741" i="202" s="1"/>
  <c r="N741" i="202"/>
  <c r="M741" i="202"/>
  <c r="O741" i="202" s="1"/>
  <c r="L741" i="202"/>
  <c r="P741" i="202" s="1"/>
  <c r="K741" i="202"/>
  <c r="J741" i="202"/>
  <c r="I741" i="202"/>
  <c r="R740" i="202"/>
  <c r="Q740" i="202"/>
  <c r="S740" i="202" s="1"/>
  <c r="P740" i="202"/>
  <c r="N740" i="202"/>
  <c r="M740" i="202"/>
  <c r="L740" i="202"/>
  <c r="O740" i="202" s="1"/>
  <c r="K740" i="202"/>
  <c r="J740" i="202"/>
  <c r="I740" i="202"/>
  <c r="S739" i="202"/>
  <c r="R739" i="202"/>
  <c r="Q739" i="202"/>
  <c r="O739" i="202"/>
  <c r="N739" i="202"/>
  <c r="M739" i="202"/>
  <c r="L739" i="202"/>
  <c r="P739" i="202" s="1"/>
  <c r="K739" i="202"/>
  <c r="J739" i="202"/>
  <c r="I739" i="202"/>
  <c r="R738" i="202"/>
  <c r="S738" i="202" s="1"/>
  <c r="Q738" i="202"/>
  <c r="N738" i="202"/>
  <c r="M738" i="202"/>
  <c r="L738" i="202"/>
  <c r="K738" i="202"/>
  <c r="J738" i="202"/>
  <c r="I738" i="202"/>
  <c r="R737" i="202"/>
  <c r="Q737" i="202"/>
  <c r="S737" i="202" s="1"/>
  <c r="N737" i="202"/>
  <c r="M737" i="202"/>
  <c r="O737" i="202" s="1"/>
  <c r="L737" i="202"/>
  <c r="P737" i="202" s="1"/>
  <c r="K737" i="202"/>
  <c r="J737" i="202"/>
  <c r="I737" i="202"/>
  <c r="R736" i="202"/>
  <c r="Q736" i="202"/>
  <c r="S736" i="202" s="1"/>
  <c r="P736" i="202"/>
  <c r="N736" i="202"/>
  <c r="M736" i="202"/>
  <c r="L736" i="202"/>
  <c r="O736" i="202" s="1"/>
  <c r="K736" i="202"/>
  <c r="J736" i="202"/>
  <c r="I736" i="202"/>
  <c r="S735" i="202"/>
  <c r="R735" i="202"/>
  <c r="Q735" i="202"/>
  <c r="O735" i="202"/>
  <c r="N735" i="202"/>
  <c r="M735" i="202"/>
  <c r="L735" i="202"/>
  <c r="P735" i="202" s="1"/>
  <c r="K735" i="202"/>
  <c r="J735" i="202"/>
  <c r="I735" i="202"/>
  <c r="R734" i="202"/>
  <c r="S734" i="202" s="1"/>
  <c r="Q734" i="202"/>
  <c r="N734" i="202"/>
  <c r="M734" i="202"/>
  <c r="L734" i="202"/>
  <c r="P734" i="202" s="1"/>
  <c r="K734" i="202"/>
  <c r="J734" i="202"/>
  <c r="I734" i="202"/>
  <c r="R733" i="202"/>
  <c r="Q733" i="202"/>
  <c r="S733" i="202" s="1"/>
  <c r="N733" i="202"/>
  <c r="M733" i="202"/>
  <c r="O733" i="202" s="1"/>
  <c r="L733" i="202"/>
  <c r="P733" i="202" s="1"/>
  <c r="K733" i="202"/>
  <c r="J733" i="202"/>
  <c r="I733" i="202"/>
  <c r="R732" i="202"/>
  <c r="Q732" i="202"/>
  <c r="S732" i="202" s="1"/>
  <c r="P732" i="202"/>
  <c r="N732" i="202"/>
  <c r="M732" i="202"/>
  <c r="L732" i="202"/>
  <c r="O732" i="202" s="1"/>
  <c r="K732" i="202"/>
  <c r="J732" i="202"/>
  <c r="I732" i="202"/>
  <c r="S731" i="202"/>
  <c r="R731" i="202"/>
  <c r="Q731" i="202"/>
  <c r="O731" i="202"/>
  <c r="N731" i="202"/>
  <c r="M731" i="202"/>
  <c r="L731" i="202"/>
  <c r="P731" i="202" s="1"/>
  <c r="K731" i="202"/>
  <c r="J731" i="202"/>
  <c r="I731" i="202"/>
  <c r="R730" i="202"/>
  <c r="S730" i="202" s="1"/>
  <c r="Q730" i="202"/>
  <c r="N730" i="202"/>
  <c r="M730" i="202"/>
  <c r="L730" i="202"/>
  <c r="P730" i="202" s="1"/>
  <c r="K730" i="202"/>
  <c r="J730" i="202"/>
  <c r="I730" i="202"/>
  <c r="R729" i="202"/>
  <c r="Q729" i="202"/>
  <c r="S729" i="202" s="1"/>
  <c r="N729" i="202"/>
  <c r="M729" i="202"/>
  <c r="O729" i="202" s="1"/>
  <c r="L729" i="202"/>
  <c r="P729" i="202" s="1"/>
  <c r="K729" i="202"/>
  <c r="J729" i="202"/>
  <c r="I729" i="202"/>
  <c r="R728" i="202"/>
  <c r="Q728" i="202"/>
  <c r="S728" i="202" s="1"/>
  <c r="N728" i="202"/>
  <c r="M728" i="202"/>
  <c r="L728" i="202"/>
  <c r="K728" i="202"/>
  <c r="J728" i="202"/>
  <c r="I728" i="202"/>
  <c r="S727" i="202"/>
  <c r="R727" i="202"/>
  <c r="Q727" i="202"/>
  <c r="O727" i="202"/>
  <c r="N727" i="202"/>
  <c r="M727" i="202"/>
  <c r="L727" i="202"/>
  <c r="P727" i="202" s="1"/>
  <c r="K727" i="202"/>
  <c r="J727" i="202"/>
  <c r="I727" i="202"/>
  <c r="R726" i="202"/>
  <c r="S726" i="202" s="1"/>
  <c r="Q726" i="202"/>
  <c r="N726" i="202"/>
  <c r="M726" i="202"/>
  <c r="L726" i="202"/>
  <c r="K726" i="202"/>
  <c r="J726" i="202"/>
  <c r="I726" i="202"/>
  <c r="R725" i="202"/>
  <c r="Q725" i="202"/>
  <c r="S725" i="202" s="1"/>
  <c r="N725" i="202"/>
  <c r="M725" i="202"/>
  <c r="O725" i="202" s="1"/>
  <c r="L725" i="202"/>
  <c r="P725" i="202" s="1"/>
  <c r="K725" i="202"/>
  <c r="J725" i="202"/>
  <c r="I725" i="202"/>
  <c r="R724" i="202"/>
  <c r="Q724" i="202"/>
  <c r="S724" i="202" s="1"/>
  <c r="P724" i="202"/>
  <c r="N724" i="202"/>
  <c r="M724" i="202"/>
  <c r="L724" i="202"/>
  <c r="O724" i="202" s="1"/>
  <c r="K724" i="202"/>
  <c r="J724" i="202"/>
  <c r="I724" i="202"/>
  <c r="S723" i="202"/>
  <c r="R723" i="202"/>
  <c r="Q723" i="202"/>
  <c r="O723" i="202"/>
  <c r="N723" i="202"/>
  <c r="M723" i="202"/>
  <c r="L723" i="202"/>
  <c r="P723" i="202" s="1"/>
  <c r="K723" i="202"/>
  <c r="J723" i="202"/>
  <c r="I723" i="202"/>
  <c r="R722" i="202"/>
  <c r="S722" i="202" s="1"/>
  <c r="Q722" i="202"/>
  <c r="N722" i="202"/>
  <c r="M722" i="202"/>
  <c r="L722" i="202"/>
  <c r="K722" i="202"/>
  <c r="J722" i="202"/>
  <c r="I722" i="202"/>
  <c r="R721" i="202"/>
  <c r="Q721" i="202"/>
  <c r="S721" i="202" s="1"/>
  <c r="N721" i="202"/>
  <c r="M721" i="202"/>
  <c r="O721" i="202" s="1"/>
  <c r="L721" i="202"/>
  <c r="P721" i="202" s="1"/>
  <c r="K721" i="202"/>
  <c r="J721" i="202"/>
  <c r="I721" i="202"/>
  <c r="R720" i="202"/>
  <c r="Q720" i="202"/>
  <c r="S720" i="202" s="1"/>
  <c r="P720" i="202"/>
  <c r="N720" i="202"/>
  <c r="M720" i="202"/>
  <c r="L720" i="202"/>
  <c r="O720" i="202" s="1"/>
  <c r="K720" i="202"/>
  <c r="J720" i="202"/>
  <c r="I720" i="202"/>
  <c r="S719" i="202"/>
  <c r="R719" i="202"/>
  <c r="Q719" i="202"/>
  <c r="O719" i="202"/>
  <c r="N719" i="202"/>
  <c r="M719" i="202"/>
  <c r="L719" i="202"/>
  <c r="P719" i="202" s="1"/>
  <c r="K719" i="202"/>
  <c r="J719" i="202"/>
  <c r="I719" i="202"/>
  <c r="R718" i="202"/>
  <c r="S718" i="202" s="1"/>
  <c r="Q718" i="202"/>
  <c r="N718" i="202"/>
  <c r="M718" i="202"/>
  <c r="L718" i="202"/>
  <c r="P718" i="202" s="1"/>
  <c r="K718" i="202"/>
  <c r="J718" i="202"/>
  <c r="I718" i="202"/>
  <c r="R717" i="202"/>
  <c r="Q717" i="202"/>
  <c r="S717" i="202" s="1"/>
  <c r="N717" i="202"/>
  <c r="M717" i="202"/>
  <c r="O717" i="202" s="1"/>
  <c r="L717" i="202"/>
  <c r="P717" i="202" s="1"/>
  <c r="K717" i="202"/>
  <c r="J717" i="202"/>
  <c r="I717" i="202"/>
  <c r="R716" i="202"/>
  <c r="Q716" i="202"/>
  <c r="S716" i="202" s="1"/>
  <c r="P716" i="202"/>
  <c r="N716" i="202"/>
  <c r="M716" i="202"/>
  <c r="L716" i="202"/>
  <c r="O716" i="202" s="1"/>
  <c r="K716" i="202"/>
  <c r="J716" i="202"/>
  <c r="I716" i="202"/>
  <c r="S715" i="202"/>
  <c r="R715" i="202"/>
  <c r="Q715" i="202"/>
  <c r="O715" i="202"/>
  <c r="N715" i="202"/>
  <c r="M715" i="202"/>
  <c r="L715" i="202"/>
  <c r="P715" i="202" s="1"/>
  <c r="K715" i="202"/>
  <c r="J715" i="202"/>
  <c r="I715" i="202"/>
  <c r="R714" i="202"/>
  <c r="S714" i="202" s="1"/>
  <c r="Q714" i="202"/>
  <c r="N714" i="202"/>
  <c r="M714" i="202"/>
  <c r="L714" i="202"/>
  <c r="P714" i="202" s="1"/>
  <c r="K714" i="202"/>
  <c r="J714" i="202"/>
  <c r="I714" i="202"/>
  <c r="R713" i="202"/>
  <c r="Q713" i="202"/>
  <c r="S713" i="202" s="1"/>
  <c r="N713" i="202"/>
  <c r="M713" i="202"/>
  <c r="O713" i="202" s="1"/>
  <c r="L713" i="202"/>
  <c r="P713" i="202" s="1"/>
  <c r="K713" i="202"/>
  <c r="J713" i="202"/>
  <c r="I713" i="202"/>
  <c r="R712" i="202"/>
  <c r="Q712" i="202"/>
  <c r="S712" i="202" s="1"/>
  <c r="N712" i="202"/>
  <c r="M712" i="202"/>
  <c r="L712" i="202"/>
  <c r="K712" i="202"/>
  <c r="J712" i="202"/>
  <c r="I712" i="202"/>
  <c r="S711" i="202"/>
  <c r="R711" i="202"/>
  <c r="Q711" i="202"/>
  <c r="O711" i="202"/>
  <c r="N711" i="202"/>
  <c r="M711" i="202"/>
  <c r="L711" i="202"/>
  <c r="P711" i="202" s="1"/>
  <c r="K711" i="202"/>
  <c r="J711" i="202"/>
  <c r="I711" i="202"/>
  <c r="R710" i="202"/>
  <c r="S710" i="202" s="1"/>
  <c r="Q710" i="202"/>
  <c r="N710" i="202"/>
  <c r="M710" i="202"/>
  <c r="L710" i="202"/>
  <c r="K710" i="202"/>
  <c r="J710" i="202"/>
  <c r="I710" i="202"/>
  <c r="R709" i="202"/>
  <c r="Q709" i="202"/>
  <c r="S709" i="202" s="1"/>
  <c r="N709" i="202"/>
  <c r="M709" i="202"/>
  <c r="O709" i="202" s="1"/>
  <c r="L709" i="202"/>
  <c r="P709" i="202" s="1"/>
  <c r="K709" i="202"/>
  <c r="J709" i="202"/>
  <c r="I709" i="202"/>
  <c r="R708" i="202"/>
  <c r="Q708" i="202"/>
  <c r="S708" i="202" s="1"/>
  <c r="P708" i="202"/>
  <c r="N708" i="202"/>
  <c r="M708" i="202"/>
  <c r="L708" i="202"/>
  <c r="O708" i="202" s="1"/>
  <c r="K708" i="202"/>
  <c r="J708" i="202"/>
  <c r="I708" i="202"/>
  <c r="S707" i="202"/>
  <c r="R707" i="202"/>
  <c r="Q707" i="202"/>
  <c r="O707" i="202"/>
  <c r="N707" i="202"/>
  <c r="M707" i="202"/>
  <c r="L707" i="202"/>
  <c r="P707" i="202" s="1"/>
  <c r="K707" i="202"/>
  <c r="J707" i="202"/>
  <c r="I707" i="202"/>
  <c r="R706" i="202"/>
  <c r="S706" i="202" s="1"/>
  <c r="Q706" i="202"/>
  <c r="N706" i="202"/>
  <c r="M706" i="202"/>
  <c r="L706" i="202"/>
  <c r="K706" i="202"/>
  <c r="J706" i="202"/>
  <c r="I706" i="202"/>
  <c r="R705" i="202"/>
  <c r="Q705" i="202"/>
  <c r="S705" i="202" s="1"/>
  <c r="N705" i="202"/>
  <c r="M705" i="202"/>
  <c r="O705" i="202" s="1"/>
  <c r="L705" i="202"/>
  <c r="P705" i="202" s="1"/>
  <c r="K705" i="202"/>
  <c r="J705" i="202"/>
  <c r="I705" i="202"/>
  <c r="R704" i="202"/>
  <c r="Q704" i="202"/>
  <c r="S704" i="202" s="1"/>
  <c r="P704" i="202"/>
  <c r="N704" i="202"/>
  <c r="M704" i="202"/>
  <c r="L704" i="202"/>
  <c r="O704" i="202" s="1"/>
  <c r="K704" i="202"/>
  <c r="J704" i="202"/>
  <c r="I704" i="202"/>
  <c r="S703" i="202"/>
  <c r="R703" i="202"/>
  <c r="Q703" i="202"/>
  <c r="O703" i="202"/>
  <c r="N703" i="202"/>
  <c r="M703" i="202"/>
  <c r="L703" i="202"/>
  <c r="P703" i="202" s="1"/>
  <c r="K703" i="202"/>
  <c r="J703" i="202"/>
  <c r="I703" i="202"/>
  <c r="R702" i="202"/>
  <c r="S702" i="202" s="1"/>
  <c r="Q702" i="202"/>
  <c r="N702" i="202"/>
  <c r="M702" i="202"/>
  <c r="L702" i="202"/>
  <c r="P702" i="202" s="1"/>
  <c r="K702" i="202"/>
  <c r="J702" i="202"/>
  <c r="I702" i="202"/>
  <c r="R701" i="202"/>
  <c r="Q701" i="202"/>
  <c r="S701" i="202" s="1"/>
  <c r="N701" i="202"/>
  <c r="M701" i="202"/>
  <c r="O701" i="202" s="1"/>
  <c r="L701" i="202"/>
  <c r="P701" i="202" s="1"/>
  <c r="K701" i="202"/>
  <c r="J701" i="202"/>
  <c r="I701" i="202"/>
  <c r="R700" i="202"/>
  <c r="Q700" i="202"/>
  <c r="S700" i="202" s="1"/>
  <c r="N700" i="202"/>
  <c r="M700" i="202"/>
  <c r="L700" i="202"/>
  <c r="O700" i="202" s="1"/>
  <c r="K700" i="202"/>
  <c r="J700" i="202"/>
  <c r="I700" i="202"/>
  <c r="S699" i="202"/>
  <c r="R699" i="202"/>
  <c r="Q699" i="202"/>
  <c r="O699" i="202"/>
  <c r="N699" i="202"/>
  <c r="M699" i="202"/>
  <c r="L699" i="202"/>
  <c r="P699" i="202" s="1"/>
  <c r="K699" i="202"/>
  <c r="J699" i="202"/>
  <c r="I699" i="202"/>
  <c r="R698" i="202"/>
  <c r="S698" i="202" s="1"/>
  <c r="Q698" i="202"/>
  <c r="N698" i="202"/>
  <c r="M698" i="202"/>
  <c r="L698" i="202"/>
  <c r="K698" i="202"/>
  <c r="J698" i="202"/>
  <c r="I698" i="202"/>
  <c r="R697" i="202"/>
  <c r="Q697" i="202"/>
  <c r="S697" i="202" s="1"/>
  <c r="N697" i="202"/>
  <c r="M697" i="202"/>
  <c r="O697" i="202" s="1"/>
  <c r="L697" i="202"/>
  <c r="P697" i="202" s="1"/>
  <c r="K697" i="202"/>
  <c r="J697" i="202"/>
  <c r="I697" i="202"/>
  <c r="R696" i="202"/>
  <c r="Q696" i="202"/>
  <c r="S696" i="202" s="1"/>
  <c r="N696" i="202"/>
  <c r="M696" i="202"/>
  <c r="L696" i="202"/>
  <c r="K696" i="202"/>
  <c r="J696" i="202"/>
  <c r="I696" i="202"/>
  <c r="S695" i="202"/>
  <c r="R695" i="202"/>
  <c r="Q695" i="202"/>
  <c r="O695" i="202"/>
  <c r="N695" i="202"/>
  <c r="M695" i="202"/>
  <c r="L695" i="202"/>
  <c r="P695" i="202" s="1"/>
  <c r="K695" i="202"/>
  <c r="J695" i="202"/>
  <c r="I695" i="202"/>
  <c r="R694" i="202"/>
  <c r="S694" i="202" s="1"/>
  <c r="Q694" i="202"/>
  <c r="N694" i="202"/>
  <c r="M694" i="202"/>
  <c r="L694" i="202"/>
  <c r="K694" i="202"/>
  <c r="J694" i="202"/>
  <c r="I694" i="202"/>
  <c r="R693" i="202"/>
  <c r="Q693" i="202"/>
  <c r="S693" i="202" s="1"/>
  <c r="N693" i="202"/>
  <c r="M693" i="202"/>
  <c r="O693" i="202" s="1"/>
  <c r="L693" i="202"/>
  <c r="P693" i="202" s="1"/>
  <c r="K693" i="202"/>
  <c r="J693" i="202"/>
  <c r="I693" i="202"/>
  <c r="R692" i="202"/>
  <c r="Q692" i="202"/>
  <c r="S692" i="202" s="1"/>
  <c r="P692" i="202"/>
  <c r="N692" i="202"/>
  <c r="M692" i="202"/>
  <c r="L692" i="202"/>
  <c r="O692" i="202" s="1"/>
  <c r="K692" i="202"/>
  <c r="J692" i="202"/>
  <c r="I692" i="202"/>
  <c r="S691" i="202"/>
  <c r="R691" i="202"/>
  <c r="Q691" i="202"/>
  <c r="O691" i="202"/>
  <c r="N691" i="202"/>
  <c r="M691" i="202"/>
  <c r="L691" i="202"/>
  <c r="P691" i="202" s="1"/>
  <c r="K691" i="202"/>
  <c r="J691" i="202"/>
  <c r="I691" i="202"/>
  <c r="R690" i="202"/>
  <c r="S690" i="202" s="1"/>
  <c r="Q690" i="202"/>
  <c r="N690" i="202"/>
  <c r="M690" i="202"/>
  <c r="L690" i="202"/>
  <c r="P690" i="202" s="1"/>
  <c r="K690" i="202"/>
  <c r="J690" i="202"/>
  <c r="I690" i="202"/>
  <c r="R689" i="202"/>
  <c r="Q689" i="202"/>
  <c r="S689" i="202" s="1"/>
  <c r="N689" i="202"/>
  <c r="M689" i="202"/>
  <c r="O689" i="202" s="1"/>
  <c r="L689" i="202"/>
  <c r="P689" i="202" s="1"/>
  <c r="K689" i="202"/>
  <c r="J689" i="202"/>
  <c r="I689" i="202"/>
  <c r="R688" i="202"/>
  <c r="Q688" i="202"/>
  <c r="S688" i="202" s="1"/>
  <c r="P688" i="202"/>
  <c r="N688" i="202"/>
  <c r="M688" i="202"/>
  <c r="L688" i="202"/>
  <c r="O688" i="202" s="1"/>
  <c r="K688" i="202"/>
  <c r="J688" i="202"/>
  <c r="I688" i="202"/>
  <c r="S687" i="202"/>
  <c r="R687" i="202"/>
  <c r="Q687" i="202"/>
  <c r="O687" i="202"/>
  <c r="N687" i="202"/>
  <c r="M687" i="202"/>
  <c r="L687" i="202"/>
  <c r="P687" i="202" s="1"/>
  <c r="K687" i="202"/>
  <c r="J687" i="202"/>
  <c r="I687" i="202"/>
  <c r="R686" i="202"/>
  <c r="S686" i="202" s="1"/>
  <c r="Q686" i="202"/>
  <c r="O686" i="202"/>
  <c r="N686" i="202"/>
  <c r="M686" i="202"/>
  <c r="L686" i="202"/>
  <c r="P686" i="202" s="1"/>
  <c r="K686" i="202"/>
  <c r="J686" i="202"/>
  <c r="I686" i="202"/>
  <c r="R685" i="202"/>
  <c r="Q685" i="202"/>
  <c r="S685" i="202" s="1"/>
  <c r="N685" i="202"/>
  <c r="M685" i="202"/>
  <c r="O685" i="202" s="1"/>
  <c r="L685" i="202"/>
  <c r="P685" i="202" s="1"/>
  <c r="K685" i="202"/>
  <c r="J685" i="202"/>
  <c r="I685" i="202"/>
  <c r="R684" i="202"/>
  <c r="Q684" i="202"/>
  <c r="S684" i="202" s="1"/>
  <c r="P684" i="202"/>
  <c r="N684" i="202"/>
  <c r="M684" i="202"/>
  <c r="L684" i="202"/>
  <c r="O684" i="202" s="1"/>
  <c r="K684" i="202"/>
  <c r="J684" i="202"/>
  <c r="I684" i="202"/>
  <c r="S683" i="202"/>
  <c r="R683" i="202"/>
  <c r="Q683" i="202"/>
  <c r="O683" i="202"/>
  <c r="N683" i="202"/>
  <c r="M683" i="202"/>
  <c r="L683" i="202"/>
  <c r="P683" i="202" s="1"/>
  <c r="K683" i="202"/>
  <c r="J683" i="202"/>
  <c r="I683" i="202"/>
  <c r="R682" i="202"/>
  <c r="S682" i="202" s="1"/>
  <c r="Q682" i="202"/>
  <c r="O682" i="202"/>
  <c r="N682" i="202"/>
  <c r="M682" i="202"/>
  <c r="L682" i="202"/>
  <c r="P682" i="202" s="1"/>
  <c r="K682" i="202"/>
  <c r="J682" i="202"/>
  <c r="I682" i="202"/>
  <c r="R681" i="202"/>
  <c r="Q681" i="202"/>
  <c r="S681" i="202" s="1"/>
  <c r="N681" i="202"/>
  <c r="M681" i="202"/>
  <c r="O681" i="202" s="1"/>
  <c r="L681" i="202"/>
  <c r="P681" i="202" s="1"/>
  <c r="K681" i="202"/>
  <c r="J681" i="202"/>
  <c r="I681" i="202"/>
  <c r="R680" i="202"/>
  <c r="Q680" i="202"/>
  <c r="S680" i="202" s="1"/>
  <c r="P680" i="202"/>
  <c r="N680" i="202"/>
  <c r="M680" i="202"/>
  <c r="L680" i="202"/>
  <c r="O680" i="202" s="1"/>
  <c r="K680" i="202"/>
  <c r="J680" i="202"/>
  <c r="I680" i="202"/>
  <c r="S679" i="202"/>
  <c r="R679" i="202"/>
  <c r="Q679" i="202"/>
  <c r="O679" i="202"/>
  <c r="N679" i="202"/>
  <c r="M679" i="202"/>
  <c r="L679" i="202"/>
  <c r="P679" i="202" s="1"/>
  <c r="K679" i="202"/>
  <c r="J679" i="202"/>
  <c r="I679" i="202"/>
  <c r="R678" i="202"/>
  <c r="S678" i="202" s="1"/>
  <c r="Q678" i="202"/>
  <c r="O678" i="202"/>
  <c r="N678" i="202"/>
  <c r="M678" i="202"/>
  <c r="L678" i="202"/>
  <c r="P678" i="202" s="1"/>
  <c r="K678" i="202"/>
  <c r="J678" i="202"/>
  <c r="I678" i="202"/>
  <c r="R677" i="202"/>
  <c r="Q677" i="202"/>
  <c r="S677" i="202" s="1"/>
  <c r="N677" i="202"/>
  <c r="M677" i="202"/>
  <c r="O677" i="202" s="1"/>
  <c r="L677" i="202"/>
  <c r="P677" i="202" s="1"/>
  <c r="K677" i="202"/>
  <c r="J677" i="202"/>
  <c r="I677" i="202"/>
  <c r="R676" i="202"/>
  <c r="Q676" i="202"/>
  <c r="S676" i="202" s="1"/>
  <c r="P676" i="202"/>
  <c r="N676" i="202"/>
  <c r="M676" i="202"/>
  <c r="L676" i="202"/>
  <c r="O676" i="202" s="1"/>
  <c r="K676" i="202"/>
  <c r="J676" i="202"/>
  <c r="I676" i="202"/>
  <c r="S675" i="202"/>
  <c r="R675" i="202"/>
  <c r="Q675" i="202"/>
  <c r="O675" i="202"/>
  <c r="N675" i="202"/>
  <c r="M675" i="202"/>
  <c r="L675" i="202"/>
  <c r="P675" i="202" s="1"/>
  <c r="K675" i="202"/>
  <c r="J675" i="202"/>
  <c r="I675" i="202"/>
  <c r="R674" i="202"/>
  <c r="S674" i="202" s="1"/>
  <c r="Q674" i="202"/>
  <c r="O674" i="202"/>
  <c r="N674" i="202"/>
  <c r="M674" i="202"/>
  <c r="L674" i="202"/>
  <c r="P674" i="202" s="1"/>
  <c r="K674" i="202"/>
  <c r="J674" i="202"/>
  <c r="I674" i="202"/>
  <c r="R673" i="202"/>
  <c r="Q673" i="202"/>
  <c r="S673" i="202" s="1"/>
  <c r="N673" i="202"/>
  <c r="M673" i="202"/>
  <c r="O673" i="202" s="1"/>
  <c r="L673" i="202"/>
  <c r="P673" i="202" s="1"/>
  <c r="K673" i="202"/>
  <c r="J673" i="202"/>
  <c r="I673" i="202"/>
  <c r="R672" i="202"/>
  <c r="Q672" i="202"/>
  <c r="S672" i="202" s="1"/>
  <c r="P672" i="202"/>
  <c r="N672" i="202"/>
  <c r="M672" i="202"/>
  <c r="L672" i="202"/>
  <c r="O672" i="202" s="1"/>
  <c r="K672" i="202"/>
  <c r="J672" i="202"/>
  <c r="I672" i="202"/>
  <c r="S671" i="202"/>
  <c r="R671" i="202"/>
  <c r="Q671" i="202"/>
  <c r="O671" i="202"/>
  <c r="N671" i="202"/>
  <c r="M671" i="202"/>
  <c r="L671" i="202"/>
  <c r="P671" i="202" s="1"/>
  <c r="K671" i="202"/>
  <c r="J671" i="202"/>
  <c r="I671" i="202"/>
  <c r="R670" i="202"/>
  <c r="S670" i="202" s="1"/>
  <c r="Q670" i="202"/>
  <c r="O670" i="202"/>
  <c r="N670" i="202"/>
  <c r="M670" i="202"/>
  <c r="L670" i="202"/>
  <c r="P670" i="202" s="1"/>
  <c r="K670" i="202"/>
  <c r="J670" i="202"/>
  <c r="I670" i="202"/>
  <c r="R669" i="202"/>
  <c r="Q669" i="202"/>
  <c r="S669" i="202" s="1"/>
  <c r="N669" i="202"/>
  <c r="M669" i="202"/>
  <c r="O669" i="202" s="1"/>
  <c r="L669" i="202"/>
  <c r="P669" i="202" s="1"/>
  <c r="K669" i="202"/>
  <c r="J669" i="202"/>
  <c r="I669" i="202"/>
  <c r="R668" i="202"/>
  <c r="Q668" i="202"/>
  <c r="S668" i="202" s="1"/>
  <c r="N668" i="202"/>
  <c r="M668" i="202"/>
  <c r="L668" i="202"/>
  <c r="O668" i="202" s="1"/>
  <c r="K668" i="202"/>
  <c r="J668" i="202"/>
  <c r="I668" i="202"/>
  <c r="S667" i="202"/>
  <c r="R667" i="202"/>
  <c r="Q667" i="202"/>
  <c r="O667" i="202"/>
  <c r="N667" i="202"/>
  <c r="M667" i="202"/>
  <c r="L667" i="202"/>
  <c r="P667" i="202" s="1"/>
  <c r="K667" i="202"/>
  <c r="J667" i="202"/>
  <c r="I667" i="202"/>
  <c r="R666" i="202"/>
  <c r="S666" i="202" s="1"/>
  <c r="Q666" i="202"/>
  <c r="O666" i="202"/>
  <c r="N666" i="202"/>
  <c r="M666" i="202"/>
  <c r="L666" i="202"/>
  <c r="P666" i="202" s="1"/>
  <c r="K666" i="202"/>
  <c r="J666" i="202"/>
  <c r="I666" i="202"/>
  <c r="R665" i="202"/>
  <c r="Q665" i="202"/>
  <c r="S665" i="202" s="1"/>
  <c r="N665" i="202"/>
  <c r="M665" i="202"/>
  <c r="O665" i="202" s="1"/>
  <c r="L665" i="202"/>
  <c r="P665" i="202" s="1"/>
  <c r="K665" i="202"/>
  <c r="J665" i="202"/>
  <c r="I665" i="202"/>
  <c r="R664" i="202"/>
  <c r="Q664" i="202"/>
  <c r="S664" i="202" s="1"/>
  <c r="N664" i="202"/>
  <c r="M664" i="202"/>
  <c r="L664" i="202"/>
  <c r="O664" i="202" s="1"/>
  <c r="K664" i="202"/>
  <c r="J664" i="202"/>
  <c r="I664" i="202"/>
  <c r="S663" i="202"/>
  <c r="R663" i="202"/>
  <c r="Q663" i="202"/>
  <c r="O663" i="202"/>
  <c r="N663" i="202"/>
  <c r="M663" i="202"/>
  <c r="L663" i="202"/>
  <c r="P663" i="202" s="1"/>
  <c r="K663" i="202"/>
  <c r="J663" i="202"/>
  <c r="I663" i="202"/>
  <c r="R662" i="202"/>
  <c r="S662" i="202" s="1"/>
  <c r="Q662" i="202"/>
  <c r="O662" i="202"/>
  <c r="N662" i="202"/>
  <c r="M662" i="202"/>
  <c r="L662" i="202"/>
  <c r="P662" i="202" s="1"/>
  <c r="K662" i="202"/>
  <c r="J662" i="202"/>
  <c r="I662" i="202"/>
  <c r="R661" i="202"/>
  <c r="Q661" i="202"/>
  <c r="S661" i="202" s="1"/>
  <c r="N661" i="202"/>
  <c r="M661" i="202"/>
  <c r="O661" i="202" s="1"/>
  <c r="L661" i="202"/>
  <c r="P661" i="202" s="1"/>
  <c r="K661" i="202"/>
  <c r="J661" i="202"/>
  <c r="I661" i="202"/>
  <c r="R660" i="202"/>
  <c r="Q660" i="202"/>
  <c r="S660" i="202" s="1"/>
  <c r="N660" i="202"/>
  <c r="M660" i="202"/>
  <c r="L660" i="202"/>
  <c r="O660" i="202" s="1"/>
  <c r="K660" i="202"/>
  <c r="J660" i="202"/>
  <c r="I660" i="202"/>
  <c r="S659" i="202"/>
  <c r="R659" i="202"/>
  <c r="Q659" i="202"/>
  <c r="O659" i="202"/>
  <c r="N659" i="202"/>
  <c r="M659" i="202"/>
  <c r="L659" i="202"/>
  <c r="P659" i="202" s="1"/>
  <c r="K659" i="202"/>
  <c r="J659" i="202"/>
  <c r="I659" i="202"/>
  <c r="R658" i="202"/>
  <c r="S658" i="202" s="1"/>
  <c r="Q658" i="202"/>
  <c r="O658" i="202"/>
  <c r="N658" i="202"/>
  <c r="M658" i="202"/>
  <c r="L658" i="202"/>
  <c r="P658" i="202" s="1"/>
  <c r="K658" i="202"/>
  <c r="J658" i="202"/>
  <c r="I658" i="202"/>
  <c r="R657" i="202"/>
  <c r="Q657" i="202"/>
  <c r="S657" i="202" s="1"/>
  <c r="N657" i="202"/>
  <c r="M657" i="202"/>
  <c r="O657" i="202" s="1"/>
  <c r="L657" i="202"/>
  <c r="P657" i="202" s="1"/>
  <c r="K657" i="202"/>
  <c r="J657" i="202"/>
  <c r="I657" i="202"/>
  <c r="R656" i="202"/>
  <c r="Q656" i="202"/>
  <c r="S656" i="202" s="1"/>
  <c r="N656" i="202"/>
  <c r="M656" i="202"/>
  <c r="L656" i="202"/>
  <c r="O656" i="202" s="1"/>
  <c r="K656" i="202"/>
  <c r="J656" i="202"/>
  <c r="I656" i="202"/>
  <c r="S655" i="202"/>
  <c r="R655" i="202"/>
  <c r="Q655" i="202"/>
  <c r="O655" i="202"/>
  <c r="N655" i="202"/>
  <c r="M655" i="202"/>
  <c r="L655" i="202"/>
  <c r="P655" i="202" s="1"/>
  <c r="K655" i="202"/>
  <c r="J655" i="202"/>
  <c r="I655" i="202"/>
  <c r="R654" i="202"/>
  <c r="S654" i="202" s="1"/>
  <c r="Q654" i="202"/>
  <c r="O654" i="202"/>
  <c r="N654" i="202"/>
  <c r="M654" i="202"/>
  <c r="L654" i="202"/>
  <c r="P654" i="202" s="1"/>
  <c r="K654" i="202"/>
  <c r="J654" i="202"/>
  <c r="I654" i="202"/>
  <c r="R653" i="202"/>
  <c r="Q653" i="202"/>
  <c r="S653" i="202" s="1"/>
  <c r="N653" i="202"/>
  <c r="M653" i="202"/>
  <c r="O653" i="202" s="1"/>
  <c r="L653" i="202"/>
  <c r="P653" i="202" s="1"/>
  <c r="K653" i="202"/>
  <c r="J653" i="202"/>
  <c r="I653" i="202"/>
  <c r="R652" i="202"/>
  <c r="Q652" i="202"/>
  <c r="S652" i="202" s="1"/>
  <c r="N652" i="202"/>
  <c r="M652" i="202"/>
  <c r="L652" i="202"/>
  <c r="O652" i="202" s="1"/>
  <c r="K652" i="202"/>
  <c r="J652" i="202"/>
  <c r="I652" i="202"/>
  <c r="S651" i="202"/>
  <c r="R651" i="202"/>
  <c r="Q651" i="202"/>
  <c r="O651" i="202"/>
  <c r="N651" i="202"/>
  <c r="M651" i="202"/>
  <c r="L651" i="202"/>
  <c r="P651" i="202" s="1"/>
  <c r="K651" i="202"/>
  <c r="J651" i="202"/>
  <c r="I651" i="202"/>
  <c r="R650" i="202"/>
  <c r="S650" i="202" s="1"/>
  <c r="Q650" i="202"/>
  <c r="O650" i="202"/>
  <c r="N650" i="202"/>
  <c r="M650" i="202"/>
  <c r="L650" i="202"/>
  <c r="P650" i="202" s="1"/>
  <c r="K650" i="202"/>
  <c r="J650" i="202"/>
  <c r="I650" i="202"/>
  <c r="R649" i="202"/>
  <c r="Q649" i="202"/>
  <c r="S649" i="202" s="1"/>
  <c r="N649" i="202"/>
  <c r="M649" i="202"/>
  <c r="O649" i="202" s="1"/>
  <c r="L649" i="202"/>
  <c r="P649" i="202" s="1"/>
  <c r="K649" i="202"/>
  <c r="J649" i="202"/>
  <c r="I649" i="202"/>
  <c r="R648" i="202"/>
  <c r="Q648" i="202"/>
  <c r="S648" i="202" s="1"/>
  <c r="N648" i="202"/>
  <c r="M648" i="202"/>
  <c r="L648" i="202"/>
  <c r="O648" i="202" s="1"/>
  <c r="K648" i="202"/>
  <c r="J648" i="202"/>
  <c r="I648" i="202"/>
  <c r="S647" i="202"/>
  <c r="R647" i="202"/>
  <c r="Q647" i="202"/>
  <c r="O647" i="202"/>
  <c r="N647" i="202"/>
  <c r="M647" i="202"/>
  <c r="L647" i="202"/>
  <c r="P647" i="202" s="1"/>
  <c r="K647" i="202"/>
  <c r="J647" i="202"/>
  <c r="I647" i="202"/>
  <c r="R646" i="202"/>
  <c r="S646" i="202" s="1"/>
  <c r="Q646" i="202"/>
  <c r="O646" i="202"/>
  <c r="N646" i="202"/>
  <c r="M646" i="202"/>
  <c r="L646" i="202"/>
  <c r="P646" i="202" s="1"/>
  <c r="K646" i="202"/>
  <c r="J646" i="202"/>
  <c r="I646" i="202"/>
  <c r="R645" i="202"/>
  <c r="Q645" i="202"/>
  <c r="S645" i="202" s="1"/>
  <c r="N645" i="202"/>
  <c r="M645" i="202"/>
  <c r="O645" i="202" s="1"/>
  <c r="L645" i="202"/>
  <c r="P645" i="202" s="1"/>
  <c r="K645" i="202"/>
  <c r="J645" i="202"/>
  <c r="I645" i="202"/>
  <c r="R644" i="202"/>
  <c r="Q644" i="202"/>
  <c r="S644" i="202" s="1"/>
  <c r="N644" i="202"/>
  <c r="M644" i="202"/>
  <c r="L644" i="202"/>
  <c r="O644" i="202" s="1"/>
  <c r="K644" i="202"/>
  <c r="J644" i="202"/>
  <c r="I644" i="202"/>
  <c r="S643" i="202"/>
  <c r="R643" i="202"/>
  <c r="Q643" i="202"/>
  <c r="O643" i="202"/>
  <c r="N643" i="202"/>
  <c r="M643" i="202"/>
  <c r="L643" i="202"/>
  <c r="P643" i="202" s="1"/>
  <c r="K643" i="202"/>
  <c r="J643" i="202"/>
  <c r="I643" i="202"/>
  <c r="R642" i="202"/>
  <c r="S642" i="202" s="1"/>
  <c r="Q642" i="202"/>
  <c r="O642" i="202"/>
  <c r="N642" i="202"/>
  <c r="M642" i="202"/>
  <c r="L642" i="202"/>
  <c r="P642" i="202" s="1"/>
  <c r="K642" i="202"/>
  <c r="J642" i="202"/>
  <c r="I642" i="202"/>
  <c r="R641" i="202"/>
  <c r="Q641" i="202"/>
  <c r="S641" i="202" s="1"/>
  <c r="N641" i="202"/>
  <c r="M641" i="202"/>
  <c r="O641" i="202" s="1"/>
  <c r="L641" i="202"/>
  <c r="P641" i="202" s="1"/>
  <c r="K641" i="202"/>
  <c r="J641" i="202"/>
  <c r="I641" i="202"/>
  <c r="R640" i="202"/>
  <c r="Q640" i="202"/>
  <c r="S640" i="202" s="1"/>
  <c r="N640" i="202"/>
  <c r="M640" i="202"/>
  <c r="L640" i="202"/>
  <c r="O640" i="202" s="1"/>
  <c r="K640" i="202"/>
  <c r="J640" i="202"/>
  <c r="I640" i="202"/>
  <c r="S639" i="202"/>
  <c r="R639" i="202"/>
  <c r="Q639" i="202"/>
  <c r="O639" i="202"/>
  <c r="N639" i="202"/>
  <c r="M639" i="202"/>
  <c r="L639" i="202"/>
  <c r="P639" i="202" s="1"/>
  <c r="K639" i="202"/>
  <c r="J639" i="202"/>
  <c r="I639" i="202"/>
  <c r="R638" i="202"/>
  <c r="S638" i="202" s="1"/>
  <c r="Q638" i="202"/>
  <c r="O638" i="202"/>
  <c r="N638" i="202"/>
  <c r="M638" i="202"/>
  <c r="L638" i="202"/>
  <c r="P638" i="202" s="1"/>
  <c r="K638" i="202"/>
  <c r="J638" i="202"/>
  <c r="I638" i="202"/>
  <c r="R637" i="202"/>
  <c r="Q637" i="202"/>
  <c r="S637" i="202" s="1"/>
  <c r="N637" i="202"/>
  <c r="M637" i="202"/>
  <c r="O637" i="202" s="1"/>
  <c r="L637" i="202"/>
  <c r="P637" i="202" s="1"/>
  <c r="K637" i="202"/>
  <c r="J637" i="202"/>
  <c r="I637" i="202"/>
  <c r="R636" i="202"/>
  <c r="Q636" i="202"/>
  <c r="S636" i="202" s="1"/>
  <c r="N636" i="202"/>
  <c r="M636" i="202"/>
  <c r="L636" i="202"/>
  <c r="O636" i="202" s="1"/>
  <c r="K636" i="202"/>
  <c r="J636" i="202"/>
  <c r="I636" i="202"/>
  <c r="S635" i="202"/>
  <c r="R635" i="202"/>
  <c r="Q635" i="202"/>
  <c r="O635" i="202"/>
  <c r="N635" i="202"/>
  <c r="M635" i="202"/>
  <c r="L635" i="202"/>
  <c r="P635" i="202" s="1"/>
  <c r="K635" i="202"/>
  <c r="J635" i="202"/>
  <c r="I635" i="202"/>
  <c r="R634" i="202"/>
  <c r="S634" i="202" s="1"/>
  <c r="Q634" i="202"/>
  <c r="O634" i="202"/>
  <c r="N634" i="202"/>
  <c r="M634" i="202"/>
  <c r="L634" i="202"/>
  <c r="P634" i="202" s="1"/>
  <c r="K634" i="202"/>
  <c r="J634" i="202"/>
  <c r="I634" i="202"/>
  <c r="R633" i="202"/>
  <c r="Q633" i="202"/>
  <c r="S633" i="202" s="1"/>
  <c r="N633" i="202"/>
  <c r="M633" i="202"/>
  <c r="O633" i="202" s="1"/>
  <c r="L633" i="202"/>
  <c r="P633" i="202" s="1"/>
  <c r="K633" i="202"/>
  <c r="J633" i="202"/>
  <c r="I633" i="202"/>
  <c r="R632" i="202"/>
  <c r="Q632" i="202"/>
  <c r="S632" i="202" s="1"/>
  <c r="N632" i="202"/>
  <c r="M632" i="202"/>
  <c r="L632" i="202"/>
  <c r="O632" i="202" s="1"/>
  <c r="K632" i="202"/>
  <c r="J632" i="202"/>
  <c r="I632" i="202"/>
  <c r="S631" i="202"/>
  <c r="R631" i="202"/>
  <c r="Q631" i="202"/>
  <c r="O631" i="202"/>
  <c r="N631" i="202"/>
  <c r="M631" i="202"/>
  <c r="L631" i="202"/>
  <c r="P631" i="202" s="1"/>
  <c r="K631" i="202"/>
  <c r="J631" i="202"/>
  <c r="I631" i="202"/>
  <c r="R630" i="202"/>
  <c r="S630" i="202" s="1"/>
  <c r="Q630" i="202"/>
  <c r="O630" i="202"/>
  <c r="N630" i="202"/>
  <c r="M630" i="202"/>
  <c r="L630" i="202"/>
  <c r="P630" i="202" s="1"/>
  <c r="K630" i="202"/>
  <c r="J630" i="202"/>
  <c r="I630" i="202"/>
  <c r="R629" i="202"/>
  <c r="Q629" i="202"/>
  <c r="S629" i="202" s="1"/>
  <c r="N629" i="202"/>
  <c r="M629" i="202"/>
  <c r="O629" i="202" s="1"/>
  <c r="L629" i="202"/>
  <c r="P629" i="202" s="1"/>
  <c r="K629" i="202"/>
  <c r="J629" i="202"/>
  <c r="I629" i="202"/>
  <c r="R628" i="202"/>
  <c r="Q628" i="202"/>
  <c r="S628" i="202" s="1"/>
  <c r="N628" i="202"/>
  <c r="M628" i="202"/>
  <c r="L628" i="202"/>
  <c r="O628" i="202" s="1"/>
  <c r="K628" i="202"/>
  <c r="J628" i="202"/>
  <c r="I628" i="202"/>
  <c r="S627" i="202"/>
  <c r="R627" i="202"/>
  <c r="Q627" i="202"/>
  <c r="O627" i="202"/>
  <c r="N627" i="202"/>
  <c r="M627" i="202"/>
  <c r="L627" i="202"/>
  <c r="P627" i="202" s="1"/>
  <c r="K627" i="202"/>
  <c r="J627" i="202"/>
  <c r="I627" i="202"/>
  <c r="R626" i="202"/>
  <c r="S626" i="202" s="1"/>
  <c r="Q626" i="202"/>
  <c r="O626" i="202"/>
  <c r="N626" i="202"/>
  <c r="M626" i="202"/>
  <c r="L626" i="202"/>
  <c r="P626" i="202" s="1"/>
  <c r="K626" i="202"/>
  <c r="J626" i="202"/>
  <c r="I626" i="202"/>
  <c r="R625" i="202"/>
  <c r="Q625" i="202"/>
  <c r="S625" i="202" s="1"/>
  <c r="N625" i="202"/>
  <c r="M625" i="202"/>
  <c r="O625" i="202" s="1"/>
  <c r="L625" i="202"/>
  <c r="P625" i="202" s="1"/>
  <c r="K625" i="202"/>
  <c r="J625" i="202"/>
  <c r="I625" i="202"/>
  <c r="R624" i="202"/>
  <c r="Q624" i="202"/>
  <c r="S624" i="202" s="1"/>
  <c r="N624" i="202"/>
  <c r="M624" i="202"/>
  <c r="L624" i="202"/>
  <c r="O624" i="202" s="1"/>
  <c r="K624" i="202"/>
  <c r="J624" i="202"/>
  <c r="I624" i="202"/>
  <c r="S623" i="202"/>
  <c r="R623" i="202"/>
  <c r="Q623" i="202"/>
  <c r="O623" i="202"/>
  <c r="N623" i="202"/>
  <c r="M623" i="202"/>
  <c r="L623" i="202"/>
  <c r="P623" i="202" s="1"/>
  <c r="K623" i="202"/>
  <c r="J623" i="202"/>
  <c r="I623" i="202"/>
  <c r="R622" i="202"/>
  <c r="S622" i="202" s="1"/>
  <c r="Q622" i="202"/>
  <c r="O622" i="202"/>
  <c r="N622" i="202"/>
  <c r="M622" i="202"/>
  <c r="L622" i="202"/>
  <c r="P622" i="202" s="1"/>
  <c r="K622" i="202"/>
  <c r="J622" i="202"/>
  <c r="I622" i="202"/>
  <c r="R621" i="202"/>
  <c r="Q621" i="202"/>
  <c r="S621" i="202" s="1"/>
  <c r="N621" i="202"/>
  <c r="M621" i="202"/>
  <c r="O621" i="202" s="1"/>
  <c r="L621" i="202"/>
  <c r="P621" i="202" s="1"/>
  <c r="K621" i="202"/>
  <c r="J621" i="202"/>
  <c r="I621" i="202"/>
  <c r="R620" i="202"/>
  <c r="Q620" i="202"/>
  <c r="S620" i="202" s="1"/>
  <c r="N620" i="202"/>
  <c r="M620" i="202"/>
  <c r="L620" i="202"/>
  <c r="O620" i="202" s="1"/>
  <c r="K620" i="202"/>
  <c r="J620" i="202"/>
  <c r="I620" i="202"/>
  <c r="S619" i="202"/>
  <c r="R619" i="202"/>
  <c r="Q619" i="202"/>
  <c r="O619" i="202"/>
  <c r="N619" i="202"/>
  <c r="M619" i="202"/>
  <c r="L619" i="202"/>
  <c r="P619" i="202" s="1"/>
  <c r="K619" i="202"/>
  <c r="J619" i="202"/>
  <c r="I619" i="202"/>
  <c r="R618" i="202"/>
  <c r="S618" i="202" s="1"/>
  <c r="Q618" i="202"/>
  <c r="O618" i="202"/>
  <c r="N618" i="202"/>
  <c r="M618" i="202"/>
  <c r="L618" i="202"/>
  <c r="P618" i="202" s="1"/>
  <c r="K618" i="202"/>
  <c r="J618" i="202"/>
  <c r="I618" i="202"/>
  <c r="R617" i="202"/>
  <c r="Q617" i="202"/>
  <c r="S617" i="202" s="1"/>
  <c r="N617" i="202"/>
  <c r="M617" i="202"/>
  <c r="O617" i="202" s="1"/>
  <c r="L617" i="202"/>
  <c r="P617" i="202" s="1"/>
  <c r="K617" i="202"/>
  <c r="J617" i="202"/>
  <c r="I617" i="202"/>
  <c r="R616" i="202"/>
  <c r="Q616" i="202"/>
  <c r="S616" i="202" s="1"/>
  <c r="N616" i="202"/>
  <c r="M616" i="202"/>
  <c r="L616" i="202"/>
  <c r="O616" i="202" s="1"/>
  <c r="K616" i="202"/>
  <c r="J616" i="202"/>
  <c r="I616" i="202"/>
  <c r="S615" i="202"/>
  <c r="R615" i="202"/>
  <c r="Q615" i="202"/>
  <c r="O615" i="202"/>
  <c r="N615" i="202"/>
  <c r="M615" i="202"/>
  <c r="L615" i="202"/>
  <c r="P615" i="202" s="1"/>
  <c r="K615" i="202"/>
  <c r="J615" i="202"/>
  <c r="I615" i="202"/>
  <c r="R614" i="202"/>
  <c r="S614" i="202" s="1"/>
  <c r="Q614" i="202"/>
  <c r="O614" i="202"/>
  <c r="N614" i="202"/>
  <c r="M614" i="202"/>
  <c r="L614" i="202"/>
  <c r="P614" i="202" s="1"/>
  <c r="K614" i="202"/>
  <c r="J614" i="202"/>
  <c r="I614" i="202"/>
  <c r="R613" i="202"/>
  <c r="Q613" i="202"/>
  <c r="S613" i="202" s="1"/>
  <c r="N613" i="202"/>
  <c r="M613" i="202"/>
  <c r="O613" i="202" s="1"/>
  <c r="L613" i="202"/>
  <c r="P613" i="202" s="1"/>
  <c r="K613" i="202"/>
  <c r="J613" i="202"/>
  <c r="I613" i="202"/>
  <c r="R612" i="202"/>
  <c r="Q612" i="202"/>
  <c r="S612" i="202" s="1"/>
  <c r="N612" i="202"/>
  <c r="M612" i="202"/>
  <c r="L612" i="202"/>
  <c r="O612" i="202" s="1"/>
  <c r="K612" i="202"/>
  <c r="J612" i="202"/>
  <c r="I612" i="202"/>
  <c r="S611" i="202"/>
  <c r="R611" i="202"/>
  <c r="Q611" i="202"/>
  <c r="O611" i="202"/>
  <c r="N611" i="202"/>
  <c r="M611" i="202"/>
  <c r="L611" i="202"/>
  <c r="P611" i="202" s="1"/>
  <c r="K611" i="202"/>
  <c r="J611" i="202"/>
  <c r="I611" i="202"/>
  <c r="R610" i="202"/>
  <c r="S610" i="202" s="1"/>
  <c r="Q610" i="202"/>
  <c r="O610" i="202"/>
  <c r="N610" i="202"/>
  <c r="M610" i="202"/>
  <c r="L610" i="202"/>
  <c r="P610" i="202" s="1"/>
  <c r="K610" i="202"/>
  <c r="J610" i="202"/>
  <c r="I610" i="202"/>
  <c r="R609" i="202"/>
  <c r="Q609" i="202"/>
  <c r="S609" i="202" s="1"/>
  <c r="N609" i="202"/>
  <c r="M609" i="202"/>
  <c r="O609" i="202" s="1"/>
  <c r="L609" i="202"/>
  <c r="P609" i="202" s="1"/>
  <c r="K609" i="202"/>
  <c r="J609" i="202"/>
  <c r="I609" i="202"/>
  <c r="R608" i="202"/>
  <c r="Q608" i="202"/>
  <c r="S608" i="202" s="1"/>
  <c r="N608" i="202"/>
  <c r="M608" i="202"/>
  <c r="L608" i="202"/>
  <c r="O608" i="202" s="1"/>
  <c r="K608" i="202"/>
  <c r="J608" i="202"/>
  <c r="I608" i="202"/>
  <c r="S607" i="202"/>
  <c r="R607" i="202"/>
  <c r="Q607" i="202"/>
  <c r="O607" i="202"/>
  <c r="N607" i="202"/>
  <c r="M607" i="202"/>
  <c r="L607" i="202"/>
  <c r="P607" i="202" s="1"/>
  <c r="K607" i="202"/>
  <c r="J607" i="202"/>
  <c r="I607" i="202"/>
  <c r="R606" i="202"/>
  <c r="S606" i="202" s="1"/>
  <c r="Q606" i="202"/>
  <c r="O606" i="202"/>
  <c r="N606" i="202"/>
  <c r="M606" i="202"/>
  <c r="L606" i="202"/>
  <c r="P606" i="202" s="1"/>
  <c r="K606" i="202"/>
  <c r="J606" i="202"/>
  <c r="I606" i="202"/>
  <c r="R605" i="202"/>
  <c r="Q605" i="202"/>
  <c r="S605" i="202" s="1"/>
  <c r="N605" i="202"/>
  <c r="M605" i="202"/>
  <c r="O605" i="202" s="1"/>
  <c r="L605" i="202"/>
  <c r="P605" i="202" s="1"/>
  <c r="K605" i="202"/>
  <c r="J605" i="202"/>
  <c r="I605" i="202"/>
  <c r="R604" i="202"/>
  <c r="Q604" i="202"/>
  <c r="S604" i="202" s="1"/>
  <c r="N604" i="202"/>
  <c r="M604" i="202"/>
  <c r="L604" i="202"/>
  <c r="P604" i="202" s="1"/>
  <c r="K604" i="202"/>
  <c r="J604" i="202"/>
  <c r="I604" i="202"/>
  <c r="S603" i="202"/>
  <c r="R603" i="202"/>
  <c r="Q603" i="202"/>
  <c r="N603" i="202"/>
  <c r="M603" i="202"/>
  <c r="L603" i="202"/>
  <c r="P603" i="202" s="1"/>
  <c r="K603" i="202"/>
  <c r="J603" i="202"/>
  <c r="I603" i="202"/>
  <c r="S602" i="202"/>
  <c r="R602" i="202"/>
  <c r="Q602" i="202"/>
  <c r="O602" i="202"/>
  <c r="N602" i="202"/>
  <c r="M602" i="202"/>
  <c r="L602" i="202"/>
  <c r="K602" i="202"/>
  <c r="J602" i="202"/>
  <c r="I602" i="202"/>
  <c r="R601" i="202"/>
  <c r="Q601" i="202"/>
  <c r="S601" i="202" s="1"/>
  <c r="N601" i="202"/>
  <c r="M601" i="202"/>
  <c r="O601" i="202" s="1"/>
  <c r="L601" i="202"/>
  <c r="K601" i="202"/>
  <c r="J601" i="202"/>
  <c r="I601" i="202"/>
  <c r="R600" i="202"/>
  <c r="Q600" i="202"/>
  <c r="S600" i="202" s="1"/>
  <c r="N600" i="202"/>
  <c r="M600" i="202"/>
  <c r="L600" i="202"/>
  <c r="K600" i="202"/>
  <c r="J600" i="202"/>
  <c r="I600" i="202"/>
  <c r="S599" i="202"/>
  <c r="R599" i="202"/>
  <c r="Q599" i="202"/>
  <c r="O599" i="202"/>
  <c r="N599" i="202"/>
  <c r="M599" i="202"/>
  <c r="L599" i="202"/>
  <c r="P599" i="202" s="1"/>
  <c r="K599" i="202"/>
  <c r="J599" i="202"/>
  <c r="I599" i="202"/>
  <c r="R598" i="202"/>
  <c r="S598" i="202" s="1"/>
  <c r="Q598" i="202"/>
  <c r="O598" i="202"/>
  <c r="N598" i="202"/>
  <c r="M598" i="202"/>
  <c r="L598" i="202"/>
  <c r="P598" i="202" s="1"/>
  <c r="K598" i="202"/>
  <c r="J598" i="202"/>
  <c r="I598" i="202"/>
  <c r="R597" i="202"/>
  <c r="Q597" i="202"/>
  <c r="N597" i="202"/>
  <c r="M597" i="202"/>
  <c r="O597" i="202" s="1"/>
  <c r="L597" i="202"/>
  <c r="P597" i="202" s="1"/>
  <c r="K597" i="202"/>
  <c r="J597" i="202"/>
  <c r="I597" i="202"/>
  <c r="R596" i="202"/>
  <c r="Q596" i="202"/>
  <c r="S596" i="202" s="1"/>
  <c r="N596" i="202"/>
  <c r="M596" i="202"/>
  <c r="L596" i="202"/>
  <c r="P596" i="202" s="1"/>
  <c r="K596" i="202"/>
  <c r="J596" i="202"/>
  <c r="I596" i="202"/>
  <c r="S595" i="202"/>
  <c r="R595" i="202"/>
  <c r="Q595" i="202"/>
  <c r="N595" i="202"/>
  <c r="M595" i="202"/>
  <c r="L595" i="202"/>
  <c r="P595" i="202" s="1"/>
  <c r="K595" i="202"/>
  <c r="J595" i="202"/>
  <c r="I595" i="202"/>
  <c r="S594" i="202"/>
  <c r="R594" i="202"/>
  <c r="Q594" i="202"/>
  <c r="O594" i="202"/>
  <c r="N594" i="202"/>
  <c r="M594" i="202"/>
  <c r="L594" i="202"/>
  <c r="K594" i="202"/>
  <c r="J594" i="202"/>
  <c r="I594" i="202"/>
  <c r="R593" i="202"/>
  <c r="Q593" i="202"/>
  <c r="S593" i="202" s="1"/>
  <c r="N593" i="202"/>
  <c r="M593" i="202"/>
  <c r="O593" i="202" s="1"/>
  <c r="L593" i="202"/>
  <c r="K593" i="202"/>
  <c r="J593" i="202"/>
  <c r="I593" i="202"/>
  <c r="R592" i="202"/>
  <c r="Q592" i="202"/>
  <c r="S592" i="202" s="1"/>
  <c r="N592" i="202"/>
  <c r="M592" i="202"/>
  <c r="L592" i="202"/>
  <c r="K592" i="202"/>
  <c r="J592" i="202"/>
  <c r="I592" i="202"/>
  <c r="S591" i="202"/>
  <c r="R591" i="202"/>
  <c r="Q591" i="202"/>
  <c r="O591" i="202"/>
  <c r="N591" i="202"/>
  <c r="M591" i="202"/>
  <c r="L591" i="202"/>
  <c r="P591" i="202" s="1"/>
  <c r="K591" i="202"/>
  <c r="J591" i="202"/>
  <c r="I591" i="202"/>
  <c r="R590" i="202"/>
  <c r="S590" i="202" s="1"/>
  <c r="Q590" i="202"/>
  <c r="O590" i="202"/>
  <c r="N590" i="202"/>
  <c r="M590" i="202"/>
  <c r="L590" i="202"/>
  <c r="P590" i="202" s="1"/>
  <c r="K590" i="202"/>
  <c r="J590" i="202"/>
  <c r="I590" i="202"/>
  <c r="R589" i="202"/>
  <c r="Q589" i="202"/>
  <c r="N589" i="202"/>
  <c r="M589" i="202"/>
  <c r="O589" i="202" s="1"/>
  <c r="L589" i="202"/>
  <c r="P589" i="202" s="1"/>
  <c r="K589" i="202"/>
  <c r="J589" i="202"/>
  <c r="I589" i="202"/>
  <c r="R588" i="202"/>
  <c r="Q588" i="202"/>
  <c r="S588" i="202" s="1"/>
  <c r="N588" i="202"/>
  <c r="M588" i="202"/>
  <c r="L588" i="202"/>
  <c r="P588" i="202" s="1"/>
  <c r="K588" i="202"/>
  <c r="J588" i="202"/>
  <c r="I588" i="202"/>
  <c r="S587" i="202"/>
  <c r="R587" i="202"/>
  <c r="Q587" i="202"/>
  <c r="N587" i="202"/>
  <c r="M587" i="202"/>
  <c r="L587" i="202"/>
  <c r="P587" i="202" s="1"/>
  <c r="K587" i="202"/>
  <c r="J587" i="202"/>
  <c r="I587" i="202"/>
  <c r="S586" i="202"/>
  <c r="R586" i="202"/>
  <c r="Q586" i="202"/>
  <c r="O586" i="202"/>
  <c r="N586" i="202"/>
  <c r="M586" i="202"/>
  <c r="L586" i="202"/>
  <c r="K586" i="202"/>
  <c r="J586" i="202"/>
  <c r="I586" i="202"/>
  <c r="R585" i="202"/>
  <c r="Q585" i="202"/>
  <c r="S585" i="202" s="1"/>
  <c r="N585" i="202"/>
  <c r="M585" i="202"/>
  <c r="O585" i="202" s="1"/>
  <c r="L585" i="202"/>
  <c r="K585" i="202"/>
  <c r="J585" i="202"/>
  <c r="I585" i="202"/>
  <c r="R584" i="202"/>
  <c r="Q584" i="202"/>
  <c r="S584" i="202" s="1"/>
  <c r="N584" i="202"/>
  <c r="M584" i="202"/>
  <c r="L584" i="202"/>
  <c r="K584" i="202"/>
  <c r="J584" i="202"/>
  <c r="I584" i="202"/>
  <c r="S583" i="202"/>
  <c r="R583" i="202"/>
  <c r="Q583" i="202"/>
  <c r="O583" i="202"/>
  <c r="N583" i="202"/>
  <c r="M583" i="202"/>
  <c r="L583" i="202"/>
  <c r="P583" i="202" s="1"/>
  <c r="K583" i="202"/>
  <c r="J583" i="202"/>
  <c r="I583" i="202"/>
  <c r="R582" i="202"/>
  <c r="S582" i="202" s="1"/>
  <c r="Q582" i="202"/>
  <c r="O582" i="202"/>
  <c r="N582" i="202"/>
  <c r="M582" i="202"/>
  <c r="L582" i="202"/>
  <c r="P582" i="202" s="1"/>
  <c r="K582" i="202"/>
  <c r="J582" i="202"/>
  <c r="I582" i="202"/>
  <c r="R581" i="202"/>
  <c r="Q581" i="202"/>
  <c r="N581" i="202"/>
  <c r="M581" i="202"/>
  <c r="O581" i="202" s="1"/>
  <c r="L581" i="202"/>
  <c r="P581" i="202" s="1"/>
  <c r="K581" i="202"/>
  <c r="J581" i="202"/>
  <c r="I581" i="202"/>
  <c r="R580" i="202"/>
  <c r="Q580" i="202"/>
  <c r="S580" i="202" s="1"/>
  <c r="N580" i="202"/>
  <c r="M580" i="202"/>
  <c r="L580" i="202"/>
  <c r="P580" i="202" s="1"/>
  <c r="K580" i="202"/>
  <c r="J580" i="202"/>
  <c r="I580" i="202"/>
  <c r="S579" i="202"/>
  <c r="R579" i="202"/>
  <c r="Q579" i="202"/>
  <c r="N579" i="202"/>
  <c r="M579" i="202"/>
  <c r="L579" i="202"/>
  <c r="P579" i="202" s="1"/>
  <c r="K579" i="202"/>
  <c r="J579" i="202"/>
  <c r="I579" i="202"/>
  <c r="S578" i="202"/>
  <c r="R578" i="202"/>
  <c r="Q578" i="202"/>
  <c r="O578" i="202"/>
  <c r="N578" i="202"/>
  <c r="M578" i="202"/>
  <c r="L578" i="202"/>
  <c r="K578" i="202"/>
  <c r="J578" i="202"/>
  <c r="I578" i="202"/>
  <c r="R577" i="202"/>
  <c r="Q577" i="202"/>
  <c r="S577" i="202" s="1"/>
  <c r="N577" i="202"/>
  <c r="M577" i="202"/>
  <c r="O577" i="202" s="1"/>
  <c r="L577" i="202"/>
  <c r="K577" i="202"/>
  <c r="J577" i="202"/>
  <c r="I577" i="202"/>
  <c r="R576" i="202"/>
  <c r="Q576" i="202"/>
  <c r="S576" i="202" s="1"/>
  <c r="N576" i="202"/>
  <c r="M576" i="202"/>
  <c r="L576" i="202"/>
  <c r="K576" i="202"/>
  <c r="J576" i="202"/>
  <c r="I576" i="202"/>
  <c r="S575" i="202"/>
  <c r="R575" i="202"/>
  <c r="Q575" i="202"/>
  <c r="O575" i="202"/>
  <c r="N575" i="202"/>
  <c r="M575" i="202"/>
  <c r="L575" i="202"/>
  <c r="P575" i="202" s="1"/>
  <c r="K575" i="202"/>
  <c r="J575" i="202"/>
  <c r="I575" i="202"/>
  <c r="R574" i="202"/>
  <c r="S574" i="202" s="1"/>
  <c r="Q574" i="202"/>
  <c r="O574" i="202"/>
  <c r="N574" i="202"/>
  <c r="M574" i="202"/>
  <c r="L574" i="202"/>
  <c r="P574" i="202" s="1"/>
  <c r="K574" i="202"/>
  <c r="J574" i="202"/>
  <c r="I574" i="202"/>
  <c r="R573" i="202"/>
  <c r="Q573" i="202"/>
  <c r="N573" i="202"/>
  <c r="M573" i="202"/>
  <c r="O573" i="202" s="1"/>
  <c r="L573" i="202"/>
  <c r="P573" i="202" s="1"/>
  <c r="K573" i="202"/>
  <c r="J573" i="202"/>
  <c r="I573" i="202"/>
  <c r="R572" i="202"/>
  <c r="Q572" i="202"/>
  <c r="S572" i="202" s="1"/>
  <c r="N572" i="202"/>
  <c r="M572" i="202"/>
  <c r="L572" i="202"/>
  <c r="P572" i="202" s="1"/>
  <c r="K572" i="202"/>
  <c r="J572" i="202"/>
  <c r="I572" i="202"/>
  <c r="S571" i="202"/>
  <c r="R571" i="202"/>
  <c r="Q571" i="202"/>
  <c r="N571" i="202"/>
  <c r="M571" i="202"/>
  <c r="L571" i="202"/>
  <c r="P571" i="202" s="1"/>
  <c r="K571" i="202"/>
  <c r="J571" i="202"/>
  <c r="I571" i="202"/>
  <c r="S570" i="202"/>
  <c r="R570" i="202"/>
  <c r="Q570" i="202"/>
  <c r="O570" i="202"/>
  <c r="N570" i="202"/>
  <c r="M570" i="202"/>
  <c r="L570" i="202"/>
  <c r="K570" i="202"/>
  <c r="J570" i="202"/>
  <c r="I570" i="202"/>
  <c r="R569" i="202"/>
  <c r="Q569" i="202"/>
  <c r="S569" i="202" s="1"/>
  <c r="N569" i="202"/>
  <c r="M569" i="202"/>
  <c r="O569" i="202" s="1"/>
  <c r="L569" i="202"/>
  <c r="K569" i="202"/>
  <c r="J569" i="202"/>
  <c r="I569" i="202"/>
  <c r="R568" i="202"/>
  <c r="Q568" i="202"/>
  <c r="S568" i="202" s="1"/>
  <c r="N568" i="202"/>
  <c r="M568" i="202"/>
  <c r="L568" i="202"/>
  <c r="K568" i="202"/>
  <c r="J568" i="202"/>
  <c r="I568" i="202"/>
  <c r="S567" i="202"/>
  <c r="R567" i="202"/>
  <c r="Q567" i="202"/>
  <c r="O567" i="202"/>
  <c r="N567" i="202"/>
  <c r="M567" i="202"/>
  <c r="L567" i="202"/>
  <c r="P567" i="202" s="1"/>
  <c r="K567" i="202"/>
  <c r="J567" i="202"/>
  <c r="I567" i="202"/>
  <c r="R566" i="202"/>
  <c r="S566" i="202" s="1"/>
  <c r="Q566" i="202"/>
  <c r="O566" i="202"/>
  <c r="N566" i="202"/>
  <c r="M566" i="202"/>
  <c r="L566" i="202"/>
  <c r="P566" i="202" s="1"/>
  <c r="K566" i="202"/>
  <c r="J566" i="202"/>
  <c r="I566" i="202"/>
  <c r="R565" i="202"/>
  <c r="Q565" i="202"/>
  <c r="N565" i="202"/>
  <c r="M565" i="202"/>
  <c r="O565" i="202" s="1"/>
  <c r="L565" i="202"/>
  <c r="P565" i="202" s="1"/>
  <c r="K565" i="202"/>
  <c r="J565" i="202"/>
  <c r="I565" i="202"/>
  <c r="R564" i="202"/>
  <c r="Q564" i="202"/>
  <c r="S564" i="202" s="1"/>
  <c r="N564" i="202"/>
  <c r="M564" i="202"/>
  <c r="L564" i="202"/>
  <c r="P564" i="202" s="1"/>
  <c r="K564" i="202"/>
  <c r="J564" i="202"/>
  <c r="I564" i="202"/>
  <c r="S563" i="202"/>
  <c r="R563" i="202"/>
  <c r="Q563" i="202"/>
  <c r="N563" i="202"/>
  <c r="M563" i="202"/>
  <c r="L563" i="202"/>
  <c r="P563" i="202" s="1"/>
  <c r="K563" i="202"/>
  <c r="J563" i="202"/>
  <c r="I563" i="202"/>
  <c r="S562" i="202"/>
  <c r="R562" i="202"/>
  <c r="Q562" i="202"/>
  <c r="O562" i="202"/>
  <c r="N562" i="202"/>
  <c r="M562" i="202"/>
  <c r="L562" i="202"/>
  <c r="K562" i="202"/>
  <c r="J562" i="202"/>
  <c r="I562" i="202"/>
  <c r="R561" i="202"/>
  <c r="Q561" i="202"/>
  <c r="S561" i="202" s="1"/>
  <c r="N561" i="202"/>
  <c r="M561" i="202"/>
  <c r="O561" i="202" s="1"/>
  <c r="L561" i="202"/>
  <c r="K561" i="202"/>
  <c r="J561" i="202"/>
  <c r="I561" i="202"/>
  <c r="R560" i="202"/>
  <c r="Q560" i="202"/>
  <c r="S560" i="202" s="1"/>
  <c r="N560" i="202"/>
  <c r="M560" i="202"/>
  <c r="L560" i="202"/>
  <c r="K560" i="202"/>
  <c r="J560" i="202"/>
  <c r="I560" i="202"/>
  <c r="S559" i="202"/>
  <c r="R559" i="202"/>
  <c r="Q559" i="202"/>
  <c r="O559" i="202"/>
  <c r="N559" i="202"/>
  <c r="M559" i="202"/>
  <c r="L559" i="202"/>
  <c r="P559" i="202" s="1"/>
  <c r="K559" i="202"/>
  <c r="J559" i="202"/>
  <c r="I559" i="202"/>
  <c r="R558" i="202"/>
  <c r="S558" i="202" s="1"/>
  <c r="Q558" i="202"/>
  <c r="O558" i="202"/>
  <c r="N558" i="202"/>
  <c r="M558" i="202"/>
  <c r="L558" i="202"/>
  <c r="P558" i="202" s="1"/>
  <c r="K558" i="202"/>
  <c r="J558" i="202"/>
  <c r="I558" i="202"/>
  <c r="R557" i="202"/>
  <c r="Q557" i="202"/>
  <c r="N557" i="202"/>
  <c r="M557" i="202"/>
  <c r="O557" i="202" s="1"/>
  <c r="L557" i="202"/>
  <c r="P557" i="202" s="1"/>
  <c r="K557" i="202"/>
  <c r="J557" i="202"/>
  <c r="I557" i="202"/>
  <c r="R556" i="202"/>
  <c r="Q556" i="202"/>
  <c r="S556" i="202" s="1"/>
  <c r="N556" i="202"/>
  <c r="M556" i="202"/>
  <c r="L556" i="202"/>
  <c r="P556" i="202" s="1"/>
  <c r="K556" i="202"/>
  <c r="J556" i="202"/>
  <c r="I556" i="202"/>
  <c r="S555" i="202"/>
  <c r="R555" i="202"/>
  <c r="Q555" i="202"/>
  <c r="N555" i="202"/>
  <c r="M555" i="202"/>
  <c r="L555" i="202"/>
  <c r="P555" i="202" s="1"/>
  <c r="K555" i="202"/>
  <c r="J555" i="202"/>
  <c r="I555" i="202"/>
  <c r="S554" i="202"/>
  <c r="R554" i="202"/>
  <c r="Q554" i="202"/>
  <c r="O554" i="202"/>
  <c r="N554" i="202"/>
  <c r="M554" i="202"/>
  <c r="L554" i="202"/>
  <c r="K554" i="202"/>
  <c r="J554" i="202"/>
  <c r="I554" i="202"/>
  <c r="R553" i="202"/>
  <c r="Q553" i="202"/>
  <c r="S553" i="202" s="1"/>
  <c r="N553" i="202"/>
  <c r="M553" i="202"/>
  <c r="O553" i="202" s="1"/>
  <c r="L553" i="202"/>
  <c r="K553" i="202"/>
  <c r="J553" i="202"/>
  <c r="I553" i="202"/>
  <c r="R552" i="202"/>
  <c r="Q552" i="202"/>
  <c r="S552" i="202" s="1"/>
  <c r="N552" i="202"/>
  <c r="M552" i="202"/>
  <c r="L552" i="202"/>
  <c r="K552" i="202"/>
  <c r="J552" i="202"/>
  <c r="I552" i="202"/>
  <c r="S551" i="202"/>
  <c r="R551" i="202"/>
  <c r="Q551" i="202"/>
  <c r="O551" i="202"/>
  <c r="N551" i="202"/>
  <c r="M551" i="202"/>
  <c r="L551" i="202"/>
  <c r="P551" i="202" s="1"/>
  <c r="K551" i="202"/>
  <c r="J551" i="202"/>
  <c r="I551" i="202"/>
  <c r="R550" i="202"/>
  <c r="S550" i="202" s="1"/>
  <c r="Q550" i="202"/>
  <c r="O550" i="202"/>
  <c r="N550" i="202"/>
  <c r="M550" i="202"/>
  <c r="L550" i="202"/>
  <c r="P550" i="202" s="1"/>
  <c r="K550" i="202"/>
  <c r="J550" i="202"/>
  <c r="I550" i="202"/>
  <c r="R549" i="202"/>
  <c r="Q549" i="202"/>
  <c r="N549" i="202"/>
  <c r="M549" i="202"/>
  <c r="O549" i="202" s="1"/>
  <c r="L549" i="202"/>
  <c r="K549" i="202"/>
  <c r="J549" i="202"/>
  <c r="I549" i="202"/>
  <c r="R548" i="202"/>
  <c r="Q548" i="202"/>
  <c r="P548" i="202"/>
  <c r="N548" i="202"/>
  <c r="M548" i="202"/>
  <c r="L548" i="202"/>
  <c r="K548" i="202"/>
  <c r="J548" i="202"/>
  <c r="I548" i="202"/>
  <c r="R547" i="202"/>
  <c r="Q547" i="202"/>
  <c r="S547" i="202" s="1"/>
  <c r="N547" i="202"/>
  <c r="M547" i="202"/>
  <c r="L547" i="202"/>
  <c r="P547" i="202" s="1"/>
  <c r="K547" i="202"/>
  <c r="J547" i="202"/>
  <c r="I547" i="202"/>
  <c r="S546" i="202"/>
  <c r="R546" i="202"/>
  <c r="Q546" i="202"/>
  <c r="N546" i="202"/>
  <c r="M546" i="202"/>
  <c r="L546" i="202"/>
  <c r="P546" i="202" s="1"/>
  <c r="K546" i="202"/>
  <c r="J546" i="202"/>
  <c r="I546" i="202"/>
  <c r="S545" i="202"/>
  <c r="R545" i="202"/>
  <c r="Q545" i="202"/>
  <c r="O545" i="202"/>
  <c r="N545" i="202"/>
  <c r="M545" i="202"/>
  <c r="L545" i="202"/>
  <c r="K545" i="202"/>
  <c r="J545" i="202"/>
  <c r="I545" i="202"/>
  <c r="R544" i="202"/>
  <c r="Q544" i="202"/>
  <c r="S544" i="202" s="1"/>
  <c r="N544" i="202"/>
  <c r="M544" i="202"/>
  <c r="L544" i="202"/>
  <c r="K544" i="202"/>
  <c r="J544" i="202"/>
  <c r="I544" i="202"/>
  <c r="S543" i="202"/>
  <c r="R543" i="202"/>
  <c r="Q543" i="202"/>
  <c r="O543" i="202"/>
  <c r="N543" i="202"/>
  <c r="M543" i="202"/>
  <c r="L543" i="202"/>
  <c r="P543" i="202" s="1"/>
  <c r="K543" i="202"/>
  <c r="J543" i="202"/>
  <c r="I543" i="202"/>
  <c r="R542" i="202"/>
  <c r="S542" i="202" s="1"/>
  <c r="Q542" i="202"/>
  <c r="N542" i="202"/>
  <c r="M542" i="202"/>
  <c r="L542" i="202"/>
  <c r="P542" i="202" s="1"/>
  <c r="K542" i="202"/>
  <c r="J542" i="202"/>
  <c r="I542" i="202"/>
  <c r="R541" i="202"/>
  <c r="Q541" i="202"/>
  <c r="S541" i="202" s="1"/>
  <c r="O541" i="202"/>
  <c r="N541" i="202"/>
  <c r="M541" i="202"/>
  <c r="L541" i="202"/>
  <c r="P541" i="202" s="1"/>
  <c r="K541" i="202"/>
  <c r="J541" i="202"/>
  <c r="I541" i="202"/>
  <c r="R540" i="202"/>
  <c r="Q540" i="202"/>
  <c r="N540" i="202"/>
  <c r="M540" i="202"/>
  <c r="L540" i="202"/>
  <c r="P540" i="202" s="1"/>
  <c r="K540" i="202"/>
  <c r="J540" i="202"/>
  <c r="I540" i="202"/>
  <c r="S539" i="202"/>
  <c r="R539" i="202"/>
  <c r="Q539" i="202"/>
  <c r="N539" i="202"/>
  <c r="M539" i="202"/>
  <c r="L539" i="202"/>
  <c r="K539" i="202"/>
  <c r="J539" i="202"/>
  <c r="I539" i="202"/>
  <c r="S538" i="202"/>
  <c r="R538" i="202"/>
  <c r="Q538" i="202"/>
  <c r="O538" i="202"/>
  <c r="N538" i="202"/>
  <c r="M538" i="202"/>
  <c r="L538" i="202"/>
  <c r="P538" i="202" s="1"/>
  <c r="K538" i="202"/>
  <c r="J538" i="202"/>
  <c r="I538" i="202"/>
  <c r="R537" i="202"/>
  <c r="Q537" i="202"/>
  <c r="S537" i="202" s="1"/>
  <c r="N537" i="202"/>
  <c r="M537" i="202"/>
  <c r="O537" i="202" s="1"/>
  <c r="L537" i="202"/>
  <c r="P537" i="202" s="1"/>
  <c r="K537" i="202"/>
  <c r="J537" i="202"/>
  <c r="I537" i="202"/>
  <c r="R536" i="202"/>
  <c r="Q536" i="202"/>
  <c r="N536" i="202"/>
  <c r="M536" i="202"/>
  <c r="L536" i="202"/>
  <c r="K536" i="202"/>
  <c r="J536" i="202"/>
  <c r="I536" i="202"/>
  <c r="R535" i="202"/>
  <c r="Q535" i="202"/>
  <c r="S535" i="202" s="1"/>
  <c r="N535" i="202"/>
  <c r="M535" i="202"/>
  <c r="L535" i="202"/>
  <c r="P535" i="202" s="1"/>
  <c r="K535" i="202"/>
  <c r="J535" i="202"/>
  <c r="I535" i="202"/>
  <c r="S534" i="202"/>
  <c r="R534" i="202"/>
  <c r="Q534" i="202"/>
  <c r="N534" i="202"/>
  <c r="M534" i="202"/>
  <c r="L534" i="202"/>
  <c r="K534" i="202"/>
  <c r="J534" i="202"/>
  <c r="I534" i="202"/>
  <c r="S533" i="202"/>
  <c r="R533" i="202"/>
  <c r="Q533" i="202"/>
  <c r="N533" i="202"/>
  <c r="M533" i="202"/>
  <c r="O533" i="202" s="1"/>
  <c r="L533" i="202"/>
  <c r="K533" i="202"/>
  <c r="J533" i="202"/>
  <c r="I533" i="202"/>
  <c r="R532" i="202"/>
  <c r="Q532" i="202"/>
  <c r="P532" i="202"/>
  <c r="N532" i="202"/>
  <c r="M532" i="202"/>
  <c r="L532" i="202"/>
  <c r="K532" i="202"/>
  <c r="J532" i="202"/>
  <c r="I532" i="202"/>
  <c r="R531" i="202"/>
  <c r="Q531" i="202"/>
  <c r="S531" i="202" s="1"/>
  <c r="N531" i="202"/>
  <c r="M531" i="202"/>
  <c r="L531" i="202"/>
  <c r="P531" i="202" s="1"/>
  <c r="K531" i="202"/>
  <c r="J531" i="202"/>
  <c r="I531" i="202"/>
  <c r="S530" i="202"/>
  <c r="R530" i="202"/>
  <c r="Q530" i="202"/>
  <c r="N530" i="202"/>
  <c r="M530" i="202"/>
  <c r="L530" i="202"/>
  <c r="P530" i="202" s="1"/>
  <c r="K530" i="202"/>
  <c r="J530" i="202"/>
  <c r="I530" i="202"/>
  <c r="S529" i="202"/>
  <c r="R529" i="202"/>
  <c r="Q529" i="202"/>
  <c r="O529" i="202"/>
  <c r="N529" i="202"/>
  <c r="M529" i="202"/>
  <c r="L529" i="202"/>
  <c r="K529" i="202"/>
  <c r="J529" i="202"/>
  <c r="I529" i="202"/>
  <c r="R528" i="202"/>
  <c r="Q528" i="202"/>
  <c r="S528" i="202" s="1"/>
  <c r="N528" i="202"/>
  <c r="M528" i="202"/>
  <c r="L528" i="202"/>
  <c r="K528" i="202"/>
  <c r="J528" i="202"/>
  <c r="I528" i="202"/>
  <c r="S527" i="202"/>
  <c r="R527" i="202"/>
  <c r="Q527" i="202"/>
  <c r="O527" i="202"/>
  <c r="N527" i="202"/>
  <c r="M527" i="202"/>
  <c r="L527" i="202"/>
  <c r="P527" i="202" s="1"/>
  <c r="K527" i="202"/>
  <c r="J527" i="202"/>
  <c r="I527" i="202"/>
  <c r="R526" i="202"/>
  <c r="S526" i="202" s="1"/>
  <c r="Q526" i="202"/>
  <c r="N526" i="202"/>
  <c r="M526" i="202"/>
  <c r="L526" i="202"/>
  <c r="K526" i="202"/>
  <c r="J526" i="202"/>
  <c r="I526" i="202"/>
  <c r="R525" i="202"/>
  <c r="Q525" i="202"/>
  <c r="S525" i="202" s="1"/>
  <c r="O525" i="202"/>
  <c r="N525" i="202"/>
  <c r="M525" i="202"/>
  <c r="L525" i="202"/>
  <c r="P525" i="202" s="1"/>
  <c r="K525" i="202"/>
  <c r="J525" i="202"/>
  <c r="I525" i="202"/>
  <c r="R524" i="202"/>
  <c r="Q524" i="202"/>
  <c r="N524" i="202"/>
  <c r="M524" i="202"/>
  <c r="L524" i="202"/>
  <c r="P524" i="202" s="1"/>
  <c r="K524" i="202"/>
  <c r="J524" i="202"/>
  <c r="I524" i="202"/>
  <c r="S523" i="202"/>
  <c r="R523" i="202"/>
  <c r="Q523" i="202"/>
  <c r="P523" i="202"/>
  <c r="N523" i="202"/>
  <c r="M523" i="202"/>
  <c r="L523" i="202"/>
  <c r="O523" i="202" s="1"/>
  <c r="K523" i="202"/>
  <c r="J523" i="202"/>
  <c r="I523" i="202"/>
  <c r="S522" i="202"/>
  <c r="R522" i="202"/>
  <c r="Q522" i="202"/>
  <c r="O522" i="202"/>
  <c r="N522" i="202"/>
  <c r="M522" i="202"/>
  <c r="L522" i="202"/>
  <c r="P522" i="202" s="1"/>
  <c r="K522" i="202"/>
  <c r="J522" i="202"/>
  <c r="I522" i="202"/>
  <c r="R521" i="202"/>
  <c r="Q521" i="202"/>
  <c r="N521" i="202"/>
  <c r="M521" i="202"/>
  <c r="O521" i="202" s="1"/>
  <c r="L521" i="202"/>
  <c r="P521" i="202" s="1"/>
  <c r="K521" i="202"/>
  <c r="J521" i="202"/>
  <c r="I521" i="202"/>
  <c r="R520" i="202"/>
  <c r="Q520" i="202"/>
  <c r="N520" i="202"/>
  <c r="M520" i="202"/>
  <c r="L520" i="202"/>
  <c r="P520" i="202" s="1"/>
  <c r="K520" i="202"/>
  <c r="J520" i="202"/>
  <c r="I520" i="202"/>
  <c r="R519" i="202"/>
  <c r="Q519" i="202"/>
  <c r="S519" i="202" s="1"/>
  <c r="N519" i="202"/>
  <c r="M519" i="202"/>
  <c r="L519" i="202"/>
  <c r="P519" i="202" s="1"/>
  <c r="K519" i="202"/>
  <c r="J519" i="202"/>
  <c r="I519" i="202"/>
  <c r="S518" i="202"/>
  <c r="R518" i="202"/>
  <c r="Q518" i="202"/>
  <c r="P518" i="202"/>
  <c r="N518" i="202"/>
  <c r="M518" i="202"/>
  <c r="L518" i="202"/>
  <c r="O518" i="202" s="1"/>
  <c r="K518" i="202"/>
  <c r="J518" i="202"/>
  <c r="I518" i="202"/>
  <c r="S517" i="202"/>
  <c r="R517" i="202"/>
  <c r="Q517" i="202"/>
  <c r="N517" i="202"/>
  <c r="M517" i="202"/>
  <c r="O517" i="202" s="1"/>
  <c r="L517" i="202"/>
  <c r="K517" i="202"/>
  <c r="J517" i="202"/>
  <c r="I517" i="202"/>
  <c r="R516" i="202"/>
  <c r="Q516" i="202"/>
  <c r="P516" i="202"/>
  <c r="N516" i="202"/>
  <c r="M516" i="202"/>
  <c r="L516" i="202"/>
  <c r="K516" i="202"/>
  <c r="J516" i="202"/>
  <c r="I516" i="202"/>
  <c r="R515" i="202"/>
  <c r="Q515" i="202"/>
  <c r="S515" i="202" s="1"/>
  <c r="N515" i="202"/>
  <c r="M515" i="202"/>
  <c r="L515" i="202"/>
  <c r="P515" i="202" s="1"/>
  <c r="K515" i="202"/>
  <c r="J515" i="202"/>
  <c r="I515" i="202"/>
  <c r="S514" i="202"/>
  <c r="R514" i="202"/>
  <c r="Q514" i="202"/>
  <c r="N514" i="202"/>
  <c r="M514" i="202"/>
  <c r="L514" i="202"/>
  <c r="P514" i="202" s="1"/>
  <c r="K514" i="202"/>
  <c r="J514" i="202"/>
  <c r="I514" i="202"/>
  <c r="S513" i="202"/>
  <c r="R513" i="202"/>
  <c r="Q513" i="202"/>
  <c r="O513" i="202"/>
  <c r="N513" i="202"/>
  <c r="M513" i="202"/>
  <c r="L513" i="202"/>
  <c r="K513" i="202"/>
  <c r="J513" i="202"/>
  <c r="I513" i="202"/>
  <c r="R512" i="202"/>
  <c r="Q512" i="202"/>
  <c r="S512" i="202" s="1"/>
  <c r="N512" i="202"/>
  <c r="M512" i="202"/>
  <c r="L512" i="202"/>
  <c r="K512" i="202"/>
  <c r="J512" i="202"/>
  <c r="I512" i="202"/>
  <c r="S511" i="202"/>
  <c r="R511" i="202"/>
  <c r="Q511" i="202"/>
  <c r="O511" i="202"/>
  <c r="N511" i="202"/>
  <c r="M511" i="202"/>
  <c r="L511" i="202"/>
  <c r="P511" i="202" s="1"/>
  <c r="K511" i="202"/>
  <c r="J511" i="202"/>
  <c r="I511" i="202"/>
  <c r="R510" i="202"/>
  <c r="S510" i="202" s="1"/>
  <c r="Q510" i="202"/>
  <c r="N510" i="202"/>
  <c r="M510" i="202"/>
  <c r="L510" i="202"/>
  <c r="P510" i="202" s="1"/>
  <c r="K510" i="202"/>
  <c r="J510" i="202"/>
  <c r="I510" i="202"/>
  <c r="R509" i="202"/>
  <c r="Q509" i="202"/>
  <c r="S509" i="202" s="1"/>
  <c r="O509" i="202"/>
  <c r="N509" i="202"/>
  <c r="M509" i="202"/>
  <c r="L509" i="202"/>
  <c r="P509" i="202" s="1"/>
  <c r="K509" i="202"/>
  <c r="J509" i="202"/>
  <c r="I509" i="202"/>
  <c r="R508" i="202"/>
  <c r="Q508" i="202"/>
  <c r="N508" i="202"/>
  <c r="M508" i="202"/>
  <c r="L508" i="202"/>
  <c r="P508" i="202" s="1"/>
  <c r="K508" i="202"/>
  <c r="J508" i="202"/>
  <c r="I508" i="202"/>
  <c r="S507" i="202"/>
  <c r="R507" i="202"/>
  <c r="Q507" i="202"/>
  <c r="N507" i="202"/>
  <c r="M507" i="202"/>
  <c r="L507" i="202"/>
  <c r="K507" i="202"/>
  <c r="J507" i="202"/>
  <c r="I507" i="202"/>
  <c r="S506" i="202"/>
  <c r="R506" i="202"/>
  <c r="Q506" i="202"/>
  <c r="O506" i="202"/>
  <c r="N506" i="202"/>
  <c r="M506" i="202"/>
  <c r="L506" i="202"/>
  <c r="P506" i="202" s="1"/>
  <c r="K506" i="202"/>
  <c r="J506" i="202"/>
  <c r="I506" i="202"/>
  <c r="R505" i="202"/>
  <c r="Q505" i="202"/>
  <c r="S505" i="202" s="1"/>
  <c r="N505" i="202"/>
  <c r="M505" i="202"/>
  <c r="O505" i="202" s="1"/>
  <c r="L505" i="202"/>
  <c r="P505" i="202" s="1"/>
  <c r="K505" i="202"/>
  <c r="J505" i="202"/>
  <c r="I505" i="202"/>
  <c r="R504" i="202"/>
  <c r="Q504" i="202"/>
  <c r="N504" i="202"/>
  <c r="M504" i="202"/>
  <c r="L504" i="202"/>
  <c r="K504" i="202"/>
  <c r="J504" i="202"/>
  <c r="I504" i="202"/>
  <c r="R503" i="202"/>
  <c r="Q503" i="202"/>
  <c r="S503" i="202" s="1"/>
  <c r="N503" i="202"/>
  <c r="M503" i="202"/>
  <c r="L503" i="202"/>
  <c r="P503" i="202" s="1"/>
  <c r="K503" i="202"/>
  <c r="J503" i="202"/>
  <c r="I503" i="202"/>
  <c r="S502" i="202"/>
  <c r="R502" i="202"/>
  <c r="Q502" i="202"/>
  <c r="N502" i="202"/>
  <c r="M502" i="202"/>
  <c r="L502" i="202"/>
  <c r="K502" i="202"/>
  <c r="J502" i="202"/>
  <c r="I502" i="202"/>
  <c r="S501" i="202"/>
  <c r="R501" i="202"/>
  <c r="Q501" i="202"/>
  <c r="N501" i="202"/>
  <c r="M501" i="202"/>
  <c r="O501" i="202" s="1"/>
  <c r="L501" i="202"/>
  <c r="K501" i="202"/>
  <c r="J501" i="202"/>
  <c r="I501" i="202"/>
  <c r="R500" i="202"/>
  <c r="Q500" i="202"/>
  <c r="P500" i="202"/>
  <c r="N500" i="202"/>
  <c r="M500" i="202"/>
  <c r="L500" i="202"/>
  <c r="K500" i="202"/>
  <c r="J500" i="202"/>
  <c r="I500" i="202"/>
  <c r="R499" i="202"/>
  <c r="Q499" i="202"/>
  <c r="S499" i="202" s="1"/>
  <c r="N499" i="202"/>
  <c r="M499" i="202"/>
  <c r="L499" i="202"/>
  <c r="P499" i="202" s="1"/>
  <c r="K499" i="202"/>
  <c r="J499" i="202"/>
  <c r="I499" i="202"/>
  <c r="S498" i="202"/>
  <c r="R498" i="202"/>
  <c r="Q498" i="202"/>
  <c r="N498" i="202"/>
  <c r="M498" i="202"/>
  <c r="L498" i="202"/>
  <c r="P498" i="202" s="1"/>
  <c r="K498" i="202"/>
  <c r="J498" i="202"/>
  <c r="I498" i="202"/>
  <c r="S497" i="202"/>
  <c r="R497" i="202"/>
  <c r="Q497" i="202"/>
  <c r="O497" i="202"/>
  <c r="N497" i="202"/>
  <c r="M497" i="202"/>
  <c r="L497" i="202"/>
  <c r="K497" i="202"/>
  <c r="J497" i="202"/>
  <c r="I497" i="202"/>
  <c r="R496" i="202"/>
  <c r="Q496" i="202"/>
  <c r="S496" i="202" s="1"/>
  <c r="N496" i="202"/>
  <c r="M496" i="202"/>
  <c r="L496" i="202"/>
  <c r="K496" i="202"/>
  <c r="J496" i="202"/>
  <c r="I496" i="202"/>
  <c r="S495" i="202"/>
  <c r="R495" i="202"/>
  <c r="Q495" i="202"/>
  <c r="O495" i="202"/>
  <c r="N495" i="202"/>
  <c r="M495" i="202"/>
  <c r="L495" i="202"/>
  <c r="P495" i="202" s="1"/>
  <c r="K495" i="202"/>
  <c r="J495" i="202"/>
  <c r="I495" i="202"/>
  <c r="R494" i="202"/>
  <c r="S494" i="202" s="1"/>
  <c r="Q494" i="202"/>
  <c r="N494" i="202"/>
  <c r="M494" i="202"/>
  <c r="L494" i="202"/>
  <c r="K494" i="202"/>
  <c r="J494" i="202"/>
  <c r="I494" i="202"/>
  <c r="R493" i="202"/>
  <c r="Q493" i="202"/>
  <c r="S493" i="202" s="1"/>
  <c r="O493" i="202"/>
  <c r="N493" i="202"/>
  <c r="M493" i="202"/>
  <c r="L493" i="202"/>
  <c r="P493" i="202" s="1"/>
  <c r="K493" i="202"/>
  <c r="J493" i="202"/>
  <c r="I493" i="202"/>
  <c r="R492" i="202"/>
  <c r="Q492" i="202"/>
  <c r="N492" i="202"/>
  <c r="M492" i="202"/>
  <c r="L492" i="202"/>
  <c r="P492" i="202" s="1"/>
  <c r="K492" i="202"/>
  <c r="J492" i="202"/>
  <c r="I492" i="202"/>
  <c r="S491" i="202"/>
  <c r="R491" i="202"/>
  <c r="Q491" i="202"/>
  <c r="P491" i="202"/>
  <c r="N491" i="202"/>
  <c r="M491" i="202"/>
  <c r="L491" i="202"/>
  <c r="O491" i="202" s="1"/>
  <c r="K491" i="202"/>
  <c r="J491" i="202"/>
  <c r="I491" i="202"/>
  <c r="S490" i="202"/>
  <c r="R490" i="202"/>
  <c r="Q490" i="202"/>
  <c r="O490" i="202"/>
  <c r="N490" i="202"/>
  <c r="M490" i="202"/>
  <c r="L490" i="202"/>
  <c r="P490" i="202" s="1"/>
  <c r="K490" i="202"/>
  <c r="J490" i="202"/>
  <c r="I490" i="202"/>
  <c r="R489" i="202"/>
  <c r="Q489" i="202"/>
  <c r="N489" i="202"/>
  <c r="M489" i="202"/>
  <c r="O489" i="202" s="1"/>
  <c r="L489" i="202"/>
  <c r="P489" i="202" s="1"/>
  <c r="K489" i="202"/>
  <c r="J489" i="202"/>
  <c r="I489" i="202"/>
  <c r="R488" i="202"/>
  <c r="Q488" i="202"/>
  <c r="N488" i="202"/>
  <c r="M488" i="202"/>
  <c r="L488" i="202"/>
  <c r="P488" i="202" s="1"/>
  <c r="K488" i="202"/>
  <c r="J488" i="202"/>
  <c r="I488" i="202"/>
  <c r="R487" i="202"/>
  <c r="Q487" i="202"/>
  <c r="S487" i="202" s="1"/>
  <c r="N487" i="202"/>
  <c r="M487" i="202"/>
  <c r="L487" i="202"/>
  <c r="P487" i="202" s="1"/>
  <c r="K487" i="202"/>
  <c r="J487" i="202"/>
  <c r="I487" i="202"/>
  <c r="S486" i="202"/>
  <c r="R486" i="202"/>
  <c r="Q486" i="202"/>
  <c r="P486" i="202"/>
  <c r="N486" i="202"/>
  <c r="M486" i="202"/>
  <c r="L486" i="202"/>
  <c r="O486" i="202" s="1"/>
  <c r="K486" i="202"/>
  <c r="J486" i="202"/>
  <c r="I486" i="202"/>
  <c r="S485" i="202"/>
  <c r="R485" i="202"/>
  <c r="Q485" i="202"/>
  <c r="N485" i="202"/>
  <c r="M485" i="202"/>
  <c r="O485" i="202" s="1"/>
  <c r="L485" i="202"/>
  <c r="K485" i="202"/>
  <c r="J485" i="202"/>
  <c r="I485" i="202"/>
  <c r="R484" i="202"/>
  <c r="Q484" i="202"/>
  <c r="P484" i="202"/>
  <c r="N484" i="202"/>
  <c r="M484" i="202"/>
  <c r="L484" i="202"/>
  <c r="K484" i="202"/>
  <c r="J484" i="202"/>
  <c r="I484" i="202"/>
  <c r="R483" i="202"/>
  <c r="Q483" i="202"/>
  <c r="S483" i="202" s="1"/>
  <c r="N483" i="202"/>
  <c r="M483" i="202"/>
  <c r="L483" i="202"/>
  <c r="P483" i="202" s="1"/>
  <c r="K483" i="202"/>
  <c r="J483" i="202"/>
  <c r="I483" i="202"/>
  <c r="S482" i="202"/>
  <c r="R482" i="202"/>
  <c r="Q482" i="202"/>
  <c r="N482" i="202"/>
  <c r="M482" i="202"/>
  <c r="L482" i="202"/>
  <c r="P482" i="202" s="1"/>
  <c r="K482" i="202"/>
  <c r="J482" i="202"/>
  <c r="I482" i="202"/>
  <c r="S481" i="202"/>
  <c r="R481" i="202"/>
  <c r="Q481" i="202"/>
  <c r="O481" i="202"/>
  <c r="N481" i="202"/>
  <c r="M481" i="202"/>
  <c r="L481" i="202"/>
  <c r="K481" i="202"/>
  <c r="J481" i="202"/>
  <c r="I481" i="202"/>
  <c r="R480" i="202"/>
  <c r="Q480" i="202"/>
  <c r="S480" i="202" s="1"/>
  <c r="N480" i="202"/>
  <c r="M480" i="202"/>
  <c r="L480" i="202"/>
  <c r="K480" i="202"/>
  <c r="J480" i="202"/>
  <c r="I480" i="202"/>
  <c r="S479" i="202"/>
  <c r="R479" i="202"/>
  <c r="Q479" i="202"/>
  <c r="O479" i="202"/>
  <c r="N479" i="202"/>
  <c r="M479" i="202"/>
  <c r="L479" i="202"/>
  <c r="P479" i="202" s="1"/>
  <c r="K479" i="202"/>
  <c r="J479" i="202"/>
  <c r="I479" i="202"/>
  <c r="R478" i="202"/>
  <c r="S478" i="202" s="1"/>
  <c r="Q478" i="202"/>
  <c r="N478" i="202"/>
  <c r="M478" i="202"/>
  <c r="L478" i="202"/>
  <c r="P478" i="202" s="1"/>
  <c r="K478" i="202"/>
  <c r="J478" i="202"/>
  <c r="I478" i="202"/>
  <c r="R477" i="202"/>
  <c r="Q477" i="202"/>
  <c r="S477" i="202" s="1"/>
  <c r="O477" i="202"/>
  <c r="N477" i="202"/>
  <c r="M477" i="202"/>
  <c r="L477" i="202"/>
  <c r="P477" i="202" s="1"/>
  <c r="K477" i="202"/>
  <c r="J477" i="202"/>
  <c r="I477" i="202"/>
  <c r="R476" i="202"/>
  <c r="Q476" i="202"/>
  <c r="N476" i="202"/>
  <c r="M476" i="202"/>
  <c r="L476" i="202"/>
  <c r="P476" i="202" s="1"/>
  <c r="K476" i="202"/>
  <c r="J476" i="202"/>
  <c r="I476" i="202"/>
  <c r="S475" i="202"/>
  <c r="R475" i="202"/>
  <c r="Q475" i="202"/>
  <c r="N475" i="202"/>
  <c r="M475" i="202"/>
  <c r="L475" i="202"/>
  <c r="K475" i="202"/>
  <c r="J475" i="202"/>
  <c r="I475" i="202"/>
  <c r="S474" i="202"/>
  <c r="R474" i="202"/>
  <c r="Q474" i="202"/>
  <c r="O474" i="202"/>
  <c r="N474" i="202"/>
  <c r="M474" i="202"/>
  <c r="L474" i="202"/>
  <c r="P474" i="202" s="1"/>
  <c r="K474" i="202"/>
  <c r="J474" i="202"/>
  <c r="I474" i="202"/>
  <c r="R473" i="202"/>
  <c r="Q473" i="202"/>
  <c r="S473" i="202" s="1"/>
  <c r="N473" i="202"/>
  <c r="M473" i="202"/>
  <c r="O473" i="202" s="1"/>
  <c r="L473" i="202"/>
  <c r="P473" i="202" s="1"/>
  <c r="K473" i="202"/>
  <c r="J473" i="202"/>
  <c r="I473" i="202"/>
  <c r="R472" i="202"/>
  <c r="Q472" i="202"/>
  <c r="N472" i="202"/>
  <c r="M472" i="202"/>
  <c r="L472" i="202"/>
  <c r="K472" i="202"/>
  <c r="J472" i="202"/>
  <c r="I472" i="202"/>
  <c r="R471" i="202"/>
  <c r="Q471" i="202"/>
  <c r="S471" i="202" s="1"/>
  <c r="N471" i="202"/>
  <c r="M471" i="202"/>
  <c r="L471" i="202"/>
  <c r="P471" i="202" s="1"/>
  <c r="K471" i="202"/>
  <c r="J471" i="202"/>
  <c r="I471" i="202"/>
  <c r="S470" i="202"/>
  <c r="R470" i="202"/>
  <c r="Q470" i="202"/>
  <c r="N470" i="202"/>
  <c r="M470" i="202"/>
  <c r="L470" i="202"/>
  <c r="P470" i="202" s="1"/>
  <c r="K470" i="202"/>
  <c r="J470" i="202"/>
  <c r="I470" i="202"/>
  <c r="S469" i="202"/>
  <c r="R469" i="202"/>
  <c r="Q469" i="202"/>
  <c r="N469" i="202"/>
  <c r="M469" i="202"/>
  <c r="O469" i="202" s="1"/>
  <c r="L469" i="202"/>
  <c r="K469" i="202"/>
  <c r="J469" i="202"/>
  <c r="I469" i="202"/>
  <c r="R468" i="202"/>
  <c r="Q468" i="202"/>
  <c r="P468" i="202"/>
  <c r="N468" i="202"/>
  <c r="M468" i="202"/>
  <c r="L468" i="202"/>
  <c r="K468" i="202"/>
  <c r="J468" i="202"/>
  <c r="I468" i="202"/>
  <c r="R467" i="202"/>
  <c r="Q467" i="202"/>
  <c r="S467" i="202" s="1"/>
  <c r="N467" i="202"/>
  <c r="M467" i="202"/>
  <c r="L467" i="202"/>
  <c r="P467" i="202" s="1"/>
  <c r="K467" i="202"/>
  <c r="J467" i="202"/>
  <c r="I467" i="202"/>
  <c r="S466" i="202"/>
  <c r="R466" i="202"/>
  <c r="Q466" i="202"/>
  <c r="N466" i="202"/>
  <c r="M466" i="202"/>
  <c r="L466" i="202"/>
  <c r="O466" i="202" s="1"/>
  <c r="K466" i="202"/>
  <c r="J466" i="202"/>
  <c r="I466" i="202"/>
  <c r="S465" i="202"/>
  <c r="R465" i="202"/>
  <c r="Q465" i="202"/>
  <c r="O465" i="202"/>
  <c r="N465" i="202"/>
  <c r="M465" i="202"/>
  <c r="L465" i="202"/>
  <c r="K465" i="202"/>
  <c r="J465" i="202"/>
  <c r="I465" i="202"/>
  <c r="R464" i="202"/>
  <c r="Q464" i="202"/>
  <c r="S464" i="202" s="1"/>
  <c r="N464" i="202"/>
  <c r="M464" i="202"/>
  <c r="L464" i="202"/>
  <c r="K464" i="202"/>
  <c r="J464" i="202"/>
  <c r="I464" i="202"/>
  <c r="S463" i="202"/>
  <c r="R463" i="202"/>
  <c r="Q463" i="202"/>
  <c r="O463" i="202"/>
  <c r="N463" i="202"/>
  <c r="M463" i="202"/>
  <c r="L463" i="202"/>
  <c r="P463" i="202" s="1"/>
  <c r="K463" i="202"/>
  <c r="J463" i="202"/>
  <c r="I463" i="202"/>
  <c r="R462" i="202"/>
  <c r="S462" i="202" s="1"/>
  <c r="Q462" i="202"/>
  <c r="N462" i="202"/>
  <c r="M462" i="202"/>
  <c r="L462" i="202"/>
  <c r="K462" i="202"/>
  <c r="J462" i="202"/>
  <c r="I462" i="202"/>
  <c r="R461" i="202"/>
  <c r="Q461" i="202"/>
  <c r="S461" i="202" s="1"/>
  <c r="O461" i="202"/>
  <c r="N461" i="202"/>
  <c r="M461" i="202"/>
  <c r="L461" i="202"/>
  <c r="P461" i="202" s="1"/>
  <c r="K461" i="202"/>
  <c r="J461" i="202"/>
  <c r="I461" i="202"/>
  <c r="R460" i="202"/>
  <c r="Q460" i="202"/>
  <c r="S460" i="202" s="1"/>
  <c r="N460" i="202"/>
  <c r="M460" i="202"/>
  <c r="L460" i="202"/>
  <c r="K460" i="202"/>
  <c r="J460" i="202"/>
  <c r="I460" i="202"/>
  <c r="S459" i="202"/>
  <c r="R459" i="202"/>
  <c r="Q459" i="202"/>
  <c r="O459" i="202"/>
  <c r="N459" i="202"/>
  <c r="M459" i="202"/>
  <c r="L459" i="202"/>
  <c r="P459" i="202" s="1"/>
  <c r="K459" i="202"/>
  <c r="J459" i="202"/>
  <c r="I459" i="202"/>
  <c r="R458" i="202"/>
  <c r="S458" i="202" s="1"/>
  <c r="Q458" i="202"/>
  <c r="O458" i="202"/>
  <c r="N458" i="202"/>
  <c r="M458" i="202"/>
  <c r="L458" i="202"/>
  <c r="P458" i="202" s="1"/>
  <c r="K458" i="202"/>
  <c r="J458" i="202"/>
  <c r="I458" i="202"/>
  <c r="R457" i="202"/>
  <c r="Q457" i="202"/>
  <c r="N457" i="202"/>
  <c r="M457" i="202"/>
  <c r="O457" i="202" s="1"/>
  <c r="L457" i="202"/>
  <c r="P457" i="202" s="1"/>
  <c r="K457" i="202"/>
  <c r="J457" i="202"/>
  <c r="I457" i="202"/>
  <c r="R456" i="202"/>
  <c r="Q456" i="202"/>
  <c r="N456" i="202"/>
  <c r="M456" i="202"/>
  <c r="L456" i="202"/>
  <c r="P456" i="202" s="1"/>
  <c r="K456" i="202"/>
  <c r="J456" i="202"/>
  <c r="I456" i="202"/>
  <c r="R455" i="202"/>
  <c r="Q455" i="202"/>
  <c r="S455" i="202" s="1"/>
  <c r="N455" i="202"/>
  <c r="M455" i="202"/>
  <c r="L455" i="202"/>
  <c r="P455" i="202" s="1"/>
  <c r="K455" i="202"/>
  <c r="J455" i="202"/>
  <c r="I455" i="202"/>
  <c r="S454" i="202"/>
  <c r="R454" i="202"/>
  <c r="Q454" i="202"/>
  <c r="P454" i="202"/>
  <c r="N454" i="202"/>
  <c r="M454" i="202"/>
  <c r="L454" i="202"/>
  <c r="O454" i="202" s="1"/>
  <c r="K454" i="202"/>
  <c r="J454" i="202"/>
  <c r="I454" i="202"/>
  <c r="S453" i="202"/>
  <c r="R453" i="202"/>
  <c r="Q453" i="202"/>
  <c r="O453" i="202"/>
  <c r="N453" i="202"/>
  <c r="M453" i="202"/>
  <c r="L453" i="202"/>
  <c r="K453" i="202"/>
  <c r="J453" i="202"/>
  <c r="I453" i="202"/>
  <c r="R452" i="202"/>
  <c r="Q452" i="202"/>
  <c r="S452" i="202" s="1"/>
  <c r="N452" i="202"/>
  <c r="M452" i="202"/>
  <c r="L452" i="202"/>
  <c r="K452" i="202"/>
  <c r="J452" i="202"/>
  <c r="I452" i="202"/>
  <c r="R451" i="202"/>
  <c r="Q451" i="202"/>
  <c r="S451" i="202" s="1"/>
  <c r="P451" i="202"/>
  <c r="N451" i="202"/>
  <c r="M451" i="202"/>
  <c r="L451" i="202"/>
  <c r="O451" i="202" s="1"/>
  <c r="K451" i="202"/>
  <c r="J451" i="202"/>
  <c r="I451" i="202"/>
  <c r="S450" i="202"/>
  <c r="R450" i="202"/>
  <c r="Q450" i="202"/>
  <c r="O450" i="202"/>
  <c r="N450" i="202"/>
  <c r="M450" i="202"/>
  <c r="L450" i="202"/>
  <c r="P450" i="202" s="1"/>
  <c r="K450" i="202"/>
  <c r="J450" i="202"/>
  <c r="I450" i="202"/>
  <c r="R449" i="202"/>
  <c r="S449" i="202" s="1"/>
  <c r="Q449" i="202"/>
  <c r="O449" i="202"/>
  <c r="N449" i="202"/>
  <c r="M449" i="202"/>
  <c r="L449" i="202"/>
  <c r="P449" i="202" s="1"/>
  <c r="K449" i="202"/>
  <c r="J449" i="202"/>
  <c r="I449" i="202"/>
  <c r="R448" i="202"/>
  <c r="Q448" i="202"/>
  <c r="N448" i="202"/>
  <c r="M448" i="202"/>
  <c r="L448" i="202"/>
  <c r="P448" i="202" s="1"/>
  <c r="K448" i="202"/>
  <c r="J448" i="202"/>
  <c r="I448" i="202"/>
  <c r="R447" i="202"/>
  <c r="Q447" i="202"/>
  <c r="S447" i="202" s="1"/>
  <c r="N447" i="202"/>
  <c r="M447" i="202"/>
  <c r="L447" i="202"/>
  <c r="P447" i="202" s="1"/>
  <c r="K447" i="202"/>
  <c r="J447" i="202"/>
  <c r="I447" i="202"/>
  <c r="S446" i="202"/>
  <c r="R446" i="202"/>
  <c r="Q446" i="202"/>
  <c r="P446" i="202"/>
  <c r="N446" i="202"/>
  <c r="M446" i="202"/>
  <c r="L446" i="202"/>
  <c r="O446" i="202" s="1"/>
  <c r="K446" i="202"/>
  <c r="J446" i="202"/>
  <c r="I446" i="202"/>
  <c r="S445" i="202"/>
  <c r="R445" i="202"/>
  <c r="Q445" i="202"/>
  <c r="O445" i="202"/>
  <c r="N445" i="202"/>
  <c r="M445" i="202"/>
  <c r="L445" i="202"/>
  <c r="K445" i="202"/>
  <c r="J445" i="202"/>
  <c r="I445" i="202"/>
  <c r="R444" i="202"/>
  <c r="Q444" i="202"/>
  <c r="S444" i="202" s="1"/>
  <c r="N444" i="202"/>
  <c r="M444" i="202"/>
  <c r="L444" i="202"/>
  <c r="K444" i="202"/>
  <c r="J444" i="202"/>
  <c r="I444" i="202"/>
  <c r="R443" i="202"/>
  <c r="Q443" i="202"/>
  <c r="S443" i="202" s="1"/>
  <c r="P443" i="202"/>
  <c r="N443" i="202"/>
  <c r="M443" i="202"/>
  <c r="L443" i="202"/>
  <c r="O443" i="202" s="1"/>
  <c r="K443" i="202"/>
  <c r="J443" i="202"/>
  <c r="I443" i="202"/>
  <c r="S442" i="202"/>
  <c r="R442" i="202"/>
  <c r="Q442" i="202"/>
  <c r="O442" i="202"/>
  <c r="N442" i="202"/>
  <c r="M442" i="202"/>
  <c r="L442" i="202"/>
  <c r="P442" i="202" s="1"/>
  <c r="K442" i="202"/>
  <c r="J442" i="202"/>
  <c r="I442" i="202"/>
  <c r="R441" i="202"/>
  <c r="S441" i="202" s="1"/>
  <c r="Q441" i="202"/>
  <c r="O441" i="202"/>
  <c r="N441" i="202"/>
  <c r="M441" i="202"/>
  <c r="L441" i="202"/>
  <c r="P441" i="202" s="1"/>
  <c r="K441" i="202"/>
  <c r="J441" i="202"/>
  <c r="I441" i="202"/>
  <c r="R440" i="202"/>
  <c r="Q440" i="202"/>
  <c r="N440" i="202"/>
  <c r="M440" i="202"/>
  <c r="L440" i="202"/>
  <c r="P440" i="202" s="1"/>
  <c r="K440" i="202"/>
  <c r="J440" i="202"/>
  <c r="I440" i="202"/>
  <c r="R439" i="202"/>
  <c r="Q439" i="202"/>
  <c r="S439" i="202" s="1"/>
  <c r="N439" i="202"/>
  <c r="M439" i="202"/>
  <c r="L439" i="202"/>
  <c r="P439" i="202" s="1"/>
  <c r="K439" i="202"/>
  <c r="J439" i="202"/>
  <c r="I439" i="202"/>
  <c r="S438" i="202"/>
  <c r="R438" i="202"/>
  <c r="Q438" i="202"/>
  <c r="P438" i="202"/>
  <c r="N438" i="202"/>
  <c r="M438" i="202"/>
  <c r="L438" i="202"/>
  <c r="O438" i="202" s="1"/>
  <c r="K438" i="202"/>
  <c r="J438" i="202"/>
  <c r="I438" i="202"/>
  <c r="S437" i="202"/>
  <c r="R437" i="202"/>
  <c r="Q437" i="202"/>
  <c r="O437" i="202"/>
  <c r="N437" i="202"/>
  <c r="M437" i="202"/>
  <c r="L437" i="202"/>
  <c r="K437" i="202"/>
  <c r="J437" i="202"/>
  <c r="I437" i="202"/>
  <c r="R436" i="202"/>
  <c r="Q436" i="202"/>
  <c r="S436" i="202" s="1"/>
  <c r="N436" i="202"/>
  <c r="M436" i="202"/>
  <c r="L436" i="202"/>
  <c r="K436" i="202"/>
  <c r="J436" i="202"/>
  <c r="I436" i="202"/>
  <c r="R435" i="202"/>
  <c r="Q435" i="202"/>
  <c r="S435" i="202" s="1"/>
  <c r="P435" i="202"/>
  <c r="N435" i="202"/>
  <c r="M435" i="202"/>
  <c r="L435" i="202"/>
  <c r="O435" i="202" s="1"/>
  <c r="K435" i="202"/>
  <c r="J435" i="202"/>
  <c r="I435" i="202"/>
  <c r="S434" i="202"/>
  <c r="R434" i="202"/>
  <c r="Q434" i="202"/>
  <c r="O434" i="202"/>
  <c r="N434" i="202"/>
  <c r="M434" i="202"/>
  <c r="L434" i="202"/>
  <c r="P434" i="202" s="1"/>
  <c r="K434" i="202"/>
  <c r="J434" i="202"/>
  <c r="I434" i="202"/>
  <c r="R433" i="202"/>
  <c r="S433" i="202" s="1"/>
  <c r="Q433" i="202"/>
  <c r="O433" i="202"/>
  <c r="N433" i="202"/>
  <c r="M433" i="202"/>
  <c r="L433" i="202"/>
  <c r="P433" i="202" s="1"/>
  <c r="K433" i="202"/>
  <c r="J433" i="202"/>
  <c r="I433" i="202"/>
  <c r="R432" i="202"/>
  <c r="Q432" i="202"/>
  <c r="N432" i="202"/>
  <c r="M432" i="202"/>
  <c r="L432" i="202"/>
  <c r="P432" i="202" s="1"/>
  <c r="K432" i="202"/>
  <c r="J432" i="202"/>
  <c r="I432" i="202"/>
  <c r="R431" i="202"/>
  <c r="Q431" i="202"/>
  <c r="S431" i="202" s="1"/>
  <c r="N431" i="202"/>
  <c r="M431" i="202"/>
  <c r="L431" i="202"/>
  <c r="P431" i="202" s="1"/>
  <c r="K431" i="202"/>
  <c r="J431" i="202"/>
  <c r="I431" i="202"/>
  <c r="S430" i="202"/>
  <c r="R430" i="202"/>
  <c r="Q430" i="202"/>
  <c r="P430" i="202"/>
  <c r="N430" i="202"/>
  <c r="M430" i="202"/>
  <c r="L430" i="202"/>
  <c r="O430" i="202" s="1"/>
  <c r="K430" i="202"/>
  <c r="J430" i="202"/>
  <c r="I430" i="202"/>
  <c r="S429" i="202"/>
  <c r="R429" i="202"/>
  <c r="Q429" i="202"/>
  <c r="O429" i="202"/>
  <c r="N429" i="202"/>
  <c r="M429" i="202"/>
  <c r="L429" i="202"/>
  <c r="K429" i="202"/>
  <c r="J429" i="202"/>
  <c r="I429" i="202"/>
  <c r="R428" i="202"/>
  <c r="Q428" i="202"/>
  <c r="S428" i="202" s="1"/>
  <c r="N428" i="202"/>
  <c r="M428" i="202"/>
  <c r="L428" i="202"/>
  <c r="K428" i="202"/>
  <c r="J428" i="202"/>
  <c r="I428" i="202"/>
  <c r="R427" i="202"/>
  <c r="Q427" i="202"/>
  <c r="S427" i="202" s="1"/>
  <c r="P427" i="202"/>
  <c r="N427" i="202"/>
  <c r="M427" i="202"/>
  <c r="L427" i="202"/>
  <c r="O427" i="202" s="1"/>
  <c r="K427" i="202"/>
  <c r="J427" i="202"/>
  <c r="I427" i="202"/>
  <c r="S426" i="202"/>
  <c r="R426" i="202"/>
  <c r="Q426" i="202"/>
  <c r="O426" i="202"/>
  <c r="N426" i="202"/>
  <c r="M426" i="202"/>
  <c r="L426" i="202"/>
  <c r="P426" i="202" s="1"/>
  <c r="K426" i="202"/>
  <c r="J426" i="202"/>
  <c r="I426" i="202"/>
  <c r="R425" i="202"/>
  <c r="S425" i="202" s="1"/>
  <c r="Q425" i="202"/>
  <c r="O425" i="202"/>
  <c r="N425" i="202"/>
  <c r="M425" i="202"/>
  <c r="L425" i="202"/>
  <c r="P425" i="202" s="1"/>
  <c r="K425" i="202"/>
  <c r="J425" i="202"/>
  <c r="I425" i="202"/>
  <c r="R424" i="202"/>
  <c r="Q424" i="202"/>
  <c r="N424" i="202"/>
  <c r="M424" i="202"/>
  <c r="L424" i="202"/>
  <c r="P424" i="202" s="1"/>
  <c r="K424" i="202"/>
  <c r="J424" i="202"/>
  <c r="I424" i="202"/>
  <c r="R423" i="202"/>
  <c r="Q423" i="202"/>
  <c r="S423" i="202" s="1"/>
  <c r="N423" i="202"/>
  <c r="M423" i="202"/>
  <c r="L423" i="202"/>
  <c r="P423" i="202" s="1"/>
  <c r="K423" i="202"/>
  <c r="J423" i="202"/>
  <c r="I423" i="202"/>
  <c r="S422" i="202"/>
  <c r="R422" i="202"/>
  <c r="Q422" i="202"/>
  <c r="P422" i="202"/>
  <c r="N422" i="202"/>
  <c r="M422" i="202"/>
  <c r="L422" i="202"/>
  <c r="O422" i="202" s="1"/>
  <c r="K422" i="202"/>
  <c r="J422" i="202"/>
  <c r="I422" i="202"/>
  <c r="S421" i="202"/>
  <c r="R421" i="202"/>
  <c r="Q421" i="202"/>
  <c r="O421" i="202"/>
  <c r="N421" i="202"/>
  <c r="M421" i="202"/>
  <c r="L421" i="202"/>
  <c r="K421" i="202"/>
  <c r="J421" i="202"/>
  <c r="I421" i="202"/>
  <c r="R420" i="202"/>
  <c r="Q420" i="202"/>
  <c r="S420" i="202" s="1"/>
  <c r="N420" i="202"/>
  <c r="M420" i="202"/>
  <c r="L420" i="202"/>
  <c r="K420" i="202"/>
  <c r="J420" i="202"/>
  <c r="I420" i="202"/>
  <c r="R419" i="202"/>
  <c r="Q419" i="202"/>
  <c r="S419" i="202" s="1"/>
  <c r="P419" i="202"/>
  <c r="N419" i="202"/>
  <c r="M419" i="202"/>
  <c r="L419" i="202"/>
  <c r="O419" i="202" s="1"/>
  <c r="K419" i="202"/>
  <c r="J419" i="202"/>
  <c r="I419" i="202"/>
  <c r="S418" i="202"/>
  <c r="R418" i="202"/>
  <c r="Q418" i="202"/>
  <c r="O418" i="202"/>
  <c r="N418" i="202"/>
  <c r="M418" i="202"/>
  <c r="L418" i="202"/>
  <c r="P418" i="202" s="1"/>
  <c r="K418" i="202"/>
  <c r="J418" i="202"/>
  <c r="I418" i="202"/>
  <c r="R417" i="202"/>
  <c r="S417" i="202" s="1"/>
  <c r="Q417" i="202"/>
  <c r="O417" i="202"/>
  <c r="N417" i="202"/>
  <c r="M417" i="202"/>
  <c r="L417" i="202"/>
  <c r="P417" i="202" s="1"/>
  <c r="K417" i="202"/>
  <c r="J417" i="202"/>
  <c r="I417" i="202"/>
  <c r="R416" i="202"/>
  <c r="Q416" i="202"/>
  <c r="N416" i="202"/>
  <c r="M416" i="202"/>
  <c r="L416" i="202"/>
  <c r="P416" i="202" s="1"/>
  <c r="K416" i="202"/>
  <c r="J416" i="202"/>
  <c r="I416" i="202"/>
  <c r="R415" i="202"/>
  <c r="Q415" i="202"/>
  <c r="S415" i="202" s="1"/>
  <c r="N415" i="202"/>
  <c r="M415" i="202"/>
  <c r="L415" i="202"/>
  <c r="P415" i="202" s="1"/>
  <c r="K415" i="202"/>
  <c r="J415" i="202"/>
  <c r="I415" i="202"/>
  <c r="S414" i="202"/>
  <c r="R414" i="202"/>
  <c r="Q414" i="202"/>
  <c r="P414" i="202"/>
  <c r="N414" i="202"/>
  <c r="M414" i="202"/>
  <c r="L414" i="202"/>
  <c r="O414" i="202" s="1"/>
  <c r="K414" i="202"/>
  <c r="J414" i="202"/>
  <c r="I414" i="202"/>
  <c r="S413" i="202"/>
  <c r="R413" i="202"/>
  <c r="Q413" i="202"/>
  <c r="O413" i="202"/>
  <c r="N413" i="202"/>
  <c r="M413" i="202"/>
  <c r="L413" i="202"/>
  <c r="K413" i="202"/>
  <c r="J413" i="202"/>
  <c r="I413" i="202"/>
  <c r="R412" i="202"/>
  <c r="Q412" i="202"/>
  <c r="S412" i="202" s="1"/>
  <c r="N412" i="202"/>
  <c r="M412" i="202"/>
  <c r="L412" i="202"/>
  <c r="K412" i="202"/>
  <c r="J412" i="202"/>
  <c r="I412" i="202"/>
  <c r="R411" i="202"/>
  <c r="Q411" i="202"/>
  <c r="S411" i="202" s="1"/>
  <c r="P411" i="202"/>
  <c r="N411" i="202"/>
  <c r="M411" i="202"/>
  <c r="L411" i="202"/>
  <c r="O411" i="202" s="1"/>
  <c r="K411" i="202"/>
  <c r="J411" i="202"/>
  <c r="I411" i="202"/>
  <c r="S410" i="202"/>
  <c r="R410" i="202"/>
  <c r="Q410" i="202"/>
  <c r="O410" i="202"/>
  <c r="N410" i="202"/>
  <c r="M410" i="202"/>
  <c r="L410" i="202"/>
  <c r="P410" i="202" s="1"/>
  <c r="K410" i="202"/>
  <c r="J410" i="202"/>
  <c r="I410" i="202"/>
  <c r="R409" i="202"/>
  <c r="S409" i="202" s="1"/>
  <c r="Q409" i="202"/>
  <c r="O409" i="202"/>
  <c r="N409" i="202"/>
  <c r="M409" i="202"/>
  <c r="L409" i="202"/>
  <c r="P409" i="202" s="1"/>
  <c r="K409" i="202"/>
  <c r="J409" i="202"/>
  <c r="I409" i="202"/>
  <c r="R408" i="202"/>
  <c r="Q408" i="202"/>
  <c r="N408" i="202"/>
  <c r="M408" i="202"/>
  <c r="L408" i="202"/>
  <c r="P408" i="202" s="1"/>
  <c r="K408" i="202"/>
  <c r="J408" i="202"/>
  <c r="I408" i="202"/>
  <c r="R407" i="202"/>
  <c r="Q407" i="202"/>
  <c r="S407" i="202" s="1"/>
  <c r="N407" i="202"/>
  <c r="M407" i="202"/>
  <c r="L407" i="202"/>
  <c r="P407" i="202" s="1"/>
  <c r="K407" i="202"/>
  <c r="J407" i="202"/>
  <c r="I407" i="202"/>
  <c r="S406" i="202"/>
  <c r="R406" i="202"/>
  <c r="Q406" i="202"/>
  <c r="P406" i="202"/>
  <c r="N406" i="202"/>
  <c r="M406" i="202"/>
  <c r="L406" i="202"/>
  <c r="O406" i="202" s="1"/>
  <c r="K406" i="202"/>
  <c r="J406" i="202"/>
  <c r="I406" i="202"/>
  <c r="S405" i="202"/>
  <c r="R405" i="202"/>
  <c r="Q405" i="202"/>
  <c r="N405" i="202"/>
  <c r="M405" i="202"/>
  <c r="O405" i="202" s="1"/>
  <c r="L405" i="202"/>
  <c r="K405" i="202"/>
  <c r="J405" i="202"/>
  <c r="I405" i="202"/>
  <c r="R404" i="202"/>
  <c r="Q404" i="202"/>
  <c r="S404" i="202" s="1"/>
  <c r="P404" i="202"/>
  <c r="N404" i="202"/>
  <c r="M404" i="202"/>
  <c r="L404" i="202"/>
  <c r="O404" i="202" s="1"/>
  <c r="K404" i="202"/>
  <c r="J404" i="202"/>
  <c r="I404" i="202"/>
  <c r="R403" i="202"/>
  <c r="Q403" i="202"/>
  <c r="S403" i="202" s="1"/>
  <c r="N403" i="202"/>
  <c r="M403" i="202"/>
  <c r="O403" i="202" s="1"/>
  <c r="L403" i="202"/>
  <c r="P403" i="202" s="1"/>
  <c r="K403" i="202"/>
  <c r="J403" i="202"/>
  <c r="I403" i="202"/>
  <c r="R402" i="202"/>
  <c r="S402" i="202" s="1"/>
  <c r="Q402" i="202"/>
  <c r="N402" i="202"/>
  <c r="M402" i="202"/>
  <c r="L402" i="202"/>
  <c r="P402" i="202" s="1"/>
  <c r="K402" i="202"/>
  <c r="J402" i="202"/>
  <c r="I402" i="202"/>
  <c r="S401" i="202"/>
  <c r="R401" i="202"/>
  <c r="Q401" i="202"/>
  <c r="O401" i="202"/>
  <c r="N401" i="202"/>
  <c r="M401" i="202"/>
  <c r="L401" i="202"/>
  <c r="K401" i="202"/>
  <c r="J401" i="202"/>
  <c r="I401" i="202"/>
  <c r="R400" i="202"/>
  <c r="Q400" i="202"/>
  <c r="S400" i="202" s="1"/>
  <c r="N400" i="202"/>
  <c r="M400" i="202"/>
  <c r="L400" i="202"/>
  <c r="K400" i="202"/>
  <c r="J400" i="202"/>
  <c r="I400" i="202"/>
  <c r="S399" i="202"/>
  <c r="R399" i="202"/>
  <c r="Q399" i="202"/>
  <c r="O399" i="202"/>
  <c r="N399" i="202"/>
  <c r="M399" i="202"/>
  <c r="L399" i="202"/>
  <c r="P399" i="202" s="1"/>
  <c r="K399" i="202"/>
  <c r="J399" i="202"/>
  <c r="I399" i="202"/>
  <c r="R398" i="202"/>
  <c r="S398" i="202" s="1"/>
  <c r="Q398" i="202"/>
  <c r="O398" i="202"/>
  <c r="N398" i="202"/>
  <c r="M398" i="202"/>
  <c r="L398" i="202"/>
  <c r="K398" i="202"/>
  <c r="J398" i="202"/>
  <c r="I398" i="202"/>
  <c r="R397" i="202"/>
  <c r="Q397" i="202"/>
  <c r="S397" i="202" s="1"/>
  <c r="O397" i="202"/>
  <c r="N397" i="202"/>
  <c r="M397" i="202"/>
  <c r="L397" i="202"/>
  <c r="P397" i="202" s="1"/>
  <c r="K397" i="202"/>
  <c r="J397" i="202"/>
  <c r="I397" i="202"/>
  <c r="R396" i="202"/>
  <c r="Q396" i="202"/>
  <c r="N396" i="202"/>
  <c r="M396" i="202"/>
  <c r="O396" i="202" s="1"/>
  <c r="L396" i="202"/>
  <c r="K396" i="202"/>
  <c r="J396" i="202"/>
  <c r="I396" i="202"/>
  <c r="R395" i="202"/>
  <c r="Q395" i="202"/>
  <c r="S395" i="202" s="1"/>
  <c r="N395" i="202"/>
  <c r="M395" i="202"/>
  <c r="L395" i="202"/>
  <c r="P395" i="202" s="1"/>
  <c r="K395" i="202"/>
  <c r="J395" i="202"/>
  <c r="I395" i="202"/>
  <c r="S394" i="202"/>
  <c r="R394" i="202"/>
  <c r="Q394" i="202"/>
  <c r="N394" i="202"/>
  <c r="M394" i="202"/>
  <c r="L394" i="202"/>
  <c r="O394" i="202" s="1"/>
  <c r="K394" i="202"/>
  <c r="J394" i="202"/>
  <c r="I394" i="202"/>
  <c r="S393" i="202"/>
  <c r="R393" i="202"/>
  <c r="Q393" i="202"/>
  <c r="O393" i="202"/>
  <c r="N393" i="202"/>
  <c r="M393" i="202"/>
  <c r="L393" i="202"/>
  <c r="P393" i="202" s="1"/>
  <c r="K393" i="202"/>
  <c r="J393" i="202"/>
  <c r="I393" i="202"/>
  <c r="R392" i="202"/>
  <c r="Q392" i="202"/>
  <c r="S392" i="202" s="1"/>
  <c r="N392" i="202"/>
  <c r="M392" i="202"/>
  <c r="O392" i="202" s="1"/>
  <c r="L392" i="202"/>
  <c r="K392" i="202"/>
  <c r="J392" i="202"/>
  <c r="I392" i="202"/>
  <c r="R391" i="202"/>
  <c r="Q391" i="202"/>
  <c r="S391" i="202" s="1"/>
  <c r="N391" i="202"/>
  <c r="M391" i="202"/>
  <c r="L391" i="202"/>
  <c r="P391" i="202" s="1"/>
  <c r="K391" i="202"/>
  <c r="J391" i="202"/>
  <c r="I391" i="202"/>
  <c r="S390" i="202"/>
  <c r="R390" i="202"/>
  <c r="Q390" i="202"/>
  <c r="N390" i="202"/>
  <c r="M390" i="202"/>
  <c r="L390" i="202"/>
  <c r="O390" i="202" s="1"/>
  <c r="K390" i="202"/>
  <c r="J390" i="202"/>
  <c r="I390" i="202"/>
  <c r="S389" i="202"/>
  <c r="R389" i="202"/>
  <c r="Q389" i="202"/>
  <c r="O389" i="202"/>
  <c r="N389" i="202"/>
  <c r="M389" i="202"/>
  <c r="L389" i="202"/>
  <c r="P389" i="202" s="1"/>
  <c r="K389" i="202"/>
  <c r="J389" i="202"/>
  <c r="I389" i="202"/>
  <c r="R388" i="202"/>
  <c r="Q388" i="202"/>
  <c r="S388" i="202" s="1"/>
  <c r="N388" i="202"/>
  <c r="M388" i="202"/>
  <c r="O388" i="202" s="1"/>
  <c r="L388" i="202"/>
  <c r="K388" i="202"/>
  <c r="J388" i="202"/>
  <c r="I388" i="202"/>
  <c r="R387" i="202"/>
  <c r="Q387" i="202"/>
  <c r="S387" i="202" s="1"/>
  <c r="N387" i="202"/>
  <c r="M387" i="202"/>
  <c r="L387" i="202"/>
  <c r="P387" i="202" s="1"/>
  <c r="K387" i="202"/>
  <c r="J387" i="202"/>
  <c r="I387" i="202"/>
  <c r="S386" i="202"/>
  <c r="R386" i="202"/>
  <c r="Q386" i="202"/>
  <c r="N386" i="202"/>
  <c r="M386" i="202"/>
  <c r="L386" i="202"/>
  <c r="O386" i="202" s="1"/>
  <c r="K386" i="202"/>
  <c r="J386" i="202"/>
  <c r="I386" i="202"/>
  <c r="S385" i="202"/>
  <c r="R385" i="202"/>
  <c r="Q385" i="202"/>
  <c r="O385" i="202"/>
  <c r="N385" i="202"/>
  <c r="M385" i="202"/>
  <c r="L385" i="202"/>
  <c r="P385" i="202" s="1"/>
  <c r="K385" i="202"/>
  <c r="J385" i="202"/>
  <c r="I385" i="202"/>
  <c r="R384" i="202"/>
  <c r="Q384" i="202"/>
  <c r="S384" i="202" s="1"/>
  <c r="N384" i="202"/>
  <c r="M384" i="202"/>
  <c r="O384" i="202" s="1"/>
  <c r="L384" i="202"/>
  <c r="K384" i="202"/>
  <c r="J384" i="202"/>
  <c r="I384" i="202"/>
  <c r="R383" i="202"/>
  <c r="Q383" i="202"/>
  <c r="S383" i="202" s="1"/>
  <c r="N383" i="202"/>
  <c r="M383" i="202"/>
  <c r="L383" i="202"/>
  <c r="P383" i="202" s="1"/>
  <c r="K383" i="202"/>
  <c r="J383" i="202"/>
  <c r="I383" i="202"/>
  <c r="S382" i="202"/>
  <c r="R382" i="202"/>
  <c r="Q382" i="202"/>
  <c r="N382" i="202"/>
  <c r="M382" i="202"/>
  <c r="L382" i="202"/>
  <c r="O382" i="202" s="1"/>
  <c r="K382" i="202"/>
  <c r="J382" i="202"/>
  <c r="I382" i="202"/>
  <c r="S381" i="202"/>
  <c r="R381" i="202"/>
  <c r="Q381" i="202"/>
  <c r="O381" i="202"/>
  <c r="N381" i="202"/>
  <c r="M381" i="202"/>
  <c r="L381" i="202"/>
  <c r="P381" i="202" s="1"/>
  <c r="K381" i="202"/>
  <c r="J381" i="202"/>
  <c r="I381" i="202"/>
  <c r="R380" i="202"/>
  <c r="Q380" i="202"/>
  <c r="S380" i="202" s="1"/>
  <c r="N380" i="202"/>
  <c r="M380" i="202"/>
  <c r="O380" i="202" s="1"/>
  <c r="L380" i="202"/>
  <c r="K380" i="202"/>
  <c r="J380" i="202"/>
  <c r="I380" i="202"/>
  <c r="R379" i="202"/>
  <c r="Q379" i="202"/>
  <c r="S379" i="202" s="1"/>
  <c r="N379" i="202"/>
  <c r="M379" i="202"/>
  <c r="L379" i="202"/>
  <c r="P379" i="202" s="1"/>
  <c r="K379" i="202"/>
  <c r="J379" i="202"/>
  <c r="I379" i="202"/>
  <c r="S378" i="202"/>
  <c r="R378" i="202"/>
  <c r="Q378" i="202"/>
  <c r="N378" i="202"/>
  <c r="M378" i="202"/>
  <c r="L378" i="202"/>
  <c r="O378" i="202" s="1"/>
  <c r="K378" i="202"/>
  <c r="J378" i="202"/>
  <c r="I378" i="202"/>
  <c r="S377" i="202"/>
  <c r="R377" i="202"/>
  <c r="Q377" i="202"/>
  <c r="O377" i="202"/>
  <c r="N377" i="202"/>
  <c r="M377" i="202"/>
  <c r="L377" i="202"/>
  <c r="P377" i="202" s="1"/>
  <c r="K377" i="202"/>
  <c r="J377" i="202"/>
  <c r="I377" i="202"/>
  <c r="R376" i="202"/>
  <c r="Q376" i="202"/>
  <c r="S376" i="202" s="1"/>
  <c r="N376" i="202"/>
  <c r="M376" i="202"/>
  <c r="O376" i="202" s="1"/>
  <c r="L376" i="202"/>
  <c r="K376" i="202"/>
  <c r="J376" i="202"/>
  <c r="I376" i="202"/>
  <c r="R375" i="202"/>
  <c r="Q375" i="202"/>
  <c r="S375" i="202" s="1"/>
  <c r="N375" i="202"/>
  <c r="M375" i="202"/>
  <c r="L375" i="202"/>
  <c r="P375" i="202" s="1"/>
  <c r="K375" i="202"/>
  <c r="J375" i="202"/>
  <c r="I375" i="202"/>
  <c r="S374" i="202"/>
  <c r="R374" i="202"/>
  <c r="Q374" i="202"/>
  <c r="N374" i="202"/>
  <c r="M374" i="202"/>
  <c r="L374" i="202"/>
  <c r="O374" i="202" s="1"/>
  <c r="K374" i="202"/>
  <c r="J374" i="202"/>
  <c r="I374" i="202"/>
  <c r="S373" i="202"/>
  <c r="R373" i="202"/>
  <c r="Q373" i="202"/>
  <c r="O373" i="202"/>
  <c r="N373" i="202"/>
  <c r="M373" i="202"/>
  <c r="L373" i="202"/>
  <c r="P373" i="202" s="1"/>
  <c r="K373" i="202"/>
  <c r="J373" i="202"/>
  <c r="I373" i="202"/>
  <c r="R372" i="202"/>
  <c r="Q372" i="202"/>
  <c r="S372" i="202" s="1"/>
  <c r="N372" i="202"/>
  <c r="M372" i="202"/>
  <c r="O372" i="202" s="1"/>
  <c r="L372" i="202"/>
  <c r="K372" i="202"/>
  <c r="J372" i="202"/>
  <c r="I372" i="202"/>
  <c r="R371" i="202"/>
  <c r="Q371" i="202"/>
  <c r="S371" i="202" s="1"/>
  <c r="N371" i="202"/>
  <c r="M371" i="202"/>
  <c r="L371" i="202"/>
  <c r="P371" i="202" s="1"/>
  <c r="K371" i="202"/>
  <c r="J371" i="202"/>
  <c r="I371" i="202"/>
  <c r="S370" i="202"/>
  <c r="R370" i="202"/>
  <c r="Q370" i="202"/>
  <c r="N370" i="202"/>
  <c r="M370" i="202"/>
  <c r="L370" i="202"/>
  <c r="O370" i="202" s="1"/>
  <c r="K370" i="202"/>
  <c r="J370" i="202"/>
  <c r="I370" i="202"/>
  <c r="S369" i="202"/>
  <c r="R369" i="202"/>
  <c r="Q369" i="202"/>
  <c r="O369" i="202"/>
  <c r="N369" i="202"/>
  <c r="M369" i="202"/>
  <c r="L369" i="202"/>
  <c r="P369" i="202" s="1"/>
  <c r="K369" i="202"/>
  <c r="J369" i="202"/>
  <c r="I369" i="202"/>
  <c r="R368" i="202"/>
  <c r="Q368" i="202"/>
  <c r="S368" i="202" s="1"/>
  <c r="N368" i="202"/>
  <c r="M368" i="202"/>
  <c r="O368" i="202" s="1"/>
  <c r="L368" i="202"/>
  <c r="K368" i="202"/>
  <c r="J368" i="202"/>
  <c r="I368" i="202"/>
  <c r="R367" i="202"/>
  <c r="Q367" i="202"/>
  <c r="S367" i="202" s="1"/>
  <c r="N367" i="202"/>
  <c r="M367" i="202"/>
  <c r="L367" i="202"/>
  <c r="P367" i="202" s="1"/>
  <c r="K367" i="202"/>
  <c r="J367" i="202"/>
  <c r="I367" i="202"/>
  <c r="S366" i="202"/>
  <c r="R366" i="202"/>
  <c r="Q366" i="202"/>
  <c r="N366" i="202"/>
  <c r="M366" i="202"/>
  <c r="L366" i="202"/>
  <c r="O366" i="202" s="1"/>
  <c r="K366" i="202"/>
  <c r="J366" i="202"/>
  <c r="I366" i="202"/>
  <c r="S365" i="202"/>
  <c r="R365" i="202"/>
  <c r="Q365" i="202"/>
  <c r="O365" i="202"/>
  <c r="N365" i="202"/>
  <c r="M365" i="202"/>
  <c r="L365" i="202"/>
  <c r="P365" i="202" s="1"/>
  <c r="K365" i="202"/>
  <c r="J365" i="202"/>
  <c r="I365" i="202"/>
  <c r="R364" i="202"/>
  <c r="Q364" i="202"/>
  <c r="S364" i="202" s="1"/>
  <c r="N364" i="202"/>
  <c r="M364" i="202"/>
  <c r="O364" i="202" s="1"/>
  <c r="L364" i="202"/>
  <c r="K364" i="202"/>
  <c r="J364" i="202"/>
  <c r="I364" i="202"/>
  <c r="R363" i="202"/>
  <c r="Q363" i="202"/>
  <c r="S363" i="202" s="1"/>
  <c r="N363" i="202"/>
  <c r="M363" i="202"/>
  <c r="L363" i="202"/>
  <c r="P363" i="202" s="1"/>
  <c r="K363" i="202"/>
  <c r="J363" i="202"/>
  <c r="I363" i="202"/>
  <c r="S362" i="202"/>
  <c r="R362" i="202"/>
  <c r="Q362" i="202"/>
  <c r="N362" i="202"/>
  <c r="M362" i="202"/>
  <c r="L362" i="202"/>
  <c r="O362" i="202" s="1"/>
  <c r="K362" i="202"/>
  <c r="J362" i="202"/>
  <c r="I362" i="202"/>
  <c r="S361" i="202"/>
  <c r="R361" i="202"/>
  <c r="Q361" i="202"/>
  <c r="O361" i="202"/>
  <c r="N361" i="202"/>
  <c r="M361" i="202"/>
  <c r="L361" i="202"/>
  <c r="P361" i="202" s="1"/>
  <c r="K361" i="202"/>
  <c r="J361" i="202"/>
  <c r="I361" i="202"/>
  <c r="R360" i="202"/>
  <c r="Q360" i="202"/>
  <c r="S360" i="202" s="1"/>
  <c r="N360" i="202"/>
  <c r="M360" i="202"/>
  <c r="O360" i="202" s="1"/>
  <c r="L360" i="202"/>
  <c r="K360" i="202"/>
  <c r="J360" i="202"/>
  <c r="I360" i="202"/>
  <c r="R359" i="202"/>
  <c r="Q359" i="202"/>
  <c r="S359" i="202" s="1"/>
  <c r="N359" i="202"/>
  <c r="M359" i="202"/>
  <c r="L359" i="202"/>
  <c r="P359" i="202" s="1"/>
  <c r="K359" i="202"/>
  <c r="J359" i="202"/>
  <c r="I359" i="202"/>
  <c r="S358" i="202"/>
  <c r="R358" i="202"/>
  <c r="Q358" i="202"/>
  <c r="N358" i="202"/>
  <c r="M358" i="202"/>
  <c r="L358" i="202"/>
  <c r="O358" i="202" s="1"/>
  <c r="K358" i="202"/>
  <c r="J358" i="202"/>
  <c r="I358" i="202"/>
  <c r="S357" i="202"/>
  <c r="R357" i="202"/>
  <c r="Q357" i="202"/>
  <c r="O357" i="202"/>
  <c r="N357" i="202"/>
  <c r="M357" i="202"/>
  <c r="L357" i="202"/>
  <c r="P357" i="202" s="1"/>
  <c r="K357" i="202"/>
  <c r="J357" i="202"/>
  <c r="I357" i="202"/>
  <c r="R356" i="202"/>
  <c r="Q356" i="202"/>
  <c r="S356" i="202" s="1"/>
  <c r="N356" i="202"/>
  <c r="M356" i="202"/>
  <c r="O356" i="202" s="1"/>
  <c r="L356" i="202"/>
  <c r="K356" i="202"/>
  <c r="J356" i="202"/>
  <c r="I356" i="202"/>
  <c r="R355" i="202"/>
  <c r="Q355" i="202"/>
  <c r="S355" i="202" s="1"/>
  <c r="N355" i="202"/>
  <c r="M355" i="202"/>
  <c r="L355" i="202"/>
  <c r="P355" i="202" s="1"/>
  <c r="K355" i="202"/>
  <c r="J355" i="202"/>
  <c r="I355" i="202"/>
  <c r="S354" i="202"/>
  <c r="R354" i="202"/>
  <c r="Q354" i="202"/>
  <c r="N354" i="202"/>
  <c r="M354" i="202"/>
  <c r="L354" i="202"/>
  <c r="O354" i="202" s="1"/>
  <c r="K354" i="202"/>
  <c r="J354" i="202"/>
  <c r="I354" i="202"/>
  <c r="S353" i="202"/>
  <c r="R353" i="202"/>
  <c r="Q353" i="202"/>
  <c r="O353" i="202"/>
  <c r="N353" i="202"/>
  <c r="M353" i="202"/>
  <c r="L353" i="202"/>
  <c r="P353" i="202" s="1"/>
  <c r="K353" i="202"/>
  <c r="J353" i="202"/>
  <c r="I353" i="202"/>
  <c r="R352" i="202"/>
  <c r="Q352" i="202"/>
  <c r="S352" i="202" s="1"/>
  <c r="N352" i="202"/>
  <c r="M352" i="202"/>
  <c r="O352" i="202" s="1"/>
  <c r="L352" i="202"/>
  <c r="K352" i="202"/>
  <c r="J352" i="202"/>
  <c r="I352" i="202"/>
  <c r="R351" i="202"/>
  <c r="Q351" i="202"/>
  <c r="S351" i="202" s="1"/>
  <c r="N351" i="202"/>
  <c r="M351" i="202"/>
  <c r="L351" i="202"/>
  <c r="P351" i="202" s="1"/>
  <c r="K351" i="202"/>
  <c r="J351" i="202"/>
  <c r="I351" i="202"/>
  <c r="S350" i="202"/>
  <c r="R350" i="202"/>
  <c r="Q350" i="202"/>
  <c r="N350" i="202"/>
  <c r="M350" i="202"/>
  <c r="L350" i="202"/>
  <c r="O350" i="202" s="1"/>
  <c r="K350" i="202"/>
  <c r="J350" i="202"/>
  <c r="I350" i="202"/>
  <c r="S349" i="202"/>
  <c r="R349" i="202"/>
  <c r="Q349" i="202"/>
  <c r="O349" i="202"/>
  <c r="N349" i="202"/>
  <c r="M349" i="202"/>
  <c r="L349" i="202"/>
  <c r="P349" i="202" s="1"/>
  <c r="K349" i="202"/>
  <c r="J349" i="202"/>
  <c r="I349" i="202"/>
  <c r="R348" i="202"/>
  <c r="Q348" i="202"/>
  <c r="S348" i="202" s="1"/>
  <c r="N348" i="202"/>
  <c r="M348" i="202"/>
  <c r="O348" i="202" s="1"/>
  <c r="L348" i="202"/>
  <c r="K348" i="202"/>
  <c r="J348" i="202"/>
  <c r="I348" i="202"/>
  <c r="R347" i="202"/>
  <c r="Q347" i="202"/>
  <c r="S347" i="202" s="1"/>
  <c r="N347" i="202"/>
  <c r="M347" i="202"/>
  <c r="L347" i="202"/>
  <c r="P347" i="202" s="1"/>
  <c r="K347" i="202"/>
  <c r="J347" i="202"/>
  <c r="I347" i="202"/>
  <c r="S346" i="202"/>
  <c r="R346" i="202"/>
  <c r="Q346" i="202"/>
  <c r="N346" i="202"/>
  <c r="M346" i="202"/>
  <c r="L346" i="202"/>
  <c r="O346" i="202" s="1"/>
  <c r="K346" i="202"/>
  <c r="J346" i="202"/>
  <c r="I346" i="202"/>
  <c r="S345" i="202"/>
  <c r="R345" i="202"/>
  <c r="Q345" i="202"/>
  <c r="O345" i="202"/>
  <c r="N345" i="202"/>
  <c r="M345" i="202"/>
  <c r="L345" i="202"/>
  <c r="P345" i="202" s="1"/>
  <c r="K345" i="202"/>
  <c r="J345" i="202"/>
  <c r="I345" i="202"/>
  <c r="R344" i="202"/>
  <c r="Q344" i="202"/>
  <c r="S344" i="202" s="1"/>
  <c r="N344" i="202"/>
  <c r="M344" i="202"/>
  <c r="O344" i="202" s="1"/>
  <c r="L344" i="202"/>
  <c r="K344" i="202"/>
  <c r="J344" i="202"/>
  <c r="I344" i="202"/>
  <c r="R343" i="202"/>
  <c r="Q343" i="202"/>
  <c r="S343" i="202" s="1"/>
  <c r="N343" i="202"/>
  <c r="M343" i="202"/>
  <c r="L343" i="202"/>
  <c r="P343" i="202" s="1"/>
  <c r="K343" i="202"/>
  <c r="J343" i="202"/>
  <c r="I343" i="202"/>
  <c r="S342" i="202"/>
  <c r="R342" i="202"/>
  <c r="Q342" i="202"/>
  <c r="N342" i="202"/>
  <c r="M342" i="202"/>
  <c r="L342" i="202"/>
  <c r="O342" i="202" s="1"/>
  <c r="K342" i="202"/>
  <c r="J342" i="202"/>
  <c r="I342" i="202"/>
  <c r="S341" i="202"/>
  <c r="R341" i="202"/>
  <c r="Q341" i="202"/>
  <c r="O341" i="202"/>
  <c r="N341" i="202"/>
  <c r="M341" i="202"/>
  <c r="L341" i="202"/>
  <c r="P341" i="202" s="1"/>
  <c r="K341" i="202"/>
  <c r="J341" i="202"/>
  <c r="I341" i="202"/>
  <c r="R340" i="202"/>
  <c r="Q340" i="202"/>
  <c r="S340" i="202" s="1"/>
  <c r="N340" i="202"/>
  <c r="M340" i="202"/>
  <c r="O340" i="202" s="1"/>
  <c r="L340" i="202"/>
  <c r="K340" i="202"/>
  <c r="J340" i="202"/>
  <c r="I340" i="202"/>
  <c r="R339" i="202"/>
  <c r="Q339" i="202"/>
  <c r="S339" i="202" s="1"/>
  <c r="N339" i="202"/>
  <c r="M339" i="202"/>
  <c r="L339" i="202"/>
  <c r="P339" i="202" s="1"/>
  <c r="K339" i="202"/>
  <c r="J339" i="202"/>
  <c r="I339" i="202"/>
  <c r="S338" i="202"/>
  <c r="R338" i="202"/>
  <c r="Q338" i="202"/>
  <c r="N338" i="202"/>
  <c r="M338" i="202"/>
  <c r="L338" i="202"/>
  <c r="O338" i="202" s="1"/>
  <c r="K338" i="202"/>
  <c r="J338" i="202"/>
  <c r="I338" i="202"/>
  <c r="S337" i="202"/>
  <c r="R337" i="202"/>
  <c r="Q337" i="202"/>
  <c r="O337" i="202"/>
  <c r="N337" i="202"/>
  <c r="M337" i="202"/>
  <c r="L337" i="202"/>
  <c r="P337" i="202" s="1"/>
  <c r="K337" i="202"/>
  <c r="J337" i="202"/>
  <c r="I337" i="202"/>
  <c r="R336" i="202"/>
  <c r="Q336" i="202"/>
  <c r="S336" i="202" s="1"/>
  <c r="N336" i="202"/>
  <c r="M336" i="202"/>
  <c r="O336" i="202" s="1"/>
  <c r="L336" i="202"/>
  <c r="K336" i="202"/>
  <c r="J336" i="202"/>
  <c r="I336" i="202"/>
  <c r="R335" i="202"/>
  <c r="Q335" i="202"/>
  <c r="S335" i="202" s="1"/>
  <c r="N335" i="202"/>
  <c r="M335" i="202"/>
  <c r="L335" i="202"/>
  <c r="P335" i="202" s="1"/>
  <c r="K335" i="202"/>
  <c r="J335" i="202"/>
  <c r="I335" i="202"/>
  <c r="S334" i="202"/>
  <c r="R334" i="202"/>
  <c r="Q334" i="202"/>
  <c r="N334" i="202"/>
  <c r="M334" i="202"/>
  <c r="L334" i="202"/>
  <c r="O334" i="202" s="1"/>
  <c r="K334" i="202"/>
  <c r="J334" i="202"/>
  <c r="I334" i="202"/>
  <c r="S333" i="202"/>
  <c r="R333" i="202"/>
  <c r="Q333" i="202"/>
  <c r="O333" i="202"/>
  <c r="N333" i="202"/>
  <c r="M333" i="202"/>
  <c r="L333" i="202"/>
  <c r="P333" i="202" s="1"/>
  <c r="K333" i="202"/>
  <c r="J333" i="202"/>
  <c r="I333" i="202"/>
  <c r="R332" i="202"/>
  <c r="Q332" i="202"/>
  <c r="S332" i="202" s="1"/>
  <c r="N332" i="202"/>
  <c r="M332" i="202"/>
  <c r="O332" i="202" s="1"/>
  <c r="L332" i="202"/>
  <c r="K332" i="202"/>
  <c r="J332" i="202"/>
  <c r="I332" i="202"/>
  <c r="R331" i="202"/>
  <c r="Q331" i="202"/>
  <c r="S331" i="202" s="1"/>
  <c r="N331" i="202"/>
  <c r="M331" i="202"/>
  <c r="L331" i="202"/>
  <c r="P331" i="202" s="1"/>
  <c r="K331" i="202"/>
  <c r="J331" i="202"/>
  <c r="I331" i="202"/>
  <c r="S330" i="202"/>
  <c r="R330" i="202"/>
  <c r="Q330" i="202"/>
  <c r="N330" i="202"/>
  <c r="M330" i="202"/>
  <c r="L330" i="202"/>
  <c r="O330" i="202" s="1"/>
  <c r="K330" i="202"/>
  <c r="J330" i="202"/>
  <c r="I330" i="202"/>
  <c r="S329" i="202"/>
  <c r="R329" i="202"/>
  <c r="Q329" i="202"/>
  <c r="O329" i="202"/>
  <c r="N329" i="202"/>
  <c r="M329" i="202"/>
  <c r="L329" i="202"/>
  <c r="P329" i="202" s="1"/>
  <c r="K329" i="202"/>
  <c r="J329" i="202"/>
  <c r="I329" i="202"/>
  <c r="R328" i="202"/>
  <c r="Q328" i="202"/>
  <c r="S328" i="202" s="1"/>
  <c r="N328" i="202"/>
  <c r="M328" i="202"/>
  <c r="O328" i="202" s="1"/>
  <c r="L328" i="202"/>
  <c r="K328" i="202"/>
  <c r="J328" i="202"/>
  <c r="I328" i="202"/>
  <c r="R327" i="202"/>
  <c r="Q327" i="202"/>
  <c r="S327" i="202" s="1"/>
  <c r="N327" i="202"/>
  <c r="M327" i="202"/>
  <c r="L327" i="202"/>
  <c r="P327" i="202" s="1"/>
  <c r="K327" i="202"/>
  <c r="J327" i="202"/>
  <c r="I327" i="202"/>
  <c r="S326" i="202"/>
  <c r="R326" i="202"/>
  <c r="Q326" i="202"/>
  <c r="N326" i="202"/>
  <c r="M326" i="202"/>
  <c r="L326" i="202"/>
  <c r="O326" i="202" s="1"/>
  <c r="K326" i="202"/>
  <c r="J326" i="202"/>
  <c r="I326" i="202"/>
  <c r="S325" i="202"/>
  <c r="R325" i="202"/>
  <c r="Q325" i="202"/>
  <c r="O325" i="202"/>
  <c r="N325" i="202"/>
  <c r="M325" i="202"/>
  <c r="L325" i="202"/>
  <c r="P325" i="202" s="1"/>
  <c r="K325" i="202"/>
  <c r="J325" i="202"/>
  <c r="I325" i="202"/>
  <c r="R324" i="202"/>
  <c r="Q324" i="202"/>
  <c r="S324" i="202" s="1"/>
  <c r="N324" i="202"/>
  <c r="M324" i="202"/>
  <c r="O324" i="202" s="1"/>
  <c r="L324" i="202"/>
  <c r="K324" i="202"/>
  <c r="J324" i="202"/>
  <c r="I324" i="202"/>
  <c r="R323" i="202"/>
  <c r="Q323" i="202"/>
  <c r="S323" i="202" s="1"/>
  <c r="N323" i="202"/>
  <c r="M323" i="202"/>
  <c r="L323" i="202"/>
  <c r="P323" i="202" s="1"/>
  <c r="K323" i="202"/>
  <c r="J323" i="202"/>
  <c r="I323" i="202"/>
  <c r="S322" i="202"/>
  <c r="R322" i="202"/>
  <c r="Q322" i="202"/>
  <c r="N322" i="202"/>
  <c r="M322" i="202"/>
  <c r="L322" i="202"/>
  <c r="O322" i="202" s="1"/>
  <c r="K322" i="202"/>
  <c r="J322" i="202"/>
  <c r="I322" i="202"/>
  <c r="S321" i="202"/>
  <c r="R321" i="202"/>
  <c r="Q321" i="202"/>
  <c r="O321" i="202"/>
  <c r="N321" i="202"/>
  <c r="M321" i="202"/>
  <c r="L321" i="202"/>
  <c r="P321" i="202" s="1"/>
  <c r="K321" i="202"/>
  <c r="J321" i="202"/>
  <c r="I321" i="202"/>
  <c r="R320" i="202"/>
  <c r="Q320" i="202"/>
  <c r="S320" i="202" s="1"/>
  <c r="N320" i="202"/>
  <c r="M320" i="202"/>
  <c r="O320" i="202" s="1"/>
  <c r="L320" i="202"/>
  <c r="K320" i="202"/>
  <c r="J320" i="202"/>
  <c r="I320" i="202"/>
  <c r="R319" i="202"/>
  <c r="Q319" i="202"/>
  <c r="S319" i="202" s="1"/>
  <c r="N319" i="202"/>
  <c r="M319" i="202"/>
  <c r="L319" i="202"/>
  <c r="P319" i="202" s="1"/>
  <c r="K319" i="202"/>
  <c r="J319" i="202"/>
  <c r="I319" i="202"/>
  <c r="S318" i="202"/>
  <c r="R318" i="202"/>
  <c r="Q318" i="202"/>
  <c r="N318" i="202"/>
  <c r="M318" i="202"/>
  <c r="L318" i="202"/>
  <c r="O318" i="202" s="1"/>
  <c r="K318" i="202"/>
  <c r="J318" i="202"/>
  <c r="I318" i="202"/>
  <c r="S317" i="202"/>
  <c r="R317" i="202"/>
  <c r="Q317" i="202"/>
  <c r="O317" i="202"/>
  <c r="N317" i="202"/>
  <c r="M317" i="202"/>
  <c r="L317" i="202"/>
  <c r="P317" i="202" s="1"/>
  <c r="K317" i="202"/>
  <c r="J317" i="202"/>
  <c r="I317" i="202"/>
  <c r="R316" i="202"/>
  <c r="Q316" i="202"/>
  <c r="S316" i="202" s="1"/>
  <c r="N316" i="202"/>
  <c r="M316" i="202"/>
  <c r="O316" i="202" s="1"/>
  <c r="L316" i="202"/>
  <c r="K316" i="202"/>
  <c r="J316" i="202"/>
  <c r="I316" i="202"/>
  <c r="R315" i="202"/>
  <c r="Q315" i="202"/>
  <c r="S315" i="202" s="1"/>
  <c r="N315" i="202"/>
  <c r="M315" i="202"/>
  <c r="L315" i="202"/>
  <c r="P315" i="202" s="1"/>
  <c r="K315" i="202"/>
  <c r="J315" i="202"/>
  <c r="I315" i="202"/>
  <c r="S314" i="202"/>
  <c r="R314" i="202"/>
  <c r="Q314" i="202"/>
  <c r="N314" i="202"/>
  <c r="M314" i="202"/>
  <c r="L314" i="202"/>
  <c r="O314" i="202" s="1"/>
  <c r="K314" i="202"/>
  <c r="J314" i="202"/>
  <c r="I314" i="202"/>
  <c r="S313" i="202"/>
  <c r="R313" i="202"/>
  <c r="Q313" i="202"/>
  <c r="O313" i="202"/>
  <c r="N313" i="202"/>
  <c r="M313" i="202"/>
  <c r="L313" i="202"/>
  <c r="P313" i="202" s="1"/>
  <c r="K313" i="202"/>
  <c r="J313" i="202"/>
  <c r="I313" i="202"/>
  <c r="R312" i="202"/>
  <c r="Q312" i="202"/>
  <c r="S312" i="202" s="1"/>
  <c r="N312" i="202"/>
  <c r="M312" i="202"/>
  <c r="O312" i="202" s="1"/>
  <c r="L312" i="202"/>
  <c r="K312" i="202"/>
  <c r="J312" i="202"/>
  <c r="I312" i="202"/>
  <c r="R311" i="202"/>
  <c r="Q311" i="202"/>
  <c r="S311" i="202" s="1"/>
  <c r="N311" i="202"/>
  <c r="M311" i="202"/>
  <c r="L311" i="202"/>
  <c r="P311" i="202" s="1"/>
  <c r="K311" i="202"/>
  <c r="J311" i="202"/>
  <c r="I311" i="202"/>
  <c r="S310" i="202"/>
  <c r="R310" i="202"/>
  <c r="Q310" i="202"/>
  <c r="N310" i="202"/>
  <c r="M310" i="202"/>
  <c r="L310" i="202"/>
  <c r="O310" i="202" s="1"/>
  <c r="K310" i="202"/>
  <c r="J310" i="202"/>
  <c r="I310" i="202"/>
  <c r="S309" i="202"/>
  <c r="R309" i="202"/>
  <c r="Q309" i="202"/>
  <c r="O309" i="202"/>
  <c r="N309" i="202"/>
  <c r="M309" i="202"/>
  <c r="L309" i="202"/>
  <c r="P309" i="202" s="1"/>
  <c r="K309" i="202"/>
  <c r="J309" i="202"/>
  <c r="I309" i="202"/>
  <c r="R308" i="202"/>
  <c r="Q308" i="202"/>
  <c r="S308" i="202" s="1"/>
  <c r="N308" i="202"/>
  <c r="M308" i="202"/>
  <c r="O308" i="202" s="1"/>
  <c r="L308" i="202"/>
  <c r="K308" i="202"/>
  <c r="J308" i="202"/>
  <c r="I308" i="202"/>
  <c r="R307" i="202"/>
  <c r="Q307" i="202"/>
  <c r="S307" i="202" s="1"/>
  <c r="N307" i="202"/>
  <c r="M307" i="202"/>
  <c r="L307" i="202"/>
  <c r="P307" i="202" s="1"/>
  <c r="K307" i="202"/>
  <c r="J307" i="202"/>
  <c r="I307" i="202"/>
  <c r="S306" i="202"/>
  <c r="R306" i="202"/>
  <c r="Q306" i="202"/>
  <c r="N306" i="202"/>
  <c r="M306" i="202"/>
  <c r="L306" i="202"/>
  <c r="O306" i="202" s="1"/>
  <c r="K306" i="202"/>
  <c r="J306" i="202"/>
  <c r="I306" i="202"/>
  <c r="S305" i="202"/>
  <c r="R305" i="202"/>
  <c r="Q305" i="202"/>
  <c r="O305" i="202"/>
  <c r="N305" i="202"/>
  <c r="M305" i="202"/>
  <c r="L305" i="202"/>
  <c r="P305" i="202" s="1"/>
  <c r="K305" i="202"/>
  <c r="J305" i="202"/>
  <c r="I305" i="202"/>
  <c r="R304" i="202"/>
  <c r="Q304" i="202"/>
  <c r="S304" i="202" s="1"/>
  <c r="N304" i="202"/>
  <c r="M304" i="202"/>
  <c r="O304" i="202" s="1"/>
  <c r="L304" i="202"/>
  <c r="K304" i="202"/>
  <c r="J304" i="202"/>
  <c r="I304" i="202"/>
  <c r="R303" i="202"/>
  <c r="Q303" i="202"/>
  <c r="S303" i="202" s="1"/>
  <c r="N303" i="202"/>
  <c r="M303" i="202"/>
  <c r="L303" i="202"/>
  <c r="P303" i="202" s="1"/>
  <c r="K303" i="202"/>
  <c r="J303" i="202"/>
  <c r="I303" i="202"/>
  <c r="S302" i="202"/>
  <c r="R302" i="202"/>
  <c r="Q302" i="202"/>
  <c r="N302" i="202"/>
  <c r="M302" i="202"/>
  <c r="L302" i="202"/>
  <c r="O302" i="202" s="1"/>
  <c r="K302" i="202"/>
  <c r="J302" i="202"/>
  <c r="I302" i="202"/>
  <c r="S301" i="202"/>
  <c r="R301" i="202"/>
  <c r="Q301" i="202"/>
  <c r="O301" i="202"/>
  <c r="N301" i="202"/>
  <c r="M301" i="202"/>
  <c r="L301" i="202"/>
  <c r="P301" i="202" s="1"/>
  <c r="K301" i="202"/>
  <c r="J301" i="202"/>
  <c r="I301" i="202"/>
  <c r="R300" i="202"/>
  <c r="Q300" i="202"/>
  <c r="S300" i="202" s="1"/>
  <c r="N300" i="202"/>
  <c r="M300" i="202"/>
  <c r="O300" i="202" s="1"/>
  <c r="L300" i="202"/>
  <c r="K300" i="202"/>
  <c r="J300" i="202"/>
  <c r="I300" i="202"/>
  <c r="R299" i="202"/>
  <c r="Q299" i="202"/>
  <c r="S299" i="202" s="1"/>
  <c r="N299" i="202"/>
  <c r="M299" i="202"/>
  <c r="L299" i="202"/>
  <c r="P299" i="202" s="1"/>
  <c r="K299" i="202"/>
  <c r="J299" i="202"/>
  <c r="I299" i="202"/>
  <c r="S298" i="202"/>
  <c r="R298" i="202"/>
  <c r="Q298" i="202"/>
  <c r="N298" i="202"/>
  <c r="M298" i="202"/>
  <c r="L298" i="202"/>
  <c r="O298" i="202" s="1"/>
  <c r="K298" i="202"/>
  <c r="J298" i="202"/>
  <c r="I298" i="202"/>
  <c r="S297" i="202"/>
  <c r="R297" i="202"/>
  <c r="Q297" i="202"/>
  <c r="O297" i="202"/>
  <c r="N297" i="202"/>
  <c r="M297" i="202"/>
  <c r="L297" i="202"/>
  <c r="P297" i="202" s="1"/>
  <c r="K297" i="202"/>
  <c r="J297" i="202"/>
  <c r="I297" i="202"/>
  <c r="R296" i="202"/>
  <c r="Q296" i="202"/>
  <c r="S296" i="202" s="1"/>
  <c r="N296" i="202"/>
  <c r="M296" i="202"/>
  <c r="O296" i="202" s="1"/>
  <c r="L296" i="202"/>
  <c r="K296" i="202"/>
  <c r="J296" i="202"/>
  <c r="I296" i="202"/>
  <c r="R295" i="202"/>
  <c r="Q295" i="202"/>
  <c r="S295" i="202" s="1"/>
  <c r="N295" i="202"/>
  <c r="M295" i="202"/>
  <c r="L295" i="202"/>
  <c r="P295" i="202" s="1"/>
  <c r="K295" i="202"/>
  <c r="J295" i="202"/>
  <c r="I295" i="202"/>
  <c r="S294" i="202"/>
  <c r="R294" i="202"/>
  <c r="Q294" i="202"/>
  <c r="N294" i="202"/>
  <c r="M294" i="202"/>
  <c r="L294" i="202"/>
  <c r="O294" i="202" s="1"/>
  <c r="K294" i="202"/>
  <c r="J294" i="202"/>
  <c r="I294" i="202"/>
  <c r="S293" i="202"/>
  <c r="R293" i="202"/>
  <c r="Q293" i="202"/>
  <c r="O293" i="202"/>
  <c r="N293" i="202"/>
  <c r="M293" i="202"/>
  <c r="L293" i="202"/>
  <c r="P293" i="202" s="1"/>
  <c r="K293" i="202"/>
  <c r="J293" i="202"/>
  <c r="I293" i="202"/>
  <c r="R292" i="202"/>
  <c r="Q292" i="202"/>
  <c r="S292" i="202" s="1"/>
  <c r="N292" i="202"/>
  <c r="M292" i="202"/>
  <c r="O292" i="202" s="1"/>
  <c r="L292" i="202"/>
  <c r="K292" i="202"/>
  <c r="J292" i="202"/>
  <c r="I292" i="202"/>
  <c r="R291" i="202"/>
  <c r="Q291" i="202"/>
  <c r="S291" i="202" s="1"/>
  <c r="N291" i="202"/>
  <c r="M291" i="202"/>
  <c r="L291" i="202"/>
  <c r="P291" i="202" s="1"/>
  <c r="K291" i="202"/>
  <c r="J291" i="202"/>
  <c r="I291" i="202"/>
  <c r="S290" i="202"/>
  <c r="R290" i="202"/>
  <c r="Q290" i="202"/>
  <c r="N290" i="202"/>
  <c r="M290" i="202"/>
  <c r="L290" i="202"/>
  <c r="O290" i="202" s="1"/>
  <c r="K290" i="202"/>
  <c r="J290" i="202"/>
  <c r="I290" i="202"/>
  <c r="S289" i="202"/>
  <c r="R289" i="202"/>
  <c r="Q289" i="202"/>
  <c r="O289" i="202"/>
  <c r="N289" i="202"/>
  <c r="M289" i="202"/>
  <c r="L289" i="202"/>
  <c r="P289" i="202" s="1"/>
  <c r="K289" i="202"/>
  <c r="J289" i="202"/>
  <c r="I289" i="202"/>
  <c r="R288" i="202"/>
  <c r="Q288" i="202"/>
  <c r="S288" i="202" s="1"/>
  <c r="N288" i="202"/>
  <c r="M288" i="202"/>
  <c r="O288" i="202" s="1"/>
  <c r="L288" i="202"/>
  <c r="K288" i="202"/>
  <c r="J288" i="202"/>
  <c r="I288" i="202"/>
  <c r="R287" i="202"/>
  <c r="Q287" i="202"/>
  <c r="S287" i="202" s="1"/>
  <c r="N287" i="202"/>
  <c r="M287" i="202"/>
  <c r="L287" i="202"/>
  <c r="P287" i="202" s="1"/>
  <c r="K287" i="202"/>
  <c r="J287" i="202"/>
  <c r="I287" i="202"/>
  <c r="S286" i="202"/>
  <c r="R286" i="202"/>
  <c r="Q286" i="202"/>
  <c r="N286" i="202"/>
  <c r="M286" i="202"/>
  <c r="L286" i="202"/>
  <c r="O286" i="202" s="1"/>
  <c r="K286" i="202"/>
  <c r="J286" i="202"/>
  <c r="I286" i="202"/>
  <c r="S285" i="202"/>
  <c r="R285" i="202"/>
  <c r="Q285" i="202"/>
  <c r="O285" i="202"/>
  <c r="N285" i="202"/>
  <c r="M285" i="202"/>
  <c r="L285" i="202"/>
  <c r="P285" i="202" s="1"/>
  <c r="K285" i="202"/>
  <c r="J285" i="202"/>
  <c r="I285" i="202"/>
  <c r="R284" i="202"/>
  <c r="Q284" i="202"/>
  <c r="S284" i="202" s="1"/>
  <c r="N284" i="202"/>
  <c r="M284" i="202"/>
  <c r="O284" i="202" s="1"/>
  <c r="L284" i="202"/>
  <c r="K284" i="202"/>
  <c r="J284" i="202"/>
  <c r="I284" i="202"/>
  <c r="R283" i="202"/>
  <c r="Q283" i="202"/>
  <c r="S283" i="202" s="1"/>
  <c r="N283" i="202"/>
  <c r="M283" i="202"/>
  <c r="L283" i="202"/>
  <c r="P283" i="202" s="1"/>
  <c r="K283" i="202"/>
  <c r="J283" i="202"/>
  <c r="I283" i="202"/>
  <c r="S282" i="202"/>
  <c r="R282" i="202"/>
  <c r="Q282" i="202"/>
  <c r="N282" i="202"/>
  <c r="M282" i="202"/>
  <c r="L282" i="202"/>
  <c r="O282" i="202" s="1"/>
  <c r="K282" i="202"/>
  <c r="J282" i="202"/>
  <c r="I282" i="202"/>
  <c r="S281" i="202"/>
  <c r="R281" i="202"/>
  <c r="Q281" i="202"/>
  <c r="O281" i="202"/>
  <c r="N281" i="202"/>
  <c r="M281" i="202"/>
  <c r="L281" i="202"/>
  <c r="P281" i="202" s="1"/>
  <c r="K281" i="202"/>
  <c r="J281" i="202"/>
  <c r="I281" i="202"/>
  <c r="R280" i="202"/>
  <c r="Q280" i="202"/>
  <c r="S280" i="202" s="1"/>
  <c r="N280" i="202"/>
  <c r="M280" i="202"/>
  <c r="O280" i="202" s="1"/>
  <c r="L280" i="202"/>
  <c r="K280" i="202"/>
  <c r="J280" i="202"/>
  <c r="I280" i="202"/>
  <c r="R279" i="202"/>
  <c r="Q279" i="202"/>
  <c r="S279" i="202" s="1"/>
  <c r="N279" i="202"/>
  <c r="M279" i="202"/>
  <c r="L279" i="202"/>
  <c r="P279" i="202" s="1"/>
  <c r="K279" i="202"/>
  <c r="J279" i="202"/>
  <c r="I279" i="202"/>
  <c r="S278" i="202"/>
  <c r="R278" i="202"/>
  <c r="Q278" i="202"/>
  <c r="N278" i="202"/>
  <c r="M278" i="202"/>
  <c r="L278" i="202"/>
  <c r="O278" i="202" s="1"/>
  <c r="K278" i="202"/>
  <c r="J278" i="202"/>
  <c r="I278" i="202"/>
  <c r="S277" i="202"/>
  <c r="R277" i="202"/>
  <c r="Q277" i="202"/>
  <c r="O277" i="202"/>
  <c r="N277" i="202"/>
  <c r="M277" i="202"/>
  <c r="L277" i="202"/>
  <c r="P277" i="202" s="1"/>
  <c r="K277" i="202"/>
  <c r="J277" i="202"/>
  <c r="I277" i="202"/>
  <c r="R276" i="202"/>
  <c r="Q276" i="202"/>
  <c r="S276" i="202" s="1"/>
  <c r="N276" i="202"/>
  <c r="M276" i="202"/>
  <c r="O276" i="202" s="1"/>
  <c r="L276" i="202"/>
  <c r="K276" i="202"/>
  <c r="J276" i="202"/>
  <c r="I276" i="202"/>
  <c r="R275" i="202"/>
  <c r="Q275" i="202"/>
  <c r="S275" i="202" s="1"/>
  <c r="N275" i="202"/>
  <c r="M275" i="202"/>
  <c r="L275" i="202"/>
  <c r="P275" i="202" s="1"/>
  <c r="K275" i="202"/>
  <c r="J275" i="202"/>
  <c r="I275" i="202"/>
  <c r="S274" i="202"/>
  <c r="R274" i="202"/>
  <c r="Q274" i="202"/>
  <c r="N274" i="202"/>
  <c r="M274" i="202"/>
  <c r="L274" i="202"/>
  <c r="O274" i="202" s="1"/>
  <c r="K274" i="202"/>
  <c r="J274" i="202"/>
  <c r="I274" i="202"/>
  <c r="S273" i="202"/>
  <c r="R273" i="202"/>
  <c r="Q273" i="202"/>
  <c r="O273" i="202"/>
  <c r="N273" i="202"/>
  <c r="M273" i="202"/>
  <c r="L273" i="202"/>
  <c r="P273" i="202" s="1"/>
  <c r="K273" i="202"/>
  <c r="J273" i="202"/>
  <c r="I273" i="202"/>
  <c r="R272" i="202"/>
  <c r="Q272" i="202"/>
  <c r="S272" i="202" s="1"/>
  <c r="N272" i="202"/>
  <c r="M272" i="202"/>
  <c r="O272" i="202" s="1"/>
  <c r="L272" i="202"/>
  <c r="K272" i="202"/>
  <c r="J272" i="202"/>
  <c r="I272" i="202"/>
  <c r="R271" i="202"/>
  <c r="Q271" i="202"/>
  <c r="S271" i="202" s="1"/>
  <c r="N271" i="202"/>
  <c r="M271" i="202"/>
  <c r="L271" i="202"/>
  <c r="P271" i="202" s="1"/>
  <c r="K271" i="202"/>
  <c r="J271" i="202"/>
  <c r="I271" i="202"/>
  <c r="S270" i="202"/>
  <c r="R270" i="202"/>
  <c r="Q270" i="202"/>
  <c r="N270" i="202"/>
  <c r="M270" i="202"/>
  <c r="L270" i="202"/>
  <c r="O270" i="202" s="1"/>
  <c r="K270" i="202"/>
  <c r="J270" i="202"/>
  <c r="I270" i="202"/>
  <c r="S269" i="202"/>
  <c r="R269" i="202"/>
  <c r="Q269" i="202"/>
  <c r="O269" i="202"/>
  <c r="N269" i="202"/>
  <c r="M269" i="202"/>
  <c r="L269" i="202"/>
  <c r="P269" i="202" s="1"/>
  <c r="K269" i="202"/>
  <c r="J269" i="202"/>
  <c r="I269" i="202"/>
  <c r="R268" i="202"/>
  <c r="Q268" i="202"/>
  <c r="S268" i="202" s="1"/>
  <c r="N268" i="202"/>
  <c r="M268" i="202"/>
  <c r="O268" i="202" s="1"/>
  <c r="L268" i="202"/>
  <c r="K268" i="202"/>
  <c r="J268" i="202"/>
  <c r="I268" i="202"/>
  <c r="R267" i="202"/>
  <c r="Q267" i="202"/>
  <c r="S267" i="202" s="1"/>
  <c r="N267" i="202"/>
  <c r="M267" i="202"/>
  <c r="L267" i="202"/>
  <c r="P267" i="202" s="1"/>
  <c r="K267" i="202"/>
  <c r="J267" i="202"/>
  <c r="I267" i="202"/>
  <c r="S266" i="202"/>
  <c r="R266" i="202"/>
  <c r="Q266" i="202"/>
  <c r="N266" i="202"/>
  <c r="M266" i="202"/>
  <c r="L266" i="202"/>
  <c r="O266" i="202" s="1"/>
  <c r="K266" i="202"/>
  <c r="J266" i="202"/>
  <c r="I266" i="202"/>
  <c r="S265" i="202"/>
  <c r="R265" i="202"/>
  <c r="Q265" i="202"/>
  <c r="O265" i="202"/>
  <c r="N265" i="202"/>
  <c r="M265" i="202"/>
  <c r="L265" i="202"/>
  <c r="P265" i="202" s="1"/>
  <c r="K265" i="202"/>
  <c r="J265" i="202"/>
  <c r="I265" i="202"/>
  <c r="R264" i="202"/>
  <c r="Q264" i="202"/>
  <c r="S264" i="202" s="1"/>
  <c r="N264" i="202"/>
  <c r="M264" i="202"/>
  <c r="O264" i="202" s="1"/>
  <c r="L264" i="202"/>
  <c r="K264" i="202"/>
  <c r="J264" i="202"/>
  <c r="I264" i="202"/>
  <c r="R263" i="202"/>
  <c r="Q263" i="202"/>
  <c r="S263" i="202" s="1"/>
  <c r="N263" i="202"/>
  <c r="M263" i="202"/>
  <c r="L263" i="202"/>
  <c r="P263" i="202" s="1"/>
  <c r="K263" i="202"/>
  <c r="J263" i="202"/>
  <c r="I263" i="202"/>
  <c r="S262" i="202"/>
  <c r="R262" i="202"/>
  <c r="Q262" i="202"/>
  <c r="N262" i="202"/>
  <c r="M262" i="202"/>
  <c r="L262" i="202"/>
  <c r="O262" i="202" s="1"/>
  <c r="K262" i="202"/>
  <c r="J262" i="202"/>
  <c r="I262" i="202"/>
  <c r="S261" i="202"/>
  <c r="R261" i="202"/>
  <c r="Q261" i="202"/>
  <c r="O261" i="202"/>
  <c r="N261" i="202"/>
  <c r="M261" i="202"/>
  <c r="L261" i="202"/>
  <c r="P261" i="202" s="1"/>
  <c r="K261" i="202"/>
  <c r="J261" i="202"/>
  <c r="I261" i="202"/>
  <c r="R260" i="202"/>
  <c r="Q260" i="202"/>
  <c r="S260" i="202" s="1"/>
  <c r="N260" i="202"/>
  <c r="M260" i="202"/>
  <c r="O260" i="202" s="1"/>
  <c r="L260" i="202"/>
  <c r="K260" i="202"/>
  <c r="J260" i="202"/>
  <c r="I260" i="202"/>
  <c r="R259" i="202"/>
  <c r="Q259" i="202"/>
  <c r="S259" i="202" s="1"/>
  <c r="N259" i="202"/>
  <c r="M259" i="202"/>
  <c r="L259" i="202"/>
  <c r="P259" i="202" s="1"/>
  <c r="K259" i="202"/>
  <c r="J259" i="202"/>
  <c r="I259" i="202"/>
  <c r="S258" i="202"/>
  <c r="R258" i="202"/>
  <c r="Q258" i="202"/>
  <c r="N258" i="202"/>
  <c r="M258" i="202"/>
  <c r="L258" i="202"/>
  <c r="O258" i="202" s="1"/>
  <c r="K258" i="202"/>
  <c r="J258" i="202"/>
  <c r="I258" i="202"/>
  <c r="S257" i="202"/>
  <c r="R257" i="202"/>
  <c r="Q257" i="202"/>
  <c r="O257" i="202"/>
  <c r="N257" i="202"/>
  <c r="M257" i="202"/>
  <c r="L257" i="202"/>
  <c r="P257" i="202" s="1"/>
  <c r="K257" i="202"/>
  <c r="J257" i="202"/>
  <c r="I257" i="202"/>
  <c r="R256" i="202"/>
  <c r="Q256" i="202"/>
  <c r="S256" i="202" s="1"/>
  <c r="N256" i="202"/>
  <c r="M256" i="202"/>
  <c r="O256" i="202" s="1"/>
  <c r="L256" i="202"/>
  <c r="K256" i="202"/>
  <c r="J256" i="202"/>
  <c r="I256" i="202"/>
  <c r="R255" i="202"/>
  <c r="Q255" i="202"/>
  <c r="S255" i="202" s="1"/>
  <c r="N255" i="202"/>
  <c r="M255" i="202"/>
  <c r="L255" i="202"/>
  <c r="P255" i="202" s="1"/>
  <c r="K255" i="202"/>
  <c r="J255" i="202"/>
  <c r="I255" i="202"/>
  <c r="S254" i="202"/>
  <c r="R254" i="202"/>
  <c r="Q254" i="202"/>
  <c r="N254" i="202"/>
  <c r="M254" i="202"/>
  <c r="L254" i="202"/>
  <c r="O254" i="202" s="1"/>
  <c r="K254" i="202"/>
  <c r="J254" i="202"/>
  <c r="I254" i="202"/>
  <c r="S253" i="202"/>
  <c r="R253" i="202"/>
  <c r="Q253" i="202"/>
  <c r="O253" i="202"/>
  <c r="N253" i="202"/>
  <c r="M253" i="202"/>
  <c r="L253" i="202"/>
  <c r="P253" i="202" s="1"/>
  <c r="K253" i="202"/>
  <c r="J253" i="202"/>
  <c r="I253" i="202"/>
  <c r="R252" i="202"/>
  <c r="Q252" i="202"/>
  <c r="S252" i="202" s="1"/>
  <c r="N252" i="202"/>
  <c r="M252" i="202"/>
  <c r="O252" i="202" s="1"/>
  <c r="L252" i="202"/>
  <c r="K252" i="202"/>
  <c r="J252" i="202"/>
  <c r="I252" i="202"/>
  <c r="R251" i="202"/>
  <c r="Q251" i="202"/>
  <c r="S251" i="202" s="1"/>
  <c r="N251" i="202"/>
  <c r="M251" i="202"/>
  <c r="L251" i="202"/>
  <c r="P251" i="202" s="1"/>
  <c r="K251" i="202"/>
  <c r="J251" i="202"/>
  <c r="I251" i="202"/>
  <c r="S250" i="202"/>
  <c r="R250" i="202"/>
  <c r="Q250" i="202"/>
  <c r="N250" i="202"/>
  <c r="M250" i="202"/>
  <c r="L250" i="202"/>
  <c r="O250" i="202" s="1"/>
  <c r="K250" i="202"/>
  <c r="J250" i="202"/>
  <c r="I250" i="202"/>
  <c r="S249" i="202"/>
  <c r="R249" i="202"/>
  <c r="Q249" i="202"/>
  <c r="O249" i="202"/>
  <c r="N249" i="202"/>
  <c r="M249" i="202"/>
  <c r="L249" i="202"/>
  <c r="P249" i="202" s="1"/>
  <c r="K249" i="202"/>
  <c r="J249" i="202"/>
  <c r="I249" i="202"/>
  <c r="R248" i="202"/>
  <c r="Q248" i="202"/>
  <c r="S248" i="202" s="1"/>
  <c r="N248" i="202"/>
  <c r="M248" i="202"/>
  <c r="O248" i="202" s="1"/>
  <c r="L248" i="202"/>
  <c r="K248" i="202"/>
  <c r="J248" i="202"/>
  <c r="I248" i="202"/>
  <c r="R247" i="202"/>
  <c r="Q247" i="202"/>
  <c r="S247" i="202" s="1"/>
  <c r="N247" i="202"/>
  <c r="M247" i="202"/>
  <c r="L247" i="202"/>
  <c r="P247" i="202" s="1"/>
  <c r="K247" i="202"/>
  <c r="J247" i="202"/>
  <c r="I247" i="202"/>
  <c r="S246" i="202"/>
  <c r="R246" i="202"/>
  <c r="Q246" i="202"/>
  <c r="N246" i="202"/>
  <c r="M246" i="202"/>
  <c r="L246" i="202"/>
  <c r="O246" i="202" s="1"/>
  <c r="K246" i="202"/>
  <c r="J246" i="202"/>
  <c r="I246" i="202"/>
  <c r="S245" i="202"/>
  <c r="R245" i="202"/>
  <c r="Q245" i="202"/>
  <c r="O245" i="202"/>
  <c r="N245" i="202"/>
  <c r="M245" i="202"/>
  <c r="L245" i="202"/>
  <c r="P245" i="202" s="1"/>
  <c r="K245" i="202"/>
  <c r="J245" i="202"/>
  <c r="I245" i="202"/>
  <c r="R244" i="202"/>
  <c r="Q244" i="202"/>
  <c r="S244" i="202" s="1"/>
  <c r="N244" i="202"/>
  <c r="M244" i="202"/>
  <c r="O244" i="202" s="1"/>
  <c r="L244" i="202"/>
  <c r="K244" i="202"/>
  <c r="J244" i="202"/>
  <c r="I244" i="202"/>
  <c r="R243" i="202"/>
  <c r="Q243" i="202"/>
  <c r="S243" i="202" s="1"/>
  <c r="N243" i="202"/>
  <c r="M243" i="202"/>
  <c r="L243" i="202"/>
  <c r="P243" i="202" s="1"/>
  <c r="K243" i="202"/>
  <c r="J243" i="202"/>
  <c r="I243" i="202"/>
  <c r="S242" i="202"/>
  <c r="R242" i="202"/>
  <c r="Q242" i="202"/>
  <c r="N242" i="202"/>
  <c r="M242" i="202"/>
  <c r="L242" i="202"/>
  <c r="O242" i="202" s="1"/>
  <c r="K242" i="202"/>
  <c r="J242" i="202"/>
  <c r="I242" i="202"/>
  <c r="S241" i="202"/>
  <c r="R241" i="202"/>
  <c r="Q241" i="202"/>
  <c r="O241" i="202"/>
  <c r="N241" i="202"/>
  <c r="M241" i="202"/>
  <c r="L241" i="202"/>
  <c r="K241" i="202"/>
  <c r="J241" i="202"/>
  <c r="I241" i="202"/>
  <c r="R240" i="202"/>
  <c r="Q240" i="202"/>
  <c r="S240" i="202" s="1"/>
  <c r="N240" i="202"/>
  <c r="M240" i="202"/>
  <c r="O240" i="202" s="1"/>
  <c r="L240" i="202"/>
  <c r="K240" i="202"/>
  <c r="J240" i="202"/>
  <c r="I240" i="202"/>
  <c r="R239" i="202"/>
  <c r="Q239" i="202"/>
  <c r="S239" i="202" s="1"/>
  <c r="N239" i="202"/>
  <c r="M239" i="202"/>
  <c r="L239" i="202"/>
  <c r="O239" i="202" s="1"/>
  <c r="K239" i="202"/>
  <c r="J239" i="202"/>
  <c r="I239" i="202"/>
  <c r="S238" i="202"/>
  <c r="R238" i="202"/>
  <c r="Q238" i="202"/>
  <c r="O238" i="202"/>
  <c r="N238" i="202"/>
  <c r="M238" i="202"/>
  <c r="L238" i="202"/>
  <c r="P238" i="202" s="1"/>
  <c r="K238" i="202"/>
  <c r="J238" i="202"/>
  <c r="I238" i="202"/>
  <c r="R237" i="202"/>
  <c r="S237" i="202" s="1"/>
  <c r="Q237" i="202"/>
  <c r="O237" i="202"/>
  <c r="N237" i="202"/>
  <c r="M237" i="202"/>
  <c r="L237" i="202"/>
  <c r="P237" i="202" s="1"/>
  <c r="K237" i="202"/>
  <c r="J237" i="202"/>
  <c r="I237" i="202"/>
  <c r="R236" i="202"/>
  <c r="Q236" i="202"/>
  <c r="N236" i="202"/>
  <c r="M236" i="202"/>
  <c r="O236" i="202" s="1"/>
  <c r="L236" i="202"/>
  <c r="P236" i="202" s="1"/>
  <c r="K236" i="202"/>
  <c r="J236" i="202"/>
  <c r="I236" i="202"/>
  <c r="R235" i="202"/>
  <c r="Q235" i="202"/>
  <c r="S235" i="202" s="1"/>
  <c r="P235" i="202"/>
  <c r="N235" i="202"/>
  <c r="M235" i="202"/>
  <c r="L235" i="202"/>
  <c r="K235" i="202"/>
  <c r="J235" i="202"/>
  <c r="I235" i="202"/>
  <c r="S234" i="202"/>
  <c r="R234" i="202"/>
  <c r="Q234" i="202"/>
  <c r="N234" i="202"/>
  <c r="M234" i="202"/>
  <c r="L234" i="202"/>
  <c r="P234" i="202" s="1"/>
  <c r="K234" i="202"/>
  <c r="J234" i="202"/>
  <c r="I234" i="202"/>
  <c r="S233" i="202"/>
  <c r="R233" i="202"/>
  <c r="Q233" i="202"/>
  <c r="O233" i="202"/>
  <c r="N233" i="202"/>
  <c r="M233" i="202"/>
  <c r="L233" i="202"/>
  <c r="K233" i="202"/>
  <c r="J233" i="202"/>
  <c r="I233" i="202"/>
  <c r="R232" i="202"/>
  <c r="Q232" i="202"/>
  <c r="S232" i="202" s="1"/>
  <c r="N232" i="202"/>
  <c r="M232" i="202"/>
  <c r="O232" i="202" s="1"/>
  <c r="L232" i="202"/>
  <c r="K232" i="202"/>
  <c r="J232" i="202"/>
  <c r="I232" i="202"/>
  <c r="R231" i="202"/>
  <c r="Q231" i="202"/>
  <c r="S231" i="202" s="1"/>
  <c r="N231" i="202"/>
  <c r="M231" i="202"/>
  <c r="L231" i="202"/>
  <c r="O231" i="202" s="1"/>
  <c r="K231" i="202"/>
  <c r="J231" i="202"/>
  <c r="I231" i="202"/>
  <c r="S230" i="202"/>
  <c r="R230" i="202"/>
  <c r="Q230" i="202"/>
  <c r="O230" i="202"/>
  <c r="N230" i="202"/>
  <c r="M230" i="202"/>
  <c r="L230" i="202"/>
  <c r="P230" i="202" s="1"/>
  <c r="K230" i="202"/>
  <c r="J230" i="202"/>
  <c r="I230" i="202"/>
  <c r="R229" i="202"/>
  <c r="S229" i="202" s="1"/>
  <c r="Q229" i="202"/>
  <c r="O229" i="202"/>
  <c r="N229" i="202"/>
  <c r="M229" i="202"/>
  <c r="L229" i="202"/>
  <c r="P229" i="202" s="1"/>
  <c r="K229" i="202"/>
  <c r="J229" i="202"/>
  <c r="I229" i="202"/>
  <c r="R228" i="202"/>
  <c r="Q228" i="202"/>
  <c r="N228" i="202"/>
  <c r="M228" i="202"/>
  <c r="O228" i="202" s="1"/>
  <c r="L228" i="202"/>
  <c r="P228" i="202" s="1"/>
  <c r="K228" i="202"/>
  <c r="J228" i="202"/>
  <c r="I228" i="202"/>
  <c r="R227" i="202"/>
  <c r="Q227" i="202"/>
  <c r="S227" i="202" s="1"/>
  <c r="P227" i="202"/>
  <c r="N227" i="202"/>
  <c r="M227" i="202"/>
  <c r="L227" i="202"/>
  <c r="K227" i="202"/>
  <c r="J227" i="202"/>
  <c r="I227" i="202"/>
  <c r="S226" i="202"/>
  <c r="R226" i="202"/>
  <c r="Q226" i="202"/>
  <c r="N226" i="202"/>
  <c r="M226" i="202"/>
  <c r="L226" i="202"/>
  <c r="P226" i="202" s="1"/>
  <c r="K226" i="202"/>
  <c r="J226" i="202"/>
  <c r="I226" i="202"/>
  <c r="S225" i="202"/>
  <c r="R225" i="202"/>
  <c r="Q225" i="202"/>
  <c r="O225" i="202"/>
  <c r="N225" i="202"/>
  <c r="M225" i="202"/>
  <c r="L225" i="202"/>
  <c r="K225" i="202"/>
  <c r="J225" i="202"/>
  <c r="I225" i="202"/>
  <c r="R224" i="202"/>
  <c r="Q224" i="202"/>
  <c r="S224" i="202" s="1"/>
  <c r="N224" i="202"/>
  <c r="M224" i="202"/>
  <c r="O224" i="202" s="1"/>
  <c r="L224" i="202"/>
  <c r="K224" i="202"/>
  <c r="J224" i="202"/>
  <c r="I224" i="202"/>
  <c r="R223" i="202"/>
  <c r="Q223" i="202"/>
  <c r="S223" i="202" s="1"/>
  <c r="N223" i="202"/>
  <c r="M223" i="202"/>
  <c r="L223" i="202"/>
  <c r="O223" i="202" s="1"/>
  <c r="K223" i="202"/>
  <c r="J223" i="202"/>
  <c r="I223" i="202"/>
  <c r="S222" i="202"/>
  <c r="R222" i="202"/>
  <c r="Q222" i="202"/>
  <c r="O222" i="202"/>
  <c r="N222" i="202"/>
  <c r="M222" i="202"/>
  <c r="L222" i="202"/>
  <c r="P222" i="202" s="1"/>
  <c r="K222" i="202"/>
  <c r="J222" i="202"/>
  <c r="I222" i="202"/>
  <c r="R221" i="202"/>
  <c r="S221" i="202" s="1"/>
  <c r="Q221" i="202"/>
  <c r="O221" i="202"/>
  <c r="N221" i="202"/>
  <c r="M221" i="202"/>
  <c r="L221" i="202"/>
  <c r="P221" i="202" s="1"/>
  <c r="K221" i="202"/>
  <c r="J221" i="202"/>
  <c r="I221" i="202"/>
  <c r="R220" i="202"/>
  <c r="Q220" i="202"/>
  <c r="N220" i="202"/>
  <c r="M220" i="202"/>
  <c r="O220" i="202" s="1"/>
  <c r="L220" i="202"/>
  <c r="P220" i="202" s="1"/>
  <c r="K220" i="202"/>
  <c r="J220" i="202"/>
  <c r="I220" i="202"/>
  <c r="R219" i="202"/>
  <c r="Q219" i="202"/>
  <c r="S219" i="202" s="1"/>
  <c r="P219" i="202"/>
  <c r="N219" i="202"/>
  <c r="M219" i="202"/>
  <c r="L219" i="202"/>
  <c r="K219" i="202"/>
  <c r="J219" i="202"/>
  <c r="I219" i="202"/>
  <c r="S218" i="202"/>
  <c r="R218" i="202"/>
  <c r="Q218" i="202"/>
  <c r="N218" i="202"/>
  <c r="M218" i="202"/>
  <c r="L218" i="202"/>
  <c r="P218" i="202" s="1"/>
  <c r="K218" i="202"/>
  <c r="J218" i="202"/>
  <c r="I218" i="202"/>
  <c r="S217" i="202"/>
  <c r="R217" i="202"/>
  <c r="Q217" i="202"/>
  <c r="O217" i="202"/>
  <c r="N217" i="202"/>
  <c r="M217" i="202"/>
  <c r="L217" i="202"/>
  <c r="K217" i="202"/>
  <c r="J217" i="202"/>
  <c r="I217" i="202"/>
  <c r="R216" i="202"/>
  <c r="Q216" i="202"/>
  <c r="S216" i="202" s="1"/>
  <c r="N216" i="202"/>
  <c r="M216" i="202"/>
  <c r="O216" i="202" s="1"/>
  <c r="L216" i="202"/>
  <c r="K216" i="202"/>
  <c r="J216" i="202"/>
  <c r="I216" i="202"/>
  <c r="R215" i="202"/>
  <c r="Q215" i="202"/>
  <c r="S215" i="202" s="1"/>
  <c r="N215" i="202"/>
  <c r="M215" i="202"/>
  <c r="L215" i="202"/>
  <c r="O215" i="202" s="1"/>
  <c r="K215" i="202"/>
  <c r="J215" i="202"/>
  <c r="I215" i="202"/>
  <c r="S214" i="202"/>
  <c r="R214" i="202"/>
  <c r="Q214" i="202"/>
  <c r="O214" i="202"/>
  <c r="N214" i="202"/>
  <c r="M214" i="202"/>
  <c r="L214" i="202"/>
  <c r="P214" i="202" s="1"/>
  <c r="K214" i="202"/>
  <c r="J214" i="202"/>
  <c r="I214" i="202"/>
  <c r="R213" i="202"/>
  <c r="S213" i="202" s="1"/>
  <c r="Q213" i="202"/>
  <c r="O213" i="202"/>
  <c r="N213" i="202"/>
  <c r="M213" i="202"/>
  <c r="L213" i="202"/>
  <c r="P213" i="202" s="1"/>
  <c r="K213" i="202"/>
  <c r="J213" i="202"/>
  <c r="I213" i="202"/>
  <c r="R212" i="202"/>
  <c r="Q212" i="202"/>
  <c r="N212" i="202"/>
  <c r="M212" i="202"/>
  <c r="O212" i="202" s="1"/>
  <c r="L212" i="202"/>
  <c r="P212" i="202" s="1"/>
  <c r="K212" i="202"/>
  <c r="J212" i="202"/>
  <c r="I212" i="202"/>
  <c r="R211" i="202"/>
  <c r="Q211" i="202"/>
  <c r="S211" i="202" s="1"/>
  <c r="P211" i="202"/>
  <c r="N211" i="202"/>
  <c r="M211" i="202"/>
  <c r="L211" i="202"/>
  <c r="K211" i="202"/>
  <c r="J211" i="202"/>
  <c r="I211" i="202"/>
  <c r="S210" i="202"/>
  <c r="R210" i="202"/>
  <c r="Q210" i="202"/>
  <c r="N210" i="202"/>
  <c r="M210" i="202"/>
  <c r="L210" i="202"/>
  <c r="P210" i="202" s="1"/>
  <c r="K210" i="202"/>
  <c r="J210" i="202"/>
  <c r="I210" i="202"/>
  <c r="S209" i="202"/>
  <c r="R209" i="202"/>
  <c r="Q209" i="202"/>
  <c r="O209" i="202"/>
  <c r="N209" i="202"/>
  <c r="M209" i="202"/>
  <c r="L209" i="202"/>
  <c r="K209" i="202"/>
  <c r="J209" i="202"/>
  <c r="I209" i="202"/>
  <c r="R208" i="202"/>
  <c r="Q208" i="202"/>
  <c r="S208" i="202" s="1"/>
  <c r="N208" i="202"/>
  <c r="M208" i="202"/>
  <c r="O208" i="202" s="1"/>
  <c r="L208" i="202"/>
  <c r="K208" i="202"/>
  <c r="J208" i="202"/>
  <c r="I208" i="202"/>
  <c r="R207" i="202"/>
  <c r="Q207" i="202"/>
  <c r="S207" i="202" s="1"/>
  <c r="N207" i="202"/>
  <c r="M207" i="202"/>
  <c r="L207" i="202"/>
  <c r="O207" i="202" s="1"/>
  <c r="K207" i="202"/>
  <c r="J207" i="202"/>
  <c r="I207" i="202"/>
  <c r="S206" i="202"/>
  <c r="R206" i="202"/>
  <c r="Q206" i="202"/>
  <c r="O206" i="202"/>
  <c r="N206" i="202"/>
  <c r="M206" i="202"/>
  <c r="L206" i="202"/>
  <c r="P206" i="202" s="1"/>
  <c r="K206" i="202"/>
  <c r="J206" i="202"/>
  <c r="I206" i="202"/>
  <c r="R205" i="202"/>
  <c r="S205" i="202" s="1"/>
  <c r="Q205" i="202"/>
  <c r="O205" i="202"/>
  <c r="N205" i="202"/>
  <c r="M205" i="202"/>
  <c r="L205" i="202"/>
  <c r="P205" i="202" s="1"/>
  <c r="K205" i="202"/>
  <c r="J205" i="202"/>
  <c r="I205" i="202"/>
  <c r="R204" i="202"/>
  <c r="Q204" i="202"/>
  <c r="N204" i="202"/>
  <c r="M204" i="202"/>
  <c r="O204" i="202" s="1"/>
  <c r="L204" i="202"/>
  <c r="P204" i="202" s="1"/>
  <c r="K204" i="202"/>
  <c r="J204" i="202"/>
  <c r="I204" i="202"/>
  <c r="R203" i="202"/>
  <c r="Q203" i="202"/>
  <c r="S203" i="202" s="1"/>
  <c r="P203" i="202"/>
  <c r="N203" i="202"/>
  <c r="M203" i="202"/>
  <c r="L203" i="202"/>
  <c r="K203" i="202"/>
  <c r="J203" i="202"/>
  <c r="I203" i="202"/>
  <c r="S202" i="202"/>
  <c r="R202" i="202"/>
  <c r="Q202" i="202"/>
  <c r="N202" i="202"/>
  <c r="M202" i="202"/>
  <c r="L202" i="202"/>
  <c r="P202" i="202" s="1"/>
  <c r="K202" i="202"/>
  <c r="J202" i="202"/>
  <c r="I202" i="202"/>
  <c r="S201" i="202"/>
  <c r="R201" i="202"/>
  <c r="Q201" i="202"/>
  <c r="O201" i="202"/>
  <c r="N201" i="202"/>
  <c r="M201" i="202"/>
  <c r="L201" i="202"/>
  <c r="K201" i="202"/>
  <c r="J201" i="202"/>
  <c r="I201" i="202"/>
  <c r="R200" i="202"/>
  <c r="Q200" i="202"/>
  <c r="S200" i="202" s="1"/>
  <c r="N200" i="202"/>
  <c r="M200" i="202"/>
  <c r="O200" i="202" s="1"/>
  <c r="L200" i="202"/>
  <c r="K200" i="202"/>
  <c r="J200" i="202"/>
  <c r="I200" i="202"/>
  <c r="R199" i="202"/>
  <c r="Q199" i="202"/>
  <c r="S199" i="202" s="1"/>
  <c r="N199" i="202"/>
  <c r="M199" i="202"/>
  <c r="L199" i="202"/>
  <c r="O199" i="202" s="1"/>
  <c r="K199" i="202"/>
  <c r="J199" i="202"/>
  <c r="I199" i="202"/>
  <c r="S198" i="202"/>
  <c r="R198" i="202"/>
  <c r="Q198" i="202"/>
  <c r="O198" i="202"/>
  <c r="N198" i="202"/>
  <c r="M198" i="202"/>
  <c r="L198" i="202"/>
  <c r="P198" i="202" s="1"/>
  <c r="K198" i="202"/>
  <c r="J198" i="202"/>
  <c r="I198" i="202"/>
  <c r="R197" i="202"/>
  <c r="S197" i="202" s="1"/>
  <c r="Q197" i="202"/>
  <c r="O197" i="202"/>
  <c r="N197" i="202"/>
  <c r="M197" i="202"/>
  <c r="L197" i="202"/>
  <c r="P197" i="202" s="1"/>
  <c r="K197" i="202"/>
  <c r="J197" i="202"/>
  <c r="I197" i="202"/>
  <c r="R196" i="202"/>
  <c r="Q196" i="202"/>
  <c r="N196" i="202"/>
  <c r="M196" i="202"/>
  <c r="O196" i="202" s="1"/>
  <c r="L196" i="202"/>
  <c r="P196" i="202" s="1"/>
  <c r="K196" i="202"/>
  <c r="J196" i="202"/>
  <c r="I196" i="202"/>
  <c r="R195" i="202"/>
  <c r="Q195" i="202"/>
  <c r="S195" i="202" s="1"/>
  <c r="P195" i="202"/>
  <c r="N195" i="202"/>
  <c r="M195" i="202"/>
  <c r="L195" i="202"/>
  <c r="K195" i="202"/>
  <c r="J195" i="202"/>
  <c r="I195" i="202"/>
  <c r="S194" i="202"/>
  <c r="R194" i="202"/>
  <c r="Q194" i="202"/>
  <c r="N194" i="202"/>
  <c r="M194" i="202"/>
  <c r="L194" i="202"/>
  <c r="P194" i="202" s="1"/>
  <c r="K194" i="202"/>
  <c r="J194" i="202"/>
  <c r="I194" i="202"/>
  <c r="S193" i="202"/>
  <c r="R193" i="202"/>
  <c r="Q193" i="202"/>
  <c r="O193" i="202"/>
  <c r="N193" i="202"/>
  <c r="M193" i="202"/>
  <c r="L193" i="202"/>
  <c r="K193" i="202"/>
  <c r="J193" i="202"/>
  <c r="I193" i="202"/>
  <c r="R192" i="202"/>
  <c r="Q192" i="202"/>
  <c r="S192" i="202" s="1"/>
  <c r="N192" i="202"/>
  <c r="M192" i="202"/>
  <c r="O192" i="202" s="1"/>
  <c r="L192" i="202"/>
  <c r="K192" i="202"/>
  <c r="J192" i="202"/>
  <c r="I192" i="202"/>
  <c r="R191" i="202"/>
  <c r="Q191" i="202"/>
  <c r="S191" i="202" s="1"/>
  <c r="N191" i="202"/>
  <c r="M191" i="202"/>
  <c r="L191" i="202"/>
  <c r="O191" i="202" s="1"/>
  <c r="K191" i="202"/>
  <c r="J191" i="202"/>
  <c r="I191" i="202"/>
  <c r="S190" i="202"/>
  <c r="R190" i="202"/>
  <c r="Q190" i="202"/>
  <c r="O190" i="202"/>
  <c r="N190" i="202"/>
  <c r="M190" i="202"/>
  <c r="L190" i="202"/>
  <c r="P190" i="202" s="1"/>
  <c r="K190" i="202"/>
  <c r="J190" i="202"/>
  <c r="I190" i="202"/>
  <c r="R189" i="202"/>
  <c r="S189" i="202" s="1"/>
  <c r="Q189" i="202"/>
  <c r="O189" i="202"/>
  <c r="N189" i="202"/>
  <c r="M189" i="202"/>
  <c r="L189" i="202"/>
  <c r="P189" i="202" s="1"/>
  <c r="K189" i="202"/>
  <c r="J189" i="202"/>
  <c r="I189" i="202"/>
  <c r="R188" i="202"/>
  <c r="Q188" i="202"/>
  <c r="N188" i="202"/>
  <c r="M188" i="202"/>
  <c r="O188" i="202" s="1"/>
  <c r="L188" i="202"/>
  <c r="P188" i="202" s="1"/>
  <c r="K188" i="202"/>
  <c r="J188" i="202"/>
  <c r="I188" i="202"/>
  <c r="R187" i="202"/>
  <c r="Q187" i="202"/>
  <c r="S187" i="202" s="1"/>
  <c r="P187" i="202"/>
  <c r="N187" i="202"/>
  <c r="M187" i="202"/>
  <c r="L187" i="202"/>
  <c r="K187" i="202"/>
  <c r="J187" i="202"/>
  <c r="I187" i="202"/>
  <c r="S186" i="202"/>
  <c r="R186" i="202"/>
  <c r="Q186" i="202"/>
  <c r="N186" i="202"/>
  <c r="M186" i="202"/>
  <c r="L186" i="202"/>
  <c r="P186" i="202" s="1"/>
  <c r="K186" i="202"/>
  <c r="J186" i="202"/>
  <c r="I186" i="202"/>
  <c r="S185" i="202"/>
  <c r="R185" i="202"/>
  <c r="Q185" i="202"/>
  <c r="O185" i="202"/>
  <c r="N185" i="202"/>
  <c r="M185" i="202"/>
  <c r="L185" i="202"/>
  <c r="K185" i="202"/>
  <c r="J185" i="202"/>
  <c r="I185" i="202"/>
  <c r="R184" i="202"/>
  <c r="Q184" i="202"/>
  <c r="S184" i="202" s="1"/>
  <c r="N184" i="202"/>
  <c r="M184" i="202"/>
  <c r="O184" i="202" s="1"/>
  <c r="L184" i="202"/>
  <c r="K184" i="202"/>
  <c r="J184" i="202"/>
  <c r="I184" i="202"/>
  <c r="R183" i="202"/>
  <c r="Q183" i="202"/>
  <c r="S183" i="202" s="1"/>
  <c r="N183" i="202"/>
  <c r="M183" i="202"/>
  <c r="L183" i="202"/>
  <c r="O183" i="202" s="1"/>
  <c r="K183" i="202"/>
  <c r="J183" i="202"/>
  <c r="I183" i="202"/>
  <c r="S182" i="202"/>
  <c r="R182" i="202"/>
  <c r="Q182" i="202"/>
  <c r="O182" i="202"/>
  <c r="N182" i="202"/>
  <c r="M182" i="202"/>
  <c r="L182" i="202"/>
  <c r="P182" i="202" s="1"/>
  <c r="K182" i="202"/>
  <c r="J182" i="202"/>
  <c r="I182" i="202"/>
  <c r="R181" i="202"/>
  <c r="S181" i="202" s="1"/>
  <c r="Q181" i="202"/>
  <c r="O181" i="202"/>
  <c r="N181" i="202"/>
  <c r="M181" i="202"/>
  <c r="L181" i="202"/>
  <c r="P181" i="202" s="1"/>
  <c r="K181" i="202"/>
  <c r="J181" i="202"/>
  <c r="I181" i="202"/>
  <c r="R180" i="202"/>
  <c r="Q180" i="202"/>
  <c r="N180" i="202"/>
  <c r="M180" i="202"/>
  <c r="O180" i="202" s="1"/>
  <c r="L180" i="202"/>
  <c r="P180" i="202" s="1"/>
  <c r="K180" i="202"/>
  <c r="J180" i="202"/>
  <c r="I180" i="202"/>
  <c r="R179" i="202"/>
  <c r="Q179" i="202"/>
  <c r="S179" i="202" s="1"/>
  <c r="P179" i="202"/>
  <c r="N179" i="202"/>
  <c r="M179" i="202"/>
  <c r="L179" i="202"/>
  <c r="K179" i="202"/>
  <c r="J179" i="202"/>
  <c r="I179" i="202"/>
  <c r="S178" i="202"/>
  <c r="R178" i="202"/>
  <c r="Q178" i="202"/>
  <c r="N178" i="202"/>
  <c r="M178" i="202"/>
  <c r="L178" i="202"/>
  <c r="P178" i="202" s="1"/>
  <c r="K178" i="202"/>
  <c r="J178" i="202"/>
  <c r="I178" i="202"/>
  <c r="S177" i="202"/>
  <c r="R177" i="202"/>
  <c r="Q177" i="202"/>
  <c r="O177" i="202"/>
  <c r="N177" i="202"/>
  <c r="M177" i="202"/>
  <c r="L177" i="202"/>
  <c r="K177" i="202"/>
  <c r="J177" i="202"/>
  <c r="I177" i="202"/>
  <c r="R176" i="202"/>
  <c r="Q176" i="202"/>
  <c r="S176" i="202" s="1"/>
  <c r="N176" i="202"/>
  <c r="M176" i="202"/>
  <c r="O176" i="202" s="1"/>
  <c r="L176" i="202"/>
  <c r="K176" i="202"/>
  <c r="J176" i="202"/>
  <c r="I176" i="202"/>
  <c r="R175" i="202"/>
  <c r="Q175" i="202"/>
  <c r="S175" i="202" s="1"/>
  <c r="N175" i="202"/>
  <c r="M175" i="202"/>
  <c r="L175" i="202"/>
  <c r="O175" i="202" s="1"/>
  <c r="K175" i="202"/>
  <c r="J175" i="202"/>
  <c r="I175" i="202"/>
  <c r="S174" i="202"/>
  <c r="R174" i="202"/>
  <c r="Q174" i="202"/>
  <c r="O174" i="202"/>
  <c r="N174" i="202"/>
  <c r="M174" i="202"/>
  <c r="L174" i="202"/>
  <c r="P174" i="202" s="1"/>
  <c r="K174" i="202"/>
  <c r="J174" i="202"/>
  <c r="I174" i="202"/>
  <c r="R173" i="202"/>
  <c r="S173" i="202" s="1"/>
  <c r="Q173" i="202"/>
  <c r="O173" i="202"/>
  <c r="N173" i="202"/>
  <c r="M173" i="202"/>
  <c r="L173" i="202"/>
  <c r="P173" i="202" s="1"/>
  <c r="K173" i="202"/>
  <c r="J173" i="202"/>
  <c r="I173" i="202"/>
  <c r="R172" i="202"/>
  <c r="Q172" i="202"/>
  <c r="N172" i="202"/>
  <c r="M172" i="202"/>
  <c r="O172" i="202" s="1"/>
  <c r="L172" i="202"/>
  <c r="P172" i="202" s="1"/>
  <c r="K172" i="202"/>
  <c r="J172" i="202"/>
  <c r="I172" i="202"/>
  <c r="R171" i="202"/>
  <c r="Q171" i="202"/>
  <c r="S171" i="202" s="1"/>
  <c r="P171" i="202"/>
  <c r="N171" i="202"/>
  <c r="M171" i="202"/>
  <c r="L171" i="202"/>
  <c r="K171" i="202"/>
  <c r="J171" i="202"/>
  <c r="I171" i="202"/>
  <c r="S170" i="202"/>
  <c r="R170" i="202"/>
  <c r="Q170" i="202"/>
  <c r="N170" i="202"/>
  <c r="M170" i="202"/>
  <c r="L170" i="202"/>
  <c r="P170" i="202" s="1"/>
  <c r="K170" i="202"/>
  <c r="J170" i="202"/>
  <c r="I170" i="202"/>
  <c r="S169" i="202"/>
  <c r="R169" i="202"/>
  <c r="Q169" i="202"/>
  <c r="O169" i="202"/>
  <c r="N169" i="202"/>
  <c r="M169" i="202"/>
  <c r="L169" i="202"/>
  <c r="K169" i="202"/>
  <c r="J169" i="202"/>
  <c r="I169" i="202"/>
  <c r="R168" i="202"/>
  <c r="Q168" i="202"/>
  <c r="S168" i="202" s="1"/>
  <c r="N168" i="202"/>
  <c r="M168" i="202"/>
  <c r="O168" i="202" s="1"/>
  <c r="L168" i="202"/>
  <c r="K168" i="202"/>
  <c r="J168" i="202"/>
  <c r="I168" i="202"/>
  <c r="R167" i="202"/>
  <c r="Q167" i="202"/>
  <c r="S167" i="202" s="1"/>
  <c r="N167" i="202"/>
  <c r="M167" i="202"/>
  <c r="L167" i="202"/>
  <c r="O167" i="202" s="1"/>
  <c r="K167" i="202"/>
  <c r="J167" i="202"/>
  <c r="I167" i="202"/>
  <c r="S166" i="202"/>
  <c r="R166" i="202"/>
  <c r="Q166" i="202"/>
  <c r="O166" i="202"/>
  <c r="N166" i="202"/>
  <c r="M166" i="202"/>
  <c r="L166" i="202"/>
  <c r="P166" i="202" s="1"/>
  <c r="K166" i="202"/>
  <c r="J166" i="202"/>
  <c r="I166" i="202"/>
  <c r="R165" i="202"/>
  <c r="S165" i="202" s="1"/>
  <c r="Q165" i="202"/>
  <c r="O165" i="202"/>
  <c r="N165" i="202"/>
  <c r="M165" i="202"/>
  <c r="L165" i="202"/>
  <c r="P165" i="202" s="1"/>
  <c r="K165" i="202"/>
  <c r="J165" i="202"/>
  <c r="I165" i="202"/>
  <c r="R164" i="202"/>
  <c r="Q164" i="202"/>
  <c r="N164" i="202"/>
  <c r="M164" i="202"/>
  <c r="O164" i="202" s="1"/>
  <c r="L164" i="202"/>
  <c r="P164" i="202" s="1"/>
  <c r="K164" i="202"/>
  <c r="J164" i="202"/>
  <c r="I164" i="202"/>
  <c r="R163" i="202"/>
  <c r="Q163" i="202"/>
  <c r="S163" i="202" s="1"/>
  <c r="P163" i="202"/>
  <c r="N163" i="202"/>
  <c r="M163" i="202"/>
  <c r="L163" i="202"/>
  <c r="K163" i="202"/>
  <c r="J163" i="202"/>
  <c r="I163" i="202"/>
  <c r="S162" i="202"/>
  <c r="R162" i="202"/>
  <c r="Q162" i="202"/>
  <c r="N162" i="202"/>
  <c r="M162" i="202"/>
  <c r="L162" i="202"/>
  <c r="P162" i="202" s="1"/>
  <c r="K162" i="202"/>
  <c r="J162" i="202"/>
  <c r="I162" i="202"/>
  <c r="S161" i="202"/>
  <c r="R161" i="202"/>
  <c r="Q161" i="202"/>
  <c r="O161" i="202"/>
  <c r="N161" i="202"/>
  <c r="M161" i="202"/>
  <c r="L161" i="202"/>
  <c r="K161" i="202"/>
  <c r="J161" i="202"/>
  <c r="I161" i="202"/>
  <c r="R160" i="202"/>
  <c r="Q160" i="202"/>
  <c r="S160" i="202" s="1"/>
  <c r="N160" i="202"/>
  <c r="M160" i="202"/>
  <c r="O160" i="202" s="1"/>
  <c r="L160" i="202"/>
  <c r="K160" i="202"/>
  <c r="J160" i="202"/>
  <c r="I160" i="202"/>
  <c r="R159" i="202"/>
  <c r="Q159" i="202"/>
  <c r="S159" i="202" s="1"/>
  <c r="N159" i="202"/>
  <c r="M159" i="202"/>
  <c r="L159" i="202"/>
  <c r="O159" i="202" s="1"/>
  <c r="K159" i="202"/>
  <c r="J159" i="202"/>
  <c r="I159" i="202"/>
  <c r="S158" i="202"/>
  <c r="R158" i="202"/>
  <c r="Q158" i="202"/>
  <c r="O158" i="202"/>
  <c r="N158" i="202"/>
  <c r="M158" i="202"/>
  <c r="L158" i="202"/>
  <c r="P158" i="202" s="1"/>
  <c r="K158" i="202"/>
  <c r="J158" i="202"/>
  <c r="I158" i="202"/>
  <c r="R157" i="202"/>
  <c r="S157" i="202" s="1"/>
  <c r="Q157" i="202"/>
  <c r="O157" i="202"/>
  <c r="N157" i="202"/>
  <c r="M157" i="202"/>
  <c r="L157" i="202"/>
  <c r="P157" i="202" s="1"/>
  <c r="K157" i="202"/>
  <c r="J157" i="202"/>
  <c r="I157" i="202"/>
  <c r="R156" i="202"/>
  <c r="Q156" i="202"/>
  <c r="N156" i="202"/>
  <c r="M156" i="202"/>
  <c r="O156" i="202" s="1"/>
  <c r="L156" i="202"/>
  <c r="P156" i="202" s="1"/>
  <c r="K156" i="202"/>
  <c r="J156" i="202"/>
  <c r="I156" i="202"/>
  <c r="R155" i="202"/>
  <c r="Q155" i="202"/>
  <c r="S155" i="202" s="1"/>
  <c r="P155" i="202"/>
  <c r="N155" i="202"/>
  <c r="M155" i="202"/>
  <c r="L155" i="202"/>
  <c r="K155" i="202"/>
  <c r="J155" i="202"/>
  <c r="I155" i="202"/>
  <c r="S154" i="202"/>
  <c r="R154" i="202"/>
  <c r="Q154" i="202"/>
  <c r="N154" i="202"/>
  <c r="M154" i="202"/>
  <c r="L154" i="202"/>
  <c r="P154" i="202" s="1"/>
  <c r="K154" i="202"/>
  <c r="J154" i="202"/>
  <c r="I154" i="202"/>
  <c r="S153" i="202"/>
  <c r="R153" i="202"/>
  <c r="Q153" i="202"/>
  <c r="O153" i="202"/>
  <c r="N153" i="202"/>
  <c r="M153" i="202"/>
  <c r="L153" i="202"/>
  <c r="K153" i="202"/>
  <c r="J153" i="202"/>
  <c r="I153" i="202"/>
  <c r="R152" i="202"/>
  <c r="Q152" i="202"/>
  <c r="S152" i="202" s="1"/>
  <c r="N152" i="202"/>
  <c r="M152" i="202"/>
  <c r="O152" i="202" s="1"/>
  <c r="L152" i="202"/>
  <c r="K152" i="202"/>
  <c r="J152" i="202"/>
  <c r="I152" i="202"/>
  <c r="R151" i="202"/>
  <c r="Q151" i="202"/>
  <c r="S151" i="202" s="1"/>
  <c r="N151" i="202"/>
  <c r="M151" i="202"/>
  <c r="L151" i="202"/>
  <c r="O151" i="202" s="1"/>
  <c r="K151" i="202"/>
  <c r="J151" i="202"/>
  <c r="I151" i="202"/>
  <c r="S150" i="202"/>
  <c r="R150" i="202"/>
  <c r="Q150" i="202"/>
  <c r="O150" i="202"/>
  <c r="N150" i="202"/>
  <c r="M150" i="202"/>
  <c r="L150" i="202"/>
  <c r="P150" i="202" s="1"/>
  <c r="K150" i="202"/>
  <c r="J150" i="202"/>
  <c r="I150" i="202"/>
  <c r="R149" i="202"/>
  <c r="S149" i="202" s="1"/>
  <c r="Q149" i="202"/>
  <c r="O149" i="202"/>
  <c r="N149" i="202"/>
  <c r="M149" i="202"/>
  <c r="L149" i="202"/>
  <c r="P149" i="202" s="1"/>
  <c r="K149" i="202"/>
  <c r="J149" i="202"/>
  <c r="I149" i="202"/>
  <c r="R148" i="202"/>
  <c r="Q148" i="202"/>
  <c r="N148" i="202"/>
  <c r="M148" i="202"/>
  <c r="O148" i="202" s="1"/>
  <c r="L148" i="202"/>
  <c r="P148" i="202" s="1"/>
  <c r="K148" i="202"/>
  <c r="J148" i="202"/>
  <c r="I148" i="202"/>
  <c r="R147" i="202"/>
  <c r="Q147" i="202"/>
  <c r="S147" i="202" s="1"/>
  <c r="P147" i="202"/>
  <c r="N147" i="202"/>
  <c r="M147" i="202"/>
  <c r="L147" i="202"/>
  <c r="K147" i="202"/>
  <c r="J147" i="202"/>
  <c r="I147" i="202"/>
  <c r="S146" i="202"/>
  <c r="R146" i="202"/>
  <c r="Q146" i="202"/>
  <c r="N146" i="202"/>
  <c r="M146" i="202"/>
  <c r="L146" i="202"/>
  <c r="P146" i="202" s="1"/>
  <c r="K146" i="202"/>
  <c r="J146" i="202"/>
  <c r="I146" i="202"/>
  <c r="S145" i="202"/>
  <c r="R145" i="202"/>
  <c r="Q145" i="202"/>
  <c r="O145" i="202"/>
  <c r="N145" i="202"/>
  <c r="M145" i="202"/>
  <c r="L145" i="202"/>
  <c r="K145" i="202"/>
  <c r="J145" i="202"/>
  <c r="I145" i="202"/>
  <c r="R144" i="202"/>
  <c r="Q144" i="202"/>
  <c r="S144" i="202" s="1"/>
  <c r="N144" i="202"/>
  <c r="M144" i="202"/>
  <c r="O144" i="202" s="1"/>
  <c r="L144" i="202"/>
  <c r="K144" i="202"/>
  <c r="J144" i="202"/>
  <c r="I144" i="202"/>
  <c r="R143" i="202"/>
  <c r="Q143" i="202"/>
  <c r="S143" i="202" s="1"/>
  <c r="N143" i="202"/>
  <c r="M143" i="202"/>
  <c r="L143" i="202"/>
  <c r="O143" i="202" s="1"/>
  <c r="K143" i="202"/>
  <c r="J143" i="202"/>
  <c r="I143" i="202"/>
  <c r="S142" i="202"/>
  <c r="R142" i="202"/>
  <c r="Q142" i="202"/>
  <c r="O142" i="202"/>
  <c r="N142" i="202"/>
  <c r="M142" i="202"/>
  <c r="L142" i="202"/>
  <c r="P142" i="202" s="1"/>
  <c r="K142" i="202"/>
  <c r="J142" i="202"/>
  <c r="I142" i="202"/>
  <c r="R141" i="202"/>
  <c r="S141" i="202" s="1"/>
  <c r="Q141" i="202"/>
  <c r="O141" i="202"/>
  <c r="N141" i="202"/>
  <c r="M141" i="202"/>
  <c r="L141" i="202"/>
  <c r="P141" i="202" s="1"/>
  <c r="K141" i="202"/>
  <c r="J141" i="202"/>
  <c r="I141" i="202"/>
  <c r="R140" i="202"/>
  <c r="Q140" i="202"/>
  <c r="N140" i="202"/>
  <c r="M140" i="202"/>
  <c r="O140" i="202" s="1"/>
  <c r="L140" i="202"/>
  <c r="P140" i="202" s="1"/>
  <c r="K140" i="202"/>
  <c r="J140" i="202"/>
  <c r="I140" i="202"/>
  <c r="R139" i="202"/>
  <c r="Q139" i="202"/>
  <c r="S139" i="202" s="1"/>
  <c r="P139" i="202"/>
  <c r="N139" i="202"/>
  <c r="M139" i="202"/>
  <c r="L139" i="202"/>
  <c r="K139" i="202"/>
  <c r="J139" i="202"/>
  <c r="I139" i="202"/>
  <c r="S138" i="202"/>
  <c r="R138" i="202"/>
  <c r="Q138" i="202"/>
  <c r="N138" i="202"/>
  <c r="M138" i="202"/>
  <c r="L138" i="202"/>
  <c r="P138" i="202" s="1"/>
  <c r="K138" i="202"/>
  <c r="J138" i="202"/>
  <c r="I138" i="202"/>
  <c r="S137" i="202"/>
  <c r="R137" i="202"/>
  <c r="Q137" i="202"/>
  <c r="O137" i="202"/>
  <c r="N137" i="202"/>
  <c r="M137" i="202"/>
  <c r="L137" i="202"/>
  <c r="K137" i="202"/>
  <c r="J137" i="202"/>
  <c r="I137" i="202"/>
  <c r="R136" i="202"/>
  <c r="Q136" i="202"/>
  <c r="S136" i="202" s="1"/>
  <c r="N136" i="202"/>
  <c r="M136" i="202"/>
  <c r="O136" i="202" s="1"/>
  <c r="L136" i="202"/>
  <c r="K136" i="202"/>
  <c r="J136" i="202"/>
  <c r="I136" i="202"/>
  <c r="R135" i="202"/>
  <c r="Q135" i="202"/>
  <c r="S135" i="202" s="1"/>
  <c r="N135" i="202"/>
  <c r="M135" i="202"/>
  <c r="L135" i="202"/>
  <c r="O135" i="202" s="1"/>
  <c r="K135" i="202"/>
  <c r="J135" i="202"/>
  <c r="I135" i="202"/>
  <c r="S134" i="202"/>
  <c r="R134" i="202"/>
  <c r="Q134" i="202"/>
  <c r="O134" i="202"/>
  <c r="N134" i="202"/>
  <c r="M134" i="202"/>
  <c r="L134" i="202"/>
  <c r="P134" i="202" s="1"/>
  <c r="K134" i="202"/>
  <c r="J134" i="202"/>
  <c r="I134" i="202"/>
  <c r="R133" i="202"/>
  <c r="S133" i="202" s="1"/>
  <c r="Q133" i="202"/>
  <c r="O133" i="202"/>
  <c r="N133" i="202"/>
  <c r="M133" i="202"/>
  <c r="L133" i="202"/>
  <c r="P133" i="202" s="1"/>
  <c r="K133" i="202"/>
  <c r="J133" i="202"/>
  <c r="I133" i="202"/>
  <c r="R132" i="202"/>
  <c r="Q132" i="202"/>
  <c r="N132" i="202"/>
  <c r="M132" i="202"/>
  <c r="O132" i="202" s="1"/>
  <c r="L132" i="202"/>
  <c r="P132" i="202" s="1"/>
  <c r="K132" i="202"/>
  <c r="J132" i="202"/>
  <c r="I132" i="202"/>
  <c r="R131" i="202"/>
  <c r="Q131" i="202"/>
  <c r="S131" i="202" s="1"/>
  <c r="P131" i="202"/>
  <c r="N131" i="202"/>
  <c r="M131" i="202"/>
  <c r="L131" i="202"/>
  <c r="K131" i="202"/>
  <c r="J131" i="202"/>
  <c r="I131" i="202"/>
  <c r="S130" i="202"/>
  <c r="R130" i="202"/>
  <c r="Q130" i="202"/>
  <c r="N130" i="202"/>
  <c r="M130" i="202"/>
  <c r="L130" i="202"/>
  <c r="P130" i="202" s="1"/>
  <c r="K130" i="202"/>
  <c r="J130" i="202"/>
  <c r="I130" i="202"/>
  <c r="S129" i="202"/>
  <c r="R129" i="202"/>
  <c r="Q129" i="202"/>
  <c r="O129" i="202"/>
  <c r="N129" i="202"/>
  <c r="M129" i="202"/>
  <c r="L129" i="202"/>
  <c r="K129" i="202"/>
  <c r="J129" i="202"/>
  <c r="I129" i="202"/>
  <c r="R128" i="202"/>
  <c r="Q128" i="202"/>
  <c r="S128" i="202" s="1"/>
  <c r="N128" i="202"/>
  <c r="M128" i="202"/>
  <c r="O128" i="202" s="1"/>
  <c r="L128" i="202"/>
  <c r="K128" i="202"/>
  <c r="J128" i="202"/>
  <c r="I128" i="202"/>
  <c r="R127" i="202"/>
  <c r="Q127" i="202"/>
  <c r="S127" i="202" s="1"/>
  <c r="N127" i="202"/>
  <c r="M127" i="202"/>
  <c r="L127" i="202"/>
  <c r="O127" i="202" s="1"/>
  <c r="K127" i="202"/>
  <c r="J127" i="202"/>
  <c r="I127" i="202"/>
  <c r="S126" i="202"/>
  <c r="R126" i="202"/>
  <c r="Q126" i="202"/>
  <c r="O126" i="202"/>
  <c r="N126" i="202"/>
  <c r="M126" i="202"/>
  <c r="L126" i="202"/>
  <c r="P126" i="202" s="1"/>
  <c r="K126" i="202"/>
  <c r="J126" i="202"/>
  <c r="I126" i="202"/>
  <c r="R125" i="202"/>
  <c r="S125" i="202" s="1"/>
  <c r="Q125" i="202"/>
  <c r="O125" i="202"/>
  <c r="N125" i="202"/>
  <c r="M125" i="202"/>
  <c r="L125" i="202"/>
  <c r="P125" i="202" s="1"/>
  <c r="K125" i="202"/>
  <c r="J125" i="202"/>
  <c r="I125" i="202"/>
  <c r="R124" i="202"/>
  <c r="Q124" i="202"/>
  <c r="N124" i="202"/>
  <c r="M124" i="202"/>
  <c r="O124" i="202" s="1"/>
  <c r="L124" i="202"/>
  <c r="P124" i="202" s="1"/>
  <c r="K124" i="202"/>
  <c r="J124" i="202"/>
  <c r="I124" i="202"/>
  <c r="R123" i="202"/>
  <c r="Q123" i="202"/>
  <c r="S123" i="202" s="1"/>
  <c r="P123" i="202"/>
  <c r="N123" i="202"/>
  <c r="M123" i="202"/>
  <c r="L123" i="202"/>
  <c r="K123" i="202"/>
  <c r="J123" i="202"/>
  <c r="I123" i="202"/>
  <c r="S122" i="202"/>
  <c r="R122" i="202"/>
  <c r="Q122" i="202"/>
  <c r="N122" i="202"/>
  <c r="M122" i="202"/>
  <c r="L122" i="202"/>
  <c r="P122" i="202" s="1"/>
  <c r="K122" i="202"/>
  <c r="J122" i="202"/>
  <c r="I122" i="202"/>
  <c r="S121" i="202"/>
  <c r="R121" i="202"/>
  <c r="Q121" i="202"/>
  <c r="O121" i="202"/>
  <c r="N121" i="202"/>
  <c r="M121" i="202"/>
  <c r="L121" i="202"/>
  <c r="K121" i="202"/>
  <c r="J121" i="202"/>
  <c r="I121" i="202"/>
  <c r="R120" i="202"/>
  <c r="Q120" i="202"/>
  <c r="S120" i="202" s="1"/>
  <c r="N120" i="202"/>
  <c r="M120" i="202"/>
  <c r="O120" i="202" s="1"/>
  <c r="L120" i="202"/>
  <c r="K120" i="202"/>
  <c r="J120" i="202"/>
  <c r="I120" i="202"/>
  <c r="R119" i="202"/>
  <c r="Q119" i="202"/>
  <c r="S119" i="202" s="1"/>
  <c r="N119" i="202"/>
  <c r="M119" i="202"/>
  <c r="L119" i="202"/>
  <c r="O119" i="202" s="1"/>
  <c r="K119" i="202"/>
  <c r="J119" i="202"/>
  <c r="I119" i="202"/>
  <c r="S118" i="202"/>
  <c r="R118" i="202"/>
  <c r="Q118" i="202"/>
  <c r="O118" i="202"/>
  <c r="N118" i="202"/>
  <c r="M118" i="202"/>
  <c r="L118" i="202"/>
  <c r="P118" i="202" s="1"/>
  <c r="K118" i="202"/>
  <c r="J118" i="202"/>
  <c r="I118" i="202"/>
  <c r="R117" i="202"/>
  <c r="S117" i="202" s="1"/>
  <c r="Q117" i="202"/>
  <c r="O117" i="202"/>
  <c r="N117" i="202"/>
  <c r="M117" i="202"/>
  <c r="L117" i="202"/>
  <c r="P117" i="202" s="1"/>
  <c r="K117" i="202"/>
  <c r="J117" i="202"/>
  <c r="I117" i="202"/>
  <c r="R116" i="202"/>
  <c r="Q116" i="202"/>
  <c r="N116" i="202"/>
  <c r="M116" i="202"/>
  <c r="O116" i="202" s="1"/>
  <c r="L116" i="202"/>
  <c r="P116" i="202" s="1"/>
  <c r="K116" i="202"/>
  <c r="J116" i="202"/>
  <c r="I116" i="202"/>
  <c r="R115" i="202"/>
  <c r="Q115" i="202"/>
  <c r="S115" i="202" s="1"/>
  <c r="P115" i="202"/>
  <c r="N115" i="202"/>
  <c r="M115" i="202"/>
  <c r="L115" i="202"/>
  <c r="K115" i="202"/>
  <c r="J115" i="202"/>
  <c r="I115" i="202"/>
  <c r="S114" i="202"/>
  <c r="R114" i="202"/>
  <c r="Q114" i="202"/>
  <c r="N114" i="202"/>
  <c r="M114" i="202"/>
  <c r="L114" i="202"/>
  <c r="P114" i="202" s="1"/>
  <c r="K114" i="202"/>
  <c r="J114" i="202"/>
  <c r="I114" i="202"/>
  <c r="S113" i="202"/>
  <c r="R113" i="202"/>
  <c r="Q113" i="202"/>
  <c r="O113" i="202"/>
  <c r="N113" i="202"/>
  <c r="M113" i="202"/>
  <c r="L113" i="202"/>
  <c r="K113" i="202"/>
  <c r="J113" i="202"/>
  <c r="I113" i="202"/>
  <c r="R112" i="202"/>
  <c r="Q112" i="202"/>
  <c r="S112" i="202" s="1"/>
  <c r="N112" i="202"/>
  <c r="M112" i="202"/>
  <c r="O112" i="202" s="1"/>
  <c r="L112" i="202"/>
  <c r="K112" i="202"/>
  <c r="J112" i="202"/>
  <c r="I112" i="202"/>
  <c r="R111" i="202"/>
  <c r="Q111" i="202"/>
  <c r="S111" i="202" s="1"/>
  <c r="N111" i="202"/>
  <c r="M111" i="202"/>
  <c r="L111" i="202"/>
  <c r="O111" i="202" s="1"/>
  <c r="K111" i="202"/>
  <c r="J111" i="202"/>
  <c r="I111" i="202"/>
  <c r="S110" i="202"/>
  <c r="R110" i="202"/>
  <c r="Q110" i="202"/>
  <c r="O110" i="202"/>
  <c r="N110" i="202"/>
  <c r="M110" i="202"/>
  <c r="L110" i="202"/>
  <c r="P110" i="202" s="1"/>
  <c r="K110" i="202"/>
  <c r="J110" i="202"/>
  <c r="I110" i="202"/>
  <c r="R109" i="202"/>
  <c r="S109" i="202" s="1"/>
  <c r="Q109" i="202"/>
  <c r="O109" i="202"/>
  <c r="N109" i="202"/>
  <c r="M109" i="202"/>
  <c r="L109" i="202"/>
  <c r="P109" i="202" s="1"/>
  <c r="K109" i="202"/>
  <c r="J109" i="202"/>
  <c r="I109" i="202"/>
  <c r="R108" i="202"/>
  <c r="Q108" i="202"/>
  <c r="N108" i="202"/>
  <c r="M108" i="202"/>
  <c r="O108" i="202" s="1"/>
  <c r="L108" i="202"/>
  <c r="P108" i="202" s="1"/>
  <c r="K108" i="202"/>
  <c r="J108" i="202"/>
  <c r="I108" i="202"/>
  <c r="R107" i="202"/>
  <c r="Q107" i="202"/>
  <c r="S107" i="202" s="1"/>
  <c r="P107" i="202"/>
  <c r="N107" i="202"/>
  <c r="M107" i="202"/>
  <c r="L107" i="202"/>
  <c r="K107" i="202"/>
  <c r="J107" i="202"/>
  <c r="I107" i="202"/>
  <c r="S106" i="202"/>
  <c r="R106" i="202"/>
  <c r="Q106" i="202"/>
  <c r="N106" i="202"/>
  <c r="M106" i="202"/>
  <c r="L106" i="202"/>
  <c r="P106" i="202" s="1"/>
  <c r="K106" i="202"/>
  <c r="J106" i="202"/>
  <c r="I106" i="202"/>
  <c r="S105" i="202"/>
  <c r="R105" i="202"/>
  <c r="Q105" i="202"/>
  <c r="O105" i="202"/>
  <c r="N105" i="202"/>
  <c r="M105" i="202"/>
  <c r="L105" i="202"/>
  <c r="K105" i="202"/>
  <c r="J105" i="202"/>
  <c r="I105" i="202"/>
  <c r="R104" i="202"/>
  <c r="Q104" i="202"/>
  <c r="S104" i="202" s="1"/>
  <c r="N104" i="202"/>
  <c r="M104" i="202"/>
  <c r="O104" i="202" s="1"/>
  <c r="L104" i="202"/>
  <c r="K104" i="202"/>
  <c r="J104" i="202"/>
  <c r="I104" i="202"/>
  <c r="R103" i="202"/>
  <c r="Q103" i="202"/>
  <c r="S103" i="202" s="1"/>
  <c r="N103" i="202"/>
  <c r="M103" i="202"/>
  <c r="L103" i="202"/>
  <c r="O103" i="202" s="1"/>
  <c r="K103" i="202"/>
  <c r="J103" i="202"/>
  <c r="I103" i="202"/>
  <c r="S102" i="202"/>
  <c r="R102" i="202"/>
  <c r="Q102" i="202"/>
  <c r="O102" i="202"/>
  <c r="N102" i="202"/>
  <c r="M102" i="202"/>
  <c r="L102" i="202"/>
  <c r="P102" i="202" s="1"/>
  <c r="K102" i="202"/>
  <c r="J102" i="202"/>
  <c r="I102" i="202"/>
  <c r="R101" i="202"/>
  <c r="S101" i="202" s="1"/>
  <c r="Q101" i="202"/>
  <c r="O101" i="202"/>
  <c r="N101" i="202"/>
  <c r="M101" i="202"/>
  <c r="L101" i="202"/>
  <c r="P101" i="202" s="1"/>
  <c r="K101" i="202"/>
  <c r="J101" i="202"/>
  <c r="I101" i="202"/>
  <c r="R100" i="202"/>
  <c r="Q100" i="202"/>
  <c r="N100" i="202"/>
  <c r="M100" i="202"/>
  <c r="O100" i="202" s="1"/>
  <c r="L100" i="202"/>
  <c r="P100" i="202" s="1"/>
  <c r="K100" i="202"/>
  <c r="J100" i="202"/>
  <c r="I100" i="202"/>
  <c r="R99" i="202"/>
  <c r="Q99" i="202"/>
  <c r="S99" i="202" s="1"/>
  <c r="P99" i="202"/>
  <c r="N99" i="202"/>
  <c r="M99" i="202"/>
  <c r="L99" i="202"/>
  <c r="K99" i="202"/>
  <c r="J99" i="202"/>
  <c r="I99" i="202"/>
  <c r="S98" i="202"/>
  <c r="R98" i="202"/>
  <c r="Q98" i="202"/>
  <c r="N98" i="202"/>
  <c r="M98" i="202"/>
  <c r="L98" i="202"/>
  <c r="P98" i="202" s="1"/>
  <c r="K98" i="202"/>
  <c r="J98" i="202"/>
  <c r="I98" i="202"/>
  <c r="S97" i="202"/>
  <c r="R97" i="202"/>
  <c r="Q97" i="202"/>
  <c r="O97" i="202"/>
  <c r="N97" i="202"/>
  <c r="M97" i="202"/>
  <c r="L97" i="202"/>
  <c r="K97" i="202"/>
  <c r="J97" i="202"/>
  <c r="I97" i="202"/>
  <c r="R96" i="202"/>
  <c r="Q96" i="202"/>
  <c r="S96" i="202" s="1"/>
  <c r="N96" i="202"/>
  <c r="M96" i="202"/>
  <c r="O96" i="202" s="1"/>
  <c r="L96" i="202"/>
  <c r="P96" i="202" s="1"/>
  <c r="K96" i="202"/>
  <c r="J96" i="202"/>
  <c r="I96" i="202"/>
  <c r="R95" i="202"/>
  <c r="Q95" i="202"/>
  <c r="N95" i="202"/>
  <c r="P95" i="202" s="1"/>
  <c r="M95" i="202"/>
  <c r="L95" i="202"/>
  <c r="K95" i="202"/>
  <c r="J95" i="202"/>
  <c r="I95" i="202"/>
  <c r="R94" i="202"/>
  <c r="Q94" i="202"/>
  <c r="S94" i="202" s="1"/>
  <c r="N94" i="202"/>
  <c r="M94" i="202"/>
  <c r="L94" i="202"/>
  <c r="P94" i="202" s="1"/>
  <c r="K94" i="202"/>
  <c r="J94" i="202"/>
  <c r="I94" i="202"/>
  <c r="S93" i="202"/>
  <c r="R93" i="202"/>
  <c r="Q93" i="202"/>
  <c r="N93" i="202"/>
  <c r="M93" i="202"/>
  <c r="L93" i="202"/>
  <c r="O93" i="202" s="1"/>
  <c r="K93" i="202"/>
  <c r="J93" i="202"/>
  <c r="I93" i="202"/>
  <c r="S92" i="202"/>
  <c r="R92" i="202"/>
  <c r="Q92" i="202"/>
  <c r="N92" i="202"/>
  <c r="M92" i="202"/>
  <c r="O92" i="202" s="1"/>
  <c r="L92" i="202"/>
  <c r="K92" i="202"/>
  <c r="J92" i="202"/>
  <c r="I92" i="202"/>
  <c r="R91" i="202"/>
  <c r="Q91" i="202"/>
  <c r="S91" i="202" s="1"/>
  <c r="P91" i="202"/>
  <c r="N91" i="202"/>
  <c r="M91" i="202"/>
  <c r="L91" i="202"/>
  <c r="O91" i="202" s="1"/>
  <c r="K91" i="202"/>
  <c r="J91" i="202"/>
  <c r="I91" i="202"/>
  <c r="R90" i="202"/>
  <c r="Q90" i="202"/>
  <c r="S90" i="202" s="1"/>
  <c r="N90" i="202"/>
  <c r="M90" i="202"/>
  <c r="O90" i="202" s="1"/>
  <c r="L90" i="202"/>
  <c r="P90" i="202" s="1"/>
  <c r="K90" i="202"/>
  <c r="J90" i="202"/>
  <c r="I90" i="202"/>
  <c r="R89" i="202"/>
  <c r="S89" i="202" s="1"/>
  <c r="Q89" i="202"/>
  <c r="N89" i="202"/>
  <c r="M89" i="202"/>
  <c r="L89" i="202"/>
  <c r="P89" i="202" s="1"/>
  <c r="K89" i="202"/>
  <c r="J89" i="202"/>
  <c r="I89" i="202"/>
  <c r="S88" i="202"/>
  <c r="R88" i="202"/>
  <c r="Q88" i="202"/>
  <c r="O88" i="202"/>
  <c r="N88" i="202"/>
  <c r="M88" i="202"/>
  <c r="L88" i="202"/>
  <c r="K88" i="202"/>
  <c r="J88" i="202"/>
  <c r="I88" i="202"/>
  <c r="R87" i="202"/>
  <c r="Q87" i="202"/>
  <c r="S87" i="202" s="1"/>
  <c r="N87" i="202"/>
  <c r="M87" i="202"/>
  <c r="L87" i="202"/>
  <c r="O87" i="202" s="1"/>
  <c r="K87" i="202"/>
  <c r="J87" i="202"/>
  <c r="I87" i="202"/>
  <c r="S86" i="202"/>
  <c r="R86" i="202"/>
  <c r="Q86" i="202"/>
  <c r="O86" i="202"/>
  <c r="N86" i="202"/>
  <c r="M86" i="202"/>
  <c r="L86" i="202"/>
  <c r="P86" i="202" s="1"/>
  <c r="K86" i="202"/>
  <c r="J86" i="202"/>
  <c r="I86" i="202"/>
  <c r="R85" i="202"/>
  <c r="S85" i="202" s="1"/>
  <c r="Q85" i="202"/>
  <c r="O85" i="202"/>
  <c r="N85" i="202"/>
  <c r="M85" i="202"/>
  <c r="L85" i="202"/>
  <c r="P85" i="202" s="1"/>
  <c r="K85" i="202"/>
  <c r="J85" i="202"/>
  <c r="I85" i="202"/>
  <c r="R84" i="202"/>
  <c r="Q84" i="202"/>
  <c r="S84" i="202" s="1"/>
  <c r="O84" i="202"/>
  <c r="N84" i="202"/>
  <c r="M84" i="202"/>
  <c r="L84" i="202"/>
  <c r="P84" i="202" s="1"/>
  <c r="K84" i="202"/>
  <c r="J84" i="202"/>
  <c r="I84" i="202"/>
  <c r="R83" i="202"/>
  <c r="Q83" i="202"/>
  <c r="N83" i="202"/>
  <c r="M83" i="202"/>
  <c r="L83" i="202"/>
  <c r="P83" i="202" s="1"/>
  <c r="K83" i="202"/>
  <c r="J83" i="202"/>
  <c r="I83" i="202"/>
  <c r="S82" i="202"/>
  <c r="R82" i="202"/>
  <c r="Q82" i="202"/>
  <c r="N82" i="202"/>
  <c r="M82" i="202"/>
  <c r="L82" i="202"/>
  <c r="O82" i="202" s="1"/>
  <c r="K82" i="202"/>
  <c r="J82" i="202"/>
  <c r="I82" i="202"/>
  <c r="S81" i="202"/>
  <c r="R81" i="202"/>
  <c r="Q81" i="202"/>
  <c r="O81" i="202"/>
  <c r="N81" i="202"/>
  <c r="M81" i="202"/>
  <c r="L81" i="202"/>
  <c r="P81" i="202" s="1"/>
  <c r="K81" i="202"/>
  <c r="J81" i="202"/>
  <c r="I81" i="202"/>
  <c r="R80" i="202"/>
  <c r="Q80" i="202"/>
  <c r="S80" i="202" s="1"/>
  <c r="N80" i="202"/>
  <c r="M80" i="202"/>
  <c r="O80" i="202" s="1"/>
  <c r="L80" i="202"/>
  <c r="P80" i="202" s="1"/>
  <c r="K80" i="202"/>
  <c r="J80" i="202"/>
  <c r="I80" i="202"/>
  <c r="R79" i="202"/>
  <c r="Q79" i="202"/>
  <c r="N79" i="202"/>
  <c r="P79" i="202" s="1"/>
  <c r="M79" i="202"/>
  <c r="L79" i="202"/>
  <c r="K79" i="202"/>
  <c r="J79" i="202"/>
  <c r="I79" i="202"/>
  <c r="R78" i="202"/>
  <c r="Q78" i="202"/>
  <c r="S78" i="202" s="1"/>
  <c r="N78" i="202"/>
  <c r="M78" i="202"/>
  <c r="L78" i="202"/>
  <c r="P78" i="202" s="1"/>
  <c r="K78" i="202"/>
  <c r="J78" i="202"/>
  <c r="I78" i="202"/>
  <c r="S77" i="202"/>
  <c r="R77" i="202"/>
  <c r="Q77" i="202"/>
  <c r="N77" i="202"/>
  <c r="M77" i="202"/>
  <c r="L77" i="202"/>
  <c r="O77" i="202" s="1"/>
  <c r="K77" i="202"/>
  <c r="J77" i="202"/>
  <c r="I77" i="202"/>
  <c r="S76" i="202"/>
  <c r="R76" i="202"/>
  <c r="Q76" i="202"/>
  <c r="N76" i="202"/>
  <c r="M76" i="202"/>
  <c r="O76" i="202" s="1"/>
  <c r="L76" i="202"/>
  <c r="K76" i="202"/>
  <c r="J76" i="202"/>
  <c r="I76" i="202"/>
  <c r="R75" i="202"/>
  <c r="Q75" i="202"/>
  <c r="S75" i="202" s="1"/>
  <c r="P75" i="202"/>
  <c r="N75" i="202"/>
  <c r="M75" i="202"/>
  <c r="L75" i="202"/>
  <c r="O75" i="202" s="1"/>
  <c r="K75" i="202"/>
  <c r="J75" i="202"/>
  <c r="I75" i="202"/>
  <c r="R74" i="202"/>
  <c r="Q74" i="202"/>
  <c r="S74" i="202" s="1"/>
  <c r="N74" i="202"/>
  <c r="M74" i="202"/>
  <c r="O74" i="202" s="1"/>
  <c r="L74" i="202"/>
  <c r="P74" i="202" s="1"/>
  <c r="K74" i="202"/>
  <c r="J74" i="202"/>
  <c r="I74" i="202"/>
  <c r="R73" i="202"/>
  <c r="S73" i="202" s="1"/>
  <c r="Q73" i="202"/>
  <c r="N73" i="202"/>
  <c r="M73" i="202"/>
  <c r="L73" i="202"/>
  <c r="P73" i="202" s="1"/>
  <c r="K73" i="202"/>
  <c r="J73" i="202"/>
  <c r="I73" i="202"/>
  <c r="S72" i="202"/>
  <c r="R72" i="202"/>
  <c r="Q72" i="202"/>
  <c r="O72" i="202"/>
  <c r="N72" i="202"/>
  <c r="M72" i="202"/>
  <c r="L72" i="202"/>
  <c r="K72" i="202"/>
  <c r="J72" i="202"/>
  <c r="I72" i="202"/>
  <c r="R71" i="202"/>
  <c r="Q71" i="202"/>
  <c r="S71" i="202" s="1"/>
  <c r="N71" i="202"/>
  <c r="M71" i="202"/>
  <c r="L71" i="202"/>
  <c r="O71" i="202" s="1"/>
  <c r="K71" i="202"/>
  <c r="J71" i="202"/>
  <c r="I71" i="202"/>
  <c r="S70" i="202"/>
  <c r="R70" i="202"/>
  <c r="Q70" i="202"/>
  <c r="O70" i="202"/>
  <c r="N70" i="202"/>
  <c r="M70" i="202"/>
  <c r="L70" i="202"/>
  <c r="P70" i="202" s="1"/>
  <c r="K70" i="202"/>
  <c r="J70" i="202"/>
  <c r="I70" i="202"/>
  <c r="R69" i="202"/>
  <c r="S69" i="202" s="1"/>
  <c r="Q69" i="202"/>
  <c r="O69" i="202"/>
  <c r="N69" i="202"/>
  <c r="M69" i="202"/>
  <c r="L69" i="202"/>
  <c r="P69" i="202" s="1"/>
  <c r="K69" i="202"/>
  <c r="J69" i="202"/>
  <c r="I69" i="202"/>
  <c r="R68" i="202"/>
  <c r="Q68" i="202"/>
  <c r="S68" i="202" s="1"/>
  <c r="O68" i="202"/>
  <c r="N68" i="202"/>
  <c r="M68" i="202"/>
  <c r="L68" i="202"/>
  <c r="P68" i="202" s="1"/>
  <c r="K68" i="202"/>
  <c r="J68" i="202"/>
  <c r="I68" i="202"/>
  <c r="R67" i="202"/>
  <c r="Q67" i="202"/>
  <c r="N67" i="202"/>
  <c r="M67" i="202"/>
  <c r="L67" i="202"/>
  <c r="P67" i="202" s="1"/>
  <c r="K67" i="202"/>
  <c r="J67" i="202"/>
  <c r="I67" i="202"/>
  <c r="S66" i="202"/>
  <c r="R66" i="202"/>
  <c r="Q66" i="202"/>
  <c r="N66" i="202"/>
  <c r="M66" i="202"/>
  <c r="L66" i="202"/>
  <c r="O66" i="202" s="1"/>
  <c r="K66" i="202"/>
  <c r="J66" i="202"/>
  <c r="I66" i="202"/>
  <c r="S65" i="202"/>
  <c r="R65" i="202"/>
  <c r="Q65" i="202"/>
  <c r="O65" i="202"/>
  <c r="N65" i="202"/>
  <c r="M65" i="202"/>
  <c r="L65" i="202"/>
  <c r="P65" i="202" s="1"/>
  <c r="K65" i="202"/>
  <c r="J65" i="202"/>
  <c r="I65" i="202"/>
  <c r="R64" i="202"/>
  <c r="Q64" i="202"/>
  <c r="S64" i="202" s="1"/>
  <c r="N64" i="202"/>
  <c r="M64" i="202"/>
  <c r="O64" i="202" s="1"/>
  <c r="L64" i="202"/>
  <c r="P64" i="202" s="1"/>
  <c r="K64" i="202"/>
  <c r="J64" i="202"/>
  <c r="I64" i="202"/>
  <c r="R63" i="202"/>
  <c r="Q63" i="202"/>
  <c r="N63" i="202"/>
  <c r="P63" i="202" s="1"/>
  <c r="M63" i="202"/>
  <c r="L63" i="202"/>
  <c r="K63" i="202"/>
  <c r="J63" i="202"/>
  <c r="I63" i="202"/>
  <c r="R62" i="202"/>
  <c r="Q62" i="202"/>
  <c r="S62" i="202" s="1"/>
  <c r="N62" i="202"/>
  <c r="M62" i="202"/>
  <c r="L62" i="202"/>
  <c r="P62" i="202" s="1"/>
  <c r="K62" i="202"/>
  <c r="J62" i="202"/>
  <c r="I62" i="202"/>
  <c r="S61" i="202"/>
  <c r="R61" i="202"/>
  <c r="Q61" i="202"/>
  <c r="N61" i="202"/>
  <c r="M61" i="202"/>
  <c r="L61" i="202"/>
  <c r="O61" i="202" s="1"/>
  <c r="K61" i="202"/>
  <c r="J61" i="202"/>
  <c r="I61" i="202"/>
  <c r="S60" i="202"/>
  <c r="R60" i="202"/>
  <c r="Q60" i="202"/>
  <c r="N60" i="202"/>
  <c r="M60" i="202"/>
  <c r="O60" i="202" s="1"/>
  <c r="L60" i="202"/>
  <c r="K60" i="202"/>
  <c r="J60" i="202"/>
  <c r="I60" i="202"/>
  <c r="R59" i="202"/>
  <c r="Q59" i="202"/>
  <c r="S59" i="202" s="1"/>
  <c r="P59" i="202"/>
  <c r="N59" i="202"/>
  <c r="M59" i="202"/>
  <c r="L59" i="202"/>
  <c r="O59" i="202" s="1"/>
  <c r="K59" i="202"/>
  <c r="J59" i="202"/>
  <c r="I59" i="202"/>
  <c r="R58" i="202"/>
  <c r="Q58" i="202"/>
  <c r="S58" i="202" s="1"/>
  <c r="N58" i="202"/>
  <c r="M58" i="202"/>
  <c r="O58" i="202" s="1"/>
  <c r="L58" i="202"/>
  <c r="P58" i="202" s="1"/>
  <c r="K58" i="202"/>
  <c r="J58" i="202"/>
  <c r="I58" i="202"/>
  <c r="R57" i="202"/>
  <c r="S57" i="202" s="1"/>
  <c r="Q57" i="202"/>
  <c r="N57" i="202"/>
  <c r="M57" i="202"/>
  <c r="L57" i="202"/>
  <c r="P57" i="202" s="1"/>
  <c r="K57" i="202"/>
  <c r="J57" i="202"/>
  <c r="I57" i="202"/>
  <c r="S56" i="202"/>
  <c r="R56" i="202"/>
  <c r="Q56" i="202"/>
  <c r="O56" i="202"/>
  <c r="N56" i="202"/>
  <c r="M56" i="202"/>
  <c r="L56" i="202"/>
  <c r="K56" i="202"/>
  <c r="J56" i="202"/>
  <c r="I56" i="202"/>
  <c r="R55" i="202"/>
  <c r="Q55" i="202"/>
  <c r="S55" i="202" s="1"/>
  <c r="N55" i="202"/>
  <c r="M55" i="202"/>
  <c r="L55" i="202"/>
  <c r="O55" i="202" s="1"/>
  <c r="K55" i="202"/>
  <c r="J55" i="202"/>
  <c r="I55" i="202"/>
  <c r="S54" i="202"/>
  <c r="R54" i="202"/>
  <c r="Q54" i="202"/>
  <c r="O54" i="202"/>
  <c r="N54" i="202"/>
  <c r="M54" i="202"/>
  <c r="L54" i="202"/>
  <c r="P54" i="202" s="1"/>
  <c r="K54" i="202"/>
  <c r="J54" i="202"/>
  <c r="I54" i="202"/>
  <c r="R53" i="202"/>
  <c r="S53" i="202" s="1"/>
  <c r="Q53" i="202"/>
  <c r="O53" i="202"/>
  <c r="N53" i="202"/>
  <c r="M53" i="202"/>
  <c r="L53" i="202"/>
  <c r="P53" i="202" s="1"/>
  <c r="K53" i="202"/>
  <c r="J53" i="202"/>
  <c r="I53" i="202"/>
  <c r="R52" i="202"/>
  <c r="Q52" i="202"/>
  <c r="S52" i="202" s="1"/>
  <c r="O52" i="202"/>
  <c r="N52" i="202"/>
  <c r="M52" i="202"/>
  <c r="L52" i="202"/>
  <c r="P52" i="202" s="1"/>
  <c r="K52" i="202"/>
  <c r="J52" i="202"/>
  <c r="I52" i="202"/>
  <c r="R51" i="202"/>
  <c r="Q51" i="202"/>
  <c r="N51" i="202"/>
  <c r="M51" i="202"/>
  <c r="L51" i="202"/>
  <c r="P51" i="202" s="1"/>
  <c r="K51" i="202"/>
  <c r="J51" i="202"/>
  <c r="I51" i="202"/>
  <c r="S50" i="202"/>
  <c r="R50" i="202"/>
  <c r="Q50" i="202"/>
  <c r="N50" i="202"/>
  <c r="M50" i="202"/>
  <c r="L50" i="202"/>
  <c r="O50" i="202" s="1"/>
  <c r="K50" i="202"/>
  <c r="J50" i="202"/>
  <c r="I50" i="202"/>
  <c r="S49" i="202"/>
  <c r="R49" i="202"/>
  <c r="Q49" i="202"/>
  <c r="O49" i="202"/>
  <c r="N49" i="202"/>
  <c r="M49" i="202"/>
  <c r="L49" i="202"/>
  <c r="P49" i="202" s="1"/>
  <c r="K49" i="202"/>
  <c r="J49" i="202"/>
  <c r="I49" i="202"/>
  <c r="R48" i="202"/>
  <c r="Q48" i="202"/>
  <c r="S48" i="202" s="1"/>
  <c r="N48" i="202"/>
  <c r="M48" i="202"/>
  <c r="O48" i="202" s="1"/>
  <c r="L48" i="202"/>
  <c r="P48" i="202" s="1"/>
  <c r="K48" i="202"/>
  <c r="J48" i="202"/>
  <c r="I48" i="202"/>
  <c r="R47" i="202"/>
  <c r="Q47" i="202"/>
  <c r="N47" i="202"/>
  <c r="P47" i="202" s="1"/>
  <c r="M47" i="202"/>
  <c r="L47" i="202"/>
  <c r="K47" i="202"/>
  <c r="J47" i="202"/>
  <c r="I47" i="202"/>
  <c r="R46" i="202"/>
  <c r="Q46" i="202"/>
  <c r="S46" i="202" s="1"/>
  <c r="N46" i="202"/>
  <c r="M46" i="202"/>
  <c r="L46" i="202"/>
  <c r="P46" i="202" s="1"/>
  <c r="K46" i="202"/>
  <c r="J46" i="202"/>
  <c r="I46" i="202"/>
  <c r="S45" i="202"/>
  <c r="R45" i="202"/>
  <c r="Q45" i="202"/>
  <c r="N45" i="202"/>
  <c r="M45" i="202"/>
  <c r="L45" i="202"/>
  <c r="O45" i="202" s="1"/>
  <c r="K45" i="202"/>
  <c r="J45" i="202"/>
  <c r="I45" i="202"/>
  <c r="S44" i="202"/>
  <c r="R44" i="202"/>
  <c r="Q44" i="202"/>
  <c r="N44" i="202"/>
  <c r="M44" i="202"/>
  <c r="O44" i="202" s="1"/>
  <c r="L44" i="202"/>
  <c r="K44" i="202"/>
  <c r="J44" i="202"/>
  <c r="I44" i="202"/>
  <c r="R43" i="202"/>
  <c r="Q43" i="202"/>
  <c r="S43" i="202" s="1"/>
  <c r="P43" i="202"/>
  <c r="N43" i="202"/>
  <c r="M43" i="202"/>
  <c r="L43" i="202"/>
  <c r="O43" i="202" s="1"/>
  <c r="K43" i="202"/>
  <c r="J43" i="202"/>
  <c r="I43" i="202"/>
  <c r="S42" i="202"/>
  <c r="R42" i="202"/>
  <c r="Q42" i="202"/>
  <c r="N42" i="202"/>
  <c r="M42" i="202"/>
  <c r="L42" i="202"/>
  <c r="K42" i="202"/>
  <c r="J42" i="202"/>
  <c r="I42" i="202"/>
  <c r="R41" i="202"/>
  <c r="Q41" i="202"/>
  <c r="S41" i="202" s="1"/>
  <c r="N41" i="202"/>
  <c r="M41" i="202"/>
  <c r="L41" i="202"/>
  <c r="O41" i="202" s="1"/>
  <c r="K41" i="202"/>
  <c r="J41" i="202"/>
  <c r="I41" i="202"/>
  <c r="S40" i="202"/>
  <c r="R40" i="202"/>
  <c r="Q40" i="202"/>
  <c r="O40" i="202"/>
  <c r="N40" i="202"/>
  <c r="M40" i="202"/>
  <c r="L40" i="202"/>
  <c r="P40" i="202" s="1"/>
  <c r="K40" i="202"/>
  <c r="J40" i="202"/>
  <c r="I40" i="202"/>
  <c r="M39" i="202"/>
  <c r="O39" i="202" s="1"/>
  <c r="L39" i="202"/>
  <c r="K39" i="202"/>
  <c r="J39" i="202"/>
  <c r="I39" i="202"/>
  <c r="M38" i="202"/>
  <c r="L38" i="202"/>
  <c r="K38" i="202"/>
  <c r="J38" i="202"/>
  <c r="I38" i="202"/>
  <c r="M37" i="202"/>
  <c r="O37" i="202" s="1"/>
  <c r="L37" i="202"/>
  <c r="K37" i="202"/>
  <c r="J37" i="202"/>
  <c r="I37" i="202"/>
  <c r="M36" i="202"/>
  <c r="L36" i="202"/>
  <c r="K36" i="202"/>
  <c r="J36" i="202"/>
  <c r="I36" i="202"/>
  <c r="O35" i="202"/>
  <c r="M35" i="202"/>
  <c r="L35" i="202"/>
  <c r="K35" i="202"/>
  <c r="J35" i="202"/>
  <c r="I35" i="202"/>
  <c r="M34" i="202"/>
  <c r="L34" i="202"/>
  <c r="O34" i="202" s="1"/>
  <c r="K34" i="202"/>
  <c r="J34" i="202"/>
  <c r="I34" i="202"/>
  <c r="O33" i="202"/>
  <c r="M33" i="202"/>
  <c r="L33" i="202"/>
  <c r="K33" i="202"/>
  <c r="J33" i="202"/>
  <c r="I33" i="202"/>
  <c r="M32" i="202"/>
  <c r="L32" i="202"/>
  <c r="O32" i="202" s="1"/>
  <c r="K32" i="202"/>
  <c r="J32" i="202"/>
  <c r="I32" i="202"/>
  <c r="M31" i="202"/>
  <c r="O31" i="202" s="1"/>
  <c r="L31" i="202"/>
  <c r="K31" i="202"/>
  <c r="J31" i="202"/>
  <c r="I31" i="202"/>
  <c r="M30" i="202"/>
  <c r="L30" i="202"/>
  <c r="K30" i="202"/>
  <c r="J30" i="202"/>
  <c r="I30" i="202"/>
  <c r="M29" i="202"/>
  <c r="O29" i="202" s="1"/>
  <c r="L29" i="202"/>
  <c r="K29" i="202"/>
  <c r="J29" i="202"/>
  <c r="I29" i="202"/>
  <c r="M28" i="202"/>
  <c r="I28" i="202"/>
  <c r="M27" i="202"/>
  <c r="L27" i="202"/>
  <c r="O27" i="202" s="1"/>
  <c r="I27" i="202"/>
  <c r="M26" i="202"/>
  <c r="L26" i="202"/>
  <c r="O26" i="202" s="1"/>
  <c r="I26" i="202"/>
  <c r="M25" i="202"/>
  <c r="L25" i="202"/>
  <c r="I25" i="202"/>
  <c r="M24" i="202"/>
  <c r="L24" i="202"/>
  <c r="I24" i="202"/>
  <c r="M23" i="202"/>
  <c r="L23" i="202"/>
  <c r="O23" i="202" s="1"/>
  <c r="I23" i="202"/>
  <c r="M22" i="202"/>
  <c r="L22" i="202"/>
  <c r="O22" i="202" s="1"/>
  <c r="I22" i="202"/>
  <c r="M21" i="202"/>
  <c r="L21" i="202"/>
  <c r="I21" i="202"/>
  <c r="M20" i="202"/>
  <c r="L20" i="202"/>
  <c r="I20" i="202"/>
  <c r="M19" i="202"/>
  <c r="L19" i="202"/>
  <c r="O19" i="202" s="1"/>
  <c r="I19" i="202"/>
  <c r="M18" i="202"/>
  <c r="L18" i="202"/>
  <c r="O18" i="202" s="1"/>
  <c r="I18" i="202"/>
  <c r="M17" i="202"/>
  <c r="L17" i="202"/>
  <c r="I17" i="202"/>
  <c r="M16" i="202"/>
  <c r="L16" i="202"/>
  <c r="I16" i="202"/>
  <c r="I15" i="202"/>
  <c r="I14" i="202"/>
  <c r="I13" i="202"/>
  <c r="I12" i="202"/>
  <c r="I11" i="202"/>
  <c r="I10" i="202"/>
  <c r="I9" i="202"/>
  <c r="I8" i="202"/>
  <c r="I7" i="202"/>
  <c r="I6" i="202"/>
  <c r="P45" i="202" l="1"/>
  <c r="P50" i="202"/>
  <c r="P82" i="202"/>
  <c r="O600" i="202"/>
  <c r="P600" i="202"/>
  <c r="O696" i="202"/>
  <c r="P696" i="202"/>
  <c r="O780" i="202"/>
  <c r="P780" i="202"/>
  <c r="O800" i="202"/>
  <c r="P800" i="202"/>
  <c r="O966" i="202"/>
  <c r="P966" i="202"/>
  <c r="N1105" i="202"/>
  <c r="J1105" i="202"/>
  <c r="N1109" i="202"/>
  <c r="P1109" i="202" s="1"/>
  <c r="J1109" i="202"/>
  <c r="N1113" i="202"/>
  <c r="J1113" i="202"/>
  <c r="P1116" i="202"/>
  <c r="N1121" i="202"/>
  <c r="J1121" i="202"/>
  <c r="N1125" i="202"/>
  <c r="P1125" i="202" s="1"/>
  <c r="J1125" i="202"/>
  <c r="N1129" i="202"/>
  <c r="P1129" i="202" s="1"/>
  <c r="J1129" i="202"/>
  <c r="N1133" i="202"/>
  <c r="P1133" i="202" s="1"/>
  <c r="J1133" i="202"/>
  <c r="N1141" i="202"/>
  <c r="P1141" i="202" s="1"/>
  <c r="J1141" i="202"/>
  <c r="P42" i="202"/>
  <c r="P56" i="202"/>
  <c r="P72" i="202"/>
  <c r="P88" i="202"/>
  <c r="P97" i="202"/>
  <c r="P104" i="202"/>
  <c r="P105" i="202"/>
  <c r="P112" i="202"/>
  <c r="P113" i="202"/>
  <c r="P120" i="202"/>
  <c r="P121" i="202"/>
  <c r="P128" i="202"/>
  <c r="P129" i="202"/>
  <c r="P136" i="202"/>
  <c r="P137" i="202"/>
  <c r="P144" i="202"/>
  <c r="P145" i="202"/>
  <c r="P152" i="202"/>
  <c r="P153" i="202"/>
  <c r="P160" i="202"/>
  <c r="P161" i="202"/>
  <c r="P168" i="202"/>
  <c r="P169" i="202"/>
  <c r="P176" i="202"/>
  <c r="P177" i="202"/>
  <c r="P184" i="202"/>
  <c r="P185" i="202"/>
  <c r="P192" i="202"/>
  <c r="P193" i="202"/>
  <c r="P200" i="202"/>
  <c r="P201" i="202"/>
  <c r="P208" i="202"/>
  <c r="P209" i="202"/>
  <c r="P216" i="202"/>
  <c r="P217" i="202"/>
  <c r="P224" i="202"/>
  <c r="P225" i="202"/>
  <c r="P232" i="202"/>
  <c r="P233" i="202"/>
  <c r="P240" i="202"/>
  <c r="P241" i="202"/>
  <c r="P244" i="202"/>
  <c r="P248" i="202"/>
  <c r="P252" i="202"/>
  <c r="P256" i="202"/>
  <c r="P260" i="202"/>
  <c r="P264" i="202"/>
  <c r="P268" i="202"/>
  <c r="P272" i="202"/>
  <c r="P276" i="202"/>
  <c r="P280" i="202"/>
  <c r="P284" i="202"/>
  <c r="P288" i="202"/>
  <c r="P292" i="202"/>
  <c r="P296" i="202"/>
  <c r="P300" i="202"/>
  <c r="P304" i="202"/>
  <c r="P308" i="202"/>
  <c r="P312" i="202"/>
  <c r="P316" i="202"/>
  <c r="P320" i="202"/>
  <c r="P324" i="202"/>
  <c r="P328" i="202"/>
  <c r="P332" i="202"/>
  <c r="P336" i="202"/>
  <c r="P340" i="202"/>
  <c r="P344" i="202"/>
  <c r="P348" i="202"/>
  <c r="P352" i="202"/>
  <c r="P356" i="202"/>
  <c r="P360" i="202"/>
  <c r="P364" i="202"/>
  <c r="P368" i="202"/>
  <c r="P372" i="202"/>
  <c r="P376" i="202"/>
  <c r="P380" i="202"/>
  <c r="P384" i="202"/>
  <c r="P388" i="202"/>
  <c r="P392" i="202"/>
  <c r="P396" i="202"/>
  <c r="O400" i="202"/>
  <c r="P400" i="202"/>
  <c r="O464" i="202"/>
  <c r="P464" i="202"/>
  <c r="O475" i="202"/>
  <c r="P475" i="202"/>
  <c r="O539" i="202"/>
  <c r="P539" i="202"/>
  <c r="P61" i="202"/>
  <c r="P93" i="202"/>
  <c r="O502" i="202"/>
  <c r="P502" i="202"/>
  <c r="O552" i="202"/>
  <c r="P552" i="202"/>
  <c r="O568" i="202"/>
  <c r="P568" i="202"/>
  <c r="O584" i="202"/>
  <c r="P584" i="202"/>
  <c r="O744" i="202"/>
  <c r="P744" i="202"/>
  <c r="O784" i="202"/>
  <c r="P784" i="202"/>
  <c r="O816" i="202"/>
  <c r="P816" i="202"/>
  <c r="O832" i="202"/>
  <c r="P832" i="202"/>
  <c r="O848" i="202"/>
  <c r="P848" i="202"/>
  <c r="O864" i="202"/>
  <c r="P864" i="202"/>
  <c r="O880" i="202"/>
  <c r="P880" i="202"/>
  <c r="O896" i="202"/>
  <c r="P896" i="202"/>
  <c r="O912" i="202"/>
  <c r="P912" i="202"/>
  <c r="O928" i="202"/>
  <c r="P928" i="202"/>
  <c r="O944" i="202"/>
  <c r="P944" i="202"/>
  <c r="P1043" i="202"/>
  <c r="O1043" i="202"/>
  <c r="N1117" i="202"/>
  <c r="J1117" i="202"/>
  <c r="N1137" i="202"/>
  <c r="P1137" i="202" s="1"/>
  <c r="J1137" i="202"/>
  <c r="O17" i="202"/>
  <c r="O21" i="202"/>
  <c r="O25" i="202"/>
  <c r="O30" i="202"/>
  <c r="O38" i="202"/>
  <c r="P44" i="202"/>
  <c r="O46" i="202"/>
  <c r="O47" i="202"/>
  <c r="S47" i="202"/>
  <c r="O57" i="202"/>
  <c r="P60" i="202"/>
  <c r="O62" i="202"/>
  <c r="O63" i="202"/>
  <c r="S63" i="202"/>
  <c r="O73" i="202"/>
  <c r="P76" i="202"/>
  <c r="O78" i="202"/>
  <c r="O79" i="202"/>
  <c r="S79" i="202"/>
  <c r="O89" i="202"/>
  <c r="P92" i="202"/>
  <c r="O94" i="202"/>
  <c r="O95" i="202"/>
  <c r="S95" i="202"/>
  <c r="O98" i="202"/>
  <c r="O99" i="202"/>
  <c r="S100" i="202"/>
  <c r="O106" i="202"/>
  <c r="O107" i="202"/>
  <c r="S108" i="202"/>
  <c r="O114" i="202"/>
  <c r="O115" i="202"/>
  <c r="S116" i="202"/>
  <c r="O122" i="202"/>
  <c r="O123" i="202"/>
  <c r="S124" i="202"/>
  <c r="O130" i="202"/>
  <c r="O131" i="202"/>
  <c r="S132" i="202"/>
  <c r="O138" i="202"/>
  <c r="O139" i="202"/>
  <c r="S140" i="202"/>
  <c r="O146" i="202"/>
  <c r="O147" i="202"/>
  <c r="S148" i="202"/>
  <c r="O154" i="202"/>
  <c r="O155" i="202"/>
  <c r="S156" i="202"/>
  <c r="O162" i="202"/>
  <c r="O163" i="202"/>
  <c r="S164" i="202"/>
  <c r="O170" i="202"/>
  <c r="O171" i="202"/>
  <c r="S172" i="202"/>
  <c r="O178" i="202"/>
  <c r="O179" i="202"/>
  <c r="S180" i="202"/>
  <c r="O186" i="202"/>
  <c r="O187" i="202"/>
  <c r="S188" i="202"/>
  <c r="O194" i="202"/>
  <c r="O195" i="202"/>
  <c r="S196" i="202"/>
  <c r="O202" i="202"/>
  <c r="O203" i="202"/>
  <c r="S204" i="202"/>
  <c r="O210" i="202"/>
  <c r="O211" i="202"/>
  <c r="S212" i="202"/>
  <c r="O218" i="202"/>
  <c r="O219" i="202"/>
  <c r="S220" i="202"/>
  <c r="O226" i="202"/>
  <c r="O227" i="202"/>
  <c r="S228" i="202"/>
  <c r="O234" i="202"/>
  <c r="O235" i="202"/>
  <c r="S236" i="202"/>
  <c r="P242" i="202"/>
  <c r="P246" i="202"/>
  <c r="P250" i="202"/>
  <c r="P254" i="202"/>
  <c r="P258" i="202"/>
  <c r="P262" i="202"/>
  <c r="P266" i="202"/>
  <c r="P270" i="202"/>
  <c r="P274" i="202"/>
  <c r="P278" i="202"/>
  <c r="P282" i="202"/>
  <c r="P286" i="202"/>
  <c r="P290" i="202"/>
  <c r="P294" i="202"/>
  <c r="P298" i="202"/>
  <c r="P302" i="202"/>
  <c r="P306" i="202"/>
  <c r="P310" i="202"/>
  <c r="P314" i="202"/>
  <c r="P318" i="202"/>
  <c r="P322" i="202"/>
  <c r="P326" i="202"/>
  <c r="P330" i="202"/>
  <c r="P334" i="202"/>
  <c r="P338" i="202"/>
  <c r="P342" i="202"/>
  <c r="P346" i="202"/>
  <c r="P350" i="202"/>
  <c r="P354" i="202"/>
  <c r="P358" i="202"/>
  <c r="P362" i="202"/>
  <c r="P366" i="202"/>
  <c r="P370" i="202"/>
  <c r="P374" i="202"/>
  <c r="P378" i="202"/>
  <c r="P382" i="202"/>
  <c r="P386" i="202"/>
  <c r="P390" i="202"/>
  <c r="P394" i="202"/>
  <c r="P398" i="202"/>
  <c r="O534" i="202"/>
  <c r="P534" i="202"/>
  <c r="P66" i="202"/>
  <c r="P77" i="202"/>
  <c r="O16" i="202"/>
  <c r="O20" i="202"/>
  <c r="O24" i="202"/>
  <c r="O28" i="202"/>
  <c r="O36" i="202"/>
  <c r="P41" i="202"/>
  <c r="O51" i="202"/>
  <c r="S51" i="202"/>
  <c r="P55" i="202"/>
  <c r="O67" i="202"/>
  <c r="S67" i="202"/>
  <c r="P71" i="202"/>
  <c r="O83" i="202"/>
  <c r="S83" i="202"/>
  <c r="P87" i="202"/>
  <c r="P103" i="202"/>
  <c r="P111" i="202"/>
  <c r="P119" i="202"/>
  <c r="P127" i="202"/>
  <c r="P135" i="202"/>
  <c r="P143" i="202"/>
  <c r="P151" i="202"/>
  <c r="P159" i="202"/>
  <c r="P167" i="202"/>
  <c r="P175" i="202"/>
  <c r="P183" i="202"/>
  <c r="P191" i="202"/>
  <c r="P199" i="202"/>
  <c r="P207" i="202"/>
  <c r="P215" i="202"/>
  <c r="P223" i="202"/>
  <c r="P231" i="202"/>
  <c r="P239" i="202"/>
  <c r="O507" i="202"/>
  <c r="P507" i="202"/>
  <c r="P401" i="202"/>
  <c r="O460" i="202"/>
  <c r="P460" i="202"/>
  <c r="O480" i="202"/>
  <c r="P480" i="202"/>
  <c r="P494" i="202"/>
  <c r="O512" i="202"/>
  <c r="P512" i="202"/>
  <c r="P526" i="202"/>
  <c r="O544" i="202"/>
  <c r="P544" i="202"/>
  <c r="O728" i="202"/>
  <c r="P728" i="202"/>
  <c r="O775" i="202"/>
  <c r="P775" i="202"/>
  <c r="O243" i="202"/>
  <c r="O247" i="202"/>
  <c r="O251" i="202"/>
  <c r="O255" i="202"/>
  <c r="O259" i="202"/>
  <c r="O263" i="202"/>
  <c r="O267" i="202"/>
  <c r="O271" i="202"/>
  <c r="O275" i="202"/>
  <c r="O279" i="202"/>
  <c r="O283" i="202"/>
  <c r="O287" i="202"/>
  <c r="O291" i="202"/>
  <c r="O295" i="202"/>
  <c r="O299" i="202"/>
  <c r="O303" i="202"/>
  <c r="O307" i="202"/>
  <c r="O311" i="202"/>
  <c r="O315" i="202"/>
  <c r="O319" i="202"/>
  <c r="O323" i="202"/>
  <c r="O327" i="202"/>
  <c r="O331" i="202"/>
  <c r="O335" i="202"/>
  <c r="O339" i="202"/>
  <c r="O343" i="202"/>
  <c r="O347" i="202"/>
  <c r="O351" i="202"/>
  <c r="O355" i="202"/>
  <c r="O359" i="202"/>
  <c r="O363" i="202"/>
  <c r="O367" i="202"/>
  <c r="O371" i="202"/>
  <c r="O375" i="202"/>
  <c r="O379" i="202"/>
  <c r="O383" i="202"/>
  <c r="O387" i="202"/>
  <c r="O391" i="202"/>
  <c r="O395" i="202"/>
  <c r="O402" i="202"/>
  <c r="P405" i="202"/>
  <c r="P412" i="202"/>
  <c r="P413" i="202"/>
  <c r="P420" i="202"/>
  <c r="P421" i="202"/>
  <c r="P428" i="202"/>
  <c r="P429" i="202"/>
  <c r="P436" i="202"/>
  <c r="P437" i="202"/>
  <c r="P444" i="202"/>
  <c r="P445" i="202"/>
  <c r="P452" i="202"/>
  <c r="P453" i="202"/>
  <c r="P462" i="202"/>
  <c r="P466" i="202"/>
  <c r="O470" i="202"/>
  <c r="P472" i="202"/>
  <c r="P504" i="202"/>
  <c r="P536" i="202"/>
  <c r="O560" i="202"/>
  <c r="P560" i="202"/>
  <c r="O576" i="202"/>
  <c r="P576" i="202"/>
  <c r="O592" i="202"/>
  <c r="P592" i="202"/>
  <c r="O712" i="202"/>
  <c r="P712" i="202"/>
  <c r="S396" i="202"/>
  <c r="O407" i="202"/>
  <c r="S408" i="202"/>
  <c r="O415" i="202"/>
  <c r="S416" i="202"/>
  <c r="O423" i="202"/>
  <c r="S424" i="202"/>
  <c r="O431" i="202"/>
  <c r="S432" i="202"/>
  <c r="O439" i="202"/>
  <c r="S440" i="202"/>
  <c r="O447" i="202"/>
  <c r="S448" i="202"/>
  <c r="O455" i="202"/>
  <c r="S457" i="202"/>
  <c r="S489" i="202"/>
  <c r="O496" i="202"/>
  <c r="P496" i="202"/>
  <c r="S521" i="202"/>
  <c r="O528" i="202"/>
  <c r="P528" i="202"/>
  <c r="O760" i="202"/>
  <c r="P760" i="202"/>
  <c r="O408" i="202"/>
  <c r="O412" i="202"/>
  <c r="O416" i="202"/>
  <c r="O420" i="202"/>
  <c r="O424" i="202"/>
  <c r="O428" i="202"/>
  <c r="O432" i="202"/>
  <c r="O436" i="202"/>
  <c r="O440" i="202"/>
  <c r="O444" i="202"/>
  <c r="O448" i="202"/>
  <c r="O452" i="202"/>
  <c r="O462" i="202"/>
  <c r="P465" i="202"/>
  <c r="O467" i="202"/>
  <c r="O468" i="202"/>
  <c r="S468" i="202"/>
  <c r="O478" i="202"/>
  <c r="P481" i="202"/>
  <c r="O483" i="202"/>
  <c r="O484" i="202"/>
  <c r="S484" i="202"/>
  <c r="O494" i="202"/>
  <c r="P497" i="202"/>
  <c r="O499" i="202"/>
  <c r="O500" i="202"/>
  <c r="S500" i="202"/>
  <c r="O510" i="202"/>
  <c r="P513" i="202"/>
  <c r="O515" i="202"/>
  <c r="O516" i="202"/>
  <c r="S516" i="202"/>
  <c r="O526" i="202"/>
  <c r="P529" i="202"/>
  <c r="O531" i="202"/>
  <c r="O532" i="202"/>
  <c r="S532" i="202"/>
  <c r="O542" i="202"/>
  <c r="P545" i="202"/>
  <c r="O547" i="202"/>
  <c r="O548" i="202"/>
  <c r="S548" i="202"/>
  <c r="P553" i="202"/>
  <c r="P554" i="202"/>
  <c r="P561" i="202"/>
  <c r="P562" i="202"/>
  <c r="P569" i="202"/>
  <c r="P570" i="202"/>
  <c r="P577" i="202"/>
  <c r="P578" i="202"/>
  <c r="P585" i="202"/>
  <c r="P586" i="202"/>
  <c r="P593" i="202"/>
  <c r="P594" i="202"/>
  <c r="P601" i="202"/>
  <c r="P602" i="202"/>
  <c r="P608" i="202"/>
  <c r="P612" i="202"/>
  <c r="P616" i="202"/>
  <c r="P620" i="202"/>
  <c r="P624" i="202"/>
  <c r="P628" i="202"/>
  <c r="P632" i="202"/>
  <c r="P636" i="202"/>
  <c r="P640" i="202"/>
  <c r="P644" i="202"/>
  <c r="P648" i="202"/>
  <c r="P652" i="202"/>
  <c r="P656" i="202"/>
  <c r="P660" i="202"/>
  <c r="P664" i="202"/>
  <c r="P668" i="202"/>
  <c r="P698" i="202"/>
  <c r="O844" i="202"/>
  <c r="P844" i="202"/>
  <c r="O860" i="202"/>
  <c r="P860" i="202"/>
  <c r="O876" i="202"/>
  <c r="P876" i="202"/>
  <c r="O892" i="202"/>
  <c r="P892" i="202"/>
  <c r="O908" i="202"/>
  <c r="P908" i="202"/>
  <c r="O924" i="202"/>
  <c r="P924" i="202"/>
  <c r="O940" i="202"/>
  <c r="P940" i="202"/>
  <c r="O956" i="202"/>
  <c r="P956" i="202"/>
  <c r="O456" i="202"/>
  <c r="S456" i="202"/>
  <c r="P469" i="202"/>
  <c r="O471" i="202"/>
  <c r="O472" i="202"/>
  <c r="S472" i="202"/>
  <c r="O482" i="202"/>
  <c r="P485" i="202"/>
  <c r="O487" i="202"/>
  <c r="O488" i="202"/>
  <c r="S488" i="202"/>
  <c r="O498" i="202"/>
  <c r="P501" i="202"/>
  <c r="O503" i="202"/>
  <c r="O504" i="202"/>
  <c r="S504" i="202"/>
  <c r="O514" i="202"/>
  <c r="P517" i="202"/>
  <c r="O519" i="202"/>
  <c r="O520" i="202"/>
  <c r="S520" i="202"/>
  <c r="O530" i="202"/>
  <c r="P533" i="202"/>
  <c r="O535" i="202"/>
  <c r="O536" i="202"/>
  <c r="S536" i="202"/>
  <c r="O546" i="202"/>
  <c r="P549" i="202"/>
  <c r="S549" i="202"/>
  <c r="O555" i="202"/>
  <c r="O556" i="202"/>
  <c r="S557" i="202"/>
  <c r="O563" i="202"/>
  <c r="O564" i="202"/>
  <c r="S565" i="202"/>
  <c r="O571" i="202"/>
  <c r="O572" i="202"/>
  <c r="S573" i="202"/>
  <c r="O579" i="202"/>
  <c r="O580" i="202"/>
  <c r="S581" i="202"/>
  <c r="O587" i="202"/>
  <c r="O588" i="202"/>
  <c r="S589" i="202"/>
  <c r="O595" i="202"/>
  <c r="O596" i="202"/>
  <c r="S597" i="202"/>
  <c r="O603" i="202"/>
  <c r="O604" i="202"/>
  <c r="P694" i="202"/>
  <c r="P700" i="202"/>
  <c r="P710" i="202"/>
  <c r="P726" i="202"/>
  <c r="P742" i="202"/>
  <c r="P758" i="202"/>
  <c r="P764" i="202"/>
  <c r="P778" i="202"/>
  <c r="O792" i="202"/>
  <c r="P792" i="202"/>
  <c r="O808" i="202"/>
  <c r="P808" i="202"/>
  <c r="O824" i="202"/>
  <c r="P824" i="202"/>
  <c r="O840" i="202"/>
  <c r="P840" i="202"/>
  <c r="O856" i="202"/>
  <c r="P856" i="202"/>
  <c r="O872" i="202"/>
  <c r="P872" i="202"/>
  <c r="O888" i="202"/>
  <c r="P888" i="202"/>
  <c r="O904" i="202"/>
  <c r="P904" i="202"/>
  <c r="O920" i="202"/>
  <c r="P920" i="202"/>
  <c r="O936" i="202"/>
  <c r="P936" i="202"/>
  <c r="O952" i="202"/>
  <c r="P952" i="202"/>
  <c r="O998" i="202"/>
  <c r="P998" i="202"/>
  <c r="O476" i="202"/>
  <c r="S476" i="202"/>
  <c r="O492" i="202"/>
  <c r="S492" i="202"/>
  <c r="O508" i="202"/>
  <c r="S508" i="202"/>
  <c r="O524" i="202"/>
  <c r="S524" i="202"/>
  <c r="O540" i="202"/>
  <c r="S540" i="202"/>
  <c r="P706" i="202"/>
  <c r="P722" i="202"/>
  <c r="P738" i="202"/>
  <c r="P754" i="202"/>
  <c r="O836" i="202"/>
  <c r="P836" i="202"/>
  <c r="O852" i="202"/>
  <c r="P852" i="202"/>
  <c r="O868" i="202"/>
  <c r="P868" i="202"/>
  <c r="O884" i="202"/>
  <c r="P884" i="202"/>
  <c r="O900" i="202"/>
  <c r="P900" i="202"/>
  <c r="O916" i="202"/>
  <c r="P916" i="202"/>
  <c r="O932" i="202"/>
  <c r="P932" i="202"/>
  <c r="O948" i="202"/>
  <c r="P948" i="202"/>
  <c r="O690" i="202"/>
  <c r="O694" i="202"/>
  <c r="O698" i="202"/>
  <c r="O702" i="202"/>
  <c r="O706" i="202"/>
  <c r="O710" i="202"/>
  <c r="O714" i="202"/>
  <c r="O718" i="202"/>
  <c r="O722" i="202"/>
  <c r="O726" i="202"/>
  <c r="O730" i="202"/>
  <c r="O734" i="202"/>
  <c r="O738" i="202"/>
  <c r="O742" i="202"/>
  <c r="O746" i="202"/>
  <c r="O750" i="202"/>
  <c r="O754" i="202"/>
  <c r="O758" i="202"/>
  <c r="O762" i="202"/>
  <c r="O766" i="202"/>
  <c r="S768" i="202"/>
  <c r="P772" i="202"/>
  <c r="O778" i="202"/>
  <c r="P788" i="202"/>
  <c r="P796" i="202"/>
  <c r="P804" i="202"/>
  <c r="P812" i="202"/>
  <c r="P820" i="202"/>
  <c r="P828" i="202"/>
  <c r="P982" i="202"/>
  <c r="P1014" i="202"/>
  <c r="O1027" i="202"/>
  <c r="P1027" i="202"/>
  <c r="P769" i="202"/>
  <c r="P773" i="202"/>
  <c r="O776" i="202"/>
  <c r="S776" i="202"/>
  <c r="P782" i="202"/>
  <c r="P789" i="202"/>
  <c r="P790" i="202"/>
  <c r="P797" i="202"/>
  <c r="P798" i="202"/>
  <c r="P805" i="202"/>
  <c r="P806" i="202"/>
  <c r="P813" i="202"/>
  <c r="P814" i="202"/>
  <c r="P821" i="202"/>
  <c r="P822" i="202"/>
  <c r="P829" i="202"/>
  <c r="P830" i="202"/>
  <c r="O1058" i="202"/>
  <c r="P1058" i="202"/>
  <c r="P957" i="202"/>
  <c r="P964" i="202"/>
  <c r="P965" i="202"/>
  <c r="P972" i="202"/>
  <c r="P973" i="202"/>
  <c r="P980" i="202"/>
  <c r="P981" i="202"/>
  <c r="P988" i="202"/>
  <c r="P989" i="202"/>
  <c r="P996" i="202"/>
  <c r="P997" i="202"/>
  <c r="P1004" i="202"/>
  <c r="P1005" i="202"/>
  <c r="P1012" i="202"/>
  <c r="P1013" i="202"/>
  <c r="P1020" i="202"/>
  <c r="P1021" i="202"/>
  <c r="P1041" i="202"/>
  <c r="O1046" i="202"/>
  <c r="P1046" i="202"/>
  <c r="O959" i="202"/>
  <c r="S960" i="202"/>
  <c r="O967" i="202"/>
  <c r="S968" i="202"/>
  <c r="O975" i="202"/>
  <c r="S976" i="202"/>
  <c r="O983" i="202"/>
  <c r="S984" i="202"/>
  <c r="O991" i="202"/>
  <c r="S992" i="202"/>
  <c r="O999" i="202"/>
  <c r="S1000" i="202"/>
  <c r="O1007" i="202"/>
  <c r="S1008" i="202"/>
  <c r="O1015" i="202"/>
  <c r="S1016" i="202"/>
  <c r="O1023" i="202"/>
  <c r="S1024" i="202"/>
  <c r="P1037" i="202"/>
  <c r="O1066" i="202"/>
  <c r="P1066" i="202"/>
  <c r="O1029" i="202"/>
  <c r="O1033" i="202"/>
  <c r="O1037" i="202"/>
  <c r="O1041" i="202"/>
  <c r="O1044" i="202"/>
  <c r="O1049" i="202"/>
  <c r="O1050" i="202"/>
  <c r="S1050" i="202"/>
  <c r="P1054" i="202"/>
  <c r="P1062" i="202"/>
  <c r="P1070" i="202"/>
  <c r="P1074" i="202"/>
  <c r="P1103" i="202"/>
  <c r="N1104" i="202"/>
  <c r="P1104" i="202" s="1"/>
  <c r="J1104" i="202"/>
  <c r="P1107" i="202"/>
  <c r="N1108" i="202"/>
  <c r="P1108" i="202" s="1"/>
  <c r="J1108" i="202"/>
  <c r="P1111" i="202"/>
  <c r="N1112" i="202"/>
  <c r="P1112" i="202" s="1"/>
  <c r="J1112" i="202"/>
  <c r="N1116" i="202"/>
  <c r="J1116" i="202"/>
  <c r="P1119" i="202"/>
  <c r="N1120" i="202"/>
  <c r="P1120" i="202" s="1"/>
  <c r="J1120" i="202"/>
  <c r="P1123" i="202"/>
  <c r="N1124" i="202"/>
  <c r="P1124" i="202" s="1"/>
  <c r="J1124" i="202"/>
  <c r="N1128" i="202"/>
  <c r="P1128" i="202" s="1"/>
  <c r="J1128" i="202"/>
  <c r="N1132" i="202"/>
  <c r="P1132" i="202" s="1"/>
  <c r="J1132" i="202"/>
  <c r="N1136" i="202"/>
  <c r="P1136" i="202" s="1"/>
  <c r="J1136" i="202"/>
  <c r="N1140" i="202"/>
  <c r="P1140" i="202" s="1"/>
  <c r="J1140" i="202"/>
  <c r="N1144" i="202"/>
  <c r="P1144" i="202" s="1"/>
  <c r="J1144" i="202"/>
  <c r="O960" i="202"/>
  <c r="O964" i="202"/>
  <c r="O968" i="202"/>
  <c r="O972" i="202"/>
  <c r="O976" i="202"/>
  <c r="O980" i="202"/>
  <c r="O984" i="202"/>
  <c r="O988" i="202"/>
  <c r="O992" i="202"/>
  <c r="O996" i="202"/>
  <c r="O1000" i="202"/>
  <c r="O1004" i="202"/>
  <c r="O1008" i="202"/>
  <c r="O1012" i="202"/>
  <c r="P1051" i="202"/>
  <c r="N1103" i="202"/>
  <c r="J1103" i="202"/>
  <c r="N1107" i="202"/>
  <c r="J1107" i="202"/>
  <c r="P1110" i="202"/>
  <c r="N1111" i="202"/>
  <c r="J1111" i="202"/>
  <c r="P1114" i="202"/>
  <c r="N1115" i="202"/>
  <c r="P1115" i="202" s="1"/>
  <c r="J1115" i="202"/>
  <c r="P1118" i="202"/>
  <c r="N1119" i="202"/>
  <c r="J1119" i="202"/>
  <c r="N1123" i="202"/>
  <c r="J1123" i="202"/>
  <c r="N1127" i="202"/>
  <c r="P1127" i="202" s="1"/>
  <c r="J1127" i="202"/>
  <c r="N1131" i="202"/>
  <c r="P1131" i="202" s="1"/>
  <c r="J1131" i="202"/>
  <c r="N1135" i="202"/>
  <c r="P1135" i="202" s="1"/>
  <c r="J1135" i="202"/>
  <c r="N1139" i="202"/>
  <c r="P1139" i="202" s="1"/>
  <c r="J1139" i="202"/>
  <c r="N1143" i="202"/>
  <c r="P1143" i="202" s="1"/>
  <c r="J1143" i="202"/>
  <c r="P1055" i="202"/>
  <c r="P1076" i="202"/>
  <c r="P1080" i="202"/>
  <c r="P1084" i="202"/>
  <c r="P1088" i="202"/>
  <c r="P1105" i="202"/>
  <c r="N1106" i="202"/>
  <c r="P1106" i="202" s="1"/>
  <c r="J1106" i="202"/>
  <c r="N1110" i="202"/>
  <c r="J1110" i="202"/>
  <c r="P1113" i="202"/>
  <c r="N1114" i="202"/>
  <c r="J1114" i="202"/>
  <c r="P1117" i="202"/>
  <c r="N1118" i="202"/>
  <c r="J1118" i="202"/>
  <c r="P1121" i="202"/>
  <c r="N1122" i="202"/>
  <c r="P1122" i="202" s="1"/>
  <c r="J1122" i="202"/>
  <c r="N1126" i="202"/>
  <c r="P1126" i="202" s="1"/>
  <c r="J1126" i="202"/>
  <c r="N1130" i="202"/>
  <c r="P1130" i="202" s="1"/>
  <c r="J1130" i="202"/>
  <c r="N1134" i="202"/>
  <c r="P1134" i="202" s="1"/>
  <c r="J1134" i="202"/>
  <c r="N1138" i="202"/>
  <c r="P1138" i="202" s="1"/>
  <c r="J1138" i="202"/>
  <c r="N1142" i="202"/>
  <c r="P1142" i="202" s="1"/>
  <c r="J1142" i="202"/>
  <c r="O1072" i="202"/>
  <c r="O1076" i="202"/>
  <c r="J1078" i="202"/>
  <c r="J1079" i="202"/>
  <c r="J1080" i="202"/>
  <c r="J1081" i="202"/>
  <c r="J1082" i="202"/>
  <c r="J1083" i="202"/>
  <c r="J1084" i="202"/>
  <c r="J1085" i="202"/>
  <c r="J1086" i="202"/>
  <c r="J1087" i="202"/>
  <c r="J1088" i="202"/>
  <c r="J1089" i="202"/>
  <c r="J1090" i="202"/>
  <c r="O1103" i="202"/>
  <c r="O1104" i="202"/>
  <c r="O1105" i="202"/>
  <c r="O1106" i="202"/>
  <c r="O1107" i="202"/>
  <c r="O1108" i="202"/>
  <c r="O1109" i="202"/>
  <c r="O1110" i="202"/>
  <c r="O1111" i="202"/>
  <c r="O1112" i="202"/>
  <c r="O1113" i="202"/>
  <c r="O1114" i="202"/>
  <c r="O1115" i="202"/>
  <c r="O1116" i="202"/>
  <c r="O1117" i="202"/>
  <c r="O1118" i="202"/>
  <c r="O1119" i="202"/>
  <c r="O1120" i="202"/>
  <c r="O1121" i="202"/>
  <c r="O1122" i="202"/>
  <c r="O1123" i="202"/>
  <c r="O1124" i="202"/>
  <c r="O1125" i="202"/>
  <c r="O1126" i="202"/>
  <c r="O1127" i="202"/>
  <c r="A13" i="37" l="1"/>
  <c r="A30" i="37" s="1"/>
  <c r="B30" i="37" s="1"/>
  <c r="D13" i="37"/>
  <c r="F13" i="37"/>
  <c r="F30" i="37" s="1"/>
  <c r="A11" i="37"/>
  <c r="A28" i="37" s="1"/>
  <c r="B28" i="37" s="1"/>
  <c r="D11" i="37"/>
  <c r="F11" i="37"/>
  <c r="F28" i="37" s="1"/>
  <c r="D28" i="37" l="1"/>
  <c r="D30" i="37"/>
  <c r="F10" i="37"/>
  <c r="F27" i="37" s="1"/>
  <c r="F12" i="37"/>
  <c r="F29" i="37" s="1"/>
  <c r="F14" i="37"/>
  <c r="F31" i="37" s="1"/>
  <c r="D10" i="37"/>
  <c r="D27" i="37" s="1"/>
  <c r="D12" i="37"/>
  <c r="D29" i="37" s="1"/>
  <c r="D14" i="37"/>
  <c r="A10" i="37"/>
  <c r="A27" i="37" s="1"/>
  <c r="B27" i="37" s="1"/>
  <c r="A12" i="37"/>
  <c r="A29" i="37" s="1"/>
  <c r="B29" i="37" s="1"/>
  <c r="A14" i="37"/>
  <c r="A31" i="37" s="1"/>
  <c r="B31" i="37" s="1"/>
  <c r="P48" i="150"/>
  <c r="P49" i="150"/>
  <c r="P50" i="150"/>
  <c r="P51" i="150"/>
  <c r="P52" i="150"/>
  <c r="P53" i="150"/>
  <c r="P54" i="150"/>
  <c r="L48" i="150"/>
  <c r="L49" i="150"/>
  <c r="L50" i="150"/>
  <c r="L51" i="150"/>
  <c r="L52" i="150"/>
  <c r="L53" i="150"/>
  <c r="L54" i="150"/>
  <c r="D31" i="37" l="1"/>
  <c r="B4" i="153" l="1"/>
  <c r="C4" i="153" s="1"/>
  <c r="C3" i="101"/>
  <c r="B5" i="61" l="1"/>
  <c r="B69" i="61" s="1"/>
  <c r="C5" i="61"/>
  <c r="C69" i="61" s="1"/>
  <c r="C71" i="61" s="1"/>
  <c r="D5" i="61"/>
  <c r="D69" i="61" s="1"/>
  <c r="E5" i="61"/>
  <c r="E69" i="61" s="1"/>
  <c r="F5" i="61"/>
  <c r="F69" i="61" s="1"/>
  <c r="G5" i="61"/>
  <c r="G69" i="61" s="1"/>
  <c r="G71" i="61" s="1"/>
  <c r="F71" i="61" l="1"/>
  <c r="E71" i="61"/>
  <c r="D71" i="61"/>
  <c r="B71" i="61"/>
  <c r="O37" i="7" l="1"/>
  <c r="Y42" i="202" l="1"/>
  <c r="O13" i="37"/>
  <c r="O30" i="37" s="1"/>
  <c r="O11" i="37"/>
  <c r="O28" i="37" s="1"/>
  <c r="O12" i="37"/>
  <c r="O29" i="37" s="1"/>
  <c r="O14" i="37"/>
  <c r="O31" i="37" s="1"/>
  <c r="O10" i="37"/>
  <c r="O27" i="37" s="1"/>
  <c r="B13" i="37" l="1"/>
  <c r="B11" i="37"/>
  <c r="B12" i="37"/>
  <c r="B10" i="37"/>
  <c r="B14" i="37"/>
  <c r="U67" i="97"/>
  <c r="T67" i="97"/>
  <c r="S67" i="97"/>
  <c r="R67" i="97"/>
  <c r="Q67" i="97"/>
  <c r="P67" i="97"/>
  <c r="O67" i="97"/>
  <c r="N67" i="97"/>
  <c r="M67" i="97"/>
  <c r="L67" i="97"/>
  <c r="K67" i="97"/>
  <c r="P69" i="97" l="1"/>
  <c r="R69" i="97"/>
  <c r="S69" i="97"/>
  <c r="T69" i="97"/>
  <c r="Q69" i="97"/>
  <c r="K69" i="97"/>
  <c r="L69" i="97"/>
  <c r="M69" i="97"/>
  <c r="N69" i="97"/>
  <c r="J22" i="7"/>
  <c r="D22" i="7"/>
  <c r="G22" i="7" s="1"/>
  <c r="M22" i="7" l="1"/>
  <c r="L47" i="150"/>
  <c r="J67" i="97" l="1"/>
  <c r="I67" i="97"/>
  <c r="H67" i="97"/>
  <c r="G67" i="97"/>
  <c r="F67" i="97"/>
  <c r="E67" i="97"/>
  <c r="D67" i="97"/>
  <c r="C67" i="97"/>
  <c r="B67" i="97"/>
  <c r="D69" i="97" l="1"/>
  <c r="H69" i="97"/>
  <c r="E69" i="97"/>
  <c r="J69" i="97"/>
  <c r="F69" i="97"/>
  <c r="G69" i="97"/>
  <c r="I69" i="97"/>
  <c r="H44" i="7"/>
  <c r="B1" i="100" l="1"/>
  <c r="B1" i="101" s="1"/>
  <c r="C1" i="153" s="1"/>
  <c r="B2" i="61"/>
  <c r="O9" i="37" l="1"/>
  <c r="O26" i="37" s="1"/>
  <c r="D9" i="37" l="1"/>
  <c r="D26" i="37" s="1"/>
  <c r="H3" i="101" l="1"/>
  <c r="G3" i="101"/>
  <c r="F3" i="101"/>
  <c r="E3" i="101"/>
  <c r="D3" i="101"/>
  <c r="E4" i="153"/>
  <c r="D4" i="153"/>
  <c r="F4" i="153" s="1"/>
  <c r="C34" i="153" s="1"/>
  <c r="G26" i="153" s="1"/>
  <c r="H26" i="153" s="1"/>
  <c r="G32" i="153" l="1"/>
  <c r="H32" i="153" s="1"/>
  <c r="G33" i="153"/>
  <c r="H33" i="153" s="1"/>
  <c r="G8" i="153"/>
  <c r="H8" i="153" s="1"/>
  <c r="G15" i="153"/>
  <c r="H15" i="153" s="1"/>
  <c r="G14" i="153"/>
  <c r="H14" i="153" s="1"/>
  <c r="G29" i="153"/>
  <c r="H29" i="153" s="1"/>
  <c r="G11" i="153"/>
  <c r="H11" i="153" s="1"/>
  <c r="G21" i="153"/>
  <c r="H21" i="153" s="1"/>
  <c r="G7" i="153"/>
  <c r="H7" i="153" s="1"/>
  <c r="G13" i="153"/>
  <c r="H13" i="153" s="1"/>
  <c r="G22" i="153"/>
  <c r="H22" i="153" s="1"/>
  <c r="G5" i="153"/>
  <c r="H5" i="153" s="1"/>
  <c r="G18" i="153"/>
  <c r="H18" i="153" s="1"/>
  <c r="G24" i="153"/>
  <c r="H24" i="153" s="1"/>
  <c r="G10" i="153"/>
  <c r="H10" i="153" s="1"/>
  <c r="G19" i="153"/>
  <c r="H19" i="153" s="1"/>
  <c r="G20" i="153"/>
  <c r="H20" i="153" s="1"/>
  <c r="G25" i="153"/>
  <c r="H25" i="153" s="1"/>
  <c r="G12" i="153"/>
  <c r="H12" i="153" s="1"/>
  <c r="G17" i="153"/>
  <c r="H17" i="153" s="1"/>
  <c r="G31" i="153"/>
  <c r="H31" i="153" s="1"/>
  <c r="G28" i="153"/>
  <c r="H28" i="153" s="1"/>
  <c r="G30" i="153"/>
  <c r="H30" i="153" s="1"/>
  <c r="G27" i="153"/>
  <c r="H27" i="153" s="1"/>
  <c r="G16" i="153"/>
  <c r="H16" i="153" s="1"/>
  <c r="G23" i="153"/>
  <c r="H23" i="153" s="1"/>
  <c r="G4" i="153"/>
  <c r="H4" i="153" s="1"/>
  <c r="H34" i="153" l="1"/>
  <c r="H53" i="7" l="1"/>
  <c r="H51" i="7"/>
  <c r="H55" i="7" l="1"/>
  <c r="C57" i="118" l="1"/>
  <c r="P47" i="150" l="1"/>
  <c r="P55" i="150" s="1"/>
  <c r="P410" i="100" l="1"/>
  <c r="P402" i="100"/>
  <c r="P394" i="100"/>
  <c r="P386" i="100"/>
  <c r="P378" i="100"/>
  <c r="P370" i="100"/>
  <c r="P362" i="100"/>
  <c r="P411" i="100"/>
  <c r="P403" i="100"/>
  <c r="P395" i="100"/>
  <c r="P387" i="100"/>
  <c r="P379" i="100"/>
  <c r="P371" i="100"/>
  <c r="P363" i="100"/>
  <c r="P412" i="100"/>
  <c r="P404" i="100"/>
  <c r="P396" i="100"/>
  <c r="P388" i="100"/>
  <c r="P380" i="100"/>
  <c r="P372" i="100"/>
  <c r="P364" i="100"/>
  <c r="P415" i="100"/>
  <c r="P407" i="100"/>
  <c r="P399" i="100"/>
  <c r="P391" i="100"/>
  <c r="P383" i="100"/>
  <c r="P375" i="100"/>
  <c r="P367" i="100"/>
  <c r="P359" i="100"/>
  <c r="P416" i="100"/>
  <c r="P408" i="100"/>
  <c r="P400" i="100"/>
  <c r="P392" i="100"/>
  <c r="P384" i="100"/>
  <c r="P368" i="100"/>
  <c r="P360" i="100"/>
  <c r="P390" i="100"/>
  <c r="P385" i="100"/>
  <c r="P365" i="100"/>
  <c r="P358" i="100"/>
  <c r="P405" i="100"/>
  <c r="P406" i="100"/>
  <c r="P401" i="100"/>
  <c r="P381" i="100"/>
  <c r="P366" i="100"/>
  <c r="P382" i="100"/>
  <c r="P377" i="100"/>
  <c r="P354" i="100"/>
  <c r="P346" i="100"/>
  <c r="P338" i="100"/>
  <c r="P330" i="100"/>
  <c r="P322" i="100"/>
  <c r="P314" i="100"/>
  <c r="P306" i="100"/>
  <c r="P298" i="100"/>
  <c r="P290" i="100"/>
  <c r="P282" i="100"/>
  <c r="P274" i="100"/>
  <c r="P266" i="100"/>
  <c r="P258" i="100"/>
  <c r="P250" i="100"/>
  <c r="P242" i="100"/>
  <c r="P234" i="100"/>
  <c r="P226" i="100"/>
  <c r="P218" i="100"/>
  <c r="P210" i="100"/>
  <c r="P413" i="100"/>
  <c r="P373" i="100"/>
  <c r="P357" i="100"/>
  <c r="P349" i="100"/>
  <c r="P341" i="100"/>
  <c r="P333" i="100"/>
  <c r="P325" i="100"/>
  <c r="P317" i="100"/>
  <c r="P309" i="100"/>
  <c r="P301" i="100"/>
  <c r="P293" i="100"/>
  <c r="P285" i="100"/>
  <c r="P277" i="100"/>
  <c r="P269" i="100"/>
  <c r="P261" i="100"/>
  <c r="P253" i="100"/>
  <c r="P245" i="100"/>
  <c r="P237" i="100"/>
  <c r="P229" i="100"/>
  <c r="P221" i="100"/>
  <c r="P213" i="100"/>
  <c r="P414" i="100"/>
  <c r="P409" i="100"/>
  <c r="P389" i="100"/>
  <c r="P374" i="100"/>
  <c r="P369" i="100"/>
  <c r="P361" i="100"/>
  <c r="P307" i="100"/>
  <c r="P228" i="100"/>
  <c r="P397" i="100"/>
  <c r="P340" i="100"/>
  <c r="P308" i="100"/>
  <c r="P284" i="100"/>
  <c r="P251" i="100"/>
  <c r="P219" i="100"/>
  <c r="P398" i="100"/>
  <c r="P393" i="100"/>
  <c r="P299" i="100"/>
  <c r="P275" i="100"/>
  <c r="P252" i="100"/>
  <c r="P220" i="100"/>
  <c r="P355" i="100"/>
  <c r="P300" i="100"/>
  <c r="P276" i="100"/>
  <c r="P243" i="100"/>
  <c r="P211" i="100"/>
  <c r="P348" i="100"/>
  <c r="P315" i="100"/>
  <c r="P259" i="100"/>
  <c r="P236" i="100"/>
  <c r="P417" i="100"/>
  <c r="P316" i="100"/>
  <c r="P260" i="100"/>
  <c r="P356" i="100"/>
  <c r="P292" i="100"/>
  <c r="P22" i="100"/>
  <c r="P13" i="100"/>
  <c r="P7" i="100"/>
  <c r="P29" i="100"/>
  <c r="P25" i="100"/>
  <c r="P21" i="100"/>
  <c r="P18" i="100"/>
  <c r="P16" i="100"/>
  <c r="P12" i="100"/>
  <c r="P8" i="100"/>
  <c r="P6" i="100"/>
  <c r="P212" i="100"/>
  <c r="P30" i="100"/>
  <c r="P24" i="100"/>
  <c r="P19" i="100"/>
  <c r="P17" i="100"/>
  <c r="P10" i="100"/>
  <c r="P3" i="100"/>
  <c r="P267" i="100"/>
  <c r="P31" i="100"/>
  <c r="P28" i="100"/>
  <c r="P23" i="100"/>
  <c r="P15" i="100"/>
  <c r="P324" i="100"/>
  <c r="P26" i="100"/>
  <c r="P14" i="100"/>
  <c r="P5" i="100"/>
  <c r="P347" i="100"/>
  <c r="P291" i="100"/>
  <c r="P235" i="100"/>
  <c r="P27" i="100"/>
  <c r="P11" i="100"/>
  <c r="P294" i="100"/>
  <c r="P131" i="100"/>
  <c r="P42" i="100"/>
  <c r="P74" i="100"/>
  <c r="P146" i="100"/>
  <c r="P167" i="100"/>
  <c r="P60" i="100"/>
  <c r="P103" i="100"/>
  <c r="P36" i="100"/>
  <c r="P57" i="100"/>
  <c r="P47" i="100"/>
  <c r="P38" i="100"/>
  <c r="P247" i="100"/>
  <c r="P80" i="100"/>
  <c r="P112" i="100"/>
  <c r="P350" i="100"/>
  <c r="P203" i="100"/>
  <c r="P180" i="100"/>
  <c r="P200" i="100"/>
  <c r="P280" i="100"/>
  <c r="P232" i="100"/>
  <c r="P182" i="100"/>
  <c r="P204" i="100"/>
  <c r="P352" i="100"/>
  <c r="P190" i="100"/>
  <c r="P67" i="100"/>
  <c r="P53" i="100"/>
  <c r="P85" i="100"/>
  <c r="P125" i="100"/>
  <c r="P157" i="100"/>
  <c r="P224" i="100"/>
  <c r="P119" i="100"/>
  <c r="P175" i="100"/>
  <c r="P100" i="100"/>
  <c r="P132" i="100"/>
  <c r="P164" i="100"/>
  <c r="P39" i="100"/>
  <c r="P111" i="100"/>
  <c r="P97" i="100"/>
  <c r="P129" i="100"/>
  <c r="P161" i="100"/>
  <c r="P197" i="100"/>
  <c r="P78" i="100"/>
  <c r="P110" i="100"/>
  <c r="P142" i="100"/>
  <c r="P174" i="100"/>
  <c r="P256" i="100"/>
  <c r="P115" i="100"/>
  <c r="P33" i="100"/>
  <c r="P152" i="100"/>
  <c r="P248" i="100"/>
  <c r="P336" i="100"/>
  <c r="P199" i="100"/>
  <c r="P246" i="100"/>
  <c r="P320" i="100"/>
  <c r="P193" i="100"/>
  <c r="P240" i="100"/>
  <c r="P272" i="100"/>
  <c r="P448" i="100"/>
  <c r="P51" i="100"/>
  <c r="P50" i="100"/>
  <c r="P82" i="100"/>
  <c r="P122" i="100"/>
  <c r="P154" i="100"/>
  <c r="P68" i="100"/>
  <c r="P65" i="100"/>
  <c r="P63" i="100"/>
  <c r="P46" i="100"/>
  <c r="P40" i="100"/>
  <c r="P88" i="100"/>
  <c r="P120" i="100"/>
  <c r="P187" i="100"/>
  <c r="P184" i="100"/>
  <c r="P295" i="100"/>
  <c r="P188" i="100"/>
  <c r="P334" i="100"/>
  <c r="P254" i="100"/>
  <c r="P198" i="100"/>
  <c r="P432" i="100"/>
  <c r="P233" i="100"/>
  <c r="P265" i="100"/>
  <c r="P297" i="100"/>
  <c r="P329" i="100"/>
  <c r="P449" i="100"/>
  <c r="P48" i="100"/>
  <c r="P61" i="100"/>
  <c r="P93" i="100"/>
  <c r="P133" i="100"/>
  <c r="P165" i="100"/>
  <c r="P91" i="100"/>
  <c r="P279" i="100"/>
  <c r="P135" i="100"/>
  <c r="P335" i="100"/>
  <c r="P76" i="100"/>
  <c r="P108" i="100"/>
  <c r="P140" i="100"/>
  <c r="P172" i="100"/>
  <c r="P55" i="100"/>
  <c r="P127" i="100"/>
  <c r="P105" i="100"/>
  <c r="P137" i="100"/>
  <c r="P169" i="100"/>
  <c r="P86" i="100"/>
  <c r="P118" i="100"/>
  <c r="P150" i="100"/>
  <c r="P186" i="100"/>
  <c r="P43" i="100"/>
  <c r="P139" i="100"/>
  <c r="P56" i="100"/>
  <c r="P160" i="100"/>
  <c r="P351" i="100"/>
  <c r="P208" i="100"/>
  <c r="P207" i="100"/>
  <c r="P344" i="100"/>
  <c r="P264" i="100"/>
  <c r="P201" i="100"/>
  <c r="P32" i="100"/>
  <c r="P101" i="100"/>
  <c r="P58" i="100"/>
  <c r="P90" i="100"/>
  <c r="P130" i="100"/>
  <c r="P162" i="100"/>
  <c r="P41" i="100"/>
  <c r="P205" i="100"/>
  <c r="P54" i="100"/>
  <c r="P59" i="100"/>
  <c r="P147" i="100"/>
  <c r="P96" i="100"/>
  <c r="P216" i="100"/>
  <c r="P262" i="100"/>
  <c r="P304" i="100"/>
  <c r="P214" i="100"/>
  <c r="P278" i="100"/>
  <c r="P287" i="100"/>
  <c r="P177" i="100"/>
  <c r="P206" i="100"/>
  <c r="P310" i="100"/>
  <c r="P209" i="100"/>
  <c r="P241" i="100"/>
  <c r="P273" i="100"/>
  <c r="P305" i="100"/>
  <c r="P337" i="100"/>
  <c r="P473" i="100"/>
  <c r="P480" i="100"/>
  <c r="P34" i="100"/>
  <c r="P171" i="100"/>
  <c r="P109" i="100"/>
  <c r="P66" i="100"/>
  <c r="P138" i="100"/>
  <c r="P170" i="100"/>
  <c r="P71" i="100"/>
  <c r="P52" i="100"/>
  <c r="P270" i="100"/>
  <c r="P87" i="100"/>
  <c r="P49" i="100"/>
  <c r="P189" i="100"/>
  <c r="P163" i="100"/>
  <c r="P104" i="100"/>
  <c r="P176" i="100"/>
  <c r="P271" i="100"/>
  <c r="P223" i="100"/>
  <c r="P178" i="100"/>
  <c r="P343" i="100"/>
  <c r="P181" i="100"/>
  <c r="P319" i="100"/>
  <c r="P217" i="100"/>
  <c r="P249" i="100"/>
  <c r="P281" i="100"/>
  <c r="P313" i="100"/>
  <c r="P345" i="100"/>
  <c r="P183" i="100"/>
  <c r="P45" i="100"/>
  <c r="P77" i="100"/>
  <c r="P117" i="100"/>
  <c r="P149" i="100"/>
  <c r="P179" i="100"/>
  <c r="P123" i="100"/>
  <c r="P106" i="100"/>
  <c r="P95" i="100"/>
  <c r="P159" i="100"/>
  <c r="P92" i="100"/>
  <c r="P124" i="100"/>
  <c r="P156" i="100"/>
  <c r="P326" i="100"/>
  <c r="P89" i="100"/>
  <c r="P121" i="100"/>
  <c r="P153" i="100"/>
  <c r="P312" i="100"/>
  <c r="P35" i="100"/>
  <c r="P70" i="100"/>
  <c r="P102" i="100"/>
  <c r="P134" i="100"/>
  <c r="P166" i="100"/>
  <c r="P99" i="100"/>
  <c r="P144" i="100"/>
  <c r="P238" i="100"/>
  <c r="P239" i="100"/>
  <c r="P327" i="100"/>
  <c r="P191" i="100"/>
  <c r="P311" i="100"/>
  <c r="P185" i="100"/>
  <c r="P231" i="100"/>
  <c r="P263" i="100"/>
  <c r="P441" i="100"/>
  <c r="P44" i="100"/>
  <c r="P145" i="100"/>
  <c r="P75" i="100"/>
  <c r="P195" i="100"/>
  <c r="P196" i="100"/>
  <c r="P435" i="100"/>
  <c r="P426" i="100"/>
  <c r="P490" i="100"/>
  <c r="P479" i="100"/>
  <c r="P462" i="100"/>
  <c r="P437" i="100"/>
  <c r="P501" i="100"/>
  <c r="P476" i="100"/>
  <c r="P194" i="100"/>
  <c r="P425" i="100"/>
  <c r="P418" i="100"/>
  <c r="P454" i="100"/>
  <c r="P173" i="100"/>
  <c r="P84" i="100"/>
  <c r="P94" i="100"/>
  <c r="P155" i="100"/>
  <c r="P296" i="100"/>
  <c r="P225" i="100"/>
  <c r="P456" i="100"/>
  <c r="P465" i="100"/>
  <c r="P459" i="100"/>
  <c r="P434" i="100"/>
  <c r="P498" i="100"/>
  <c r="P487" i="100"/>
  <c r="P470" i="100"/>
  <c r="P445" i="100"/>
  <c r="P420" i="100"/>
  <c r="P484" i="100"/>
  <c r="P429" i="100"/>
  <c r="P107" i="100"/>
  <c r="P116" i="100"/>
  <c r="P64" i="100"/>
  <c r="P318" i="100"/>
  <c r="P302" i="100"/>
  <c r="P321" i="100"/>
  <c r="P433" i="100"/>
  <c r="P488" i="100"/>
  <c r="P467" i="100"/>
  <c r="P442" i="100"/>
  <c r="P423" i="100"/>
  <c r="P495" i="100"/>
  <c r="P478" i="100"/>
  <c r="P453" i="100"/>
  <c r="P428" i="100"/>
  <c r="P500" i="100"/>
  <c r="P289" i="100"/>
  <c r="P471" i="100"/>
  <c r="P303" i="100"/>
  <c r="P148" i="100"/>
  <c r="P113" i="100"/>
  <c r="P158" i="100"/>
  <c r="P230" i="100"/>
  <c r="P328" i="100"/>
  <c r="P481" i="100"/>
  <c r="P440" i="100"/>
  <c r="P497" i="100"/>
  <c r="P475" i="100"/>
  <c r="P450" i="100"/>
  <c r="P431" i="100"/>
  <c r="P422" i="100"/>
  <c r="P486" i="100"/>
  <c r="P461" i="100"/>
  <c r="P436" i="100"/>
  <c r="P151" i="100"/>
  <c r="P493" i="100"/>
  <c r="P141" i="100"/>
  <c r="P215" i="100"/>
  <c r="P136" i="100"/>
  <c r="P222" i="100"/>
  <c r="P257" i="100"/>
  <c r="P464" i="100"/>
  <c r="P483" i="100"/>
  <c r="P458" i="100"/>
  <c r="P439" i="100"/>
  <c r="P430" i="100"/>
  <c r="P494" i="100"/>
  <c r="P469" i="100"/>
  <c r="P444" i="100"/>
  <c r="P79" i="100"/>
  <c r="P168" i="100"/>
  <c r="P353" i="100"/>
  <c r="P496" i="100"/>
  <c r="P489" i="100"/>
  <c r="P491" i="100"/>
  <c r="P466" i="100"/>
  <c r="P447" i="100"/>
  <c r="P438" i="100"/>
  <c r="P502" i="100"/>
  <c r="P477" i="100"/>
  <c r="P452" i="100"/>
  <c r="P427" i="100"/>
  <c r="P468" i="100"/>
  <c r="P37" i="100"/>
  <c r="P143" i="100"/>
  <c r="P81" i="100"/>
  <c r="P126" i="100"/>
  <c r="P192" i="100"/>
  <c r="P472" i="100"/>
  <c r="P419" i="100"/>
  <c r="P499" i="100"/>
  <c r="P474" i="100"/>
  <c r="P463" i="100"/>
  <c r="P446" i="100"/>
  <c r="P421" i="100"/>
  <c r="P485" i="100"/>
  <c r="P460" i="100"/>
  <c r="P69" i="100"/>
  <c r="P457" i="100"/>
  <c r="P482" i="100"/>
  <c r="Q194" i="100" l="1"/>
  <c r="Q152" i="100"/>
  <c r="Q228" i="100"/>
  <c r="Q460" i="100"/>
  <c r="Q143" i="100"/>
  <c r="Q496" i="100"/>
  <c r="Q257" i="100"/>
  <c r="Q450" i="100"/>
  <c r="Q289" i="100"/>
  <c r="Q302" i="100"/>
  <c r="Q434" i="100"/>
  <c r="Q425" i="100"/>
  <c r="Q75" i="100"/>
  <c r="Q144" i="100"/>
  <c r="Q156" i="100"/>
  <c r="Q183" i="100"/>
  <c r="Q176" i="100"/>
  <c r="Q109" i="100"/>
  <c r="Q177" i="100"/>
  <c r="Q41" i="100"/>
  <c r="Q351" i="100"/>
  <c r="Q127" i="100"/>
  <c r="Q93" i="100"/>
  <c r="Q188" i="100"/>
  <c r="Q122" i="100"/>
  <c r="Q248" i="100"/>
  <c r="Q97" i="100"/>
  <c r="Q53" i="100"/>
  <c r="Q112" i="100"/>
  <c r="Q42" i="100"/>
  <c r="Q15" i="100"/>
  <c r="Q6" i="100"/>
  <c r="Q356" i="100"/>
  <c r="Q355" i="100"/>
  <c r="Q397" i="100"/>
  <c r="Q237" i="100"/>
  <c r="Q333" i="100"/>
  <c r="Q258" i="100"/>
  <c r="Q354" i="100"/>
  <c r="Q360" i="100"/>
  <c r="Q399" i="100"/>
  <c r="Q379" i="100"/>
  <c r="Q318" i="100"/>
  <c r="Q55" i="100"/>
  <c r="Q387" i="100"/>
  <c r="Q421" i="100"/>
  <c r="Q468" i="100"/>
  <c r="Q168" i="100"/>
  <c r="Q136" i="100"/>
  <c r="Q497" i="100"/>
  <c r="Q428" i="100"/>
  <c r="Q64" i="100"/>
  <c r="Q465" i="100"/>
  <c r="Q476" i="100"/>
  <c r="Q44" i="100"/>
  <c r="Q166" i="100"/>
  <c r="Q92" i="100"/>
  <c r="Q313" i="100"/>
  <c r="Q163" i="100"/>
  <c r="Q34" i="100"/>
  <c r="Q278" i="100"/>
  <c r="Q130" i="100"/>
  <c r="Q56" i="100"/>
  <c r="Q172" i="100"/>
  <c r="Q48" i="100"/>
  <c r="Q184" i="100"/>
  <c r="Q50" i="100"/>
  <c r="Q33" i="100"/>
  <c r="Q39" i="100"/>
  <c r="Q190" i="100"/>
  <c r="Q247" i="100"/>
  <c r="Q294" i="100"/>
  <c r="Q28" i="100"/>
  <c r="Q12" i="100"/>
  <c r="Q316" i="100"/>
  <c r="Q252" i="100"/>
  <c r="Q307" i="100"/>
  <c r="Q253" i="100"/>
  <c r="Q349" i="100"/>
  <c r="Q274" i="100"/>
  <c r="Q382" i="100"/>
  <c r="Q384" i="100"/>
  <c r="Q415" i="100"/>
  <c r="Q395" i="100"/>
  <c r="Q145" i="100"/>
  <c r="Q295" i="100"/>
  <c r="Q368" i="100"/>
  <c r="Q446" i="100"/>
  <c r="Q427" i="100"/>
  <c r="Q79" i="100"/>
  <c r="Q215" i="100"/>
  <c r="Q440" i="100"/>
  <c r="Q453" i="100"/>
  <c r="Q116" i="100"/>
  <c r="Q456" i="100"/>
  <c r="Q501" i="100"/>
  <c r="Q441" i="100"/>
  <c r="Q134" i="100"/>
  <c r="Q159" i="100"/>
  <c r="Q281" i="100"/>
  <c r="Q189" i="100"/>
  <c r="Q480" i="100"/>
  <c r="Q214" i="100"/>
  <c r="Q90" i="100"/>
  <c r="Q139" i="100"/>
  <c r="Q140" i="100"/>
  <c r="Q449" i="100"/>
  <c r="Q187" i="100"/>
  <c r="Q51" i="100"/>
  <c r="Q115" i="100"/>
  <c r="Q164" i="100"/>
  <c r="Q352" i="100"/>
  <c r="Q38" i="100"/>
  <c r="Q11" i="100"/>
  <c r="Q31" i="100"/>
  <c r="Q16" i="100"/>
  <c r="Q417" i="100"/>
  <c r="Q275" i="100"/>
  <c r="Q361" i="100"/>
  <c r="Q261" i="100"/>
  <c r="Q357" i="100"/>
  <c r="Q282" i="100"/>
  <c r="Q366" i="100"/>
  <c r="Q392" i="100"/>
  <c r="Q364" i="100"/>
  <c r="Q403" i="100"/>
  <c r="Q475" i="100"/>
  <c r="Q162" i="100"/>
  <c r="Q407" i="100"/>
  <c r="Q463" i="100"/>
  <c r="Q452" i="100"/>
  <c r="Q444" i="100"/>
  <c r="Q141" i="100"/>
  <c r="Q481" i="100"/>
  <c r="Q478" i="100"/>
  <c r="Q107" i="100"/>
  <c r="Q225" i="100"/>
  <c r="Q437" i="100"/>
  <c r="Q263" i="100"/>
  <c r="Q102" i="100"/>
  <c r="Q95" i="100"/>
  <c r="Q249" i="100"/>
  <c r="Q49" i="100"/>
  <c r="Q473" i="100"/>
  <c r="Q304" i="100"/>
  <c r="Q58" i="100"/>
  <c r="Q43" i="100"/>
  <c r="Q108" i="100"/>
  <c r="Q329" i="100"/>
  <c r="Q120" i="100"/>
  <c r="Q448" i="100"/>
  <c r="Q256" i="100"/>
  <c r="Q132" i="100"/>
  <c r="Q204" i="100"/>
  <c r="Q47" i="100"/>
  <c r="Q27" i="100"/>
  <c r="Q267" i="100"/>
  <c r="Q18" i="100"/>
  <c r="Q236" i="100"/>
  <c r="Q299" i="100"/>
  <c r="Q369" i="100"/>
  <c r="Q269" i="100"/>
  <c r="Q373" i="100"/>
  <c r="Q290" i="100"/>
  <c r="Q381" i="100"/>
  <c r="Q400" i="100"/>
  <c r="Q372" i="100"/>
  <c r="Q411" i="100"/>
  <c r="Q37" i="100"/>
  <c r="Q345" i="100"/>
  <c r="Q111" i="100"/>
  <c r="Q377" i="100"/>
  <c r="Q474" i="100"/>
  <c r="Q477" i="100"/>
  <c r="Q469" i="100"/>
  <c r="Q493" i="100"/>
  <c r="Q328" i="100"/>
  <c r="Q495" i="100"/>
  <c r="Q429" i="100"/>
  <c r="Q296" i="100"/>
  <c r="Q462" i="100"/>
  <c r="Q231" i="100"/>
  <c r="Q70" i="100"/>
  <c r="Q106" i="100"/>
  <c r="Q217" i="100"/>
  <c r="Q87" i="100"/>
  <c r="Q337" i="100"/>
  <c r="Q262" i="100"/>
  <c r="Q101" i="100"/>
  <c r="Q186" i="100"/>
  <c r="Q76" i="100"/>
  <c r="Q297" i="100"/>
  <c r="Q88" i="100"/>
  <c r="Q272" i="100"/>
  <c r="Q174" i="100"/>
  <c r="Q100" i="100"/>
  <c r="Q182" i="100"/>
  <c r="Q57" i="100"/>
  <c r="Q235" i="100"/>
  <c r="Q3" i="100"/>
  <c r="Q21" i="100"/>
  <c r="Q259" i="100"/>
  <c r="Q393" i="100"/>
  <c r="Q374" i="100"/>
  <c r="Q277" i="100"/>
  <c r="Q413" i="100"/>
  <c r="Q298" i="100"/>
  <c r="Q401" i="100"/>
  <c r="Q408" i="100"/>
  <c r="Q380" i="100"/>
  <c r="Q362" i="100"/>
  <c r="Q485" i="100"/>
  <c r="Q104" i="100"/>
  <c r="Q67" i="100"/>
  <c r="Q266" i="100"/>
  <c r="Q499" i="100"/>
  <c r="Q502" i="100"/>
  <c r="Q494" i="100"/>
  <c r="Q151" i="100"/>
  <c r="Q230" i="100"/>
  <c r="Q423" i="100"/>
  <c r="Q484" i="100"/>
  <c r="Q155" i="100"/>
  <c r="Q479" i="100"/>
  <c r="Q185" i="100"/>
  <c r="Q35" i="100"/>
  <c r="Q123" i="100"/>
  <c r="Q319" i="100"/>
  <c r="Q270" i="100"/>
  <c r="Q305" i="100"/>
  <c r="Q216" i="100"/>
  <c r="Q32" i="100"/>
  <c r="Q150" i="100"/>
  <c r="Q335" i="100"/>
  <c r="Q265" i="100"/>
  <c r="Q40" i="100"/>
  <c r="Q240" i="100"/>
  <c r="Q142" i="100"/>
  <c r="Q175" i="100"/>
  <c r="Q232" i="100"/>
  <c r="Q36" i="100"/>
  <c r="Q291" i="100"/>
  <c r="Q10" i="100"/>
  <c r="Q25" i="100"/>
  <c r="Q315" i="100"/>
  <c r="Q398" i="100"/>
  <c r="Q389" i="100"/>
  <c r="Q285" i="100"/>
  <c r="Q210" i="100"/>
  <c r="Q306" i="100"/>
  <c r="Q406" i="100"/>
  <c r="Q416" i="100"/>
  <c r="Q388" i="100"/>
  <c r="Q370" i="100"/>
  <c r="Q353" i="100"/>
  <c r="Q124" i="100"/>
  <c r="Q80" i="100"/>
  <c r="Q341" i="100"/>
  <c r="Q419" i="100"/>
  <c r="Q438" i="100"/>
  <c r="Q430" i="100"/>
  <c r="Q436" i="100"/>
  <c r="Q158" i="100"/>
  <c r="Q442" i="100"/>
  <c r="Q420" i="100"/>
  <c r="Q94" i="100"/>
  <c r="Q490" i="100"/>
  <c r="Q311" i="100"/>
  <c r="Q312" i="100"/>
  <c r="Q179" i="100"/>
  <c r="Q181" i="100"/>
  <c r="Q52" i="100"/>
  <c r="Q273" i="100"/>
  <c r="Q96" i="100"/>
  <c r="Q201" i="100"/>
  <c r="Q118" i="100"/>
  <c r="Q135" i="100"/>
  <c r="Q233" i="100"/>
  <c r="Q46" i="100"/>
  <c r="Q193" i="100"/>
  <c r="Q110" i="100"/>
  <c r="Q119" i="100"/>
  <c r="Q280" i="100"/>
  <c r="Q103" i="100"/>
  <c r="Q347" i="100"/>
  <c r="Q17" i="100"/>
  <c r="Q29" i="100"/>
  <c r="Q348" i="100"/>
  <c r="Q219" i="100"/>
  <c r="Q409" i="100"/>
  <c r="Q293" i="100"/>
  <c r="Q218" i="100"/>
  <c r="Q314" i="100"/>
  <c r="Q405" i="100"/>
  <c r="Q359" i="100"/>
  <c r="Q396" i="100"/>
  <c r="Q378" i="100"/>
  <c r="Q287" i="100"/>
  <c r="Q245" i="100"/>
  <c r="Q472" i="100"/>
  <c r="Q447" i="100"/>
  <c r="Q439" i="100"/>
  <c r="Q461" i="100"/>
  <c r="Q113" i="100"/>
  <c r="Q467" i="100"/>
  <c r="Q445" i="100"/>
  <c r="Q84" i="100"/>
  <c r="Q426" i="100"/>
  <c r="Q191" i="100"/>
  <c r="Q153" i="100"/>
  <c r="Q149" i="100"/>
  <c r="Q343" i="100"/>
  <c r="Q71" i="100"/>
  <c r="Q241" i="100"/>
  <c r="Q147" i="100"/>
  <c r="Q264" i="100"/>
  <c r="Q86" i="100"/>
  <c r="Q279" i="100"/>
  <c r="Q432" i="100"/>
  <c r="Q63" i="100"/>
  <c r="Q320" i="100"/>
  <c r="Q78" i="100"/>
  <c r="Q224" i="100"/>
  <c r="Q200" i="100"/>
  <c r="Q60" i="100"/>
  <c r="Q5" i="100"/>
  <c r="Q19" i="100"/>
  <c r="Q7" i="100"/>
  <c r="Q211" i="100"/>
  <c r="Q251" i="100"/>
  <c r="Q414" i="100"/>
  <c r="Q301" i="100"/>
  <c r="Q226" i="100"/>
  <c r="Q322" i="100"/>
  <c r="Q358" i="100"/>
  <c r="Q367" i="100"/>
  <c r="Q404" i="100"/>
  <c r="Q386" i="100"/>
  <c r="Q222" i="100"/>
  <c r="Q99" i="100"/>
  <c r="Q61" i="100"/>
  <c r="Q131" i="100"/>
  <c r="Q8" i="100"/>
  <c r="Q482" i="100"/>
  <c r="Q192" i="100"/>
  <c r="Q466" i="100"/>
  <c r="Q458" i="100"/>
  <c r="Q486" i="100"/>
  <c r="Q148" i="100"/>
  <c r="Q488" i="100"/>
  <c r="Q470" i="100"/>
  <c r="Q173" i="100"/>
  <c r="Q435" i="100"/>
  <c r="Q327" i="100"/>
  <c r="Q121" i="100"/>
  <c r="Q117" i="100"/>
  <c r="Q178" i="100"/>
  <c r="Q170" i="100"/>
  <c r="Q209" i="100"/>
  <c r="Q59" i="100"/>
  <c r="Q344" i="100"/>
  <c r="Q169" i="100"/>
  <c r="Q91" i="100"/>
  <c r="Q198" i="100"/>
  <c r="Q65" i="100"/>
  <c r="Q246" i="100"/>
  <c r="Q197" i="100"/>
  <c r="Q157" i="100"/>
  <c r="Q180" i="100"/>
  <c r="Q167" i="100"/>
  <c r="Q14" i="100"/>
  <c r="Q24" i="100"/>
  <c r="Q13" i="100"/>
  <c r="Q243" i="100"/>
  <c r="Q284" i="100"/>
  <c r="Q213" i="100"/>
  <c r="Q309" i="100"/>
  <c r="Q234" i="100"/>
  <c r="Q330" i="100"/>
  <c r="Q365" i="100"/>
  <c r="Q375" i="100"/>
  <c r="Q412" i="100"/>
  <c r="Q394" i="100"/>
  <c r="Q500" i="100"/>
  <c r="Q160" i="100"/>
  <c r="Q23" i="100"/>
  <c r="Q260" i="100"/>
  <c r="Q457" i="100"/>
  <c r="Q126" i="100"/>
  <c r="Q491" i="100"/>
  <c r="Q483" i="100"/>
  <c r="Q422" i="100"/>
  <c r="Q303" i="100"/>
  <c r="Q433" i="100"/>
  <c r="Q487" i="100"/>
  <c r="Q454" i="100"/>
  <c r="Q196" i="100"/>
  <c r="Q239" i="100"/>
  <c r="Q89" i="100"/>
  <c r="Q77" i="100"/>
  <c r="Q223" i="100"/>
  <c r="Q138" i="100"/>
  <c r="Q310" i="100"/>
  <c r="Q54" i="100"/>
  <c r="Q207" i="100"/>
  <c r="Q137" i="100"/>
  <c r="Q165" i="100"/>
  <c r="Q254" i="100"/>
  <c r="Q68" i="100"/>
  <c r="Q199" i="100"/>
  <c r="Q161" i="100"/>
  <c r="Q125" i="100"/>
  <c r="Q203" i="100"/>
  <c r="Q146" i="100"/>
  <c r="Q26" i="100"/>
  <c r="Q30" i="100"/>
  <c r="Q22" i="100"/>
  <c r="Q276" i="100"/>
  <c r="Q308" i="100"/>
  <c r="Q221" i="100"/>
  <c r="Q317" i="100"/>
  <c r="Q242" i="100"/>
  <c r="Q338" i="100"/>
  <c r="Q385" i="100"/>
  <c r="Q383" i="100"/>
  <c r="Q363" i="100"/>
  <c r="Q402" i="100"/>
  <c r="Q459" i="100"/>
  <c r="Q171" i="100"/>
  <c r="Q82" i="100"/>
  <c r="Q220" i="100"/>
  <c r="Q69" i="100"/>
  <c r="Q81" i="100"/>
  <c r="Q489" i="100"/>
  <c r="Q464" i="100"/>
  <c r="Q431" i="100"/>
  <c r="Q471" i="100"/>
  <c r="Q321" i="100"/>
  <c r="Q498" i="100"/>
  <c r="Q418" i="100"/>
  <c r="Q195" i="100"/>
  <c r="Q238" i="100"/>
  <c r="Q326" i="100"/>
  <c r="Q45" i="100"/>
  <c r="Q271" i="100"/>
  <c r="Q66" i="100"/>
  <c r="Q206" i="100"/>
  <c r="Q205" i="100"/>
  <c r="Q208" i="100"/>
  <c r="Q105" i="100"/>
  <c r="Q133" i="100"/>
  <c r="Q334" i="100"/>
  <c r="Q154" i="100"/>
  <c r="Q336" i="100"/>
  <c r="Q129" i="100"/>
  <c r="Q85" i="100"/>
  <c r="Q350" i="100"/>
  <c r="Q74" i="100"/>
  <c r="Q324" i="100"/>
  <c r="Q212" i="100"/>
  <c r="Q292" i="100"/>
  <c r="Q300" i="100"/>
  <c r="Q340" i="100"/>
  <c r="Q229" i="100"/>
  <c r="Q325" i="100"/>
  <c r="Q250" i="100"/>
  <c r="Q346" i="100"/>
  <c r="Q390" i="100"/>
  <c r="Q391" i="100"/>
  <c r="Q371" i="100"/>
  <c r="Q410" i="100"/>
  <c r="F9" i="37" l="1"/>
  <c r="J16" i="37" l="1"/>
  <c r="F26" i="37"/>
  <c r="H62" i="7"/>
  <c r="J35" i="37" l="1"/>
  <c r="J33" i="37"/>
  <c r="J37" i="37" l="1"/>
  <c r="H57" i="7" l="1"/>
  <c r="H66" i="7" s="1"/>
  <c r="L9" i="37" l="1"/>
  <c r="H59" i="7"/>
  <c r="P17" i="150"/>
  <c r="U9" i="37" l="1"/>
  <c r="R9" i="37"/>
  <c r="L13" i="37"/>
  <c r="L11" i="37"/>
  <c r="U11" i="37" s="1"/>
  <c r="L10" i="37"/>
  <c r="U10" i="37" s="1"/>
  <c r="L12" i="37"/>
  <c r="U12" i="37" s="1"/>
  <c r="L14" i="37"/>
  <c r="U14" i="37" s="1"/>
  <c r="X9" i="37" l="1"/>
  <c r="U13" i="37"/>
  <c r="U16" i="37" s="1"/>
  <c r="R13" i="37"/>
  <c r="R14" i="37"/>
  <c r="X14" i="37" s="1"/>
  <c r="R12" i="37"/>
  <c r="X12" i="37" s="1"/>
  <c r="R11" i="37"/>
  <c r="X11" i="37" s="1"/>
  <c r="R10" i="37"/>
  <c r="X10" i="37" s="1"/>
  <c r="X13" i="37"/>
  <c r="X16" i="37" l="1"/>
  <c r="R16" i="37"/>
  <c r="K3" i="101"/>
  <c r="L3" i="101"/>
  <c r="J3" i="101"/>
  <c r="P13" i="150"/>
  <c r="P20" i="150"/>
  <c r="A5" i="61"/>
  <c r="A9" i="37"/>
  <c r="A26" i="37" s="1"/>
  <c r="B26" i="37" s="1"/>
  <c r="B20" i="150"/>
  <c r="P31" i="150"/>
  <c r="A1" i="150"/>
  <c r="B1" i="37"/>
  <c r="A1" i="97"/>
  <c r="B12" i="150"/>
  <c r="B9" i="37" l="1"/>
  <c r="B24" i="37"/>
  <c r="P12" i="150"/>
  <c r="M3" i="101"/>
  <c r="J33" i="101" s="1"/>
  <c r="P32" i="150"/>
  <c r="P33" i="150" s="1"/>
  <c r="P25" i="150"/>
  <c r="P38" i="150"/>
  <c r="P24" i="150"/>
  <c r="N32" i="101" l="1"/>
  <c r="O32" i="101" s="1"/>
  <c r="N18" i="101"/>
  <c r="O18" i="101" s="1"/>
  <c r="N19" i="101"/>
  <c r="O19" i="101" s="1"/>
  <c r="N15" i="101"/>
  <c r="O15" i="101" s="1"/>
  <c r="N11" i="101"/>
  <c r="O11" i="101" s="1"/>
  <c r="N22" i="101"/>
  <c r="O22" i="101" s="1"/>
  <c r="N31" i="101"/>
  <c r="O31" i="101" s="1"/>
  <c r="N17" i="101"/>
  <c r="O17" i="101" s="1"/>
  <c r="N24" i="101"/>
  <c r="O24" i="101" s="1"/>
  <c r="N27" i="101"/>
  <c r="O27" i="101" s="1"/>
  <c r="N5" i="101"/>
  <c r="O5" i="101" s="1"/>
  <c r="N4" i="101"/>
  <c r="O4" i="101" s="1"/>
  <c r="N23" i="101"/>
  <c r="O23" i="101" s="1"/>
  <c r="N20" i="101"/>
  <c r="O20" i="101" s="1"/>
  <c r="N26" i="101"/>
  <c r="O26" i="101" s="1"/>
  <c r="N30" i="101"/>
  <c r="O30" i="101" s="1"/>
  <c r="N9" i="101"/>
  <c r="O9" i="101" s="1"/>
  <c r="N21" i="101"/>
  <c r="O21" i="101" s="1"/>
  <c r="N14" i="101"/>
  <c r="O14" i="101" s="1"/>
  <c r="N16" i="101"/>
  <c r="O16" i="101" s="1"/>
  <c r="N13" i="101"/>
  <c r="O13" i="101" s="1"/>
  <c r="N8" i="101"/>
  <c r="O8" i="101" s="1"/>
  <c r="N10" i="101"/>
  <c r="O10" i="101" s="1"/>
  <c r="N7" i="101"/>
  <c r="O7" i="101" s="1"/>
  <c r="N28" i="101"/>
  <c r="O28" i="101" s="1"/>
  <c r="N25" i="101"/>
  <c r="O25" i="101" s="1"/>
  <c r="N29" i="101"/>
  <c r="O29" i="101" s="1"/>
  <c r="N12" i="101"/>
  <c r="O12" i="101" s="1"/>
  <c r="P14" i="150"/>
  <c r="J18" i="37"/>
  <c r="P26" i="150"/>
  <c r="J20" i="37" l="1"/>
  <c r="N3" i="101"/>
  <c r="AS42" i="202" l="1"/>
  <c r="O3" i="101"/>
  <c r="AU42" i="202" l="1"/>
  <c r="O33" i="101"/>
  <c r="P37" i="150"/>
  <c r="P39" i="150" l="1"/>
  <c r="P41" i="150" l="1"/>
  <c r="P43" i="150"/>
  <c r="L30" i="37" l="1"/>
  <c r="L27" i="37"/>
  <c r="L26" i="37"/>
  <c r="L29" i="37"/>
  <c r="L28" i="37"/>
  <c r="L31" i="37"/>
  <c r="R18" i="37"/>
  <c r="R20" i="37" s="1"/>
  <c r="U18" i="37"/>
  <c r="X18" i="37"/>
  <c r="R31" i="37" l="1"/>
  <c r="U31" i="37"/>
  <c r="R26" i="37"/>
  <c r="U26" i="37"/>
  <c r="U28" i="37"/>
  <c r="R28" i="37"/>
  <c r="R29" i="37"/>
  <c r="U29" i="37"/>
  <c r="U27" i="37"/>
  <c r="R27" i="37"/>
  <c r="X27" i="37" s="1"/>
  <c r="U30" i="37"/>
  <c r="R30" i="37"/>
  <c r="X30" i="37" s="1"/>
  <c r="U20" i="37"/>
  <c r="X29" i="37" l="1"/>
  <c r="X28" i="37"/>
  <c r="R35" i="37"/>
  <c r="X26" i="37"/>
  <c r="R33" i="37"/>
  <c r="U35" i="37"/>
  <c r="U33" i="37"/>
  <c r="X31" i="37"/>
  <c r="X20" i="37"/>
  <c r="U37" i="37" l="1"/>
  <c r="R37" i="37"/>
  <c r="X33" i="37"/>
  <c r="X35" i="37"/>
  <c r="X37" i="37" l="1"/>
</calcChain>
</file>

<file path=xl/sharedStrings.xml><?xml version="1.0" encoding="utf-8"?>
<sst xmlns="http://schemas.openxmlformats.org/spreadsheetml/2006/main" count="14817" uniqueCount="3180">
  <si>
    <t>CAPITALIZATION AND FINANCIAL STATISTICS  (1)</t>
  </si>
  <si>
    <t>Capital Structure:</t>
  </si>
  <si>
    <t xml:space="preserve">     Long Term Debt</t>
  </si>
  <si>
    <t xml:space="preserve">     Preferred Stock</t>
  </si>
  <si>
    <t>(MILLIONS OF DOLLARS)</t>
  </si>
  <si>
    <t xml:space="preserve"> </t>
  </si>
  <si>
    <t>CAPITALIZATION STATISTICS</t>
  </si>
  <si>
    <t>Com Eq / Shares Out.</t>
  </si>
  <si>
    <t>Common Shares Outst.</t>
  </si>
  <si>
    <t>AMOUNT OF CAPITAL EMPLOYED</t>
  </si>
  <si>
    <t>Common Equity</t>
  </si>
  <si>
    <t xml:space="preserve">     TOTAL PERMANENT CAPITAL</t>
  </si>
  <si>
    <t xml:space="preserve">     SHORT-TERM DEBT</t>
  </si>
  <si>
    <t>Total Permanent Capital</t>
  </si>
  <si>
    <t xml:space="preserve">          TOTAL CAPITAL EMPLOYED</t>
  </si>
  <si>
    <t>Short Term Debt</t>
  </si>
  <si>
    <t>INDICATED AVERAGE CAPITAL COST RATES  (2)</t>
  </si>
  <si>
    <t>EPS excluding extra</t>
  </si>
  <si>
    <t>%</t>
  </si>
  <si>
    <t>Price - High</t>
  </si>
  <si>
    <t xml:space="preserve">     PREFERRED STOCK</t>
  </si>
  <si>
    <t>Price - Low</t>
  </si>
  <si>
    <t>AVERAGE</t>
  </si>
  <si>
    <t>Average Price</t>
  </si>
  <si>
    <t>FINANCIAL RATIOS - MARKET BASED</t>
  </si>
  <si>
    <t xml:space="preserve">     EARNINGS / PRICE RATIO</t>
  </si>
  <si>
    <t>DPS by payable date</t>
  </si>
  <si>
    <t xml:space="preserve">     MARKET / AVERAGE BOOK RATIO </t>
  </si>
  <si>
    <t xml:space="preserve">     DIVIDEND YIELD</t>
  </si>
  <si>
    <t xml:space="preserve">     DIVIDEND PAYOUT RATIO</t>
  </si>
  <si>
    <t>CAPITAL STRUCTURE RATIOS</t>
  </si>
  <si>
    <t>Total Capital</t>
  </si>
  <si>
    <t xml:space="preserve">     BASED ON TOTAL PERMANENT CAPITAL:</t>
  </si>
  <si>
    <t xml:space="preserve">          LONG-TERM DEBT</t>
  </si>
  <si>
    <t xml:space="preserve">          PREFERRED STOCK</t>
  </si>
  <si>
    <t xml:space="preserve">          COMMON EQUITY</t>
  </si>
  <si>
    <t xml:space="preserve">               TOTAL</t>
  </si>
  <si>
    <t>AFUDC</t>
  </si>
  <si>
    <t xml:space="preserve">     BASED ON TOTAL CAPITAL:</t>
  </si>
  <si>
    <t xml:space="preserve">          TOTAL DEBT, INCLUDING SHORT-TERM</t>
  </si>
  <si>
    <t>FINANCIAL STATISTICS</t>
  </si>
  <si>
    <t>RATE OF RETURN ON AVERAGE BOOK COMMON EQUITY</t>
  </si>
  <si>
    <t>Total Interest</t>
  </si>
  <si>
    <t>Net Income before Extra.</t>
  </si>
  <si>
    <t>x</t>
  </si>
  <si>
    <t>Preferred Stock Dividends</t>
  </si>
  <si>
    <t>CE Income before Extra.</t>
  </si>
  <si>
    <t>Common Dividends</t>
  </si>
  <si>
    <t>SEE PAGE 2 FOR NOTES.</t>
  </si>
  <si>
    <t>Sinking Fund Requirements</t>
  </si>
  <si>
    <t>calc</t>
  </si>
  <si>
    <t>Preferred Stk + Sink Fund Req.</t>
  </si>
  <si>
    <t>5 YEAR</t>
  </si>
  <si>
    <t>Total Debt</t>
  </si>
  <si>
    <t xml:space="preserve">     TOTAL DEBT </t>
  </si>
  <si>
    <t>Income Bef Extra Items-S&amp;U</t>
  </si>
  <si>
    <t>TOTAL DEBT / TOTAL CAPITAL</t>
  </si>
  <si>
    <t>FUNDS FROM OPERATIONS / TOTAL DEBT (4)</t>
  </si>
  <si>
    <t>Input Data</t>
  </si>
  <si>
    <t>Calculations</t>
  </si>
  <si>
    <t>TOTEQ</t>
  </si>
  <si>
    <t>EPSAPPCOMM</t>
  </si>
  <si>
    <t>INTEXP</t>
  </si>
  <si>
    <t>NETINC</t>
  </si>
  <si>
    <t>COMDIVS1</t>
  </si>
  <si>
    <t>LTDEBT</t>
  </si>
  <si>
    <t>PFD</t>
  </si>
  <si>
    <t>STDEBT</t>
  </si>
  <si>
    <t>PFDDIV</t>
  </si>
  <si>
    <t>INCBEFEXT</t>
  </si>
  <si>
    <t>INCAVAILCOMM</t>
  </si>
  <si>
    <t>NETOPGFC</t>
  </si>
  <si>
    <t>Net Operating Cash Flow</t>
  </si>
  <si>
    <t>Value Line Investment Survey</t>
  </si>
  <si>
    <t xml:space="preserve">Source of Information:  </t>
  </si>
  <si>
    <t xml:space="preserve">   Risk Premium</t>
  </si>
  <si>
    <t>Average of Hist'l &amp; Proj'd Market</t>
  </si>
  <si>
    <t>Historical Market Risk Premium</t>
  </si>
  <si>
    <t>SBBI Long-Term Gov't Bonds Income</t>
  </si>
  <si>
    <t>SBBI Common Stocks Total Return -</t>
  </si>
  <si>
    <t>Average</t>
  </si>
  <si>
    <t>Risk Premium</t>
  </si>
  <si>
    <t>Market</t>
  </si>
  <si>
    <t>Projected</t>
  </si>
  <si>
    <t>Consensus Forecast Yield for 30-year Treasury Bonds</t>
  </si>
  <si>
    <t>Blue Chip Financial Forecasts</t>
  </si>
  <si>
    <t>Total</t>
  </si>
  <si>
    <t>Est. Median Annual Total Return</t>
  </si>
  <si>
    <t>Est. Median Dividend Yield</t>
  </si>
  <si>
    <t>Date of Value Line Summary &amp; Index</t>
  </si>
  <si>
    <t xml:space="preserve">Est. Median Annual Appreciation Potential </t>
  </si>
  <si>
    <t>Est. Median Appreciation Potential 3 - 5 Yrs. Hence</t>
  </si>
  <si>
    <t>Notes:</t>
  </si>
  <si>
    <t>(1)</t>
  </si>
  <si>
    <t>(2)</t>
  </si>
  <si>
    <t>(3)</t>
  </si>
  <si>
    <t>(4)</t>
  </si>
  <si>
    <t>Indicated Common Equity Cost Rate</t>
  </si>
  <si>
    <t>Recommended Common Equity Cost Rate</t>
  </si>
  <si>
    <t>Moody's</t>
  </si>
  <si>
    <t>TOTAL DEBT / EBITDA (3)</t>
  </si>
  <si>
    <t>Yahoo</t>
  </si>
  <si>
    <t>Bond Ratings</t>
  </si>
  <si>
    <t>Beta</t>
  </si>
  <si>
    <t>Date</t>
  </si>
  <si>
    <t>Sources of Information:</t>
  </si>
  <si>
    <t>Aaa Bonds</t>
  </si>
  <si>
    <t>PRPM Results</t>
  </si>
  <si>
    <t>Company Name</t>
  </si>
  <si>
    <t>AWR</t>
  </si>
  <si>
    <t>AWK</t>
  </si>
  <si>
    <t>CWT</t>
  </si>
  <si>
    <t>MSEX</t>
  </si>
  <si>
    <t>Indicated Dividend</t>
  </si>
  <si>
    <t>Company</t>
  </si>
  <si>
    <t>Indicated Common Equity Cost Rate Through Use</t>
  </si>
  <si>
    <t>of the Traditional Capital Asset Pricing Model (CAPM) and Empirical Capital Asset Pricing Model (ECAPM)</t>
  </si>
  <si>
    <t>Value Line Adjusted Beta</t>
  </si>
  <si>
    <t>TICKER</t>
  </si>
  <si>
    <t>Ticker</t>
  </si>
  <si>
    <t>R Factor</t>
  </si>
  <si>
    <t>Median</t>
  </si>
  <si>
    <t>KR</t>
  </si>
  <si>
    <t>SHW</t>
  </si>
  <si>
    <t>A2</t>
  </si>
  <si>
    <t>A+</t>
  </si>
  <si>
    <t>A</t>
  </si>
  <si>
    <t>A-</t>
  </si>
  <si>
    <t>GARCH Coefficient</t>
  </si>
  <si>
    <t>AEP</t>
  </si>
  <si>
    <t>EIX</t>
  </si>
  <si>
    <t>FE</t>
  </si>
  <si>
    <t>NEE</t>
  </si>
  <si>
    <t>PNW</t>
  </si>
  <si>
    <t>PPL</t>
  </si>
  <si>
    <t>SO</t>
  </si>
  <si>
    <t>AEE</t>
  </si>
  <si>
    <t>CNP</t>
  </si>
  <si>
    <t>CMS</t>
  </si>
  <si>
    <t>ED</t>
  </si>
  <si>
    <t>D</t>
  </si>
  <si>
    <t>DTE</t>
  </si>
  <si>
    <t>DUK</t>
  </si>
  <si>
    <t>ETR</t>
  </si>
  <si>
    <t>EXC</t>
  </si>
  <si>
    <t>NI</t>
  </si>
  <si>
    <t>PEG</t>
  </si>
  <si>
    <t>SRE</t>
  </si>
  <si>
    <t>WEC</t>
  </si>
  <si>
    <t>XEL</t>
  </si>
  <si>
    <t>A3</t>
  </si>
  <si>
    <t>BBB</t>
  </si>
  <si>
    <t>BBB+</t>
  </si>
  <si>
    <t>Baa1</t>
  </si>
  <si>
    <t>Baa2</t>
  </si>
  <si>
    <t>2015M02</t>
  </si>
  <si>
    <t>2015M01</t>
  </si>
  <si>
    <t>2014M12</t>
  </si>
  <si>
    <t>2014M11</t>
  </si>
  <si>
    <t>2014M10</t>
  </si>
  <si>
    <t>2014M09</t>
  </si>
  <si>
    <t>2014M08</t>
  </si>
  <si>
    <t>2014M07</t>
  </si>
  <si>
    <t>2014M06</t>
  </si>
  <si>
    <t>2014M05</t>
  </si>
  <si>
    <t>2014M04</t>
  </si>
  <si>
    <t>2014M03</t>
  </si>
  <si>
    <t>2014M02</t>
  </si>
  <si>
    <t>2014M01</t>
  </si>
  <si>
    <t>2013M12</t>
  </si>
  <si>
    <t>2013M11</t>
  </si>
  <si>
    <t>2013M10</t>
  </si>
  <si>
    <t>2013M09</t>
  </si>
  <si>
    <t>2013M08</t>
  </si>
  <si>
    <t>2013M07</t>
  </si>
  <si>
    <t>2013M06</t>
  </si>
  <si>
    <t>2013M05</t>
  </si>
  <si>
    <t>2013M04</t>
  </si>
  <si>
    <t>2013M03</t>
  </si>
  <si>
    <t>2013M02</t>
  </si>
  <si>
    <t>2013M01</t>
  </si>
  <si>
    <t>2012M12</t>
  </si>
  <si>
    <t>2012M11</t>
  </si>
  <si>
    <t>2012M10</t>
  </si>
  <si>
    <t>2012M09</t>
  </si>
  <si>
    <t>2012M08</t>
  </si>
  <si>
    <t>2012M07</t>
  </si>
  <si>
    <t>2012M06</t>
  </si>
  <si>
    <t>2012M05</t>
  </si>
  <si>
    <t>2012M04</t>
  </si>
  <si>
    <t>2012M03</t>
  </si>
  <si>
    <t>2012M02</t>
  </si>
  <si>
    <t>2012M01</t>
  </si>
  <si>
    <t>2011M12</t>
  </si>
  <si>
    <t>2011M11</t>
  </si>
  <si>
    <t>2011M10</t>
  </si>
  <si>
    <t>2011M09</t>
  </si>
  <si>
    <t>2011M08</t>
  </si>
  <si>
    <t>2011M07</t>
  </si>
  <si>
    <t>2011M06</t>
  </si>
  <si>
    <t>2011M05</t>
  </si>
  <si>
    <t>2011M04</t>
  </si>
  <si>
    <t>2011M03</t>
  </si>
  <si>
    <t>2011M02</t>
  </si>
  <si>
    <t>2011M01</t>
  </si>
  <si>
    <t>2010M12</t>
  </si>
  <si>
    <t>2010M11</t>
  </si>
  <si>
    <t>2010M10</t>
  </si>
  <si>
    <t>2010M09</t>
  </si>
  <si>
    <t>2010M08</t>
  </si>
  <si>
    <t>2010M07</t>
  </si>
  <si>
    <t>2010M06</t>
  </si>
  <si>
    <t>2010M05</t>
  </si>
  <si>
    <t>2010M04</t>
  </si>
  <si>
    <t>2010M03</t>
  </si>
  <si>
    <t>2010M02</t>
  </si>
  <si>
    <t>2010M01</t>
  </si>
  <si>
    <t>2009M12</t>
  </si>
  <si>
    <t>2009M11</t>
  </si>
  <si>
    <t>2009M10</t>
  </si>
  <si>
    <t>2009M09</t>
  </si>
  <si>
    <t>2009M08</t>
  </si>
  <si>
    <t>2009M07</t>
  </si>
  <si>
    <t>2009M06</t>
  </si>
  <si>
    <t>2009M05</t>
  </si>
  <si>
    <t>2009M04</t>
  </si>
  <si>
    <t>2009M03</t>
  </si>
  <si>
    <t>2009M02</t>
  </si>
  <si>
    <t>2009M01</t>
  </si>
  <si>
    <t>2008M12</t>
  </si>
  <si>
    <t>2008M11</t>
  </si>
  <si>
    <t>2008M10</t>
  </si>
  <si>
    <t>2008M09</t>
  </si>
  <si>
    <t>2008M08</t>
  </si>
  <si>
    <t>2008M07</t>
  </si>
  <si>
    <t>2008M06</t>
  </si>
  <si>
    <t>2008M05</t>
  </si>
  <si>
    <t>2008M04</t>
  </si>
  <si>
    <t>2008M03</t>
  </si>
  <si>
    <t>2008M02</t>
  </si>
  <si>
    <t>2008M01</t>
  </si>
  <si>
    <t>2007M12</t>
  </si>
  <si>
    <t>2007M11</t>
  </si>
  <si>
    <t>2007M10</t>
  </si>
  <si>
    <t>2007M09</t>
  </si>
  <si>
    <t>2007M08</t>
  </si>
  <si>
    <t>2007M07</t>
  </si>
  <si>
    <t>2007M06</t>
  </si>
  <si>
    <t>2007M05</t>
  </si>
  <si>
    <t>2007M04</t>
  </si>
  <si>
    <t>2007M03</t>
  </si>
  <si>
    <t>2007M02</t>
  </si>
  <si>
    <t>2007M01</t>
  </si>
  <si>
    <t>2006M12</t>
  </si>
  <si>
    <t>2006M11</t>
  </si>
  <si>
    <t>2006M10</t>
  </si>
  <si>
    <t>2006M09</t>
  </si>
  <si>
    <t>2006M08</t>
  </si>
  <si>
    <t>2006M07</t>
  </si>
  <si>
    <t>2006M06</t>
  </si>
  <si>
    <t>2006M05</t>
  </si>
  <si>
    <t>2006M04</t>
  </si>
  <si>
    <t>2006M03</t>
  </si>
  <si>
    <t>2006M02</t>
  </si>
  <si>
    <t>2006M01</t>
  </si>
  <si>
    <t>2005M12</t>
  </si>
  <si>
    <t>2005M11</t>
  </si>
  <si>
    <t>2005M10</t>
  </si>
  <si>
    <t>2005M09</t>
  </si>
  <si>
    <t>2005M08</t>
  </si>
  <si>
    <t>2005M07</t>
  </si>
  <si>
    <t>2005M06</t>
  </si>
  <si>
    <t>2005M05</t>
  </si>
  <si>
    <t>2005M04</t>
  </si>
  <si>
    <t>2005M03</t>
  </si>
  <si>
    <t>2005M02</t>
  </si>
  <si>
    <t>2005M01</t>
  </si>
  <si>
    <t>2004M12</t>
  </si>
  <si>
    <t>2004M11</t>
  </si>
  <si>
    <t>2004M10</t>
  </si>
  <si>
    <t>2004M09</t>
  </si>
  <si>
    <t>2004M08</t>
  </si>
  <si>
    <t>2004M07</t>
  </si>
  <si>
    <t>2004M06</t>
  </si>
  <si>
    <t>2004M05</t>
  </si>
  <si>
    <t>2004M04</t>
  </si>
  <si>
    <t>2004M03</t>
  </si>
  <si>
    <t>2004M02</t>
  </si>
  <si>
    <t>2004M01</t>
  </si>
  <si>
    <t>2003M12</t>
  </si>
  <si>
    <t>2003M11</t>
  </si>
  <si>
    <t>2003M10</t>
  </si>
  <si>
    <t>2003M09</t>
  </si>
  <si>
    <t>2003M08</t>
  </si>
  <si>
    <t>2003M07</t>
  </si>
  <si>
    <t>2003M06</t>
  </si>
  <si>
    <t>2003M05</t>
  </si>
  <si>
    <t>2003M04</t>
  </si>
  <si>
    <t>2003M03</t>
  </si>
  <si>
    <t>2003M02</t>
  </si>
  <si>
    <t>2003M01</t>
  </si>
  <si>
    <t>2002M12</t>
  </si>
  <si>
    <t>2002M11</t>
  </si>
  <si>
    <t>2002M10</t>
  </si>
  <si>
    <t>2002M09</t>
  </si>
  <si>
    <t>2002M08</t>
  </si>
  <si>
    <t>2002M07</t>
  </si>
  <si>
    <t>2002M06</t>
  </si>
  <si>
    <t>2002M05</t>
  </si>
  <si>
    <t>2002M04</t>
  </si>
  <si>
    <t>2002M03</t>
  </si>
  <si>
    <t>2002M02</t>
  </si>
  <si>
    <t>2002M01</t>
  </si>
  <si>
    <t>2001M12</t>
  </si>
  <si>
    <t>2001M11</t>
  </si>
  <si>
    <t>2001M10</t>
  </si>
  <si>
    <t>2001M09</t>
  </si>
  <si>
    <t>2001M08</t>
  </si>
  <si>
    <t>2001M07</t>
  </si>
  <si>
    <t>2001M06</t>
  </si>
  <si>
    <t>2001M05</t>
  </si>
  <si>
    <t>2001M04</t>
  </si>
  <si>
    <t>2001M03</t>
  </si>
  <si>
    <t>2001M02</t>
  </si>
  <si>
    <t>2001M01</t>
  </si>
  <si>
    <t>2000M12</t>
  </si>
  <si>
    <t>2000M11</t>
  </si>
  <si>
    <t>2000M10</t>
  </si>
  <si>
    <t>2000M09</t>
  </si>
  <si>
    <t>2000M08</t>
  </si>
  <si>
    <t>2000M07</t>
  </si>
  <si>
    <t>2000M06</t>
  </si>
  <si>
    <t>2000M05</t>
  </si>
  <si>
    <t>2000M04</t>
  </si>
  <si>
    <t>2000M03</t>
  </si>
  <si>
    <t>2000M02</t>
  </si>
  <si>
    <t>2000M01</t>
  </si>
  <si>
    <t>1999M12</t>
  </si>
  <si>
    <t>1999M11</t>
  </si>
  <si>
    <t>1999M10</t>
  </si>
  <si>
    <t>1999M09</t>
  </si>
  <si>
    <t>1999M08</t>
  </si>
  <si>
    <t>1999M07</t>
  </si>
  <si>
    <t>1999M06</t>
  </si>
  <si>
    <t>1999M05</t>
  </si>
  <si>
    <t>1999M04</t>
  </si>
  <si>
    <t>1999M03</t>
  </si>
  <si>
    <t>1999M02</t>
  </si>
  <si>
    <t>1999M01</t>
  </si>
  <si>
    <t>1998M12</t>
  </si>
  <si>
    <t>1998M11</t>
  </si>
  <si>
    <t>1998M10</t>
  </si>
  <si>
    <t>1998M09</t>
  </si>
  <si>
    <t>1998M08</t>
  </si>
  <si>
    <t>1998M07</t>
  </si>
  <si>
    <t>1998M06</t>
  </si>
  <si>
    <t>1998M05</t>
  </si>
  <si>
    <t>1998M04</t>
  </si>
  <si>
    <t>1998M03</t>
  </si>
  <si>
    <t>1998M02</t>
  </si>
  <si>
    <t>1998M01</t>
  </si>
  <si>
    <t>1997M12</t>
  </si>
  <si>
    <t>1997M11</t>
  </si>
  <si>
    <t>1997M10</t>
  </si>
  <si>
    <t>1997M09</t>
  </si>
  <si>
    <t>1997M08</t>
  </si>
  <si>
    <t>1997M07</t>
  </si>
  <si>
    <t>1997M06</t>
  </si>
  <si>
    <t>1997M05</t>
  </si>
  <si>
    <t>1997M04</t>
  </si>
  <si>
    <t>1997M03</t>
  </si>
  <si>
    <t>1997M02</t>
  </si>
  <si>
    <t>1997M01</t>
  </si>
  <si>
    <t>1996M12</t>
  </si>
  <si>
    <t>1996M11</t>
  </si>
  <si>
    <t>1996M10</t>
  </si>
  <si>
    <t>1996M09</t>
  </si>
  <si>
    <t>1996M08</t>
  </si>
  <si>
    <t>1996M07</t>
  </si>
  <si>
    <t>1996M06</t>
  </si>
  <si>
    <t>1996M05</t>
  </si>
  <si>
    <t>1996M04</t>
  </si>
  <si>
    <t>1996M03</t>
  </si>
  <si>
    <t>1996M02</t>
  </si>
  <si>
    <t>1996M01</t>
  </si>
  <si>
    <t>1995M12</t>
  </si>
  <si>
    <t>1995M11</t>
  </si>
  <si>
    <t>1995M10</t>
  </si>
  <si>
    <t>1995M09</t>
  </si>
  <si>
    <t>1995M08</t>
  </si>
  <si>
    <t>1995M07</t>
  </si>
  <si>
    <t>1995M06</t>
  </si>
  <si>
    <t>1995M05</t>
  </si>
  <si>
    <t>1995M04</t>
  </si>
  <si>
    <t>1995M03</t>
  </si>
  <si>
    <t>1995M02</t>
  </si>
  <si>
    <t>1995M01</t>
  </si>
  <si>
    <t>1994M12</t>
  </si>
  <si>
    <t>1994M11</t>
  </si>
  <si>
    <t>1994M10</t>
  </si>
  <si>
    <t>1994M09</t>
  </si>
  <si>
    <t>1994M08</t>
  </si>
  <si>
    <t>1994M07</t>
  </si>
  <si>
    <t>1994M06</t>
  </si>
  <si>
    <t>1994M05</t>
  </si>
  <si>
    <t>1994M04</t>
  </si>
  <si>
    <t>1994M03</t>
  </si>
  <si>
    <t>1994M02</t>
  </si>
  <si>
    <t>1994M01</t>
  </si>
  <si>
    <t>1993M12</t>
  </si>
  <si>
    <t>1993M11</t>
  </si>
  <si>
    <t>1993M10</t>
  </si>
  <si>
    <t>1993M09</t>
  </si>
  <si>
    <t>1993M08</t>
  </si>
  <si>
    <t>1993M07</t>
  </si>
  <si>
    <t>1993M06</t>
  </si>
  <si>
    <t>1993M05</t>
  </si>
  <si>
    <t>1993M04</t>
  </si>
  <si>
    <t>1993M03</t>
  </si>
  <si>
    <t>1993M02</t>
  </si>
  <si>
    <t>1993M01</t>
  </si>
  <si>
    <t>1992M12</t>
  </si>
  <si>
    <t>1992M11</t>
  </si>
  <si>
    <t>1992M10</t>
  </si>
  <si>
    <t>1992M09</t>
  </si>
  <si>
    <t>1992M08</t>
  </si>
  <si>
    <t>1992M07</t>
  </si>
  <si>
    <t>1992M06</t>
  </si>
  <si>
    <t>1992M05</t>
  </si>
  <si>
    <t>1992M04</t>
  </si>
  <si>
    <t>1992M03</t>
  </si>
  <si>
    <t>1992M02</t>
  </si>
  <si>
    <t>1992M01</t>
  </si>
  <si>
    <t>1991M12</t>
  </si>
  <si>
    <t>1991M11</t>
  </si>
  <si>
    <t>1991M10</t>
  </si>
  <si>
    <t>1991M09</t>
  </si>
  <si>
    <t>1991M08</t>
  </si>
  <si>
    <t>1991M07</t>
  </si>
  <si>
    <t>1991M06</t>
  </si>
  <si>
    <t>1991M05</t>
  </si>
  <si>
    <t>1991M04</t>
  </si>
  <si>
    <t>1991M03</t>
  </si>
  <si>
    <t>1991M02</t>
  </si>
  <si>
    <t>1991M01</t>
  </si>
  <si>
    <t>1990M12</t>
  </si>
  <si>
    <t>1990M11</t>
  </si>
  <si>
    <t>1990M10</t>
  </si>
  <si>
    <t>1990M09</t>
  </si>
  <si>
    <t>1990M08</t>
  </si>
  <si>
    <t>1990M07</t>
  </si>
  <si>
    <t>1990M06</t>
  </si>
  <si>
    <t>1990M05</t>
  </si>
  <si>
    <t>1990M04</t>
  </si>
  <si>
    <t>1990M03</t>
  </si>
  <si>
    <t>1990M02</t>
  </si>
  <si>
    <t>1990M01</t>
  </si>
  <si>
    <t>1989M12</t>
  </si>
  <si>
    <t>1989M11</t>
  </si>
  <si>
    <t>1989M10</t>
  </si>
  <si>
    <t>1989M09</t>
  </si>
  <si>
    <t>1989M08</t>
  </si>
  <si>
    <t>1989M07</t>
  </si>
  <si>
    <t>1989M06</t>
  </si>
  <si>
    <t>1989M05</t>
  </si>
  <si>
    <t>1989M04</t>
  </si>
  <si>
    <t>1989M03</t>
  </si>
  <si>
    <t>1989M02</t>
  </si>
  <si>
    <t>1989M01</t>
  </si>
  <si>
    <t>1988M12</t>
  </si>
  <si>
    <t>1988M11</t>
  </si>
  <si>
    <t>1988M10</t>
  </si>
  <si>
    <t>1988M09</t>
  </si>
  <si>
    <t>1988M08</t>
  </si>
  <si>
    <t>1988M07</t>
  </si>
  <si>
    <t>1988M06</t>
  </si>
  <si>
    <t>1988M05</t>
  </si>
  <si>
    <t>1988M04</t>
  </si>
  <si>
    <t>1988M03</t>
  </si>
  <si>
    <t>1988M02</t>
  </si>
  <si>
    <t>1988M01</t>
  </si>
  <si>
    <t>1987M12</t>
  </si>
  <si>
    <t>1987M11</t>
  </si>
  <si>
    <t>1987M10</t>
  </si>
  <si>
    <t>1987M09</t>
  </si>
  <si>
    <t>1987M08</t>
  </si>
  <si>
    <t>1987M07</t>
  </si>
  <si>
    <t>1987M06</t>
  </si>
  <si>
    <t>1987M05</t>
  </si>
  <si>
    <t>1987M04</t>
  </si>
  <si>
    <t>1987M03</t>
  </si>
  <si>
    <t>1987M02</t>
  </si>
  <si>
    <t>1987M01</t>
  </si>
  <si>
    <t>1986M12</t>
  </si>
  <si>
    <t>1986M11</t>
  </si>
  <si>
    <t>1986M10</t>
  </si>
  <si>
    <t>1986M09</t>
  </si>
  <si>
    <t>1986M08</t>
  </si>
  <si>
    <t>1986M07</t>
  </si>
  <si>
    <t>1986M06</t>
  </si>
  <si>
    <t>1986M05</t>
  </si>
  <si>
    <t>1986M04</t>
  </si>
  <si>
    <t>1986M03</t>
  </si>
  <si>
    <t>1986M02</t>
  </si>
  <si>
    <t>1986M01</t>
  </si>
  <si>
    <t>1985M12</t>
  </si>
  <si>
    <t>1985M11</t>
  </si>
  <si>
    <t>1985M10</t>
  </si>
  <si>
    <t>1985M09</t>
  </si>
  <si>
    <t>1985M08</t>
  </si>
  <si>
    <t>1985M07</t>
  </si>
  <si>
    <t>1985M06</t>
  </si>
  <si>
    <t>1985M05</t>
  </si>
  <si>
    <t>1985M04</t>
  </si>
  <si>
    <t>1985M03</t>
  </si>
  <si>
    <t>1985M02</t>
  </si>
  <si>
    <t>1985M01</t>
  </si>
  <si>
    <t>1984M12</t>
  </si>
  <si>
    <t>1984M11</t>
  </si>
  <si>
    <t>1984M10</t>
  </si>
  <si>
    <t>1984M09</t>
  </si>
  <si>
    <t>1984M08</t>
  </si>
  <si>
    <t>1984M07</t>
  </si>
  <si>
    <t>1984M06</t>
  </si>
  <si>
    <t>1984M05</t>
  </si>
  <si>
    <t>1984M04</t>
  </si>
  <si>
    <t>1984M03</t>
  </si>
  <si>
    <t>1984M02</t>
  </si>
  <si>
    <t>1984M01</t>
  </si>
  <si>
    <t>1983M12</t>
  </si>
  <si>
    <t>1983M11</t>
  </si>
  <si>
    <t>1983M10</t>
  </si>
  <si>
    <t>1983M09</t>
  </si>
  <si>
    <t>1983M08</t>
  </si>
  <si>
    <t>1983M07</t>
  </si>
  <si>
    <t>1983M06</t>
  </si>
  <si>
    <t>1983M05</t>
  </si>
  <si>
    <t>1983M04</t>
  </si>
  <si>
    <t>1983M03</t>
  </si>
  <si>
    <t>1983M02</t>
  </si>
  <si>
    <t>1983M01</t>
  </si>
  <si>
    <t>1982M12</t>
  </si>
  <si>
    <t>1982M11</t>
  </si>
  <si>
    <t>1982M10</t>
  </si>
  <si>
    <t>1982M09</t>
  </si>
  <si>
    <t>1982M08</t>
  </si>
  <si>
    <t>1982M07</t>
  </si>
  <si>
    <t>1982M06</t>
  </si>
  <si>
    <t>1982M05</t>
  </si>
  <si>
    <t>1982M04</t>
  </si>
  <si>
    <t>1982M03</t>
  </si>
  <si>
    <t>1982M02</t>
  </si>
  <si>
    <t>1982M01</t>
  </si>
  <si>
    <t>1981M12</t>
  </si>
  <si>
    <t>1981M11</t>
  </si>
  <si>
    <t>1981M10</t>
  </si>
  <si>
    <t>1981M09</t>
  </si>
  <si>
    <t>1981M08</t>
  </si>
  <si>
    <t>1981M07</t>
  </si>
  <si>
    <t>1981M06</t>
  </si>
  <si>
    <t>1981M05</t>
  </si>
  <si>
    <t>1981M04</t>
  </si>
  <si>
    <t>1981M03</t>
  </si>
  <si>
    <t>1981M02</t>
  </si>
  <si>
    <t>1981M01</t>
  </si>
  <si>
    <t>1980M12</t>
  </si>
  <si>
    <t>1980M11</t>
  </si>
  <si>
    <t>1980M10</t>
  </si>
  <si>
    <t>1980M09</t>
  </si>
  <si>
    <t>1980M08</t>
  </si>
  <si>
    <t>1980M07</t>
  </si>
  <si>
    <t>1980M06</t>
  </si>
  <si>
    <t>1980M05</t>
  </si>
  <si>
    <t>1980M04</t>
  </si>
  <si>
    <t>1980M03</t>
  </si>
  <si>
    <t>1980M02</t>
  </si>
  <si>
    <t>1980M01</t>
  </si>
  <si>
    <t>1979M12</t>
  </si>
  <si>
    <t>1979M11</t>
  </si>
  <si>
    <t>1979M10</t>
  </si>
  <si>
    <t>1979M09</t>
  </si>
  <si>
    <t>1979M08</t>
  </si>
  <si>
    <t>1979M07</t>
  </si>
  <si>
    <t>1979M06</t>
  </si>
  <si>
    <t>1979M05</t>
  </si>
  <si>
    <t>1979M04</t>
  </si>
  <si>
    <t>1979M03</t>
  </si>
  <si>
    <t>1979M02</t>
  </si>
  <si>
    <t>1979M01</t>
  </si>
  <si>
    <t>1978M12</t>
  </si>
  <si>
    <t>1978M11</t>
  </si>
  <si>
    <t>1978M10</t>
  </si>
  <si>
    <t>1978M09</t>
  </si>
  <si>
    <t>1978M08</t>
  </si>
  <si>
    <t>1978M07</t>
  </si>
  <si>
    <t>1978M06</t>
  </si>
  <si>
    <t>1978M05</t>
  </si>
  <si>
    <t>1978M04</t>
  </si>
  <si>
    <t>1978M03</t>
  </si>
  <si>
    <t>1978M02</t>
  </si>
  <si>
    <t>1978M01</t>
  </si>
  <si>
    <t>1977M12</t>
  </si>
  <si>
    <t>1977M11</t>
  </si>
  <si>
    <t>1977M10</t>
  </si>
  <si>
    <t>1977M09</t>
  </si>
  <si>
    <t>1977M08</t>
  </si>
  <si>
    <t>1977M07</t>
  </si>
  <si>
    <t>1977M06</t>
  </si>
  <si>
    <t>1977M05</t>
  </si>
  <si>
    <t>1977M04</t>
  </si>
  <si>
    <t>1977M03</t>
  </si>
  <si>
    <t>1977M02</t>
  </si>
  <si>
    <t>1977M01</t>
  </si>
  <si>
    <t>1976M12</t>
  </si>
  <si>
    <t>1976M11</t>
  </si>
  <si>
    <t>1976M10</t>
  </si>
  <si>
    <t>1976M09</t>
  </si>
  <si>
    <t>1976M08</t>
  </si>
  <si>
    <t>1976M07</t>
  </si>
  <si>
    <t>1976M06</t>
  </si>
  <si>
    <t>1976M05</t>
  </si>
  <si>
    <t>1976M04</t>
  </si>
  <si>
    <t>1976M03</t>
  </si>
  <si>
    <t>1976M02</t>
  </si>
  <si>
    <t>1976M01</t>
  </si>
  <si>
    <t>1975M12</t>
  </si>
  <si>
    <t>1975M11</t>
  </si>
  <si>
    <t>1975M10</t>
  </si>
  <si>
    <t>1975M09</t>
  </si>
  <si>
    <t>1975M08</t>
  </si>
  <si>
    <t>1975M07</t>
  </si>
  <si>
    <t>1975M06</t>
  </si>
  <si>
    <t>1975M05</t>
  </si>
  <si>
    <t>1975M04</t>
  </si>
  <si>
    <t>1975M03</t>
  </si>
  <si>
    <t>1975M02</t>
  </si>
  <si>
    <t>1975M01</t>
  </si>
  <si>
    <t>1974M12</t>
  </si>
  <si>
    <t>1974M11</t>
  </si>
  <si>
    <t>1974M10</t>
  </si>
  <si>
    <t>1974M09</t>
  </si>
  <si>
    <t>1974M08</t>
  </si>
  <si>
    <t>1974M07</t>
  </si>
  <si>
    <t>1974M06</t>
  </si>
  <si>
    <t>1974M05</t>
  </si>
  <si>
    <t>1974M04</t>
  </si>
  <si>
    <t>1974M03</t>
  </si>
  <si>
    <t>1974M02</t>
  </si>
  <si>
    <t>1974M01</t>
  </si>
  <si>
    <t>1973M12</t>
  </si>
  <si>
    <t>1973M11</t>
  </si>
  <si>
    <t>1973M10</t>
  </si>
  <si>
    <t>1973M09</t>
  </si>
  <si>
    <t>1973M08</t>
  </si>
  <si>
    <t>1973M07</t>
  </si>
  <si>
    <t>1973M06</t>
  </si>
  <si>
    <t>1973M05</t>
  </si>
  <si>
    <t>1973M04</t>
  </si>
  <si>
    <t>1973M03</t>
  </si>
  <si>
    <t>1973M02</t>
  </si>
  <si>
    <t>1973M01</t>
  </si>
  <si>
    <t>1972M12</t>
  </si>
  <si>
    <t>1972M11</t>
  </si>
  <si>
    <t>1972M10</t>
  </si>
  <si>
    <t>1972M09</t>
  </si>
  <si>
    <t>1972M08</t>
  </si>
  <si>
    <t>1972M07</t>
  </si>
  <si>
    <t>1972M06</t>
  </si>
  <si>
    <t>1972M05</t>
  </si>
  <si>
    <t>1972M04</t>
  </si>
  <si>
    <t>1972M03</t>
  </si>
  <si>
    <t>1972M02</t>
  </si>
  <si>
    <t>1972M01</t>
  </si>
  <si>
    <t>1971M12</t>
  </si>
  <si>
    <t>1971M11</t>
  </si>
  <si>
    <t>1971M10</t>
  </si>
  <si>
    <t>1971M09</t>
  </si>
  <si>
    <t>1971M08</t>
  </si>
  <si>
    <t>1971M07</t>
  </si>
  <si>
    <t>1971M06</t>
  </si>
  <si>
    <t>1971M05</t>
  </si>
  <si>
    <t>1971M04</t>
  </si>
  <si>
    <t>1971M03</t>
  </si>
  <si>
    <t>1971M02</t>
  </si>
  <si>
    <t>1971M01</t>
  </si>
  <si>
    <t>1970M12</t>
  </si>
  <si>
    <t>1970M11</t>
  </si>
  <si>
    <t>1970M10</t>
  </si>
  <si>
    <t>1970M09</t>
  </si>
  <si>
    <t>1970M08</t>
  </si>
  <si>
    <t>1970M07</t>
  </si>
  <si>
    <t>1970M06</t>
  </si>
  <si>
    <t>1970M05</t>
  </si>
  <si>
    <t>1970M04</t>
  </si>
  <si>
    <t>1970M03</t>
  </si>
  <si>
    <t>1970M02</t>
  </si>
  <si>
    <t>1970M01</t>
  </si>
  <si>
    <t>1969M12</t>
  </si>
  <si>
    <t>1969M11</t>
  </si>
  <si>
    <t>1969M10</t>
  </si>
  <si>
    <t>1969M09</t>
  </si>
  <si>
    <t>1969M08</t>
  </si>
  <si>
    <t>1969M07</t>
  </si>
  <si>
    <t>1969M06</t>
  </si>
  <si>
    <t>1969M05</t>
  </si>
  <si>
    <t>1969M04</t>
  </si>
  <si>
    <t>1969M03</t>
  </si>
  <si>
    <t>1969M02</t>
  </si>
  <si>
    <t>1969M01</t>
  </si>
  <si>
    <t>1968M12</t>
  </si>
  <si>
    <t>1968M11</t>
  </si>
  <si>
    <t>1968M10</t>
  </si>
  <si>
    <t>1968M09</t>
  </si>
  <si>
    <t>1968M08</t>
  </si>
  <si>
    <t>1968M07</t>
  </si>
  <si>
    <t>1968M06</t>
  </si>
  <si>
    <t>1968M05</t>
  </si>
  <si>
    <t>1968M04</t>
  </si>
  <si>
    <t>1968M03</t>
  </si>
  <si>
    <t>1968M02</t>
  </si>
  <si>
    <t>1968M01</t>
  </si>
  <si>
    <t>1967M12</t>
  </si>
  <si>
    <t>1967M11</t>
  </si>
  <si>
    <t>1967M10</t>
  </si>
  <si>
    <t>1967M09</t>
  </si>
  <si>
    <t>1967M08</t>
  </si>
  <si>
    <t>1967M07</t>
  </si>
  <si>
    <t>1967M06</t>
  </si>
  <si>
    <t>1967M05</t>
  </si>
  <si>
    <t>1967M04</t>
  </si>
  <si>
    <t>1967M03</t>
  </si>
  <si>
    <t>1967M02</t>
  </si>
  <si>
    <t>1967M01</t>
  </si>
  <si>
    <t>1966M12</t>
  </si>
  <si>
    <t>1966M11</t>
  </si>
  <si>
    <t>1966M10</t>
  </si>
  <si>
    <t>1966M09</t>
  </si>
  <si>
    <t>1966M08</t>
  </si>
  <si>
    <t>1966M07</t>
  </si>
  <si>
    <t>1966M06</t>
  </si>
  <si>
    <t>1966M05</t>
  </si>
  <si>
    <t>1966M04</t>
  </si>
  <si>
    <t>1966M03</t>
  </si>
  <si>
    <t>1966M02</t>
  </si>
  <si>
    <t>1966M01</t>
  </si>
  <si>
    <t>1965M12</t>
  </si>
  <si>
    <t>1965M11</t>
  </si>
  <si>
    <t>1965M10</t>
  </si>
  <si>
    <t>1965M09</t>
  </si>
  <si>
    <t>1965M08</t>
  </si>
  <si>
    <t>1965M07</t>
  </si>
  <si>
    <t>1965M06</t>
  </si>
  <si>
    <t>1965M05</t>
  </si>
  <si>
    <t>1965M04</t>
  </si>
  <si>
    <t>1965M03</t>
  </si>
  <si>
    <t>1965M02</t>
  </si>
  <si>
    <t>1965M01</t>
  </si>
  <si>
    <t>1964M12</t>
  </si>
  <si>
    <t>1964M11</t>
  </si>
  <si>
    <t>1964M10</t>
  </si>
  <si>
    <t>1964M09</t>
  </si>
  <si>
    <t>1964M08</t>
  </si>
  <si>
    <t>1964M07</t>
  </si>
  <si>
    <t>1964M06</t>
  </si>
  <si>
    <t>1964M05</t>
  </si>
  <si>
    <t>1964M04</t>
  </si>
  <si>
    <t>1964M03</t>
  </si>
  <si>
    <t>1964M02</t>
  </si>
  <si>
    <t>1964M01</t>
  </si>
  <si>
    <t>1963M12</t>
  </si>
  <si>
    <t>1963M11</t>
  </si>
  <si>
    <t>1963M10</t>
  </si>
  <si>
    <t>1963M09</t>
  </si>
  <si>
    <t>1963M08</t>
  </si>
  <si>
    <t>1963M07</t>
  </si>
  <si>
    <t>1963M06</t>
  </si>
  <si>
    <t>1963M05</t>
  </si>
  <si>
    <t>1963M04</t>
  </si>
  <si>
    <t>1963M03</t>
  </si>
  <si>
    <t>1963M02</t>
  </si>
  <si>
    <t>1963M01</t>
  </si>
  <si>
    <t>1962M12</t>
  </si>
  <si>
    <t>1962M11</t>
  </si>
  <si>
    <t>1962M10</t>
  </si>
  <si>
    <t>1962M09</t>
  </si>
  <si>
    <t>1962M08</t>
  </si>
  <si>
    <t>1962M07</t>
  </si>
  <si>
    <t>1962M06</t>
  </si>
  <si>
    <t>1962M05</t>
  </si>
  <si>
    <t>1962M04</t>
  </si>
  <si>
    <t>1962M03</t>
  </si>
  <si>
    <t>1962M02</t>
  </si>
  <si>
    <t>1962M01</t>
  </si>
  <si>
    <t>1961M12</t>
  </si>
  <si>
    <t>1961M11</t>
  </si>
  <si>
    <t>1961M10</t>
  </si>
  <si>
    <t>1961M09</t>
  </si>
  <si>
    <t>1961M08</t>
  </si>
  <si>
    <t>1961M07</t>
  </si>
  <si>
    <t>1961M06</t>
  </si>
  <si>
    <t>1961M05</t>
  </si>
  <si>
    <t>1961M04</t>
  </si>
  <si>
    <t>1961M03</t>
  </si>
  <si>
    <t>1961M02</t>
  </si>
  <si>
    <t>1961M01</t>
  </si>
  <si>
    <t>1960M12</t>
  </si>
  <si>
    <t>1960M11</t>
  </si>
  <si>
    <t>1960M10</t>
  </si>
  <si>
    <t>1960M09</t>
  </si>
  <si>
    <t>1960M08</t>
  </si>
  <si>
    <t>1960M07</t>
  </si>
  <si>
    <t>1960M06</t>
  </si>
  <si>
    <t>1960M05</t>
  </si>
  <si>
    <t>1960M04</t>
  </si>
  <si>
    <t>1960M03</t>
  </si>
  <si>
    <t>1960M02</t>
  </si>
  <si>
    <t>1960M01</t>
  </si>
  <si>
    <t>1959M12</t>
  </si>
  <si>
    <t>1959M11</t>
  </si>
  <si>
    <t>1959M10</t>
  </si>
  <si>
    <t>1959M09</t>
  </si>
  <si>
    <t>1959M08</t>
  </si>
  <si>
    <t>1959M07</t>
  </si>
  <si>
    <t>1959M06</t>
  </si>
  <si>
    <t>1959M05</t>
  </si>
  <si>
    <t>1959M04</t>
  </si>
  <si>
    <t>1959M03</t>
  </si>
  <si>
    <t>1959M02</t>
  </si>
  <si>
    <t>1959M01</t>
  </si>
  <si>
    <t>1958M12</t>
  </si>
  <si>
    <t>1958M11</t>
  </si>
  <si>
    <t>1958M10</t>
  </si>
  <si>
    <t>1958M09</t>
  </si>
  <si>
    <t>1958M08</t>
  </si>
  <si>
    <t>1958M07</t>
  </si>
  <si>
    <t>1958M06</t>
  </si>
  <si>
    <t>1958M05</t>
  </si>
  <si>
    <t>1958M04</t>
  </si>
  <si>
    <t>1958M03</t>
  </si>
  <si>
    <t>1958M02</t>
  </si>
  <si>
    <t>1958M01</t>
  </si>
  <si>
    <t>1957M12</t>
  </si>
  <si>
    <t>1957M11</t>
  </si>
  <si>
    <t>1957M10</t>
  </si>
  <si>
    <t>1957M09</t>
  </si>
  <si>
    <t>1957M08</t>
  </si>
  <si>
    <t>1957M07</t>
  </si>
  <si>
    <t>1957M06</t>
  </si>
  <si>
    <t>1957M05</t>
  </si>
  <si>
    <t>1957M04</t>
  </si>
  <si>
    <t>1957M03</t>
  </si>
  <si>
    <t>1957M02</t>
  </si>
  <si>
    <t>1957M01</t>
  </si>
  <si>
    <t>1956M12</t>
  </si>
  <si>
    <t>1956M11</t>
  </si>
  <si>
    <t>1956M10</t>
  </si>
  <si>
    <t>1956M09</t>
  </si>
  <si>
    <t>1956M08</t>
  </si>
  <si>
    <t>1956M07</t>
  </si>
  <si>
    <t>1956M06</t>
  </si>
  <si>
    <t>1956M05</t>
  </si>
  <si>
    <t>1956M04</t>
  </si>
  <si>
    <t>1956M03</t>
  </si>
  <si>
    <t>1956M02</t>
  </si>
  <si>
    <t>1956M01</t>
  </si>
  <si>
    <t>1955M12</t>
  </si>
  <si>
    <t>1955M11</t>
  </si>
  <si>
    <t>1955M10</t>
  </si>
  <si>
    <t>1955M09</t>
  </si>
  <si>
    <t>1955M08</t>
  </si>
  <si>
    <t>1955M07</t>
  </si>
  <si>
    <t>1955M06</t>
  </si>
  <si>
    <t>1955M05</t>
  </si>
  <si>
    <t>1955M04</t>
  </si>
  <si>
    <t>1955M03</t>
  </si>
  <si>
    <t>1955M02</t>
  </si>
  <si>
    <t>1955M01</t>
  </si>
  <si>
    <t>1954M12</t>
  </si>
  <si>
    <t>1954M11</t>
  </si>
  <si>
    <t>1954M10</t>
  </si>
  <si>
    <t>1954M09</t>
  </si>
  <si>
    <t>1954M08</t>
  </si>
  <si>
    <t>1954M07</t>
  </si>
  <si>
    <t>1954M06</t>
  </si>
  <si>
    <t>1954M05</t>
  </si>
  <si>
    <t>1954M04</t>
  </si>
  <si>
    <t>1954M03</t>
  </si>
  <si>
    <t>1954M02</t>
  </si>
  <si>
    <t>1954M01</t>
  </si>
  <si>
    <t>1953M12</t>
  </si>
  <si>
    <t>1953M11</t>
  </si>
  <si>
    <t>1953M10</t>
  </si>
  <si>
    <t>1953M09</t>
  </si>
  <si>
    <t>1953M08</t>
  </si>
  <si>
    <t>1953M07</t>
  </si>
  <si>
    <t>1953M06</t>
  </si>
  <si>
    <t>1953M05</t>
  </si>
  <si>
    <t>1953M04</t>
  </si>
  <si>
    <t>1953M03</t>
  </si>
  <si>
    <t>1953M02</t>
  </si>
  <si>
    <t>1953M01</t>
  </si>
  <si>
    <t>1952M12</t>
  </si>
  <si>
    <t>1952M11</t>
  </si>
  <si>
    <t>1952M10</t>
  </si>
  <si>
    <t>1952M09</t>
  </si>
  <si>
    <t>1952M08</t>
  </si>
  <si>
    <t>1952M07</t>
  </si>
  <si>
    <t>1952M06</t>
  </si>
  <si>
    <t>1952M05</t>
  </si>
  <si>
    <t>1952M04</t>
  </si>
  <si>
    <t>1952M03</t>
  </si>
  <si>
    <t>1952M02</t>
  </si>
  <si>
    <t>1952M01</t>
  </si>
  <si>
    <t>1951M12</t>
  </si>
  <si>
    <t>1951M11</t>
  </si>
  <si>
    <t>1951M10</t>
  </si>
  <si>
    <t>1951M09</t>
  </si>
  <si>
    <t>1951M08</t>
  </si>
  <si>
    <t>1951M07</t>
  </si>
  <si>
    <t>1951M06</t>
  </si>
  <si>
    <t>1951M05</t>
  </si>
  <si>
    <t>1951M04</t>
  </si>
  <si>
    <t>1951M03</t>
  </si>
  <si>
    <t>1951M02</t>
  </si>
  <si>
    <t>1951M01</t>
  </si>
  <si>
    <t>1950M12</t>
  </si>
  <si>
    <t>1950M11</t>
  </si>
  <si>
    <t>1950M10</t>
  </si>
  <si>
    <t>1950M09</t>
  </si>
  <si>
    <t>1950M08</t>
  </si>
  <si>
    <t>1950M07</t>
  </si>
  <si>
    <t>1950M06</t>
  </si>
  <si>
    <t>1950M05</t>
  </si>
  <si>
    <t>1950M04</t>
  </si>
  <si>
    <t>1950M03</t>
  </si>
  <si>
    <t>1950M02</t>
  </si>
  <si>
    <t>1950M01</t>
  </si>
  <si>
    <t>1949M12</t>
  </si>
  <si>
    <t>1949M11</t>
  </si>
  <si>
    <t>1949M10</t>
  </si>
  <si>
    <t>1949M09</t>
  </si>
  <si>
    <t>1949M08</t>
  </si>
  <si>
    <t>1949M07</t>
  </si>
  <si>
    <t>1949M06</t>
  </si>
  <si>
    <t>1949M05</t>
  </si>
  <si>
    <t>1949M04</t>
  </si>
  <si>
    <t>1949M03</t>
  </si>
  <si>
    <t>1949M02</t>
  </si>
  <si>
    <t>1949M01</t>
  </si>
  <si>
    <t>1948M12</t>
  </si>
  <si>
    <t>1948M11</t>
  </si>
  <si>
    <t>1948M10</t>
  </si>
  <si>
    <t>1948M09</t>
  </si>
  <si>
    <t>1948M08</t>
  </si>
  <si>
    <t>1948M07</t>
  </si>
  <si>
    <t>1948M06</t>
  </si>
  <si>
    <t>1948M05</t>
  </si>
  <si>
    <t>1948M04</t>
  </si>
  <si>
    <t>1948M03</t>
  </si>
  <si>
    <t>1948M02</t>
  </si>
  <si>
    <t>1948M01</t>
  </si>
  <si>
    <t>1947M12</t>
  </si>
  <si>
    <t>1947M11</t>
  </si>
  <si>
    <t>1947M10</t>
  </si>
  <si>
    <t>1947M09</t>
  </si>
  <si>
    <t>1947M08</t>
  </si>
  <si>
    <t>1947M07</t>
  </si>
  <si>
    <t>1947M06</t>
  </si>
  <si>
    <t>1947M05</t>
  </si>
  <si>
    <t>1947M04</t>
  </si>
  <si>
    <t>1947M03</t>
  </si>
  <si>
    <t>1947M02</t>
  </si>
  <si>
    <t>1947M01</t>
  </si>
  <si>
    <t>1946M12</t>
  </si>
  <si>
    <t>1946M11</t>
  </si>
  <si>
    <t>1946M10</t>
  </si>
  <si>
    <t>1946M09</t>
  </si>
  <si>
    <t>1946M08</t>
  </si>
  <si>
    <t>1946M07</t>
  </si>
  <si>
    <t>1946M06</t>
  </si>
  <si>
    <t>1946M05</t>
  </si>
  <si>
    <t>1946M04</t>
  </si>
  <si>
    <t>1946M03</t>
  </si>
  <si>
    <t>1946M02</t>
  </si>
  <si>
    <t>1946M01</t>
  </si>
  <si>
    <t>1945M12</t>
  </si>
  <si>
    <t>1945M11</t>
  </si>
  <si>
    <t>1945M10</t>
  </si>
  <si>
    <t>1945M09</t>
  </si>
  <si>
    <t>1945M08</t>
  </si>
  <si>
    <t>1945M07</t>
  </si>
  <si>
    <t>1945M06</t>
  </si>
  <si>
    <t>1945M05</t>
  </si>
  <si>
    <t>1945M04</t>
  </si>
  <si>
    <t>1945M03</t>
  </si>
  <si>
    <t>1945M02</t>
  </si>
  <si>
    <t>1945M01</t>
  </si>
  <si>
    <t>1944M12</t>
  </si>
  <si>
    <t>1944M11</t>
  </si>
  <si>
    <t>1944M10</t>
  </si>
  <si>
    <t>1944M09</t>
  </si>
  <si>
    <t>1944M08</t>
  </si>
  <si>
    <t>1944M07</t>
  </si>
  <si>
    <t>1944M06</t>
  </si>
  <si>
    <t>1944M05</t>
  </si>
  <si>
    <t>1944M04</t>
  </si>
  <si>
    <t>1944M03</t>
  </si>
  <si>
    <t>1944M02</t>
  </si>
  <si>
    <t>1944M01</t>
  </si>
  <si>
    <t>1943M12</t>
  </si>
  <si>
    <t>1943M11</t>
  </si>
  <si>
    <t>1943M10</t>
  </si>
  <si>
    <t>1943M09</t>
  </si>
  <si>
    <t>1943M08</t>
  </si>
  <si>
    <t>1943M07</t>
  </si>
  <si>
    <t>1943M06</t>
  </si>
  <si>
    <t>1943M05</t>
  </si>
  <si>
    <t>1943M04</t>
  </si>
  <si>
    <t>1943M03</t>
  </si>
  <si>
    <t>1943M02</t>
  </si>
  <si>
    <t>1943M01</t>
  </si>
  <si>
    <t>1942M12</t>
  </si>
  <si>
    <t>1942M11</t>
  </si>
  <si>
    <t>1942M10</t>
  </si>
  <si>
    <t>1942M09</t>
  </si>
  <si>
    <t>1942M08</t>
  </si>
  <si>
    <t>1942M07</t>
  </si>
  <si>
    <t>1942M06</t>
  </si>
  <si>
    <t>1942M05</t>
  </si>
  <si>
    <t>1942M04</t>
  </si>
  <si>
    <t>1942M03</t>
  </si>
  <si>
    <t>1942M02</t>
  </si>
  <si>
    <t>1942M01</t>
  </si>
  <si>
    <t>1941M12</t>
  </si>
  <si>
    <t>1941M11</t>
  </si>
  <si>
    <t>1941M10</t>
  </si>
  <si>
    <t>1941M09</t>
  </si>
  <si>
    <t>1941M08</t>
  </si>
  <si>
    <t>1941M07</t>
  </si>
  <si>
    <t>1941M06</t>
  </si>
  <si>
    <t>1941M05</t>
  </si>
  <si>
    <t>1941M04</t>
  </si>
  <si>
    <t>1941M03</t>
  </si>
  <si>
    <t>1941M02</t>
  </si>
  <si>
    <t>1941M01</t>
  </si>
  <si>
    <t>1940M12</t>
  </si>
  <si>
    <t>1940M11</t>
  </si>
  <si>
    <t>1940M10</t>
  </si>
  <si>
    <t>1940M09</t>
  </si>
  <si>
    <t>1940M08</t>
  </si>
  <si>
    <t>1940M07</t>
  </si>
  <si>
    <t>1940M06</t>
  </si>
  <si>
    <t>1940M05</t>
  </si>
  <si>
    <t>1940M04</t>
  </si>
  <si>
    <t>1940M03</t>
  </si>
  <si>
    <t>1940M02</t>
  </si>
  <si>
    <t>1940M01</t>
  </si>
  <si>
    <t>1939M12</t>
  </si>
  <si>
    <t>1939M11</t>
  </si>
  <si>
    <t>1939M10</t>
  </si>
  <si>
    <t>1939M09</t>
  </si>
  <si>
    <t>1939M08</t>
  </si>
  <si>
    <t>1939M07</t>
  </si>
  <si>
    <t>1939M06</t>
  </si>
  <si>
    <t>1939M05</t>
  </si>
  <si>
    <t>1939M04</t>
  </si>
  <si>
    <t>1939M03</t>
  </si>
  <si>
    <t>1939M02</t>
  </si>
  <si>
    <t>1939M01</t>
  </si>
  <si>
    <t>1938M12</t>
  </si>
  <si>
    <t>1938M11</t>
  </si>
  <si>
    <t>1938M10</t>
  </si>
  <si>
    <t>1938M09</t>
  </si>
  <si>
    <t>1938M08</t>
  </si>
  <si>
    <t>1938M07</t>
  </si>
  <si>
    <t>1938M06</t>
  </si>
  <si>
    <t>1938M05</t>
  </si>
  <si>
    <t>1938M04</t>
  </si>
  <si>
    <t>1938M03</t>
  </si>
  <si>
    <t>1938M02</t>
  </si>
  <si>
    <t>1938M01</t>
  </si>
  <si>
    <t>1937M12</t>
  </si>
  <si>
    <t>1937M11</t>
  </si>
  <si>
    <t>1937M10</t>
  </si>
  <si>
    <t>1937M09</t>
  </si>
  <si>
    <t>1937M08</t>
  </si>
  <si>
    <t>1937M07</t>
  </si>
  <si>
    <t>1937M06</t>
  </si>
  <si>
    <t>1937M05</t>
  </si>
  <si>
    <t>1937M04</t>
  </si>
  <si>
    <t>1937M03</t>
  </si>
  <si>
    <t>1937M02</t>
  </si>
  <si>
    <t>1937M01</t>
  </si>
  <si>
    <t>1936M12</t>
  </si>
  <si>
    <t>1936M11</t>
  </si>
  <si>
    <t>1936M10</t>
  </si>
  <si>
    <t>1936M09</t>
  </si>
  <si>
    <t>1936M08</t>
  </si>
  <si>
    <t>1936M07</t>
  </si>
  <si>
    <t>1936M06</t>
  </si>
  <si>
    <t>1936M05</t>
  </si>
  <si>
    <t>1936M04</t>
  </si>
  <si>
    <t>1936M03</t>
  </si>
  <si>
    <t>1936M02</t>
  </si>
  <si>
    <t>1936M01</t>
  </si>
  <si>
    <t>1935M12</t>
  </si>
  <si>
    <t>1935M11</t>
  </si>
  <si>
    <t>1935M10</t>
  </si>
  <si>
    <t>1935M09</t>
  </si>
  <si>
    <t>1935M08</t>
  </si>
  <si>
    <t>1935M07</t>
  </si>
  <si>
    <t>1935M06</t>
  </si>
  <si>
    <t>1935M05</t>
  </si>
  <si>
    <t>1935M04</t>
  </si>
  <si>
    <t>1935M03</t>
  </si>
  <si>
    <t>1935M02</t>
  </si>
  <si>
    <t>1935M01</t>
  </si>
  <si>
    <t>1934M12</t>
  </si>
  <si>
    <t>1934M11</t>
  </si>
  <si>
    <t>1934M10</t>
  </si>
  <si>
    <t>1934M09</t>
  </si>
  <si>
    <t>1934M08</t>
  </si>
  <si>
    <t>1934M07</t>
  </si>
  <si>
    <t>1934M06</t>
  </si>
  <si>
    <t>1934M05</t>
  </si>
  <si>
    <t>1934M04</t>
  </si>
  <si>
    <t>1934M03</t>
  </si>
  <si>
    <t>1934M02</t>
  </si>
  <si>
    <t>1934M01</t>
  </si>
  <si>
    <t>1933M12</t>
  </si>
  <si>
    <t>1933M11</t>
  </si>
  <si>
    <t>1933M10</t>
  </si>
  <si>
    <t>1933M09</t>
  </si>
  <si>
    <t>1933M08</t>
  </si>
  <si>
    <t>1933M07</t>
  </si>
  <si>
    <t>1933M06</t>
  </si>
  <si>
    <t>1933M05</t>
  </si>
  <si>
    <t>1933M04</t>
  </si>
  <si>
    <t>1933M03</t>
  </si>
  <si>
    <t>1933M02</t>
  </si>
  <si>
    <t>1933M01</t>
  </si>
  <si>
    <t>1932M12</t>
  </si>
  <si>
    <t>1932M11</t>
  </si>
  <si>
    <t>1932M10</t>
  </si>
  <si>
    <t>1932M09</t>
  </si>
  <si>
    <t>1932M08</t>
  </si>
  <si>
    <t>1932M07</t>
  </si>
  <si>
    <t>1932M06</t>
  </si>
  <si>
    <t>1932M05</t>
  </si>
  <si>
    <t>1932M04</t>
  </si>
  <si>
    <t>1932M03</t>
  </si>
  <si>
    <t>1932M02</t>
  </si>
  <si>
    <t>1932M01</t>
  </si>
  <si>
    <t>1931M12</t>
  </si>
  <si>
    <t>1931M11</t>
  </si>
  <si>
    <t>1931M10</t>
  </si>
  <si>
    <t>1931M09</t>
  </si>
  <si>
    <t>1931M08</t>
  </si>
  <si>
    <t>1931M07</t>
  </si>
  <si>
    <t>1931M06</t>
  </si>
  <si>
    <t>1931M05</t>
  </si>
  <si>
    <t>1931M04</t>
  </si>
  <si>
    <t>1931M03</t>
  </si>
  <si>
    <t>1931M02</t>
  </si>
  <si>
    <t>1931M01</t>
  </si>
  <si>
    <t>1930M12</t>
  </si>
  <si>
    <t>1930M11</t>
  </si>
  <si>
    <t>1930M10</t>
  </si>
  <si>
    <t>1930M09</t>
  </si>
  <si>
    <t>1930M08</t>
  </si>
  <si>
    <t>1930M07</t>
  </si>
  <si>
    <t>1930M06</t>
  </si>
  <si>
    <t>1930M05</t>
  </si>
  <si>
    <t>1930M04</t>
  </si>
  <si>
    <t>1930M03</t>
  </si>
  <si>
    <t>1930M02</t>
  </si>
  <si>
    <t>1930M01</t>
  </si>
  <si>
    <t>1929M12</t>
  </si>
  <si>
    <t>1929M11</t>
  </si>
  <si>
    <t>1929M10</t>
  </si>
  <si>
    <t>1929M09</t>
  </si>
  <si>
    <t>1929M08</t>
  </si>
  <si>
    <t>1929M07</t>
  </si>
  <si>
    <t>1929M06</t>
  </si>
  <si>
    <t>1929M05</t>
  </si>
  <si>
    <t>1929M04</t>
  </si>
  <si>
    <t>1929M03</t>
  </si>
  <si>
    <t>1929M02</t>
  </si>
  <si>
    <t>1929M01</t>
  </si>
  <si>
    <t>1928M12</t>
  </si>
  <si>
    <t>1928M11</t>
  </si>
  <si>
    <t>1928M10</t>
  </si>
  <si>
    <t>1928M09</t>
  </si>
  <si>
    <t>1928M08</t>
  </si>
  <si>
    <t>1928M07</t>
  </si>
  <si>
    <t>1928M06</t>
  </si>
  <si>
    <t>1928M05</t>
  </si>
  <si>
    <t>1928M04</t>
  </si>
  <si>
    <t>1928M03</t>
  </si>
  <si>
    <t>1928M02</t>
  </si>
  <si>
    <t>1928M01</t>
  </si>
  <si>
    <t>1927M12</t>
  </si>
  <si>
    <t>1927M11</t>
  </si>
  <si>
    <t>1927M10</t>
  </si>
  <si>
    <t>1927M09</t>
  </si>
  <si>
    <t>1927M08</t>
  </si>
  <si>
    <t>1927M07</t>
  </si>
  <si>
    <t>1927M06</t>
  </si>
  <si>
    <t>1927M05</t>
  </si>
  <si>
    <t>1927M04</t>
  </si>
  <si>
    <t>1927M03</t>
  </si>
  <si>
    <t>1927M02</t>
  </si>
  <si>
    <t>1927M01</t>
  </si>
  <si>
    <t>1926M12</t>
  </si>
  <si>
    <t>1926M11</t>
  </si>
  <si>
    <t>1926M10</t>
  </si>
  <si>
    <t>1926M09</t>
  </si>
  <si>
    <t>1926M08</t>
  </si>
  <si>
    <t>1926M07</t>
  </si>
  <si>
    <t>1926M06</t>
  </si>
  <si>
    <t>1926M05</t>
  </si>
  <si>
    <t>1926M04</t>
  </si>
  <si>
    <t>1926M03</t>
  </si>
  <si>
    <t>1926M02</t>
  </si>
  <si>
    <t>1926M01</t>
  </si>
  <si>
    <t>MKTAAAAA</t>
  </si>
  <si>
    <t>SPRP</t>
  </si>
  <si>
    <t>MKTRP</t>
  </si>
  <si>
    <t>PX_LAST</t>
  </si>
  <si>
    <t>BB+</t>
  </si>
  <si>
    <t>TJX</t>
  </si>
  <si>
    <t>TGT</t>
  </si>
  <si>
    <t>MRK</t>
  </si>
  <si>
    <t>MCK</t>
  </si>
  <si>
    <t>LH</t>
  </si>
  <si>
    <t>CAG</t>
  </si>
  <si>
    <t>ABC</t>
  </si>
  <si>
    <t>EQY_SH_OUT</t>
  </si>
  <si>
    <t>BEST_EST_LONG_TERM_GROWTH</t>
  </si>
  <si>
    <t>EQY_DVD_YLD_EST</t>
  </si>
  <si>
    <t>CUR_MKT_CAP</t>
  </si>
  <si>
    <t>NAME</t>
  </si>
  <si>
    <t>Indicated Dividend Yield</t>
  </si>
  <si>
    <t>Average Beta</t>
  </si>
  <si>
    <t>Zacks</t>
  </si>
  <si>
    <t>Value Line</t>
  </si>
  <si>
    <t>Total Projected Return on S&amp;P 500</t>
  </si>
  <si>
    <t>Based on Bloomberg</t>
  </si>
  <si>
    <t>Bloomberg Adjusted Beta</t>
  </si>
  <si>
    <t>[3]</t>
  </si>
  <si>
    <t>[2]</t>
  </si>
  <si>
    <t>[1]</t>
  </si>
  <si>
    <t>[4]</t>
  </si>
  <si>
    <t>[5]</t>
  </si>
  <si>
    <t>[6]</t>
  </si>
  <si>
    <t>[7]</t>
  </si>
  <si>
    <t>Bloomberg Professional Services</t>
  </si>
  <si>
    <t>MRP based on Value Line Summary &amp; Index:</t>
  </si>
  <si>
    <t>Arithmetic Mean Income Returns on Long-Term Government Bonds:</t>
  </si>
  <si>
    <t>Total return on the Market based on the S&amp;P 500:</t>
  </si>
  <si>
    <t>MRP based on Bloomberg data</t>
  </si>
  <si>
    <t>Traditional CAPM Cost Rate</t>
  </si>
  <si>
    <t>ECAPM Cost Rate</t>
  </si>
  <si>
    <t>Average of Column 6 and Column 7.</t>
  </si>
  <si>
    <t>Value Line Summary and Index</t>
  </si>
  <si>
    <t>Water</t>
  </si>
  <si>
    <t>LNT</t>
  </si>
  <si>
    <t>[8]</t>
  </si>
  <si>
    <t>ES</t>
  </si>
  <si>
    <t>2015M03</t>
  </si>
  <si>
    <t>Bloomberg</t>
  </si>
  <si>
    <t>Average of Mean and Median</t>
  </si>
  <si>
    <t>Mean</t>
  </si>
  <si>
    <t>Debt %</t>
  </si>
  <si>
    <t>Equity %</t>
  </si>
  <si>
    <t>Debt Cost (%)</t>
  </si>
  <si>
    <t>Source:</t>
  </si>
  <si>
    <t>Capital Structure</t>
  </si>
  <si>
    <t>DATA INPUTS</t>
  </si>
  <si>
    <t>SBBI Common Stocks Total Return (%)</t>
  </si>
  <si>
    <t>SBBI Long-Term Gov't Bonds Income (%)</t>
  </si>
  <si>
    <t>Baa Bonds</t>
  </si>
  <si>
    <t>Unadjusted</t>
  </si>
  <si>
    <t>2015M04</t>
  </si>
  <si>
    <t>2015M05</t>
  </si>
  <si>
    <t>Utility Proxy Group</t>
  </si>
  <si>
    <t>CEM Proxy Group</t>
  </si>
  <si>
    <t>Growth Rate Input Date</t>
  </si>
  <si>
    <t>User Computer Title</t>
  </si>
  <si>
    <t>VRSK</t>
  </si>
  <si>
    <t>EPS Growth Rates</t>
  </si>
  <si>
    <t>Annual Div.</t>
  </si>
  <si>
    <t>S&amp;P</t>
  </si>
  <si>
    <t>Bond Index - Date</t>
  </si>
  <si>
    <t>MOODUA Index</t>
  </si>
  <si>
    <t>MOODUBAA Index</t>
  </si>
  <si>
    <t>MOODCAAA Index</t>
  </si>
  <si>
    <t>MOODCAA Index</t>
  </si>
  <si>
    <t>MOODCA Index</t>
  </si>
  <si>
    <t>MOODCBAA Index</t>
  </si>
  <si>
    <t>S&amp;P Utilties Index Companies</t>
  </si>
  <si>
    <t>Regulatory Jurisdiction</t>
  </si>
  <si>
    <t>Value Line Beta Calculation</t>
  </si>
  <si>
    <t>Std. Dev Y</t>
  </si>
  <si>
    <t>Std. Dev Beta</t>
  </si>
  <si>
    <t>Std. Error</t>
  </si>
  <si>
    <t>Common Stock Shares Outstanding at Fiscal Year End</t>
  </si>
  <si>
    <t>Book Value per Share at Fiscal Year End</t>
  </si>
  <si>
    <t>- If Data not available, input NA</t>
  </si>
  <si>
    <t/>
  </si>
  <si>
    <t>Proxy Company - Exchange</t>
  </si>
  <si>
    <t>Historical Risk Premium Data</t>
  </si>
  <si>
    <t>Abbreviated</t>
  </si>
  <si>
    <t>Date of Annual Report Filing ("'Month Day, Year")</t>
  </si>
  <si>
    <t>PRPM Date ("Month Year")</t>
  </si>
  <si>
    <t>Blue Chip Update Date ("Month Day, Year")</t>
  </si>
  <si>
    <t>Industry ("Natural Gas", "Water", "Electric")</t>
  </si>
  <si>
    <t>2015M06</t>
  </si>
  <si>
    <t>2015M07</t>
  </si>
  <si>
    <t>2015M08</t>
  </si>
  <si>
    <t>2015M09</t>
  </si>
  <si>
    <t>2015M10</t>
  </si>
  <si>
    <t>2015M11</t>
  </si>
  <si>
    <t>2015M12</t>
  </si>
  <si>
    <t>2016M01</t>
  </si>
  <si>
    <t>Avg Pred. Variance</t>
  </si>
  <si>
    <t>Spot Variance</t>
  </si>
  <si>
    <t>Predicted RP Based on Avg</t>
  </si>
  <si>
    <t>Predicted RP Based on Spot</t>
  </si>
  <si>
    <t>Predicted RP</t>
  </si>
  <si>
    <t>Business Risk Adjustment</t>
  </si>
  <si>
    <t>Proxy Group</t>
  </si>
  <si>
    <t>VL Beta</t>
  </si>
  <si>
    <t>CEM Group</t>
  </si>
  <si>
    <t>HRL</t>
  </si>
  <si>
    <t>LLY</t>
  </si>
  <si>
    <t>NASDAQ</t>
  </si>
  <si>
    <t>NYSE</t>
  </si>
  <si>
    <t>NA</t>
  </si>
  <si>
    <t>AES</t>
  </si>
  <si>
    <t>NRG</t>
  </si>
  <si>
    <t>2016M02</t>
  </si>
  <si>
    <t>2016M03</t>
  </si>
  <si>
    <t>2016M04</t>
  </si>
  <si>
    <t>2016M05</t>
  </si>
  <si>
    <t>2016M06</t>
  </si>
  <si>
    <t>2016M07</t>
  </si>
  <si>
    <t>2016M08</t>
  </si>
  <si>
    <t>2016M09</t>
  </si>
  <si>
    <t>2016M10</t>
  </si>
  <si>
    <t>2016M11</t>
  </si>
  <si>
    <t xml:space="preserve">Amer. States Water  </t>
  </si>
  <si>
    <t>Change in op'g Assets + Liabilities</t>
  </si>
  <si>
    <t>CHGOPASLIAB</t>
  </si>
  <si>
    <t>Depreciation &amp; Amortization</t>
  </si>
  <si>
    <t>DEPAMORT</t>
  </si>
  <si>
    <t>Income Tax Expense</t>
  </si>
  <si>
    <t>INCTAX</t>
  </si>
  <si>
    <t>NETOPGFC + CHGOPASLIAB - AFUDC</t>
  </si>
  <si>
    <t>EBITDA</t>
  </si>
  <si>
    <t xml:space="preserve">Amer. Water Works   </t>
  </si>
  <si>
    <t>Middlesex Water</t>
  </si>
  <si>
    <t>RPSPA</t>
  </si>
  <si>
    <t>RPAAAAA</t>
  </si>
  <si>
    <t>RPMKT</t>
  </si>
  <si>
    <t>A PU</t>
  </si>
  <si>
    <t>Avg Aaa and Aa Corp</t>
  </si>
  <si>
    <t>Aa Corp</t>
  </si>
  <si>
    <t>Aaa Corp</t>
  </si>
  <si>
    <t>Ibbot LT RF</t>
  </si>
  <si>
    <t>S&amp;P Return</t>
  </si>
  <si>
    <t>Market Return</t>
  </si>
  <si>
    <t>(CPU title)</t>
  </si>
  <si>
    <t>User:</t>
  </si>
  <si>
    <t>(ROE model)</t>
  </si>
  <si>
    <t>Input Date:</t>
  </si>
  <si>
    <t>RP</t>
  </si>
  <si>
    <t>#N/A N/A</t>
  </si>
  <si>
    <t>A UN Equity</t>
  </si>
  <si>
    <t>AAL UW Equity</t>
  </si>
  <si>
    <t>AAL</t>
  </si>
  <si>
    <t>AAP UN Equity</t>
  </si>
  <si>
    <t>AAP</t>
  </si>
  <si>
    <t>AAPL UW Equity</t>
  </si>
  <si>
    <t>AAPL</t>
  </si>
  <si>
    <t>ABBV UN Equity</t>
  </si>
  <si>
    <t>ABBV</t>
  </si>
  <si>
    <t>ABC UN Equity</t>
  </si>
  <si>
    <t>ABT UN Equity</t>
  </si>
  <si>
    <t>ABT</t>
  </si>
  <si>
    <t>ACN UN Equity</t>
  </si>
  <si>
    <t>ACN</t>
  </si>
  <si>
    <t>ADBE UW Equity</t>
  </si>
  <si>
    <t>ADBE</t>
  </si>
  <si>
    <t>ADI UW Equity</t>
  </si>
  <si>
    <t>ADI</t>
  </si>
  <si>
    <t>ADM UN Equity</t>
  </si>
  <si>
    <t>ADM</t>
  </si>
  <si>
    <t>ADP UW Equity</t>
  </si>
  <si>
    <t>ADP</t>
  </si>
  <si>
    <t>ADSK UW Equity</t>
  </si>
  <si>
    <t>ADSK</t>
  </si>
  <si>
    <t>AEE UN Equity</t>
  </si>
  <si>
    <t>AEP UN Equity</t>
  </si>
  <si>
    <t>AES UN Equity</t>
  </si>
  <si>
    <t>AFL UN Equity</t>
  </si>
  <si>
    <t>AFL</t>
  </si>
  <si>
    <t>AIG UN Equity</t>
  </si>
  <si>
    <t>AIG</t>
  </si>
  <si>
    <t>AIZ UN Equity</t>
  </si>
  <si>
    <t>AIZ</t>
  </si>
  <si>
    <t>AJG UN Equity</t>
  </si>
  <si>
    <t>AJG</t>
  </si>
  <si>
    <t>AKAM UW Equity</t>
  </si>
  <si>
    <t>AKAM</t>
  </si>
  <si>
    <t>ALB UN Equity</t>
  </si>
  <si>
    <t>ALB</t>
  </si>
  <si>
    <t>ALK UN Equity</t>
  </si>
  <si>
    <t>ALK</t>
  </si>
  <si>
    <t>ALL UN Equity</t>
  </si>
  <si>
    <t>ALL</t>
  </si>
  <si>
    <t>ALLE UN Equity</t>
  </si>
  <si>
    <t>ALLE</t>
  </si>
  <si>
    <t>AMAT UW Equity</t>
  </si>
  <si>
    <t>AMAT</t>
  </si>
  <si>
    <t>AME UN Equity</t>
  </si>
  <si>
    <t>AME</t>
  </si>
  <si>
    <t>AMGN UW Equity</t>
  </si>
  <si>
    <t>AMGN</t>
  </si>
  <si>
    <t>AMP UN Equity</t>
  </si>
  <si>
    <t>AMP</t>
  </si>
  <si>
    <t>AMT UN Equity</t>
  </si>
  <si>
    <t>AMT</t>
  </si>
  <si>
    <t>AMZN UW Equity</t>
  </si>
  <si>
    <t>AMZN</t>
  </si>
  <si>
    <t>AON UN Equity</t>
  </si>
  <si>
    <t>AON</t>
  </si>
  <si>
    <t>APA</t>
  </si>
  <si>
    <t>APD UN Equity</t>
  </si>
  <si>
    <t>APD</t>
  </si>
  <si>
    <t>APH UN Equity</t>
  </si>
  <si>
    <t>APH</t>
  </si>
  <si>
    <t>ATVI UW Equity</t>
  </si>
  <si>
    <t>ATVI</t>
  </si>
  <si>
    <t>AVB UN Equity</t>
  </si>
  <si>
    <t>AVB</t>
  </si>
  <si>
    <t>AVGO UW Equity</t>
  </si>
  <si>
    <t>AVGO</t>
  </si>
  <si>
    <t>AVY UN Equity</t>
  </si>
  <si>
    <t>AVY</t>
  </si>
  <si>
    <t>AWK UN Equity</t>
  </si>
  <si>
    <t>AXP UN Equity</t>
  </si>
  <si>
    <t>AXP</t>
  </si>
  <si>
    <t>AZO UN Equity</t>
  </si>
  <si>
    <t>AZO</t>
  </si>
  <si>
    <t>BA UN Equity</t>
  </si>
  <si>
    <t>BA</t>
  </si>
  <si>
    <t>BAC UN Equity</t>
  </si>
  <si>
    <t>BAC</t>
  </si>
  <si>
    <t>BAX UN Equity</t>
  </si>
  <si>
    <t>BAX</t>
  </si>
  <si>
    <t>BBY UN Equity</t>
  </si>
  <si>
    <t>BBY</t>
  </si>
  <si>
    <t>BDX UN Equity</t>
  </si>
  <si>
    <t>BDX</t>
  </si>
  <si>
    <t>BEN UN Equity</t>
  </si>
  <si>
    <t>BEN</t>
  </si>
  <si>
    <t>BF/B UN Equity</t>
  </si>
  <si>
    <t>BF/B</t>
  </si>
  <si>
    <t>BIIB UW Equity</t>
  </si>
  <si>
    <t>BIIB</t>
  </si>
  <si>
    <t>BK UN Equity</t>
  </si>
  <si>
    <t>BK</t>
  </si>
  <si>
    <t>BLK UN Equity</t>
  </si>
  <si>
    <t>BLK</t>
  </si>
  <si>
    <t>BMY UN Equity</t>
  </si>
  <si>
    <t>BMY</t>
  </si>
  <si>
    <t>BRK/B UN Equity</t>
  </si>
  <si>
    <t>BRK/B</t>
  </si>
  <si>
    <t>BSX UN Equity</t>
  </si>
  <si>
    <t>BSX</t>
  </si>
  <si>
    <t>BWA UN Equity</t>
  </si>
  <si>
    <t>BWA</t>
  </si>
  <si>
    <t>BXP UN Equity</t>
  </si>
  <si>
    <t>BXP</t>
  </si>
  <si>
    <t>C UN Equity</t>
  </si>
  <si>
    <t>C</t>
  </si>
  <si>
    <t>CAG UN Equity</t>
  </si>
  <si>
    <t>CAH UN Equity</t>
  </si>
  <si>
    <t>CAH</t>
  </si>
  <si>
    <t>CAT UN Equity</t>
  </si>
  <si>
    <t>CAT</t>
  </si>
  <si>
    <t>CB UN Equity</t>
  </si>
  <si>
    <t>CB</t>
  </si>
  <si>
    <t>CCI UN Equity</t>
  </si>
  <si>
    <t>CCI</t>
  </si>
  <si>
    <t>CCL UN Equity</t>
  </si>
  <si>
    <t>CCL</t>
  </si>
  <si>
    <t>CF UN Equity</t>
  </si>
  <si>
    <t>CF</t>
  </si>
  <si>
    <t>CFG UN Equity</t>
  </si>
  <si>
    <t>CFG</t>
  </si>
  <si>
    <t>CHD UN Equity</t>
  </si>
  <si>
    <t>CHD</t>
  </si>
  <si>
    <t>CHRW UW Equity</t>
  </si>
  <si>
    <t>CHRW</t>
  </si>
  <si>
    <t>CHTR UW Equity</t>
  </si>
  <si>
    <t>CHTR</t>
  </si>
  <si>
    <t>CI UN Equity</t>
  </si>
  <si>
    <t>CI</t>
  </si>
  <si>
    <t>CINF UW Equity</t>
  </si>
  <si>
    <t>CINF</t>
  </si>
  <si>
    <t>CL UN Equity</t>
  </si>
  <si>
    <t>CL</t>
  </si>
  <si>
    <t>CLX UN Equity</t>
  </si>
  <si>
    <t>CLX</t>
  </si>
  <si>
    <t>CMA UN Equity</t>
  </si>
  <si>
    <t>CMA</t>
  </si>
  <si>
    <t>CMCSA UW Equity</t>
  </si>
  <si>
    <t>CMCSA</t>
  </si>
  <si>
    <t>CME UW Equity</t>
  </si>
  <si>
    <t>CME</t>
  </si>
  <si>
    <t>CMG UN Equity</t>
  </si>
  <si>
    <t>CMG</t>
  </si>
  <si>
    <t>CMI UN Equity</t>
  </si>
  <si>
    <t>CMI</t>
  </si>
  <si>
    <t>CMS UN Equity</t>
  </si>
  <si>
    <t>CNC UN Equity</t>
  </si>
  <si>
    <t>CNC</t>
  </si>
  <si>
    <t>CNP UN Equity</t>
  </si>
  <si>
    <t>COF UN Equity</t>
  </si>
  <si>
    <t>COF</t>
  </si>
  <si>
    <t>COO UN Equity</t>
  </si>
  <si>
    <t>COO</t>
  </si>
  <si>
    <t>COP UN Equity</t>
  </si>
  <si>
    <t>COP</t>
  </si>
  <si>
    <t>COST UW Equity</t>
  </si>
  <si>
    <t>COST</t>
  </si>
  <si>
    <t>CPB UN Equity</t>
  </si>
  <si>
    <t>CPB</t>
  </si>
  <si>
    <t>CRM UN Equity</t>
  </si>
  <si>
    <t>CRM</t>
  </si>
  <si>
    <t>CSCO UW Equity</t>
  </si>
  <si>
    <t>CSCO</t>
  </si>
  <si>
    <t>CSX UW Equity</t>
  </si>
  <si>
    <t>CSX</t>
  </si>
  <si>
    <t>CTAS UW Equity</t>
  </si>
  <si>
    <t>CTAS</t>
  </si>
  <si>
    <t>CTSH UW Equity</t>
  </si>
  <si>
    <t>CTSH</t>
  </si>
  <si>
    <t>CVS UN Equity</t>
  </si>
  <si>
    <t>CVS</t>
  </si>
  <si>
    <t>CVX UN Equity</t>
  </si>
  <si>
    <t>CVX</t>
  </si>
  <si>
    <t>D UN Equity</t>
  </si>
  <si>
    <t>DAL UN Equity</t>
  </si>
  <si>
    <t>DAL</t>
  </si>
  <si>
    <t>DE UN Equity</t>
  </si>
  <si>
    <t>DE</t>
  </si>
  <si>
    <t>DFS UN Equity</t>
  </si>
  <si>
    <t>DFS</t>
  </si>
  <si>
    <t>DG UN Equity</t>
  </si>
  <si>
    <t>DG</t>
  </si>
  <si>
    <t>DGX UN Equity</t>
  </si>
  <si>
    <t>DGX</t>
  </si>
  <si>
    <t>DHI UN Equity</t>
  </si>
  <si>
    <t>DHI</t>
  </si>
  <si>
    <t>DHR UN Equity</t>
  </si>
  <si>
    <t>DHR</t>
  </si>
  <si>
    <t>DIS UN Equity</t>
  </si>
  <si>
    <t>DIS</t>
  </si>
  <si>
    <t>DLR UN Equity</t>
  </si>
  <si>
    <t>DLR</t>
  </si>
  <si>
    <t>DLTR UW Equity</t>
  </si>
  <si>
    <t>DLTR</t>
  </si>
  <si>
    <t>DOV UN Equity</t>
  </si>
  <si>
    <t>DOV</t>
  </si>
  <si>
    <t>DRI UN Equity</t>
  </si>
  <si>
    <t>DRI</t>
  </si>
  <si>
    <t>DTE UN Equity</t>
  </si>
  <si>
    <t>DUK UN Equity</t>
  </si>
  <si>
    <t>DVA UN Equity</t>
  </si>
  <si>
    <t>DVA</t>
  </si>
  <si>
    <t>DVN UN Equity</t>
  </si>
  <si>
    <t>DVN</t>
  </si>
  <si>
    <t>EA UW Equity</t>
  </si>
  <si>
    <t>EA</t>
  </si>
  <si>
    <t>EBAY UW Equity</t>
  </si>
  <si>
    <t>EBAY</t>
  </si>
  <si>
    <t>ECL UN Equity</t>
  </si>
  <si>
    <t>ECL</t>
  </si>
  <si>
    <t>ED UN Equity</t>
  </si>
  <si>
    <t>EFX UN Equity</t>
  </si>
  <si>
    <t>EFX</t>
  </si>
  <si>
    <t>EIX UN Equity</t>
  </si>
  <si>
    <t>EL UN Equity</t>
  </si>
  <si>
    <t>EL</t>
  </si>
  <si>
    <t>EMN UN Equity</t>
  </si>
  <si>
    <t>EMN</t>
  </si>
  <si>
    <t>EMR UN Equity</t>
  </si>
  <si>
    <t>EMR</t>
  </si>
  <si>
    <t>EOG UN Equity</t>
  </si>
  <si>
    <t>EOG</t>
  </si>
  <si>
    <t>EQIX UW Equity</t>
  </si>
  <si>
    <t>EQIX</t>
  </si>
  <si>
    <t>EQR UN Equity</t>
  </si>
  <si>
    <t>EQR</t>
  </si>
  <si>
    <t>ES UN Equity</t>
  </si>
  <si>
    <t>ESS UN Equity</t>
  </si>
  <si>
    <t>ESS</t>
  </si>
  <si>
    <t>ETN UN Equity</t>
  </si>
  <si>
    <t>ETN</t>
  </si>
  <si>
    <t>ETR UN Equity</t>
  </si>
  <si>
    <t>EW UN Equity</t>
  </si>
  <si>
    <t>EW</t>
  </si>
  <si>
    <t>EXPD UW Equity</t>
  </si>
  <si>
    <t>EXPD</t>
  </si>
  <si>
    <t>EXPE UW Equity</t>
  </si>
  <si>
    <t>EXPE</t>
  </si>
  <si>
    <t>EXR UN Equity</t>
  </si>
  <si>
    <t>EXR</t>
  </si>
  <si>
    <t>F UN Equity</t>
  </si>
  <si>
    <t>F</t>
  </si>
  <si>
    <t>FAST UW Equity</t>
  </si>
  <si>
    <t>FAST</t>
  </si>
  <si>
    <t>FCX UN Equity</t>
  </si>
  <si>
    <t>FCX</t>
  </si>
  <si>
    <t>FDX UN Equity</t>
  </si>
  <si>
    <t>FDX</t>
  </si>
  <si>
    <t>FE UN Equity</t>
  </si>
  <si>
    <t>FFIV UW Equity</t>
  </si>
  <si>
    <t>FFIV</t>
  </si>
  <si>
    <t>FIS UN Equity</t>
  </si>
  <si>
    <t>FIS</t>
  </si>
  <si>
    <t>FISV UW Equity</t>
  </si>
  <si>
    <t>FISV</t>
  </si>
  <si>
    <t>FITB UW Equity</t>
  </si>
  <si>
    <t>FITB</t>
  </si>
  <si>
    <t>FMC UN Equity</t>
  </si>
  <si>
    <t>FMC</t>
  </si>
  <si>
    <t>FRT UN Equity</t>
  </si>
  <si>
    <t>FRT</t>
  </si>
  <si>
    <t>FTV UN Equity</t>
  </si>
  <si>
    <t>FTV</t>
  </si>
  <si>
    <t>GD UN Equity</t>
  </si>
  <si>
    <t>GD</t>
  </si>
  <si>
    <t>GE UN Equity</t>
  </si>
  <si>
    <t>GE</t>
  </si>
  <si>
    <t>GILD UW Equity</t>
  </si>
  <si>
    <t>GILD</t>
  </si>
  <si>
    <t>GIS UN Equity</t>
  </si>
  <si>
    <t>GIS</t>
  </si>
  <si>
    <t>GLW UN Equity</t>
  </si>
  <si>
    <t>GLW</t>
  </si>
  <si>
    <t>GM UN Equity</t>
  </si>
  <si>
    <t>GM</t>
  </si>
  <si>
    <t>GPC UN Equity</t>
  </si>
  <si>
    <t>GPC</t>
  </si>
  <si>
    <t>GPN UN Equity</t>
  </si>
  <si>
    <t>GPN</t>
  </si>
  <si>
    <t>GRMN</t>
  </si>
  <si>
    <t>GS UN Equity</t>
  </si>
  <si>
    <t>GS</t>
  </si>
  <si>
    <t>GWW UN Equity</t>
  </si>
  <si>
    <t>GWW</t>
  </si>
  <si>
    <t>HAL UN Equity</t>
  </si>
  <si>
    <t>HAL</t>
  </si>
  <si>
    <t>HAS UW Equity</t>
  </si>
  <si>
    <t>HAS</t>
  </si>
  <si>
    <t>HBAN UW Equity</t>
  </si>
  <si>
    <t>HBAN</t>
  </si>
  <si>
    <t>HCA UN Equity</t>
  </si>
  <si>
    <t>HCA</t>
  </si>
  <si>
    <t>HD UN Equity</t>
  </si>
  <si>
    <t>HD</t>
  </si>
  <si>
    <t>HES UN Equity</t>
  </si>
  <si>
    <t>HES</t>
  </si>
  <si>
    <t>HIG UN Equity</t>
  </si>
  <si>
    <t>HIG</t>
  </si>
  <si>
    <t>HOLX UW Equity</t>
  </si>
  <si>
    <t>HOLX</t>
  </si>
  <si>
    <t>HON</t>
  </si>
  <si>
    <t>HPE UN Equity</t>
  </si>
  <si>
    <t>HPE</t>
  </si>
  <si>
    <t>HPQ UN Equity</t>
  </si>
  <si>
    <t>HPQ</t>
  </si>
  <si>
    <t>HRL UN Equity</t>
  </si>
  <si>
    <t>HSIC UW Equity</t>
  </si>
  <si>
    <t>HSIC</t>
  </si>
  <si>
    <t>HST</t>
  </si>
  <si>
    <t>HSY UN Equity</t>
  </si>
  <si>
    <t>HSY</t>
  </si>
  <si>
    <t>HUM UN Equity</t>
  </si>
  <si>
    <t>HUM</t>
  </si>
  <si>
    <t>IBM UN Equity</t>
  </si>
  <si>
    <t>IBM</t>
  </si>
  <si>
    <t>ICE UN Equity</t>
  </si>
  <si>
    <t>ICE</t>
  </si>
  <si>
    <t>IFF UN Equity</t>
  </si>
  <si>
    <t>IFF</t>
  </si>
  <si>
    <t>ILMN UW Equity</t>
  </si>
  <si>
    <t>ILMN</t>
  </si>
  <si>
    <t>INTC UW Equity</t>
  </si>
  <si>
    <t>INTC</t>
  </si>
  <si>
    <t>INTU UW Equity</t>
  </si>
  <si>
    <t>INTU</t>
  </si>
  <si>
    <t>IP UN Equity</t>
  </si>
  <si>
    <t>IP</t>
  </si>
  <si>
    <t>IPG UN Equity</t>
  </si>
  <si>
    <t>IPG</t>
  </si>
  <si>
    <t>IR UN Equity</t>
  </si>
  <si>
    <t>IR</t>
  </si>
  <si>
    <t>IRM UN Equity</t>
  </si>
  <si>
    <t>IRM</t>
  </si>
  <si>
    <t>ISRG UW Equity</t>
  </si>
  <si>
    <t>ISRG</t>
  </si>
  <si>
    <t>ITW UN Equity</t>
  </si>
  <si>
    <t>ITW</t>
  </si>
  <si>
    <t>IVZ UN Equity</t>
  </si>
  <si>
    <t>IVZ</t>
  </si>
  <si>
    <t>JBHT UW Equity</t>
  </si>
  <si>
    <t>JBHT</t>
  </si>
  <si>
    <t>JCI UN Equity</t>
  </si>
  <si>
    <t>JCI</t>
  </si>
  <si>
    <t>JNJ UN Equity</t>
  </si>
  <si>
    <t>JNJ</t>
  </si>
  <si>
    <t>JNPR UN Equity</t>
  </si>
  <si>
    <t>JNPR</t>
  </si>
  <si>
    <t>JPM UN Equity</t>
  </si>
  <si>
    <t>JPM</t>
  </si>
  <si>
    <t>K UN Equity</t>
  </si>
  <si>
    <t>K</t>
  </si>
  <si>
    <t>KEY UN Equity</t>
  </si>
  <si>
    <t>KEY</t>
  </si>
  <si>
    <t>KHC UW Equity</t>
  </si>
  <si>
    <t>KHC</t>
  </si>
  <si>
    <t>KIM UN Equity</t>
  </si>
  <si>
    <t>KIM</t>
  </si>
  <si>
    <t>KLAC UW Equity</t>
  </si>
  <si>
    <t>KLAC</t>
  </si>
  <si>
    <t>KMB UN Equity</t>
  </si>
  <si>
    <t>KMB</t>
  </si>
  <si>
    <t>KMI UN Equity</t>
  </si>
  <si>
    <t>KMI</t>
  </si>
  <si>
    <t>KMX UN Equity</t>
  </si>
  <si>
    <t>KMX</t>
  </si>
  <si>
    <t>KO UN Equity</t>
  </si>
  <si>
    <t>KO</t>
  </si>
  <si>
    <t>KR UN Equity</t>
  </si>
  <si>
    <t>L UN Equity</t>
  </si>
  <si>
    <t>L</t>
  </si>
  <si>
    <t>LEN UN Equity</t>
  </si>
  <si>
    <t>LEN</t>
  </si>
  <si>
    <t>LH UN Equity</t>
  </si>
  <si>
    <t>LKQ UW Equity</t>
  </si>
  <si>
    <t>LKQ</t>
  </si>
  <si>
    <t>LLY UN Equity</t>
  </si>
  <si>
    <t>LMT UN Equity</t>
  </si>
  <si>
    <t>LMT</t>
  </si>
  <si>
    <t>LNC UN Equity</t>
  </si>
  <si>
    <t>LNC</t>
  </si>
  <si>
    <t>LOW UN Equity</t>
  </si>
  <si>
    <t>LOW</t>
  </si>
  <si>
    <t>LRCX UW Equity</t>
  </si>
  <si>
    <t>LRCX</t>
  </si>
  <si>
    <t>LUV UN Equity</t>
  </si>
  <si>
    <t>LUV</t>
  </si>
  <si>
    <t>LYB UN Equity</t>
  </si>
  <si>
    <t>LYB</t>
  </si>
  <si>
    <t>MA UN Equity</t>
  </si>
  <si>
    <t>MA</t>
  </si>
  <si>
    <t>MAR UW Equity</t>
  </si>
  <si>
    <t>MAR</t>
  </si>
  <si>
    <t>MAS UN Equity</t>
  </si>
  <si>
    <t>MAS</t>
  </si>
  <si>
    <t>MCD UN Equity</t>
  </si>
  <si>
    <t>MCD</t>
  </si>
  <si>
    <t>MCHP UW Equity</t>
  </si>
  <si>
    <t>MCHP</t>
  </si>
  <si>
    <t>MCK UN Equity</t>
  </si>
  <si>
    <t>MCO UN Equity</t>
  </si>
  <si>
    <t>MCO</t>
  </si>
  <si>
    <t>MDLZ UW Equity</t>
  </si>
  <si>
    <t>MDLZ</t>
  </si>
  <si>
    <t>MDT UN Equity</t>
  </si>
  <si>
    <t>MDT</t>
  </si>
  <si>
    <t>MET UN Equity</t>
  </si>
  <si>
    <t>MET</t>
  </si>
  <si>
    <t>MHK UN Equity</t>
  </si>
  <si>
    <t>MHK</t>
  </si>
  <si>
    <t>MKC UN Equity</t>
  </si>
  <si>
    <t>MKC</t>
  </si>
  <si>
    <t>MLM UN Equity</t>
  </si>
  <si>
    <t>MLM</t>
  </si>
  <si>
    <t>MMC UN Equity</t>
  </si>
  <si>
    <t>MMC</t>
  </si>
  <si>
    <t>MMM UN Equity</t>
  </si>
  <si>
    <t>MMM</t>
  </si>
  <si>
    <t>MNST UW Equity</t>
  </si>
  <si>
    <t>MNST</t>
  </si>
  <si>
    <t>MO UN Equity</t>
  </si>
  <si>
    <t>MO</t>
  </si>
  <si>
    <t>MOS UN Equity</t>
  </si>
  <si>
    <t>MOS</t>
  </si>
  <si>
    <t>MPC UN Equity</t>
  </si>
  <si>
    <t>MPC</t>
  </si>
  <si>
    <t>MRK UN Equity</t>
  </si>
  <si>
    <t>MRO UN Equity</t>
  </si>
  <si>
    <t>MRO</t>
  </si>
  <si>
    <t>MS UN Equity</t>
  </si>
  <si>
    <t>MS</t>
  </si>
  <si>
    <t>MSFT UW Equity</t>
  </si>
  <si>
    <t>MSFT</t>
  </si>
  <si>
    <t>MSI UN Equity</t>
  </si>
  <si>
    <t>MSI</t>
  </si>
  <si>
    <t>MTB UN Equity</t>
  </si>
  <si>
    <t>MTB</t>
  </si>
  <si>
    <t>MTD UN Equity</t>
  </si>
  <si>
    <t>MTD</t>
  </si>
  <si>
    <t>MU UW Equity</t>
  </si>
  <si>
    <t>MU</t>
  </si>
  <si>
    <t>NDAQ UW Equity</t>
  </si>
  <si>
    <t>NDAQ</t>
  </si>
  <si>
    <t>NEE UN Equity</t>
  </si>
  <si>
    <t>NEM UN Equity</t>
  </si>
  <si>
    <t>NEM</t>
  </si>
  <si>
    <t>NFLX UW Equity</t>
  </si>
  <si>
    <t>NFLX</t>
  </si>
  <si>
    <t>NI UN Equity</t>
  </si>
  <si>
    <t>NKE UN Equity</t>
  </si>
  <si>
    <t>NKE</t>
  </si>
  <si>
    <t>NOC UN Equity</t>
  </si>
  <si>
    <t>NOC</t>
  </si>
  <si>
    <t>NRG UN Equity</t>
  </si>
  <si>
    <t>NSC UN Equity</t>
  </si>
  <si>
    <t>NSC</t>
  </si>
  <si>
    <t>NTAP UW Equity</t>
  </si>
  <si>
    <t>NTAP</t>
  </si>
  <si>
    <t>NTRS UW Equity</t>
  </si>
  <si>
    <t>NTRS</t>
  </si>
  <si>
    <t>NUE UN Equity</t>
  </si>
  <si>
    <t>NUE</t>
  </si>
  <si>
    <t>NVDA UW Equity</t>
  </si>
  <si>
    <t>NVDA</t>
  </si>
  <si>
    <t>NWL</t>
  </si>
  <si>
    <t>O UN Equity</t>
  </si>
  <si>
    <t>O</t>
  </si>
  <si>
    <t>OKE UN Equity</t>
  </si>
  <si>
    <t>OKE</t>
  </si>
  <si>
    <t>OMC UN Equity</t>
  </si>
  <si>
    <t>OMC</t>
  </si>
  <si>
    <t>ORCL UN Equity</t>
  </si>
  <si>
    <t>ORCL</t>
  </si>
  <si>
    <t>ORLY UW Equity</t>
  </si>
  <si>
    <t>ORLY</t>
  </si>
  <si>
    <t>OXY UN Equity</t>
  </si>
  <si>
    <t>OXY</t>
  </si>
  <si>
    <t>PAYX UW Equity</t>
  </si>
  <si>
    <t>PAYX</t>
  </si>
  <si>
    <t>PCAR UW Equity</t>
  </si>
  <si>
    <t>PCAR</t>
  </si>
  <si>
    <t>PEG UN Equity</t>
  </si>
  <si>
    <t>PEP</t>
  </si>
  <si>
    <t>PFE UN Equity</t>
  </si>
  <si>
    <t>PFE</t>
  </si>
  <si>
    <t>PFG</t>
  </si>
  <si>
    <t>PG UN Equity</t>
  </si>
  <si>
    <t>PG</t>
  </si>
  <si>
    <t>PGR UN Equity</t>
  </si>
  <si>
    <t>PGR</t>
  </si>
  <si>
    <t>PH UN Equity</t>
  </si>
  <si>
    <t>PH</t>
  </si>
  <si>
    <t>PHM UN Equity</t>
  </si>
  <si>
    <t>PHM</t>
  </si>
  <si>
    <t>PKI UN Equity</t>
  </si>
  <si>
    <t>PKI</t>
  </si>
  <si>
    <t>PLD UN Equity</t>
  </si>
  <si>
    <t>PLD</t>
  </si>
  <si>
    <t>PM UN Equity</t>
  </si>
  <si>
    <t>PM</t>
  </si>
  <si>
    <t>PNC UN Equity</t>
  </si>
  <si>
    <t>PNC</t>
  </si>
  <si>
    <t>PNR UN Equity</t>
  </si>
  <si>
    <t>PNR</t>
  </si>
  <si>
    <t>PNW UN Equity</t>
  </si>
  <si>
    <t>PPG UN Equity</t>
  </si>
  <si>
    <t>PPG</t>
  </si>
  <si>
    <t>PPL UN Equity</t>
  </si>
  <si>
    <t>PRU UN Equity</t>
  </si>
  <si>
    <t>PRU</t>
  </si>
  <si>
    <t>PSA UN Equity</t>
  </si>
  <si>
    <t>PSA</t>
  </si>
  <si>
    <t>PSX UN Equity</t>
  </si>
  <si>
    <t>PSX</t>
  </si>
  <si>
    <t>PWR UN Equity</t>
  </si>
  <si>
    <t>PWR</t>
  </si>
  <si>
    <t>PXD UN Equity</t>
  </si>
  <si>
    <t>PXD</t>
  </si>
  <si>
    <t>PYPL UW Equity</t>
  </si>
  <si>
    <t>PYPL</t>
  </si>
  <si>
    <t>QCOM UW Equity</t>
  </si>
  <si>
    <t>QCOM</t>
  </si>
  <si>
    <t>QRVO UW Equity</t>
  </si>
  <si>
    <t>QRVO</t>
  </si>
  <si>
    <t>RCL UN Equity</t>
  </si>
  <si>
    <t>RCL</t>
  </si>
  <si>
    <t>REGN UW Equity</t>
  </si>
  <si>
    <t>REGN</t>
  </si>
  <si>
    <t>RF UN Equity</t>
  </si>
  <si>
    <t>RF</t>
  </si>
  <si>
    <t>RHI UN Equity</t>
  </si>
  <si>
    <t>RHI</t>
  </si>
  <si>
    <t>RL UN Equity</t>
  </si>
  <si>
    <t>RL</t>
  </si>
  <si>
    <t>ROK UN Equity</t>
  </si>
  <si>
    <t>ROK</t>
  </si>
  <si>
    <t>ROP UN Equity</t>
  </si>
  <si>
    <t>ROP</t>
  </si>
  <si>
    <t>ROST UW Equity</t>
  </si>
  <si>
    <t>ROST</t>
  </si>
  <si>
    <t>RSG UN Equity</t>
  </si>
  <si>
    <t>RSG</t>
  </si>
  <si>
    <t>SBUX UW Equity</t>
  </si>
  <si>
    <t>SBUX</t>
  </si>
  <si>
    <t>SCHW UN Equity</t>
  </si>
  <si>
    <t>SCHW</t>
  </si>
  <si>
    <t>SEE UN Equity</t>
  </si>
  <si>
    <t>SEE</t>
  </si>
  <si>
    <t>SHW UN Equity</t>
  </si>
  <si>
    <t>SJM UN Equity</t>
  </si>
  <si>
    <t>SJM</t>
  </si>
  <si>
    <t>SLB UN Equity</t>
  </si>
  <si>
    <t>SLB</t>
  </si>
  <si>
    <t>SNA UN Equity</t>
  </si>
  <si>
    <t>SNA</t>
  </si>
  <si>
    <t>SO UN Equity</t>
  </si>
  <si>
    <t>SPG UN Equity</t>
  </si>
  <si>
    <t>SPG</t>
  </si>
  <si>
    <t>SPGI UN Equity</t>
  </si>
  <si>
    <t>SPGI</t>
  </si>
  <si>
    <t>SRE UN Equity</t>
  </si>
  <si>
    <t>STT UN Equity</t>
  </si>
  <si>
    <t>STT</t>
  </si>
  <si>
    <t>STX UW Equity</t>
  </si>
  <si>
    <t>STX</t>
  </si>
  <si>
    <t>STZ UN Equity</t>
  </si>
  <si>
    <t>STZ</t>
  </si>
  <si>
    <t>SWK UN Equity</t>
  </si>
  <si>
    <t>SWK</t>
  </si>
  <si>
    <t>SWKS UW Equity</t>
  </si>
  <si>
    <t>SWKS</t>
  </si>
  <si>
    <t>SYF UN Equity</t>
  </si>
  <si>
    <t>SYF</t>
  </si>
  <si>
    <t>SYK UN Equity</t>
  </si>
  <si>
    <t>SYK</t>
  </si>
  <si>
    <t>SYY UN Equity</t>
  </si>
  <si>
    <t>SYY</t>
  </si>
  <si>
    <t>T UN Equity</t>
  </si>
  <si>
    <t>T</t>
  </si>
  <si>
    <t>TAP UN Equity</t>
  </si>
  <si>
    <t>TAP</t>
  </si>
  <si>
    <t>TDG UN Equity</t>
  </si>
  <si>
    <t>TDG</t>
  </si>
  <si>
    <t>TEL UN Equity</t>
  </si>
  <si>
    <t>TEL</t>
  </si>
  <si>
    <t>TGT UN Equity</t>
  </si>
  <si>
    <t>TJX UN Equity</t>
  </si>
  <si>
    <t>TMO UN Equity</t>
  </si>
  <si>
    <t>TMO</t>
  </si>
  <si>
    <t>TROW UW Equity</t>
  </si>
  <si>
    <t>TROW</t>
  </si>
  <si>
    <t>TRV UN Equity</t>
  </si>
  <si>
    <t>TRV</t>
  </si>
  <si>
    <t>TSCO UW Equity</t>
  </si>
  <si>
    <t>TSCO</t>
  </si>
  <si>
    <t>TSN UN Equity</t>
  </si>
  <si>
    <t>TSN</t>
  </si>
  <si>
    <t>TXN UW Equity</t>
  </si>
  <si>
    <t>TXN</t>
  </si>
  <si>
    <t>TXT UN Equity</t>
  </si>
  <si>
    <t>TXT</t>
  </si>
  <si>
    <t>UAL</t>
  </si>
  <si>
    <t>UDR UN Equity</t>
  </si>
  <si>
    <t>UDR</t>
  </si>
  <si>
    <t>UHS UN Equity</t>
  </si>
  <si>
    <t>UHS</t>
  </si>
  <si>
    <t>ULTA UW Equity</t>
  </si>
  <si>
    <t>ULTA</t>
  </si>
  <si>
    <t>UNH UN Equity</t>
  </si>
  <si>
    <t>UNH</t>
  </si>
  <si>
    <t>UNP UN Equity</t>
  </si>
  <si>
    <t>UNP</t>
  </si>
  <si>
    <t>UPS UN Equity</t>
  </si>
  <si>
    <t>UPS</t>
  </si>
  <si>
    <t>URI UN Equity</t>
  </si>
  <si>
    <t>URI</t>
  </si>
  <si>
    <t>USB UN Equity</t>
  </si>
  <si>
    <t>USB</t>
  </si>
  <si>
    <t>V UN Equity</t>
  </si>
  <si>
    <t>V</t>
  </si>
  <si>
    <t>VFC UN Equity</t>
  </si>
  <si>
    <t>VFC</t>
  </si>
  <si>
    <t>VLO UN Equity</t>
  </si>
  <si>
    <t>VLO</t>
  </si>
  <si>
    <t>VMC UN Equity</t>
  </si>
  <si>
    <t>VMC</t>
  </si>
  <si>
    <t>VRSK UW Equity</t>
  </si>
  <si>
    <t>VRSN UW Equity</t>
  </si>
  <si>
    <t>VRSN</t>
  </si>
  <si>
    <t>VRTX UW Equity</t>
  </si>
  <si>
    <t>VRTX</t>
  </si>
  <si>
    <t>VTR UN Equity</t>
  </si>
  <si>
    <t>VTR</t>
  </si>
  <si>
    <t>VZ UN Equity</t>
  </si>
  <si>
    <t>VZ</t>
  </si>
  <si>
    <t>WAT UN Equity</t>
  </si>
  <si>
    <t>WAT</t>
  </si>
  <si>
    <t>WBA UW Equity</t>
  </si>
  <si>
    <t>WBA</t>
  </si>
  <si>
    <t>WDC UW Equity</t>
  </si>
  <si>
    <t>WDC</t>
  </si>
  <si>
    <t>WEC UN Equity</t>
  </si>
  <si>
    <t>WFC UN Equity</t>
  </si>
  <si>
    <t>WFC</t>
  </si>
  <si>
    <t>WHR UN Equity</t>
  </si>
  <si>
    <t>WHR</t>
  </si>
  <si>
    <t>WM UN Equity</t>
  </si>
  <si>
    <t>WM</t>
  </si>
  <si>
    <t>WMB UN Equity</t>
  </si>
  <si>
    <t>WMB</t>
  </si>
  <si>
    <t>WMT UN Equity</t>
  </si>
  <si>
    <t>WMT</t>
  </si>
  <si>
    <t>WRK UN Equity</t>
  </si>
  <si>
    <t>WRK</t>
  </si>
  <si>
    <t>WY UN Equity</t>
  </si>
  <si>
    <t>WY</t>
  </si>
  <si>
    <t>WYNN UW Equity</t>
  </si>
  <si>
    <t>WYNN</t>
  </si>
  <si>
    <t>XOM UN Equity</t>
  </si>
  <si>
    <t>XOM</t>
  </si>
  <si>
    <t>XRAY UW Equity</t>
  </si>
  <si>
    <t>XRAY</t>
  </si>
  <si>
    <t>XYL UN Equity</t>
  </si>
  <si>
    <t>XYL</t>
  </si>
  <si>
    <t>YUM UN Equity</t>
  </si>
  <si>
    <t>YUM</t>
  </si>
  <si>
    <t>ZBH UN Equity</t>
  </si>
  <si>
    <t>ZBH</t>
  </si>
  <si>
    <t>ZION UW Equity</t>
  </si>
  <si>
    <t>ZION</t>
  </si>
  <si>
    <t>ZTS UN Equity</t>
  </si>
  <si>
    <t>ZTS</t>
  </si>
  <si>
    <t>California Water Service Group</t>
  </si>
  <si>
    <t>SUMMARY OUTPUT</t>
  </si>
  <si>
    <t>Regression Statistics</t>
  </si>
  <si>
    <t>Mkt Annlized Return</t>
  </si>
  <si>
    <t>RF Annualized Yield</t>
  </si>
  <si>
    <t>AAAAA Annualized Yield</t>
  </si>
  <si>
    <t>MRP RP</t>
  </si>
  <si>
    <t>AAAAA RP</t>
  </si>
  <si>
    <t>S&amp;P U Annulized Yield</t>
  </si>
  <si>
    <t>A Annualized Yield</t>
  </si>
  <si>
    <t>SPA RP</t>
  </si>
  <si>
    <t>Multiple R</t>
  </si>
  <si>
    <t>R Square</t>
  </si>
  <si>
    <t>Adjusted R Square</t>
  </si>
  <si>
    <t>Standard Error</t>
  </si>
  <si>
    <t>Observations</t>
  </si>
  <si>
    <t>ANOVA</t>
  </si>
  <si>
    <t>df</t>
  </si>
  <si>
    <t>SS</t>
  </si>
  <si>
    <t>Significance F</t>
  </si>
  <si>
    <t>Regression</t>
  </si>
  <si>
    <t>Residual</t>
  </si>
  <si>
    <t>Coefficients</t>
  </si>
  <si>
    <t>t Stat</t>
  </si>
  <si>
    <t>P-value</t>
  </si>
  <si>
    <t>Lower 95%</t>
  </si>
  <si>
    <t>Upper 95%</t>
  </si>
  <si>
    <t>Lower 95.0%</t>
  </si>
  <si>
    <t>Upper 95.0%</t>
  </si>
  <si>
    <t>Intercept</t>
  </si>
  <si>
    <t>X Variable 1</t>
  </si>
  <si>
    <t>Risk-Free Rate</t>
  </si>
  <si>
    <t>AAA Bond</t>
  </si>
  <si>
    <t>A PU Bond</t>
  </si>
  <si>
    <t>2016M12</t>
  </si>
  <si>
    <t>Market 
Capitalization</t>
  </si>
  <si>
    <t>Weight in Index</t>
  </si>
  <si>
    <t>Estimated Dividend Yield</t>
  </si>
  <si>
    <t>Long-Term Growth Est.</t>
  </si>
  <si>
    <t>DCF Result</t>
  </si>
  <si>
    <t>Weighted
DCF Result</t>
  </si>
  <si>
    <t>MAA UN Equity</t>
  </si>
  <si>
    <t>MAA</t>
  </si>
  <si>
    <t>Total Market Capitalization:</t>
  </si>
  <si>
    <t>S&amp;P 500 Est. Required Market Return</t>
  </si>
  <si>
    <t>2017M01</t>
  </si>
  <si>
    <t>IDXX UW Equity</t>
  </si>
  <si>
    <t>IDXX</t>
  </si>
  <si>
    <t>AWR US Equity</t>
  </si>
  <si>
    <t>AWK US Equity</t>
  </si>
  <si>
    <t>CWT US Equity</t>
  </si>
  <si>
    <t>MSEX US Equity</t>
  </si>
  <si>
    <t>VL Appr Potential Week Ending:</t>
  </si>
  <si>
    <t>Notes to Accompany the Application of the CAPM and ECAPM</t>
  </si>
  <si>
    <t>2017M02</t>
  </si>
  <si>
    <t>2017M03</t>
  </si>
  <si>
    <t>AMD</t>
  </si>
  <si>
    <t>ARE UN Equity</t>
  </si>
  <si>
    <t>ARE</t>
  </si>
  <si>
    <t>CBOE</t>
  </si>
  <si>
    <t>DISH UW Equity</t>
  </si>
  <si>
    <t>DISH</t>
  </si>
  <si>
    <t>INCY UW Equity</t>
  </si>
  <si>
    <t>INCY</t>
  </si>
  <si>
    <t>REG</t>
  </si>
  <si>
    <t>RJF UN Equity</t>
  </si>
  <si>
    <t>RJF</t>
  </si>
  <si>
    <t>SNPS UW Equity</t>
  </si>
  <si>
    <t>SNPS</t>
  </si>
  <si>
    <t>Based on Value Line</t>
  </si>
  <si>
    <t>S&amp;P 500</t>
  </si>
  <si>
    <t>Market Capitalization</t>
  </si>
  <si>
    <t>Dividend Yield</t>
  </si>
  <si>
    <t>Projected EPS
Growth</t>
  </si>
  <si>
    <t>Weighted DCF</t>
  </si>
  <si>
    <t>Average of Value Line MRPs:</t>
  </si>
  <si>
    <t>Measure 6: Bloomberg Projected MRP</t>
  </si>
  <si>
    <t>Projected Risk-Free Rate (see note 2):</t>
  </si>
  <si>
    <t>MRP based on Value Line data</t>
  </si>
  <si>
    <t>*Forcasted 3-5 year capital appreciation plus expected dividend yield</t>
  </si>
  <si>
    <t>Total projected return on the market 3-5 years hence*:</t>
  </si>
  <si>
    <t>Measure 5: Value Line Projected Return on the Market based on the S&amp;P 500</t>
  </si>
  <si>
    <t xml:space="preserve"> Ticker </t>
  </si>
  <si>
    <t xml:space="preserve">  Ticker  </t>
  </si>
  <si>
    <t>DXC</t>
  </si>
  <si>
    <t>IT</t>
  </si>
  <si>
    <t>2017M04</t>
  </si>
  <si>
    <t>DXC UN Equity</t>
  </si>
  <si>
    <t>IT UN Equity</t>
  </si>
  <si>
    <t>2017M05</t>
  </si>
  <si>
    <t>2017M06</t>
  </si>
  <si>
    <t>2017M07</t>
  </si>
  <si>
    <t>PKG UN Equity</t>
  </si>
  <si>
    <t>PKG</t>
  </si>
  <si>
    <t>RE UN Equity</t>
  </si>
  <si>
    <t>RE</t>
  </si>
  <si>
    <t>RMD UN Equity</t>
  </si>
  <si>
    <t>RMD</t>
  </si>
  <si>
    <t>ANSS UW Equity</t>
  </si>
  <si>
    <t>ANSS</t>
  </si>
  <si>
    <t>MGM UN Equity</t>
  </si>
  <si>
    <t>MGM</t>
  </si>
  <si>
    <t>AOS UN Equity</t>
  </si>
  <si>
    <t>AOS</t>
  </si>
  <si>
    <t>HLT UN Equity</t>
  </si>
  <si>
    <t>HLT</t>
  </si>
  <si>
    <t>ALGN UW Equity</t>
  </si>
  <si>
    <t>ALGN</t>
  </si>
  <si>
    <t>% Total Mkt Cap</t>
  </si>
  <si>
    <t>Mkt Cap</t>
  </si>
  <si>
    <t>Div Yield</t>
  </si>
  <si>
    <t>LT EPS Growth</t>
  </si>
  <si>
    <t>DCF</t>
  </si>
  <si>
    <t>Wgtd DCF</t>
  </si>
  <si>
    <t>N/A</t>
  </si>
  <si>
    <t>2017M08</t>
  </si>
  <si>
    <t>CDNS UW Equity</t>
  </si>
  <si>
    <t>CDNS</t>
  </si>
  <si>
    <t>NCLH</t>
  </si>
  <si>
    <t>SBAC UW Equity</t>
  </si>
  <si>
    <t>SBAC</t>
  </si>
  <si>
    <t>2017M09</t>
  </si>
  <si>
    <t>2017M10</t>
  </si>
  <si>
    <t>2017M11</t>
  </si>
  <si>
    <t>2017M12</t>
  </si>
  <si>
    <t>APTV</t>
  </si>
  <si>
    <t>HII</t>
  </si>
  <si>
    <t>IQV</t>
  </si>
  <si>
    <t>TPR</t>
  </si>
  <si>
    <t>APTV UN Equity</t>
  </si>
  <si>
    <t>HII UN Equity</t>
  </si>
  <si>
    <t>IQV UN Equity</t>
  </si>
  <si>
    <t>NCLH UN Equity</t>
  </si>
  <si>
    <t>PEP UW Equity</t>
  </si>
  <si>
    <t>PFG UW Equity</t>
  </si>
  <si>
    <t>TPR UN Equity</t>
  </si>
  <si>
    <t>XEL UW Equity</t>
  </si>
  <si>
    <t>BKNG UW Equity</t>
  </si>
  <si>
    <t>BKNG</t>
  </si>
  <si>
    <t>CBRE UN Equity</t>
  </si>
  <si>
    <t>CBRE</t>
  </si>
  <si>
    <t>SIVB UW Equity</t>
  </si>
  <si>
    <t>SIVB</t>
  </si>
  <si>
    <t>TTWO UW Equity</t>
  </si>
  <si>
    <t>TTWO</t>
  </si>
  <si>
    <t>WELL UN Equity</t>
  </si>
  <si>
    <t>WELL</t>
  </si>
  <si>
    <t>2018M01</t>
  </si>
  <si>
    <t>2018M02</t>
  </si>
  <si>
    <t>2018M03</t>
  </si>
  <si>
    <t xml:space="preserve">Closing Stock Market Price </t>
  </si>
  <si>
    <t>MSCI UN Equity</t>
  </si>
  <si>
    <t>MSCI</t>
  </si>
  <si>
    <t>2018M04</t>
  </si>
  <si>
    <t>2018M05</t>
  </si>
  <si>
    <t>ATO</t>
  </si>
  <si>
    <t>EVRG</t>
  </si>
  <si>
    <t>Agilent Technologies Inc</t>
  </si>
  <si>
    <t>American Airlines Group Inc</t>
  </si>
  <si>
    <t>Advance Auto Parts Inc</t>
  </si>
  <si>
    <t>Apple Inc</t>
  </si>
  <si>
    <t>AbbVie Inc</t>
  </si>
  <si>
    <t>AmerisourceBergen Corp</t>
  </si>
  <si>
    <t>Abbott Laboratories</t>
  </si>
  <si>
    <t>Accenture PLC</t>
  </si>
  <si>
    <t>Adobe Inc</t>
  </si>
  <si>
    <t>Analog Devices Inc</t>
  </si>
  <si>
    <t>Archer-Daniels-Midland Co</t>
  </si>
  <si>
    <t>Automatic Data Processing Inc</t>
  </si>
  <si>
    <t>Autodesk Inc</t>
  </si>
  <si>
    <t>Ameren Corp</t>
  </si>
  <si>
    <t>American Electric Power Co Inc</t>
  </si>
  <si>
    <t>AES Corp/VA</t>
  </si>
  <si>
    <t>Aflac Inc</t>
  </si>
  <si>
    <t>American International Group Inc</t>
  </si>
  <si>
    <t>Assurant Inc</t>
  </si>
  <si>
    <t>Arthur J Gallagher &amp; Co</t>
  </si>
  <si>
    <t>Akamai Technologies Inc</t>
  </si>
  <si>
    <t>Albemarle Corp</t>
  </si>
  <si>
    <t>Align Technology Inc</t>
  </si>
  <si>
    <t>Alaska Air Group Inc</t>
  </si>
  <si>
    <t>Allstate Corp/The</t>
  </si>
  <si>
    <t>Applied Materials Inc</t>
  </si>
  <si>
    <t>AMD UW Equity</t>
  </si>
  <si>
    <t>Advanced Micro Devices Inc</t>
  </si>
  <si>
    <t>AMETEK Inc</t>
  </si>
  <si>
    <t>Amgen Inc</t>
  </si>
  <si>
    <t>Ameriprise Financial Inc</t>
  </si>
  <si>
    <t>American Tower Corp</t>
  </si>
  <si>
    <t>Amazon.com Inc</t>
  </si>
  <si>
    <t>ANET UN Equity</t>
  </si>
  <si>
    <t>Arista Networks Inc</t>
  </si>
  <si>
    <t>ANET</t>
  </si>
  <si>
    <t>ANSYS Inc</t>
  </si>
  <si>
    <t>Aon PLC</t>
  </si>
  <si>
    <t>Amphenol Corp</t>
  </si>
  <si>
    <t>Aptiv PLC</t>
  </si>
  <si>
    <t>Alexandria Real Estate Equities Inc</t>
  </si>
  <si>
    <t>ATO UN Equity</t>
  </si>
  <si>
    <t>Atmos Energy Corp</t>
  </si>
  <si>
    <t>Activision Blizzard Inc</t>
  </si>
  <si>
    <t>AvalonBay Communities Inc</t>
  </si>
  <si>
    <t>Broadcom Inc</t>
  </si>
  <si>
    <t>Avery Dennison Corp</t>
  </si>
  <si>
    <t>American Water Works Co Inc</t>
  </si>
  <si>
    <t>American Express Co</t>
  </si>
  <si>
    <t>AutoZone Inc</t>
  </si>
  <si>
    <t>Boeing Co/The</t>
  </si>
  <si>
    <t>Bank of America Corp</t>
  </si>
  <si>
    <t>Baxter International Inc</t>
  </si>
  <si>
    <t>Best Buy Co Inc</t>
  </si>
  <si>
    <t>Becton Dickinson and Co</t>
  </si>
  <si>
    <t>Franklin Resources Inc</t>
  </si>
  <si>
    <t>Brown-Forman Corp</t>
  </si>
  <si>
    <t>Biogen Inc</t>
  </si>
  <si>
    <t>Bank of New York Mellon Corp/The</t>
  </si>
  <si>
    <t>Booking Holdings Inc</t>
  </si>
  <si>
    <t>BlackRock Inc</t>
  </si>
  <si>
    <t>Ball Corp</t>
  </si>
  <si>
    <t>BR UN Equity</t>
  </si>
  <si>
    <t>Broadridge Financial Solutions Inc</t>
  </si>
  <si>
    <t>BR</t>
  </si>
  <si>
    <t>Berkshire Hathaway Inc</t>
  </si>
  <si>
    <t>Boston Scientific Corp</t>
  </si>
  <si>
    <t>BorgWarner Inc</t>
  </si>
  <si>
    <t>Boston Properties Inc</t>
  </si>
  <si>
    <t>Citigroup Inc</t>
  </si>
  <si>
    <t>Conagra Brands Inc</t>
  </si>
  <si>
    <t>Cardinal Health Inc</t>
  </si>
  <si>
    <t>Caterpillar Inc</t>
  </si>
  <si>
    <t>Chubb Ltd</t>
  </si>
  <si>
    <t>CBOE UF Equity</t>
  </si>
  <si>
    <t>Cboe Global Markets Inc</t>
  </si>
  <si>
    <t>CBRE Group Inc</t>
  </si>
  <si>
    <t>Carnival Corp</t>
  </si>
  <si>
    <t>Cadence Design Systems Inc</t>
  </si>
  <si>
    <t>CE UN Equity</t>
  </si>
  <si>
    <t>CE</t>
  </si>
  <si>
    <t>CF Industries Holdings Inc</t>
  </si>
  <si>
    <t>Citizens Financial Group Inc</t>
  </si>
  <si>
    <t>Church &amp; Dwight Co Inc</t>
  </si>
  <si>
    <t>CH Robinson Worldwide Inc</t>
  </si>
  <si>
    <t>Charter Communications Inc</t>
  </si>
  <si>
    <t>Cigna Corp</t>
  </si>
  <si>
    <t>Cincinnati Financial Corp</t>
  </si>
  <si>
    <t>Colgate-Palmolive Co</t>
  </si>
  <si>
    <t>Clorox Co/The</t>
  </si>
  <si>
    <t>Comerica Inc</t>
  </si>
  <si>
    <t>Comcast Corp</t>
  </si>
  <si>
    <t>CME Group Inc</t>
  </si>
  <si>
    <t>Chipotle Mexican Grill Inc</t>
  </si>
  <si>
    <t>Cummins Inc</t>
  </si>
  <si>
    <t>CMS Energy Corp</t>
  </si>
  <si>
    <t>Centene Corp</t>
  </si>
  <si>
    <t>CenterPoint Energy Inc</t>
  </si>
  <si>
    <t>Capital One Financial Corp</t>
  </si>
  <si>
    <t>Cooper Cos Inc/The</t>
  </si>
  <si>
    <t>ConocoPhillips</t>
  </si>
  <si>
    <t>Costco Wholesale Corp</t>
  </si>
  <si>
    <t>Campbell Soup Co</t>
  </si>
  <si>
    <t>CPRT UW Equity</t>
  </si>
  <si>
    <t>Copart Inc</t>
  </si>
  <si>
    <t>CPRT</t>
  </si>
  <si>
    <t>CSX Corp</t>
  </si>
  <si>
    <t>Cintas Corp</t>
  </si>
  <si>
    <t>Cognizant Technology Solutions Corp</t>
  </si>
  <si>
    <t>CVS Health Corp</t>
  </si>
  <si>
    <t>Chevron Corp</t>
  </si>
  <si>
    <t>Dominion Energy Inc</t>
  </si>
  <si>
    <t>Delta Air Lines Inc</t>
  </si>
  <si>
    <t>Deere &amp; Co</t>
  </si>
  <si>
    <t>Discover Financial Services</t>
  </si>
  <si>
    <t>Dollar General Corp</t>
  </si>
  <si>
    <t>Quest Diagnostics Inc</t>
  </si>
  <si>
    <t>DR Horton Inc</t>
  </si>
  <si>
    <t>Danaher Corp</t>
  </si>
  <si>
    <t>Walt Disney Co/The</t>
  </si>
  <si>
    <t>DISH Network Corp</t>
  </si>
  <si>
    <t>Digital Realty Trust Inc</t>
  </si>
  <si>
    <t>Dollar Tree Inc</t>
  </si>
  <si>
    <t>Dover Corp</t>
  </si>
  <si>
    <t>DOW UN Equity</t>
  </si>
  <si>
    <t>DOW</t>
  </si>
  <si>
    <t>Darden Restaurants Inc</t>
  </si>
  <si>
    <t>DTE Energy Co</t>
  </si>
  <si>
    <t>Duke Energy Corp</t>
  </si>
  <si>
    <t>DaVita Inc</t>
  </si>
  <si>
    <t>Devon Energy Corp</t>
  </si>
  <si>
    <t>DXC Technology Co</t>
  </si>
  <si>
    <t>Electronic Arts Inc</t>
  </si>
  <si>
    <t>eBay Inc</t>
  </si>
  <si>
    <t>Ecolab Inc</t>
  </si>
  <si>
    <t>Consolidated Edison Inc</t>
  </si>
  <si>
    <t>Equifax Inc</t>
  </si>
  <si>
    <t>Edison International</t>
  </si>
  <si>
    <t>Estee Lauder Cos Inc/The</t>
  </si>
  <si>
    <t>Eastman Chemical Co</t>
  </si>
  <si>
    <t>Emerson Electric Co</t>
  </si>
  <si>
    <t>EOG Resources Inc</t>
  </si>
  <si>
    <t>Equinix Inc</t>
  </si>
  <si>
    <t>Equity Residential</t>
  </si>
  <si>
    <t>Eversource Energy</t>
  </si>
  <si>
    <t>Essex Property Trust Inc</t>
  </si>
  <si>
    <t>Eaton Corp PLC</t>
  </si>
  <si>
    <t>Entergy Corp</t>
  </si>
  <si>
    <t>EVRG UN Equity</t>
  </si>
  <si>
    <t>Evergy Inc</t>
  </si>
  <si>
    <t>Edwards Lifesciences Corp</t>
  </si>
  <si>
    <t>Exelon Corp</t>
  </si>
  <si>
    <t>Expedia Group Inc</t>
  </si>
  <si>
    <t>Extra Space Storage Inc</t>
  </si>
  <si>
    <t>Ford Motor Co</t>
  </si>
  <si>
    <t>FANG UW Equity</t>
  </si>
  <si>
    <t>Diamondback Energy Inc</t>
  </si>
  <si>
    <t>FANG</t>
  </si>
  <si>
    <t>Fastenal Co</t>
  </si>
  <si>
    <t>Freeport-McMoRan Inc</t>
  </si>
  <si>
    <t>FedEx Corp</t>
  </si>
  <si>
    <t>FirstEnergy Corp</t>
  </si>
  <si>
    <t>Fiserv Inc</t>
  </si>
  <si>
    <t>Fifth Third Bancorp</t>
  </si>
  <si>
    <t>FLT UN Equity</t>
  </si>
  <si>
    <t>FleetCor Technologies Inc</t>
  </si>
  <si>
    <t>FLT</t>
  </si>
  <si>
    <t>FMC Corp</t>
  </si>
  <si>
    <t>FRC UN Equity</t>
  </si>
  <si>
    <t>FRC</t>
  </si>
  <si>
    <t>FTNT UW Equity</t>
  </si>
  <si>
    <t>Fortinet Inc</t>
  </si>
  <si>
    <t>FTNT</t>
  </si>
  <si>
    <t>Fortive Corp</t>
  </si>
  <si>
    <t>General Dynamics Corp</t>
  </si>
  <si>
    <t>General Electric Co</t>
  </si>
  <si>
    <t>Gilead Sciences Inc</t>
  </si>
  <si>
    <t>General Mills Inc</t>
  </si>
  <si>
    <t>Corning Inc</t>
  </si>
  <si>
    <t>General Motors Co</t>
  </si>
  <si>
    <t>Alphabet Inc</t>
  </si>
  <si>
    <t>Genuine Parts Co</t>
  </si>
  <si>
    <t>Global Payments Inc</t>
  </si>
  <si>
    <t>Garmin Ltd</t>
  </si>
  <si>
    <t>Goldman Sachs Group Inc/The</t>
  </si>
  <si>
    <t>WW Grainger Inc</t>
  </si>
  <si>
    <t>Halliburton Co</t>
  </si>
  <si>
    <t>Hasbro Inc</t>
  </si>
  <si>
    <t>Huntington Bancshares Inc/OH</t>
  </si>
  <si>
    <t>HCA Healthcare Inc</t>
  </si>
  <si>
    <t>Home Depot Inc/The</t>
  </si>
  <si>
    <t>Hess Corp</t>
  </si>
  <si>
    <t>Huntington Ingalls Industries Inc</t>
  </si>
  <si>
    <t>Hilton Worldwide Holdings Inc</t>
  </si>
  <si>
    <t>Hologic Inc</t>
  </si>
  <si>
    <t>Honeywell International Inc</t>
  </si>
  <si>
    <t>Hewlett Packard Enterprise Co</t>
  </si>
  <si>
    <t>HP Inc</t>
  </si>
  <si>
    <t>Hormel Foods Corp</t>
  </si>
  <si>
    <t>Henry Schein Inc</t>
  </si>
  <si>
    <t>Host Hotels &amp; Resorts Inc</t>
  </si>
  <si>
    <t>Hershey Co/The</t>
  </si>
  <si>
    <t>Humana Inc</t>
  </si>
  <si>
    <t>International Business Machines Corp</t>
  </si>
  <si>
    <t>Intercontinental Exchange Inc</t>
  </si>
  <si>
    <t>IDEXX Laboratories Inc</t>
  </si>
  <si>
    <t>International Flavors &amp; Fragrances Inc</t>
  </si>
  <si>
    <t>Illumina Inc</t>
  </si>
  <si>
    <t>Incyte Corp</t>
  </si>
  <si>
    <t>Intel Corp</t>
  </si>
  <si>
    <t>Intuit Inc</t>
  </si>
  <si>
    <t>International Paper Co</t>
  </si>
  <si>
    <t>Interpublic Group of Cos Inc/The</t>
  </si>
  <si>
    <t>IQVIA Holdings Inc</t>
  </si>
  <si>
    <t>Iron Mountain Inc</t>
  </si>
  <si>
    <t>Intuitive Surgical Inc</t>
  </si>
  <si>
    <t>Gartner Inc</t>
  </si>
  <si>
    <t>Illinois Tool Works Inc</t>
  </si>
  <si>
    <t>Invesco Ltd</t>
  </si>
  <si>
    <t>JB Hunt Transport Services Inc</t>
  </si>
  <si>
    <t>Johnson Controls International plc</t>
  </si>
  <si>
    <t>JKHY UW Equity</t>
  </si>
  <si>
    <t>Jack Henry &amp; Associates Inc</t>
  </si>
  <si>
    <t>JKHY</t>
  </si>
  <si>
    <t>Johnson &amp; Johnson</t>
  </si>
  <si>
    <t>Juniper Networks Inc</t>
  </si>
  <si>
    <t>JPMorgan Chase &amp; Co</t>
  </si>
  <si>
    <t>Kellogg Co</t>
  </si>
  <si>
    <t>KeyCorp</t>
  </si>
  <si>
    <t>KEYS UN Equity</t>
  </si>
  <si>
    <t>Keysight Technologies Inc</t>
  </si>
  <si>
    <t>KEYS</t>
  </si>
  <si>
    <t>Kraft Heinz Co/The</t>
  </si>
  <si>
    <t>Kimco Realty Corp</t>
  </si>
  <si>
    <t>Kimberly-Clark Corp</t>
  </si>
  <si>
    <t>CarMax Inc</t>
  </si>
  <si>
    <t>Coca-Cola Co/The</t>
  </si>
  <si>
    <t>Kroger Co/The</t>
  </si>
  <si>
    <t>Loews Corp</t>
  </si>
  <si>
    <t>Lennar Corp</t>
  </si>
  <si>
    <t>Laboratory Corp of America Holdings</t>
  </si>
  <si>
    <t>LIN UN Equity</t>
  </si>
  <si>
    <t>Linde PLC</t>
  </si>
  <si>
    <t>LIN</t>
  </si>
  <si>
    <t>LKQ Corp</t>
  </si>
  <si>
    <t>Lockheed Martin Corp</t>
  </si>
  <si>
    <t>Lincoln National Corp</t>
  </si>
  <si>
    <t>LNT UW Equity</t>
  </si>
  <si>
    <t>Alliant Energy Corp</t>
  </si>
  <si>
    <t>Lowe's Cos Inc</t>
  </si>
  <si>
    <t>Lam Research Corp</t>
  </si>
  <si>
    <t>Southwest Airlines Co</t>
  </si>
  <si>
    <t>LW UN Equity</t>
  </si>
  <si>
    <t>Lamb Weston Holdings Inc</t>
  </si>
  <si>
    <t>LW</t>
  </si>
  <si>
    <t>LyondellBasell Industries NV</t>
  </si>
  <si>
    <t>Mastercard Inc</t>
  </si>
  <si>
    <t>Mid-America Apartment Communities Inc</t>
  </si>
  <si>
    <t>Marriott International Inc/MD</t>
  </si>
  <si>
    <t>Masco Corp</t>
  </si>
  <si>
    <t>McDonald's Corp</t>
  </si>
  <si>
    <t>Microchip Technology Inc</t>
  </si>
  <si>
    <t>McKesson Corp</t>
  </si>
  <si>
    <t>Moody's Corp</t>
  </si>
  <si>
    <t>Mondelez International Inc</t>
  </si>
  <si>
    <t>Medtronic PLC</t>
  </si>
  <si>
    <t>MetLife Inc</t>
  </si>
  <si>
    <t>MGM Resorts International</t>
  </si>
  <si>
    <t>Mohawk Industries Inc</t>
  </si>
  <si>
    <t>McCormick &amp; Co Inc/MD</t>
  </si>
  <si>
    <t>Martin Marietta Materials Inc</t>
  </si>
  <si>
    <t>Marsh &amp; McLennan Cos Inc</t>
  </si>
  <si>
    <t>3M Co</t>
  </si>
  <si>
    <t>Monster Beverage Corp</t>
  </si>
  <si>
    <t>Altria Group Inc</t>
  </si>
  <si>
    <t>Mosaic Co/The</t>
  </si>
  <si>
    <t>Marathon Petroleum Corp</t>
  </si>
  <si>
    <t>Merck &amp; Co Inc</t>
  </si>
  <si>
    <t>Marathon Oil Corp</t>
  </si>
  <si>
    <t>Morgan Stanley</t>
  </si>
  <si>
    <t>MSCI Inc</t>
  </si>
  <si>
    <t>Microsoft Corp</t>
  </si>
  <si>
    <t>Motorola Solutions Inc</t>
  </si>
  <si>
    <t>M&amp;T Bank Corp</t>
  </si>
  <si>
    <t>Mettler-Toledo International Inc</t>
  </si>
  <si>
    <t>Micron Technology Inc</t>
  </si>
  <si>
    <t>Norwegian Cruise Line Holdings Ltd</t>
  </si>
  <si>
    <t>Nasdaq Inc</t>
  </si>
  <si>
    <t>NextEra Energy Inc</t>
  </si>
  <si>
    <t>Netflix Inc</t>
  </si>
  <si>
    <t>NiSource Inc</t>
  </si>
  <si>
    <t>NIKE Inc</t>
  </si>
  <si>
    <t>Northrop Grumman Corp</t>
  </si>
  <si>
    <t>NRG Energy Inc</t>
  </si>
  <si>
    <t>Norfolk Southern Corp</t>
  </si>
  <si>
    <t>NetApp Inc</t>
  </si>
  <si>
    <t>Northern Trust Corp</t>
  </si>
  <si>
    <t>Nucor Corp</t>
  </si>
  <si>
    <t>NVIDIA Corp</t>
  </si>
  <si>
    <t>NWL UW Equity</t>
  </si>
  <si>
    <t>Newell Brands Inc</t>
  </si>
  <si>
    <t>News Corp</t>
  </si>
  <si>
    <t>Realty Income Corp</t>
  </si>
  <si>
    <t>ONEOK Inc</t>
  </si>
  <si>
    <t>Omnicom Group Inc</t>
  </si>
  <si>
    <t>Oracle Corp</t>
  </si>
  <si>
    <t>O'Reilly Automotive Inc</t>
  </si>
  <si>
    <t>Occidental Petroleum Corp</t>
  </si>
  <si>
    <t>Paychex Inc</t>
  </si>
  <si>
    <t>PACCAR Inc</t>
  </si>
  <si>
    <t>Public Service Enterprise Group Inc</t>
  </si>
  <si>
    <t>PepsiCo Inc</t>
  </si>
  <si>
    <t>Pfizer Inc</t>
  </si>
  <si>
    <t>Principal Financial Group Inc</t>
  </si>
  <si>
    <t>Procter &amp; Gamble Co/The</t>
  </si>
  <si>
    <t>Progressive Corp/The</t>
  </si>
  <si>
    <t>Parker-Hannifin Corp</t>
  </si>
  <si>
    <t>PulteGroup Inc</t>
  </si>
  <si>
    <t>Packaging Corp of America</t>
  </si>
  <si>
    <t>PerkinElmer Inc</t>
  </si>
  <si>
    <t>Prologis Inc</t>
  </si>
  <si>
    <t>Philip Morris International Inc</t>
  </si>
  <si>
    <t>PNC Financial Services Group Inc/The</t>
  </si>
  <si>
    <t>Pentair PLC</t>
  </si>
  <si>
    <t>Pinnacle West Capital Corp</t>
  </si>
  <si>
    <t>PPG Industries Inc</t>
  </si>
  <si>
    <t>PPL Corp</t>
  </si>
  <si>
    <t>Prudential Financial Inc</t>
  </si>
  <si>
    <t>Public Storage</t>
  </si>
  <si>
    <t>Phillips 66</t>
  </si>
  <si>
    <t>Quanta Services Inc</t>
  </si>
  <si>
    <t>Pioneer Natural Resources Co</t>
  </si>
  <si>
    <t>PayPal Holdings Inc</t>
  </si>
  <si>
    <t>QUALCOMM Inc</t>
  </si>
  <si>
    <t>Qorvo Inc</t>
  </si>
  <si>
    <t>Royal Caribbean Cruises Ltd</t>
  </si>
  <si>
    <t>Everest Re Group Ltd</t>
  </si>
  <si>
    <t>REG UW Equity</t>
  </si>
  <si>
    <t>Regency Centers Corp</t>
  </si>
  <si>
    <t>Regeneron Pharmaceuticals Inc</t>
  </si>
  <si>
    <t>Regions Financial Corp</t>
  </si>
  <si>
    <t>Robert Half International Inc</t>
  </si>
  <si>
    <t>Raymond James Financial Inc</t>
  </si>
  <si>
    <t>Ralph Lauren Corp</t>
  </si>
  <si>
    <t>ResMed Inc</t>
  </si>
  <si>
    <t>Rockwell Automation Inc</t>
  </si>
  <si>
    <t>ROL UN Equity</t>
  </si>
  <si>
    <t>Rollins Inc</t>
  </si>
  <si>
    <t>ROL</t>
  </si>
  <si>
    <t>Roper Technologies Inc</t>
  </si>
  <si>
    <t>Ross Stores Inc</t>
  </si>
  <si>
    <t>Republic Services Inc</t>
  </si>
  <si>
    <t>SBA Communications Corp</t>
  </si>
  <si>
    <t>Starbucks Corp</t>
  </si>
  <si>
    <t>Charles Schwab Corp/The</t>
  </si>
  <si>
    <t>Sealed Air Corp</t>
  </si>
  <si>
    <t>Sherwin-Williams Co/The</t>
  </si>
  <si>
    <t>SVB Financial Group</t>
  </si>
  <si>
    <t>Snap-on Inc</t>
  </si>
  <si>
    <t>Synopsys Inc</t>
  </si>
  <si>
    <t>Southern Co/The</t>
  </si>
  <si>
    <t>Simon Property Group Inc</t>
  </si>
  <si>
    <t>S&amp;P Global Inc</t>
  </si>
  <si>
    <t>Sempra Energy</t>
  </si>
  <si>
    <t>State Street Corp</t>
  </si>
  <si>
    <t>Constellation Brands Inc</t>
  </si>
  <si>
    <t>Stanley Black &amp; Decker Inc</t>
  </si>
  <si>
    <t>Skyworks Solutions Inc</t>
  </si>
  <si>
    <t>Synchrony Financial</t>
  </si>
  <si>
    <t>Stryker Corp</t>
  </si>
  <si>
    <t>Sysco Corp</t>
  </si>
  <si>
    <t>AT&amp;T Inc</t>
  </si>
  <si>
    <t>TransDigm Group Inc</t>
  </si>
  <si>
    <t>TE Connectivity Ltd</t>
  </si>
  <si>
    <t>TFX UN Equity</t>
  </si>
  <si>
    <t>TFX</t>
  </si>
  <si>
    <t>Target Corp</t>
  </si>
  <si>
    <t>TJX Cos Inc/The</t>
  </si>
  <si>
    <t>Thermo Fisher Scientific Inc</t>
  </si>
  <si>
    <t>Tapestry Inc</t>
  </si>
  <si>
    <t>T Rowe Price Group Inc</t>
  </si>
  <si>
    <t>Travelers Cos Inc/The</t>
  </si>
  <si>
    <t>Tractor Supply Co</t>
  </si>
  <si>
    <t>Tyson Foods Inc</t>
  </si>
  <si>
    <t>Take-Two Interactive Software Inc</t>
  </si>
  <si>
    <t>Texas Instruments Inc</t>
  </si>
  <si>
    <t>Textron Inc</t>
  </si>
  <si>
    <t>UAL UW Equity</t>
  </si>
  <si>
    <t>UDR Inc</t>
  </si>
  <si>
    <t>Universal Health Services Inc</t>
  </si>
  <si>
    <t>Ulta Beauty Inc</t>
  </si>
  <si>
    <t>UnitedHealth Group Inc</t>
  </si>
  <si>
    <t>Union Pacific Corp</t>
  </si>
  <si>
    <t>United Parcel Service Inc</t>
  </si>
  <si>
    <t>United Rentals Inc</t>
  </si>
  <si>
    <t>US Bancorp</t>
  </si>
  <si>
    <t>Visa Inc</t>
  </si>
  <si>
    <t>VF Corp</t>
  </si>
  <si>
    <t>Valero Energy Corp</t>
  </si>
  <si>
    <t>Vulcan Materials Co</t>
  </si>
  <si>
    <t>Verisk Analytics Inc</t>
  </si>
  <si>
    <t>VeriSign Inc</t>
  </si>
  <si>
    <t>Vertex Pharmaceuticals Inc</t>
  </si>
  <si>
    <t>Ventas Inc</t>
  </si>
  <si>
    <t>Verizon Communications Inc</t>
  </si>
  <si>
    <t>WAB UN Equity</t>
  </si>
  <si>
    <t>WAB</t>
  </si>
  <si>
    <t>Waters Corp</t>
  </si>
  <si>
    <t>Walgreens Boots Alliance Inc</t>
  </si>
  <si>
    <t>Western Digital Corp</t>
  </si>
  <si>
    <t>WEC Energy Group Inc</t>
  </si>
  <si>
    <t>Welltower Inc</t>
  </si>
  <si>
    <t>Wells Fargo &amp; Co</t>
  </si>
  <si>
    <t>Whirlpool Corp</t>
  </si>
  <si>
    <t>Willis Towers Watson PLC</t>
  </si>
  <si>
    <t>Waste Management Inc</t>
  </si>
  <si>
    <t>Williams Cos Inc/The</t>
  </si>
  <si>
    <t>Walmart Inc</t>
  </si>
  <si>
    <t>Westrock Co</t>
  </si>
  <si>
    <t>Weyerhaeuser Co</t>
  </si>
  <si>
    <t>Wynn Resorts Ltd</t>
  </si>
  <si>
    <t>Xcel Energy Inc</t>
  </si>
  <si>
    <t>Exxon Mobil Corp</t>
  </si>
  <si>
    <t>DENTSPLY SIRONA Inc</t>
  </si>
  <si>
    <t>Xylem Inc/NY</t>
  </si>
  <si>
    <t>Yum! Brands Inc</t>
  </si>
  <si>
    <t>Zimmer Biomet Holdings Inc</t>
  </si>
  <si>
    <t>Zions Bancorp NA</t>
  </si>
  <si>
    <t>Zoetis Inc</t>
  </si>
  <si>
    <t>California Water</t>
  </si>
  <si>
    <t>2018M06</t>
  </si>
  <si>
    <t>2018M07</t>
  </si>
  <si>
    <t>2018M08</t>
  </si>
  <si>
    <t>2018M09</t>
  </si>
  <si>
    <t>2018M10</t>
  </si>
  <si>
    <t>2018M11</t>
  </si>
  <si>
    <t>2018M12</t>
  </si>
  <si>
    <t>2019M01</t>
  </si>
  <si>
    <t>2019M02</t>
  </si>
  <si>
    <t>2019M03</t>
  </si>
  <si>
    <t>2019M04</t>
  </si>
  <si>
    <t>AMCR UN Equity</t>
  </si>
  <si>
    <t>AMCR</t>
  </si>
  <si>
    <t>BKR</t>
  </si>
  <si>
    <t>CDW UW Equity</t>
  </si>
  <si>
    <t>CDW</t>
  </si>
  <si>
    <t>CTVA UN Equity</t>
  </si>
  <si>
    <t>CTVA</t>
  </si>
  <si>
    <t>DD UN Equity</t>
  </si>
  <si>
    <t>DD</t>
  </si>
  <si>
    <t>EXC UW Equity</t>
  </si>
  <si>
    <t>GL UN Equity</t>
  </si>
  <si>
    <t>GL</t>
  </si>
  <si>
    <t>LDOS UN Equity</t>
  </si>
  <si>
    <t>LDOS</t>
  </si>
  <si>
    <t>LHX UN Equity</t>
  </si>
  <si>
    <t>LHX</t>
  </si>
  <si>
    <t>LVS UN Equity</t>
  </si>
  <si>
    <t>LVS</t>
  </si>
  <si>
    <t>MKTX UW Equity</t>
  </si>
  <si>
    <t>MKTX</t>
  </si>
  <si>
    <t>NVR UN Equity</t>
  </si>
  <si>
    <t>NVR</t>
  </si>
  <si>
    <t>TMUS UW Equity</t>
  </si>
  <si>
    <t>TMUS</t>
  </si>
  <si>
    <t>2019M05</t>
  </si>
  <si>
    <t>2019M06</t>
  </si>
  <si>
    <t>2019M07</t>
  </si>
  <si>
    <t>2019M08</t>
  </si>
  <si>
    <t>2019M09</t>
  </si>
  <si>
    <t>SJW Corp.</t>
  </si>
  <si>
    <t>SJW</t>
  </si>
  <si>
    <t>SJW US Equity</t>
  </si>
  <si>
    <t>J UN Equity</t>
  </si>
  <si>
    <t>J</t>
  </si>
  <si>
    <t>LYV UN Equity</t>
  </si>
  <si>
    <t>LYV</t>
  </si>
  <si>
    <t>NOW UN Equity</t>
  </si>
  <si>
    <t>NOW</t>
  </si>
  <si>
    <t>ODFL UW Equity</t>
  </si>
  <si>
    <t>ODFL</t>
  </si>
  <si>
    <t>PEAK UN Equity</t>
  </si>
  <si>
    <t>PEAK</t>
  </si>
  <si>
    <t>STE UN Equity</t>
  </si>
  <si>
    <t>STE</t>
  </si>
  <si>
    <t>TFC UN Equity</t>
  </si>
  <si>
    <t>TFC</t>
  </si>
  <si>
    <t>WRB UN Equity</t>
  </si>
  <si>
    <t>WRB</t>
  </si>
  <si>
    <t>ZBRA UW Equity</t>
  </si>
  <si>
    <t>ZBRA</t>
  </si>
  <si>
    <t>2019M10</t>
  </si>
  <si>
    <t>2019M11</t>
  </si>
  <si>
    <t>2019M12</t>
  </si>
  <si>
    <t>PAYC UN Equity</t>
  </si>
  <si>
    <t>PAYC</t>
  </si>
  <si>
    <t xml:space="preserve">SJW Group           </t>
  </si>
  <si>
    <t>2020M01</t>
  </si>
  <si>
    <t>Short-Term Debt %</t>
  </si>
  <si>
    <t>Short-Term Debt Cost (%)</t>
  </si>
  <si>
    <t>-</t>
  </si>
  <si>
    <t>Allegion plc</t>
  </si>
  <si>
    <t>Amcor PLC</t>
  </si>
  <si>
    <t>Baker Hughes Co</t>
  </si>
  <si>
    <t>CDW Corp/DE</t>
  </si>
  <si>
    <t>Celanese Corp</t>
  </si>
  <si>
    <t>Corteva Inc</t>
  </si>
  <si>
    <t>DuPont de Nemours Inc</t>
  </si>
  <si>
    <t>Dow Inc</t>
  </si>
  <si>
    <t>Fox Corp</t>
  </si>
  <si>
    <t>First Republic Bank/CA</t>
  </si>
  <si>
    <t>Globe Life Inc</t>
  </si>
  <si>
    <t>Ingersoll Rand Inc</t>
  </si>
  <si>
    <t>KLA Corp</t>
  </si>
  <si>
    <t>Leidos Holdings Inc</t>
  </si>
  <si>
    <t>L3Harris Technologies Inc</t>
  </si>
  <si>
    <t>Las Vegas Sands Corp</t>
  </si>
  <si>
    <t>Live Nation Entertainment Inc</t>
  </si>
  <si>
    <t>MarketAxess Holdings Inc</t>
  </si>
  <si>
    <t>Newmont Corp</t>
  </si>
  <si>
    <t>ServiceNow Inc</t>
  </si>
  <si>
    <t>NVR Inc</t>
  </si>
  <si>
    <t>Old Dominion Freight Line Inc</t>
  </si>
  <si>
    <t>Paycom Software Inc</t>
  </si>
  <si>
    <t>Healthpeak Properties Inc</t>
  </si>
  <si>
    <t>STERIS PLC</t>
  </si>
  <si>
    <t>Molson Coors Beverage Co</t>
  </si>
  <si>
    <t>Truist Financial Corp</t>
  </si>
  <si>
    <t>Teleflex Inc</t>
  </si>
  <si>
    <t>T-Mobile US Inc</t>
  </si>
  <si>
    <t>Trane Technologies PLC</t>
  </si>
  <si>
    <t>TT</t>
  </si>
  <si>
    <t>United Airlines Holdings Inc</t>
  </si>
  <si>
    <t>Westinghouse Air Brake Technologies Corp</t>
  </si>
  <si>
    <t>Zebra Technologies Corp</t>
  </si>
  <si>
    <t>TT UN Equity</t>
  </si>
  <si>
    <t>2020M02</t>
  </si>
  <si>
    <t>2020M03</t>
  </si>
  <si>
    <t>AES Corp/The</t>
  </si>
  <si>
    <t>Air Products and Chemicals Inc</t>
  </si>
  <si>
    <t>CARR UN Equity</t>
  </si>
  <si>
    <t>Carrier Global Corp</t>
  </si>
  <si>
    <t>CARR</t>
  </si>
  <si>
    <t>HWM UN Equity</t>
  </si>
  <si>
    <t>Howmet Aerospace Inc</t>
  </si>
  <si>
    <t>HWM</t>
  </si>
  <si>
    <t>Kinder Morgan Inc</t>
  </si>
  <si>
    <t>OTIS UN Equity</t>
  </si>
  <si>
    <t>Otis Worldwide Corp</t>
  </si>
  <si>
    <t>OTIS</t>
  </si>
  <si>
    <t>RTX UN Equity</t>
  </si>
  <si>
    <t>Raytheon Technologies Corp</t>
  </si>
  <si>
    <t>RTX</t>
  </si>
  <si>
    <t>2020M04</t>
  </si>
  <si>
    <t>TYL</t>
  </si>
  <si>
    <t>NR</t>
  </si>
  <si>
    <t>A O Smith Corp</t>
  </si>
  <si>
    <t>APA UW Equity</t>
  </si>
  <si>
    <t>BIO UN Equity</t>
  </si>
  <si>
    <t>Bio-Rad Laboratories Inc</t>
  </si>
  <si>
    <t>BIO</t>
  </si>
  <si>
    <t>DPZ UN Equity</t>
  </si>
  <si>
    <t>Domino's Pizza Inc</t>
  </si>
  <si>
    <t>DPZ</t>
  </si>
  <si>
    <t>DXCM UW Equity</t>
  </si>
  <si>
    <t>DXCM</t>
  </si>
  <si>
    <t>J M Smucker Co/The</t>
  </si>
  <si>
    <t>TDY UN Equity</t>
  </si>
  <si>
    <t>Teledyne Technologies Inc</t>
  </si>
  <si>
    <t>TDY</t>
  </si>
  <si>
    <t>TYL UN Equity</t>
  </si>
  <si>
    <t>Tyler Technologies Inc</t>
  </si>
  <si>
    <t>W R Berkley Corp</t>
  </si>
  <si>
    <t>WST UN Equity</t>
  </si>
  <si>
    <t>West Pharmaceutical Services Inc</t>
  </si>
  <si>
    <t>WST</t>
  </si>
  <si>
    <t>2020M05</t>
  </si>
  <si>
    <t>2020M06</t>
  </si>
  <si>
    <t>2020M07</t>
  </si>
  <si>
    <t>2020M08</t>
  </si>
  <si>
    <t>CTLT UN Equity</t>
  </si>
  <si>
    <t>Catalent Inc</t>
  </si>
  <si>
    <t>CTLT</t>
  </si>
  <si>
    <t>ETSY UW Equity</t>
  </si>
  <si>
    <t>Etsy Inc</t>
  </si>
  <si>
    <t>ETSY</t>
  </si>
  <si>
    <t>LUMN UN Equity</t>
  </si>
  <si>
    <t>LUMN</t>
  </si>
  <si>
    <t>TER UW Equity</t>
  </si>
  <si>
    <t>Teradyne Inc</t>
  </si>
  <si>
    <t>TER</t>
  </si>
  <si>
    <t>American States Water Company</t>
  </si>
  <si>
    <t>American Water Works Company, Inc.</t>
  </si>
  <si>
    <t>Middlesex Water Company</t>
  </si>
  <si>
    <t>AEP UW Equity</t>
  </si>
  <si>
    <t>POOL UW Equity</t>
  </si>
  <si>
    <t>Pool Corp</t>
  </si>
  <si>
    <t>POOL</t>
  </si>
  <si>
    <t>2020M09</t>
  </si>
  <si>
    <t>Company Provided</t>
  </si>
  <si>
    <t>HST UW Equity</t>
  </si>
  <si>
    <t>TSLA UW Equity</t>
  </si>
  <si>
    <t>VTRS UW Equity</t>
  </si>
  <si>
    <t>Bristol-Myers Squibb Co</t>
  </si>
  <si>
    <t>Tesla Inc</t>
  </si>
  <si>
    <t>Viatris Inc</t>
  </si>
  <si>
    <t>TSLA</t>
  </si>
  <si>
    <t>VTRS</t>
  </si>
  <si>
    <t>2020M10</t>
  </si>
  <si>
    <t>2020M11</t>
  </si>
  <si>
    <t>2020M12</t>
  </si>
  <si>
    <t>Golden State Water Company (A+, A2)</t>
  </si>
  <si>
    <t>CSGS</t>
  </si>
  <si>
    <t>HTLD</t>
  </si>
  <si>
    <t>TECH</t>
  </si>
  <si>
    <t>CSGS US Equity</t>
  </si>
  <si>
    <t>HTLD US Equity</t>
  </si>
  <si>
    <t>Date:</t>
  </si>
  <si>
    <t>Enphase Energy Inc</t>
  </si>
  <si>
    <t>ENPH</t>
  </si>
  <si>
    <t>IDEX Corp</t>
  </si>
  <si>
    <t>IEX</t>
  </si>
  <si>
    <t>ENPH UQ Equity</t>
  </si>
  <si>
    <t>IEX UN Equity</t>
  </si>
  <si>
    <t>Lumen Technologies Inc</t>
  </si>
  <si>
    <t>MPWR UW Equity</t>
  </si>
  <si>
    <t>Monolithic Power Systems Inc</t>
  </si>
  <si>
    <t>MPWR</t>
  </si>
  <si>
    <t>TRMB UW Equity</t>
  </si>
  <si>
    <t>Trimble Inc</t>
  </si>
  <si>
    <t>TRMB</t>
  </si>
  <si>
    <t>2021M01</t>
  </si>
  <si>
    <t>2021M02</t>
  </si>
  <si>
    <t>Company to Provide</t>
  </si>
  <si>
    <t>APA Corp</t>
  </si>
  <si>
    <t>CZR UW Equity</t>
  </si>
  <si>
    <t>Caesars Entertainment Inc</t>
  </si>
  <si>
    <t>CZR</t>
  </si>
  <si>
    <t>Dexcom Inc</t>
  </si>
  <si>
    <t>FOXA UW Equity</t>
  </si>
  <si>
    <t>FOXA</t>
  </si>
  <si>
    <t>GNRC UN Equity</t>
  </si>
  <si>
    <t>Generac Holdings Inc</t>
  </si>
  <si>
    <t>GNRC</t>
  </si>
  <si>
    <t>NWSA UW Equity</t>
  </si>
  <si>
    <t>NWSA</t>
  </si>
  <si>
    <t>NXPI UW Equity</t>
  </si>
  <si>
    <t>NXP Semiconductors NV</t>
  </si>
  <si>
    <t>NXPI</t>
  </si>
  <si>
    <t>2021M03</t>
  </si>
  <si>
    <t>Book Common Equity (From Co. Annual Report)</t>
  </si>
  <si>
    <t>WTRG</t>
  </si>
  <si>
    <t xml:space="preserve">Essential Utilities Inc.        </t>
  </si>
  <si>
    <t>WTRG US Equity</t>
  </si>
  <si>
    <t>Bristol-Myers Squibb</t>
  </si>
  <si>
    <t xml:space="preserve">C.H. Robinson       </t>
  </si>
  <si>
    <t xml:space="preserve">CSG Systems Int'l   </t>
  </si>
  <si>
    <t xml:space="preserve">Heartland Express   </t>
  </si>
  <si>
    <t>BMY US Equity</t>
  </si>
  <si>
    <t>CHRW US Equity</t>
  </si>
  <si>
    <t>Essential Utilities, Inc.</t>
  </si>
  <si>
    <t>2021M04</t>
  </si>
  <si>
    <t>2021M05</t>
  </si>
  <si>
    <t>2021M06</t>
  </si>
  <si>
    <t>2021M07</t>
  </si>
  <si>
    <t>2021M08</t>
  </si>
  <si>
    <t>2021M09</t>
  </si>
  <si>
    <t>2021M10</t>
  </si>
  <si>
    <t>BBWI UN Equity</t>
  </si>
  <si>
    <t>Bath &amp; Body Works Inc</t>
  </si>
  <si>
    <t>BBWI</t>
  </si>
  <si>
    <t>BRO UN Equity</t>
  </si>
  <si>
    <t>Brown &amp; Brown Inc</t>
  </si>
  <si>
    <t>BRO</t>
  </si>
  <si>
    <t>CDAY UN Equity</t>
  </si>
  <si>
    <t>Ceridian HCM Holding Inc</t>
  </si>
  <si>
    <t>CDAY</t>
  </si>
  <si>
    <t>CRL UN Equity</t>
  </si>
  <si>
    <t>CRL</t>
  </si>
  <si>
    <t>CTRA UN Equity</t>
  </si>
  <si>
    <t>Coterra Energy Inc</t>
  </si>
  <si>
    <t>CTRA</t>
  </si>
  <si>
    <t>Meta Platforms Inc</t>
  </si>
  <si>
    <t>F5 Inc</t>
  </si>
  <si>
    <t>GOOG UW Equity</t>
  </si>
  <si>
    <t>GOOG</t>
  </si>
  <si>
    <t>HON UW Equity</t>
  </si>
  <si>
    <t>Eli Lilly &amp; Co</t>
  </si>
  <si>
    <t>MRNA UW Equity</t>
  </si>
  <si>
    <t>Moderna Inc</t>
  </si>
  <si>
    <t>MRNA</t>
  </si>
  <si>
    <t>MTCH UW Equity</t>
  </si>
  <si>
    <t>Match Group Inc</t>
  </si>
  <si>
    <t>MTCH</t>
  </si>
  <si>
    <t>OGN UN Equity</t>
  </si>
  <si>
    <t>Organon &amp; Co</t>
  </si>
  <si>
    <t>OGN</t>
  </si>
  <si>
    <t>PTC UW Equity</t>
  </si>
  <si>
    <t>PTC Inc</t>
  </si>
  <si>
    <t>PTC</t>
  </si>
  <si>
    <t>Seagate Technology Holdings PLC</t>
  </si>
  <si>
    <t>TECH UW Equity</t>
  </si>
  <si>
    <t>Bio-Techne Corp</t>
  </si>
  <si>
    <t>First Quarter 2023</t>
  </si>
  <si>
    <t>2021M11</t>
  </si>
  <si>
    <t>Second Quarter 2023</t>
  </si>
  <si>
    <t>BKR UW Equity</t>
  </si>
  <si>
    <t>EPAM UN Equity</t>
  </si>
  <si>
    <t>EPAM Systems Inc</t>
  </si>
  <si>
    <t>EPAM</t>
  </si>
  <si>
    <t>FDS UN Equity</t>
  </si>
  <si>
    <t>FactSet Research Systems Inc</t>
  </si>
  <si>
    <t>FDS</t>
  </si>
  <si>
    <t>GRMN UN Equity</t>
  </si>
  <si>
    <t>SBNY UW Equity</t>
  </si>
  <si>
    <t>Signature Bank/New York NY</t>
  </si>
  <si>
    <t>SBNY</t>
  </si>
  <si>
    <t>SEDG UW Equity</t>
  </si>
  <si>
    <t>SolarEdge Technologies Inc</t>
  </si>
  <si>
    <t>SEDG</t>
  </si>
  <si>
    <t>WTW UW Equity</t>
  </si>
  <si>
    <t>WTW</t>
  </si>
  <si>
    <t>2021M12</t>
  </si>
  <si>
    <t>2022M01</t>
  </si>
  <si>
    <t>NMF</t>
  </si>
  <si>
    <t>CEG</t>
  </si>
  <si>
    <t>CEG UW Equity</t>
  </si>
  <si>
    <t>Constellation Energy Corp</t>
  </si>
  <si>
    <t>NDSN UW Equity</t>
  </si>
  <si>
    <t>Nordson Corp</t>
  </si>
  <si>
    <t>NDSN</t>
  </si>
  <si>
    <t>PARA UW Equity</t>
  </si>
  <si>
    <t>Paramount Global</t>
  </si>
  <si>
    <t>PARA</t>
  </si>
  <si>
    <t>2022M02</t>
  </si>
  <si>
    <t>RLI</t>
  </si>
  <si>
    <t>SBBI (1926-2021)</t>
  </si>
  <si>
    <t>December 31, 2021</t>
  </si>
  <si>
    <t xml:space="preserve">Becton, Dickinson   </t>
  </si>
  <si>
    <t xml:space="preserve">Quest Diagnostics   </t>
  </si>
  <si>
    <t>Henry (Jack) &amp; Assoc</t>
  </si>
  <si>
    <t xml:space="preserve">McCormick &amp; Co.     </t>
  </si>
  <si>
    <t xml:space="preserve">Northrop Grumman    </t>
  </si>
  <si>
    <t xml:space="preserve">Progressive Corp.   </t>
  </si>
  <si>
    <t xml:space="preserve">RLI Corp.           </t>
  </si>
  <si>
    <t xml:space="preserve">Rollins, Inc.       </t>
  </si>
  <si>
    <t>BALL UN Equity</t>
  </si>
  <si>
    <t>BALL</t>
  </si>
  <si>
    <t>CPT UN Equity</t>
  </si>
  <si>
    <t>Camden Property Trust</t>
  </si>
  <si>
    <t>CPT</t>
  </si>
  <si>
    <t>Salesforce Inc</t>
  </si>
  <si>
    <t>Cisco Systems Inc</t>
  </si>
  <si>
    <t>MOH UN Equity</t>
  </si>
  <si>
    <t>Molina Healthcare Inc</t>
  </si>
  <si>
    <t>MOH</t>
  </si>
  <si>
    <t>WBD UW Equity</t>
  </si>
  <si>
    <t>Warner Bros Discovery Inc</t>
  </si>
  <si>
    <t>WBD</t>
  </si>
  <si>
    <t>BDX US Equity</t>
  </si>
  <si>
    <t>DGX US Equity</t>
  </si>
  <si>
    <t>JKHY US Equity</t>
  </si>
  <si>
    <t>MKC US Equity</t>
  </si>
  <si>
    <t>NOC US Equity</t>
  </si>
  <si>
    <t>PGR US Equity</t>
  </si>
  <si>
    <t>RLI US Equity</t>
  </si>
  <si>
    <t>ROL US Equity</t>
  </si>
  <si>
    <t>Third Quarter 2023</t>
  </si>
  <si>
    <t>Regression analysis on SBBI data 1926-2021</t>
  </si>
  <si>
    <t xml:space="preserve">   Return 1926 - 2021</t>
  </si>
  <si>
    <t xml:space="preserve">   1926 - 2021</t>
  </si>
  <si>
    <t>2017 - 2021, Inclusive</t>
  </si>
  <si>
    <t>FYE: 12/31/2021</t>
  </si>
  <si>
    <t>2022M03</t>
  </si>
  <si>
    <t>2022M04</t>
  </si>
  <si>
    <t>(1926-2021)</t>
  </si>
  <si>
    <t>Arithmetic Mean of Monthly Returns on Large Company Common Stocks (1928 - 2021)</t>
  </si>
  <si>
    <t>Arithmetic Mean of Moody's Aaa and Aa Corporate Bond Yields (1928 - 2021)</t>
  </si>
  <si>
    <t>Arithmetic Mean Holding Period Returns on the S&amp;P Utility Index (1928 - 2021)</t>
  </si>
  <si>
    <t>Arithmetic Mean on Moody's A Rated Public Utility Bond Yields (1928 - 2021)</t>
  </si>
  <si>
    <t>Fourth Quarter 2023</t>
  </si>
  <si>
    <t>2024-2028</t>
  </si>
  <si>
    <t>2029-2033</t>
  </si>
  <si>
    <t>Charles River Laboratories International Inc</t>
  </si>
  <si>
    <t>ELV UN Equity</t>
  </si>
  <si>
    <t>Elevance Health Inc</t>
  </si>
  <si>
    <t>ELV</t>
  </si>
  <si>
    <t>Expeditors International of Washington Inc</t>
  </si>
  <si>
    <t>Fidelity National Information Services Inc</t>
  </si>
  <si>
    <t>Hartford Financial Services Group Inc/The</t>
  </si>
  <si>
    <t>KDP UW Equity</t>
  </si>
  <si>
    <t>Keurig Dr Pepper Inc</t>
  </si>
  <si>
    <t>KDP</t>
  </si>
  <si>
    <t>META UW Equity</t>
  </si>
  <si>
    <t>META</t>
  </si>
  <si>
    <t>ON UW Equity</t>
  </si>
  <si>
    <t>ON Semiconductor Corp</t>
  </si>
  <si>
    <t>ON</t>
  </si>
  <si>
    <t>VICI UN Equity</t>
  </si>
  <si>
    <t>VICI Properties Inc</t>
  </si>
  <si>
    <t>VICI</t>
  </si>
  <si>
    <t>Proxy Group of Six Water Companies</t>
  </si>
  <si>
    <t>Aqua Pennsylvania, Inc. (A, NR); PNG Companies (A, Baa1)</t>
  </si>
  <si>
    <t>New Jersey American Water Co. (A, A3), PA American Water Co (A, A3)</t>
  </si>
  <si>
    <t>2022M05</t>
  </si>
  <si>
    <t>2022M06</t>
  </si>
  <si>
    <t>2022M07</t>
  </si>
  <si>
    <t xml:space="preserve">Monster Beverage    </t>
  </si>
  <si>
    <t>MNST US Equity</t>
  </si>
  <si>
    <t>Crown Castle Inc</t>
  </si>
  <si>
    <t>CSGP UW Equity</t>
  </si>
  <si>
    <t>CoStar Group Inc</t>
  </si>
  <si>
    <t>CSGP</t>
  </si>
  <si>
    <t>EQT UN Equity</t>
  </si>
  <si>
    <t>EQT Corp</t>
  </si>
  <si>
    <t>EQT</t>
  </si>
  <si>
    <t>Federal Realty Investment Trust</t>
  </si>
  <si>
    <t>INVH UN Equity</t>
  </si>
  <si>
    <t>Invitation Homes Inc</t>
  </si>
  <si>
    <t>INVH</t>
  </si>
  <si>
    <t>Jacobs Solutions Inc</t>
  </si>
  <si>
    <t>PCG UN Equity</t>
  </si>
  <si>
    <t>PG&amp;E Corp</t>
  </si>
  <si>
    <t>PCG</t>
  </si>
  <si>
    <t>TRGP UN Equity</t>
  </si>
  <si>
    <t>Targa Resources Corp</t>
  </si>
  <si>
    <t>TRGP</t>
  </si>
  <si>
    <t>First Quarter 2024</t>
  </si>
  <si>
    <t>San Jose Water (A); Connecticut Water Inc. (A-);  Connecticut Water Service Inc. (A-)</t>
  </si>
  <si>
    <t>Stocks, Bonds, Bills, and Inflation -  2022 SBBI Yearbook, Appendix A Tables, Kroll</t>
  </si>
  <si>
    <t>2022M08</t>
  </si>
  <si>
    <t>2022M09</t>
  </si>
  <si>
    <t>2022M10</t>
  </si>
  <si>
    <t>Trading Date</t>
  </si>
  <si>
    <t>IbbotRf</t>
  </si>
  <si>
    <t>Dividend Amount</t>
  </si>
  <si>
    <t xml:space="preserve">Total Return    </t>
  </si>
  <si>
    <t xml:space="preserve">Closing Price   </t>
  </si>
  <si>
    <t xml:space="preserve">          Company Name          </t>
  </si>
  <si>
    <t>Unique Index Number</t>
  </si>
  <si>
    <t xml:space="preserve">WTR   </t>
  </si>
  <si>
    <t xml:space="preserve">AQUA AMERICA INC                </t>
  </si>
  <si>
    <t xml:space="preserve">PSC   </t>
  </si>
  <si>
    <t xml:space="preserve">PHILADELPHIA SUBURBAN CORP      </t>
  </si>
  <si>
    <t>CHKP</t>
  </si>
  <si>
    <t>LANC</t>
  </si>
  <si>
    <t>December 2022</t>
  </si>
  <si>
    <t>December 2, 2022 and January 1, 2023</t>
  </si>
  <si>
    <t>Proxy Group of Twenty Non-Price Regulated Companies</t>
  </si>
  <si>
    <t>Second Quarter 2024</t>
  </si>
  <si>
    <t>2022M11</t>
  </si>
  <si>
    <t>2022M12</t>
  </si>
  <si>
    <t>Last updated: 12/07/22 - 16:29</t>
  </si>
  <si>
    <t>Last updated: 12/07/22 - 16:31</t>
  </si>
  <si>
    <t>Last updated: 12/07/22 - 16:36</t>
  </si>
  <si>
    <t>Last updated: 12/07/22 - 16:37</t>
  </si>
  <si>
    <t>Last updated: 12/07/22 - 16:42</t>
  </si>
  <si>
    <t>Last updated: 12/07/22 - 16:44</t>
  </si>
  <si>
    <t>Modified: 1 1163 // Conditional Variance</t>
  </si>
  <si>
    <t>Last updated: 12/07/22 - 16:53</t>
  </si>
  <si>
    <t>Last updated: 12/07/22 - 16:55</t>
  </si>
  <si>
    <t>Last updated: 12/07/22 - 17:00</t>
  </si>
  <si>
    <t xml:space="preserve">Adobe Inc.          </t>
  </si>
  <si>
    <t xml:space="preserve">Amgen               </t>
  </si>
  <si>
    <t xml:space="preserve">Broadridge Fin'l    </t>
  </si>
  <si>
    <t>Check Point Software</t>
  </si>
  <si>
    <t xml:space="preserve">Kimberly-Clark      </t>
  </si>
  <si>
    <t xml:space="preserve">Lancaster Colony    </t>
  </si>
  <si>
    <t xml:space="preserve">Tyler Technologies  </t>
  </si>
  <si>
    <t>ADBE US Equity</t>
  </si>
  <si>
    <t>AMGN US Equity</t>
  </si>
  <si>
    <t>BR US Equity</t>
  </si>
  <si>
    <t>CHKP US Equity</t>
  </si>
  <si>
    <t>KMB US Equity</t>
  </si>
  <si>
    <t>LANC US Equity</t>
  </si>
  <si>
    <t>TYL US Equity</t>
  </si>
  <si>
    <t>Kroll-Based MRPs:</t>
  </si>
  <si>
    <t>ACGL UW Equity</t>
  </si>
  <si>
    <t>Arch Capital Group Ltd</t>
  </si>
  <si>
    <t>ACGL</t>
  </si>
  <si>
    <t>EVRG UW Equity</t>
  </si>
  <si>
    <t>FSLR UW Equity</t>
  </si>
  <si>
    <t>First Solar Inc</t>
  </si>
  <si>
    <t>FSLR</t>
  </si>
  <si>
    <t>GEHC UW Equity</t>
  </si>
  <si>
    <t>GE HealthCare Technologies Inc</t>
  </si>
  <si>
    <t>GEHC</t>
  </si>
  <si>
    <t>GEN UW Equity</t>
  </si>
  <si>
    <t>Gen Digital Inc</t>
  </si>
  <si>
    <t>GEN</t>
  </si>
  <si>
    <t>Schlumberger Ltd</t>
  </si>
  <si>
    <t>STLD UW Equity</t>
  </si>
  <si>
    <t>Steel Dynamics Inc</t>
  </si>
  <si>
    <t>STLD</t>
  </si>
  <si>
    <t>Measure 3: Application of the PRPM to Kroll Historical Data:</t>
  </si>
  <si>
    <t>MRP based on Kroll Historical Data:</t>
  </si>
  <si>
    <t>Average of Kroll-Based MRPs:</t>
  </si>
  <si>
    <t>The market risk premium (MRP) is derived by using six different measures from three sources: Kroll, Value Line, and Bloomberg as illustrated below:</t>
  </si>
  <si>
    <t>Measure 2: Application of a Regression Analysis to Kroll Historical Data</t>
  </si>
  <si>
    <t>Average of Value Line, Kroll, and Bloomberg MRP:</t>
  </si>
  <si>
    <r>
      <t xml:space="preserve">Update annually from </t>
    </r>
    <r>
      <rPr>
        <b/>
        <sz val="10"/>
        <rFont val="Cambria"/>
        <family val="1"/>
        <scheme val="major"/>
      </rPr>
      <t>Stocks, Bonds, Bills, and Inflation - Kroll® SBBI® Market Report</t>
    </r>
  </si>
  <si>
    <t>CAPM/ECAPM Results Excluding the PRPM MRP</t>
  </si>
  <si>
    <t>Average MRP Excluding the PRPM MRP:</t>
  </si>
  <si>
    <t>Kentucky Public Service Comission</t>
  </si>
  <si>
    <t>Bluegrass Water (KY) Utility Operating Company, Inc.</t>
  </si>
  <si>
    <t>Bluegrass Water</t>
  </si>
  <si>
    <t>LT Debt</t>
  </si>
  <si>
    <t>Notes on page 2 of this Exhibit.</t>
  </si>
  <si>
    <t>For reasons explained in the Direct Testimony, the appropriate risk-free rate for cost of capital purposes is the average forecast of 30 year Treasury Bonds per the consensus of nearly 50 economists reported in Blue Chip Financial Forecasts. (See pages 9 and 10 of Exhibit DWD-5.) The projection of the risk-free rate is illustrated below:</t>
  </si>
  <si>
    <t xml:space="preserve">Market Return                    </t>
  </si>
  <si>
    <t>A Rated PU</t>
  </si>
  <si>
    <t>S&amp;P 500 Utility Index</t>
  </si>
  <si>
    <t>Aaa and Aa Corp</t>
  </si>
  <si>
    <t>MKT Minus Aaa and Aa Avg</t>
  </si>
  <si>
    <t xml:space="preserve">SOUTHERN CALIFORNIA WATER CO    </t>
  </si>
  <si>
    <t xml:space="preserve">SWTR  </t>
  </si>
  <si>
    <t xml:space="preserve">SCW   </t>
  </si>
  <si>
    <t xml:space="preserve">AMERICAN STATES WATER CO        </t>
  </si>
  <si>
    <t xml:space="preserve">AWR   </t>
  </si>
  <si>
    <t xml:space="preserve">AMERICAN WATER WORKS CO INC     </t>
  </si>
  <si>
    <t xml:space="preserve">AWK   </t>
  </si>
  <si>
    <t xml:space="preserve">CALIFORNIA WATER SERVICE CO     </t>
  </si>
  <si>
    <t xml:space="preserve">CWTR  </t>
  </si>
  <si>
    <t xml:space="preserve">CWT   </t>
  </si>
  <si>
    <t xml:space="preserve">CALIFORNIA WATER SERVICE GROUP  </t>
  </si>
  <si>
    <t xml:space="preserve">MIDDLESEX WATER CO              </t>
  </si>
  <si>
    <t xml:space="preserve">MSEX  </t>
  </si>
  <si>
    <t xml:space="preserve">SAN JOSE WATER WORKS            </t>
  </si>
  <si>
    <t xml:space="preserve">SJW   </t>
  </si>
  <si>
    <t xml:space="preserve">SAN JOSE WATER CO               </t>
  </si>
  <si>
    <t xml:space="preserve">S J W CORP                      </t>
  </si>
  <si>
    <t>[9]</t>
  </si>
  <si>
    <t>Yahoo Adjusted Beta (1)</t>
  </si>
  <si>
    <t>Market Risk Premium (2)</t>
  </si>
  <si>
    <t>Risk-Free Rate (3)</t>
  </si>
  <si>
    <t>Indicated Common Equity Cost Rate (4)</t>
  </si>
  <si>
    <t xml:space="preserve">Due to data availability issues, raw Beta calculated using Bloomberg Beta Workbook Tool. </t>
  </si>
  <si>
    <t>Blue Chip Financial Forecasts December 2, 2022 and January 1, 2023</t>
  </si>
  <si>
    <t>Start Date:</t>
  </si>
  <si>
    <t># Weeks</t>
  </si>
  <si>
    <t>Period:</t>
  </si>
  <si>
    <t>monthly</t>
  </si>
  <si>
    <t>End Date:</t>
  </si>
  <si>
    <t># Years</t>
  </si>
  <si>
    <t>Currency:</t>
  </si>
  <si>
    <t>Local CCY</t>
  </si>
  <si>
    <t>Relative Index:</t>
  </si>
  <si>
    <t>SPX Index</t>
  </si>
  <si>
    <t>&lt;-- Leave Blank to use default Relative Index for each security.</t>
  </si>
  <si>
    <t>Security</t>
  </si>
  <si>
    <t>Name</t>
  </si>
  <si>
    <t>Raw BETA</t>
  </si>
  <si>
    <t>Adj BETA</t>
  </si>
  <si>
    <t>ALPHA (Intercept)</t>
  </si>
  <si>
    <t>R^2 (Correlation^2)</t>
  </si>
  <si>
    <t>Std Dev Of Error</t>
  </si>
  <si>
    <t>Std Error Of BETA</t>
  </si>
  <si>
    <t>Number Of Points</t>
  </si>
  <si>
    <t>AWR US EQUITY</t>
  </si>
  <si>
    <t>AMERICAN STATES WATER CO</t>
  </si>
  <si>
    <t>AWK US EQUITY</t>
  </si>
  <si>
    <t>AMERICAN WATER WORKS CO INC</t>
  </si>
  <si>
    <t>CWT US EQUITY</t>
  </si>
  <si>
    <t>CALIFORNIA WATER SERVICE GRP</t>
  </si>
  <si>
    <t>WTRG US EQUITY</t>
  </si>
  <si>
    <t>ESSENTIAL UTILITIES INC</t>
  </si>
  <si>
    <t>MSEX US EQUITY</t>
  </si>
  <si>
    <t>MIDDLESEX WATER CO</t>
  </si>
  <si>
    <t>SJW US EQUITY</t>
  </si>
  <si>
    <t>SJW GROUP</t>
  </si>
  <si>
    <t>Adjusted Using Formula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</si>
</sst>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_);\(#,##0.0\)"/>
    <numFmt numFmtId="166" formatCode="&quot;$&quot;#,##0.000_);\(&quot;$&quot;#,##0.000\)"/>
    <numFmt numFmtId="167" formatCode="0.000"/>
    <numFmt numFmtId="168" formatCode="0.0000"/>
    <numFmt numFmtId="169" formatCode="_(* #,##0.0_);_(* \(#,##0.0\);_(* &quot;-&quot;??_);_(@_)"/>
    <numFmt numFmtId="170" formatCode="d\-mmm\-yyyy"/>
    <numFmt numFmtId="171" formatCode="[$-409]d\-mmm\-yyyy;@"/>
    <numFmt numFmtId="172" formatCode="0.0000%"/>
    <numFmt numFmtId="173" formatCode="_(* #,##0.0000_);_(* \(#,##0.0000\);_(* &quot;-&quot;??_);_(@_)"/>
    <numFmt numFmtId="174" formatCode="[$-409]mmm\-yy;@"/>
    <numFmt numFmtId="175" formatCode="#,##0.000"/>
    <numFmt numFmtId="176" formatCode="_(* #,##0.000_);_(* \(#,##0.000\);_(* &quot;-&quot;???_);_(@_)"/>
    <numFmt numFmtId="177" formatCode="0.00000000000000000"/>
    <numFmt numFmtId="178" formatCode="&quot;$&quot;#,##0"/>
    <numFmt numFmtId="179" formatCode="_(* #,##0.00000_);_(* \(#,##0.00000\);_(* &quot;-&quot;??_);_(@_)"/>
  </numFmts>
  <fonts count="11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sz val="9"/>
      <name val="Arial"/>
      <family val="2"/>
    </font>
    <font>
      <sz val="10"/>
      <color indexed="8"/>
      <name val="Arial"/>
      <family val="2"/>
    </font>
    <font>
      <sz val="12"/>
      <name val="Arial"/>
      <family val="2"/>
    </font>
    <font>
      <b/>
      <sz val="10"/>
      <name val="Arial"/>
      <family val="2"/>
    </font>
    <font>
      <sz val="11"/>
      <color indexed="8"/>
      <name val="Calibri"/>
      <family val="2"/>
    </font>
    <font>
      <b/>
      <sz val="12"/>
      <name val="Arial"/>
      <family val="2"/>
    </font>
    <font>
      <sz val="8"/>
      <name val="Arial"/>
      <family val="2"/>
    </font>
    <font>
      <sz val="10"/>
      <name val="Times New Roman"/>
      <family val="1"/>
    </font>
    <font>
      <i/>
      <sz val="9"/>
      <name val="Arial"/>
      <family val="2"/>
    </font>
    <font>
      <sz val="12"/>
      <name val="Times New Roman"/>
      <family val="1"/>
    </font>
    <font>
      <b/>
      <i/>
      <sz val="9"/>
      <name val="Arial"/>
      <family val="2"/>
    </font>
    <font>
      <b/>
      <sz val="9"/>
      <name val="Arial"/>
      <family val="2"/>
    </font>
    <font>
      <b/>
      <sz val="9"/>
      <color indexed="8"/>
      <name val="Arial"/>
      <family val="2"/>
    </font>
    <font>
      <b/>
      <sz val="9"/>
      <color indexed="8"/>
      <name val="Calibri"/>
      <family val="2"/>
    </font>
    <font>
      <u/>
      <sz val="10"/>
      <color indexed="12"/>
      <name val="Arial"/>
      <family val="2"/>
    </font>
    <font>
      <sz val="12"/>
      <name val="CG Times"/>
      <family val="1"/>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sz val="8"/>
      <name val="Arial"/>
      <family val="2"/>
    </font>
    <font>
      <sz val="11"/>
      <color theme="1"/>
      <name val="Calibri"/>
      <family val="2"/>
      <scheme val="minor"/>
    </font>
    <font>
      <sz val="11"/>
      <color theme="1"/>
      <name val="Arial"/>
      <family val="2"/>
    </font>
    <font>
      <sz val="12"/>
      <color theme="1"/>
      <name val="Arial"/>
      <family val="2"/>
    </font>
    <font>
      <i/>
      <sz val="9"/>
      <color theme="1"/>
      <name val="Calibri"/>
      <family val="2"/>
      <scheme val="minor"/>
    </font>
    <font>
      <b/>
      <i/>
      <sz val="9"/>
      <color theme="1"/>
      <name val="Calibri"/>
      <family val="2"/>
      <scheme val="minor"/>
    </font>
    <font>
      <sz val="9"/>
      <color theme="1"/>
      <name val="Calibri"/>
      <family val="2"/>
      <scheme val="minor"/>
    </font>
    <font>
      <b/>
      <sz val="9"/>
      <color theme="1"/>
      <name val="Calibri"/>
      <family val="2"/>
      <scheme val="minor"/>
    </font>
    <font>
      <b/>
      <sz val="9"/>
      <color indexed="8"/>
      <name val="Calibri"/>
      <family val="2"/>
      <scheme val="minor"/>
    </font>
    <font>
      <sz val="10"/>
      <name val="Arial"/>
      <family val="2"/>
    </font>
    <font>
      <sz val="10"/>
      <name val="Arial"/>
      <family val="2"/>
    </font>
    <font>
      <sz val="12"/>
      <name val="Arial"/>
      <family val="2"/>
    </font>
    <font>
      <u/>
      <sz val="12"/>
      <name val="Cambria"/>
      <family val="1"/>
      <scheme val="major"/>
    </font>
    <font>
      <sz val="12"/>
      <name val="Cambria"/>
      <family val="1"/>
      <scheme val="major"/>
    </font>
    <font>
      <sz val="12"/>
      <color theme="1"/>
      <name val="Cambria"/>
      <family val="1"/>
      <scheme val="major"/>
    </font>
    <font>
      <b/>
      <sz val="12"/>
      <name val="Cambria"/>
      <family val="1"/>
      <scheme val="major"/>
    </font>
    <font>
      <sz val="10"/>
      <name val="Cambria"/>
      <family val="1"/>
      <scheme val="major"/>
    </font>
    <font>
      <b/>
      <sz val="10"/>
      <name val="Cambria"/>
      <family val="1"/>
      <scheme val="major"/>
    </font>
    <font>
      <i/>
      <sz val="12"/>
      <name val="Cambria"/>
      <family val="1"/>
      <scheme val="major"/>
    </font>
    <font>
      <i/>
      <sz val="10"/>
      <name val="Cambria"/>
      <family val="1"/>
      <scheme val="major"/>
    </font>
    <font>
      <sz val="10"/>
      <color theme="1"/>
      <name val="Arial"/>
      <family val="2"/>
    </font>
    <font>
      <sz val="12"/>
      <name val="Cambria"/>
      <family val="1"/>
    </font>
    <font>
      <sz val="10"/>
      <color rgb="FF000000"/>
      <name val="Times New Roman"/>
      <family val="1"/>
    </font>
    <font>
      <sz val="9"/>
      <color indexed="8"/>
      <name val="Calibri"/>
      <family val="2"/>
    </font>
    <font>
      <b/>
      <sz val="12"/>
      <color indexed="30"/>
      <name val="Calibri"/>
      <family val="2"/>
    </font>
    <font>
      <sz val="11"/>
      <color theme="1"/>
      <name val="Cambria"/>
      <family val="1"/>
      <scheme val="major"/>
    </font>
    <font>
      <b/>
      <sz val="11"/>
      <color theme="1"/>
      <name val="Cambria"/>
      <family val="1"/>
      <scheme val="major"/>
    </font>
    <font>
      <sz val="11"/>
      <name val="Cambria"/>
      <family val="1"/>
      <scheme val="major"/>
    </font>
    <font>
      <b/>
      <sz val="11"/>
      <name val="Cambria"/>
      <family val="1"/>
      <scheme val="major"/>
    </font>
    <font>
      <b/>
      <sz val="8"/>
      <color rgb="FF000000"/>
      <name val="Verdana"/>
      <family val="2"/>
    </font>
    <font>
      <u/>
      <sz val="11"/>
      <name val="Cambria"/>
      <family val="1"/>
      <scheme val="major"/>
    </font>
    <font>
      <sz val="11"/>
      <color rgb="FFFF0000"/>
      <name val="Cambria"/>
      <family val="1"/>
      <scheme val="major"/>
    </font>
    <font>
      <sz val="11"/>
      <color indexed="8"/>
      <name val="Cambria"/>
      <family val="1"/>
      <scheme val="major"/>
    </font>
    <font>
      <b/>
      <u val="singleAccounting"/>
      <sz val="10"/>
      <name val="Arial"/>
      <family val="2"/>
    </font>
    <font>
      <u/>
      <sz val="10"/>
      <name val="Arial"/>
      <family val="2"/>
    </font>
    <font>
      <b/>
      <u/>
      <sz val="10"/>
      <name val="Arial"/>
      <family val="2"/>
    </font>
    <font>
      <u val="double"/>
      <sz val="10"/>
      <name val="Arial"/>
      <family val="2"/>
    </font>
    <font>
      <sz val="10"/>
      <color indexed="10"/>
      <name val="Arial"/>
      <family val="2"/>
    </font>
    <font>
      <i/>
      <sz val="10"/>
      <name val="Arial"/>
      <family val="2"/>
    </font>
    <font>
      <sz val="11"/>
      <color indexed="8"/>
      <name val="Arial"/>
      <family val="2"/>
    </font>
    <font>
      <i/>
      <sz val="11"/>
      <name val="Arial"/>
      <family val="2"/>
    </font>
    <font>
      <b/>
      <sz val="11"/>
      <color indexed="9"/>
      <name val="Calibri"/>
      <family val="2"/>
    </font>
    <font>
      <u/>
      <sz val="10"/>
      <color theme="10"/>
      <name val="Arial"/>
      <family val="2"/>
    </font>
    <font>
      <sz val="11"/>
      <name val="Calibri"/>
      <family val="2"/>
      <scheme val="minor"/>
    </font>
    <font>
      <sz val="8"/>
      <name val="Arial"/>
      <family val="2"/>
    </font>
    <font>
      <sz val="11"/>
      <color indexed="9"/>
      <name val="Calibri"/>
      <family val="2"/>
    </font>
    <font>
      <sz val="11"/>
      <name val="Calibri"/>
      <family val="2"/>
    </font>
    <font>
      <b/>
      <sz val="10"/>
      <color rgb="FFFF0000"/>
      <name val="Arial"/>
      <family val="2"/>
    </font>
    <font>
      <sz val="10"/>
      <color indexed="9"/>
      <name val="Arial"/>
      <family val="2"/>
    </font>
  </fonts>
  <fills count="14">
    <fill>
      <patternFill patternType="none"/>
    </fill>
    <fill>
      <patternFill patternType="gray125"/>
    </fill>
    <fill>
      <patternFill patternType="solid">
        <fgColor indexed="65"/>
        <bgColor indexed="8"/>
      </patternFill>
    </fill>
    <fill>
      <patternFill patternType="solid">
        <fgColor indexed="26"/>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rgb="FFEAEAEA"/>
        <bgColor indexed="64"/>
      </patternFill>
    </fill>
    <fill>
      <patternFill patternType="solid">
        <fgColor rgb="FF4F81BD"/>
        <bgColor indexed="64"/>
      </patternFill>
    </fill>
    <fill>
      <patternFill patternType="solid">
        <fgColor indexed="48"/>
        <bgColor indexed="64"/>
      </patternFill>
    </fill>
    <fill>
      <patternFill patternType="solid">
        <fgColor indexed="47"/>
        <bgColor indexed="64"/>
      </patternFill>
    </fill>
    <fill>
      <patternFill patternType="solid">
        <fgColor indexed="65"/>
        <bgColor indexed="64"/>
      </patternFill>
    </fill>
    <fill>
      <patternFill patternType="solid">
        <fgColor indexed="47"/>
        <bgColor indexed="9"/>
      </patternFill>
    </fill>
    <fill>
      <patternFill patternType="solid">
        <fgColor rgb="FF92D050"/>
        <bgColor indexed="64"/>
      </patternFill>
    </fill>
  </fills>
  <borders count="84">
    <border>
      <left/>
      <right/>
      <top/>
      <bottom/>
      <diagonal/>
    </border>
    <border>
      <left/>
      <right/>
      <top/>
      <bottom style="medium">
        <color auto="1"/>
      </bottom>
      <diagonal/>
    </border>
    <border>
      <left/>
      <right/>
      <top/>
      <bottom style="double">
        <color auto="1"/>
      </bottom>
      <diagonal/>
    </border>
    <border>
      <left/>
      <right/>
      <top/>
      <bottom style="thin">
        <color auto="1"/>
      </bottom>
      <diagonal/>
    </border>
    <border>
      <left/>
      <right/>
      <top style="thin">
        <color rgb="FFDBE5F1"/>
      </top>
      <bottom style="thin">
        <color rgb="FFDBE5F1"/>
      </bottom>
      <diagonal/>
    </border>
    <border>
      <left/>
      <right/>
      <top/>
      <bottom style="thick">
        <color rgb="FF000000"/>
      </bottom>
      <diagonal/>
    </border>
    <border>
      <left/>
      <right/>
      <top style="double">
        <color rgb="FF000000"/>
      </top>
      <bottom/>
      <diagonal/>
    </border>
    <border>
      <left/>
      <right/>
      <top style="double">
        <color rgb="FFD8D8D8"/>
      </top>
      <bottom/>
      <diagonal/>
    </border>
    <border>
      <left/>
      <right/>
      <top style="thin">
        <color rgb="FF808080"/>
      </top>
      <bottom/>
      <diagonal/>
    </border>
    <border>
      <left/>
      <right/>
      <top style="thin">
        <color auto="1"/>
      </top>
      <bottom style="double">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bottom style="thick">
        <color rgb="FF0096D7"/>
      </bottom>
      <diagonal/>
    </border>
    <border>
      <left/>
      <right/>
      <top/>
      <bottom style="thin">
        <color rgb="FFBFBFBF"/>
      </bottom>
      <diagonal/>
    </border>
    <border>
      <left/>
      <right/>
      <top/>
      <bottom style="dashed">
        <color rgb="FFBFBFBF"/>
      </bottom>
      <diagonal/>
    </border>
    <border>
      <left/>
      <right/>
      <top style="medium">
        <color rgb="FF0096D7"/>
      </top>
      <bottom/>
      <diagonal/>
    </border>
    <border>
      <left style="medium">
        <color auto="1"/>
      </left>
      <right/>
      <top/>
      <bottom style="thin">
        <color auto="1"/>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medium">
        <color auto="1"/>
      </top>
      <bottom style="medium">
        <color auto="1"/>
      </bottom>
      <diagonal/>
    </border>
    <border>
      <left style="medium">
        <color auto="1"/>
      </left>
      <right style="medium">
        <color auto="1"/>
      </right>
      <top style="thin">
        <color indexed="64"/>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indexed="64"/>
      </top>
      <bottom style="thin">
        <color indexed="64"/>
      </bottom>
      <diagonal/>
    </border>
    <border>
      <left style="thin">
        <color auto="1"/>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auto="1"/>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bottom style="thin">
        <color indexed="9"/>
      </bottom>
      <diagonal/>
    </border>
    <border>
      <left style="thin">
        <color indexed="64"/>
      </left>
      <right style="thin">
        <color indexed="62"/>
      </right>
      <top style="thin">
        <color indexed="62"/>
      </top>
      <bottom style="thin">
        <color indexed="64"/>
      </bottom>
      <diagonal/>
    </border>
    <border>
      <left style="thin">
        <color indexed="62"/>
      </left>
      <right style="thin">
        <color indexed="62"/>
      </right>
      <top/>
      <bottom style="thin">
        <color indexed="62"/>
      </bottom>
      <diagonal/>
    </border>
    <border>
      <left style="thin">
        <color indexed="62"/>
      </left>
      <right style="thin">
        <color indexed="62"/>
      </right>
      <top style="thin">
        <color indexed="62"/>
      </top>
      <bottom style="thin">
        <color indexed="62"/>
      </bottom>
      <diagonal/>
    </border>
    <border>
      <left style="thin">
        <color indexed="9"/>
      </left>
      <right style="thin">
        <color indexed="9"/>
      </right>
      <top/>
      <bottom/>
      <diagonal/>
    </border>
    <border>
      <left/>
      <right style="thin">
        <color indexed="9"/>
      </right>
      <top/>
      <bottom/>
      <diagonal/>
    </border>
    <border>
      <left style="thin">
        <color indexed="9"/>
      </left>
      <right/>
      <top/>
      <bottom/>
      <diagonal/>
    </border>
    <border>
      <left style="thin">
        <color indexed="9"/>
      </left>
      <right style="thin">
        <color indexed="9"/>
      </right>
      <top style="thin">
        <color indexed="9"/>
      </top>
      <bottom style="thin">
        <color indexed="9"/>
      </bottom>
      <diagonal/>
    </border>
  </borders>
  <cellStyleXfs count="903">
    <xf numFmtId="0" fontId="0" fillId="0" borderId="0"/>
    <xf numFmtId="0" fontId="57" fillId="2" borderId="0">
      <alignment vertical="top"/>
    </xf>
    <xf numFmtId="0" fontId="74" fillId="2" borderId="0">
      <alignment vertical="top"/>
    </xf>
    <xf numFmtId="0" fontId="74" fillId="2" borderId="0">
      <alignment vertical="top"/>
    </xf>
    <xf numFmtId="43" fontId="47"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3" fillId="0" borderId="0" applyFont="0" applyFill="0" applyBorder="0" applyAlignment="0" applyProtection="0"/>
    <xf numFmtId="43" fontId="72" fillId="0" borderId="0" applyFont="0" applyFill="0" applyBorder="0" applyAlignment="0" applyProtection="0"/>
    <xf numFmtId="43" fontId="47"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53" fillId="0" borderId="0" applyFont="0" applyFill="0" applyBorder="0" applyAlignment="0" applyProtection="0"/>
    <xf numFmtId="43" fontId="58"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47"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53"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59" fillId="2" borderId="0">
      <alignment vertical="top"/>
    </xf>
    <xf numFmtId="0" fontId="75" fillId="2" borderId="0">
      <alignment vertical="top"/>
    </xf>
    <xf numFmtId="0" fontId="75" fillId="2" borderId="0">
      <alignment vertical="top"/>
    </xf>
    <xf numFmtId="0" fontId="76" fillId="2" borderId="4">
      <alignment vertical="top"/>
    </xf>
    <xf numFmtId="0" fontId="76" fillId="2" borderId="4">
      <alignment vertical="top"/>
    </xf>
    <xf numFmtId="0" fontId="76" fillId="2" borderId="4">
      <alignment vertical="top"/>
    </xf>
    <xf numFmtId="0" fontId="49" fillId="7" borderId="0">
      <alignment vertical="top"/>
    </xf>
    <xf numFmtId="0" fontId="76" fillId="7" borderId="0">
      <alignment vertical="top"/>
    </xf>
    <xf numFmtId="0" fontId="76" fillId="7" borderId="0">
      <alignment vertical="top"/>
    </xf>
    <xf numFmtId="0" fontId="60" fillId="2" borderId="0">
      <alignment vertical="top"/>
    </xf>
    <xf numFmtId="0" fontId="77" fillId="2" borderId="0">
      <alignment vertical="top"/>
    </xf>
    <xf numFmtId="0" fontId="77" fillId="2" borderId="0">
      <alignment vertical="top"/>
    </xf>
    <xf numFmtId="0" fontId="61" fillId="3" borderId="0">
      <alignment vertical="top"/>
    </xf>
    <xf numFmtId="0" fontId="62" fillId="3" borderId="0">
      <alignment vertical="top"/>
    </xf>
    <xf numFmtId="0" fontId="62" fillId="3" borderId="0">
      <alignment vertical="top"/>
    </xf>
    <xf numFmtId="0" fontId="47" fillId="0" borderId="0" applyNumberFormat="0" applyFill="0" applyBorder="0" applyProtection="0">
      <alignment wrapText="1"/>
    </xf>
    <xf numFmtId="0" fontId="47" fillId="0" borderId="0" applyNumberFormat="0" applyFill="0" applyBorder="0" applyProtection="0">
      <alignment horizontal="justify" vertical="top" wrapText="1"/>
    </xf>
    <xf numFmtId="0" fontId="63" fillId="0" borderId="0" applyNumberFormat="0" applyFill="0" applyBorder="0" applyAlignment="0" applyProtection="0">
      <alignment vertical="top"/>
      <protection locked="0"/>
    </xf>
    <xf numFmtId="0" fontId="48" fillId="2" borderId="5">
      <alignment vertical="top"/>
    </xf>
    <xf numFmtId="0" fontId="71" fillId="2" borderId="5">
      <alignment vertical="top"/>
    </xf>
    <xf numFmtId="0" fontId="71" fillId="2" borderId="5">
      <alignment vertical="top"/>
    </xf>
    <xf numFmtId="0" fontId="71" fillId="2" borderId="5">
      <alignment vertical="top"/>
    </xf>
    <xf numFmtId="0" fontId="71" fillId="2" borderId="5">
      <alignment vertical="top"/>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64" fillId="0" borderId="0"/>
    <xf numFmtId="0" fontId="71" fillId="0" borderId="0"/>
    <xf numFmtId="0" fontId="47" fillId="0" borderId="0"/>
    <xf numFmtId="0" fontId="71" fillId="0" borderId="0"/>
    <xf numFmtId="0" fontId="71" fillId="0" borderId="0"/>
    <xf numFmtId="0" fontId="71" fillId="0" borderId="0"/>
    <xf numFmtId="0" fontId="71" fillId="0" borderId="0"/>
    <xf numFmtId="0" fontId="53"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1" fillId="0" borderId="0"/>
    <xf numFmtId="0" fontId="71" fillId="0" borderId="0"/>
    <xf numFmtId="0" fontId="71" fillId="0" borderId="0"/>
    <xf numFmtId="0" fontId="5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1" fillId="0" borderId="0"/>
    <xf numFmtId="0" fontId="71" fillId="0" borderId="0"/>
    <xf numFmtId="0" fontId="72" fillId="0" borderId="0"/>
    <xf numFmtId="0" fontId="72" fillId="0" borderId="0"/>
    <xf numFmtId="0" fontId="71" fillId="0" borderId="0"/>
    <xf numFmtId="0" fontId="71" fillId="0" borderId="0"/>
    <xf numFmtId="0" fontId="72" fillId="0" borderId="0"/>
    <xf numFmtId="0" fontId="72" fillId="0" borderId="0"/>
    <xf numFmtId="0" fontId="71" fillId="0" borderId="0"/>
    <xf numFmtId="0" fontId="71" fillId="0" borderId="0"/>
    <xf numFmtId="0" fontId="72" fillId="0" borderId="0"/>
    <xf numFmtId="0" fontId="72" fillId="0" borderId="0"/>
    <xf numFmtId="0" fontId="71" fillId="0" borderId="0"/>
    <xf numFmtId="0" fontId="71" fillId="0" borderId="0"/>
    <xf numFmtId="0" fontId="72" fillId="0" borderId="0"/>
    <xf numFmtId="0" fontId="72" fillId="0" borderId="0"/>
    <xf numFmtId="0" fontId="71" fillId="0" borderId="0"/>
    <xf numFmtId="0" fontId="47" fillId="0" borderId="0"/>
    <xf numFmtId="0" fontId="47" fillId="0" borderId="0"/>
    <xf numFmtId="0" fontId="47" fillId="0" borderId="0"/>
    <xf numFmtId="0" fontId="50" fillId="0" borderId="0"/>
    <xf numFmtId="0" fontId="47" fillId="0" borderId="0"/>
    <xf numFmtId="0" fontId="47" fillId="0" borderId="0"/>
    <xf numFmtId="0" fontId="4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1" fillId="0" borderId="0"/>
    <xf numFmtId="0" fontId="51" fillId="0" borderId="0"/>
    <xf numFmtId="0" fontId="72" fillId="0" borderId="0"/>
    <xf numFmtId="0" fontId="72" fillId="0" borderId="0"/>
    <xf numFmtId="0" fontId="72" fillId="0" borderId="0"/>
    <xf numFmtId="0" fontId="72" fillId="0" borderId="0"/>
    <xf numFmtId="0" fontId="71" fillId="0" borderId="0"/>
    <xf numFmtId="0" fontId="71" fillId="0" borderId="0"/>
    <xf numFmtId="0" fontId="71" fillId="0" borderId="0"/>
    <xf numFmtId="0" fontId="71" fillId="0" borderId="0"/>
    <xf numFmtId="0" fontId="72" fillId="0" borderId="0"/>
    <xf numFmtId="0" fontId="73" fillId="0" borderId="0"/>
    <xf numFmtId="0" fontId="73" fillId="0" borderId="0"/>
    <xf numFmtId="0" fontId="72" fillId="0" borderId="0"/>
    <xf numFmtId="0" fontId="50" fillId="0" borderId="0"/>
    <xf numFmtId="0" fontId="72" fillId="0" borderId="0"/>
    <xf numFmtId="0" fontId="73"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1" fillId="0" borderId="0"/>
    <xf numFmtId="0" fontId="4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71" fillId="0" borderId="0"/>
    <xf numFmtId="0" fontId="71" fillId="0" borderId="0"/>
    <xf numFmtId="0" fontId="7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3"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47" fillId="0" borderId="0" applyFont="0" applyFill="0" applyBorder="0" applyAlignment="0" applyProtection="0"/>
    <xf numFmtId="9" fontId="53"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9" fontId="5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56" fillId="0" borderId="0" applyFont="0" applyFill="0" applyBorder="0" applyAlignment="0" applyProtection="0"/>
    <xf numFmtId="9" fontId="47" fillId="0" borderId="0" applyFont="0" applyFill="0" applyBorder="0" applyAlignment="0" applyProtection="0"/>
    <xf numFmtId="0" fontId="65" fillId="4" borderId="0" applyNumberFormat="0" applyBorder="0" applyAlignment="0" applyProtection="0"/>
    <xf numFmtId="0" fontId="66" fillId="0" borderId="0" applyNumberFormat="0" applyFill="0" applyBorder="0" applyAlignment="0" applyProtection="0"/>
    <xf numFmtId="0" fontId="67" fillId="4" borderId="0" applyNumberFormat="0" applyBorder="0" applyAlignment="0" applyProtection="0"/>
    <xf numFmtId="0" fontId="54" fillId="0" borderId="0" applyNumberFormat="0" applyFill="0" applyBorder="0" applyAlignment="0" applyProtection="0"/>
    <xf numFmtId="0" fontId="52" fillId="0" borderId="0" applyNumberFormat="0" applyFill="0" applyBorder="0" applyAlignment="0" applyProtection="0"/>
    <xf numFmtId="0" fontId="68" fillId="5" borderId="0" applyNumberFormat="0" applyBorder="0" applyAlignment="0" applyProtection="0"/>
    <xf numFmtId="0" fontId="68" fillId="5" borderId="0" applyNumberFormat="0" applyBorder="0" applyProtection="0">
      <alignment horizontal="center"/>
    </xf>
    <xf numFmtId="0" fontId="69" fillId="5" borderId="0" applyNumberFormat="0" applyBorder="0" applyAlignment="0" applyProtection="0"/>
    <xf numFmtId="0" fontId="47" fillId="0" borderId="0" applyNumberFormat="0" applyFont="0" applyFill="0" applyBorder="0" applyProtection="0">
      <alignment horizontal="right"/>
    </xf>
    <xf numFmtId="0" fontId="47" fillId="0" borderId="0" applyNumberFormat="0" applyFont="0" applyFill="0" applyBorder="0" applyProtection="0">
      <alignment horizontal="left"/>
    </xf>
    <xf numFmtId="0" fontId="55" fillId="0" borderId="0" applyNumberFormat="0" applyFill="0" applyBorder="0" applyAlignment="0" applyProtection="0"/>
    <xf numFmtId="0" fontId="70" fillId="0" borderId="0" applyNumberFormat="0" applyFill="0" applyBorder="0" applyAlignment="0" applyProtection="0"/>
    <xf numFmtId="0" fontId="47" fillId="6" borderId="0" applyNumberFormat="0" applyFont="0" applyBorder="0" applyAlignment="0" applyProtection="0"/>
    <xf numFmtId="168" fontId="47" fillId="0" borderId="0" applyFont="0" applyFill="0" applyBorder="0" applyAlignment="0" applyProtection="0"/>
    <xf numFmtId="2" fontId="47" fillId="0" borderId="0" applyFont="0" applyFill="0" applyBorder="0" applyAlignment="0" applyProtection="0"/>
    <xf numFmtId="164" fontId="47" fillId="0" borderId="0" applyFont="0" applyFill="0" applyBorder="0" applyAlignment="0" applyProtection="0"/>
    <xf numFmtId="0" fontId="47" fillId="0" borderId="1" applyNumberFormat="0" applyFont="0" applyFill="0" applyAlignment="0" applyProtection="0"/>
    <xf numFmtId="0" fontId="61" fillId="2" borderId="6">
      <alignment vertical="top"/>
    </xf>
    <xf numFmtId="0" fontId="78" fillId="2" borderId="6">
      <alignment vertical="top"/>
    </xf>
    <xf numFmtId="0" fontId="78" fillId="2" borderId="6">
      <alignment vertical="top"/>
    </xf>
    <xf numFmtId="0" fontId="60" fillId="2" borderId="7">
      <alignment vertical="top"/>
    </xf>
    <xf numFmtId="0" fontId="77" fillId="2" borderId="7">
      <alignment vertical="top"/>
    </xf>
    <xf numFmtId="0" fontId="77" fillId="2" borderId="7">
      <alignment vertical="top"/>
    </xf>
    <xf numFmtId="0" fontId="49" fillId="2" borderId="8">
      <alignment vertical="top"/>
    </xf>
    <xf numFmtId="0" fontId="76" fillId="2" borderId="8">
      <alignment vertical="top"/>
    </xf>
    <xf numFmtId="0" fontId="76" fillId="2" borderId="8">
      <alignment vertical="top"/>
    </xf>
    <xf numFmtId="0" fontId="46" fillId="0" borderId="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46" fillId="2" borderId="5">
      <alignment vertical="top"/>
    </xf>
    <xf numFmtId="0" fontId="46" fillId="2" borderId="5">
      <alignment vertical="top"/>
    </xf>
    <xf numFmtId="0" fontId="46" fillId="2" borderId="5">
      <alignment vertical="top"/>
    </xf>
    <xf numFmtId="0" fontId="46" fillId="2" borderId="5">
      <alignment vertical="top"/>
    </xf>
    <xf numFmtId="0" fontId="46" fillId="2" borderId="5">
      <alignment vertical="top"/>
    </xf>
    <xf numFmtId="0" fontId="46" fillId="2" borderId="5">
      <alignment vertical="top"/>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2" fillId="0" borderId="0"/>
    <xf numFmtId="0" fontId="72"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46" fillId="0" borderId="0"/>
    <xf numFmtId="0" fontId="46"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46" fillId="0" borderId="0"/>
    <xf numFmtId="0" fontId="46" fillId="0" borderId="0"/>
    <xf numFmtId="0" fontId="46" fillId="0" borderId="0"/>
    <xf numFmtId="0" fontId="46" fillId="0" borderId="0"/>
    <xf numFmtId="0" fontId="46"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6" fillId="0" borderId="0"/>
    <xf numFmtId="0" fontId="72" fillId="0" borderId="0"/>
    <xf numFmtId="0" fontId="46" fillId="0" borderId="0"/>
    <xf numFmtId="0" fontId="72" fillId="0" borderId="0"/>
    <xf numFmtId="0" fontId="72" fillId="0" borderId="0"/>
    <xf numFmtId="0" fontId="46" fillId="0" borderId="0"/>
    <xf numFmtId="0" fontId="46" fillId="0" borderId="0"/>
    <xf numFmtId="0" fontId="46" fillId="0" borderId="0"/>
    <xf numFmtId="0" fontId="72" fillId="0" borderId="0"/>
    <xf numFmtId="0" fontId="72" fillId="0" borderId="0"/>
    <xf numFmtId="0" fontId="72"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2" borderId="5">
      <alignment vertical="top"/>
    </xf>
    <xf numFmtId="0" fontId="45" fillId="2" borderId="5">
      <alignment vertical="top"/>
    </xf>
    <xf numFmtId="0" fontId="45" fillId="2" borderId="5">
      <alignment vertical="top"/>
    </xf>
    <xf numFmtId="0" fontId="45" fillId="2" borderId="5">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45" fillId="2" borderId="5">
      <alignment vertical="top"/>
    </xf>
    <xf numFmtId="0" fontId="45" fillId="2" borderId="5">
      <alignment vertical="top"/>
    </xf>
    <xf numFmtId="0" fontId="45" fillId="2" borderId="5">
      <alignment vertical="top"/>
    </xf>
    <xf numFmtId="0" fontId="45" fillId="2" borderId="5">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2" borderId="5">
      <alignment vertical="top"/>
    </xf>
    <xf numFmtId="0" fontId="45" fillId="2" borderId="5">
      <alignment vertical="top"/>
    </xf>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0" fontId="44" fillId="0" borderId="0"/>
    <xf numFmtId="9" fontId="79" fillId="0" borderId="0" applyFont="0" applyFill="0" applyBorder="0" applyAlignment="0" applyProtection="0"/>
    <xf numFmtId="0" fontId="43" fillId="0" borderId="0"/>
    <xf numFmtId="40" fontId="51" fillId="0" borderId="0" applyFill="0"/>
    <xf numFmtId="40" fontId="51" fillId="0" borderId="0" applyFill="0"/>
    <xf numFmtId="44" fontId="80" fillId="0" borderId="0" applyFont="0" applyFill="0" applyBorder="0" applyAlignment="0" applyProtection="0"/>
    <xf numFmtId="0" fontId="42" fillId="0" borderId="0"/>
    <xf numFmtId="9" fontId="42" fillId="0" borderId="0" applyFont="0" applyFill="0" applyBorder="0" applyAlignment="0" applyProtection="0"/>
    <xf numFmtId="0" fontId="81" fillId="0" borderId="0"/>
    <xf numFmtId="44" fontId="58"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0" fontId="41" fillId="0" borderId="0"/>
    <xf numFmtId="9" fontId="41" fillId="0" borderId="0" applyFont="0" applyFill="0" applyBorder="0" applyAlignment="0" applyProtection="0"/>
    <xf numFmtId="0" fontId="40" fillId="0" borderId="0"/>
    <xf numFmtId="0" fontId="40" fillId="0" borderId="0"/>
    <xf numFmtId="0" fontId="47" fillId="0" borderId="0"/>
    <xf numFmtId="0" fontId="40" fillId="0" borderId="0"/>
    <xf numFmtId="43" fontId="72" fillId="0" borderId="0" applyFont="0" applyFill="0" applyBorder="0" applyAlignment="0" applyProtection="0"/>
    <xf numFmtId="0" fontId="72" fillId="0" borderId="0"/>
    <xf numFmtId="9" fontId="90" fillId="0" borderId="0" applyFont="0" applyFill="0" applyBorder="0" applyAlignment="0" applyProtection="0"/>
    <xf numFmtId="0" fontId="39" fillId="0" borderId="0"/>
    <xf numFmtId="0" fontId="90" fillId="0" borderId="0"/>
    <xf numFmtId="9" fontId="90" fillId="0" borderId="0" applyFont="0" applyFill="0" applyBorder="0" applyAlignment="0" applyProtection="0"/>
    <xf numFmtId="0" fontId="39" fillId="0" borderId="0"/>
    <xf numFmtId="44" fontId="72" fillId="0" borderId="0" applyFont="0" applyFill="0" applyBorder="0" applyAlignment="0" applyProtection="0"/>
    <xf numFmtId="9" fontId="73" fillId="0" borderId="0" applyFont="0" applyFill="0" applyBorder="0" applyAlignment="0" applyProtection="0"/>
    <xf numFmtId="44" fontId="73" fillId="0" borderId="0" applyFont="0" applyFill="0" applyBorder="0" applyAlignment="0" applyProtection="0"/>
    <xf numFmtId="43" fontId="73" fillId="0" borderId="0" applyFont="0" applyFill="0" applyBorder="0" applyAlignment="0" applyProtection="0"/>
    <xf numFmtId="0" fontId="37" fillId="0" borderId="0"/>
    <xf numFmtId="43" fontId="37" fillId="0" borderId="0" applyFont="0" applyFill="0" applyBorder="0" applyAlignment="0" applyProtection="0"/>
    <xf numFmtId="9" fontId="37" fillId="0" borderId="0" applyFont="0" applyFill="0" applyBorder="0" applyAlignment="0" applyProtection="0"/>
    <xf numFmtId="0" fontId="38" fillId="0" borderId="0"/>
    <xf numFmtId="9" fontId="38" fillId="0" borderId="0" applyFont="0" applyFill="0" applyBorder="0" applyAlignment="0" applyProtection="0"/>
    <xf numFmtId="43" fontId="38" fillId="0" borderId="0" applyFont="0" applyFill="0" applyBorder="0" applyAlignment="0" applyProtection="0"/>
    <xf numFmtId="0" fontId="92" fillId="0" borderId="0"/>
    <xf numFmtId="0" fontId="36" fillId="0" borderId="0"/>
    <xf numFmtId="44" fontId="38" fillId="0" borderId="0" applyFont="0" applyFill="0" applyBorder="0" applyAlignment="0" applyProtection="0"/>
    <xf numFmtId="9"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9" fontId="55" fillId="0" borderId="0" applyFont="0" applyFill="0" applyBorder="0" applyAlignment="0" applyProtection="0"/>
    <xf numFmtId="43" fontId="55" fillId="0" borderId="0" applyFont="0" applyFill="0" applyBorder="0" applyAlignment="0" applyProtection="0"/>
    <xf numFmtId="0" fontId="34" fillId="0" borderId="0"/>
    <xf numFmtId="43" fontId="33" fillId="0" borderId="0" applyFont="0" applyFill="0" applyBorder="0" applyAlignment="0" applyProtection="0"/>
    <xf numFmtId="9" fontId="33" fillId="0" borderId="0" applyFont="0" applyFill="0" applyBorder="0" applyAlignment="0" applyProtection="0"/>
    <xf numFmtId="44" fontId="33" fillId="0" borderId="0" applyFont="0" applyFill="0" applyBorder="0" applyAlignment="0" applyProtection="0"/>
    <xf numFmtId="0" fontId="33" fillId="0" borderId="0"/>
    <xf numFmtId="9" fontId="36" fillId="0" borderId="0" applyFont="0" applyFill="0" applyBorder="0" applyAlignment="0" applyProtection="0"/>
    <xf numFmtId="0" fontId="93" fillId="0" borderId="0" applyNumberFormat="0" applyFill="0" applyBorder="0" applyAlignment="0" applyProtection="0"/>
    <xf numFmtId="0" fontId="62" fillId="0" borderId="27" applyNumberFormat="0" applyProtection="0">
      <alignment wrapText="1"/>
    </xf>
    <xf numFmtId="0" fontId="94" fillId="0" borderId="0" applyNumberFormat="0" applyProtection="0">
      <alignment horizontal="left"/>
    </xf>
    <xf numFmtId="0" fontId="62" fillId="0" borderId="28" applyNumberFormat="0" applyProtection="0">
      <alignment wrapText="1"/>
    </xf>
    <xf numFmtId="0" fontId="93" fillId="0" borderId="29" applyNumberFormat="0" applyFont="0" applyProtection="0">
      <alignment wrapText="1"/>
    </xf>
    <xf numFmtId="0" fontId="93" fillId="0" borderId="30" applyNumberFormat="0" applyProtection="0">
      <alignment wrapText="1"/>
    </xf>
    <xf numFmtId="0" fontId="32" fillId="0" borderId="0"/>
    <xf numFmtId="0" fontId="47" fillId="0" borderId="0"/>
    <xf numFmtId="0" fontId="31" fillId="0" borderId="0"/>
    <xf numFmtId="43" fontId="31" fillId="0" borderId="0" applyFont="0" applyFill="0" applyBorder="0" applyAlignment="0" applyProtection="0"/>
    <xf numFmtId="0" fontId="31" fillId="0" borderId="0"/>
    <xf numFmtId="0" fontId="30" fillId="0" borderId="0"/>
    <xf numFmtId="43" fontId="29" fillId="0" borderId="0" applyFont="0" applyFill="0" applyBorder="0" applyAlignment="0" applyProtection="0"/>
    <xf numFmtId="0" fontId="58" fillId="0" borderId="0"/>
    <xf numFmtId="0" fontId="28"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0" fontId="24" fillId="0" borderId="0"/>
    <xf numFmtId="0" fontId="36" fillId="0" borderId="0"/>
    <xf numFmtId="43" fontId="36" fillId="0" borderId="0" applyFont="0" applyFill="0" applyBorder="0" applyAlignment="0" applyProtection="0"/>
    <xf numFmtId="44" fontId="36" fillId="0" borderId="0" applyFont="0" applyFill="0" applyBorder="0" applyAlignment="0" applyProtection="0"/>
    <xf numFmtId="0" fontId="23" fillId="0" borderId="0"/>
    <xf numFmtId="0" fontId="22" fillId="0" borderId="0"/>
    <xf numFmtId="0" fontId="21"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0" fontId="20" fillId="0" borderId="0"/>
    <xf numFmtId="9" fontId="19" fillId="0" borderId="0" applyFont="0" applyFill="0" applyBorder="0" applyAlignment="0" applyProtection="0"/>
    <xf numFmtId="42" fontId="47" fillId="0" borderId="0" applyFont="0" applyFill="0" applyBorder="0" applyAlignment="0" applyProtection="0"/>
    <xf numFmtId="41" fontId="47" fillId="0" borderId="0" applyFont="0" applyFill="0" applyBorder="0" applyAlignment="0" applyProtection="0"/>
    <xf numFmtId="0" fontId="19" fillId="0" borderId="0"/>
    <xf numFmtId="0" fontId="19" fillId="0" borderId="0"/>
    <xf numFmtId="0" fontId="47" fillId="0" borderId="0"/>
    <xf numFmtId="0" fontId="19" fillId="0" borderId="0"/>
    <xf numFmtId="0" fontId="47" fillId="0" borderId="0">
      <alignment vertical="center"/>
    </xf>
    <xf numFmtId="9" fontId="19" fillId="0" borderId="0" applyFont="0" applyFill="0" applyBorder="0" applyAlignment="0" applyProtection="0"/>
    <xf numFmtId="0" fontId="18" fillId="0" borderId="0"/>
    <xf numFmtId="9" fontId="18" fillId="0" borderId="0" applyFont="0" applyFill="0" applyBorder="0" applyAlignment="0" applyProtection="0"/>
    <xf numFmtId="9" fontId="47" fillId="0" borderId="0" applyFont="0" applyFill="0" applyBorder="0" applyAlignment="0" applyProtection="0"/>
    <xf numFmtId="9" fontId="18" fillId="0" borderId="0" applyFont="0" applyFill="0" applyBorder="0" applyAlignment="0" applyProtection="0"/>
    <xf numFmtId="43" fontId="47"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0" fontId="15" fillId="0" borderId="0"/>
    <xf numFmtId="0" fontId="36" fillId="0" borderId="0"/>
    <xf numFmtId="0" fontId="14" fillId="0" borderId="0"/>
    <xf numFmtId="43" fontId="14" fillId="0" borderId="0" applyFont="0" applyFill="0" applyBorder="0" applyAlignment="0" applyProtection="0"/>
    <xf numFmtId="0" fontId="14" fillId="0" borderId="0"/>
    <xf numFmtId="0" fontId="13" fillId="0" borderId="0"/>
    <xf numFmtId="0"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1" fillId="0" borderId="0"/>
    <xf numFmtId="9" fontId="4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9" fillId="0" borderId="0"/>
    <xf numFmtId="0" fontId="9" fillId="0" borderId="0"/>
    <xf numFmtId="0" fontId="9" fillId="0" borderId="0"/>
    <xf numFmtId="9" fontId="36" fillId="0" borderId="0" applyFont="0" applyFill="0" applyBorder="0" applyAlignment="0" applyProtection="0"/>
    <xf numFmtId="43" fontId="36"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47" fillId="0" borderId="0" applyFont="0" applyFill="0" applyBorder="0" applyAlignment="0" applyProtection="0"/>
    <xf numFmtId="0" fontId="8" fillId="0" borderId="0"/>
    <xf numFmtId="0" fontId="111" fillId="8" borderId="0"/>
    <xf numFmtId="43" fontId="8" fillId="0" borderId="0" applyFont="0" applyFill="0" applyBorder="0" applyAlignment="0" applyProtection="0"/>
    <xf numFmtId="0" fontId="47" fillId="0" borderId="0"/>
    <xf numFmtId="9" fontId="8" fillId="0" borderId="0" applyFont="0" applyFill="0" applyBorder="0" applyAlignment="0" applyProtection="0"/>
    <xf numFmtId="0" fontId="7" fillId="0" borderId="0"/>
    <xf numFmtId="0" fontId="112" fillId="0" borderId="0" applyNumberFormat="0" applyFill="0" applyBorder="0" applyAlignment="0" applyProtection="0"/>
    <xf numFmtId="43" fontId="73" fillId="0" borderId="0" applyFont="0" applyFill="0" applyBorder="0" applyAlignment="0" applyProtection="0"/>
    <xf numFmtId="9" fontId="73" fillId="0" borderId="0" applyFont="0" applyFill="0" applyBorder="0" applyAlignment="0" applyProtection="0"/>
    <xf numFmtId="0" fontId="73" fillId="0" borderId="0"/>
    <xf numFmtId="44" fontId="73" fillId="0" borderId="0" applyFont="0" applyFill="0" applyBorder="0" applyAlignment="0" applyProtection="0"/>
    <xf numFmtId="0" fontId="47" fillId="0" borderId="0"/>
    <xf numFmtId="0" fontId="47" fillId="0" borderId="0"/>
    <xf numFmtId="0" fontId="6" fillId="0" borderId="0"/>
    <xf numFmtId="43" fontId="6" fillId="0" borderId="0" applyFont="0" applyFill="0" applyBorder="0" applyAlignment="0" applyProtection="0"/>
    <xf numFmtId="0" fontId="5" fillId="0" borderId="0"/>
    <xf numFmtId="0" fontId="4" fillId="0" borderId="0"/>
    <xf numFmtId="0" fontId="3"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1" fillId="0" borderId="0"/>
    <xf numFmtId="0" fontId="1" fillId="0" borderId="0"/>
  </cellStyleXfs>
  <cellXfs count="473">
    <xf numFmtId="0" fontId="0" fillId="0" borderId="0" xfId="0"/>
    <xf numFmtId="0" fontId="82" fillId="0" borderId="0" xfId="0" applyFont="1" applyAlignment="1">
      <alignment horizontal="centerContinuous"/>
    </xf>
    <xf numFmtId="0" fontId="83" fillId="0" borderId="0" xfId="0" applyFont="1" applyAlignment="1">
      <alignment horizontal="centerContinuous"/>
    </xf>
    <xf numFmtId="0" fontId="83" fillId="0" borderId="0" xfId="0" applyFont="1"/>
    <xf numFmtId="43" fontId="83" fillId="0" borderId="0" xfId="4" applyFont="1" applyFill="1"/>
    <xf numFmtId="43" fontId="83" fillId="0" borderId="0" xfId="4" applyFont="1" applyFill="1" applyBorder="1"/>
    <xf numFmtId="0" fontId="83" fillId="0" borderId="0" xfId="0" applyFont="1" applyAlignment="1">
      <alignment horizontal="right"/>
    </xf>
    <xf numFmtId="0" fontId="83" fillId="0" borderId="0" xfId="0" quotePrefix="1" applyFont="1" applyAlignment="1">
      <alignment horizontal="right"/>
    </xf>
    <xf numFmtId="43" fontId="83" fillId="0" borderId="0" xfId="0" applyNumberFormat="1" applyFont="1"/>
    <xf numFmtId="43" fontId="83" fillId="0" borderId="3" xfId="0" applyNumberFormat="1" applyFont="1" applyBorder="1"/>
    <xf numFmtId="43" fontId="83" fillId="0" borderId="2" xfId="4" applyFont="1" applyFill="1" applyBorder="1"/>
    <xf numFmtId="43" fontId="83" fillId="0" borderId="2" xfId="0" applyNumberFormat="1" applyFont="1" applyBorder="1"/>
    <xf numFmtId="173" fontId="84" fillId="0" borderId="0" xfId="4" applyNumberFormat="1" applyFont="1" applyFill="1"/>
    <xf numFmtId="43" fontId="83" fillId="0" borderId="3" xfId="4" applyFont="1" applyFill="1" applyBorder="1"/>
    <xf numFmtId="0" fontId="83" fillId="0" borderId="0" xfId="0" applyFont="1" applyAlignment="1">
      <alignment horizontal="center"/>
    </xf>
    <xf numFmtId="43" fontId="83" fillId="0" borderId="12" xfId="4" applyFont="1" applyFill="1" applyBorder="1"/>
    <xf numFmtId="0" fontId="83" fillId="0" borderId="3" xfId="0" applyFont="1" applyBorder="1" applyAlignment="1">
      <alignment wrapText="1"/>
    </xf>
    <xf numFmtId="0" fontId="83" fillId="0" borderId="0" xfId="0" applyFont="1" applyAlignment="1">
      <alignment horizontal="center" wrapText="1"/>
    </xf>
    <xf numFmtId="0" fontId="83" fillId="0" borderId="0" xfId="0" applyFont="1" applyAlignment="1">
      <alignment horizontal="left" indent="3"/>
    </xf>
    <xf numFmtId="0" fontId="83" fillId="0" borderId="0" xfId="0" applyFont="1" applyAlignment="1">
      <alignment wrapText="1"/>
    </xf>
    <xf numFmtId="0" fontId="86" fillId="0" borderId="0" xfId="0" applyFont="1"/>
    <xf numFmtId="0" fontId="95" fillId="0" borderId="0" xfId="763" applyFont="1"/>
    <xf numFmtId="0" fontId="96" fillId="0" borderId="0" xfId="763" applyFont="1"/>
    <xf numFmtId="0" fontId="97" fillId="0" borderId="0" xfId="0" applyFont="1"/>
    <xf numFmtId="43" fontId="95" fillId="0" borderId="0" xfId="4" applyFont="1" applyFill="1" applyAlignment="1">
      <alignment horizontal="right"/>
    </xf>
    <xf numFmtId="0" fontId="95" fillId="0" borderId="0" xfId="763" applyFont="1" applyAlignment="1">
      <alignment horizontal="right"/>
    </xf>
    <xf numFmtId="0" fontId="95" fillId="0" borderId="0" xfId="0" applyFont="1"/>
    <xf numFmtId="0" fontId="83" fillId="0" borderId="0" xfId="0" applyFont="1" applyAlignment="1">
      <alignment horizontal="left" vertical="top" wrapText="1"/>
    </xf>
    <xf numFmtId="0" fontId="96" fillId="0" borderId="0" xfId="763" applyFont="1" applyAlignment="1">
      <alignment horizontal="center" vertical="center" wrapText="1"/>
    </xf>
    <xf numFmtId="43" fontId="95" fillId="0" borderId="0" xfId="4" applyFont="1" applyFill="1"/>
    <xf numFmtId="10" fontId="95" fillId="0" borderId="0" xfId="751" applyNumberFormat="1" applyFont="1" applyFill="1"/>
    <xf numFmtId="14" fontId="95" fillId="0" borderId="0" xfId="763" applyNumberFormat="1" applyFont="1"/>
    <xf numFmtId="14" fontId="97" fillId="0" borderId="0" xfId="0" applyNumberFormat="1" applyFont="1"/>
    <xf numFmtId="0" fontId="95" fillId="0" borderId="0" xfId="763" quotePrefix="1" applyFont="1"/>
    <xf numFmtId="10" fontId="97" fillId="0" borderId="0" xfId="764" applyNumberFormat="1" applyFont="1" applyFill="1" applyAlignment="1">
      <alignment horizontal="center"/>
    </xf>
    <xf numFmtId="10" fontId="97" fillId="0" borderId="0" xfId="764" applyNumberFormat="1" applyFont="1" applyFill="1"/>
    <xf numFmtId="43" fontId="95" fillId="0" borderId="46" xfId="4" applyFont="1" applyFill="1" applyBorder="1" applyAlignment="1">
      <alignment horizontal="right"/>
    </xf>
    <xf numFmtId="10" fontId="95" fillId="0" borderId="14" xfId="376" applyNumberFormat="1" applyFont="1" applyFill="1" applyBorder="1"/>
    <xf numFmtId="9" fontId="97" fillId="0" borderId="0" xfId="382" applyFont="1" applyFill="1" applyAlignment="1">
      <alignment horizontal="center"/>
    </xf>
    <xf numFmtId="10" fontId="97" fillId="0" borderId="0" xfId="382" applyNumberFormat="1" applyFont="1" applyFill="1"/>
    <xf numFmtId="10" fontId="97" fillId="0" borderId="0" xfId="382" applyNumberFormat="1" applyFont="1" applyFill="1" applyAlignment="1">
      <alignment horizontal="center"/>
    </xf>
    <xf numFmtId="169" fontId="97" fillId="0" borderId="0" xfId="12" applyNumberFormat="1" applyFont="1" applyFill="1" applyBorder="1"/>
    <xf numFmtId="43" fontId="97" fillId="0" borderId="0" xfId="12" applyFont="1" applyFill="1"/>
    <xf numFmtId="43" fontId="97" fillId="0" borderId="0" xfId="59" applyFont="1" applyFill="1" applyBorder="1"/>
    <xf numFmtId="43" fontId="97" fillId="0" borderId="0" xfId="12" applyFont="1" applyFill="1" applyBorder="1"/>
    <xf numFmtId="10" fontId="97" fillId="0" borderId="0" xfId="762" applyNumberFormat="1" applyFont="1" applyFill="1" applyBorder="1" applyAlignment="1">
      <alignment horizontal="right"/>
    </xf>
    <xf numFmtId="10" fontId="102" fillId="0" borderId="0" xfId="774" applyNumberFormat="1" applyFont="1" applyFill="1" applyAlignment="1">
      <alignment horizontal="right"/>
    </xf>
    <xf numFmtId="172" fontId="97" fillId="0" borderId="0" xfId="762" applyNumberFormat="1" applyFont="1" applyFill="1" applyBorder="1" applyAlignment="1">
      <alignment horizontal="right"/>
    </xf>
    <xf numFmtId="10" fontId="95" fillId="0" borderId="0" xfId="771" applyNumberFormat="1" applyFont="1" applyFill="1" applyAlignment="1">
      <alignment horizontal="center"/>
    </xf>
    <xf numFmtId="44" fontId="97" fillId="0" borderId="0" xfId="761" applyFont="1" applyFill="1" applyBorder="1" applyAlignment="1">
      <alignment horizontal="right"/>
    </xf>
    <xf numFmtId="10" fontId="86" fillId="0" borderId="0" xfId="376" applyNumberFormat="1" applyFont="1" applyFill="1" applyBorder="1" applyAlignment="1">
      <alignment horizontal="right"/>
    </xf>
    <xf numFmtId="175" fontId="47" fillId="0" borderId="0" xfId="9" applyNumberFormat="1" applyFont="1" applyFill="1"/>
    <xf numFmtId="167" fontId="47" fillId="0" borderId="0" xfId="9" applyNumberFormat="1" applyFont="1" applyFill="1"/>
    <xf numFmtId="43" fontId="47" fillId="0" borderId="0" xfId="9" applyFont="1" applyFill="1"/>
    <xf numFmtId="0" fontId="84" fillId="0" borderId="0" xfId="854" applyFont="1"/>
    <xf numFmtId="0" fontId="84" fillId="0" borderId="18" xfId="854" applyFont="1" applyBorder="1"/>
    <xf numFmtId="0" fontId="84" fillId="0" borderId="19" xfId="854" applyFont="1" applyBorder="1"/>
    <xf numFmtId="0" fontId="84" fillId="0" borderId="20" xfId="854" applyFont="1" applyBorder="1"/>
    <xf numFmtId="10" fontId="83" fillId="0" borderId="0" xfId="800" applyNumberFormat="1" applyFont="1" applyFill="1"/>
    <xf numFmtId="10" fontId="84" fillId="0" borderId="0" xfId="854" applyNumberFormat="1" applyFont="1"/>
    <xf numFmtId="10" fontId="83" fillId="0" borderId="0" xfId="800" applyNumberFormat="1" applyFont="1"/>
    <xf numFmtId="17" fontId="95" fillId="0" borderId="0" xfId="763" applyNumberFormat="1" applyFont="1" applyAlignment="1">
      <alignment wrapText="1"/>
    </xf>
    <xf numFmtId="10" fontId="95" fillId="0" borderId="0" xfId="763" applyNumberFormat="1" applyFont="1"/>
    <xf numFmtId="0" fontId="72" fillId="0" borderId="0" xfId="123"/>
    <xf numFmtId="14" fontId="48" fillId="0" borderId="14" xfId="390" applyNumberFormat="1" applyFont="1" applyFill="1" applyBorder="1"/>
    <xf numFmtId="172" fontId="48" fillId="0" borderId="0" xfId="390" applyNumberFormat="1" applyFont="1" applyFill="1"/>
    <xf numFmtId="172" fontId="48" fillId="0" borderId="14" xfId="390" applyNumberFormat="1" applyFont="1" applyFill="1" applyBorder="1"/>
    <xf numFmtId="0" fontId="108" fillId="0" borderId="24" xfId="0" applyFont="1" applyBorder="1" applyAlignment="1">
      <alignment horizontal="centerContinuous"/>
    </xf>
    <xf numFmtId="172" fontId="48" fillId="0" borderId="0" xfId="390" applyNumberFormat="1" applyFont="1" applyFill="1" applyAlignment="1">
      <alignment wrapText="1"/>
    </xf>
    <xf numFmtId="17" fontId="72" fillId="0" borderId="0" xfId="123" applyNumberFormat="1"/>
    <xf numFmtId="172" fontId="109" fillId="0" borderId="0" xfId="390" applyNumberFormat="1" applyFont="1" applyFill="1"/>
    <xf numFmtId="0" fontId="0" fillId="0" borderId="1" xfId="0" applyBorder="1"/>
    <xf numFmtId="0" fontId="108" fillId="0" borderId="24" xfId="0" applyFont="1" applyBorder="1" applyAlignment="1">
      <alignment horizontal="center"/>
    </xf>
    <xf numFmtId="10" fontId="48" fillId="0" borderId="0" xfId="771" applyNumberFormat="1" applyFont="1" applyFill="1"/>
    <xf numFmtId="10" fontId="72" fillId="0" borderId="0" xfId="123" applyNumberFormat="1"/>
    <xf numFmtId="0" fontId="48" fillId="0" borderId="0" xfId="103" applyFont="1"/>
    <xf numFmtId="0" fontId="110" fillId="0" borderId="24" xfId="103" applyFont="1" applyBorder="1" applyAlignment="1">
      <alignment horizontal="center"/>
    </xf>
    <xf numFmtId="10" fontId="48" fillId="0" borderId="0" xfId="376" applyNumberFormat="1" applyFont="1" applyFill="1"/>
    <xf numFmtId="0" fontId="47" fillId="0" borderId="0" xfId="808"/>
    <xf numFmtId="0" fontId="108" fillId="0" borderId="0" xfId="808" applyFont="1" applyAlignment="1">
      <alignment horizontal="centerContinuous"/>
    </xf>
    <xf numFmtId="0" fontId="108" fillId="0" borderId="0" xfId="808" applyFont="1" applyAlignment="1">
      <alignment horizontal="center"/>
    </xf>
    <xf numFmtId="172" fontId="109" fillId="0" borderId="0" xfId="390" applyNumberFormat="1" applyFont="1" applyFill="1" applyAlignment="1"/>
    <xf numFmtId="172" fontId="72" fillId="0" borderId="0" xfId="390" applyNumberFormat="1" applyFont="1" applyFill="1"/>
    <xf numFmtId="172" fontId="48" fillId="0" borderId="0" xfId="390" applyNumberFormat="1" applyFont="1" applyFill="1" applyBorder="1" applyAlignment="1" applyProtection="1"/>
    <xf numFmtId="172" fontId="48" fillId="0" borderId="0" xfId="390" applyNumberFormat="1" applyFont="1" applyFill="1" applyAlignment="1"/>
    <xf numFmtId="174" fontId="72" fillId="0" borderId="0" xfId="123" applyNumberFormat="1"/>
    <xf numFmtId="0" fontId="48" fillId="0" borderId="1" xfId="103" applyFont="1" applyBorder="1"/>
    <xf numFmtId="172" fontId="48" fillId="0" borderId="0" xfId="390" applyNumberFormat="1" applyFont="1" applyFill="1" applyBorder="1"/>
    <xf numFmtId="174" fontId="48" fillId="0" borderId="0" xfId="808" applyNumberFormat="1" applyFont="1"/>
    <xf numFmtId="172" fontId="48" fillId="0" borderId="0" xfId="390" applyNumberFormat="1" applyFont="1"/>
    <xf numFmtId="10" fontId="48" fillId="0" borderId="0" xfId="771" applyNumberFormat="1" applyFont="1"/>
    <xf numFmtId="0" fontId="90" fillId="0" borderId="0" xfId="0" applyFont="1"/>
    <xf numFmtId="0" fontId="90" fillId="0" borderId="0" xfId="0" applyFont="1" applyProtection="1">
      <protection locked="0"/>
    </xf>
    <xf numFmtId="10" fontId="97" fillId="0" borderId="13" xfId="382" applyNumberFormat="1" applyFont="1" applyFill="1" applyBorder="1" applyAlignment="1">
      <alignment horizontal="center"/>
    </xf>
    <xf numFmtId="0" fontId="84" fillId="0" borderId="56" xfId="854" applyFont="1" applyBorder="1"/>
    <xf numFmtId="10" fontId="48" fillId="0" borderId="0" xfId="867" applyNumberFormat="1" applyFont="1"/>
    <xf numFmtId="175" fontId="47" fillId="0" borderId="0" xfId="869" applyNumberFormat="1" applyFont="1" applyFill="1"/>
    <xf numFmtId="43" fontId="47" fillId="0" borderId="0" xfId="869" applyFont="1" applyFill="1"/>
    <xf numFmtId="4" fontId="47" fillId="0" borderId="0" xfId="869" applyNumberFormat="1" applyFont="1" applyFill="1"/>
    <xf numFmtId="0" fontId="47" fillId="0" borderId="0" xfId="870" applyFont="1"/>
    <xf numFmtId="43" fontId="103" fillId="0" borderId="25" xfId="870" applyNumberFormat="1" applyFont="1" applyBorder="1" applyAlignment="1">
      <alignment horizontal="center"/>
    </xf>
    <xf numFmtId="0" fontId="47" fillId="0" borderId="26" xfId="870" applyFont="1" applyBorder="1" applyAlignment="1">
      <alignment horizontal="center"/>
    </xf>
    <xf numFmtId="0" fontId="104" fillId="0" borderId="0" xfId="870" applyFont="1" applyAlignment="1">
      <alignment horizontal="center"/>
    </xf>
    <xf numFmtId="0" fontId="105" fillId="0" borderId="0" xfId="870" applyFont="1" applyAlignment="1">
      <alignment horizontal="centerContinuous"/>
    </xf>
    <xf numFmtId="0" fontId="47" fillId="0" borderId="0" xfId="870" applyFont="1" applyAlignment="1">
      <alignment horizontal="centerContinuous"/>
    </xf>
    <xf numFmtId="0" fontId="104" fillId="0" borderId="0" xfId="870" applyFont="1" applyAlignment="1">
      <alignment horizontal="centerContinuous"/>
    </xf>
    <xf numFmtId="0" fontId="47" fillId="0" borderId="0" xfId="870" applyFont="1" applyAlignment="1">
      <alignment horizontal="center"/>
    </xf>
    <xf numFmtId="175" fontId="47" fillId="0" borderId="0" xfId="870" applyNumberFormat="1" applyFont="1"/>
    <xf numFmtId="0" fontId="47" fillId="0" borderId="0" xfId="103"/>
    <xf numFmtId="0" fontId="47" fillId="0" borderId="0" xfId="103" applyAlignment="1">
      <alignment horizontal="centerContinuous"/>
    </xf>
    <xf numFmtId="0" fontId="104" fillId="0" borderId="0" xfId="870" applyFont="1"/>
    <xf numFmtId="166" fontId="47" fillId="0" borderId="0" xfId="103" applyNumberFormat="1"/>
    <xf numFmtId="166" fontId="104" fillId="0" borderId="0" xfId="103" applyNumberFormat="1" applyFont="1"/>
    <xf numFmtId="166" fontId="106" fillId="0" borderId="0" xfId="103" applyNumberFormat="1" applyFont="1"/>
    <xf numFmtId="167" fontId="47" fillId="0" borderId="0" xfId="870" applyNumberFormat="1" applyFont="1"/>
    <xf numFmtId="2" fontId="47" fillId="0" borderId="0" xfId="870" applyNumberFormat="1" applyFont="1"/>
    <xf numFmtId="2" fontId="47" fillId="0" borderId="0" xfId="103" applyNumberFormat="1"/>
    <xf numFmtId="164" fontId="47" fillId="0" borderId="0" xfId="103" applyNumberFormat="1"/>
    <xf numFmtId="0" fontId="47" fillId="0" borderId="0" xfId="103" applyAlignment="1">
      <alignment horizontal="center"/>
    </xf>
    <xf numFmtId="2" fontId="104" fillId="0" borderId="0" xfId="103" applyNumberFormat="1" applyFont="1"/>
    <xf numFmtId="2" fontId="106" fillId="0" borderId="0" xfId="103" applyNumberFormat="1" applyFont="1"/>
    <xf numFmtId="0" fontId="107" fillId="0" borderId="0" xfId="870" applyFont="1"/>
    <xf numFmtId="175" fontId="107" fillId="0" borderId="0" xfId="870" applyNumberFormat="1" applyFont="1"/>
    <xf numFmtId="167" fontId="107" fillId="0" borderId="0" xfId="870" applyNumberFormat="1" applyFont="1"/>
    <xf numFmtId="0" fontId="104" fillId="0" borderId="0" xfId="870" applyFont="1" applyAlignment="1">
      <alignment horizontal="left"/>
    </xf>
    <xf numFmtId="0" fontId="47" fillId="0" borderId="0" xfId="870" applyFont="1" applyAlignment="1">
      <alignment wrapText="1"/>
    </xf>
    <xf numFmtId="165" fontId="47" fillId="0" borderId="0" xfId="870" applyNumberFormat="1" applyFont="1"/>
    <xf numFmtId="0" fontId="104" fillId="0" borderId="0" xfId="103" applyFont="1" applyAlignment="1">
      <alignment horizontal="center"/>
    </xf>
    <xf numFmtId="0" fontId="47" fillId="0" borderId="0" xfId="868" applyFont="1"/>
    <xf numFmtId="43" fontId="103" fillId="0" borderId="25" xfId="868" applyNumberFormat="1" applyFont="1" applyBorder="1" applyAlignment="1">
      <alignment horizontal="center"/>
    </xf>
    <xf numFmtId="0" fontId="10" fillId="0" borderId="0" xfId="868"/>
    <xf numFmtId="0" fontId="47" fillId="0" borderId="26" xfId="868" applyFont="1" applyBorder="1" applyAlignment="1">
      <alignment horizontal="center"/>
    </xf>
    <xf numFmtId="0" fontId="104" fillId="0" borderId="0" xfId="868" applyFont="1" applyAlignment="1">
      <alignment horizontal="centerContinuous"/>
    </xf>
    <xf numFmtId="0" fontId="47" fillId="0" borderId="0" xfId="868" applyFont="1" applyAlignment="1">
      <alignment horizontal="centerContinuous"/>
    </xf>
    <xf numFmtId="0" fontId="104" fillId="0" borderId="0" xfId="868" applyFont="1" applyAlignment="1">
      <alignment horizontal="center"/>
    </xf>
    <xf numFmtId="175" fontId="47" fillId="0" borderId="0" xfId="868" applyNumberFormat="1" applyFont="1"/>
    <xf numFmtId="167" fontId="47" fillId="0" borderId="0" xfId="868" applyNumberFormat="1" applyFont="1"/>
    <xf numFmtId="0" fontId="104" fillId="0" borderId="0" xfId="868" applyFont="1"/>
    <xf numFmtId="164" fontId="47" fillId="0" borderId="0" xfId="870" applyNumberFormat="1" applyFont="1"/>
    <xf numFmtId="0" fontId="107" fillId="0" borderId="0" xfId="868" applyFont="1"/>
    <xf numFmtId="175" fontId="107" fillId="0" borderId="0" xfId="868" applyNumberFormat="1" applyFont="1"/>
    <xf numFmtId="167" fontId="107" fillId="0" borderId="0" xfId="868" applyNumberFormat="1" applyFont="1"/>
    <xf numFmtId="0" fontId="104" fillId="0" borderId="0" xfId="868" applyFont="1" applyAlignment="1">
      <alignment horizontal="left"/>
    </xf>
    <xf numFmtId="0" fontId="47" fillId="0" borderId="0" xfId="868" applyFont="1" applyAlignment="1">
      <alignment wrapText="1"/>
    </xf>
    <xf numFmtId="165" fontId="47" fillId="0" borderId="0" xfId="868" applyNumberFormat="1" applyFont="1"/>
    <xf numFmtId="0" fontId="105" fillId="0" borderId="0" xfId="868" applyFont="1" applyAlignment="1">
      <alignment horizontal="centerContinuous"/>
    </xf>
    <xf numFmtId="0" fontId="47" fillId="0" borderId="0" xfId="868" applyFont="1" applyAlignment="1">
      <alignment horizontal="center"/>
    </xf>
    <xf numFmtId="176" fontId="47" fillId="0" borderId="0" xfId="868" applyNumberFormat="1" applyFont="1"/>
    <xf numFmtId="4" fontId="47" fillId="0" borderId="0" xfId="868" applyNumberFormat="1" applyFont="1"/>
    <xf numFmtId="2" fontId="47" fillId="0" borderId="0" xfId="868" applyNumberFormat="1" applyFont="1"/>
    <xf numFmtId="10" fontId="102" fillId="0" borderId="34" xfId="771" applyNumberFormat="1" applyFont="1" applyFill="1" applyBorder="1" applyAlignment="1">
      <alignment horizontal="center" wrapText="1"/>
    </xf>
    <xf numFmtId="10" fontId="95" fillId="0" borderId="34" xfId="771" applyNumberFormat="1" applyFont="1" applyFill="1" applyBorder="1" applyAlignment="1">
      <alignment horizontal="center" wrapText="1"/>
    </xf>
    <xf numFmtId="0" fontId="95" fillId="0" borderId="0" xfId="763" quotePrefix="1" applyFont="1" applyAlignment="1">
      <alignment horizontal="left" wrapText="1"/>
    </xf>
    <xf numFmtId="0" fontId="95" fillId="0" borderId="0" xfId="763" quotePrefix="1" applyFont="1" applyAlignment="1">
      <alignment horizontal="left" vertical="top" wrapText="1"/>
    </xf>
    <xf numFmtId="10" fontId="48" fillId="0" borderId="0" xfId="867" applyNumberFormat="1" applyFont="1" applyFill="1"/>
    <xf numFmtId="0" fontId="48" fillId="0" borderId="0" xfId="808" applyFont="1"/>
    <xf numFmtId="43" fontId="97" fillId="0" borderId="2" xfId="59" applyFont="1" applyFill="1" applyBorder="1"/>
    <xf numFmtId="43" fontId="86" fillId="0" borderId="13" xfId="4" applyFont="1" applyFill="1" applyBorder="1"/>
    <xf numFmtId="44" fontId="47" fillId="0" borderId="0" xfId="761" applyFont="1" applyFill="1" applyBorder="1" applyAlignment="1">
      <alignment horizontal="right"/>
    </xf>
    <xf numFmtId="10" fontId="47" fillId="0" borderId="0" xfId="762" applyNumberFormat="1" applyFont="1" applyFill="1" applyBorder="1" applyAlignment="1">
      <alignment horizontal="right"/>
    </xf>
    <xf numFmtId="10" fontId="50" fillId="0" borderId="0" xfId="774" applyNumberFormat="1" applyFont="1" applyFill="1" applyAlignment="1">
      <alignment horizontal="right"/>
    </xf>
    <xf numFmtId="172" fontId="47" fillId="0" borderId="0" xfId="762" applyNumberFormat="1" applyFont="1" applyFill="1" applyBorder="1" applyAlignment="1">
      <alignment horizontal="right"/>
    </xf>
    <xf numFmtId="43" fontId="90" fillId="0" borderId="58" xfId="4" applyFont="1" applyFill="1" applyBorder="1" applyAlignment="1">
      <alignment horizontal="right"/>
    </xf>
    <xf numFmtId="10" fontId="97" fillId="0" borderId="52" xfId="764" applyNumberFormat="1" applyFont="1" applyFill="1" applyBorder="1" applyAlignment="1">
      <alignment horizontal="center"/>
    </xf>
    <xf numFmtId="10" fontId="97" fillId="0" borderId="48" xfId="764" applyNumberFormat="1" applyFont="1" applyFill="1" applyBorder="1" applyAlignment="1">
      <alignment horizontal="center"/>
    </xf>
    <xf numFmtId="167" fontId="97" fillId="0" borderId="48" xfId="847" applyNumberFormat="1" applyFont="1" applyFill="1" applyBorder="1" applyAlignment="1">
      <alignment horizontal="center"/>
    </xf>
    <xf numFmtId="2" fontId="95" fillId="0" borderId="51" xfId="4" applyNumberFormat="1" applyFont="1" applyFill="1" applyBorder="1" applyAlignment="1">
      <alignment horizontal="center"/>
    </xf>
    <xf numFmtId="10" fontId="97" fillId="0" borderId="39" xfId="764" applyNumberFormat="1" applyFont="1" applyFill="1" applyBorder="1" applyAlignment="1">
      <alignment horizontal="center"/>
    </xf>
    <xf numFmtId="10" fontId="97" fillId="0" borderId="0" xfId="764" applyNumberFormat="1" applyFont="1" applyFill="1" applyBorder="1" applyAlignment="1">
      <alignment horizontal="center"/>
    </xf>
    <xf numFmtId="167" fontId="97" fillId="0" borderId="0" xfId="847" applyNumberFormat="1" applyFont="1" applyFill="1" applyBorder="1" applyAlignment="1">
      <alignment horizontal="center"/>
    </xf>
    <xf numFmtId="2" fontId="95" fillId="0" borderId="40" xfId="4" applyNumberFormat="1" applyFont="1" applyFill="1" applyBorder="1" applyAlignment="1">
      <alignment horizontal="center"/>
    </xf>
    <xf numFmtId="10" fontId="97" fillId="0" borderId="41" xfId="764" applyNumberFormat="1" applyFont="1" applyFill="1" applyBorder="1" applyAlignment="1">
      <alignment horizontal="center"/>
    </xf>
    <xf numFmtId="10" fontId="97" fillId="0" borderId="3" xfId="764" applyNumberFormat="1" applyFont="1" applyFill="1" applyBorder="1" applyAlignment="1">
      <alignment horizontal="center"/>
    </xf>
    <xf numFmtId="167" fontId="97" fillId="0" borderId="3" xfId="847" applyNumberFormat="1" applyFont="1" applyFill="1" applyBorder="1" applyAlignment="1">
      <alignment horizontal="center"/>
    </xf>
    <xf numFmtId="2" fontId="95" fillId="0" borderId="42" xfId="4" applyNumberFormat="1" applyFont="1" applyFill="1" applyBorder="1" applyAlignment="1">
      <alignment horizontal="center"/>
    </xf>
    <xf numFmtId="0" fontId="112" fillId="0" borderId="0" xfId="885" applyFill="1"/>
    <xf numFmtId="10" fontId="83" fillId="0" borderId="0" xfId="867" applyNumberFormat="1" applyFont="1" applyFill="1" applyBorder="1"/>
    <xf numFmtId="0" fontId="84" fillId="0" borderId="21" xfId="854" applyFont="1" applyBorder="1"/>
    <xf numFmtId="0" fontId="84" fillId="0" borderId="22" xfId="854" applyFont="1" applyBorder="1"/>
    <xf numFmtId="10" fontId="84" fillId="0" borderId="22" xfId="376" applyNumberFormat="1" applyFont="1" applyFill="1" applyBorder="1"/>
    <xf numFmtId="10" fontId="84" fillId="0" borderId="23" xfId="376" applyNumberFormat="1" applyFont="1" applyFill="1" applyBorder="1"/>
    <xf numFmtId="0" fontId="83" fillId="0" borderId="3" xfId="0" applyFont="1" applyBorder="1" applyAlignment="1">
      <alignment horizontal="center" wrapText="1"/>
    </xf>
    <xf numFmtId="43" fontId="97" fillId="0" borderId="2" xfId="12" applyFont="1" applyFill="1" applyBorder="1"/>
    <xf numFmtId="43" fontId="97" fillId="0" borderId="3" xfId="59" applyFont="1" applyFill="1" applyBorder="1"/>
    <xf numFmtId="0" fontId="96" fillId="0" borderId="39" xfId="763" applyFont="1" applyBorder="1" applyAlignment="1">
      <alignment horizontal="center"/>
    </xf>
    <xf numFmtId="0" fontId="96" fillId="0" borderId="0" xfId="763" applyFont="1" applyAlignment="1">
      <alignment horizontal="center"/>
    </xf>
    <xf numFmtId="0" fontId="96" fillId="0" borderId="40" xfId="763" applyFont="1" applyBorder="1" applyAlignment="1">
      <alignment horizontal="center"/>
    </xf>
    <xf numFmtId="0" fontId="95" fillId="0" borderId="48" xfId="763" applyFont="1" applyBorder="1"/>
    <xf numFmtId="0" fontId="96" fillId="0" borderId="42" xfId="763" applyFont="1" applyBorder="1" applyAlignment="1">
      <alignment horizontal="center"/>
    </xf>
    <xf numFmtId="0" fontId="95" fillId="0" borderId="0" xfId="111" applyFont="1"/>
    <xf numFmtId="0" fontId="97" fillId="0" borderId="0" xfId="211" applyFont="1"/>
    <xf numFmtId="0" fontId="83" fillId="0" borderId="0" xfId="0" quotePrefix="1" applyFont="1" applyAlignment="1">
      <alignment horizontal="right" vertical="top"/>
    </xf>
    <xf numFmtId="43" fontId="83" fillId="0" borderId="9" xfId="0" applyNumberFormat="1" applyFont="1" applyBorder="1"/>
    <xf numFmtId="4" fontId="83" fillId="0" borderId="0" xfId="0" applyNumberFormat="1" applyFont="1"/>
    <xf numFmtId="4" fontId="83" fillId="0" borderId="0" xfId="0" quotePrefix="1" applyNumberFormat="1" applyFont="1"/>
    <xf numFmtId="2" fontId="90" fillId="0" borderId="0" xfId="0" applyNumberFormat="1" applyFont="1"/>
    <xf numFmtId="177" fontId="95" fillId="0" borderId="0" xfId="763" applyNumberFormat="1" applyFont="1"/>
    <xf numFmtId="0" fontId="97" fillId="0" borderId="40" xfId="0" applyFont="1" applyBorder="1"/>
    <xf numFmtId="2" fontId="97" fillId="0" borderId="0" xfId="0" applyNumberFormat="1" applyFont="1" applyAlignment="1">
      <alignment horizontal="center"/>
    </xf>
    <xf numFmtId="0" fontId="95" fillId="0" borderId="40" xfId="763" applyFont="1" applyBorder="1"/>
    <xf numFmtId="0" fontId="95" fillId="0" borderId="42" xfId="763" applyFont="1" applyBorder="1"/>
    <xf numFmtId="0" fontId="95" fillId="0" borderId="0" xfId="752" applyFont="1"/>
    <xf numFmtId="0" fontId="97" fillId="0" borderId="11" xfId="752" applyFont="1" applyBorder="1"/>
    <xf numFmtId="14" fontId="97" fillId="0" borderId="10" xfId="752" applyNumberFormat="1" applyFont="1" applyBorder="1"/>
    <xf numFmtId="14" fontId="95" fillId="0" borderId="0" xfId="752" applyNumberFormat="1" applyFont="1"/>
    <xf numFmtId="2" fontId="95" fillId="0" borderId="0" xfId="752" applyNumberFormat="1" applyFont="1"/>
    <xf numFmtId="167" fontId="95" fillId="0" borderId="0" xfId="752" applyNumberFormat="1" applyFont="1"/>
    <xf numFmtId="14" fontId="0" fillId="0" borderId="0" xfId="0" applyNumberFormat="1"/>
    <xf numFmtId="0" fontId="99" fillId="0" borderId="0" xfId="0" applyFont="1"/>
    <xf numFmtId="14" fontId="86" fillId="0" borderId="0" xfId="0" applyNumberFormat="1" applyFont="1"/>
    <xf numFmtId="0" fontId="95" fillId="0" borderId="51" xfId="763" applyFont="1" applyBorder="1"/>
    <xf numFmtId="0" fontId="95" fillId="0" borderId="0" xfId="763" applyFont="1" applyAlignment="1">
      <alignment horizontal="center"/>
    </xf>
    <xf numFmtId="0" fontId="95" fillId="0" borderId="3" xfId="763" applyFont="1" applyBorder="1"/>
    <xf numFmtId="0" fontId="95" fillId="0" borderId="0" xfId="763" applyFont="1" applyAlignment="1">
      <alignment horizontal="left"/>
    </xf>
    <xf numFmtId="0" fontId="47" fillId="0" borderId="0" xfId="0" applyFont="1"/>
    <xf numFmtId="2" fontId="95" fillId="0" borderId="0" xfId="763" applyNumberFormat="1" applyFont="1" applyAlignment="1">
      <alignment horizontal="center"/>
    </xf>
    <xf numFmtId="10" fontId="97" fillId="0" borderId="12" xfId="784" applyNumberFormat="1" applyFont="1" applyFill="1" applyBorder="1"/>
    <xf numFmtId="0" fontId="95" fillId="0" borderId="0" xfId="752" quotePrefix="1" applyFont="1"/>
    <xf numFmtId="172" fontId="113" fillId="0" borderId="0" xfId="847" applyNumberFormat="1" applyFont="1" applyFill="1" applyAlignment="1">
      <alignment horizontal="center"/>
    </xf>
    <xf numFmtId="0" fontId="97" fillId="0" borderId="0" xfId="211" applyFont="1" applyAlignment="1">
      <alignment horizontal="center"/>
    </xf>
    <xf numFmtId="0" fontId="97" fillId="0" borderId="3" xfId="0" applyFont="1" applyBorder="1"/>
    <xf numFmtId="0" fontId="97" fillId="0" borderId="3" xfId="0" applyFont="1" applyBorder="1" applyAlignment="1">
      <alignment horizontal="center" wrapText="1"/>
    </xf>
    <xf numFmtId="44" fontId="97" fillId="0" borderId="0" xfId="788" applyFont="1" applyFill="1" applyAlignment="1">
      <alignment horizontal="center"/>
    </xf>
    <xf numFmtId="10" fontId="97" fillId="0" borderId="0" xfId="751" applyNumberFormat="1" applyFont="1" applyFill="1" applyAlignment="1">
      <alignment horizontal="center"/>
    </xf>
    <xf numFmtId="10" fontId="97" fillId="0" borderId="0" xfId="784" applyNumberFormat="1" applyFont="1" applyFill="1" applyAlignment="1">
      <alignment horizontal="center"/>
    </xf>
    <xf numFmtId="172" fontId="97" fillId="0" borderId="0" xfId="784" applyNumberFormat="1" applyFont="1" applyFill="1" applyAlignment="1">
      <alignment horizontal="center"/>
    </xf>
    <xf numFmtId="44" fontId="97" fillId="0" borderId="12" xfId="788" applyFont="1" applyFill="1" applyBorder="1"/>
    <xf numFmtId="0" fontId="97" fillId="0" borderId="12" xfId="0" applyFont="1" applyBorder="1"/>
    <xf numFmtId="0" fontId="101" fillId="0" borderId="0" xfId="0" applyFont="1" applyAlignment="1">
      <alignment horizontal="left"/>
    </xf>
    <xf numFmtId="14" fontId="101" fillId="0" borderId="0" xfId="0" applyNumberFormat="1" applyFont="1" applyAlignment="1">
      <alignment horizontal="left"/>
    </xf>
    <xf numFmtId="10" fontId="95" fillId="0" borderId="0" xfId="752" applyNumberFormat="1" applyFont="1" applyAlignment="1">
      <alignment horizontal="right"/>
    </xf>
    <xf numFmtId="44" fontId="95" fillId="0" borderId="0" xfId="752" applyNumberFormat="1" applyFont="1"/>
    <xf numFmtId="10" fontId="95" fillId="0" borderId="0" xfId="752" applyNumberFormat="1" applyFont="1"/>
    <xf numFmtId="44" fontId="97" fillId="0" borderId="0" xfId="755" applyFont="1" applyFill="1" applyAlignment="1">
      <alignment horizontal="center"/>
    </xf>
    <xf numFmtId="10" fontId="97" fillId="0" borderId="0" xfId="751" applyNumberFormat="1" applyFont="1" applyFill="1"/>
    <xf numFmtId="10" fontId="113" fillId="0" borderId="0" xfId="847" applyNumberFormat="1" applyFont="1" applyFill="1" applyAlignment="1">
      <alignment horizontal="center"/>
    </xf>
    <xf numFmtId="10" fontId="97" fillId="0" borderId="46" xfId="751" applyNumberFormat="1" applyFont="1" applyFill="1" applyBorder="1"/>
    <xf numFmtId="0" fontId="97" fillId="0" borderId="0" xfId="0" applyFont="1" applyAlignment="1">
      <alignment wrapText="1"/>
    </xf>
    <xf numFmtId="0" fontId="102" fillId="0" borderId="34" xfId="773" applyFont="1" applyBorder="1" applyAlignment="1">
      <alignment horizontal="center" wrapText="1"/>
    </xf>
    <xf numFmtId="167" fontId="97" fillId="0" borderId="0" xfId="0" applyNumberFormat="1" applyFont="1"/>
    <xf numFmtId="0" fontId="90" fillId="0" borderId="0" xfId="752" quotePrefix="1" applyFont="1"/>
    <xf numFmtId="0" fontId="90" fillId="0" borderId="0" xfId="752" quotePrefix="1" applyFont="1" applyAlignment="1">
      <alignment horizontal="center"/>
    </xf>
    <xf numFmtId="10" fontId="90" fillId="0" borderId="0" xfId="752" applyNumberFormat="1" applyFont="1" applyAlignment="1">
      <alignment horizontal="right"/>
    </xf>
    <xf numFmtId="0" fontId="102" fillId="0" borderId="34" xfId="773" applyFont="1" applyBorder="1" applyAlignment="1">
      <alignment wrapText="1"/>
    </xf>
    <xf numFmtId="0" fontId="102" fillId="0" borderId="34" xfId="773" applyFont="1" applyBorder="1" applyAlignment="1">
      <alignment horizontal="right" wrapText="1"/>
    </xf>
    <xf numFmtId="10" fontId="102" fillId="0" borderId="34" xfId="773" applyNumberFormat="1" applyFont="1" applyBorder="1" applyAlignment="1">
      <alignment horizontal="center" wrapText="1"/>
    </xf>
    <xf numFmtId="10" fontId="50" fillId="0" borderId="58" xfId="773" applyNumberFormat="1" applyFont="1" applyBorder="1" applyAlignment="1">
      <alignment horizontal="center"/>
    </xf>
    <xf numFmtId="43" fontId="97" fillId="0" borderId="0" xfId="0" applyNumberFormat="1" applyFont="1"/>
    <xf numFmtId="10" fontId="97" fillId="0" borderId="0" xfId="211" applyNumberFormat="1" applyFont="1"/>
    <xf numFmtId="0" fontId="97" fillId="0" borderId="0" xfId="211" quotePrefix="1" applyFont="1"/>
    <xf numFmtId="0" fontId="97" fillId="0" borderId="0" xfId="211" applyFont="1" applyAlignment="1">
      <alignment horizontal="right"/>
    </xf>
    <xf numFmtId="2" fontId="97" fillId="0" borderId="0" xfId="211" applyNumberFormat="1" applyFont="1"/>
    <xf numFmtId="43" fontId="97" fillId="0" borderId="0" xfId="211" applyNumberFormat="1" applyFont="1"/>
    <xf numFmtId="0" fontId="97" fillId="0" borderId="0" xfId="211" applyFont="1" applyAlignment="1">
      <alignment horizontal="left"/>
    </xf>
    <xf numFmtId="43" fontId="97" fillId="0" borderId="3" xfId="211" applyNumberFormat="1" applyFont="1" applyBorder="1"/>
    <xf numFmtId="43" fontId="97" fillId="0" borderId="2" xfId="211" applyNumberFormat="1" applyFont="1" applyBorder="1"/>
    <xf numFmtId="10" fontId="83" fillId="0" borderId="64" xfId="800" applyNumberFormat="1" applyFont="1" applyFill="1" applyBorder="1"/>
    <xf numFmtId="10" fontId="83" fillId="0" borderId="65" xfId="800" applyNumberFormat="1" applyFont="1" applyFill="1" applyBorder="1"/>
    <xf numFmtId="10" fontId="83" fillId="0" borderId="65" xfId="376" applyNumberFormat="1" applyFont="1" applyFill="1" applyBorder="1"/>
    <xf numFmtId="10" fontId="83" fillId="0" borderId="66" xfId="376" applyNumberFormat="1" applyFont="1" applyFill="1" applyBorder="1"/>
    <xf numFmtId="10" fontId="83" fillId="0" borderId="67" xfId="867" applyNumberFormat="1" applyFont="1" applyFill="1" applyBorder="1"/>
    <xf numFmtId="0" fontId="84" fillId="0" borderId="68" xfId="854" applyFont="1" applyBorder="1"/>
    <xf numFmtId="0" fontId="84" fillId="0" borderId="67" xfId="854" applyFont="1" applyBorder="1"/>
    <xf numFmtId="10" fontId="84" fillId="0" borderId="67" xfId="376" applyNumberFormat="1" applyFont="1" applyFill="1" applyBorder="1"/>
    <xf numFmtId="10" fontId="84" fillId="0" borderId="69" xfId="376" applyNumberFormat="1" applyFont="1" applyFill="1" applyBorder="1"/>
    <xf numFmtId="10" fontId="83" fillId="0" borderId="67" xfId="376" applyNumberFormat="1" applyFont="1" applyFill="1" applyBorder="1"/>
    <xf numFmtId="10" fontId="83" fillId="0" borderId="69" xfId="376" applyNumberFormat="1" applyFont="1" applyFill="1" applyBorder="1"/>
    <xf numFmtId="10" fontId="83" fillId="0" borderId="68" xfId="800" applyNumberFormat="1" applyFont="1" applyFill="1" applyBorder="1"/>
    <xf numFmtId="10" fontId="83" fillId="0" borderId="67" xfId="800" applyNumberFormat="1" applyFont="1" applyFill="1" applyBorder="1"/>
    <xf numFmtId="10" fontId="83" fillId="0" borderId="68" xfId="867" applyNumberFormat="1" applyFont="1" applyFill="1" applyBorder="1"/>
    <xf numFmtId="10" fontId="83" fillId="0" borderId="69" xfId="867" applyNumberFormat="1" applyFont="1" applyFill="1" applyBorder="1"/>
    <xf numFmtId="10" fontId="84" fillId="0" borderId="67" xfId="751" applyNumberFormat="1" applyFont="1" applyBorder="1"/>
    <xf numFmtId="0" fontId="91" fillId="0" borderId="18" xfId="865" applyFont="1" applyBorder="1"/>
    <xf numFmtId="0" fontId="91" fillId="0" borderId="19" xfId="865" applyFont="1" applyBorder="1"/>
    <xf numFmtId="44" fontId="97" fillId="0" borderId="3" xfId="761" applyFont="1" applyFill="1" applyBorder="1" applyAlignment="1">
      <alignment horizontal="right"/>
    </xf>
    <xf numFmtId="172" fontId="97" fillId="0" borderId="3" xfId="762" applyNumberFormat="1" applyFont="1" applyFill="1" applyBorder="1" applyAlignment="1">
      <alignment horizontal="right"/>
    </xf>
    <xf numFmtId="10" fontId="83" fillId="0" borderId="70" xfId="867" applyNumberFormat="1" applyFont="1" applyFill="1" applyBorder="1"/>
    <xf numFmtId="2" fontId="95" fillId="0" borderId="0" xfId="763" applyNumberFormat="1" applyFont="1"/>
    <xf numFmtId="0" fontId="97" fillId="0" borderId="73" xfId="0" applyFont="1" applyBorder="1"/>
    <xf numFmtId="0" fontId="97" fillId="0" borderId="42" xfId="0" applyFont="1" applyBorder="1"/>
    <xf numFmtId="0" fontId="95" fillId="0" borderId="54" xfId="763" applyFont="1" applyBorder="1"/>
    <xf numFmtId="0" fontId="95" fillId="0" borderId="71" xfId="763" applyFont="1" applyBorder="1"/>
    <xf numFmtId="0" fontId="95" fillId="0" borderId="44" xfId="763" applyFont="1" applyBorder="1"/>
    <xf numFmtId="0" fontId="95" fillId="0" borderId="45" xfId="763" applyFont="1" applyBorder="1"/>
    <xf numFmtId="0" fontId="95" fillId="0" borderId="0" xfId="0" applyFont="1" applyProtection="1">
      <protection locked="0"/>
    </xf>
    <xf numFmtId="179" fontId="95" fillId="0" borderId="0" xfId="752" applyNumberFormat="1" applyFont="1"/>
    <xf numFmtId="43" fontId="95" fillId="0" borderId="0" xfId="752" applyNumberFormat="1" applyFont="1"/>
    <xf numFmtId="43" fontId="97" fillId="0" borderId="49" xfId="4" applyFont="1" applyFill="1" applyBorder="1"/>
    <xf numFmtId="10" fontId="95" fillId="0" borderId="74" xfId="847" applyNumberFormat="1" applyFont="1" applyFill="1" applyBorder="1" applyAlignment="1">
      <alignment horizontal="center"/>
    </xf>
    <xf numFmtId="10" fontId="95" fillId="0" borderId="75" xfId="847" applyNumberFormat="1" applyFont="1" applyFill="1" applyBorder="1" applyAlignment="1">
      <alignment horizontal="center"/>
    </xf>
    <xf numFmtId="2" fontId="97" fillId="0" borderId="71" xfId="0" applyNumberFormat="1" applyFont="1" applyBorder="1" applyAlignment="1">
      <alignment horizontal="center"/>
    </xf>
    <xf numFmtId="2" fontId="97" fillId="0" borderId="71" xfId="847" applyNumberFormat="1" applyFont="1" applyFill="1" applyBorder="1" applyAlignment="1">
      <alignment horizontal="center"/>
    </xf>
    <xf numFmtId="2" fontId="97" fillId="0" borderId="75" xfId="0" applyNumberFormat="1" applyFont="1" applyBorder="1" applyAlignment="1">
      <alignment horizontal="center"/>
    </xf>
    <xf numFmtId="2" fontId="95" fillId="0" borderId="74" xfId="4" applyNumberFormat="1" applyFont="1" applyFill="1" applyBorder="1" applyAlignment="1">
      <alignment horizontal="center"/>
    </xf>
    <xf numFmtId="168" fontId="97" fillId="0" borderId="74" xfId="0" applyNumberFormat="1" applyFont="1" applyBorder="1" applyAlignment="1">
      <alignment horizontal="center"/>
    </xf>
    <xf numFmtId="168" fontId="97" fillId="0" borderId="75" xfId="0" applyNumberFormat="1" applyFont="1" applyBorder="1" applyAlignment="1">
      <alignment horizontal="center"/>
    </xf>
    <xf numFmtId="168" fontId="97" fillId="0" borderId="73" xfId="0" applyNumberFormat="1" applyFont="1" applyBorder="1" applyAlignment="1">
      <alignment horizontal="center"/>
    </xf>
    <xf numFmtId="2" fontId="97" fillId="0" borderId="75" xfId="847" applyNumberFormat="1" applyFont="1" applyFill="1" applyBorder="1" applyAlignment="1">
      <alignment horizontal="center"/>
    </xf>
    <xf numFmtId="10" fontId="95" fillId="0" borderId="39" xfId="847" applyNumberFormat="1" applyFont="1" applyFill="1" applyBorder="1" applyAlignment="1">
      <alignment horizontal="center"/>
    </xf>
    <xf numFmtId="10" fontId="95" fillId="0" borderId="0" xfId="847" applyNumberFormat="1" applyFont="1" applyFill="1" applyBorder="1" applyAlignment="1">
      <alignment horizontal="center"/>
    </xf>
    <xf numFmtId="2" fontId="97" fillId="0" borderId="44" xfId="0" applyNumberFormat="1" applyFont="1" applyBorder="1" applyAlignment="1">
      <alignment horizontal="center"/>
    </xf>
    <xf numFmtId="2" fontId="97" fillId="0" borderId="44" xfId="847" applyNumberFormat="1" applyFont="1" applyFill="1" applyBorder="1" applyAlignment="1">
      <alignment horizontal="center"/>
    </xf>
    <xf numFmtId="2" fontId="95" fillId="0" borderId="39" xfId="4" applyNumberFormat="1" applyFont="1" applyFill="1" applyBorder="1" applyAlignment="1">
      <alignment horizontal="center"/>
    </xf>
    <xf numFmtId="168" fontId="97" fillId="0" borderId="39" xfId="0" applyNumberFormat="1" applyFont="1" applyBorder="1" applyAlignment="1">
      <alignment horizontal="center"/>
    </xf>
    <xf numFmtId="168" fontId="97" fillId="0" borderId="0" xfId="0" applyNumberFormat="1" applyFont="1" applyAlignment="1">
      <alignment horizontal="center"/>
    </xf>
    <xf numFmtId="168" fontId="97" fillId="0" borderId="40" xfId="0" applyNumberFormat="1" applyFont="1" applyBorder="1" applyAlignment="1">
      <alignment horizontal="center"/>
    </xf>
    <xf numFmtId="2" fontId="97" fillId="0" borderId="40" xfId="847" applyNumberFormat="1" applyFont="1" applyFill="1" applyBorder="1" applyAlignment="1">
      <alignment horizontal="center"/>
    </xf>
    <xf numFmtId="2" fontId="97" fillId="0" borderId="0" xfId="847" applyNumberFormat="1" applyFont="1" applyFill="1" applyBorder="1" applyAlignment="1">
      <alignment horizontal="center"/>
    </xf>
    <xf numFmtId="10" fontId="95" fillId="0" borderId="41" xfId="847" applyNumberFormat="1" applyFont="1" applyFill="1" applyBorder="1" applyAlignment="1">
      <alignment horizontal="center"/>
    </xf>
    <xf numFmtId="10" fontId="95" fillId="0" borderId="3" xfId="847" applyNumberFormat="1" applyFont="1" applyFill="1" applyBorder="1" applyAlignment="1">
      <alignment horizontal="center"/>
    </xf>
    <xf numFmtId="2" fontId="97" fillId="0" borderId="45" xfId="0" applyNumberFormat="1" applyFont="1" applyBorder="1" applyAlignment="1">
      <alignment horizontal="center"/>
    </xf>
    <xf numFmtId="2" fontId="97" fillId="0" borderId="45" xfId="847" applyNumberFormat="1" applyFont="1" applyFill="1" applyBorder="1" applyAlignment="1">
      <alignment horizontal="center"/>
    </xf>
    <xf numFmtId="2" fontId="97" fillId="0" borderId="3" xfId="0" applyNumberFormat="1" applyFont="1" applyBorder="1" applyAlignment="1">
      <alignment horizontal="center"/>
    </xf>
    <xf numFmtId="2" fontId="95" fillId="0" borderId="41" xfId="4" applyNumberFormat="1" applyFont="1" applyFill="1" applyBorder="1" applyAlignment="1">
      <alignment horizontal="center"/>
    </xf>
    <xf numFmtId="168" fontId="97" fillId="0" borderId="41" xfId="0" applyNumberFormat="1" applyFont="1" applyBorder="1" applyAlignment="1">
      <alignment horizontal="center"/>
    </xf>
    <xf numFmtId="168" fontId="97" fillId="0" borderId="3" xfId="0" applyNumberFormat="1" applyFont="1" applyBorder="1" applyAlignment="1">
      <alignment horizontal="center"/>
    </xf>
    <xf numFmtId="168" fontId="97" fillId="0" borderId="42" xfId="0" applyNumberFormat="1" applyFont="1" applyBorder="1" applyAlignment="1">
      <alignment horizontal="center"/>
    </xf>
    <xf numFmtId="2" fontId="97" fillId="0" borderId="3" xfId="847" applyNumberFormat="1" applyFont="1" applyFill="1" applyBorder="1" applyAlignment="1">
      <alignment horizontal="center"/>
    </xf>
    <xf numFmtId="2" fontId="97" fillId="0" borderId="42" xfId="0" applyNumberFormat="1" applyFont="1" applyBorder="1" applyAlignment="1">
      <alignment horizontal="center"/>
    </xf>
    <xf numFmtId="168" fontId="95" fillId="0" borderId="3" xfId="763" applyNumberFormat="1" applyFont="1" applyBorder="1" applyAlignment="1">
      <alignment horizontal="center"/>
    </xf>
    <xf numFmtId="168" fontId="95" fillId="0" borderId="42" xfId="763" applyNumberFormat="1" applyFont="1" applyBorder="1" applyAlignment="1">
      <alignment horizontal="center"/>
    </xf>
    <xf numFmtId="0" fontId="95" fillId="0" borderId="3" xfId="763" applyFont="1" applyBorder="1" applyAlignment="1">
      <alignment horizontal="center"/>
    </xf>
    <xf numFmtId="0" fontId="95" fillId="0" borderId="42" xfId="763" applyFont="1" applyBorder="1" applyAlignment="1">
      <alignment horizontal="center"/>
    </xf>
    <xf numFmtId="2" fontId="97" fillId="0" borderId="41" xfId="0" applyNumberFormat="1" applyFont="1" applyBorder="1" applyAlignment="1">
      <alignment horizontal="center"/>
    </xf>
    <xf numFmtId="2" fontId="97" fillId="0" borderId="39" xfId="0" applyNumberFormat="1" applyFont="1" applyBorder="1" applyAlignment="1">
      <alignment horizontal="center"/>
    </xf>
    <xf numFmtId="2" fontId="97" fillId="0" borderId="40" xfId="0" applyNumberFormat="1" applyFont="1" applyBorder="1" applyAlignment="1">
      <alignment horizontal="center"/>
    </xf>
    <xf numFmtId="168" fontId="95" fillId="0" borderId="0" xfId="763" applyNumberFormat="1" applyFont="1" applyAlignment="1">
      <alignment horizontal="center"/>
    </xf>
    <xf numFmtId="168" fontId="95" fillId="0" borderId="40" xfId="763" applyNumberFormat="1" applyFont="1" applyBorder="1" applyAlignment="1">
      <alignment horizontal="center"/>
    </xf>
    <xf numFmtId="0" fontId="95" fillId="0" borderId="40" xfId="763" applyFont="1" applyBorder="1" applyAlignment="1">
      <alignment horizontal="center"/>
    </xf>
    <xf numFmtId="2" fontId="97" fillId="0" borderId="51" xfId="0" applyNumberFormat="1" applyFont="1" applyBorder="1" applyAlignment="1">
      <alignment horizontal="center"/>
    </xf>
    <xf numFmtId="168" fontId="95" fillId="0" borderId="48" xfId="763" applyNumberFormat="1" applyFont="1" applyBorder="1" applyAlignment="1">
      <alignment horizontal="center"/>
    </xf>
    <xf numFmtId="168" fontId="95" fillId="0" borderId="51" xfId="763" applyNumberFormat="1" applyFont="1" applyBorder="1" applyAlignment="1">
      <alignment horizontal="center"/>
    </xf>
    <xf numFmtId="0" fontId="95" fillId="0" borderId="48" xfId="763" applyFont="1" applyBorder="1" applyAlignment="1">
      <alignment horizontal="center"/>
    </xf>
    <xf numFmtId="2" fontId="97" fillId="0" borderId="52" xfId="0" applyNumberFormat="1" applyFont="1" applyBorder="1" applyAlignment="1">
      <alignment horizontal="center"/>
    </xf>
    <xf numFmtId="0" fontId="98" fillId="0" borderId="0" xfId="211" applyFont="1"/>
    <xf numFmtId="0" fontId="95" fillId="0" borderId="49" xfId="763" applyFont="1" applyBorder="1"/>
    <xf numFmtId="43" fontId="97" fillId="0" borderId="55" xfId="4" applyFont="1" applyFill="1" applyBorder="1"/>
    <xf numFmtId="14" fontId="97" fillId="0" borderId="0" xfId="211" applyNumberFormat="1" applyFont="1"/>
    <xf numFmtId="0" fontId="97" fillId="0" borderId="0" xfId="111" applyFont="1" applyAlignment="1">
      <alignment horizontal="center"/>
    </xf>
    <xf numFmtId="0" fontId="97" fillId="0" borderId="0" xfId="111" applyFont="1"/>
    <xf numFmtId="171" fontId="97" fillId="0" borderId="57" xfId="211" applyNumberFormat="1" applyFont="1" applyBorder="1" applyAlignment="1">
      <alignment horizontal="left"/>
    </xf>
    <xf numFmtId="9" fontId="97" fillId="0" borderId="13" xfId="211" applyNumberFormat="1" applyFont="1" applyBorder="1" applyAlignment="1">
      <alignment horizontal="center"/>
    </xf>
    <xf numFmtId="10" fontId="97" fillId="0" borderId="71" xfId="376" applyNumberFormat="1" applyFont="1" applyFill="1" applyBorder="1" applyAlignment="1">
      <alignment horizontal="center"/>
    </xf>
    <xf numFmtId="10" fontId="97" fillId="0" borderId="70" xfId="111" applyNumberFormat="1" applyFont="1" applyBorder="1" applyAlignment="1">
      <alignment horizontal="center"/>
    </xf>
    <xf numFmtId="10" fontId="97" fillId="0" borderId="72" xfId="376" applyNumberFormat="1" applyFont="1" applyFill="1" applyBorder="1" applyAlignment="1">
      <alignment horizontal="center"/>
    </xf>
    <xf numFmtId="10" fontId="97" fillId="0" borderId="22" xfId="111" applyNumberFormat="1" applyFont="1" applyBorder="1" applyAlignment="1">
      <alignment horizontal="center"/>
    </xf>
    <xf numFmtId="14" fontId="97" fillId="0" borderId="0" xfId="211" applyNumberFormat="1" applyFont="1" applyAlignment="1">
      <alignment horizontal="center"/>
    </xf>
    <xf numFmtId="10" fontId="97" fillId="0" borderId="22" xfId="376" applyNumberFormat="1" applyFont="1" applyFill="1" applyBorder="1" applyAlignment="1">
      <alignment horizontal="center"/>
    </xf>
    <xf numFmtId="14" fontId="95" fillId="0" borderId="0" xfId="111" applyNumberFormat="1" applyFont="1"/>
    <xf numFmtId="170" fontId="97" fillId="0" borderId="0" xfId="111" applyNumberFormat="1" applyFont="1" applyAlignment="1">
      <alignment horizontal="left"/>
    </xf>
    <xf numFmtId="10" fontId="97" fillId="0" borderId="0" xfId="111" applyNumberFormat="1" applyFont="1"/>
    <xf numFmtId="10" fontId="97" fillId="0" borderId="0" xfId="111" applyNumberFormat="1" applyFont="1" applyAlignment="1">
      <alignment horizontal="right"/>
    </xf>
    <xf numFmtId="49" fontId="97" fillId="0" borderId="0" xfId="111" applyNumberFormat="1" applyFont="1"/>
    <xf numFmtId="49" fontId="97" fillId="0" borderId="0" xfId="111" quotePrefix="1" applyNumberFormat="1" applyFont="1"/>
    <xf numFmtId="0" fontId="97" fillId="0" borderId="1" xfId="211" applyFont="1" applyBorder="1"/>
    <xf numFmtId="0" fontId="97" fillId="0" borderId="53" xfId="211" quotePrefix="1" applyFont="1" applyBorder="1"/>
    <xf numFmtId="43" fontId="97" fillId="0" borderId="13" xfId="12" applyFont="1" applyFill="1" applyBorder="1"/>
    <xf numFmtId="0" fontId="95" fillId="0" borderId="13" xfId="111" applyFont="1" applyBorder="1"/>
    <xf numFmtId="164" fontId="97" fillId="0" borderId="13" xfId="211" applyNumberFormat="1" applyFont="1" applyBorder="1"/>
    <xf numFmtId="0" fontId="97" fillId="0" borderId="32" xfId="211" quotePrefix="1" applyFont="1" applyBorder="1"/>
    <xf numFmtId="43" fontId="97" fillId="0" borderId="32" xfId="12" applyFont="1" applyFill="1" applyBorder="1"/>
    <xf numFmtId="0" fontId="95" fillId="0" borderId="32" xfId="111" applyFont="1" applyBorder="1"/>
    <xf numFmtId="164" fontId="97" fillId="0" borderId="32" xfId="211" applyNumberFormat="1" applyFont="1" applyBorder="1"/>
    <xf numFmtId="164" fontId="95" fillId="0" borderId="32" xfId="111" applyNumberFormat="1" applyFont="1" applyBorder="1"/>
    <xf numFmtId="0" fontId="97" fillId="0" borderId="33" xfId="211" quotePrefix="1" applyFont="1" applyBorder="1"/>
    <xf numFmtId="0" fontId="97" fillId="0" borderId="3" xfId="211" applyFont="1" applyBorder="1" applyAlignment="1">
      <alignment horizontal="center"/>
    </xf>
    <xf numFmtId="0" fontId="97" fillId="0" borderId="33" xfId="211" applyFont="1" applyBorder="1"/>
    <xf numFmtId="0" fontId="96" fillId="0" borderId="0" xfId="763" applyFont="1" applyAlignment="1">
      <alignment wrapText="1"/>
    </xf>
    <xf numFmtId="0" fontId="96" fillId="0" borderId="1" xfId="763" applyFont="1" applyBorder="1" applyAlignment="1">
      <alignment wrapText="1"/>
    </xf>
    <xf numFmtId="0" fontId="95" fillId="0" borderId="13" xfId="763" applyFont="1" applyBorder="1" applyAlignment="1">
      <alignment horizontal="right"/>
    </xf>
    <xf numFmtId="0" fontId="95" fillId="0" borderId="31" xfId="763" applyFont="1" applyBorder="1"/>
    <xf numFmtId="0" fontId="95" fillId="0" borderId="13" xfId="763" applyFont="1" applyBorder="1"/>
    <xf numFmtId="14" fontId="95" fillId="0" borderId="14" xfId="763" applyNumberFormat="1" applyFont="1" applyBorder="1"/>
    <xf numFmtId="0" fontId="95" fillId="0" borderId="16" xfId="763" applyFont="1" applyBorder="1" applyAlignment="1">
      <alignment horizontal="right"/>
    </xf>
    <xf numFmtId="0" fontId="95" fillId="0" borderId="16" xfId="763" applyFont="1" applyBorder="1"/>
    <xf numFmtId="0" fontId="95" fillId="0" borderId="50" xfId="763" applyFont="1" applyBorder="1"/>
    <xf numFmtId="0" fontId="95" fillId="0" borderId="14" xfId="763" applyFont="1" applyBorder="1" applyAlignment="1">
      <alignment horizontal="right"/>
    </xf>
    <xf numFmtId="0" fontId="85" fillId="0" borderId="0" xfId="0" applyFont="1"/>
    <xf numFmtId="0" fontId="88" fillId="0" borderId="0" xfId="0" applyFont="1"/>
    <xf numFmtId="0" fontId="88" fillId="0" borderId="0" xfId="0" applyFont="1" applyAlignment="1">
      <alignment horizontal="left"/>
    </xf>
    <xf numFmtId="0" fontId="86" fillId="0" borderId="47" xfId="0" applyFont="1" applyBorder="1"/>
    <xf numFmtId="10" fontId="86" fillId="0" borderId="47" xfId="376" applyNumberFormat="1" applyFont="1" applyFill="1" applyBorder="1" applyAlignment="1">
      <alignment horizontal="right"/>
    </xf>
    <xf numFmtId="0" fontId="89" fillId="0" borderId="47" xfId="0" applyFont="1" applyBorder="1" applyAlignment="1">
      <alignment horizontal="left"/>
    </xf>
    <xf numFmtId="0" fontId="89" fillId="0" borderId="0" xfId="0" applyFont="1" applyAlignment="1">
      <alignment horizontal="left"/>
    </xf>
    <xf numFmtId="0" fontId="95" fillId="0" borderId="17" xfId="763" applyFont="1" applyBorder="1"/>
    <xf numFmtId="0" fontId="88" fillId="0" borderId="3" xfId="0" applyFont="1" applyBorder="1"/>
    <xf numFmtId="0" fontId="83" fillId="0" borderId="3" xfId="0" applyFont="1" applyBorder="1" applyAlignment="1">
      <alignment horizontal="left"/>
    </xf>
    <xf numFmtId="43" fontId="86" fillId="0" borderId="0" xfId="0" applyNumberFormat="1" applyFont="1"/>
    <xf numFmtId="0" fontId="98" fillId="0" borderId="0" xfId="0" applyFont="1"/>
    <xf numFmtId="14" fontId="97" fillId="0" borderId="14" xfId="0" quotePrefix="1" applyNumberFormat="1" applyFont="1" applyBorder="1"/>
    <xf numFmtId="49" fontId="97" fillId="0" borderId="14" xfId="0" quotePrefix="1" applyNumberFormat="1" applyFont="1" applyBorder="1"/>
    <xf numFmtId="0" fontId="95" fillId="0" borderId="14" xfId="763" applyFont="1" applyBorder="1" applyAlignment="1">
      <alignment horizontal="left"/>
    </xf>
    <xf numFmtId="0" fontId="95" fillId="0" borderId="32" xfId="763" applyFont="1" applyBorder="1"/>
    <xf numFmtId="0" fontId="97" fillId="0" borderId="32" xfId="763" applyFont="1" applyBorder="1"/>
    <xf numFmtId="0" fontId="96" fillId="0" borderId="0" xfId="763" quotePrefix="1" applyFont="1"/>
    <xf numFmtId="178" fontId="95" fillId="0" borderId="14" xfId="67" applyNumberFormat="1" applyFont="1" applyFill="1" applyBorder="1" applyAlignment="1">
      <alignment horizontal="left"/>
    </xf>
    <xf numFmtId="0" fontId="95" fillId="0" borderId="35" xfId="763" applyFont="1" applyBorder="1"/>
    <xf numFmtId="0" fontId="95" fillId="0" borderId="15" xfId="763" applyFont="1" applyBorder="1"/>
    <xf numFmtId="49" fontId="95" fillId="0" borderId="14" xfId="763" quotePrefix="1" applyNumberFormat="1" applyFont="1" applyBorder="1" applyAlignment="1">
      <alignment horizontal="left"/>
    </xf>
    <xf numFmtId="0" fontId="95" fillId="0" borderId="63" xfId="763" applyFont="1" applyBorder="1"/>
    <xf numFmtId="43" fontId="83" fillId="0" borderId="75" xfId="4" applyFont="1" applyFill="1" applyBorder="1"/>
    <xf numFmtId="172" fontId="0" fillId="0" borderId="0" xfId="390" applyNumberFormat="1" applyFont="1" applyFill="1"/>
    <xf numFmtId="172" fontId="0" fillId="0" borderId="0" xfId="390" applyNumberFormat="1" applyFont="1" applyFill="1" applyBorder="1"/>
    <xf numFmtId="0" fontId="72" fillId="0" borderId="0" xfId="902" applyFont="1" applyAlignment="1">
      <alignment horizontal="center" wrapText="1"/>
    </xf>
    <xf numFmtId="17" fontId="72" fillId="0" borderId="0" xfId="902" applyNumberFormat="1" applyFont="1" applyAlignment="1">
      <alignment horizontal="center" wrapText="1"/>
    </xf>
    <xf numFmtId="168" fontId="48" fillId="0" borderId="0" xfId="902" applyNumberFormat="1" applyFont="1"/>
    <xf numFmtId="0" fontId="72" fillId="0" borderId="0" xfId="902" applyFont="1"/>
    <xf numFmtId="17" fontId="72" fillId="0" borderId="0" xfId="902" applyNumberFormat="1" applyFont="1"/>
    <xf numFmtId="173" fontId="109" fillId="0" borderId="0" xfId="7" applyNumberFormat="1" applyFont="1"/>
    <xf numFmtId="168" fontId="72" fillId="0" borderId="0" xfId="902" applyNumberFormat="1" applyFont="1"/>
    <xf numFmtId="173" fontId="72" fillId="0" borderId="0" xfId="7" applyNumberFormat="1"/>
    <xf numFmtId="173" fontId="48" fillId="0" borderId="0" xfId="7" applyNumberFormat="1" applyFont="1"/>
    <xf numFmtId="43" fontId="72" fillId="0" borderId="0" xfId="7"/>
    <xf numFmtId="0" fontId="0" fillId="0" borderId="0" xfId="902" applyFont="1" applyAlignment="1">
      <alignment horizontal="center" wrapText="1"/>
    </xf>
    <xf numFmtId="168" fontId="72" fillId="0" borderId="0" xfId="123" applyNumberFormat="1"/>
    <xf numFmtId="168" fontId="48" fillId="0" borderId="0" xfId="7" applyNumberFormat="1" applyFont="1"/>
    <xf numFmtId="2" fontId="72" fillId="0" borderId="0" xfId="7" applyNumberFormat="1" applyAlignment="1">
      <alignment horizontal="right"/>
    </xf>
    <xf numFmtId="168" fontId="72" fillId="0" borderId="0" xfId="7" applyNumberFormat="1"/>
    <xf numFmtId="0" fontId="1" fillId="0" borderId="0" xfId="902"/>
    <xf numFmtId="172" fontId="0" fillId="0" borderId="0" xfId="390" applyNumberFormat="1" applyFont="1" applyFill="1" applyAlignment="1">
      <alignment wrapText="1"/>
    </xf>
    <xf numFmtId="172" fontId="72" fillId="0" borderId="0" xfId="390" applyNumberFormat="1" applyFill="1"/>
    <xf numFmtId="0" fontId="83" fillId="0" borderId="0" xfId="0" applyFont="1" applyAlignment="1">
      <alignment horizontal="center"/>
    </xf>
    <xf numFmtId="0" fontId="83" fillId="0" borderId="3" xfId="0" applyFont="1" applyBorder="1" applyAlignment="1">
      <alignment horizontal="center" wrapText="1"/>
    </xf>
    <xf numFmtId="0" fontId="83" fillId="0" borderId="3" xfId="0" applyFont="1" applyBorder="1" applyAlignment="1">
      <alignment horizontal="center"/>
    </xf>
    <xf numFmtId="0" fontId="83" fillId="0" borderId="3" xfId="0" applyFont="1" applyBorder="1"/>
    <xf numFmtId="0" fontId="82" fillId="0" borderId="0" xfId="0" applyFont="1" applyAlignment="1">
      <alignment horizontal="center"/>
    </xf>
    <xf numFmtId="0" fontId="82" fillId="0" borderId="0" xfId="0" applyFont="1" applyAlignment="1">
      <alignment horizontal="center" vertical="top" wrapText="1"/>
    </xf>
    <xf numFmtId="0" fontId="83" fillId="0" borderId="0" xfId="0" applyFont="1" applyAlignment="1">
      <alignment horizontal="left" vertical="top" wrapText="1"/>
    </xf>
    <xf numFmtId="0" fontId="96" fillId="0" borderId="36" xfId="763" applyFont="1" applyBorder="1" applyAlignment="1">
      <alignment horizontal="center"/>
    </xf>
    <xf numFmtId="0" fontId="96" fillId="0" borderId="38" xfId="763" applyFont="1" applyBorder="1" applyAlignment="1">
      <alignment horizontal="center"/>
    </xf>
    <xf numFmtId="0" fontId="96" fillId="0" borderId="37" xfId="763" applyFont="1" applyBorder="1" applyAlignment="1">
      <alignment horizontal="center"/>
    </xf>
    <xf numFmtId="0" fontId="96" fillId="0" borderId="43" xfId="763" applyFont="1" applyBorder="1" applyAlignment="1">
      <alignment horizontal="center" vertical="center" wrapText="1"/>
    </xf>
    <xf numFmtId="0" fontId="96" fillId="0" borderId="44" xfId="763" applyFont="1" applyBorder="1" applyAlignment="1">
      <alignment horizontal="center" vertical="center" wrapText="1"/>
    </xf>
    <xf numFmtId="0" fontId="96" fillId="0" borderId="59" xfId="763" applyFont="1" applyBorder="1" applyAlignment="1">
      <alignment horizontal="center"/>
    </xf>
    <xf numFmtId="0" fontId="96" fillId="0" borderId="60" xfId="763" applyFont="1" applyBorder="1" applyAlignment="1">
      <alignment horizontal="center"/>
    </xf>
    <xf numFmtId="0" fontId="96" fillId="0" borderId="61" xfId="763" applyFont="1" applyBorder="1" applyAlignment="1">
      <alignment horizontal="center"/>
    </xf>
    <xf numFmtId="0" fontId="96" fillId="0" borderId="62" xfId="763" applyFont="1" applyBorder="1" applyAlignment="1">
      <alignment horizontal="center" vertical="center" wrapText="1"/>
    </xf>
    <xf numFmtId="0" fontId="96" fillId="0" borderId="45" xfId="763" applyFont="1" applyBorder="1" applyAlignment="1">
      <alignment horizontal="center" vertical="center" wrapText="1"/>
    </xf>
    <xf numFmtId="0" fontId="97" fillId="0" borderId="0" xfId="111" applyFont="1" applyAlignment="1">
      <alignment horizontal="center" wrapText="1"/>
    </xf>
    <xf numFmtId="0" fontId="95" fillId="0" borderId="0" xfId="111" applyFont="1" applyAlignment="1">
      <alignment horizontal="center" wrapText="1"/>
    </xf>
    <xf numFmtId="0" fontId="95" fillId="0" borderId="3" xfId="111" applyFont="1" applyBorder="1" applyAlignment="1">
      <alignment horizontal="center" wrapText="1"/>
    </xf>
    <xf numFmtId="0" fontId="97" fillId="0" borderId="0" xfId="211" applyFont="1" applyAlignment="1">
      <alignment horizontal="center"/>
    </xf>
    <xf numFmtId="0" fontId="100" fillId="0" borderId="0" xfId="211" applyFont="1" applyAlignment="1">
      <alignment horizontal="center"/>
    </xf>
    <xf numFmtId="172" fontId="72" fillId="0" borderId="0" xfId="390" applyNumberFormat="1" applyFont="1" applyFill="1" applyAlignment="1">
      <alignment horizontal="center"/>
    </xf>
    <xf numFmtId="0" fontId="104" fillId="0" borderId="0" xfId="103" applyFont="1" applyAlignment="1">
      <alignment horizontal="center"/>
    </xf>
    <xf numFmtId="0" fontId="104" fillId="0" borderId="0" xfId="868" applyFont="1" applyAlignment="1">
      <alignment horizontal="center"/>
    </xf>
    <xf numFmtId="0" fontId="47" fillId="0" borderId="0" xfId="868" applyFont="1" applyAlignment="1">
      <alignment horizontal="center"/>
    </xf>
    <xf numFmtId="0" fontId="10" fillId="0" borderId="0" xfId="868" applyAlignment="1">
      <alignment horizontal="center"/>
    </xf>
    <xf numFmtId="0" fontId="47" fillId="0" borderId="0" xfId="103" applyAlignment="1">
      <alignment horizontal="center"/>
    </xf>
    <xf numFmtId="0" fontId="104" fillId="0" borderId="0" xfId="870" applyFont="1" applyAlignment="1">
      <alignment horizontal="center"/>
    </xf>
    <xf numFmtId="0" fontId="47" fillId="0" borderId="0" xfId="870" applyFont="1" applyAlignment="1">
      <alignment horizontal="center"/>
    </xf>
    <xf numFmtId="0" fontId="47" fillId="0" borderId="76" xfId="808" applyBorder="1"/>
    <xf numFmtId="0" fontId="115" fillId="9" borderId="70" xfId="808" applyFont="1" applyFill="1" applyBorder="1" applyAlignment="1">
      <alignment horizontal="right"/>
    </xf>
    <xf numFmtId="14" fontId="116" fillId="10" borderId="70" xfId="808" applyNumberFormat="1" applyFont="1" applyFill="1" applyBorder="1" applyAlignment="1">
      <alignment horizontal="left"/>
    </xf>
    <xf numFmtId="1" fontId="116" fillId="11" borderId="70" xfId="808" applyNumberFormat="1" applyFont="1" applyFill="1" applyBorder="1" applyAlignment="1">
      <alignment horizontal="left"/>
    </xf>
    <xf numFmtId="0" fontId="53" fillId="12" borderId="77" xfId="808" applyFont="1" applyFill="1" applyBorder="1" applyAlignment="1">
      <alignment horizontal="left"/>
    </xf>
    <xf numFmtId="164" fontId="116" fillId="11" borderId="70" xfId="808" applyNumberFormat="1" applyFont="1" applyFill="1" applyBorder="1" applyAlignment="1">
      <alignment horizontal="left"/>
    </xf>
    <xf numFmtId="0" fontId="53" fillId="12" borderId="78" xfId="808" applyFont="1" applyFill="1" applyBorder="1" applyAlignment="1">
      <alignment horizontal="left"/>
    </xf>
    <xf numFmtId="0" fontId="53" fillId="12" borderId="79" xfId="808" applyFont="1" applyFill="1" applyBorder="1" applyAlignment="1">
      <alignment horizontal="left"/>
    </xf>
    <xf numFmtId="0" fontId="117" fillId="0" borderId="0" xfId="808" applyFont="1"/>
    <xf numFmtId="0" fontId="55" fillId="0" borderId="0" xfId="808" applyFont="1"/>
    <xf numFmtId="0" fontId="115" fillId="9" borderId="80" xfId="808" applyFont="1" applyFill="1" applyBorder="1" applyAlignment="1">
      <alignment horizontal="center" vertical="center" wrapText="1"/>
    </xf>
    <xf numFmtId="0" fontId="115" fillId="9" borderId="0" xfId="808" applyFont="1" applyFill="1" applyAlignment="1">
      <alignment horizontal="center" vertical="center" wrapText="1"/>
    </xf>
    <xf numFmtId="0" fontId="118" fillId="0" borderId="81" xfId="808" applyFont="1" applyBorder="1" applyAlignment="1">
      <alignment horizontal="center" vertical="center" wrapText="1"/>
    </xf>
    <xf numFmtId="0" fontId="115" fillId="9" borderId="82" xfId="808" applyFont="1" applyFill="1" applyBorder="1" applyAlignment="1">
      <alignment horizontal="center" vertical="center" wrapText="1"/>
    </xf>
    <xf numFmtId="0" fontId="116" fillId="11" borderId="83" xfId="808" applyFont="1" applyFill="1" applyBorder="1" applyAlignment="1">
      <alignment horizontal="center"/>
    </xf>
    <xf numFmtId="0" fontId="116" fillId="11" borderId="83" xfId="808" applyFont="1" applyFill="1" applyBorder="1" applyAlignment="1">
      <alignment horizontal="left"/>
    </xf>
    <xf numFmtId="0" fontId="116" fillId="11" borderId="83" xfId="808" applyFont="1" applyFill="1" applyBorder="1" applyAlignment="1">
      <alignment horizontal="right"/>
    </xf>
    <xf numFmtId="167" fontId="116" fillId="11" borderId="83" xfId="808" applyNumberFormat="1" applyFont="1" applyFill="1" applyBorder="1" applyAlignment="1">
      <alignment horizontal="right"/>
    </xf>
    <xf numFmtId="1" fontId="116" fillId="11" borderId="83" xfId="808" applyNumberFormat="1" applyFont="1" applyFill="1" applyBorder="1" applyAlignment="1">
      <alignment horizontal="right"/>
    </xf>
    <xf numFmtId="0" fontId="116" fillId="13" borderId="70" xfId="808" applyFont="1" applyFill="1" applyBorder="1" applyAlignment="1">
      <alignment horizontal="center" vertical="center" wrapText="1"/>
    </xf>
    <xf numFmtId="0" fontId="47" fillId="0" borderId="70" xfId="808" applyBorder="1"/>
    <xf numFmtId="0" fontId="47" fillId="0" borderId="0" xfId="808" applyAlignment="1">
      <alignment horizontal="right"/>
    </xf>
  </cellXfs>
  <cellStyles count="903">
    <cellStyle name="Abstract" xfId="1" xr:uid="{00000000-0005-0000-0000-000000000000}"/>
    <cellStyle name="Abstract 2" xfId="2" xr:uid="{00000000-0005-0000-0000-000001000000}"/>
    <cellStyle name="Abstract 3" xfId="3" xr:uid="{00000000-0005-0000-0000-000002000000}"/>
    <cellStyle name="blp_column_header" xfId="880" xr:uid="{5C570CFB-2B10-42E5-B9DC-C196524372B2}"/>
    <cellStyle name="Body: normal cell" xfId="805" xr:uid="{6D14A7E9-E2B0-4B56-8AFC-0F0E18EDCA42}"/>
    <cellStyle name="Comma" xfId="4" builtinId="3"/>
    <cellStyle name="Comma [0] 2" xfId="838" xr:uid="{5CCE1DB0-4282-4887-BFB8-03718A5D106E}"/>
    <cellStyle name="Comma 10" xfId="5" xr:uid="{00000000-0005-0000-0000-000004000000}"/>
    <cellStyle name="Comma 10 2" xfId="6" xr:uid="{00000000-0005-0000-0000-000005000000}"/>
    <cellStyle name="Comma 10 2 2" xfId="421" xr:uid="{00000000-0005-0000-0000-000006000000}"/>
    <cellStyle name="Comma 10 2 2 2" xfId="685" xr:uid="{00000000-0005-0000-0000-000007000000}"/>
    <cellStyle name="Comma 10 2 3" xfId="630" xr:uid="{00000000-0005-0000-0000-000008000000}"/>
    <cellStyle name="Comma 10 3" xfId="422" xr:uid="{00000000-0005-0000-0000-000009000000}"/>
    <cellStyle name="Comma 10 3 2" xfId="676" xr:uid="{00000000-0005-0000-0000-00000A000000}"/>
    <cellStyle name="Comma 10 4" xfId="423" xr:uid="{00000000-0005-0000-0000-00000B000000}"/>
    <cellStyle name="Comma 10 4 2" xfId="745" xr:uid="{00000000-0005-0000-0000-00000C000000}"/>
    <cellStyle name="Comma 10 5" xfId="621" xr:uid="{00000000-0005-0000-0000-00000D000000}"/>
    <cellStyle name="Comma 10 6" xfId="849" xr:uid="{B7DF1438-365C-4CC4-9992-539B4772C77C}"/>
    <cellStyle name="Comma 11" xfId="7" xr:uid="{00000000-0005-0000-0000-00000E000000}"/>
    <cellStyle name="Comma 11 2" xfId="8" xr:uid="{00000000-0005-0000-0000-00000F000000}"/>
    <cellStyle name="Comma 11 2 2" xfId="424" xr:uid="{00000000-0005-0000-0000-000010000000}"/>
    <cellStyle name="Comma 11 3" xfId="425" xr:uid="{00000000-0005-0000-0000-000011000000}"/>
    <cellStyle name="Comma 11 4" xfId="769" xr:uid="{00000000-0005-0000-0000-000012000000}"/>
    <cellStyle name="Comma 12" xfId="9" xr:uid="{00000000-0005-0000-0000-000013000000}"/>
    <cellStyle name="Comma 12 2" xfId="10" xr:uid="{00000000-0005-0000-0000-000014000000}"/>
    <cellStyle name="Comma 13" xfId="11" xr:uid="{00000000-0005-0000-0000-000015000000}"/>
    <cellStyle name="Comma 14" xfId="779" xr:uid="{00000000-0005-0000-0000-000016000000}"/>
    <cellStyle name="Comma 14 2" xfId="886" xr:uid="{820F1482-04D5-4001-9B32-5139C3F4B5E5}"/>
    <cellStyle name="Comma 14 2 2" xfId="875" xr:uid="{0DFB4C54-744F-459C-9920-3EDBF67C0231}"/>
    <cellStyle name="Comma 15" xfId="781" xr:uid="{00000000-0005-0000-0000-000017000000}"/>
    <cellStyle name="Comma 16" xfId="785" xr:uid="{00000000-0005-0000-0000-000018000000}"/>
    <cellStyle name="Comma 16 2" xfId="796" xr:uid="{E8B4BE18-57CC-4429-A08C-709D08B890D1}"/>
    <cellStyle name="Comma 16 2 2" xfId="830" xr:uid="{06D69D8A-A264-4B5A-8132-B4A1C528C172}"/>
    <cellStyle name="Comma 17" xfId="791" xr:uid="{00000000-0005-0000-0000-000019000000}"/>
    <cellStyle name="Comma 17 2" xfId="825" xr:uid="{DDAF89F1-FAE1-4D91-BB31-C56EE8923B1E}"/>
    <cellStyle name="Comma 18" xfId="810" xr:uid="{3CB41DEC-C9DD-4128-9FDA-817EBE04626F}"/>
    <cellStyle name="Comma 18 2" xfId="863" xr:uid="{5ABDD5B3-4E36-4775-A001-158DED626FEA}"/>
    <cellStyle name="Comma 19" xfId="817" xr:uid="{D912480C-9F97-44EF-9D4C-176077A8A312}"/>
    <cellStyle name="Comma 2" xfId="12" xr:uid="{00000000-0005-0000-0000-00001A000000}"/>
    <cellStyle name="Comma 2 2" xfId="13" xr:uid="{00000000-0005-0000-0000-00001B000000}"/>
    <cellStyle name="Comma 2 3" xfId="14" xr:uid="{00000000-0005-0000-0000-00001C000000}"/>
    <cellStyle name="Comma 2 4" xfId="15" xr:uid="{00000000-0005-0000-0000-00001D000000}"/>
    <cellStyle name="Comma 2 5" xfId="16" xr:uid="{00000000-0005-0000-0000-00001E000000}"/>
    <cellStyle name="Comma 2 6" xfId="17" xr:uid="{00000000-0005-0000-0000-00001F000000}"/>
    <cellStyle name="Comma 2 7" xfId="794" xr:uid="{00000000-0005-0000-0000-000020000000}"/>
    <cellStyle name="Comma 2 8" xfId="813" xr:uid="{F5E586A0-039D-4E28-9CFB-6F975762E28A}"/>
    <cellStyle name="Comma 2 8 2" xfId="832" xr:uid="{994A6307-A879-4810-AC7C-FFE23E4693A2}"/>
    <cellStyle name="Comma 20" xfId="819" xr:uid="{F7501BE5-D1A6-4B39-AD36-98D3CA2860B4}"/>
    <cellStyle name="Comma 20 2" xfId="856" xr:uid="{3903B712-CAC8-45DB-846F-6A1137A3B881}"/>
    <cellStyle name="Comma 21" xfId="18" xr:uid="{00000000-0005-0000-0000-000021000000}"/>
    <cellStyle name="Comma 22" xfId="821" xr:uid="{5D03BCFA-9A94-4FF4-BB88-2F0591C6D8AF}"/>
    <cellStyle name="Comma 23" xfId="860" xr:uid="{0AB7B07B-A56A-4FEF-9D45-C4A34003A831}"/>
    <cellStyle name="Comma 24" xfId="869" xr:uid="{C1172607-C12B-46C2-85AC-4D0B04F7F2F4}"/>
    <cellStyle name="Comma 25" xfId="881" xr:uid="{31AB3CD8-A5D8-48B5-BD2F-C5C197DB9A1C}"/>
    <cellStyle name="Comma 25 2" xfId="893" xr:uid="{4F7FFA13-6007-4D0E-9EBC-751788534AC5}"/>
    <cellStyle name="Comma 26" xfId="898" xr:uid="{27A91DAF-DB86-496F-A7F5-7F9BB8A103F3}"/>
    <cellStyle name="Comma 3" xfId="19" xr:uid="{00000000-0005-0000-0000-000022000000}"/>
    <cellStyle name="Comma 3 10" xfId="20" xr:uid="{00000000-0005-0000-0000-000023000000}"/>
    <cellStyle name="Comma 3 11" xfId="21" xr:uid="{00000000-0005-0000-0000-000024000000}"/>
    <cellStyle name="Comma 3 12" xfId="22" xr:uid="{00000000-0005-0000-0000-000025000000}"/>
    <cellStyle name="Comma 3 13" xfId="23" xr:uid="{00000000-0005-0000-0000-000026000000}"/>
    <cellStyle name="Comma 3 14" xfId="24" xr:uid="{00000000-0005-0000-0000-000027000000}"/>
    <cellStyle name="Comma 3 15" xfId="25" xr:uid="{00000000-0005-0000-0000-000028000000}"/>
    <cellStyle name="Comma 3 16" xfId="26" xr:uid="{00000000-0005-0000-0000-000029000000}"/>
    <cellStyle name="Comma 3 17" xfId="27" xr:uid="{00000000-0005-0000-0000-00002A000000}"/>
    <cellStyle name="Comma 3 18" xfId="28" xr:uid="{00000000-0005-0000-0000-00002B000000}"/>
    <cellStyle name="Comma 3 19" xfId="29" xr:uid="{00000000-0005-0000-0000-00002C000000}"/>
    <cellStyle name="Comma 3 2" xfId="30" xr:uid="{00000000-0005-0000-0000-00002D000000}"/>
    <cellStyle name="Comma 3 20" xfId="31" xr:uid="{00000000-0005-0000-0000-00002E000000}"/>
    <cellStyle name="Comma 3 3" xfId="32" xr:uid="{00000000-0005-0000-0000-00002F000000}"/>
    <cellStyle name="Comma 3 4" xfId="33" xr:uid="{00000000-0005-0000-0000-000030000000}"/>
    <cellStyle name="Comma 3 5" xfId="34" xr:uid="{00000000-0005-0000-0000-000031000000}"/>
    <cellStyle name="Comma 3 6" xfId="35" xr:uid="{00000000-0005-0000-0000-000032000000}"/>
    <cellStyle name="Comma 3 7" xfId="36" xr:uid="{00000000-0005-0000-0000-000033000000}"/>
    <cellStyle name="Comma 3 8" xfId="37" xr:uid="{00000000-0005-0000-0000-000034000000}"/>
    <cellStyle name="Comma 3 9" xfId="38" xr:uid="{00000000-0005-0000-0000-000035000000}"/>
    <cellStyle name="Comma 4" xfId="39" xr:uid="{00000000-0005-0000-0000-000036000000}"/>
    <cellStyle name="Comma 4 10" xfId="40" xr:uid="{00000000-0005-0000-0000-000037000000}"/>
    <cellStyle name="Comma 4 11" xfId="41" xr:uid="{00000000-0005-0000-0000-000038000000}"/>
    <cellStyle name="Comma 4 12" xfId="42" xr:uid="{00000000-0005-0000-0000-000039000000}"/>
    <cellStyle name="Comma 4 13" xfId="43" xr:uid="{00000000-0005-0000-0000-00003A000000}"/>
    <cellStyle name="Comma 4 14" xfId="44" xr:uid="{00000000-0005-0000-0000-00003B000000}"/>
    <cellStyle name="Comma 4 15" xfId="45" xr:uid="{00000000-0005-0000-0000-00003C000000}"/>
    <cellStyle name="Comma 4 16" xfId="46" xr:uid="{00000000-0005-0000-0000-00003D000000}"/>
    <cellStyle name="Comma 4 17" xfId="47" xr:uid="{00000000-0005-0000-0000-00003E000000}"/>
    <cellStyle name="Comma 4 18" xfId="48" xr:uid="{00000000-0005-0000-0000-00003F000000}"/>
    <cellStyle name="Comma 4 19" xfId="49" xr:uid="{00000000-0005-0000-0000-000040000000}"/>
    <cellStyle name="Comma 4 2" xfId="50" xr:uid="{00000000-0005-0000-0000-000041000000}"/>
    <cellStyle name="Comma 4 21" xfId="876" xr:uid="{4120689D-0F3A-42AD-AB9F-49D6DFBEDDE3}"/>
    <cellStyle name="Comma 4 3" xfId="51" xr:uid="{00000000-0005-0000-0000-000042000000}"/>
    <cellStyle name="Comma 4 4" xfId="52" xr:uid="{00000000-0005-0000-0000-000043000000}"/>
    <cellStyle name="Comma 4 5" xfId="53" xr:uid="{00000000-0005-0000-0000-000044000000}"/>
    <cellStyle name="Comma 4 6" xfId="54" xr:uid="{00000000-0005-0000-0000-000045000000}"/>
    <cellStyle name="Comma 4 7" xfId="55" xr:uid="{00000000-0005-0000-0000-000046000000}"/>
    <cellStyle name="Comma 4 8" xfId="56" xr:uid="{00000000-0005-0000-0000-000047000000}"/>
    <cellStyle name="Comma 4 9" xfId="57" xr:uid="{00000000-0005-0000-0000-000048000000}"/>
    <cellStyle name="Comma 5" xfId="58" xr:uid="{00000000-0005-0000-0000-000049000000}"/>
    <cellStyle name="Comma 6" xfId="59" xr:uid="{00000000-0005-0000-0000-00004A000000}"/>
    <cellStyle name="Comma 7" xfId="60" xr:uid="{00000000-0005-0000-0000-00004B000000}"/>
    <cellStyle name="Comma 7 2" xfId="61" xr:uid="{00000000-0005-0000-0000-00004C000000}"/>
    <cellStyle name="Comma 7 3" xfId="62" xr:uid="{00000000-0005-0000-0000-00004D000000}"/>
    <cellStyle name="Comma 7 3 2" xfId="63" xr:uid="{00000000-0005-0000-0000-00004E000000}"/>
    <cellStyle name="Comma 7 3 2 2" xfId="426" xr:uid="{00000000-0005-0000-0000-00004F000000}"/>
    <cellStyle name="Comma 7 3 2 2 2" xfId="687" xr:uid="{00000000-0005-0000-0000-000050000000}"/>
    <cellStyle name="Comma 7 3 2 3" xfId="632" xr:uid="{00000000-0005-0000-0000-000051000000}"/>
    <cellStyle name="Comma 7 3 3" xfId="427" xr:uid="{00000000-0005-0000-0000-000052000000}"/>
    <cellStyle name="Comma 7 3 3 2" xfId="686" xr:uid="{00000000-0005-0000-0000-000053000000}"/>
    <cellStyle name="Comma 7 3 4" xfId="428" xr:uid="{00000000-0005-0000-0000-000054000000}"/>
    <cellStyle name="Comma 7 3 4 2" xfId="746" xr:uid="{00000000-0005-0000-0000-000055000000}"/>
    <cellStyle name="Comma 7 3 5" xfId="631" xr:uid="{00000000-0005-0000-0000-000056000000}"/>
    <cellStyle name="Comma 7 4" xfId="64" xr:uid="{00000000-0005-0000-0000-000057000000}"/>
    <cellStyle name="Comma 7 4 2" xfId="429" xr:uid="{00000000-0005-0000-0000-000058000000}"/>
    <cellStyle name="Comma 7 5" xfId="430" xr:uid="{00000000-0005-0000-0000-000059000000}"/>
    <cellStyle name="Comma 8" xfId="65" xr:uid="{00000000-0005-0000-0000-00005A000000}"/>
    <cellStyle name="Comma 9" xfId="66" xr:uid="{00000000-0005-0000-0000-00005B000000}"/>
    <cellStyle name="Currency" xfId="755" builtinId="4"/>
    <cellStyle name="Currency [0] 2" xfId="837" xr:uid="{CF7CEAEE-4F8C-4172-871A-B99F3E7D2676}"/>
    <cellStyle name="Currency 10" xfId="778" xr:uid="{00000000-0005-0000-0000-00005D000000}"/>
    <cellStyle name="Currency 10 3" xfId="878" xr:uid="{F2F11574-2094-4972-B83F-040EEC34F3F0}"/>
    <cellStyle name="Currency 11" xfId="788" xr:uid="{00000000-0005-0000-0000-00005E000000}"/>
    <cellStyle name="Currency 11 2" xfId="798" xr:uid="{BD144BEC-9782-41D0-BEE4-9139949E1DFA}"/>
    <cellStyle name="Currency 11 2 2" xfId="834" xr:uid="{FD8BCF6D-63EF-4F7E-A52C-E08422F4933C}"/>
    <cellStyle name="Currency 12" xfId="826" xr:uid="{51304859-EDB1-4D37-B689-2BBE51EB1721}"/>
    <cellStyle name="Currency 13" xfId="899" xr:uid="{5DF577EB-0021-45DD-A0E3-252A156EF9CE}"/>
    <cellStyle name="Currency 2" xfId="67" xr:uid="{00000000-0005-0000-0000-00005F000000}"/>
    <cellStyle name="Currency 2 2" xfId="68" xr:uid="{00000000-0005-0000-0000-000060000000}"/>
    <cellStyle name="Currency 2 3" xfId="69" xr:uid="{00000000-0005-0000-0000-000061000000}"/>
    <cellStyle name="Currency 2 4" xfId="70" xr:uid="{00000000-0005-0000-0000-000062000000}"/>
    <cellStyle name="Currency 2 5" xfId="71" xr:uid="{00000000-0005-0000-0000-000063000000}"/>
    <cellStyle name="Currency 2 6" xfId="72" xr:uid="{00000000-0005-0000-0000-000064000000}"/>
    <cellStyle name="Currency 3" xfId="73" xr:uid="{00000000-0005-0000-0000-000065000000}"/>
    <cellStyle name="Currency 3 2" xfId="74" xr:uid="{00000000-0005-0000-0000-000066000000}"/>
    <cellStyle name="Currency 4" xfId="75" xr:uid="{00000000-0005-0000-0000-000067000000}"/>
    <cellStyle name="Currency 5" xfId="76" xr:uid="{00000000-0005-0000-0000-000068000000}"/>
    <cellStyle name="Currency 6" xfId="77" xr:uid="{00000000-0005-0000-0000-000069000000}"/>
    <cellStyle name="Currency 7" xfId="78" xr:uid="{00000000-0005-0000-0000-00006A000000}"/>
    <cellStyle name="Currency 7 2" xfId="79" xr:uid="{00000000-0005-0000-0000-00006B000000}"/>
    <cellStyle name="Currency 7 2 2" xfId="431" xr:uid="{00000000-0005-0000-0000-00006C000000}"/>
    <cellStyle name="Currency 7 3" xfId="432" xr:uid="{00000000-0005-0000-0000-00006D000000}"/>
    <cellStyle name="Currency 7 4" xfId="776" xr:uid="{00000000-0005-0000-0000-00006E000000}"/>
    <cellStyle name="Currency 8" xfId="759" xr:uid="{00000000-0005-0000-0000-00006F000000}"/>
    <cellStyle name="Currency 8 2" xfId="889" xr:uid="{8652A456-194B-4662-8740-398B6BFBE401}"/>
    <cellStyle name="Currency 9" xfId="761" xr:uid="{00000000-0005-0000-0000-000070000000}"/>
    <cellStyle name="Font: Calibri, 9pt regular" xfId="801" xr:uid="{89D95F35-8128-4F6D-8F56-AFC2C1D8E40B}"/>
    <cellStyle name="Footnote" xfId="80" xr:uid="{00000000-0005-0000-0000-000071000000}"/>
    <cellStyle name="Footnote 2" xfId="81" xr:uid="{00000000-0005-0000-0000-000072000000}"/>
    <cellStyle name="Footnote 3" xfId="82" xr:uid="{00000000-0005-0000-0000-000073000000}"/>
    <cellStyle name="Footnotes: top row" xfId="806" xr:uid="{A47FD474-39BE-457C-B5CD-49C1B8CE6F37}"/>
    <cellStyle name="General" xfId="83" xr:uid="{00000000-0005-0000-0000-000074000000}"/>
    <cellStyle name="General 2" xfId="84" xr:uid="{00000000-0005-0000-0000-000075000000}"/>
    <cellStyle name="General 3" xfId="85" xr:uid="{00000000-0005-0000-0000-000076000000}"/>
    <cellStyle name="Header Bottom" xfId="86" xr:uid="{00000000-0005-0000-0000-000077000000}"/>
    <cellStyle name="Header Bottom 2" xfId="87" xr:uid="{00000000-0005-0000-0000-000078000000}"/>
    <cellStyle name="Header Bottom 3" xfId="88" xr:uid="{00000000-0005-0000-0000-000079000000}"/>
    <cellStyle name="Header Date and Time" xfId="89" xr:uid="{00000000-0005-0000-0000-00007A000000}"/>
    <cellStyle name="Header Date and Time 2" xfId="90" xr:uid="{00000000-0005-0000-0000-00007B000000}"/>
    <cellStyle name="Header Date and Time 3" xfId="91" xr:uid="{00000000-0005-0000-0000-00007C000000}"/>
    <cellStyle name="Header Top" xfId="92" xr:uid="{00000000-0005-0000-0000-00007D000000}"/>
    <cellStyle name="Header Top 2" xfId="93" xr:uid="{00000000-0005-0000-0000-00007E000000}"/>
    <cellStyle name="Header Top 3" xfId="94" xr:uid="{00000000-0005-0000-0000-00007F000000}"/>
    <cellStyle name="Header: bottom row" xfId="802" xr:uid="{9B1F8AC7-6986-402C-9F57-3525DFDFA862}"/>
    <cellStyle name="HeadlineStyle" xfId="95" xr:uid="{00000000-0005-0000-0000-000080000000}"/>
    <cellStyle name="HeadlineStyleJustified" xfId="96" xr:uid="{00000000-0005-0000-0000-000081000000}"/>
    <cellStyle name="Hyperlink" xfId="885" builtinId="8"/>
    <cellStyle name="Hyperlink 2" xfId="97" xr:uid="{00000000-0005-0000-0000-000082000000}"/>
    <cellStyle name="Linkbase Header" xfId="98" xr:uid="{00000000-0005-0000-0000-000083000000}"/>
    <cellStyle name="Linkbase Header 2" xfId="99" xr:uid="{00000000-0005-0000-0000-000084000000}"/>
    <cellStyle name="Linkbase Header 2 2" xfId="100" xr:uid="{00000000-0005-0000-0000-000085000000}"/>
    <cellStyle name="Linkbase Header 2 2 2" xfId="433" xr:uid="{00000000-0005-0000-0000-000086000000}"/>
    <cellStyle name="Linkbase Header 2 2 2 2" xfId="689" xr:uid="{00000000-0005-0000-0000-000087000000}"/>
    <cellStyle name="Linkbase Header 2 2 3" xfId="634" xr:uid="{00000000-0005-0000-0000-000088000000}"/>
    <cellStyle name="Linkbase Header 2 3" xfId="434" xr:uid="{00000000-0005-0000-0000-000089000000}"/>
    <cellStyle name="Linkbase Header 2 3 2" xfId="688" xr:uid="{00000000-0005-0000-0000-00008A000000}"/>
    <cellStyle name="Linkbase Header 2 4" xfId="435" xr:uid="{00000000-0005-0000-0000-00008B000000}"/>
    <cellStyle name="Linkbase Header 2 4 2" xfId="731" xr:uid="{00000000-0005-0000-0000-00008C000000}"/>
    <cellStyle name="Linkbase Header 2 5" xfId="633" xr:uid="{00000000-0005-0000-0000-00008D000000}"/>
    <cellStyle name="Linkbase Header 3" xfId="101" xr:uid="{00000000-0005-0000-0000-00008E000000}"/>
    <cellStyle name="Linkbase Header 3 2" xfId="102" xr:uid="{00000000-0005-0000-0000-00008F000000}"/>
    <cellStyle name="Linkbase Header 3 2 2" xfId="436" xr:uid="{00000000-0005-0000-0000-000090000000}"/>
    <cellStyle name="Linkbase Header 3 2 2 2" xfId="691" xr:uid="{00000000-0005-0000-0000-000091000000}"/>
    <cellStyle name="Linkbase Header 3 2 3" xfId="636" xr:uid="{00000000-0005-0000-0000-000092000000}"/>
    <cellStyle name="Linkbase Header 3 3" xfId="437" xr:uid="{00000000-0005-0000-0000-000093000000}"/>
    <cellStyle name="Linkbase Header 3 3 2" xfId="690" xr:uid="{00000000-0005-0000-0000-000094000000}"/>
    <cellStyle name="Linkbase Header 3 4" xfId="438" xr:uid="{00000000-0005-0000-0000-000095000000}"/>
    <cellStyle name="Linkbase Header 3 4 2" xfId="732" xr:uid="{00000000-0005-0000-0000-000096000000}"/>
    <cellStyle name="Linkbase Header 3 5" xfId="635" xr:uid="{00000000-0005-0000-0000-000097000000}"/>
    <cellStyle name="Normal" xfId="0" builtinId="0"/>
    <cellStyle name="Normal - Style1" xfId="808" xr:uid="{54A5F44C-B24B-43B8-99DD-6BF9F053BF58}"/>
    <cellStyle name="Normal 10" xfId="103" xr:uid="{00000000-0005-0000-0000-000099000000}"/>
    <cellStyle name="Normal 10 2" xfId="104" xr:uid="{00000000-0005-0000-0000-00009A000000}"/>
    <cellStyle name="Normal 10 21 3" xfId="767" xr:uid="{00000000-0005-0000-0000-00009B000000}"/>
    <cellStyle name="Normal 10 3" xfId="105" xr:uid="{00000000-0005-0000-0000-00009C000000}"/>
    <cellStyle name="Normal 11" xfId="106" xr:uid="{00000000-0005-0000-0000-00009D000000}"/>
    <cellStyle name="Normal 11 2" xfId="107" xr:uid="{00000000-0005-0000-0000-00009E000000}"/>
    <cellStyle name="Normal 11 3" xfId="108" xr:uid="{00000000-0005-0000-0000-00009F000000}"/>
    <cellStyle name="Normal 12" xfId="109" xr:uid="{00000000-0005-0000-0000-0000A0000000}"/>
    <cellStyle name="Normal 12pt" xfId="110" xr:uid="{00000000-0005-0000-0000-0000A1000000}"/>
    <cellStyle name="Normal 13" xfId="111" xr:uid="{00000000-0005-0000-0000-0000A2000000}"/>
    <cellStyle name="Normal 13 10" xfId="750" xr:uid="{00000000-0005-0000-0000-0000A3000000}"/>
    <cellStyle name="Normal 13 10 2" xfId="752" xr:uid="{00000000-0005-0000-0000-0000A4000000}"/>
    <cellStyle name="Normal 13 10 2 2" xfId="823" xr:uid="{678C5375-7632-427B-8CF0-4B7F84ED7F50}"/>
    <cellStyle name="Normal 13 10 2 2 2" xfId="855" xr:uid="{A85B5FC0-9413-40F8-9EDC-1800A616E0F7}"/>
    <cellStyle name="Normal 13 10 3" xfId="812" xr:uid="{5F0CD2EE-2DC3-4173-9DEC-5B33437B3F7E}"/>
    <cellStyle name="Normal 13 2" xfId="112" xr:uid="{00000000-0005-0000-0000-0000A5000000}"/>
    <cellStyle name="Normal 13 3" xfId="113" xr:uid="{00000000-0005-0000-0000-0000A6000000}"/>
    <cellStyle name="Normal 13 3 2" xfId="114" xr:uid="{00000000-0005-0000-0000-0000A7000000}"/>
    <cellStyle name="Normal 13 3 2 2" xfId="439" xr:uid="{00000000-0005-0000-0000-0000A8000000}"/>
    <cellStyle name="Normal 13 3 2 2 2" xfId="693" xr:uid="{00000000-0005-0000-0000-0000A9000000}"/>
    <cellStyle name="Normal 13 3 2 3" xfId="638" xr:uid="{00000000-0005-0000-0000-0000AA000000}"/>
    <cellStyle name="Normal 13 3 3" xfId="440" xr:uid="{00000000-0005-0000-0000-0000AB000000}"/>
    <cellStyle name="Normal 13 3 3 2" xfId="692" xr:uid="{00000000-0005-0000-0000-0000AC000000}"/>
    <cellStyle name="Normal 13 3 4" xfId="441" xr:uid="{00000000-0005-0000-0000-0000AD000000}"/>
    <cellStyle name="Normal 13 3 4 2" xfId="747" xr:uid="{00000000-0005-0000-0000-0000AE000000}"/>
    <cellStyle name="Normal 13 3 5" xfId="637" xr:uid="{00000000-0005-0000-0000-0000AF000000}"/>
    <cellStyle name="Normal 13 4" xfId="115" xr:uid="{00000000-0005-0000-0000-0000B0000000}"/>
    <cellStyle name="Normal 13 4 2" xfId="442" xr:uid="{00000000-0005-0000-0000-0000B1000000}"/>
    <cellStyle name="Normal 13 4 2 2" xfId="694" xr:uid="{00000000-0005-0000-0000-0000B2000000}"/>
    <cellStyle name="Normal 13 4 3" xfId="639" xr:uid="{00000000-0005-0000-0000-0000B3000000}"/>
    <cellStyle name="Normal 13 5" xfId="116" xr:uid="{00000000-0005-0000-0000-0000B4000000}"/>
    <cellStyle name="Normal 13 5 2" xfId="443" xr:uid="{00000000-0005-0000-0000-0000B5000000}"/>
    <cellStyle name="Normal 13 5 2 2" xfId="727" xr:uid="{00000000-0005-0000-0000-0000B6000000}"/>
    <cellStyle name="Normal 13 5 3" xfId="672" xr:uid="{00000000-0005-0000-0000-0000B7000000}"/>
    <cellStyle name="Normal 13 5 4" xfId="772" xr:uid="{00000000-0005-0000-0000-0000B8000000}"/>
    <cellStyle name="Normal 13 5 4 2 2" xfId="768" xr:uid="{00000000-0005-0000-0000-0000B9000000}"/>
    <cellStyle name="Normal 13 5 4 2 2 2" xfId="775" xr:uid="{00000000-0005-0000-0000-0000BA000000}"/>
    <cellStyle name="Normal 13 5 4 2 2 3" xfId="795" xr:uid="{30C3DFAE-B86C-40E8-B1B6-B2A1CFC58D51}"/>
    <cellStyle name="Normal 13 5 4 2 2 3 2" xfId="822" xr:uid="{3695A5A0-B823-47FD-8FA8-8A144421835C}"/>
    <cellStyle name="Normal 13 5 4 2 2 3 2 2" xfId="853" xr:uid="{8EEAFBBB-776C-458D-945F-832EF57579E9}"/>
    <cellStyle name="Normal 13 5 4 2 2 3 3" xfId="835" xr:uid="{4FF1768E-2C83-41A4-8E95-31C1E67040DA}"/>
    <cellStyle name="Normal 13 5 4 2 2 3 3 2" xfId="842" xr:uid="{1ED0FFDE-C14F-4036-95AD-D1F42CBE9835}"/>
    <cellStyle name="Normal 13 6" xfId="420" xr:uid="{00000000-0005-0000-0000-0000BB000000}"/>
    <cellStyle name="Normal 13 6 2" xfId="673" xr:uid="{00000000-0005-0000-0000-0000BC000000}"/>
    <cellStyle name="Normal 13 7" xfId="444" xr:uid="{00000000-0005-0000-0000-0000BD000000}"/>
    <cellStyle name="Normal 13 7 2" xfId="728" xr:uid="{00000000-0005-0000-0000-0000BE000000}"/>
    <cellStyle name="Normal 13 8" xfId="618" xr:uid="{00000000-0005-0000-0000-0000BF000000}"/>
    <cellStyle name="Normal 13_Risk Adjustment" xfId="117" xr:uid="{00000000-0005-0000-0000-0000C0000000}"/>
    <cellStyle name="Normal 14" xfId="118" xr:uid="{00000000-0005-0000-0000-0000C1000000}"/>
    <cellStyle name="Normal 14 2" xfId="119" xr:uid="{00000000-0005-0000-0000-0000C2000000}"/>
    <cellStyle name="Normal 14 2 2" xfId="120" xr:uid="{00000000-0005-0000-0000-0000C3000000}"/>
    <cellStyle name="Normal 14 2 2 2" xfId="445" xr:uid="{00000000-0005-0000-0000-0000C4000000}"/>
    <cellStyle name="Normal 14 2 2 2 2" xfId="695" xr:uid="{00000000-0005-0000-0000-0000C5000000}"/>
    <cellStyle name="Normal 14 2 2 3" xfId="640" xr:uid="{00000000-0005-0000-0000-0000C6000000}"/>
    <cellStyle name="Normal 14 2 3" xfId="446" xr:uid="{00000000-0005-0000-0000-0000C7000000}"/>
    <cellStyle name="Normal 14 2 3 2" xfId="675" xr:uid="{00000000-0005-0000-0000-0000C8000000}"/>
    <cellStyle name="Normal 14 2 4" xfId="447" xr:uid="{00000000-0005-0000-0000-0000C9000000}"/>
    <cellStyle name="Normal 14 2 4 2" xfId="730" xr:uid="{00000000-0005-0000-0000-0000CA000000}"/>
    <cellStyle name="Normal 14 2 5" xfId="620" xr:uid="{00000000-0005-0000-0000-0000CB000000}"/>
    <cellStyle name="Normal 14 3" xfId="121" xr:uid="{00000000-0005-0000-0000-0000CC000000}"/>
    <cellStyle name="Normal 14 3 2" xfId="448" xr:uid="{00000000-0005-0000-0000-0000CD000000}"/>
    <cellStyle name="Normal 14 3 2 2" xfId="696" xr:uid="{00000000-0005-0000-0000-0000CE000000}"/>
    <cellStyle name="Normal 14 3 3" xfId="641" xr:uid="{00000000-0005-0000-0000-0000CF000000}"/>
    <cellStyle name="Normal 14 4" xfId="449" xr:uid="{00000000-0005-0000-0000-0000D0000000}"/>
    <cellStyle name="Normal 14 4 2" xfId="674" xr:uid="{00000000-0005-0000-0000-0000D1000000}"/>
    <cellStyle name="Normal 14 5" xfId="450" xr:uid="{00000000-0005-0000-0000-0000D2000000}"/>
    <cellStyle name="Normal 14 5 2" xfId="729" xr:uid="{00000000-0005-0000-0000-0000D3000000}"/>
    <cellStyle name="Normal 14 6" xfId="619" xr:uid="{00000000-0005-0000-0000-0000D4000000}"/>
    <cellStyle name="Normal 15" xfId="122" xr:uid="{00000000-0005-0000-0000-0000D5000000}"/>
    <cellStyle name="Normal 15 2" xfId="123" xr:uid="{00000000-0005-0000-0000-0000D6000000}"/>
    <cellStyle name="Normal 15 2 2" xfId="124" xr:uid="{00000000-0005-0000-0000-0000D7000000}"/>
    <cellStyle name="Normal 15 2 2 2" xfId="125" xr:uid="{00000000-0005-0000-0000-0000D8000000}"/>
    <cellStyle name="Normal 15 2 2 2 2" xfId="451" xr:uid="{00000000-0005-0000-0000-0000D9000000}"/>
    <cellStyle name="Normal 15 2 2 3" xfId="452" xr:uid="{00000000-0005-0000-0000-0000DA000000}"/>
    <cellStyle name="Normal 15 2 3" xfId="126" xr:uid="{00000000-0005-0000-0000-0000DB000000}"/>
    <cellStyle name="Normal 15 2 3 2" xfId="453" xr:uid="{00000000-0005-0000-0000-0000DC000000}"/>
    <cellStyle name="Normal 15 2 4" xfId="454" xr:uid="{00000000-0005-0000-0000-0000DD000000}"/>
    <cellStyle name="Normal 15 3" xfId="127" xr:uid="{00000000-0005-0000-0000-0000DE000000}"/>
    <cellStyle name="Normal 15 3 2" xfId="128" xr:uid="{00000000-0005-0000-0000-0000DF000000}"/>
    <cellStyle name="Normal 15 3 2 2" xfId="455" xr:uid="{00000000-0005-0000-0000-0000E0000000}"/>
    <cellStyle name="Normal 15 3 2 2 2" xfId="698" xr:uid="{00000000-0005-0000-0000-0000E1000000}"/>
    <cellStyle name="Normal 15 3 2 3" xfId="643" xr:uid="{00000000-0005-0000-0000-0000E2000000}"/>
    <cellStyle name="Normal 15 3 3" xfId="456" xr:uid="{00000000-0005-0000-0000-0000E3000000}"/>
    <cellStyle name="Normal 15 3 3 2" xfId="697" xr:uid="{00000000-0005-0000-0000-0000E4000000}"/>
    <cellStyle name="Normal 15 3 4" xfId="457" xr:uid="{00000000-0005-0000-0000-0000E5000000}"/>
    <cellStyle name="Normal 15 3 4 2" xfId="748" xr:uid="{00000000-0005-0000-0000-0000E6000000}"/>
    <cellStyle name="Normal 15 3 5" xfId="642" xr:uid="{00000000-0005-0000-0000-0000E7000000}"/>
    <cellStyle name="Normal 15 4" xfId="129" xr:uid="{00000000-0005-0000-0000-0000E8000000}"/>
    <cellStyle name="Normal 15 4 2" xfId="130" xr:uid="{00000000-0005-0000-0000-0000E9000000}"/>
    <cellStyle name="Normal 15 4 2 2" xfId="458" xr:uid="{00000000-0005-0000-0000-0000EA000000}"/>
    <cellStyle name="Normal 15 4 3" xfId="459" xr:uid="{00000000-0005-0000-0000-0000EB000000}"/>
    <cellStyle name="Normal 15 5" xfId="131" xr:uid="{00000000-0005-0000-0000-0000EC000000}"/>
    <cellStyle name="Normal 15 5 2" xfId="132" xr:uid="{00000000-0005-0000-0000-0000ED000000}"/>
    <cellStyle name="Normal 15 5 2 2" xfId="133" xr:uid="{00000000-0005-0000-0000-0000EE000000}"/>
    <cellStyle name="Normal 15 5 2 2 2" xfId="460" xr:uid="{00000000-0005-0000-0000-0000EF000000}"/>
    <cellStyle name="Normal 15 5 2 3" xfId="461" xr:uid="{00000000-0005-0000-0000-0000F0000000}"/>
    <cellStyle name="Normal 15 5 3" xfId="134" xr:uid="{00000000-0005-0000-0000-0000F1000000}"/>
    <cellStyle name="Normal 15 5 3 2" xfId="462" xr:uid="{00000000-0005-0000-0000-0000F2000000}"/>
    <cellStyle name="Normal 15 5 4" xfId="463" xr:uid="{00000000-0005-0000-0000-0000F3000000}"/>
    <cellStyle name="Normal 15 6" xfId="135" xr:uid="{00000000-0005-0000-0000-0000F4000000}"/>
    <cellStyle name="Normal 15 6 2" xfId="464" xr:uid="{00000000-0005-0000-0000-0000F5000000}"/>
    <cellStyle name="Normal 15 7" xfId="465" xr:uid="{00000000-0005-0000-0000-0000F6000000}"/>
    <cellStyle name="Normal 15 7 2" xfId="679" xr:uid="{00000000-0005-0000-0000-0000F7000000}"/>
    <cellStyle name="Normal 15 8" xfId="624" xr:uid="{00000000-0005-0000-0000-0000F8000000}"/>
    <cellStyle name="Normal 16" xfId="136" xr:uid="{00000000-0005-0000-0000-0000F9000000}"/>
    <cellStyle name="Normal 16 2" xfId="137" xr:uid="{00000000-0005-0000-0000-0000FA000000}"/>
    <cellStyle name="Normal 16 2 2" xfId="138" xr:uid="{00000000-0005-0000-0000-0000FB000000}"/>
    <cellStyle name="Normal 16 2 2 2" xfId="139" xr:uid="{00000000-0005-0000-0000-0000FC000000}"/>
    <cellStyle name="Normal 16 2 2 2 2" xfId="466" xr:uid="{00000000-0005-0000-0000-0000FD000000}"/>
    <cellStyle name="Normal 16 2 2 3" xfId="467" xr:uid="{00000000-0005-0000-0000-0000FE000000}"/>
    <cellStyle name="Normal 16 2 3" xfId="140" xr:uid="{00000000-0005-0000-0000-0000FF000000}"/>
    <cellStyle name="Normal 16 2 3 2" xfId="468" xr:uid="{00000000-0005-0000-0000-000000010000}"/>
    <cellStyle name="Normal 16 2 4" xfId="469" xr:uid="{00000000-0005-0000-0000-000001010000}"/>
    <cellStyle name="Normal 16 3" xfId="141" xr:uid="{00000000-0005-0000-0000-000002010000}"/>
    <cellStyle name="Normal 16 3 2" xfId="142" xr:uid="{00000000-0005-0000-0000-000003010000}"/>
    <cellStyle name="Normal 16 3 2 2" xfId="470" xr:uid="{00000000-0005-0000-0000-000004010000}"/>
    <cellStyle name="Normal 16 3 3" xfId="471" xr:uid="{00000000-0005-0000-0000-000005010000}"/>
    <cellStyle name="Normal 16 4" xfId="143" xr:uid="{00000000-0005-0000-0000-000006010000}"/>
    <cellStyle name="Normal 16 4 2" xfId="472" xr:uid="{00000000-0005-0000-0000-000007010000}"/>
    <cellStyle name="Normal 16 5" xfId="473" xr:uid="{00000000-0005-0000-0000-000008010000}"/>
    <cellStyle name="Normal 16 5 2" xfId="680" xr:uid="{00000000-0005-0000-0000-000009010000}"/>
    <cellStyle name="Normal 16 6" xfId="625" xr:uid="{00000000-0005-0000-0000-00000A010000}"/>
    <cellStyle name="Normal 17" xfId="144" xr:uid="{00000000-0005-0000-0000-00000B010000}"/>
    <cellStyle name="Normal 17 2" xfId="145" xr:uid="{00000000-0005-0000-0000-00000C010000}"/>
    <cellStyle name="Normal 17 2 2" xfId="146" xr:uid="{00000000-0005-0000-0000-00000D010000}"/>
    <cellStyle name="Normal 17 2 2 2" xfId="147" xr:uid="{00000000-0005-0000-0000-00000E010000}"/>
    <cellStyle name="Normal 17 2 2 2 2" xfId="474" xr:uid="{00000000-0005-0000-0000-00000F010000}"/>
    <cellStyle name="Normal 17 2 2 3" xfId="475" xr:uid="{00000000-0005-0000-0000-000010010000}"/>
    <cellStyle name="Normal 17 2 3" xfId="148" xr:uid="{00000000-0005-0000-0000-000011010000}"/>
    <cellStyle name="Normal 17 2 3 2" xfId="476" xr:uid="{00000000-0005-0000-0000-000012010000}"/>
    <cellStyle name="Normal 17 2 4" xfId="477" xr:uid="{00000000-0005-0000-0000-000013010000}"/>
    <cellStyle name="Normal 17 3" xfId="149" xr:uid="{00000000-0005-0000-0000-000014010000}"/>
    <cellStyle name="Normal 17 3 2" xfId="150" xr:uid="{00000000-0005-0000-0000-000015010000}"/>
    <cellStyle name="Normal 17 3 2 2" xfId="478" xr:uid="{00000000-0005-0000-0000-000016010000}"/>
    <cellStyle name="Normal 17 3 3" xfId="479" xr:uid="{00000000-0005-0000-0000-000017010000}"/>
    <cellStyle name="Normal 17 4" xfId="151" xr:uid="{00000000-0005-0000-0000-000018010000}"/>
    <cellStyle name="Normal 17 4 2" xfId="152" xr:uid="{00000000-0005-0000-0000-000019010000}"/>
    <cellStyle name="Normal 17 4 2 2" xfId="480" xr:uid="{00000000-0005-0000-0000-00001A010000}"/>
    <cellStyle name="Normal 17 4 3" xfId="481" xr:uid="{00000000-0005-0000-0000-00001B010000}"/>
    <cellStyle name="Normal 17 4 4" xfId="770" xr:uid="{00000000-0005-0000-0000-00001C010000}"/>
    <cellStyle name="Normal 17 5" xfId="153" xr:uid="{00000000-0005-0000-0000-00001D010000}"/>
    <cellStyle name="Normal 17 5 2" xfId="482" xr:uid="{00000000-0005-0000-0000-00001E010000}"/>
    <cellStyle name="Normal 17 6" xfId="483" xr:uid="{00000000-0005-0000-0000-00001F010000}"/>
    <cellStyle name="Normal 17 6 2" xfId="681" xr:uid="{00000000-0005-0000-0000-000020010000}"/>
    <cellStyle name="Normal 17 7" xfId="626" xr:uid="{00000000-0005-0000-0000-000021010000}"/>
    <cellStyle name="Normal 18" xfId="154" xr:uid="{00000000-0005-0000-0000-000022010000}"/>
    <cellStyle name="Normal 18 2" xfId="155" xr:uid="{00000000-0005-0000-0000-000023010000}"/>
    <cellStyle name="Normal 18 2 2" xfId="156" xr:uid="{00000000-0005-0000-0000-000024010000}"/>
    <cellStyle name="Normal 18 2 2 2" xfId="157" xr:uid="{00000000-0005-0000-0000-000025010000}"/>
    <cellStyle name="Normal 18 2 2 2 2" xfId="484" xr:uid="{00000000-0005-0000-0000-000026010000}"/>
    <cellStyle name="Normal 18 2 2 3" xfId="485" xr:uid="{00000000-0005-0000-0000-000027010000}"/>
    <cellStyle name="Normal 18 2 3" xfId="158" xr:uid="{00000000-0005-0000-0000-000028010000}"/>
    <cellStyle name="Normal 18 2 3 2" xfId="486" xr:uid="{00000000-0005-0000-0000-000029010000}"/>
    <cellStyle name="Normal 18 2 4" xfId="487" xr:uid="{00000000-0005-0000-0000-00002A010000}"/>
    <cellStyle name="Normal 18 3" xfId="159" xr:uid="{00000000-0005-0000-0000-00002B010000}"/>
    <cellStyle name="Normal 18 3 2" xfId="160" xr:uid="{00000000-0005-0000-0000-00002C010000}"/>
    <cellStyle name="Normal 18 3 2 2" xfId="488" xr:uid="{00000000-0005-0000-0000-00002D010000}"/>
    <cellStyle name="Normal 18 3 3" xfId="489" xr:uid="{00000000-0005-0000-0000-00002E010000}"/>
    <cellStyle name="Normal 19" xfId="161" xr:uid="{00000000-0005-0000-0000-00002F010000}"/>
    <cellStyle name="Normal 19 2" xfId="162" xr:uid="{00000000-0005-0000-0000-000030010000}"/>
    <cellStyle name="Normal 19 2 2" xfId="163" xr:uid="{00000000-0005-0000-0000-000031010000}"/>
    <cellStyle name="Normal 19 2 2 2" xfId="164" xr:uid="{00000000-0005-0000-0000-000032010000}"/>
    <cellStyle name="Normal 19 2 2 2 2" xfId="490" xr:uid="{00000000-0005-0000-0000-000033010000}"/>
    <cellStyle name="Normal 19 2 2 3" xfId="491" xr:uid="{00000000-0005-0000-0000-000034010000}"/>
    <cellStyle name="Normal 19 2 3" xfId="165" xr:uid="{00000000-0005-0000-0000-000035010000}"/>
    <cellStyle name="Normal 19 2 3 2" xfId="492" xr:uid="{00000000-0005-0000-0000-000036010000}"/>
    <cellStyle name="Normal 19 2 4" xfId="493" xr:uid="{00000000-0005-0000-0000-000037010000}"/>
    <cellStyle name="Normal 19 3" xfId="166" xr:uid="{00000000-0005-0000-0000-000038010000}"/>
    <cellStyle name="Normal 19 3 2" xfId="167" xr:uid="{00000000-0005-0000-0000-000039010000}"/>
    <cellStyle name="Normal 19 3 2 2" xfId="494" xr:uid="{00000000-0005-0000-0000-00003A010000}"/>
    <cellStyle name="Normal 19 3 3" xfId="495" xr:uid="{00000000-0005-0000-0000-00003B010000}"/>
    <cellStyle name="Normal 19 4" xfId="168" xr:uid="{00000000-0005-0000-0000-00003C010000}"/>
    <cellStyle name="Normal 19 4 2" xfId="496" xr:uid="{00000000-0005-0000-0000-00003D010000}"/>
    <cellStyle name="Normal 19 5" xfId="497" xr:uid="{00000000-0005-0000-0000-00003E010000}"/>
    <cellStyle name="Normal 19 5 2" xfId="682" xr:uid="{00000000-0005-0000-0000-00003F010000}"/>
    <cellStyle name="Normal 19 6" xfId="627" xr:uid="{00000000-0005-0000-0000-000040010000}"/>
    <cellStyle name="Normal 2" xfId="169" xr:uid="{00000000-0005-0000-0000-000041010000}"/>
    <cellStyle name="Normal 2 10" xfId="852" xr:uid="{2A2CC907-A1E2-4EF3-93F5-FC2525CD1520}"/>
    <cellStyle name="Normal 2 11" xfId="866" xr:uid="{96BC8033-7D70-4DD7-AD1A-D0A85BC84363}"/>
    <cellStyle name="Normal 2 12" xfId="884" xr:uid="{1C4380D0-8673-4790-8FB9-C7B68ED5F116}"/>
    <cellStyle name="Normal 2 13" xfId="895" xr:uid="{C829B13E-F631-461D-B35A-C5CE4483F728}"/>
    <cellStyle name="Normal 2 13 2" xfId="896" xr:uid="{5A8BC0DF-A467-49B1-97E9-FC2B15DE97D0}"/>
    <cellStyle name="Normal 2 14" xfId="902" xr:uid="{15DCE723-23AD-4DF8-A9E6-6AD6B54BE22E}"/>
    <cellStyle name="Normal 2 2" xfId="170" xr:uid="{00000000-0005-0000-0000-000042010000}"/>
    <cellStyle name="Normal 2 2 2" xfId="171" xr:uid="{00000000-0005-0000-0000-000043010000}"/>
    <cellStyle name="Normal 2 2 2 2" xfId="498" xr:uid="{00000000-0005-0000-0000-000044010000}"/>
    <cellStyle name="Normal 2 2 2 2 2" xfId="700" xr:uid="{00000000-0005-0000-0000-000045010000}"/>
    <cellStyle name="Normal 2 2 2 3" xfId="645" xr:uid="{00000000-0005-0000-0000-000046010000}"/>
    <cellStyle name="Normal 2 2 3" xfId="499" xr:uid="{00000000-0005-0000-0000-000047010000}"/>
    <cellStyle name="Normal 2 2 3 2" xfId="699" xr:uid="{00000000-0005-0000-0000-000048010000}"/>
    <cellStyle name="Normal 2 2 4" xfId="500" xr:uid="{00000000-0005-0000-0000-000049010000}"/>
    <cellStyle name="Normal 2 2 4 2" xfId="733" xr:uid="{00000000-0005-0000-0000-00004A010000}"/>
    <cellStyle name="Normal 2 2 5" xfId="644" xr:uid="{00000000-0005-0000-0000-00004B010000}"/>
    <cellStyle name="Normal 2 2 6" xfId="882" xr:uid="{564748CD-C39E-42AD-AD8C-B2FC56058678}"/>
    <cellStyle name="Normal 2 2 6 2" xfId="891" xr:uid="{C46F74F4-A7CB-408C-8831-B3F7C6DCD5AC}"/>
    <cellStyle name="Normal 2 2 6 2 2" xfId="872" xr:uid="{D526BA86-85C5-45BE-9536-EEAF831DF52C}"/>
    <cellStyle name="Normal 2 2 6 3" xfId="871" xr:uid="{EE81FB92-BF6D-48EC-B71B-608C92CE24E6}"/>
    <cellStyle name="Normal 2 3" xfId="172" xr:uid="{00000000-0005-0000-0000-00004C010000}"/>
    <cellStyle name="Normal 2 3 2" xfId="786" xr:uid="{00000000-0005-0000-0000-00004D010000}"/>
    <cellStyle name="Normal 2 4" xfId="760" xr:uid="{00000000-0005-0000-0000-00004E010000}"/>
    <cellStyle name="Normal 2 5" xfId="766" xr:uid="{00000000-0005-0000-0000-00004F010000}"/>
    <cellStyle name="Normal 2 6" xfId="807" xr:uid="{F564614E-2E20-4C71-9BD2-3435586983E7}"/>
    <cellStyle name="Normal 2 7" xfId="827" xr:uid="{1599ADE4-0D5D-4C64-93C1-D30466F86995}"/>
    <cellStyle name="Normal 2 7 2" xfId="841" xr:uid="{28FD9DAF-F25E-4A39-866B-A4E7B89C3ED0}"/>
    <cellStyle name="Normal 2 8" xfId="828" xr:uid="{A7CF4F1C-B640-4E2D-A2EF-886F22B104BA}"/>
    <cellStyle name="Normal 2 9" xfId="858" xr:uid="{54B7AC92-F785-4ADB-ACB1-7D4E4FBC3B23}"/>
    <cellStyle name="Normal 20" xfId="173" xr:uid="{00000000-0005-0000-0000-000050010000}"/>
    <cellStyle name="Normal 20 2" xfId="174" xr:uid="{00000000-0005-0000-0000-000051010000}"/>
    <cellStyle name="Normal 20 2 2" xfId="175" xr:uid="{00000000-0005-0000-0000-000052010000}"/>
    <cellStyle name="Normal 20 2 2 2" xfId="176" xr:uid="{00000000-0005-0000-0000-000053010000}"/>
    <cellStyle name="Normal 20 2 2 2 2" xfId="501" xr:uid="{00000000-0005-0000-0000-000054010000}"/>
    <cellStyle name="Normal 20 2 2 3" xfId="502" xr:uid="{00000000-0005-0000-0000-000055010000}"/>
    <cellStyle name="Normal 20 2 3" xfId="177" xr:uid="{00000000-0005-0000-0000-000056010000}"/>
    <cellStyle name="Normal 20 2 3 2" xfId="503" xr:uid="{00000000-0005-0000-0000-000057010000}"/>
    <cellStyle name="Normal 20 2 4" xfId="504" xr:uid="{00000000-0005-0000-0000-000058010000}"/>
    <cellStyle name="Normal 20 3" xfId="178" xr:uid="{00000000-0005-0000-0000-000059010000}"/>
    <cellStyle name="Normal 20 3 2" xfId="179" xr:uid="{00000000-0005-0000-0000-00005A010000}"/>
    <cellStyle name="Normal 20 3 2 2" xfId="505" xr:uid="{00000000-0005-0000-0000-00005B010000}"/>
    <cellStyle name="Normal 20 3 3" xfId="506" xr:uid="{00000000-0005-0000-0000-00005C010000}"/>
    <cellStyle name="Normal 20 4" xfId="180" xr:uid="{00000000-0005-0000-0000-00005D010000}"/>
    <cellStyle name="Normal 20 4 2" xfId="507" xr:uid="{00000000-0005-0000-0000-00005E010000}"/>
    <cellStyle name="Normal 20 5" xfId="508" xr:uid="{00000000-0005-0000-0000-00005F010000}"/>
    <cellStyle name="Normal 20 5 2" xfId="683" xr:uid="{00000000-0005-0000-0000-000060010000}"/>
    <cellStyle name="Normal 20 6" xfId="628" xr:uid="{00000000-0005-0000-0000-000061010000}"/>
    <cellStyle name="Normal 21" xfId="181" xr:uid="{00000000-0005-0000-0000-000062010000}"/>
    <cellStyle name="Normal 21 2" xfId="182" xr:uid="{00000000-0005-0000-0000-000063010000}"/>
    <cellStyle name="Normal 21 2 2" xfId="183" xr:uid="{00000000-0005-0000-0000-000064010000}"/>
    <cellStyle name="Normal 21 2 2 2" xfId="509" xr:uid="{00000000-0005-0000-0000-000065010000}"/>
    <cellStyle name="Normal 21 2 2 2 2" xfId="702" xr:uid="{00000000-0005-0000-0000-000066010000}"/>
    <cellStyle name="Normal 21 2 2 3" xfId="647" xr:uid="{00000000-0005-0000-0000-000067010000}"/>
    <cellStyle name="Normal 21 2 3" xfId="510" xr:uid="{00000000-0005-0000-0000-000068010000}"/>
    <cellStyle name="Normal 21 2 3 2" xfId="701" xr:uid="{00000000-0005-0000-0000-000069010000}"/>
    <cellStyle name="Normal 21 2 4" xfId="511" xr:uid="{00000000-0005-0000-0000-00006A010000}"/>
    <cellStyle name="Normal 21 2 4 2" xfId="735" xr:uid="{00000000-0005-0000-0000-00006B010000}"/>
    <cellStyle name="Normal 21 2 5" xfId="646" xr:uid="{00000000-0005-0000-0000-00006C010000}"/>
    <cellStyle name="Normal 21 3" xfId="184" xr:uid="{00000000-0005-0000-0000-00006D010000}"/>
    <cellStyle name="Normal 21 3 2" xfId="512" xr:uid="{00000000-0005-0000-0000-00006E010000}"/>
    <cellStyle name="Normal 21 3 2 2" xfId="703" xr:uid="{00000000-0005-0000-0000-00006F010000}"/>
    <cellStyle name="Normal 21 3 3" xfId="648" xr:uid="{00000000-0005-0000-0000-000070010000}"/>
    <cellStyle name="Normal 21 4" xfId="513" xr:uid="{00000000-0005-0000-0000-000071010000}"/>
    <cellStyle name="Normal 21 4 2" xfId="684" xr:uid="{00000000-0005-0000-0000-000072010000}"/>
    <cellStyle name="Normal 21 5" xfId="514" xr:uid="{00000000-0005-0000-0000-000073010000}"/>
    <cellStyle name="Normal 21 5 2" xfId="734" xr:uid="{00000000-0005-0000-0000-000074010000}"/>
    <cellStyle name="Normal 21 6" xfId="629" xr:uid="{00000000-0005-0000-0000-000075010000}"/>
    <cellStyle name="Normal 22" xfId="185" xr:uid="{00000000-0005-0000-0000-000076010000}"/>
    <cellStyle name="Normal 22 2" xfId="186" xr:uid="{00000000-0005-0000-0000-000077010000}"/>
    <cellStyle name="Normal 22 2 2" xfId="187" xr:uid="{00000000-0005-0000-0000-000078010000}"/>
    <cellStyle name="Normal 22 2 2 2" xfId="515" xr:uid="{00000000-0005-0000-0000-000079010000}"/>
    <cellStyle name="Normal 22 2 2 2 2" xfId="706" xr:uid="{00000000-0005-0000-0000-00007A010000}"/>
    <cellStyle name="Normal 22 2 2 3" xfId="651" xr:uid="{00000000-0005-0000-0000-00007B010000}"/>
    <cellStyle name="Normal 22 2 3" xfId="516" xr:uid="{00000000-0005-0000-0000-00007C010000}"/>
    <cellStyle name="Normal 22 2 3 2" xfId="705" xr:uid="{00000000-0005-0000-0000-00007D010000}"/>
    <cellStyle name="Normal 22 2 4" xfId="517" xr:uid="{00000000-0005-0000-0000-00007E010000}"/>
    <cellStyle name="Normal 22 2 4 2" xfId="737" xr:uid="{00000000-0005-0000-0000-00007F010000}"/>
    <cellStyle name="Normal 22 2 5" xfId="650" xr:uid="{00000000-0005-0000-0000-000080010000}"/>
    <cellStyle name="Normal 22 3" xfId="188" xr:uid="{00000000-0005-0000-0000-000081010000}"/>
    <cellStyle name="Normal 22 3 2" xfId="518" xr:uid="{00000000-0005-0000-0000-000082010000}"/>
    <cellStyle name="Normal 22 3 2 2" xfId="707" xr:uid="{00000000-0005-0000-0000-000083010000}"/>
    <cellStyle name="Normal 22 3 3" xfId="652" xr:uid="{00000000-0005-0000-0000-000084010000}"/>
    <cellStyle name="Normal 22 4" xfId="519" xr:uid="{00000000-0005-0000-0000-000085010000}"/>
    <cellStyle name="Normal 22 4 2" xfId="704" xr:uid="{00000000-0005-0000-0000-000086010000}"/>
    <cellStyle name="Normal 22 5" xfId="520" xr:uid="{00000000-0005-0000-0000-000087010000}"/>
    <cellStyle name="Normal 22 5 2" xfId="736" xr:uid="{00000000-0005-0000-0000-000088010000}"/>
    <cellStyle name="Normal 22 6" xfId="649" xr:uid="{00000000-0005-0000-0000-000089010000}"/>
    <cellStyle name="Normal 23" xfId="189" xr:uid="{00000000-0005-0000-0000-00008A010000}"/>
    <cellStyle name="Normal 23 2" xfId="190" xr:uid="{00000000-0005-0000-0000-00008B010000}"/>
    <cellStyle name="Normal 23 2 2" xfId="191" xr:uid="{00000000-0005-0000-0000-00008C010000}"/>
    <cellStyle name="Normal 23 2 2 2" xfId="521" xr:uid="{00000000-0005-0000-0000-00008D010000}"/>
    <cellStyle name="Normal 23 2 3" xfId="522" xr:uid="{00000000-0005-0000-0000-00008E010000}"/>
    <cellStyle name="Normal 23 3" xfId="192" xr:uid="{00000000-0005-0000-0000-00008F010000}"/>
    <cellStyle name="Normal 23 3 2" xfId="523" xr:uid="{00000000-0005-0000-0000-000090010000}"/>
    <cellStyle name="Normal 23 3 2 2" xfId="709" xr:uid="{00000000-0005-0000-0000-000091010000}"/>
    <cellStyle name="Normal 23 3 3" xfId="654" xr:uid="{00000000-0005-0000-0000-000092010000}"/>
    <cellStyle name="Normal 23 4" xfId="524" xr:uid="{00000000-0005-0000-0000-000093010000}"/>
    <cellStyle name="Normal 23 4 2" xfId="708" xr:uid="{00000000-0005-0000-0000-000094010000}"/>
    <cellStyle name="Normal 23 5" xfId="525" xr:uid="{00000000-0005-0000-0000-000095010000}"/>
    <cellStyle name="Normal 23 5 2" xfId="738" xr:uid="{00000000-0005-0000-0000-000096010000}"/>
    <cellStyle name="Normal 23 6" xfId="653" xr:uid="{00000000-0005-0000-0000-000097010000}"/>
    <cellStyle name="Normal 24" xfId="193" xr:uid="{00000000-0005-0000-0000-000098010000}"/>
    <cellStyle name="Normal 24 2" xfId="194" xr:uid="{00000000-0005-0000-0000-000099010000}"/>
    <cellStyle name="Normal 24 2 2" xfId="195" xr:uid="{00000000-0005-0000-0000-00009A010000}"/>
    <cellStyle name="Normal 24 2 2 2" xfId="526" xr:uid="{00000000-0005-0000-0000-00009B010000}"/>
    <cellStyle name="Normal 24 2 3" xfId="527" xr:uid="{00000000-0005-0000-0000-00009C010000}"/>
    <cellStyle name="Normal 24 3" xfId="196" xr:uid="{00000000-0005-0000-0000-00009D010000}"/>
    <cellStyle name="Normal 24 3 2" xfId="528" xr:uid="{00000000-0005-0000-0000-00009E010000}"/>
    <cellStyle name="Normal 24 3 2 2" xfId="711" xr:uid="{00000000-0005-0000-0000-00009F010000}"/>
    <cellStyle name="Normal 24 3 3" xfId="656" xr:uid="{00000000-0005-0000-0000-0000A0010000}"/>
    <cellStyle name="Normal 24 4" xfId="529" xr:uid="{00000000-0005-0000-0000-0000A1010000}"/>
    <cellStyle name="Normal 24 4 2" xfId="710" xr:uid="{00000000-0005-0000-0000-0000A2010000}"/>
    <cellStyle name="Normal 24 5" xfId="530" xr:uid="{00000000-0005-0000-0000-0000A3010000}"/>
    <cellStyle name="Normal 24 5 2" xfId="739" xr:uid="{00000000-0005-0000-0000-0000A4010000}"/>
    <cellStyle name="Normal 24 6" xfId="655" xr:uid="{00000000-0005-0000-0000-0000A5010000}"/>
    <cellStyle name="Normal 25" xfId="197" xr:uid="{00000000-0005-0000-0000-0000A6010000}"/>
    <cellStyle name="Normal 25 2" xfId="198" xr:uid="{00000000-0005-0000-0000-0000A7010000}"/>
    <cellStyle name="Normal 25 2 2" xfId="199" xr:uid="{00000000-0005-0000-0000-0000A8010000}"/>
    <cellStyle name="Normal 25 2 2 2" xfId="531" xr:uid="{00000000-0005-0000-0000-0000A9010000}"/>
    <cellStyle name="Normal 25 2 3" xfId="532" xr:uid="{00000000-0005-0000-0000-0000AA010000}"/>
    <cellStyle name="Normal 25 3" xfId="200" xr:uid="{00000000-0005-0000-0000-0000AB010000}"/>
    <cellStyle name="Normal 25 3 2" xfId="533" xr:uid="{00000000-0005-0000-0000-0000AC010000}"/>
    <cellStyle name="Normal 25 3 2 2" xfId="713" xr:uid="{00000000-0005-0000-0000-0000AD010000}"/>
    <cellStyle name="Normal 25 3 3" xfId="658" xr:uid="{00000000-0005-0000-0000-0000AE010000}"/>
    <cellStyle name="Normal 25 4" xfId="534" xr:uid="{00000000-0005-0000-0000-0000AF010000}"/>
    <cellStyle name="Normal 25 4 2" xfId="712" xr:uid="{00000000-0005-0000-0000-0000B0010000}"/>
    <cellStyle name="Normal 25 5" xfId="535" xr:uid="{00000000-0005-0000-0000-0000B1010000}"/>
    <cellStyle name="Normal 25 5 2" xfId="740" xr:uid="{00000000-0005-0000-0000-0000B2010000}"/>
    <cellStyle name="Normal 25 6" xfId="657" xr:uid="{00000000-0005-0000-0000-0000B3010000}"/>
    <cellStyle name="Normal 26" xfId="201" xr:uid="{00000000-0005-0000-0000-0000B4010000}"/>
    <cellStyle name="Normal 26 2" xfId="202" xr:uid="{00000000-0005-0000-0000-0000B5010000}"/>
    <cellStyle name="Normal 26 2 2" xfId="203" xr:uid="{00000000-0005-0000-0000-0000B6010000}"/>
    <cellStyle name="Normal 26 2 2 2" xfId="536" xr:uid="{00000000-0005-0000-0000-0000B7010000}"/>
    <cellStyle name="Normal 26 2 3" xfId="537" xr:uid="{00000000-0005-0000-0000-0000B8010000}"/>
    <cellStyle name="Normal 26 3" xfId="204" xr:uid="{00000000-0005-0000-0000-0000B9010000}"/>
    <cellStyle name="Normal 26 3 2" xfId="538" xr:uid="{00000000-0005-0000-0000-0000BA010000}"/>
    <cellStyle name="Normal 26 3 2 2" xfId="715" xr:uid="{00000000-0005-0000-0000-0000BB010000}"/>
    <cellStyle name="Normal 26 3 3" xfId="660" xr:uid="{00000000-0005-0000-0000-0000BC010000}"/>
    <cellStyle name="Normal 26 4" xfId="539" xr:uid="{00000000-0005-0000-0000-0000BD010000}"/>
    <cellStyle name="Normal 26 4 2" xfId="714" xr:uid="{00000000-0005-0000-0000-0000BE010000}"/>
    <cellStyle name="Normal 26 5" xfId="540" xr:uid="{00000000-0005-0000-0000-0000BF010000}"/>
    <cellStyle name="Normal 26 5 2" xfId="741" xr:uid="{00000000-0005-0000-0000-0000C0010000}"/>
    <cellStyle name="Normal 26 6" xfId="659" xr:uid="{00000000-0005-0000-0000-0000C1010000}"/>
    <cellStyle name="Normal 27" xfId="205" xr:uid="{00000000-0005-0000-0000-0000C2010000}"/>
    <cellStyle name="Normal 27 2" xfId="206" xr:uid="{00000000-0005-0000-0000-0000C3010000}"/>
    <cellStyle name="Normal 27 2 2" xfId="207" xr:uid="{00000000-0005-0000-0000-0000C4010000}"/>
    <cellStyle name="Normal 27 2 2 2" xfId="541" xr:uid="{00000000-0005-0000-0000-0000C5010000}"/>
    <cellStyle name="Normal 27 2 3" xfId="542" xr:uid="{00000000-0005-0000-0000-0000C6010000}"/>
    <cellStyle name="Normal 27 3" xfId="208" xr:uid="{00000000-0005-0000-0000-0000C7010000}"/>
    <cellStyle name="Normal 27 3 2" xfId="543" xr:uid="{00000000-0005-0000-0000-0000C8010000}"/>
    <cellStyle name="Normal 27 3 2 2" xfId="717" xr:uid="{00000000-0005-0000-0000-0000C9010000}"/>
    <cellStyle name="Normal 27 3 3" xfId="662" xr:uid="{00000000-0005-0000-0000-0000CA010000}"/>
    <cellStyle name="Normal 27 4" xfId="544" xr:uid="{00000000-0005-0000-0000-0000CB010000}"/>
    <cellStyle name="Normal 27 4 2" xfId="716" xr:uid="{00000000-0005-0000-0000-0000CC010000}"/>
    <cellStyle name="Normal 27 5" xfId="545" xr:uid="{00000000-0005-0000-0000-0000CD010000}"/>
    <cellStyle name="Normal 27 5 2" xfId="742" xr:uid="{00000000-0005-0000-0000-0000CE010000}"/>
    <cellStyle name="Normal 27 6" xfId="661" xr:uid="{00000000-0005-0000-0000-0000CF010000}"/>
    <cellStyle name="Normal 28" xfId="209" xr:uid="{00000000-0005-0000-0000-0000D0010000}"/>
    <cellStyle name="Normal 29" xfId="210" xr:uid="{00000000-0005-0000-0000-0000D1010000}"/>
    <cellStyle name="Normal 3" xfId="211" xr:uid="{00000000-0005-0000-0000-0000D2010000}"/>
    <cellStyle name="Normal 3 2" xfId="212" xr:uid="{00000000-0005-0000-0000-0000D3010000}"/>
    <cellStyle name="Normal 3 2 2" xfId="213" xr:uid="{00000000-0005-0000-0000-0000D4010000}"/>
    <cellStyle name="Normal 3 3" xfId="214" xr:uid="{00000000-0005-0000-0000-0000D5010000}"/>
    <cellStyle name="Normal 3 4" xfId="215" xr:uid="{00000000-0005-0000-0000-0000D6010000}"/>
    <cellStyle name="Normal 3 4 2" xfId="840" xr:uid="{334C8D91-7E91-4CDF-8390-DFCC2415C03E}"/>
    <cellStyle name="Normal 3 5" xfId="773" xr:uid="{00000000-0005-0000-0000-0000D7010000}"/>
    <cellStyle name="Normal 30" xfId="216" xr:uid="{00000000-0005-0000-0000-0000D8010000}"/>
    <cellStyle name="Normal 30 2" xfId="217" xr:uid="{00000000-0005-0000-0000-0000D9010000}"/>
    <cellStyle name="Normal 30 2 2" xfId="218" xr:uid="{00000000-0005-0000-0000-0000DA010000}"/>
    <cellStyle name="Normal 30 2 2 2" xfId="546" xr:uid="{00000000-0005-0000-0000-0000DB010000}"/>
    <cellStyle name="Normal 30 2 3" xfId="547" xr:uid="{00000000-0005-0000-0000-0000DC010000}"/>
    <cellStyle name="Normal 30 3" xfId="219" xr:uid="{00000000-0005-0000-0000-0000DD010000}"/>
    <cellStyle name="Normal 30 3 2" xfId="548" xr:uid="{00000000-0005-0000-0000-0000DE010000}"/>
    <cellStyle name="Normal 30 4" xfId="549" xr:uid="{00000000-0005-0000-0000-0000DF010000}"/>
    <cellStyle name="Normal 31" xfId="220" xr:uid="{00000000-0005-0000-0000-0000E0010000}"/>
    <cellStyle name="Normal 31 2" xfId="221" xr:uid="{00000000-0005-0000-0000-0000E1010000}"/>
    <cellStyle name="Normal 31 2 2" xfId="222" xr:uid="{00000000-0005-0000-0000-0000E2010000}"/>
    <cellStyle name="Normal 31 2 2 2" xfId="550" xr:uid="{00000000-0005-0000-0000-0000E3010000}"/>
    <cellStyle name="Normal 31 2 3" xfId="551" xr:uid="{00000000-0005-0000-0000-0000E4010000}"/>
    <cellStyle name="Normal 31 3" xfId="223" xr:uid="{00000000-0005-0000-0000-0000E5010000}"/>
    <cellStyle name="Normal 31 3 2" xfId="552" xr:uid="{00000000-0005-0000-0000-0000E6010000}"/>
    <cellStyle name="Normal 31 4" xfId="553" xr:uid="{00000000-0005-0000-0000-0000E7010000}"/>
    <cellStyle name="Normal 32" xfId="224" xr:uid="{00000000-0005-0000-0000-0000E8010000}"/>
    <cellStyle name="Normal 32 2" xfId="225" xr:uid="{00000000-0005-0000-0000-0000E9010000}"/>
    <cellStyle name="Normal 32 2 2" xfId="554" xr:uid="{00000000-0005-0000-0000-0000EA010000}"/>
    <cellStyle name="Normal 32 3" xfId="555" xr:uid="{00000000-0005-0000-0000-0000EB010000}"/>
    <cellStyle name="Normal 33" xfId="226" xr:uid="{00000000-0005-0000-0000-0000EC010000}"/>
    <cellStyle name="Normal 34" xfId="227" xr:uid="{00000000-0005-0000-0000-0000ED010000}"/>
    <cellStyle name="Normal 35" xfId="228" xr:uid="{00000000-0005-0000-0000-0000EE010000}"/>
    <cellStyle name="Normal 35 2" xfId="229" xr:uid="{00000000-0005-0000-0000-0000EF010000}"/>
    <cellStyle name="Normal 35 2 2" xfId="556" xr:uid="{00000000-0005-0000-0000-0000F0010000}"/>
    <cellStyle name="Normal 35 3" xfId="557" xr:uid="{00000000-0005-0000-0000-0000F1010000}"/>
    <cellStyle name="Normal 36" xfId="230" xr:uid="{00000000-0005-0000-0000-0000F2010000}"/>
    <cellStyle name="Normal 36 2" xfId="231" xr:uid="{00000000-0005-0000-0000-0000F3010000}"/>
    <cellStyle name="Normal 36 2 2" xfId="558" xr:uid="{00000000-0005-0000-0000-0000F4010000}"/>
    <cellStyle name="Normal 36 3" xfId="559" xr:uid="{00000000-0005-0000-0000-0000F5010000}"/>
    <cellStyle name="Normal 37" xfId="232" xr:uid="{00000000-0005-0000-0000-0000F6010000}"/>
    <cellStyle name="Normal 37 2" xfId="233" xr:uid="{00000000-0005-0000-0000-0000F7010000}"/>
    <cellStyle name="Normal 37 2 2" xfId="560" xr:uid="{00000000-0005-0000-0000-0000F8010000}"/>
    <cellStyle name="Normal 37 2 2 2" xfId="719" xr:uid="{00000000-0005-0000-0000-0000F9010000}"/>
    <cellStyle name="Normal 37 2 3" xfId="664" xr:uid="{00000000-0005-0000-0000-0000FA010000}"/>
    <cellStyle name="Normal 37 3" xfId="561" xr:uid="{00000000-0005-0000-0000-0000FB010000}"/>
    <cellStyle name="Normal 37 3 2" xfId="718" xr:uid="{00000000-0005-0000-0000-0000FC010000}"/>
    <cellStyle name="Normal 37 4" xfId="562" xr:uid="{00000000-0005-0000-0000-0000FD010000}"/>
    <cellStyle name="Normal 37 4 2" xfId="743" xr:uid="{00000000-0005-0000-0000-0000FE010000}"/>
    <cellStyle name="Normal 37 5" xfId="663" xr:uid="{00000000-0005-0000-0000-0000FF010000}"/>
    <cellStyle name="Normal 38" xfId="234" xr:uid="{00000000-0005-0000-0000-000000020000}"/>
    <cellStyle name="Normal 38 2" xfId="235" xr:uid="{00000000-0005-0000-0000-000001020000}"/>
    <cellStyle name="Normal 38 2 2" xfId="563" xr:uid="{00000000-0005-0000-0000-000002020000}"/>
    <cellStyle name="Normal 38 2 2 2" xfId="721" xr:uid="{00000000-0005-0000-0000-000003020000}"/>
    <cellStyle name="Normal 38 2 3" xfId="666" xr:uid="{00000000-0005-0000-0000-000004020000}"/>
    <cellStyle name="Normal 38 3" xfId="564" xr:uid="{00000000-0005-0000-0000-000005020000}"/>
    <cellStyle name="Normal 38 3 2" xfId="720" xr:uid="{00000000-0005-0000-0000-000006020000}"/>
    <cellStyle name="Normal 38 4" xfId="565" xr:uid="{00000000-0005-0000-0000-000007020000}"/>
    <cellStyle name="Normal 38 4 2" xfId="744" xr:uid="{00000000-0005-0000-0000-000008020000}"/>
    <cellStyle name="Normal 38 5" xfId="665" xr:uid="{00000000-0005-0000-0000-000009020000}"/>
    <cellStyle name="Normal 39" xfId="236" xr:uid="{00000000-0005-0000-0000-00000A020000}"/>
    <cellStyle name="Normal 39 2" xfId="237" xr:uid="{00000000-0005-0000-0000-00000B020000}"/>
    <cellStyle name="Normal 39 2 2" xfId="238" xr:uid="{00000000-0005-0000-0000-00000C020000}"/>
    <cellStyle name="Normal 39 3" xfId="239" xr:uid="{00000000-0005-0000-0000-00000D020000}"/>
    <cellStyle name="Normal 39 3 2" xfId="566" xr:uid="{00000000-0005-0000-0000-00000E020000}"/>
    <cellStyle name="Normal 39 4" xfId="567" xr:uid="{00000000-0005-0000-0000-00000F020000}"/>
    <cellStyle name="Normal 4" xfId="240" xr:uid="{00000000-0005-0000-0000-000010020000}"/>
    <cellStyle name="Normal 4 2 2" xfId="873" xr:uid="{D99302BF-2237-4F26-A185-28D80970ECE0}"/>
    <cellStyle name="Normal 4 3" xfId="843" xr:uid="{AA060184-EFD6-45E3-A3F2-072E087050FA}"/>
    <cellStyle name="Normal 40" xfId="241" xr:uid="{00000000-0005-0000-0000-000011020000}"/>
    <cellStyle name="Normal 40 2" xfId="242" xr:uid="{00000000-0005-0000-0000-000012020000}"/>
    <cellStyle name="Normal 40 2 2" xfId="243" xr:uid="{00000000-0005-0000-0000-000013020000}"/>
    <cellStyle name="Normal 40 3" xfId="244" xr:uid="{00000000-0005-0000-0000-000014020000}"/>
    <cellStyle name="Normal 40 3 2" xfId="568" xr:uid="{00000000-0005-0000-0000-000015020000}"/>
    <cellStyle name="Normal 40 4" xfId="569" xr:uid="{00000000-0005-0000-0000-000016020000}"/>
    <cellStyle name="Normal 41" xfId="245" xr:uid="{00000000-0005-0000-0000-000017020000}"/>
    <cellStyle name="Normal 41 2" xfId="246" xr:uid="{00000000-0005-0000-0000-000018020000}"/>
    <cellStyle name="Normal 41 2 2" xfId="570" xr:uid="{00000000-0005-0000-0000-000019020000}"/>
    <cellStyle name="Normal 41 3" xfId="571" xr:uid="{00000000-0005-0000-0000-00001A020000}"/>
    <cellStyle name="Normal 42" xfId="247" xr:uid="{00000000-0005-0000-0000-00001B020000}"/>
    <cellStyle name="Normal 42 2" xfId="248" xr:uid="{00000000-0005-0000-0000-00001C020000}"/>
    <cellStyle name="Normal 42 2 2" xfId="572" xr:uid="{00000000-0005-0000-0000-00001D020000}"/>
    <cellStyle name="Normal 42 3" xfId="573" xr:uid="{00000000-0005-0000-0000-00001E020000}"/>
    <cellStyle name="Normal 43" xfId="249" xr:uid="{00000000-0005-0000-0000-00001F020000}"/>
    <cellStyle name="Normal 43 2" xfId="250" xr:uid="{00000000-0005-0000-0000-000020020000}"/>
    <cellStyle name="Normal 43 2 2" xfId="574" xr:uid="{00000000-0005-0000-0000-000021020000}"/>
    <cellStyle name="Normal 43 3" xfId="575" xr:uid="{00000000-0005-0000-0000-000022020000}"/>
    <cellStyle name="Normal 44" xfId="251" xr:uid="{00000000-0005-0000-0000-000023020000}"/>
    <cellStyle name="Normal 44 2" xfId="252" xr:uid="{00000000-0005-0000-0000-000024020000}"/>
    <cellStyle name="Normal 44 2 2" xfId="576" xr:uid="{00000000-0005-0000-0000-000025020000}"/>
    <cellStyle name="Normal 44 3" xfId="577" xr:uid="{00000000-0005-0000-0000-000026020000}"/>
    <cellStyle name="Normal 45" xfId="253" xr:uid="{00000000-0005-0000-0000-000027020000}"/>
    <cellStyle name="Normal 45 2" xfId="254" xr:uid="{00000000-0005-0000-0000-000028020000}"/>
    <cellStyle name="Normal 45 2 2" xfId="578" xr:uid="{00000000-0005-0000-0000-000029020000}"/>
    <cellStyle name="Normal 45 3" xfId="579" xr:uid="{00000000-0005-0000-0000-00002A020000}"/>
    <cellStyle name="Normal 46" xfId="255" xr:uid="{00000000-0005-0000-0000-00002B020000}"/>
    <cellStyle name="Normal 46 2" xfId="256" xr:uid="{00000000-0005-0000-0000-00002C020000}"/>
    <cellStyle name="Normal 46 2 2" xfId="580" xr:uid="{00000000-0005-0000-0000-00002D020000}"/>
    <cellStyle name="Normal 46 3" xfId="581" xr:uid="{00000000-0005-0000-0000-00002E020000}"/>
    <cellStyle name="Normal 47" xfId="257" xr:uid="{00000000-0005-0000-0000-00002F020000}"/>
    <cellStyle name="Normal 47 2" xfId="258" xr:uid="{00000000-0005-0000-0000-000030020000}"/>
    <cellStyle name="Normal 47 2 2" xfId="582" xr:uid="{00000000-0005-0000-0000-000031020000}"/>
    <cellStyle name="Normal 47 3" xfId="583" xr:uid="{00000000-0005-0000-0000-000032020000}"/>
    <cellStyle name="Normal 48" xfId="259" xr:uid="{00000000-0005-0000-0000-000033020000}"/>
    <cellStyle name="Normal 48 2" xfId="260" xr:uid="{00000000-0005-0000-0000-000034020000}"/>
    <cellStyle name="Normal 48 2 2" xfId="584" xr:uid="{00000000-0005-0000-0000-000035020000}"/>
    <cellStyle name="Normal 48 3" xfId="585" xr:uid="{00000000-0005-0000-0000-000036020000}"/>
    <cellStyle name="Normal 49" xfId="261" xr:uid="{00000000-0005-0000-0000-000037020000}"/>
    <cellStyle name="Normal 49 2" xfId="262" xr:uid="{00000000-0005-0000-0000-000038020000}"/>
    <cellStyle name="Normal 49 2 2" xfId="586" xr:uid="{00000000-0005-0000-0000-000039020000}"/>
    <cellStyle name="Normal 49 3" xfId="587" xr:uid="{00000000-0005-0000-0000-00003A020000}"/>
    <cellStyle name="Normal 5" xfId="263" xr:uid="{00000000-0005-0000-0000-00003B020000}"/>
    <cellStyle name="Normal 5 10" xfId="264" xr:uid="{00000000-0005-0000-0000-00003C020000}"/>
    <cellStyle name="Normal 5 11" xfId="265" xr:uid="{00000000-0005-0000-0000-00003D020000}"/>
    <cellStyle name="Normal 5 12" xfId="266" xr:uid="{00000000-0005-0000-0000-00003E020000}"/>
    <cellStyle name="Normal 5 13" xfId="267" xr:uid="{00000000-0005-0000-0000-00003F020000}"/>
    <cellStyle name="Normal 5 14" xfId="268" xr:uid="{00000000-0005-0000-0000-000040020000}"/>
    <cellStyle name="Normal 5 15" xfId="269" xr:uid="{00000000-0005-0000-0000-000041020000}"/>
    <cellStyle name="Normal 5 16" xfId="270" xr:uid="{00000000-0005-0000-0000-000042020000}"/>
    <cellStyle name="Normal 5 17" xfId="271" xr:uid="{00000000-0005-0000-0000-000043020000}"/>
    <cellStyle name="Normal 5 18" xfId="272" xr:uid="{00000000-0005-0000-0000-000044020000}"/>
    <cellStyle name="Normal 5 19" xfId="273" xr:uid="{00000000-0005-0000-0000-000045020000}"/>
    <cellStyle name="Normal 5 2" xfId="274" xr:uid="{00000000-0005-0000-0000-000046020000}"/>
    <cellStyle name="Normal 5 3" xfId="275" xr:uid="{00000000-0005-0000-0000-000047020000}"/>
    <cellStyle name="Normal 5 4" xfId="276" xr:uid="{00000000-0005-0000-0000-000048020000}"/>
    <cellStyle name="Normal 5 5" xfId="277" xr:uid="{00000000-0005-0000-0000-000049020000}"/>
    <cellStyle name="Normal 5 6" xfId="278" xr:uid="{00000000-0005-0000-0000-00004A020000}"/>
    <cellStyle name="Normal 5 7" xfId="279" xr:uid="{00000000-0005-0000-0000-00004B020000}"/>
    <cellStyle name="Normal 5 8" xfId="280" xr:uid="{00000000-0005-0000-0000-00004C020000}"/>
    <cellStyle name="Normal 5 9" xfId="281" xr:uid="{00000000-0005-0000-0000-00004D020000}"/>
    <cellStyle name="Normal 50" xfId="282" xr:uid="{00000000-0005-0000-0000-00004E020000}"/>
    <cellStyle name="Normal 50 2" xfId="283" xr:uid="{00000000-0005-0000-0000-00004F020000}"/>
    <cellStyle name="Normal 50 2 2" xfId="588" xr:uid="{00000000-0005-0000-0000-000050020000}"/>
    <cellStyle name="Normal 50 3" xfId="589" xr:uid="{00000000-0005-0000-0000-000051020000}"/>
    <cellStyle name="Normal 51" xfId="284" xr:uid="{00000000-0005-0000-0000-000052020000}"/>
    <cellStyle name="Normal 51 2" xfId="285" xr:uid="{00000000-0005-0000-0000-000053020000}"/>
    <cellStyle name="Normal 51 2 2" xfId="590" xr:uid="{00000000-0005-0000-0000-000054020000}"/>
    <cellStyle name="Normal 51 3" xfId="591" xr:uid="{00000000-0005-0000-0000-000055020000}"/>
    <cellStyle name="Normal 52" xfId="286" xr:uid="{00000000-0005-0000-0000-000056020000}"/>
    <cellStyle name="Normal 52 2" xfId="287" xr:uid="{00000000-0005-0000-0000-000057020000}"/>
    <cellStyle name="Normal 52 2 2" xfId="592" xr:uid="{00000000-0005-0000-0000-000058020000}"/>
    <cellStyle name="Normal 52 3" xfId="593" xr:uid="{00000000-0005-0000-0000-000059020000}"/>
    <cellStyle name="Normal 53" xfId="288" xr:uid="{00000000-0005-0000-0000-00005A020000}"/>
    <cellStyle name="Normal 53 2" xfId="289" xr:uid="{00000000-0005-0000-0000-00005B020000}"/>
    <cellStyle name="Normal 53 2 2" xfId="594" xr:uid="{00000000-0005-0000-0000-00005C020000}"/>
    <cellStyle name="Normal 53 3" xfId="595" xr:uid="{00000000-0005-0000-0000-00005D020000}"/>
    <cellStyle name="Normal 54" xfId="290" xr:uid="{00000000-0005-0000-0000-00005E020000}"/>
    <cellStyle name="Normal 54 2" xfId="291" xr:uid="{00000000-0005-0000-0000-00005F020000}"/>
    <cellStyle name="Normal 54 2 2" xfId="596" xr:uid="{00000000-0005-0000-0000-000060020000}"/>
    <cellStyle name="Normal 54 3" xfId="597" xr:uid="{00000000-0005-0000-0000-000061020000}"/>
    <cellStyle name="Normal 55" xfId="292" xr:uid="{00000000-0005-0000-0000-000062020000}"/>
    <cellStyle name="Normal 55 2" xfId="293" xr:uid="{00000000-0005-0000-0000-000063020000}"/>
    <cellStyle name="Normal 55 2 2" xfId="598" xr:uid="{00000000-0005-0000-0000-000064020000}"/>
    <cellStyle name="Normal 55 3" xfId="599" xr:uid="{00000000-0005-0000-0000-000065020000}"/>
    <cellStyle name="Normal 56" xfId="294" xr:uid="{00000000-0005-0000-0000-000066020000}"/>
    <cellStyle name="Normal 56 2" xfId="295" xr:uid="{00000000-0005-0000-0000-000067020000}"/>
    <cellStyle name="Normal 56 2 2" xfId="600" xr:uid="{00000000-0005-0000-0000-000068020000}"/>
    <cellStyle name="Normal 56 3" xfId="601" xr:uid="{00000000-0005-0000-0000-000069020000}"/>
    <cellStyle name="Normal 57" xfId="296" xr:uid="{00000000-0005-0000-0000-00006A020000}"/>
    <cellStyle name="Normal 57 2" xfId="602" xr:uid="{00000000-0005-0000-0000-00006B020000}"/>
    <cellStyle name="Normal 57 2 2" xfId="677" xr:uid="{00000000-0005-0000-0000-00006C020000}"/>
    <cellStyle name="Normal 57 3" xfId="603" xr:uid="{00000000-0005-0000-0000-00006D020000}"/>
    <cellStyle name="Normal 57 4" xfId="622" xr:uid="{00000000-0005-0000-0000-00006E020000}"/>
    <cellStyle name="Normal 58" xfId="297" xr:uid="{00000000-0005-0000-0000-00006F020000}"/>
    <cellStyle name="Normal 58 2" xfId="604" xr:uid="{00000000-0005-0000-0000-000070020000}"/>
    <cellStyle name="Normal 58 2 2" xfId="678" xr:uid="{00000000-0005-0000-0000-000071020000}"/>
    <cellStyle name="Normal 58 3" xfId="605" xr:uid="{00000000-0005-0000-0000-000072020000}"/>
    <cellStyle name="Normal 58 4" xfId="623" xr:uid="{00000000-0005-0000-0000-000073020000}"/>
    <cellStyle name="Normal 59" xfId="298" xr:uid="{00000000-0005-0000-0000-000074020000}"/>
    <cellStyle name="Normal 59 2" xfId="606" xr:uid="{00000000-0005-0000-0000-000075020000}"/>
    <cellStyle name="Normal 6" xfId="299" xr:uid="{00000000-0005-0000-0000-000076020000}"/>
    <cellStyle name="Normal 6 10" xfId="300" xr:uid="{00000000-0005-0000-0000-000077020000}"/>
    <cellStyle name="Normal 6 11" xfId="301" xr:uid="{00000000-0005-0000-0000-000078020000}"/>
    <cellStyle name="Normal 6 12" xfId="302" xr:uid="{00000000-0005-0000-0000-000079020000}"/>
    <cellStyle name="Normal 6 13" xfId="303" xr:uid="{00000000-0005-0000-0000-00007A020000}"/>
    <cellStyle name="Normal 6 14" xfId="304" xr:uid="{00000000-0005-0000-0000-00007B020000}"/>
    <cellStyle name="Normal 6 15" xfId="305" xr:uid="{00000000-0005-0000-0000-00007C020000}"/>
    <cellStyle name="Normal 6 16" xfId="306" xr:uid="{00000000-0005-0000-0000-00007D020000}"/>
    <cellStyle name="Normal 6 17" xfId="307" xr:uid="{00000000-0005-0000-0000-00007E020000}"/>
    <cellStyle name="Normal 6 18" xfId="308" xr:uid="{00000000-0005-0000-0000-00007F020000}"/>
    <cellStyle name="Normal 6 19" xfId="309" xr:uid="{00000000-0005-0000-0000-000080020000}"/>
    <cellStyle name="Normal 6 2" xfId="310" xr:uid="{00000000-0005-0000-0000-000081020000}"/>
    <cellStyle name="Normal 6 3" xfId="311" xr:uid="{00000000-0005-0000-0000-000082020000}"/>
    <cellStyle name="Normal 6 4" xfId="312" xr:uid="{00000000-0005-0000-0000-000083020000}"/>
    <cellStyle name="Normal 6 5" xfId="313" xr:uid="{00000000-0005-0000-0000-000084020000}"/>
    <cellStyle name="Normal 6 6" xfId="314" xr:uid="{00000000-0005-0000-0000-000085020000}"/>
    <cellStyle name="Normal 6 7" xfId="315" xr:uid="{00000000-0005-0000-0000-000086020000}"/>
    <cellStyle name="Normal 6 8" xfId="316" xr:uid="{00000000-0005-0000-0000-000087020000}"/>
    <cellStyle name="Normal 6 9" xfId="317" xr:uid="{00000000-0005-0000-0000-000088020000}"/>
    <cellStyle name="Normal 60" xfId="318" xr:uid="{00000000-0005-0000-0000-000089020000}"/>
    <cellStyle name="Normal 60 2" xfId="607" xr:uid="{00000000-0005-0000-0000-00008A020000}"/>
    <cellStyle name="Normal 60 2 2" xfId="722" xr:uid="{00000000-0005-0000-0000-00008B020000}"/>
    <cellStyle name="Normal 60 3" xfId="667" xr:uid="{00000000-0005-0000-0000-00008C020000}"/>
    <cellStyle name="Normal 61" xfId="319" xr:uid="{00000000-0005-0000-0000-00008D020000}"/>
    <cellStyle name="Normal 61 2" xfId="608" xr:uid="{00000000-0005-0000-0000-00008E020000}"/>
    <cellStyle name="Normal 61 2 2" xfId="723" xr:uid="{00000000-0005-0000-0000-00008F020000}"/>
    <cellStyle name="Normal 61 3" xfId="668" xr:uid="{00000000-0005-0000-0000-000090020000}"/>
    <cellStyle name="Normal 62" xfId="320" xr:uid="{00000000-0005-0000-0000-000091020000}"/>
    <cellStyle name="Normal 62 2" xfId="609" xr:uid="{00000000-0005-0000-0000-000092020000}"/>
    <cellStyle name="Normal 62 2 2" xfId="724" xr:uid="{00000000-0005-0000-0000-000093020000}"/>
    <cellStyle name="Normal 62 3" xfId="669" xr:uid="{00000000-0005-0000-0000-000094020000}"/>
    <cellStyle name="Normal 63" xfId="610" xr:uid="{00000000-0005-0000-0000-000095020000}"/>
    <cellStyle name="Normal 64" xfId="611" xr:uid="{00000000-0005-0000-0000-000096020000}"/>
    <cellStyle name="Normal 65" xfId="612" xr:uid="{00000000-0005-0000-0000-000097020000}"/>
    <cellStyle name="Normal 66" xfId="756" xr:uid="{00000000-0005-0000-0000-000098020000}"/>
    <cellStyle name="Normal 66 2" xfId="854" xr:uid="{714BACBC-CB12-4735-8F5E-F6F78BB6D123}"/>
    <cellStyle name="Normal 67" xfId="758" xr:uid="{00000000-0005-0000-0000-000099020000}"/>
    <cellStyle name="Normal 68" xfId="763" xr:uid="{00000000-0005-0000-0000-00009A020000}"/>
    <cellStyle name="Normal 68 2" xfId="780" xr:uid="{00000000-0005-0000-0000-00009B020000}"/>
    <cellStyle name="Normal 68 3" xfId="787" xr:uid="{00000000-0005-0000-0000-00009C020000}"/>
    <cellStyle name="Normal 68 4" xfId="850" xr:uid="{05D294D8-B509-402C-A3EF-0B8766CACD73}"/>
    <cellStyle name="Normal 68 5" xfId="865" xr:uid="{E8B9470D-7379-422D-AE1D-387ECD618D7A}"/>
    <cellStyle name="Normal 69" xfId="765" xr:uid="{00000000-0005-0000-0000-00009D020000}"/>
    <cellStyle name="Normal 69 2" xfId="792" xr:uid="{00000000-0005-0000-0000-00009E020000}"/>
    <cellStyle name="Normal 69 2 2" xfId="811" xr:uid="{98121D00-5B90-43B7-8668-5E5F14483A34}"/>
    <cellStyle name="Normal 69 2 3" xfId="864" xr:uid="{2FBB7D04-2682-4556-8647-FAA74CD9FE3F}"/>
    <cellStyle name="Normal 69 2 4" xfId="870" xr:uid="{8EB72C98-0E9A-44A4-BEB8-9E5215C2C89B}"/>
    <cellStyle name="Normal 69 3" xfId="816" xr:uid="{04644643-781B-4292-BC36-5866DB39A026}"/>
    <cellStyle name="Normal 69 4" xfId="861" xr:uid="{0F66AE12-BD4C-4857-8203-B60C45CBA8B5}"/>
    <cellStyle name="Normal 7" xfId="321" xr:uid="{00000000-0005-0000-0000-00009F020000}"/>
    <cellStyle name="Normal 7 10" xfId="322" xr:uid="{00000000-0005-0000-0000-0000A0020000}"/>
    <cellStyle name="Normal 7 11" xfId="323" xr:uid="{00000000-0005-0000-0000-0000A1020000}"/>
    <cellStyle name="Normal 7 12" xfId="324" xr:uid="{00000000-0005-0000-0000-0000A2020000}"/>
    <cellStyle name="Normal 7 13" xfId="325" xr:uid="{00000000-0005-0000-0000-0000A3020000}"/>
    <cellStyle name="Normal 7 14" xfId="326" xr:uid="{00000000-0005-0000-0000-0000A4020000}"/>
    <cellStyle name="Normal 7 15" xfId="327" xr:uid="{00000000-0005-0000-0000-0000A5020000}"/>
    <cellStyle name="Normal 7 16" xfId="328" xr:uid="{00000000-0005-0000-0000-0000A6020000}"/>
    <cellStyle name="Normal 7 17" xfId="329" xr:uid="{00000000-0005-0000-0000-0000A7020000}"/>
    <cellStyle name="Normal 7 18" xfId="330" xr:uid="{00000000-0005-0000-0000-0000A8020000}"/>
    <cellStyle name="Normal 7 19" xfId="331" xr:uid="{00000000-0005-0000-0000-0000A9020000}"/>
    <cellStyle name="Normal 7 2" xfId="332" xr:uid="{00000000-0005-0000-0000-0000AA020000}"/>
    <cellStyle name="Normal 7 3" xfId="333" xr:uid="{00000000-0005-0000-0000-0000AB020000}"/>
    <cellStyle name="Normal 7 4" xfId="334" xr:uid="{00000000-0005-0000-0000-0000AC020000}"/>
    <cellStyle name="Normal 7 5" xfId="335" xr:uid="{00000000-0005-0000-0000-0000AD020000}"/>
    <cellStyle name="Normal 7 6" xfId="336" xr:uid="{00000000-0005-0000-0000-0000AE020000}"/>
    <cellStyle name="Normal 7 7" xfId="337" xr:uid="{00000000-0005-0000-0000-0000AF020000}"/>
    <cellStyle name="Normal 7 8" xfId="338" xr:uid="{00000000-0005-0000-0000-0000B0020000}"/>
    <cellStyle name="Normal 7 9" xfId="339" xr:uid="{00000000-0005-0000-0000-0000B1020000}"/>
    <cellStyle name="Normal 70" xfId="783" xr:uid="{00000000-0005-0000-0000-0000B2020000}"/>
    <cellStyle name="Normal 70 2" xfId="799" xr:uid="{9D6CD03C-388F-4D8C-BD67-2FED35A25D61}"/>
    <cellStyle name="Normal 70 2 2" xfId="831" xr:uid="{3EDB013A-6FCF-4715-8E19-D4962B37B41F}"/>
    <cellStyle name="Normal 71" xfId="790" xr:uid="{00000000-0005-0000-0000-0000B3020000}"/>
    <cellStyle name="Normal 71 2" xfId="824" xr:uid="{A1C1D1A9-57AC-46D2-84A5-EE4113F3E69D}"/>
    <cellStyle name="Normal 72" xfId="809" xr:uid="{F4C416B1-B526-43F8-A9E0-5E85F0814683}"/>
    <cellStyle name="Normal 72 2" xfId="862" xr:uid="{9E43E0E5-6D94-43D1-B79F-11D7BAB77FBC}"/>
    <cellStyle name="Normal 73" xfId="814" xr:uid="{43E16D64-DA9A-4412-B8B4-86527D954FF6}"/>
    <cellStyle name="Normal 73 2" xfId="888" xr:uid="{807FB2AF-6D8F-410B-8482-1A07D2E6131C}"/>
    <cellStyle name="Normal 74" xfId="815" xr:uid="{CECAA319-29EF-439D-859C-394B62E909D0}"/>
    <cellStyle name="Normal 75" xfId="818" xr:uid="{0CBCD554-0394-4A2F-AA92-29E54A76B8D1}"/>
    <cellStyle name="Normal 75 2" xfId="857" xr:uid="{C3E41ED1-2FF5-492F-8822-5B8EB6EC84EC}"/>
    <cellStyle name="Normal 76" xfId="820" xr:uid="{1186E0F2-51BA-44B5-8598-3B6DD112851D}"/>
    <cellStyle name="Normal 77" xfId="829" xr:uid="{0F12CB98-7242-4CF0-B9A6-AF5840F7F945}"/>
    <cellStyle name="Normal 77 2" xfId="845" xr:uid="{12D7BD41-984C-473E-9C13-FAD75B80B0DB}"/>
    <cellStyle name="Normal 77 3" xfId="894" xr:uid="{68C41ECB-9387-4980-9532-03E0963F9C49}"/>
    <cellStyle name="Normal 78" xfId="839" xr:uid="{9EE436AD-D3DC-44F7-A15D-E29DEDB8A63B}"/>
    <cellStyle name="Normal 79" xfId="859" xr:uid="{47DF27B6-47C9-438A-9A05-418597A823DF}"/>
    <cellStyle name="Normal 79 2" xfId="901" xr:uid="{747045EE-2C19-4857-B2CA-553CCFC66100}"/>
    <cellStyle name="Normal 8" xfId="340" xr:uid="{00000000-0005-0000-0000-0000B4020000}"/>
    <cellStyle name="Normal 8 10" xfId="341" xr:uid="{00000000-0005-0000-0000-0000B5020000}"/>
    <cellStyle name="Normal 8 11" xfId="342" xr:uid="{00000000-0005-0000-0000-0000B6020000}"/>
    <cellStyle name="Normal 8 12" xfId="343" xr:uid="{00000000-0005-0000-0000-0000B7020000}"/>
    <cellStyle name="Normal 8 13" xfId="344" xr:uid="{00000000-0005-0000-0000-0000B8020000}"/>
    <cellStyle name="Normal 8 14" xfId="345" xr:uid="{00000000-0005-0000-0000-0000B9020000}"/>
    <cellStyle name="Normal 8 15" xfId="346" xr:uid="{00000000-0005-0000-0000-0000BA020000}"/>
    <cellStyle name="Normal 8 16" xfId="347" xr:uid="{00000000-0005-0000-0000-0000BB020000}"/>
    <cellStyle name="Normal 8 17" xfId="348" xr:uid="{00000000-0005-0000-0000-0000BC020000}"/>
    <cellStyle name="Normal 8 18" xfId="349" xr:uid="{00000000-0005-0000-0000-0000BD020000}"/>
    <cellStyle name="Normal 8 2" xfId="350" xr:uid="{00000000-0005-0000-0000-0000BE020000}"/>
    <cellStyle name="Normal 8 3" xfId="351" xr:uid="{00000000-0005-0000-0000-0000BF020000}"/>
    <cellStyle name="Normal 8 4" xfId="352" xr:uid="{00000000-0005-0000-0000-0000C0020000}"/>
    <cellStyle name="Normal 8 5" xfId="353" xr:uid="{00000000-0005-0000-0000-0000C1020000}"/>
    <cellStyle name="Normal 8 6" xfId="354" xr:uid="{00000000-0005-0000-0000-0000C2020000}"/>
    <cellStyle name="Normal 8 7" xfId="355" xr:uid="{00000000-0005-0000-0000-0000C3020000}"/>
    <cellStyle name="Normal 8 8" xfId="356" xr:uid="{00000000-0005-0000-0000-0000C4020000}"/>
    <cellStyle name="Normal 8 9" xfId="357" xr:uid="{00000000-0005-0000-0000-0000C5020000}"/>
    <cellStyle name="Normal 80" xfId="868" xr:uid="{2CFBF424-C71C-43B4-886D-D84869A91F01}"/>
    <cellStyle name="Normal 81" xfId="879" xr:uid="{9F725228-5984-467D-8FB4-922C02BC546A}"/>
    <cellStyle name="Normal 81 2" xfId="892" xr:uid="{FB6D48BB-08EA-48E0-AB14-D62BD0A9F847}"/>
    <cellStyle name="Normal 82" xfId="897" xr:uid="{BB66512F-AFF3-422C-A6A0-6C7C98FEC962}"/>
    <cellStyle name="Normal 85" xfId="890" xr:uid="{3D981A19-78C9-46DA-801A-93328A2AF813}"/>
    <cellStyle name="Normal 9" xfId="358" xr:uid="{00000000-0005-0000-0000-0000C6020000}"/>
    <cellStyle name="Normal 9 10" xfId="359" xr:uid="{00000000-0005-0000-0000-0000C7020000}"/>
    <cellStyle name="Normal 9 11" xfId="360" xr:uid="{00000000-0005-0000-0000-0000C8020000}"/>
    <cellStyle name="Normal 9 12" xfId="361" xr:uid="{00000000-0005-0000-0000-0000C9020000}"/>
    <cellStyle name="Normal 9 13" xfId="362" xr:uid="{00000000-0005-0000-0000-0000CA020000}"/>
    <cellStyle name="Normal 9 14" xfId="363" xr:uid="{00000000-0005-0000-0000-0000CB020000}"/>
    <cellStyle name="Normal 9 15" xfId="364" xr:uid="{00000000-0005-0000-0000-0000CC020000}"/>
    <cellStyle name="Normal 9 16" xfId="365" xr:uid="{00000000-0005-0000-0000-0000CD020000}"/>
    <cellStyle name="Normal 9 17" xfId="366" xr:uid="{00000000-0005-0000-0000-0000CE020000}"/>
    <cellStyle name="Normal 9 18" xfId="367" xr:uid="{00000000-0005-0000-0000-0000CF020000}"/>
    <cellStyle name="Normal 9 2" xfId="368" xr:uid="{00000000-0005-0000-0000-0000D0020000}"/>
    <cellStyle name="Normal 9 3" xfId="369" xr:uid="{00000000-0005-0000-0000-0000D1020000}"/>
    <cellStyle name="Normal 9 4" xfId="370" xr:uid="{00000000-0005-0000-0000-0000D2020000}"/>
    <cellStyle name="Normal 9 5" xfId="371" xr:uid="{00000000-0005-0000-0000-0000D3020000}"/>
    <cellStyle name="Normal 9 6" xfId="372" xr:uid="{00000000-0005-0000-0000-0000D4020000}"/>
    <cellStyle name="Normal 9 7" xfId="373" xr:uid="{00000000-0005-0000-0000-0000D5020000}"/>
    <cellStyle name="Normal 9 8" xfId="374" xr:uid="{00000000-0005-0000-0000-0000D6020000}"/>
    <cellStyle name="Normal 9 9" xfId="375" xr:uid="{00000000-0005-0000-0000-0000D7020000}"/>
    <cellStyle name="Parent row" xfId="804" xr:uid="{C55A45AC-F8B6-4218-A722-26234E47CC2A}"/>
    <cellStyle name="Percent" xfId="751" builtinId="5"/>
    <cellStyle name="Percent 10" xfId="762" xr:uid="{00000000-0005-0000-0000-0000D9020000}"/>
    <cellStyle name="Percent 10 2" xfId="847" xr:uid="{BF936D0B-62F9-4A82-B889-83A65BC521CB}"/>
    <cellStyle name="Percent 10 2 2" xfId="867" xr:uid="{C91D89DF-07BA-4BA9-B64B-5D95AAE7109B}"/>
    <cellStyle name="Percent 11" xfId="764" xr:uid="{00000000-0005-0000-0000-0000DA020000}"/>
    <cellStyle name="Percent 11 2" xfId="782" xr:uid="{00000000-0005-0000-0000-0000DB020000}"/>
    <cellStyle name="Percent 11 3" xfId="789" xr:uid="{00000000-0005-0000-0000-0000DC020000}"/>
    <cellStyle name="Percent 12" xfId="777" xr:uid="{00000000-0005-0000-0000-0000DD020000}"/>
    <cellStyle name="Percent 13" xfId="784" xr:uid="{00000000-0005-0000-0000-0000DE020000}"/>
    <cellStyle name="Percent 13 2" xfId="797" xr:uid="{32F24AA3-767A-4F11-A2A5-D13D02F7B893}"/>
    <cellStyle name="Percent 13 2 2" xfId="833" xr:uid="{C8C02987-5670-420C-AF09-590EF0C18637}"/>
    <cellStyle name="Percent 14" xfId="883" xr:uid="{EBC61F85-F4F8-487F-BCCC-966F85A1D673}"/>
    <cellStyle name="Percent 15" xfId="846" xr:uid="{22173BA2-3A3E-431A-AA10-3A8DF12BF85D}"/>
    <cellStyle name="Percent 16" xfId="900" xr:uid="{822EED76-9BFA-42D7-9B43-04C4D3E173D3}"/>
    <cellStyle name="Percent 17" xfId="844" xr:uid="{97AEEF15-2330-486E-AFDC-5559DAFF1223}"/>
    <cellStyle name="Percent 2" xfId="376" xr:uid="{00000000-0005-0000-0000-0000DF020000}"/>
    <cellStyle name="Percent 2 10 3" xfId="771" xr:uid="{00000000-0005-0000-0000-0000E0020000}"/>
    <cellStyle name="Percent 2 10 3 4 2" xfId="774" xr:uid="{00000000-0005-0000-0000-0000E1020000}"/>
    <cellStyle name="Percent 2 151" xfId="836" xr:uid="{04EF25C0-2EAF-4640-AA3E-5F44B67CAF64}"/>
    <cellStyle name="Percent 2 151 2" xfId="848" xr:uid="{90AFDFB4-C47C-4872-897E-AEF56E16AE24}"/>
    <cellStyle name="Percent 2 151 2 2" xfId="851" xr:uid="{A182E4BE-2986-4D15-8E24-961A92DAE076}"/>
    <cellStyle name="Percent 2 2" xfId="377" xr:uid="{00000000-0005-0000-0000-0000E2020000}"/>
    <cellStyle name="Percent 2 3" xfId="378" xr:uid="{00000000-0005-0000-0000-0000E3020000}"/>
    <cellStyle name="Percent 2 4" xfId="379" xr:uid="{00000000-0005-0000-0000-0000E4020000}"/>
    <cellStyle name="Percent 2 4 2" xfId="874" xr:uid="{7859D6CA-4E9D-4A39-BC61-8E167C69E8B9}"/>
    <cellStyle name="Percent 2 5" xfId="380" xr:uid="{00000000-0005-0000-0000-0000E5020000}"/>
    <cellStyle name="Percent 2 6" xfId="381" xr:uid="{00000000-0005-0000-0000-0000E6020000}"/>
    <cellStyle name="Percent 3" xfId="382" xr:uid="{00000000-0005-0000-0000-0000E7020000}"/>
    <cellStyle name="Percent 3 2" xfId="383" xr:uid="{00000000-0005-0000-0000-0000E8020000}"/>
    <cellStyle name="Percent 3 2 2" xfId="877" xr:uid="{D8E9952D-782C-453A-A718-55A2633F0616}"/>
    <cellStyle name="Percent 3 3" xfId="384" xr:uid="{00000000-0005-0000-0000-0000E9020000}"/>
    <cellStyle name="Percent 3 4" xfId="793" xr:uid="{00000000-0005-0000-0000-0000EA020000}"/>
    <cellStyle name="Percent 4" xfId="385" xr:uid="{00000000-0005-0000-0000-0000EB020000}"/>
    <cellStyle name="Percent 4 2" xfId="386" xr:uid="{00000000-0005-0000-0000-0000EC020000}"/>
    <cellStyle name="Percent 4 3" xfId="387" xr:uid="{00000000-0005-0000-0000-0000ED020000}"/>
    <cellStyle name="Percent 4 3 2" xfId="388" xr:uid="{00000000-0005-0000-0000-0000EE020000}"/>
    <cellStyle name="Percent 4 3 2 2" xfId="613" xr:uid="{00000000-0005-0000-0000-0000EF020000}"/>
    <cellStyle name="Percent 4 3 2 2 2" xfId="726" xr:uid="{00000000-0005-0000-0000-0000F0020000}"/>
    <cellStyle name="Percent 4 3 2 3" xfId="671" xr:uid="{00000000-0005-0000-0000-0000F1020000}"/>
    <cellStyle name="Percent 4 3 3" xfId="614" xr:uid="{00000000-0005-0000-0000-0000F2020000}"/>
    <cellStyle name="Percent 4 3 3 2" xfId="725" xr:uid="{00000000-0005-0000-0000-0000F3020000}"/>
    <cellStyle name="Percent 4 3 4" xfId="615" xr:uid="{00000000-0005-0000-0000-0000F4020000}"/>
    <cellStyle name="Percent 4 3 4 2" xfId="749" xr:uid="{00000000-0005-0000-0000-0000F5020000}"/>
    <cellStyle name="Percent 4 3 5" xfId="670" xr:uid="{00000000-0005-0000-0000-0000F6020000}"/>
    <cellStyle name="Percent 5" xfId="389" xr:uid="{00000000-0005-0000-0000-0000F7020000}"/>
    <cellStyle name="Percent 6" xfId="390" xr:uid="{00000000-0005-0000-0000-0000F8020000}"/>
    <cellStyle name="Percent 6 2" xfId="391" xr:uid="{00000000-0005-0000-0000-0000F9020000}"/>
    <cellStyle name="Percent 6 2 2" xfId="616" xr:uid="{00000000-0005-0000-0000-0000FA020000}"/>
    <cellStyle name="Percent 6 3" xfId="617" xr:uid="{00000000-0005-0000-0000-0000FB020000}"/>
    <cellStyle name="Percent 7" xfId="392" xr:uid="{00000000-0005-0000-0000-0000FC020000}"/>
    <cellStyle name="Percent 8" xfId="393" xr:uid="{00000000-0005-0000-0000-0000FD020000}"/>
    <cellStyle name="Percent 9" xfId="757" xr:uid="{00000000-0005-0000-0000-0000FE020000}"/>
    <cellStyle name="Percent 9 2" xfId="800" xr:uid="{B70E6971-9C0A-499E-AE8C-6D5E05CF183E}"/>
    <cellStyle name="Percent 9 2 2" xfId="887" xr:uid="{09B1D1A8-D5E9-48C0-815C-02DC8FD0A732}"/>
    <cellStyle name="R03A" xfId="753" xr:uid="{00000000-0005-0000-0000-0000FF020000}"/>
    <cellStyle name="R03A 2" xfId="754" xr:uid="{00000000-0005-0000-0000-000000030000}"/>
    <cellStyle name="Style 21" xfId="394" xr:uid="{00000000-0005-0000-0000-000001030000}"/>
    <cellStyle name="Style 22" xfId="395" xr:uid="{00000000-0005-0000-0000-000002030000}"/>
    <cellStyle name="Style 23" xfId="396" xr:uid="{00000000-0005-0000-0000-000003030000}"/>
    <cellStyle name="Style 24" xfId="397" xr:uid="{00000000-0005-0000-0000-000004030000}"/>
    <cellStyle name="Style 25" xfId="398" xr:uid="{00000000-0005-0000-0000-000005030000}"/>
    <cellStyle name="Style 26" xfId="399" xr:uid="{00000000-0005-0000-0000-000006030000}"/>
    <cellStyle name="Style 27" xfId="400" xr:uid="{00000000-0005-0000-0000-000007030000}"/>
    <cellStyle name="Style 28" xfId="401" xr:uid="{00000000-0005-0000-0000-000008030000}"/>
    <cellStyle name="Style 29" xfId="402" xr:uid="{00000000-0005-0000-0000-000009030000}"/>
    <cellStyle name="Style 30" xfId="403" xr:uid="{00000000-0005-0000-0000-00000A030000}"/>
    <cellStyle name="Style 31" xfId="404" xr:uid="{00000000-0005-0000-0000-00000B030000}"/>
    <cellStyle name="Style 32" xfId="405" xr:uid="{00000000-0005-0000-0000-00000C030000}"/>
    <cellStyle name="Style 33" xfId="406" xr:uid="{00000000-0005-0000-0000-00000D030000}"/>
    <cellStyle name="Style 34" xfId="407" xr:uid="{00000000-0005-0000-0000-00000E030000}"/>
    <cellStyle name="Style 35" xfId="408" xr:uid="{00000000-0005-0000-0000-00000F030000}"/>
    <cellStyle name="Style 36" xfId="409" xr:uid="{00000000-0005-0000-0000-000010030000}"/>
    <cellStyle name="Style 39" xfId="410" xr:uid="{00000000-0005-0000-0000-000011030000}"/>
    <cellStyle name="Table title" xfId="803" xr:uid="{43AF8C6B-89CE-4912-9540-E8AADD94CC78}"/>
    <cellStyle name="Total Format 1" xfId="411" xr:uid="{00000000-0005-0000-0000-000012030000}"/>
    <cellStyle name="Total Format 1 2" xfId="412" xr:uid="{00000000-0005-0000-0000-000013030000}"/>
    <cellStyle name="Total Format 1 3" xfId="413" xr:uid="{00000000-0005-0000-0000-000014030000}"/>
    <cellStyle name="Total Format 2" xfId="414" xr:uid="{00000000-0005-0000-0000-000015030000}"/>
    <cellStyle name="Total Format 2 2" xfId="415" xr:uid="{00000000-0005-0000-0000-000016030000}"/>
    <cellStyle name="Total Format 2 3" xfId="416" xr:uid="{00000000-0005-0000-0000-000017030000}"/>
    <cellStyle name="Total Format 3" xfId="417" xr:uid="{00000000-0005-0000-0000-000018030000}"/>
    <cellStyle name="Total Format 3 2" xfId="418" xr:uid="{00000000-0005-0000-0000-000019030000}"/>
    <cellStyle name="Total Format 3 3" xfId="419" xr:uid="{00000000-0005-0000-0000-00001A030000}"/>
  </cellStyles>
  <dxfs count="27">
    <dxf>
      <fill>
        <patternFill>
          <bgColor indexed="44"/>
        </patternFill>
      </fill>
    </dxf>
    <dxf>
      <fill>
        <patternFill>
          <bgColor indexed="40"/>
        </patternFill>
      </fill>
    </dxf>
    <dxf>
      <fill>
        <patternFill>
          <bgColor indexed="26"/>
        </patternFill>
      </fill>
    </dxf>
    <dxf>
      <fill>
        <patternFill>
          <bgColor indexed="47"/>
        </patternFill>
      </fill>
    </dxf>
    <dxf>
      <fill>
        <patternFill>
          <bgColor indexed="44"/>
        </patternFill>
      </fill>
    </dxf>
    <dxf>
      <fill>
        <patternFill>
          <bgColor indexed="40"/>
        </patternFill>
      </fill>
    </dxf>
    <dxf>
      <fill>
        <patternFill>
          <bgColor indexed="44"/>
        </patternFill>
      </fill>
    </dxf>
    <dxf>
      <fill>
        <patternFill>
          <bgColor indexed="40"/>
        </patternFill>
      </fill>
    </dxf>
    <dxf>
      <fill>
        <patternFill>
          <bgColor indexed="44"/>
        </patternFill>
      </fill>
    </dxf>
    <dxf>
      <fill>
        <patternFill>
          <bgColor indexed="40"/>
        </patternFill>
      </fill>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
      <fill>
        <gradientFill degree="45">
          <stop position="0">
            <color rgb="FFCC6600"/>
          </stop>
          <stop position="1">
            <color theme="0"/>
          </stop>
        </gradientFill>
      </fill>
      <border>
        <left style="thin">
          <color rgb="FFCC6600"/>
        </left>
        <right style="thin">
          <color rgb="FFCC6600"/>
        </right>
        <top style="thin">
          <color rgb="FFCC6600"/>
        </top>
        <bottom style="thin">
          <color rgb="FFCC6600"/>
        </bottom>
      </border>
    </dxf>
    <dxf>
      <font>
        <b/>
        <i val="0"/>
      </font>
      <fill>
        <gradientFill degree="225">
          <stop position="0">
            <color theme="0"/>
          </stop>
          <stop position="1">
            <color theme="9" tint="0.59999389629810485"/>
          </stop>
        </gradientFill>
      </fill>
      <border>
        <left style="thin">
          <color rgb="FFFFC000"/>
        </left>
        <right style="thin">
          <color rgb="FFFFC000"/>
        </right>
        <top style="thin">
          <color rgb="FFFFC000"/>
        </top>
        <bottom style="thin">
          <color rgb="FFFFC000"/>
        </bottom>
      </border>
    </dxf>
  </dxfs>
  <tableStyles count="0" defaultTableStyle="TableStyleMedium9"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MRP SBBI</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5.20172505229511E-2"/>
                  <c:y val="-0.22799879996780401"/>
                </c:manualLayout>
              </c:layout>
              <c:numFmt formatCode="General" sourceLinked="0"/>
            </c:trendlineLbl>
          </c:trendline>
          <c:xVal>
            <c:numRef>
              <c:f>'MRP ERP WP'!$M$16:$M$1156</c:f>
              <c:numCache>
                <c:formatCode>0.00%</c:formatCode>
                <c:ptCount val="1141"/>
                <c:pt idx="0">
                  <c:v>3.6000000000000004E-2</c:v>
                </c:pt>
                <c:pt idx="1">
                  <c:v>3.6000000000000004E-2</c:v>
                </c:pt>
                <c:pt idx="2">
                  <c:v>3.2399999999999998E-2</c:v>
                </c:pt>
                <c:pt idx="3">
                  <c:v>3.4799999999999998E-2</c:v>
                </c:pt>
                <c:pt idx="4">
                  <c:v>3.2399999999999998E-2</c:v>
                </c:pt>
                <c:pt idx="5">
                  <c:v>3.3599999999999991E-2</c:v>
                </c:pt>
                <c:pt idx="6">
                  <c:v>3.2399999999999998E-2</c:v>
                </c:pt>
                <c:pt idx="7">
                  <c:v>3.2399999999999998E-2</c:v>
                </c:pt>
                <c:pt idx="8">
                  <c:v>3.4799999999999998E-2</c:v>
                </c:pt>
                <c:pt idx="9">
                  <c:v>3.2399999999999998E-2</c:v>
                </c:pt>
                <c:pt idx="10">
                  <c:v>3.3599999999999991E-2</c:v>
                </c:pt>
                <c:pt idx="11">
                  <c:v>3.2399999999999998E-2</c:v>
                </c:pt>
                <c:pt idx="12">
                  <c:v>3.2399999999999998E-2</c:v>
                </c:pt>
                <c:pt idx="13">
                  <c:v>3.2399999999999998E-2</c:v>
                </c:pt>
                <c:pt idx="14">
                  <c:v>0.03</c:v>
                </c:pt>
                <c:pt idx="15">
                  <c:v>3.2399999999999998E-2</c:v>
                </c:pt>
                <c:pt idx="16">
                  <c:v>3.1199999999999999E-2</c:v>
                </c:pt>
                <c:pt idx="17">
                  <c:v>3.2399999999999998E-2</c:v>
                </c:pt>
                <c:pt idx="18">
                  <c:v>3.2399999999999998E-2</c:v>
                </c:pt>
                <c:pt idx="19">
                  <c:v>3.2399999999999998E-2</c:v>
                </c:pt>
                <c:pt idx="20">
                  <c:v>3.4799999999999998E-2</c:v>
                </c:pt>
                <c:pt idx="21">
                  <c:v>3.2399999999999998E-2</c:v>
                </c:pt>
                <c:pt idx="22">
                  <c:v>3.6000000000000004E-2</c:v>
                </c:pt>
                <c:pt idx="23">
                  <c:v>3.2399999999999998E-2</c:v>
                </c:pt>
                <c:pt idx="24">
                  <c:v>3.4799999999999998E-2</c:v>
                </c:pt>
                <c:pt idx="25">
                  <c:v>3.4799999999999998E-2</c:v>
                </c:pt>
                <c:pt idx="26">
                  <c:v>3.2399999999999998E-2</c:v>
                </c:pt>
                <c:pt idx="27">
                  <c:v>3.3599999999999991E-2</c:v>
                </c:pt>
                <c:pt idx="28">
                  <c:v>4.0799999999999996E-2</c:v>
                </c:pt>
                <c:pt idx="29">
                  <c:v>3.6000000000000004E-2</c:v>
                </c:pt>
                <c:pt idx="30">
                  <c:v>3.4799999999999998E-2</c:v>
                </c:pt>
                <c:pt idx="31">
                  <c:v>3.8400000000000004E-2</c:v>
                </c:pt>
                <c:pt idx="32">
                  <c:v>3.6000000000000004E-2</c:v>
                </c:pt>
                <c:pt idx="33">
                  <c:v>3.8400000000000004E-2</c:v>
                </c:pt>
                <c:pt idx="34">
                  <c:v>3.7199999999999997E-2</c:v>
                </c:pt>
                <c:pt idx="35">
                  <c:v>3.1199999999999999E-2</c:v>
                </c:pt>
                <c:pt idx="36">
                  <c:v>3.7199999999999997E-2</c:v>
                </c:pt>
                <c:pt idx="37">
                  <c:v>3.4799999999999998E-2</c:v>
                </c:pt>
                <c:pt idx="38">
                  <c:v>3.1199999999999999E-2</c:v>
                </c:pt>
                <c:pt idx="39">
                  <c:v>3.4799999999999998E-2</c:v>
                </c:pt>
                <c:pt idx="40">
                  <c:v>3.2399999999999998E-2</c:v>
                </c:pt>
                <c:pt idx="41">
                  <c:v>3.2399999999999998E-2</c:v>
                </c:pt>
                <c:pt idx="42">
                  <c:v>3.4799999999999998E-2</c:v>
                </c:pt>
                <c:pt idx="43">
                  <c:v>3.3599999999999991E-2</c:v>
                </c:pt>
                <c:pt idx="44">
                  <c:v>3.1199999999999999E-2</c:v>
                </c:pt>
                <c:pt idx="45">
                  <c:v>3.4799999999999998E-2</c:v>
                </c:pt>
                <c:pt idx="46">
                  <c:v>3.2399999999999998E-2</c:v>
                </c:pt>
                <c:pt idx="47">
                  <c:v>3.1199999999999999E-2</c:v>
                </c:pt>
                <c:pt idx="48">
                  <c:v>3.3599999999999991E-2</c:v>
                </c:pt>
                <c:pt idx="49">
                  <c:v>3.3599999999999991E-2</c:v>
                </c:pt>
                <c:pt idx="50">
                  <c:v>3.1199999999999999E-2</c:v>
                </c:pt>
                <c:pt idx="51">
                  <c:v>3.4799999999999998E-2</c:v>
                </c:pt>
                <c:pt idx="52">
                  <c:v>3.2399999999999998E-2</c:v>
                </c:pt>
                <c:pt idx="53">
                  <c:v>3.1199999999999999E-2</c:v>
                </c:pt>
                <c:pt idx="54">
                  <c:v>3.3599999999999991E-2</c:v>
                </c:pt>
                <c:pt idx="55">
                  <c:v>3.2399999999999998E-2</c:v>
                </c:pt>
                <c:pt idx="56">
                  <c:v>3.2399999999999998E-2</c:v>
                </c:pt>
                <c:pt idx="57">
                  <c:v>3.2399999999999998E-2</c:v>
                </c:pt>
                <c:pt idx="58">
                  <c:v>3.4799999999999998E-2</c:v>
                </c:pt>
                <c:pt idx="59">
                  <c:v>3.7199999999999997E-2</c:v>
                </c:pt>
                <c:pt idx="60">
                  <c:v>3.8400000000000004E-2</c:v>
                </c:pt>
                <c:pt idx="61">
                  <c:v>3.8400000000000004E-2</c:v>
                </c:pt>
                <c:pt idx="62">
                  <c:v>3.8400000000000004E-2</c:v>
                </c:pt>
                <c:pt idx="63">
                  <c:v>3.7199999999999997E-2</c:v>
                </c:pt>
                <c:pt idx="64">
                  <c:v>3.6000000000000004E-2</c:v>
                </c:pt>
                <c:pt idx="65">
                  <c:v>3.3599999999999991E-2</c:v>
                </c:pt>
                <c:pt idx="66">
                  <c:v>3.3599999999999991E-2</c:v>
                </c:pt>
                <c:pt idx="67">
                  <c:v>3.3599999999999991E-2</c:v>
                </c:pt>
                <c:pt idx="68">
                  <c:v>3.3599999999999991E-2</c:v>
                </c:pt>
                <c:pt idx="69">
                  <c:v>3.1199999999999999E-2</c:v>
                </c:pt>
                <c:pt idx="70">
                  <c:v>3.2399999999999998E-2</c:v>
                </c:pt>
                <c:pt idx="71">
                  <c:v>3.1199999999999999E-2</c:v>
                </c:pt>
                <c:pt idx="72">
                  <c:v>3.2399999999999998E-2</c:v>
                </c:pt>
                <c:pt idx="73">
                  <c:v>3.2399999999999998E-2</c:v>
                </c:pt>
                <c:pt idx="74">
                  <c:v>2.76E-2</c:v>
                </c:pt>
                <c:pt idx="75">
                  <c:v>3.2399999999999998E-2</c:v>
                </c:pt>
                <c:pt idx="76">
                  <c:v>0.03</c:v>
                </c:pt>
                <c:pt idx="77">
                  <c:v>3.3599999999999991E-2</c:v>
                </c:pt>
                <c:pt idx="78">
                  <c:v>0.03</c:v>
                </c:pt>
                <c:pt idx="79">
                  <c:v>3.1199999999999999E-2</c:v>
                </c:pt>
                <c:pt idx="80">
                  <c:v>3.1199999999999999E-2</c:v>
                </c:pt>
                <c:pt idx="81">
                  <c:v>0.03</c:v>
                </c:pt>
                <c:pt idx="82">
                  <c:v>3.1199999999999999E-2</c:v>
                </c:pt>
                <c:pt idx="83">
                  <c:v>0.03</c:v>
                </c:pt>
                <c:pt idx="84">
                  <c:v>3.3599999999999991E-2</c:v>
                </c:pt>
                <c:pt idx="85">
                  <c:v>3.4799999999999998E-2</c:v>
                </c:pt>
                <c:pt idx="86">
                  <c:v>2.8799999999999999E-2</c:v>
                </c:pt>
                <c:pt idx="87">
                  <c:v>3.2399999999999998E-2</c:v>
                </c:pt>
                <c:pt idx="88">
                  <c:v>0.03</c:v>
                </c:pt>
                <c:pt idx="89">
                  <c:v>0.03</c:v>
                </c:pt>
                <c:pt idx="90">
                  <c:v>2.8799999999999999E-2</c:v>
                </c:pt>
                <c:pt idx="91">
                  <c:v>2.8799999999999999E-2</c:v>
                </c:pt>
                <c:pt idx="92">
                  <c:v>2.8799999999999999E-2</c:v>
                </c:pt>
                <c:pt idx="93">
                  <c:v>2.76E-2</c:v>
                </c:pt>
                <c:pt idx="94">
                  <c:v>3.2399999999999998E-2</c:v>
                </c:pt>
                <c:pt idx="95">
                  <c:v>0.03</c:v>
                </c:pt>
                <c:pt idx="96">
                  <c:v>0.03</c:v>
                </c:pt>
                <c:pt idx="97">
                  <c:v>0.03</c:v>
                </c:pt>
                <c:pt idx="98">
                  <c:v>2.52E-2</c:v>
                </c:pt>
                <c:pt idx="99">
                  <c:v>2.64E-2</c:v>
                </c:pt>
                <c:pt idx="100">
                  <c:v>2.76E-2</c:v>
                </c:pt>
                <c:pt idx="101">
                  <c:v>2.76E-2</c:v>
                </c:pt>
                <c:pt idx="102">
                  <c:v>2.64E-2</c:v>
                </c:pt>
                <c:pt idx="103">
                  <c:v>2.8799999999999999E-2</c:v>
                </c:pt>
                <c:pt idx="104">
                  <c:v>2.76E-2</c:v>
                </c:pt>
                <c:pt idx="105">
                  <c:v>2.76E-2</c:v>
                </c:pt>
                <c:pt idx="106">
                  <c:v>2.76E-2</c:v>
                </c:pt>
                <c:pt idx="107">
                  <c:v>2.8799999999999999E-2</c:v>
                </c:pt>
                <c:pt idx="108">
                  <c:v>2.8799999999999999E-2</c:v>
                </c:pt>
                <c:pt idx="109">
                  <c:v>2.8799999999999999E-2</c:v>
                </c:pt>
                <c:pt idx="110">
                  <c:v>2.76E-2</c:v>
                </c:pt>
                <c:pt idx="111">
                  <c:v>2.8799999999999999E-2</c:v>
                </c:pt>
                <c:pt idx="112">
                  <c:v>2.64E-2</c:v>
                </c:pt>
                <c:pt idx="113">
                  <c:v>2.64E-2</c:v>
                </c:pt>
                <c:pt idx="114">
                  <c:v>2.8799999999999999E-2</c:v>
                </c:pt>
                <c:pt idx="115">
                  <c:v>2.76E-2</c:v>
                </c:pt>
                <c:pt idx="116">
                  <c:v>2.76E-2</c:v>
                </c:pt>
                <c:pt idx="117">
                  <c:v>2.52E-2</c:v>
                </c:pt>
                <c:pt idx="118">
                  <c:v>2.76E-2</c:v>
                </c:pt>
                <c:pt idx="119">
                  <c:v>2.64E-2</c:v>
                </c:pt>
                <c:pt idx="120">
                  <c:v>2.64E-2</c:v>
                </c:pt>
                <c:pt idx="121">
                  <c:v>2.52E-2</c:v>
                </c:pt>
                <c:pt idx="122">
                  <c:v>2.4E-2</c:v>
                </c:pt>
                <c:pt idx="123">
                  <c:v>2.64E-2</c:v>
                </c:pt>
                <c:pt idx="124">
                  <c:v>2.76E-2</c:v>
                </c:pt>
                <c:pt idx="125">
                  <c:v>2.64E-2</c:v>
                </c:pt>
                <c:pt idx="126">
                  <c:v>0.03</c:v>
                </c:pt>
                <c:pt idx="127">
                  <c:v>2.8799999999999999E-2</c:v>
                </c:pt>
                <c:pt idx="128">
                  <c:v>2.76E-2</c:v>
                </c:pt>
                <c:pt idx="129">
                  <c:v>2.76E-2</c:v>
                </c:pt>
                <c:pt idx="130">
                  <c:v>2.76E-2</c:v>
                </c:pt>
                <c:pt idx="131">
                  <c:v>2.8799999999999999E-2</c:v>
                </c:pt>
                <c:pt idx="132">
                  <c:v>2.76E-2</c:v>
                </c:pt>
                <c:pt idx="133">
                  <c:v>2.76E-2</c:v>
                </c:pt>
                <c:pt idx="134">
                  <c:v>2.52E-2</c:v>
                </c:pt>
                <c:pt idx="135">
                  <c:v>2.76E-2</c:v>
                </c:pt>
                <c:pt idx="136">
                  <c:v>2.64E-2</c:v>
                </c:pt>
                <c:pt idx="137">
                  <c:v>2.64E-2</c:v>
                </c:pt>
                <c:pt idx="138">
                  <c:v>2.52E-2</c:v>
                </c:pt>
                <c:pt idx="139">
                  <c:v>2.52E-2</c:v>
                </c:pt>
                <c:pt idx="140">
                  <c:v>2.64E-2</c:v>
                </c:pt>
                <c:pt idx="141">
                  <c:v>2.52E-2</c:v>
                </c:pt>
                <c:pt idx="142">
                  <c:v>2.64E-2</c:v>
                </c:pt>
                <c:pt idx="143">
                  <c:v>2.52E-2</c:v>
                </c:pt>
                <c:pt idx="144">
                  <c:v>2.64E-2</c:v>
                </c:pt>
                <c:pt idx="145">
                  <c:v>2.52E-2</c:v>
                </c:pt>
                <c:pt idx="146">
                  <c:v>2.2800000000000001E-2</c:v>
                </c:pt>
                <c:pt idx="147">
                  <c:v>2.52E-2</c:v>
                </c:pt>
                <c:pt idx="148">
                  <c:v>2.2800000000000001E-2</c:v>
                </c:pt>
                <c:pt idx="149">
                  <c:v>2.4E-2</c:v>
                </c:pt>
                <c:pt idx="150">
                  <c:v>2.1600000000000001E-2</c:v>
                </c:pt>
                <c:pt idx="151">
                  <c:v>2.2800000000000001E-2</c:v>
                </c:pt>
                <c:pt idx="152">
                  <c:v>2.1600000000000001E-2</c:v>
                </c:pt>
                <c:pt idx="153">
                  <c:v>2.2800000000000001E-2</c:v>
                </c:pt>
                <c:pt idx="154">
                  <c:v>2.76E-2</c:v>
                </c:pt>
                <c:pt idx="155">
                  <c:v>2.4E-2</c:v>
                </c:pt>
                <c:pt idx="156">
                  <c:v>2.2800000000000001E-2</c:v>
                </c:pt>
                <c:pt idx="157">
                  <c:v>2.4E-2</c:v>
                </c:pt>
                <c:pt idx="158">
                  <c:v>2.1600000000000001E-2</c:v>
                </c:pt>
                <c:pt idx="159">
                  <c:v>2.2800000000000001E-2</c:v>
                </c:pt>
                <c:pt idx="160">
                  <c:v>2.1600000000000001E-2</c:v>
                </c:pt>
                <c:pt idx="161">
                  <c:v>2.2800000000000001E-2</c:v>
                </c:pt>
                <c:pt idx="162">
                  <c:v>2.2800000000000001E-2</c:v>
                </c:pt>
                <c:pt idx="163">
                  <c:v>2.4E-2</c:v>
                </c:pt>
                <c:pt idx="164">
                  <c:v>2.2800000000000001E-2</c:v>
                </c:pt>
                <c:pt idx="165">
                  <c:v>2.1600000000000001E-2</c:v>
                </c:pt>
                <c:pt idx="166">
                  <c:v>2.1600000000000001E-2</c:v>
                </c:pt>
                <c:pt idx="167">
                  <c:v>2.1600000000000001E-2</c:v>
                </c:pt>
                <c:pt idx="168">
                  <c:v>2.0399999999999998E-2</c:v>
                </c:pt>
                <c:pt idx="169">
                  <c:v>1.9200000000000002E-2</c:v>
                </c:pt>
                <c:pt idx="170">
                  <c:v>1.9200000000000002E-2</c:v>
                </c:pt>
                <c:pt idx="171">
                  <c:v>2.1600000000000001E-2</c:v>
                </c:pt>
                <c:pt idx="172">
                  <c:v>2.0399999999999998E-2</c:v>
                </c:pt>
                <c:pt idx="173">
                  <c:v>2.0399999999999998E-2</c:v>
                </c:pt>
                <c:pt idx="174">
                  <c:v>1.9200000000000002E-2</c:v>
                </c:pt>
                <c:pt idx="175">
                  <c:v>1.9200000000000002E-2</c:v>
                </c:pt>
                <c:pt idx="176">
                  <c:v>1.9200000000000002E-2</c:v>
                </c:pt>
                <c:pt idx="177">
                  <c:v>1.9200000000000002E-2</c:v>
                </c:pt>
                <c:pt idx="178">
                  <c:v>1.9200000000000002E-2</c:v>
                </c:pt>
                <c:pt idx="179">
                  <c:v>1.6799999999999995E-2</c:v>
                </c:pt>
                <c:pt idx="180">
                  <c:v>1.9200000000000002E-2</c:v>
                </c:pt>
                <c:pt idx="181">
                  <c:v>2.52E-2</c:v>
                </c:pt>
                <c:pt idx="182">
                  <c:v>2.2800000000000001E-2</c:v>
                </c:pt>
                <c:pt idx="183">
                  <c:v>2.52E-2</c:v>
                </c:pt>
                <c:pt idx="184">
                  <c:v>2.4E-2</c:v>
                </c:pt>
                <c:pt idx="185">
                  <c:v>2.2800000000000001E-2</c:v>
                </c:pt>
                <c:pt idx="186">
                  <c:v>2.52E-2</c:v>
                </c:pt>
                <c:pt idx="187">
                  <c:v>2.52E-2</c:v>
                </c:pt>
                <c:pt idx="188">
                  <c:v>2.52E-2</c:v>
                </c:pt>
                <c:pt idx="189">
                  <c:v>2.4E-2</c:v>
                </c:pt>
                <c:pt idx="190">
                  <c:v>2.52E-2</c:v>
                </c:pt>
                <c:pt idx="191">
                  <c:v>2.4E-2</c:v>
                </c:pt>
                <c:pt idx="192">
                  <c:v>2.52E-2</c:v>
                </c:pt>
                <c:pt idx="193">
                  <c:v>2.4E-2</c:v>
                </c:pt>
                <c:pt idx="194">
                  <c:v>2.2800000000000001E-2</c:v>
                </c:pt>
                <c:pt idx="195">
                  <c:v>2.52E-2</c:v>
                </c:pt>
                <c:pt idx="196">
                  <c:v>2.4E-2</c:v>
                </c:pt>
                <c:pt idx="197">
                  <c:v>2.2800000000000001E-2</c:v>
                </c:pt>
                <c:pt idx="198">
                  <c:v>2.52E-2</c:v>
                </c:pt>
                <c:pt idx="199">
                  <c:v>2.52E-2</c:v>
                </c:pt>
                <c:pt idx="200">
                  <c:v>2.52E-2</c:v>
                </c:pt>
                <c:pt idx="201">
                  <c:v>2.4E-2</c:v>
                </c:pt>
                <c:pt idx="202">
                  <c:v>2.4E-2</c:v>
                </c:pt>
                <c:pt idx="203">
                  <c:v>2.52E-2</c:v>
                </c:pt>
                <c:pt idx="204">
                  <c:v>2.52E-2</c:v>
                </c:pt>
                <c:pt idx="205">
                  <c:v>2.52E-2</c:v>
                </c:pt>
                <c:pt idx="206">
                  <c:v>2.4E-2</c:v>
                </c:pt>
                <c:pt idx="207">
                  <c:v>2.52E-2</c:v>
                </c:pt>
                <c:pt idx="208">
                  <c:v>2.4E-2</c:v>
                </c:pt>
                <c:pt idx="209">
                  <c:v>2.64E-2</c:v>
                </c:pt>
                <c:pt idx="210">
                  <c:v>2.4E-2</c:v>
                </c:pt>
                <c:pt idx="211">
                  <c:v>2.52E-2</c:v>
                </c:pt>
                <c:pt idx="212">
                  <c:v>2.52E-2</c:v>
                </c:pt>
                <c:pt idx="213">
                  <c:v>2.4E-2</c:v>
                </c:pt>
                <c:pt idx="214">
                  <c:v>2.52E-2</c:v>
                </c:pt>
                <c:pt idx="215">
                  <c:v>2.4E-2</c:v>
                </c:pt>
                <c:pt idx="216">
                  <c:v>2.4E-2</c:v>
                </c:pt>
                <c:pt idx="217">
                  <c:v>2.52E-2</c:v>
                </c:pt>
                <c:pt idx="218">
                  <c:v>2.1600000000000001E-2</c:v>
                </c:pt>
                <c:pt idx="219">
                  <c:v>2.4E-2</c:v>
                </c:pt>
                <c:pt idx="220">
                  <c:v>2.2800000000000001E-2</c:v>
                </c:pt>
                <c:pt idx="221">
                  <c:v>2.2800000000000001E-2</c:v>
                </c:pt>
                <c:pt idx="222">
                  <c:v>2.2800000000000001E-2</c:v>
                </c:pt>
                <c:pt idx="223">
                  <c:v>2.1600000000000001E-2</c:v>
                </c:pt>
                <c:pt idx="224">
                  <c:v>2.2800000000000001E-2</c:v>
                </c:pt>
                <c:pt idx="225">
                  <c:v>2.1600000000000001E-2</c:v>
                </c:pt>
                <c:pt idx="226">
                  <c:v>2.2800000000000001E-2</c:v>
                </c:pt>
                <c:pt idx="227">
                  <c:v>2.1600000000000001E-2</c:v>
                </c:pt>
                <c:pt idx="228">
                  <c:v>2.1600000000000001E-2</c:v>
                </c:pt>
                <c:pt idx="229">
                  <c:v>2.0399999999999998E-2</c:v>
                </c:pt>
                <c:pt idx="230">
                  <c:v>1.8000000000000002E-2</c:v>
                </c:pt>
                <c:pt idx="231">
                  <c:v>1.9200000000000002E-2</c:v>
                </c:pt>
                <c:pt idx="232">
                  <c:v>2.0399999999999998E-2</c:v>
                </c:pt>
                <c:pt idx="233">
                  <c:v>2.1600000000000001E-2</c:v>
                </c:pt>
                <c:pt idx="234">
                  <c:v>1.9200000000000002E-2</c:v>
                </c:pt>
                <c:pt idx="235">
                  <c:v>2.2800000000000001E-2</c:v>
                </c:pt>
                <c:pt idx="236">
                  <c:v>2.0399999999999998E-2</c:v>
                </c:pt>
                <c:pt idx="237">
                  <c:v>2.1600000000000001E-2</c:v>
                </c:pt>
                <c:pt idx="238">
                  <c:v>2.2800000000000001E-2</c:v>
                </c:pt>
                <c:pt idx="239">
                  <c:v>2.1600000000000001E-2</c:v>
                </c:pt>
                <c:pt idx="240">
                  <c:v>2.2800000000000001E-2</c:v>
                </c:pt>
                <c:pt idx="241">
                  <c:v>2.1600000000000001E-2</c:v>
                </c:pt>
                <c:pt idx="242">
                  <c:v>1.9200000000000002E-2</c:v>
                </c:pt>
                <c:pt idx="243">
                  <c:v>2.1600000000000001E-2</c:v>
                </c:pt>
                <c:pt idx="244">
                  <c:v>2.0399999999999998E-2</c:v>
                </c:pt>
                <c:pt idx="245">
                  <c:v>2.0399999999999998E-2</c:v>
                </c:pt>
                <c:pt idx="246">
                  <c:v>2.2800000000000001E-2</c:v>
                </c:pt>
                <c:pt idx="247">
                  <c:v>2.1600000000000001E-2</c:v>
                </c:pt>
                <c:pt idx="248">
                  <c:v>2.0399999999999998E-2</c:v>
                </c:pt>
                <c:pt idx="249">
                  <c:v>2.1600000000000001E-2</c:v>
                </c:pt>
                <c:pt idx="250">
                  <c:v>2.1600000000000001E-2</c:v>
                </c:pt>
                <c:pt idx="251">
                  <c:v>2.0399999999999998E-2</c:v>
                </c:pt>
                <c:pt idx="252">
                  <c:v>2.52E-2</c:v>
                </c:pt>
                <c:pt idx="253">
                  <c:v>2.4E-2</c:v>
                </c:pt>
                <c:pt idx="254">
                  <c:v>2.2800000000000001E-2</c:v>
                </c:pt>
                <c:pt idx="255">
                  <c:v>2.64E-2</c:v>
                </c:pt>
                <c:pt idx="256">
                  <c:v>2.4E-2</c:v>
                </c:pt>
                <c:pt idx="257">
                  <c:v>2.1600000000000001E-2</c:v>
                </c:pt>
                <c:pt idx="258">
                  <c:v>2.52E-2</c:v>
                </c:pt>
                <c:pt idx="259">
                  <c:v>2.2800000000000001E-2</c:v>
                </c:pt>
                <c:pt idx="260">
                  <c:v>2.52E-2</c:v>
                </c:pt>
                <c:pt idx="261">
                  <c:v>2.4E-2</c:v>
                </c:pt>
                <c:pt idx="262">
                  <c:v>2.2800000000000001E-2</c:v>
                </c:pt>
                <c:pt idx="263">
                  <c:v>2.52E-2</c:v>
                </c:pt>
                <c:pt idx="264">
                  <c:v>2.4E-2</c:v>
                </c:pt>
                <c:pt idx="265">
                  <c:v>2.4E-2</c:v>
                </c:pt>
                <c:pt idx="266">
                  <c:v>2.1600000000000001E-2</c:v>
                </c:pt>
                <c:pt idx="267">
                  <c:v>2.2800000000000001E-2</c:v>
                </c:pt>
                <c:pt idx="268">
                  <c:v>2.1600000000000001E-2</c:v>
                </c:pt>
                <c:pt idx="269">
                  <c:v>2.4E-2</c:v>
                </c:pt>
                <c:pt idx="270">
                  <c:v>2.2800000000000001E-2</c:v>
                </c:pt>
                <c:pt idx="271">
                  <c:v>2.0399999999999998E-2</c:v>
                </c:pt>
                <c:pt idx="272">
                  <c:v>2.2800000000000001E-2</c:v>
                </c:pt>
                <c:pt idx="273">
                  <c:v>2.0399999999999998E-2</c:v>
                </c:pt>
                <c:pt idx="274">
                  <c:v>2.1600000000000001E-2</c:v>
                </c:pt>
                <c:pt idx="275">
                  <c:v>2.0399999999999998E-2</c:v>
                </c:pt>
                <c:pt idx="276">
                  <c:v>2.0399999999999998E-2</c:v>
                </c:pt>
                <c:pt idx="277">
                  <c:v>2.1600000000000001E-2</c:v>
                </c:pt>
                <c:pt idx="278">
                  <c:v>1.9200000000000002E-2</c:v>
                </c:pt>
                <c:pt idx="279">
                  <c:v>2.1600000000000001E-2</c:v>
                </c:pt>
                <c:pt idx="280">
                  <c:v>1.9200000000000002E-2</c:v>
                </c:pt>
                <c:pt idx="281">
                  <c:v>2.2800000000000001E-2</c:v>
                </c:pt>
                <c:pt idx="282">
                  <c:v>2.0399999999999998E-2</c:v>
                </c:pt>
                <c:pt idx="283">
                  <c:v>2.1600000000000001E-2</c:v>
                </c:pt>
                <c:pt idx="284">
                  <c:v>2.1600000000000001E-2</c:v>
                </c:pt>
                <c:pt idx="285">
                  <c:v>2.0399999999999998E-2</c:v>
                </c:pt>
                <c:pt idx="286">
                  <c:v>2.2800000000000001E-2</c:v>
                </c:pt>
                <c:pt idx="287">
                  <c:v>2.1600000000000001E-2</c:v>
                </c:pt>
                <c:pt idx="288">
                  <c:v>2.1600000000000001E-2</c:v>
                </c:pt>
                <c:pt idx="289">
                  <c:v>2.4E-2</c:v>
                </c:pt>
                <c:pt idx="290">
                  <c:v>2.0399999999999998E-2</c:v>
                </c:pt>
                <c:pt idx="291">
                  <c:v>2.2800000000000001E-2</c:v>
                </c:pt>
                <c:pt idx="292">
                  <c:v>2.4E-2</c:v>
                </c:pt>
                <c:pt idx="293">
                  <c:v>2.52E-2</c:v>
                </c:pt>
                <c:pt idx="294">
                  <c:v>2.4E-2</c:v>
                </c:pt>
                <c:pt idx="295">
                  <c:v>2.76E-2</c:v>
                </c:pt>
                <c:pt idx="296">
                  <c:v>2.52E-2</c:v>
                </c:pt>
                <c:pt idx="297">
                  <c:v>2.2800000000000001E-2</c:v>
                </c:pt>
                <c:pt idx="298">
                  <c:v>2.76E-2</c:v>
                </c:pt>
                <c:pt idx="299">
                  <c:v>2.52E-2</c:v>
                </c:pt>
                <c:pt idx="300">
                  <c:v>2.64E-2</c:v>
                </c:pt>
                <c:pt idx="301">
                  <c:v>2.76E-2</c:v>
                </c:pt>
                <c:pt idx="302">
                  <c:v>2.52E-2</c:v>
                </c:pt>
                <c:pt idx="303">
                  <c:v>2.76E-2</c:v>
                </c:pt>
                <c:pt idx="304">
                  <c:v>2.64E-2</c:v>
                </c:pt>
                <c:pt idx="305">
                  <c:v>2.4E-2</c:v>
                </c:pt>
                <c:pt idx="306">
                  <c:v>2.64E-2</c:v>
                </c:pt>
                <c:pt idx="307">
                  <c:v>2.64E-2</c:v>
                </c:pt>
                <c:pt idx="308">
                  <c:v>2.52E-2</c:v>
                </c:pt>
                <c:pt idx="309">
                  <c:v>2.76E-2</c:v>
                </c:pt>
                <c:pt idx="310">
                  <c:v>2.76E-2</c:v>
                </c:pt>
                <c:pt idx="311">
                  <c:v>2.52E-2</c:v>
                </c:pt>
                <c:pt idx="312">
                  <c:v>2.8799999999999999E-2</c:v>
                </c:pt>
                <c:pt idx="313">
                  <c:v>2.76E-2</c:v>
                </c:pt>
                <c:pt idx="314">
                  <c:v>2.52E-2</c:v>
                </c:pt>
                <c:pt idx="315">
                  <c:v>0.03</c:v>
                </c:pt>
                <c:pt idx="316">
                  <c:v>2.8799999999999999E-2</c:v>
                </c:pt>
                <c:pt idx="317">
                  <c:v>2.8799999999999999E-2</c:v>
                </c:pt>
                <c:pt idx="318">
                  <c:v>3.2399999999999998E-2</c:v>
                </c:pt>
                <c:pt idx="319">
                  <c:v>0.03</c:v>
                </c:pt>
                <c:pt idx="320">
                  <c:v>0.03</c:v>
                </c:pt>
                <c:pt idx="321">
                  <c:v>0.03</c:v>
                </c:pt>
                <c:pt idx="322">
                  <c:v>2.76E-2</c:v>
                </c:pt>
                <c:pt idx="323">
                  <c:v>2.8799999999999999E-2</c:v>
                </c:pt>
                <c:pt idx="324">
                  <c:v>2.8799999999999999E-2</c:v>
                </c:pt>
                <c:pt idx="325">
                  <c:v>2.76E-2</c:v>
                </c:pt>
                <c:pt idx="326">
                  <c:v>2.64E-2</c:v>
                </c:pt>
                <c:pt idx="327">
                  <c:v>0.03</c:v>
                </c:pt>
                <c:pt idx="328">
                  <c:v>2.64E-2</c:v>
                </c:pt>
                <c:pt idx="329">
                  <c:v>2.4E-2</c:v>
                </c:pt>
                <c:pt idx="330">
                  <c:v>0.03</c:v>
                </c:pt>
                <c:pt idx="331">
                  <c:v>2.64E-2</c:v>
                </c:pt>
                <c:pt idx="332">
                  <c:v>2.76E-2</c:v>
                </c:pt>
                <c:pt idx="333">
                  <c:v>2.64E-2</c:v>
                </c:pt>
                <c:pt idx="334">
                  <c:v>2.52E-2</c:v>
                </c:pt>
                <c:pt idx="335">
                  <c:v>2.76E-2</c:v>
                </c:pt>
                <c:pt idx="336">
                  <c:v>2.76E-2</c:v>
                </c:pt>
                <c:pt idx="337">
                  <c:v>2.64E-2</c:v>
                </c:pt>
                <c:pt idx="338">
                  <c:v>2.64E-2</c:v>
                </c:pt>
                <c:pt idx="339">
                  <c:v>2.8799999999999999E-2</c:v>
                </c:pt>
                <c:pt idx="340">
                  <c:v>2.64E-2</c:v>
                </c:pt>
                <c:pt idx="341">
                  <c:v>0.03</c:v>
                </c:pt>
                <c:pt idx="342">
                  <c:v>2.76E-2</c:v>
                </c:pt>
                <c:pt idx="343">
                  <c:v>2.76E-2</c:v>
                </c:pt>
                <c:pt idx="344">
                  <c:v>3.2399999999999998E-2</c:v>
                </c:pt>
                <c:pt idx="345">
                  <c:v>2.8799999999999999E-2</c:v>
                </c:pt>
                <c:pt idx="346">
                  <c:v>0.03</c:v>
                </c:pt>
                <c:pt idx="347">
                  <c:v>2.8799999999999999E-2</c:v>
                </c:pt>
                <c:pt idx="348">
                  <c:v>2.8799999999999999E-2</c:v>
                </c:pt>
                <c:pt idx="349">
                  <c:v>0.03</c:v>
                </c:pt>
                <c:pt idx="350">
                  <c:v>2.76E-2</c:v>
                </c:pt>
                <c:pt idx="351">
                  <c:v>2.76E-2</c:v>
                </c:pt>
                <c:pt idx="352">
                  <c:v>3.1199999999999999E-2</c:v>
                </c:pt>
                <c:pt idx="353">
                  <c:v>3.1199999999999999E-2</c:v>
                </c:pt>
                <c:pt idx="354">
                  <c:v>2.76E-2</c:v>
                </c:pt>
                <c:pt idx="355">
                  <c:v>3.1199999999999999E-2</c:v>
                </c:pt>
                <c:pt idx="356">
                  <c:v>3.1199999999999999E-2</c:v>
                </c:pt>
                <c:pt idx="357">
                  <c:v>0.03</c:v>
                </c:pt>
                <c:pt idx="358">
                  <c:v>3.4799999999999998E-2</c:v>
                </c:pt>
                <c:pt idx="359">
                  <c:v>3.2399999999999998E-2</c:v>
                </c:pt>
                <c:pt idx="360">
                  <c:v>3.3599999999999991E-2</c:v>
                </c:pt>
                <c:pt idx="361">
                  <c:v>3.4799999999999998E-2</c:v>
                </c:pt>
                <c:pt idx="362">
                  <c:v>0.03</c:v>
                </c:pt>
                <c:pt idx="363">
                  <c:v>3.1199999999999999E-2</c:v>
                </c:pt>
                <c:pt idx="364">
                  <c:v>3.4799999999999998E-2</c:v>
                </c:pt>
                <c:pt idx="365">
                  <c:v>3.4799999999999998E-2</c:v>
                </c:pt>
                <c:pt idx="366">
                  <c:v>0.03</c:v>
                </c:pt>
                <c:pt idx="367">
                  <c:v>3.9599999999999996E-2</c:v>
                </c:pt>
                <c:pt idx="368">
                  <c:v>3.6000000000000004E-2</c:v>
                </c:pt>
                <c:pt idx="369">
                  <c:v>3.7199999999999997E-2</c:v>
                </c:pt>
                <c:pt idx="370">
                  <c:v>3.7199999999999997E-2</c:v>
                </c:pt>
                <c:pt idx="371">
                  <c:v>3.4799999999999998E-2</c:v>
                </c:pt>
                <c:pt idx="372">
                  <c:v>3.4799999999999998E-2</c:v>
                </c:pt>
                <c:pt idx="373">
                  <c:v>3.2399999999999998E-2</c:v>
                </c:pt>
                <c:pt idx="374">
                  <c:v>0.03</c:v>
                </c:pt>
                <c:pt idx="375">
                  <c:v>3.2399999999999998E-2</c:v>
                </c:pt>
                <c:pt idx="376">
                  <c:v>3.1199999999999999E-2</c:v>
                </c:pt>
                <c:pt idx="377">
                  <c:v>2.8799999999999999E-2</c:v>
                </c:pt>
                <c:pt idx="378">
                  <c:v>3.2399999999999998E-2</c:v>
                </c:pt>
                <c:pt idx="379">
                  <c:v>3.2399999999999998E-2</c:v>
                </c:pt>
                <c:pt idx="380">
                  <c:v>3.2399999999999998E-2</c:v>
                </c:pt>
                <c:pt idx="381">
                  <c:v>3.8400000000000004E-2</c:v>
                </c:pt>
                <c:pt idx="382">
                  <c:v>3.8400000000000004E-2</c:v>
                </c:pt>
                <c:pt idx="383">
                  <c:v>3.3599999999999991E-2</c:v>
                </c:pt>
                <c:pt idx="384">
                  <c:v>3.9599999999999996E-2</c:v>
                </c:pt>
                <c:pt idx="385">
                  <c:v>3.7199999999999997E-2</c:v>
                </c:pt>
                <c:pt idx="386">
                  <c:v>3.7199999999999997E-2</c:v>
                </c:pt>
                <c:pt idx="387">
                  <c:v>4.200000000000001E-2</c:v>
                </c:pt>
                <c:pt idx="388">
                  <c:v>3.9599999999999996E-2</c:v>
                </c:pt>
                <c:pt idx="389">
                  <c:v>3.9599999999999996E-2</c:v>
                </c:pt>
                <c:pt idx="390">
                  <c:v>4.3200000000000002E-2</c:v>
                </c:pt>
                <c:pt idx="391">
                  <c:v>4.200000000000001E-2</c:v>
                </c:pt>
                <c:pt idx="392">
                  <c:v>4.200000000000001E-2</c:v>
                </c:pt>
                <c:pt idx="393">
                  <c:v>4.0799999999999996E-2</c:v>
                </c:pt>
                <c:pt idx="394">
                  <c:v>4.200000000000001E-2</c:v>
                </c:pt>
                <c:pt idx="395">
                  <c:v>4.200000000000001E-2</c:v>
                </c:pt>
                <c:pt idx="396">
                  <c:v>4.3200000000000002E-2</c:v>
                </c:pt>
                <c:pt idx="397">
                  <c:v>4.200000000000001E-2</c:v>
                </c:pt>
                <c:pt idx="398">
                  <c:v>4.4400000000000002E-2</c:v>
                </c:pt>
                <c:pt idx="399">
                  <c:v>4.3200000000000002E-2</c:v>
                </c:pt>
                <c:pt idx="400">
                  <c:v>3.8400000000000004E-2</c:v>
                </c:pt>
                <c:pt idx="401">
                  <c:v>4.4400000000000002E-2</c:v>
                </c:pt>
                <c:pt idx="402">
                  <c:v>4.0799999999999996E-2</c:v>
                </c:pt>
                <c:pt idx="403">
                  <c:v>3.8400000000000004E-2</c:v>
                </c:pt>
                <c:pt idx="404">
                  <c:v>4.0799999999999996E-2</c:v>
                </c:pt>
                <c:pt idx="405">
                  <c:v>3.8400000000000004E-2</c:v>
                </c:pt>
                <c:pt idx="406">
                  <c:v>3.9599999999999996E-2</c:v>
                </c:pt>
                <c:pt idx="407">
                  <c:v>3.8400000000000004E-2</c:v>
                </c:pt>
                <c:pt idx="408">
                  <c:v>3.9599999999999996E-2</c:v>
                </c:pt>
                <c:pt idx="409">
                  <c:v>3.9599999999999996E-2</c:v>
                </c:pt>
                <c:pt idx="410">
                  <c:v>3.6000000000000004E-2</c:v>
                </c:pt>
                <c:pt idx="411">
                  <c:v>3.7199999999999997E-2</c:v>
                </c:pt>
                <c:pt idx="412">
                  <c:v>3.7199999999999997E-2</c:v>
                </c:pt>
                <c:pt idx="413">
                  <c:v>4.0799999999999996E-2</c:v>
                </c:pt>
                <c:pt idx="414">
                  <c:v>3.8400000000000004E-2</c:v>
                </c:pt>
                <c:pt idx="415">
                  <c:v>3.9599999999999996E-2</c:v>
                </c:pt>
                <c:pt idx="416">
                  <c:v>3.9599999999999996E-2</c:v>
                </c:pt>
                <c:pt idx="417">
                  <c:v>3.8400000000000004E-2</c:v>
                </c:pt>
                <c:pt idx="418">
                  <c:v>4.0799999999999996E-2</c:v>
                </c:pt>
                <c:pt idx="419">
                  <c:v>3.8400000000000004E-2</c:v>
                </c:pt>
                <c:pt idx="420">
                  <c:v>3.7199999999999997E-2</c:v>
                </c:pt>
                <c:pt idx="421">
                  <c:v>4.4400000000000002E-2</c:v>
                </c:pt>
                <c:pt idx="422">
                  <c:v>3.8400000000000004E-2</c:v>
                </c:pt>
                <c:pt idx="423">
                  <c:v>3.9599999999999996E-2</c:v>
                </c:pt>
                <c:pt idx="424">
                  <c:v>3.9599999999999996E-2</c:v>
                </c:pt>
                <c:pt idx="425">
                  <c:v>3.8400000000000004E-2</c:v>
                </c:pt>
                <c:pt idx="426">
                  <c:v>3.6000000000000004E-2</c:v>
                </c:pt>
                <c:pt idx="427">
                  <c:v>4.0799999999999996E-2</c:v>
                </c:pt>
                <c:pt idx="428">
                  <c:v>4.0799999999999996E-2</c:v>
                </c:pt>
                <c:pt idx="429">
                  <c:v>3.6000000000000004E-2</c:v>
                </c:pt>
                <c:pt idx="430">
                  <c:v>4.200000000000001E-2</c:v>
                </c:pt>
                <c:pt idx="431">
                  <c:v>3.7199999999999997E-2</c:v>
                </c:pt>
                <c:pt idx="432">
                  <c:v>3.8400000000000004E-2</c:v>
                </c:pt>
                <c:pt idx="433">
                  <c:v>3.8400000000000004E-2</c:v>
                </c:pt>
                <c:pt idx="434">
                  <c:v>3.4799999999999998E-2</c:v>
                </c:pt>
                <c:pt idx="435">
                  <c:v>3.7199999999999997E-2</c:v>
                </c:pt>
                <c:pt idx="436">
                  <c:v>4.0799999999999996E-2</c:v>
                </c:pt>
                <c:pt idx="437">
                  <c:v>3.9599999999999996E-2</c:v>
                </c:pt>
                <c:pt idx="438">
                  <c:v>3.6000000000000004E-2</c:v>
                </c:pt>
                <c:pt idx="439">
                  <c:v>4.3200000000000002E-2</c:v>
                </c:pt>
                <c:pt idx="440">
                  <c:v>3.9599999999999996E-2</c:v>
                </c:pt>
                <c:pt idx="441">
                  <c:v>4.0799999999999996E-2</c:v>
                </c:pt>
                <c:pt idx="442">
                  <c:v>4.0799999999999996E-2</c:v>
                </c:pt>
                <c:pt idx="443">
                  <c:v>3.8400000000000004E-2</c:v>
                </c:pt>
                <c:pt idx="444">
                  <c:v>4.3200000000000002E-2</c:v>
                </c:pt>
                <c:pt idx="445">
                  <c:v>4.200000000000001E-2</c:v>
                </c:pt>
                <c:pt idx="446">
                  <c:v>3.8400000000000004E-2</c:v>
                </c:pt>
                <c:pt idx="447">
                  <c:v>4.4400000000000002E-2</c:v>
                </c:pt>
                <c:pt idx="448">
                  <c:v>4.200000000000001E-2</c:v>
                </c:pt>
                <c:pt idx="449">
                  <c:v>3.8400000000000004E-2</c:v>
                </c:pt>
                <c:pt idx="450">
                  <c:v>4.5600000000000002E-2</c:v>
                </c:pt>
                <c:pt idx="451">
                  <c:v>4.200000000000001E-2</c:v>
                </c:pt>
                <c:pt idx="452">
                  <c:v>4.200000000000001E-2</c:v>
                </c:pt>
                <c:pt idx="453">
                  <c:v>4.0799999999999996E-2</c:v>
                </c:pt>
                <c:pt idx="454">
                  <c:v>4.0799999999999996E-2</c:v>
                </c:pt>
                <c:pt idx="455">
                  <c:v>4.200000000000001E-2</c:v>
                </c:pt>
                <c:pt idx="456">
                  <c:v>4.200000000000001E-2</c:v>
                </c:pt>
                <c:pt idx="457">
                  <c:v>3.9599999999999996E-2</c:v>
                </c:pt>
                <c:pt idx="458">
                  <c:v>3.8400000000000004E-2</c:v>
                </c:pt>
                <c:pt idx="459">
                  <c:v>4.5600000000000002E-2</c:v>
                </c:pt>
                <c:pt idx="460">
                  <c:v>3.9599999999999996E-2</c:v>
                </c:pt>
                <c:pt idx="461">
                  <c:v>3.9599999999999996E-2</c:v>
                </c:pt>
                <c:pt idx="462">
                  <c:v>4.5600000000000002E-2</c:v>
                </c:pt>
                <c:pt idx="463">
                  <c:v>4.0799999999999996E-2</c:v>
                </c:pt>
                <c:pt idx="464">
                  <c:v>4.4400000000000002E-2</c:v>
                </c:pt>
                <c:pt idx="465">
                  <c:v>4.200000000000001E-2</c:v>
                </c:pt>
                <c:pt idx="466">
                  <c:v>4.0799999999999996E-2</c:v>
                </c:pt>
                <c:pt idx="467">
                  <c:v>4.4400000000000002E-2</c:v>
                </c:pt>
                <c:pt idx="468">
                  <c:v>4.4400000000000002E-2</c:v>
                </c:pt>
                <c:pt idx="469">
                  <c:v>4.5600000000000002E-2</c:v>
                </c:pt>
                <c:pt idx="470">
                  <c:v>4.0799999999999996E-2</c:v>
                </c:pt>
                <c:pt idx="471">
                  <c:v>4.8000000000000001E-2</c:v>
                </c:pt>
                <c:pt idx="472">
                  <c:v>4.3200000000000002E-2</c:v>
                </c:pt>
                <c:pt idx="473">
                  <c:v>4.9200000000000008E-2</c:v>
                </c:pt>
                <c:pt idx="474">
                  <c:v>4.6799999999999994E-2</c:v>
                </c:pt>
                <c:pt idx="475">
                  <c:v>4.5600000000000002E-2</c:v>
                </c:pt>
                <c:pt idx="476">
                  <c:v>5.16E-2</c:v>
                </c:pt>
                <c:pt idx="477">
                  <c:v>4.9200000000000008E-2</c:v>
                </c:pt>
                <c:pt idx="478">
                  <c:v>4.8000000000000001E-2</c:v>
                </c:pt>
                <c:pt idx="479">
                  <c:v>4.5600000000000002E-2</c:v>
                </c:pt>
                <c:pt idx="480">
                  <c:v>4.6799999999999994E-2</c:v>
                </c:pt>
                <c:pt idx="481">
                  <c:v>4.8000000000000001E-2</c:v>
                </c:pt>
                <c:pt idx="482">
                  <c:v>4.0799999999999996E-2</c:v>
                </c:pt>
                <c:pt idx="483">
                  <c:v>4.6799999999999994E-2</c:v>
                </c:pt>
                <c:pt idx="484">
                  <c:v>4.200000000000001E-2</c:v>
                </c:pt>
                <c:pt idx="485">
                  <c:v>5.16E-2</c:v>
                </c:pt>
                <c:pt idx="486">
                  <c:v>4.6799999999999994E-2</c:v>
                </c:pt>
                <c:pt idx="487">
                  <c:v>5.16E-2</c:v>
                </c:pt>
                <c:pt idx="488">
                  <c:v>5.04E-2</c:v>
                </c:pt>
                <c:pt idx="489">
                  <c:v>4.8000000000000001E-2</c:v>
                </c:pt>
                <c:pt idx="490">
                  <c:v>5.3999999999999992E-2</c:v>
                </c:pt>
                <c:pt idx="491">
                  <c:v>5.3999999999999992E-2</c:v>
                </c:pt>
                <c:pt idx="492">
                  <c:v>5.28E-2</c:v>
                </c:pt>
                <c:pt idx="493">
                  <c:v>0.06</c:v>
                </c:pt>
                <c:pt idx="494">
                  <c:v>5.04E-2</c:v>
                </c:pt>
                <c:pt idx="495">
                  <c:v>5.16E-2</c:v>
                </c:pt>
                <c:pt idx="496">
                  <c:v>5.8799999999999998E-2</c:v>
                </c:pt>
                <c:pt idx="497">
                  <c:v>5.5199999999999999E-2</c:v>
                </c:pt>
                <c:pt idx="498">
                  <c:v>5.04E-2</c:v>
                </c:pt>
                <c:pt idx="499">
                  <c:v>5.7599999999999998E-2</c:v>
                </c:pt>
                <c:pt idx="500">
                  <c:v>5.04E-2</c:v>
                </c:pt>
                <c:pt idx="501">
                  <c:v>5.28E-2</c:v>
                </c:pt>
                <c:pt idx="502">
                  <c:v>5.3999999999999992E-2</c:v>
                </c:pt>
                <c:pt idx="503">
                  <c:v>5.16E-2</c:v>
                </c:pt>
                <c:pt idx="504">
                  <c:v>5.8799999999999998E-2</c:v>
                </c:pt>
                <c:pt idx="505">
                  <c:v>0.06</c:v>
                </c:pt>
                <c:pt idx="506">
                  <c:v>5.5199999999999999E-2</c:v>
                </c:pt>
                <c:pt idx="507">
                  <c:v>5.6400000000000006E-2</c:v>
                </c:pt>
                <c:pt idx="508">
                  <c:v>6.6000000000000003E-2</c:v>
                </c:pt>
                <c:pt idx="509">
                  <c:v>5.6400000000000006E-2</c:v>
                </c:pt>
                <c:pt idx="510">
                  <c:v>6.6000000000000003E-2</c:v>
                </c:pt>
                <c:pt idx="511">
                  <c:v>6.2399999999999997E-2</c:v>
                </c:pt>
                <c:pt idx="512">
                  <c:v>5.7599999999999998E-2</c:v>
                </c:pt>
                <c:pt idx="513">
                  <c:v>6.6000000000000003E-2</c:v>
                </c:pt>
                <c:pt idx="514">
                  <c:v>6.8400000000000002E-2</c:v>
                </c:pt>
                <c:pt idx="515">
                  <c:v>5.8799999999999998E-2</c:v>
                </c:pt>
                <c:pt idx="516">
                  <c:v>7.2000000000000008E-2</c:v>
                </c:pt>
                <c:pt idx="517">
                  <c:v>6.7199999999999982E-2</c:v>
                </c:pt>
                <c:pt idx="518">
                  <c:v>6.2399999999999997E-2</c:v>
                </c:pt>
                <c:pt idx="519">
                  <c:v>6.7199999999999982E-2</c:v>
                </c:pt>
                <c:pt idx="520">
                  <c:v>6.4799999999999996E-2</c:v>
                </c:pt>
                <c:pt idx="521">
                  <c:v>6.6000000000000003E-2</c:v>
                </c:pt>
                <c:pt idx="522">
                  <c:v>7.6800000000000007E-2</c:v>
                </c:pt>
                <c:pt idx="523">
                  <c:v>7.0800000000000002E-2</c:v>
                </c:pt>
                <c:pt idx="524">
                  <c:v>6.8400000000000002E-2</c:v>
                </c:pt>
                <c:pt idx="525">
                  <c:v>6.7199999999999982E-2</c:v>
                </c:pt>
                <c:pt idx="526">
                  <c:v>6.6000000000000003E-2</c:v>
                </c:pt>
                <c:pt idx="527">
                  <c:v>6.9599999999999995E-2</c:v>
                </c:pt>
                <c:pt idx="528">
                  <c:v>6.3600000000000004E-2</c:v>
                </c:pt>
                <c:pt idx="529">
                  <c:v>6.1200000000000004E-2</c:v>
                </c:pt>
                <c:pt idx="530">
                  <c:v>5.5199999999999999E-2</c:v>
                </c:pt>
                <c:pt idx="531">
                  <c:v>6.7199999999999982E-2</c:v>
                </c:pt>
                <c:pt idx="532">
                  <c:v>5.7599999999999998E-2</c:v>
                </c:pt>
                <c:pt idx="533">
                  <c:v>5.6400000000000006E-2</c:v>
                </c:pt>
                <c:pt idx="534">
                  <c:v>6.7199999999999982E-2</c:v>
                </c:pt>
                <c:pt idx="535">
                  <c:v>6.2399999999999997E-2</c:v>
                </c:pt>
                <c:pt idx="536">
                  <c:v>6.6000000000000003E-2</c:v>
                </c:pt>
                <c:pt idx="537">
                  <c:v>0.06</c:v>
                </c:pt>
                <c:pt idx="538">
                  <c:v>5.6400000000000006E-2</c:v>
                </c:pt>
                <c:pt idx="539">
                  <c:v>6.1200000000000004E-2</c:v>
                </c:pt>
                <c:pt idx="540">
                  <c:v>0.06</c:v>
                </c:pt>
                <c:pt idx="541">
                  <c:v>0.06</c:v>
                </c:pt>
                <c:pt idx="542">
                  <c:v>5.6400000000000006E-2</c:v>
                </c:pt>
                <c:pt idx="543">
                  <c:v>5.8799999999999998E-2</c:v>
                </c:pt>
                <c:pt idx="544">
                  <c:v>5.7599999999999998E-2</c:v>
                </c:pt>
                <c:pt idx="545">
                  <c:v>6.6000000000000003E-2</c:v>
                </c:pt>
                <c:pt idx="546">
                  <c:v>5.8799999999999998E-2</c:v>
                </c:pt>
                <c:pt idx="547">
                  <c:v>6.1200000000000004E-2</c:v>
                </c:pt>
                <c:pt idx="548">
                  <c:v>5.8799999999999998E-2</c:v>
                </c:pt>
                <c:pt idx="549">
                  <c:v>5.6400000000000006E-2</c:v>
                </c:pt>
                <c:pt idx="550">
                  <c:v>6.2399999999999997E-2</c:v>
                </c:pt>
                <c:pt idx="551">
                  <c:v>5.7599999999999998E-2</c:v>
                </c:pt>
                <c:pt idx="552">
                  <c:v>5.3999999999999992E-2</c:v>
                </c:pt>
                <c:pt idx="553">
                  <c:v>6.4799999999999996E-2</c:v>
                </c:pt>
                <c:pt idx="554">
                  <c:v>6.1200000000000004E-2</c:v>
                </c:pt>
                <c:pt idx="555">
                  <c:v>6.7199999999999982E-2</c:v>
                </c:pt>
                <c:pt idx="556">
                  <c:v>6.8400000000000002E-2</c:v>
                </c:pt>
                <c:pt idx="557">
                  <c:v>6.9599999999999995E-2</c:v>
                </c:pt>
                <c:pt idx="558">
                  <c:v>6.6000000000000003E-2</c:v>
                </c:pt>
                <c:pt idx="559">
                  <c:v>7.3199999999999987E-2</c:v>
                </c:pt>
                <c:pt idx="560">
                  <c:v>7.4399999999999994E-2</c:v>
                </c:pt>
                <c:pt idx="561">
                  <c:v>6.6000000000000003E-2</c:v>
                </c:pt>
                <c:pt idx="562">
                  <c:v>7.5600000000000001E-2</c:v>
                </c:pt>
                <c:pt idx="563">
                  <c:v>6.7199999999999982E-2</c:v>
                </c:pt>
                <c:pt idx="564">
                  <c:v>7.2000000000000008E-2</c:v>
                </c:pt>
                <c:pt idx="565">
                  <c:v>7.3199999999999987E-2</c:v>
                </c:pt>
                <c:pt idx="566">
                  <c:v>6.6000000000000003E-2</c:v>
                </c:pt>
                <c:pt idx="567">
                  <c:v>7.0800000000000002E-2</c:v>
                </c:pt>
                <c:pt idx="568">
                  <c:v>8.1599999999999992E-2</c:v>
                </c:pt>
                <c:pt idx="569">
                  <c:v>8.1599999999999992E-2</c:v>
                </c:pt>
                <c:pt idx="570">
                  <c:v>7.3199999999999987E-2</c:v>
                </c:pt>
                <c:pt idx="571">
                  <c:v>8.6400000000000005E-2</c:v>
                </c:pt>
                <c:pt idx="572">
                  <c:v>7.8000000000000014E-2</c:v>
                </c:pt>
                <c:pt idx="573">
                  <c:v>8.5199999999999998E-2</c:v>
                </c:pt>
                <c:pt idx="574">
                  <c:v>8.4000000000000019E-2</c:v>
                </c:pt>
                <c:pt idx="575">
                  <c:v>7.4399999999999994E-2</c:v>
                </c:pt>
                <c:pt idx="576">
                  <c:v>8.0399999999999999E-2</c:v>
                </c:pt>
                <c:pt idx="577">
                  <c:v>8.1599999999999992E-2</c:v>
                </c:pt>
                <c:pt idx="578">
                  <c:v>7.2000000000000008E-2</c:v>
                </c:pt>
                <c:pt idx="579">
                  <c:v>7.9199999999999993E-2</c:v>
                </c:pt>
                <c:pt idx="580">
                  <c:v>8.0399999999999999E-2</c:v>
                </c:pt>
                <c:pt idx="581">
                  <c:v>8.0399999999999999E-2</c:v>
                </c:pt>
                <c:pt idx="582">
                  <c:v>8.4000000000000019E-2</c:v>
                </c:pt>
                <c:pt idx="583">
                  <c:v>8.1599999999999992E-2</c:v>
                </c:pt>
                <c:pt idx="584">
                  <c:v>7.8000000000000014E-2</c:v>
                </c:pt>
                <c:pt idx="585">
                  <c:v>8.7599999999999997E-2</c:v>
                </c:pt>
                <c:pt idx="586">
                  <c:v>8.6400000000000005E-2</c:v>
                </c:pt>
                <c:pt idx="587">
                  <c:v>7.3199999999999987E-2</c:v>
                </c:pt>
                <c:pt idx="588">
                  <c:v>0.09</c:v>
                </c:pt>
                <c:pt idx="589">
                  <c:v>7.8000000000000014E-2</c:v>
                </c:pt>
                <c:pt idx="590">
                  <c:v>7.3200000000000001E-2</c:v>
                </c:pt>
                <c:pt idx="591">
                  <c:v>8.5199999999999998E-2</c:v>
                </c:pt>
                <c:pt idx="592">
                  <c:v>7.6800000000000007E-2</c:v>
                </c:pt>
                <c:pt idx="593">
                  <c:v>7.0800000000000002E-2</c:v>
                </c:pt>
                <c:pt idx="594">
                  <c:v>8.7599999999999997E-2</c:v>
                </c:pt>
                <c:pt idx="595">
                  <c:v>7.8000000000000014E-2</c:v>
                </c:pt>
                <c:pt idx="596">
                  <c:v>8.2799999999999999E-2</c:v>
                </c:pt>
                <c:pt idx="597">
                  <c:v>7.6800000000000007E-2</c:v>
                </c:pt>
                <c:pt idx="598">
                  <c:v>7.3199999999999987E-2</c:v>
                </c:pt>
                <c:pt idx="599">
                  <c:v>7.9199999999999993E-2</c:v>
                </c:pt>
                <c:pt idx="600">
                  <c:v>7.5600000000000001E-2</c:v>
                </c:pt>
                <c:pt idx="601">
                  <c:v>7.0800000000000002E-2</c:v>
                </c:pt>
                <c:pt idx="602">
                  <c:v>6.8400000000000002E-2</c:v>
                </c:pt>
                <c:pt idx="603">
                  <c:v>7.8000000000000014E-2</c:v>
                </c:pt>
                <c:pt idx="604">
                  <c:v>7.3199999999999987E-2</c:v>
                </c:pt>
                <c:pt idx="605">
                  <c:v>8.0399999999999999E-2</c:v>
                </c:pt>
                <c:pt idx="606">
                  <c:v>7.4399999999999994E-2</c:v>
                </c:pt>
                <c:pt idx="607">
                  <c:v>7.0800000000000002E-2</c:v>
                </c:pt>
                <c:pt idx="608">
                  <c:v>8.0399999999999999E-2</c:v>
                </c:pt>
                <c:pt idx="609">
                  <c:v>7.3199999999999987E-2</c:v>
                </c:pt>
                <c:pt idx="610">
                  <c:v>7.5600000000000001E-2</c:v>
                </c:pt>
                <c:pt idx="611">
                  <c:v>7.5600000000000001E-2</c:v>
                </c:pt>
                <c:pt idx="612">
                  <c:v>7.4399999999999994E-2</c:v>
                </c:pt>
                <c:pt idx="613">
                  <c:v>8.2799999999999999E-2</c:v>
                </c:pt>
                <c:pt idx="614">
                  <c:v>7.2000000000000008E-2</c:v>
                </c:pt>
                <c:pt idx="615">
                  <c:v>8.2799999999999999E-2</c:v>
                </c:pt>
                <c:pt idx="616">
                  <c:v>7.5600000000000001E-2</c:v>
                </c:pt>
                <c:pt idx="617">
                  <c:v>0.09</c:v>
                </c:pt>
                <c:pt idx="618">
                  <c:v>8.2799999999999999E-2</c:v>
                </c:pt>
                <c:pt idx="619">
                  <c:v>8.7599999999999997E-2</c:v>
                </c:pt>
                <c:pt idx="620">
                  <c:v>8.4000000000000019E-2</c:v>
                </c:pt>
                <c:pt idx="621">
                  <c:v>7.8000000000000014E-2</c:v>
                </c:pt>
                <c:pt idx="622">
                  <c:v>8.7599999999999997E-2</c:v>
                </c:pt>
                <c:pt idx="623">
                  <c:v>8.5199999999999998E-2</c:v>
                </c:pt>
                <c:pt idx="624">
                  <c:v>8.1599999999999992E-2</c:v>
                </c:pt>
                <c:pt idx="625">
                  <c:v>9.4800000000000009E-2</c:v>
                </c:pt>
                <c:pt idx="626">
                  <c:v>7.8000000000000014E-2</c:v>
                </c:pt>
                <c:pt idx="627">
                  <c:v>8.8800000000000004E-2</c:v>
                </c:pt>
                <c:pt idx="628">
                  <c:v>9.1200000000000003E-2</c:v>
                </c:pt>
                <c:pt idx="629">
                  <c:v>9.240000000000001E-2</c:v>
                </c:pt>
                <c:pt idx="630">
                  <c:v>8.5199999999999998E-2</c:v>
                </c:pt>
                <c:pt idx="631">
                  <c:v>9.1200000000000003E-2</c:v>
                </c:pt>
                <c:pt idx="632">
                  <c:v>8.7599999999999997E-2</c:v>
                </c:pt>
                <c:pt idx="633">
                  <c:v>8.1599999999999992E-2</c:v>
                </c:pt>
                <c:pt idx="634">
                  <c:v>9.8400000000000015E-2</c:v>
                </c:pt>
                <c:pt idx="635">
                  <c:v>9.9599999999999994E-2</c:v>
                </c:pt>
                <c:pt idx="636">
                  <c:v>9.9599999999999994E-2</c:v>
                </c:pt>
                <c:pt idx="637">
                  <c:v>9.9599999999999994E-2</c:v>
                </c:pt>
                <c:pt idx="638">
                  <c:v>0.1008</c:v>
                </c:pt>
                <c:pt idx="639">
                  <c:v>0.11880000000000002</c:v>
                </c:pt>
                <c:pt idx="640">
                  <c:v>0.12</c:v>
                </c:pt>
                <c:pt idx="641">
                  <c:v>0.10439999999999999</c:v>
                </c:pt>
                <c:pt idx="642">
                  <c:v>0.1032</c:v>
                </c:pt>
                <c:pt idx="643">
                  <c:v>0.1008</c:v>
                </c:pt>
                <c:pt idx="644">
                  <c:v>9.7199999999999995E-2</c:v>
                </c:pt>
                <c:pt idx="645">
                  <c:v>0.1164</c:v>
                </c:pt>
                <c:pt idx="646">
                  <c:v>0.1164</c:v>
                </c:pt>
                <c:pt idx="647">
                  <c:v>0.10920000000000001</c:v>
                </c:pt>
                <c:pt idx="648">
                  <c:v>0.12959999999999999</c:v>
                </c:pt>
                <c:pt idx="649">
                  <c:v>0.11280000000000001</c:v>
                </c:pt>
                <c:pt idx="650">
                  <c:v>0.1056</c:v>
                </c:pt>
                <c:pt idx="651">
                  <c:v>0.13320000000000001</c:v>
                </c:pt>
                <c:pt idx="652">
                  <c:v>0.1212</c:v>
                </c:pt>
                <c:pt idx="653">
                  <c:v>0.12479999999999999</c:v>
                </c:pt>
                <c:pt idx="654">
                  <c:v>0.1308</c:v>
                </c:pt>
                <c:pt idx="655">
                  <c:v>0.1308</c:v>
                </c:pt>
                <c:pt idx="656">
                  <c:v>0.13200000000000001</c:v>
                </c:pt>
                <c:pt idx="657">
                  <c:v>0.1368</c:v>
                </c:pt>
                <c:pt idx="658">
                  <c:v>0.14039999999999997</c:v>
                </c:pt>
                <c:pt idx="659">
                  <c:v>0.1356</c:v>
                </c:pt>
                <c:pt idx="660">
                  <c:v>0.12</c:v>
                </c:pt>
                <c:pt idx="661">
                  <c:v>0.12959999999999999</c:v>
                </c:pt>
                <c:pt idx="662">
                  <c:v>0.1236</c:v>
                </c:pt>
                <c:pt idx="663">
                  <c:v>0.14879999999999999</c:v>
                </c:pt>
                <c:pt idx="664">
                  <c:v>0.13439999999999996</c:v>
                </c:pt>
                <c:pt idx="665">
                  <c:v>0.1212</c:v>
                </c:pt>
                <c:pt idx="666">
                  <c:v>0.14400000000000002</c:v>
                </c:pt>
                <c:pt idx="667">
                  <c:v>0.1368</c:v>
                </c:pt>
                <c:pt idx="668">
                  <c:v>0.13439999999999996</c:v>
                </c:pt>
                <c:pt idx="669">
                  <c:v>0.12</c:v>
                </c:pt>
                <c:pt idx="670">
                  <c:v>0.10920000000000001</c:v>
                </c:pt>
                <c:pt idx="671">
                  <c:v>0.11399999999999999</c:v>
                </c:pt>
                <c:pt idx="672">
                  <c:v>0.11159999999999999</c:v>
                </c:pt>
                <c:pt idx="673">
                  <c:v>0.10439999999999999</c:v>
                </c:pt>
                <c:pt idx="674">
                  <c:v>9.7199999999999995E-2</c:v>
                </c:pt>
                <c:pt idx="675">
                  <c:v>0.10680000000000001</c:v>
                </c:pt>
                <c:pt idx="676">
                  <c:v>0.10200000000000001</c:v>
                </c:pt>
                <c:pt idx="677">
                  <c:v>0.10920000000000001</c:v>
                </c:pt>
                <c:pt idx="678">
                  <c:v>0.10799999999999998</c:v>
                </c:pt>
                <c:pt idx="679">
                  <c:v>0.1056</c:v>
                </c:pt>
                <c:pt idx="680">
                  <c:v>0.1236</c:v>
                </c:pt>
                <c:pt idx="681">
                  <c:v>0.1152</c:v>
                </c:pt>
                <c:pt idx="682">
                  <c:v>0.11399999999999999</c:v>
                </c:pt>
                <c:pt idx="683">
                  <c:v>0.11280000000000001</c:v>
                </c:pt>
                <c:pt idx="684">
                  <c:v>0.11280000000000001</c:v>
                </c:pt>
                <c:pt idx="685">
                  <c:v>0.1236</c:v>
                </c:pt>
                <c:pt idx="686">
                  <c:v>0.1104</c:v>
                </c:pt>
                <c:pt idx="687">
                  <c:v>0.1176</c:v>
                </c:pt>
                <c:pt idx="688">
                  <c:v>0.12479999999999999</c:v>
                </c:pt>
                <c:pt idx="689">
                  <c:v>0.1236</c:v>
                </c:pt>
                <c:pt idx="690">
                  <c:v>0.12720000000000001</c:v>
                </c:pt>
                <c:pt idx="691">
                  <c:v>0.13919999999999999</c:v>
                </c:pt>
                <c:pt idx="692">
                  <c:v>0.12720000000000001</c:v>
                </c:pt>
                <c:pt idx="693">
                  <c:v>0.11280000000000001</c:v>
                </c:pt>
                <c:pt idx="694">
                  <c:v>0.12959999999999999</c:v>
                </c:pt>
                <c:pt idx="695">
                  <c:v>0.10920000000000001</c:v>
                </c:pt>
                <c:pt idx="696">
                  <c:v>0.1176</c:v>
                </c:pt>
                <c:pt idx="697">
                  <c:v>0.1152</c:v>
                </c:pt>
                <c:pt idx="698">
                  <c:v>9.8400000000000015E-2</c:v>
                </c:pt>
                <c:pt idx="699">
                  <c:v>0.11280000000000001</c:v>
                </c:pt>
                <c:pt idx="700">
                  <c:v>0.12240000000000001</c:v>
                </c:pt>
                <c:pt idx="701">
                  <c:v>0.1164</c:v>
                </c:pt>
                <c:pt idx="702">
                  <c:v>9.6000000000000002E-2</c:v>
                </c:pt>
                <c:pt idx="703">
                  <c:v>0.11280000000000001</c:v>
                </c:pt>
                <c:pt idx="704">
                  <c:v>0.10200000000000001</c:v>
                </c:pt>
                <c:pt idx="705">
                  <c:v>0.1056</c:v>
                </c:pt>
                <c:pt idx="706">
                  <c:v>0.10680000000000001</c:v>
                </c:pt>
                <c:pt idx="707">
                  <c:v>9.7199999999999995E-2</c:v>
                </c:pt>
                <c:pt idx="708">
                  <c:v>0.1032</c:v>
                </c:pt>
                <c:pt idx="709">
                  <c:v>9.4800000000000009E-2</c:v>
                </c:pt>
                <c:pt idx="710">
                  <c:v>8.7599999999999997E-2</c:v>
                </c:pt>
                <c:pt idx="711">
                  <c:v>8.5199999999999998E-2</c:v>
                </c:pt>
                <c:pt idx="712">
                  <c:v>7.5600000000000001E-2</c:v>
                </c:pt>
                <c:pt idx="713">
                  <c:v>7.4399999999999994E-2</c:v>
                </c:pt>
                <c:pt idx="714">
                  <c:v>8.4000000000000019E-2</c:v>
                </c:pt>
                <c:pt idx="715">
                  <c:v>7.9199999999999993E-2</c:v>
                </c:pt>
                <c:pt idx="716">
                  <c:v>7.5600000000000001E-2</c:v>
                </c:pt>
                <c:pt idx="717">
                  <c:v>7.8000000000000014E-2</c:v>
                </c:pt>
                <c:pt idx="718">
                  <c:v>8.2799999999999999E-2</c:v>
                </c:pt>
                <c:pt idx="719">
                  <c:v>7.0800000000000002E-2</c:v>
                </c:pt>
                <c:pt idx="720">
                  <c:v>8.4000000000000019E-2</c:v>
                </c:pt>
                <c:pt idx="721">
                  <c:v>7.6800000000000007E-2</c:v>
                </c:pt>
                <c:pt idx="722">
                  <c:v>7.0800000000000002E-2</c:v>
                </c:pt>
                <c:pt idx="723">
                  <c:v>7.9199999999999993E-2</c:v>
                </c:pt>
                <c:pt idx="724">
                  <c:v>7.8000000000000014E-2</c:v>
                </c:pt>
                <c:pt idx="725">
                  <c:v>7.9199999999999993E-2</c:v>
                </c:pt>
                <c:pt idx="726">
                  <c:v>0.09</c:v>
                </c:pt>
                <c:pt idx="727">
                  <c:v>8.7599999999999997E-2</c:v>
                </c:pt>
                <c:pt idx="728">
                  <c:v>0.09</c:v>
                </c:pt>
                <c:pt idx="729">
                  <c:v>0.09</c:v>
                </c:pt>
                <c:pt idx="730">
                  <c:v>9.4800000000000009E-2</c:v>
                </c:pt>
                <c:pt idx="731">
                  <c:v>0.09</c:v>
                </c:pt>
                <c:pt idx="732">
                  <c:v>9.3599999999999989E-2</c:v>
                </c:pt>
                <c:pt idx="733">
                  <c:v>8.6400000000000005E-2</c:v>
                </c:pt>
                <c:pt idx="734">
                  <c:v>8.5199999999999998E-2</c:v>
                </c:pt>
                <c:pt idx="735">
                  <c:v>8.6400000000000005E-2</c:v>
                </c:pt>
                <c:pt idx="736">
                  <c:v>8.4000000000000019E-2</c:v>
                </c:pt>
                <c:pt idx="737">
                  <c:v>9.3599999999999989E-2</c:v>
                </c:pt>
                <c:pt idx="738">
                  <c:v>9.1200000000000003E-2</c:v>
                </c:pt>
                <c:pt idx="739">
                  <c:v>8.5199999999999998E-2</c:v>
                </c:pt>
                <c:pt idx="740">
                  <c:v>9.9599999999999994E-2</c:v>
                </c:pt>
                <c:pt idx="741">
                  <c:v>9.1200000000000003E-2</c:v>
                </c:pt>
                <c:pt idx="742">
                  <c:v>9.1200000000000003E-2</c:v>
                </c:pt>
                <c:pt idx="743">
                  <c:v>8.4000000000000019E-2</c:v>
                </c:pt>
                <c:pt idx="744">
                  <c:v>0.09</c:v>
                </c:pt>
                <c:pt idx="745">
                  <c:v>9.6000000000000002E-2</c:v>
                </c:pt>
                <c:pt idx="746">
                  <c:v>8.2799999999999999E-2</c:v>
                </c:pt>
                <c:pt idx="747">
                  <c:v>9.4800000000000009E-2</c:v>
                </c:pt>
                <c:pt idx="748">
                  <c:v>8.4000000000000019E-2</c:v>
                </c:pt>
                <c:pt idx="749">
                  <c:v>9.6000000000000002E-2</c:v>
                </c:pt>
                <c:pt idx="750">
                  <c:v>8.4000000000000019E-2</c:v>
                </c:pt>
                <c:pt idx="751">
                  <c:v>8.1599999999999992E-2</c:v>
                </c:pt>
                <c:pt idx="752">
                  <c:v>7.9199999999999993E-2</c:v>
                </c:pt>
                <c:pt idx="753">
                  <c:v>7.8000000000000014E-2</c:v>
                </c:pt>
                <c:pt idx="754">
                  <c:v>8.6400000000000005E-2</c:v>
                </c:pt>
                <c:pt idx="755">
                  <c:v>7.6800000000000007E-2</c:v>
                </c:pt>
                <c:pt idx="756">
                  <c:v>7.6800000000000007E-2</c:v>
                </c:pt>
                <c:pt idx="757">
                  <c:v>8.7599999999999997E-2</c:v>
                </c:pt>
                <c:pt idx="758">
                  <c:v>7.9199999999999993E-2</c:v>
                </c:pt>
                <c:pt idx="759">
                  <c:v>8.5199999999999998E-2</c:v>
                </c:pt>
                <c:pt idx="760">
                  <c:v>0.09</c:v>
                </c:pt>
                <c:pt idx="761">
                  <c:v>0.09</c:v>
                </c:pt>
                <c:pt idx="762">
                  <c:v>8.1599999999999992E-2</c:v>
                </c:pt>
                <c:pt idx="763">
                  <c:v>8.8800000000000004E-2</c:v>
                </c:pt>
                <c:pt idx="764">
                  <c:v>8.5199999999999998E-2</c:v>
                </c:pt>
                <c:pt idx="765">
                  <c:v>8.2799999999999999E-2</c:v>
                </c:pt>
                <c:pt idx="766">
                  <c:v>9.7199999999999995E-2</c:v>
                </c:pt>
                <c:pt idx="767">
                  <c:v>8.5199999999999998E-2</c:v>
                </c:pt>
                <c:pt idx="768">
                  <c:v>8.6400000000000005E-2</c:v>
                </c:pt>
                <c:pt idx="769">
                  <c:v>8.5199999999999998E-2</c:v>
                </c:pt>
                <c:pt idx="770">
                  <c:v>7.6800000000000007E-2</c:v>
                </c:pt>
                <c:pt idx="771">
                  <c:v>7.6800000000000007E-2</c:v>
                </c:pt>
                <c:pt idx="772">
                  <c:v>9.1200000000000003E-2</c:v>
                </c:pt>
                <c:pt idx="773">
                  <c:v>8.1599999999999992E-2</c:v>
                </c:pt>
                <c:pt idx="774">
                  <c:v>7.5600000000000001E-2</c:v>
                </c:pt>
                <c:pt idx="775">
                  <c:v>9.1200000000000003E-2</c:v>
                </c:pt>
                <c:pt idx="776">
                  <c:v>8.1599999999999992E-2</c:v>
                </c:pt>
                <c:pt idx="777">
                  <c:v>8.1599999999999992E-2</c:v>
                </c:pt>
                <c:pt idx="778">
                  <c:v>7.8000000000000014E-2</c:v>
                </c:pt>
                <c:pt idx="779">
                  <c:v>7.2000000000000008E-2</c:v>
                </c:pt>
                <c:pt idx="780">
                  <c:v>8.1599999999999992E-2</c:v>
                </c:pt>
                <c:pt idx="781">
                  <c:v>7.3199999999999987E-2</c:v>
                </c:pt>
                <c:pt idx="782">
                  <c:v>7.0800000000000002E-2</c:v>
                </c:pt>
                <c:pt idx="783">
                  <c:v>8.0399999999999999E-2</c:v>
                </c:pt>
                <c:pt idx="784">
                  <c:v>7.8000000000000014E-2</c:v>
                </c:pt>
                <c:pt idx="785">
                  <c:v>7.3199999999999987E-2</c:v>
                </c:pt>
                <c:pt idx="786">
                  <c:v>8.0399999999999999E-2</c:v>
                </c:pt>
                <c:pt idx="787">
                  <c:v>7.5600000000000001E-2</c:v>
                </c:pt>
                <c:pt idx="788">
                  <c:v>7.2000000000000008E-2</c:v>
                </c:pt>
                <c:pt idx="789">
                  <c:v>6.9599999999999995E-2</c:v>
                </c:pt>
                <c:pt idx="790">
                  <c:v>6.8400000000000002E-2</c:v>
                </c:pt>
                <c:pt idx="791">
                  <c:v>7.3199999999999987E-2</c:v>
                </c:pt>
                <c:pt idx="792">
                  <c:v>7.5600000000000001E-2</c:v>
                </c:pt>
                <c:pt idx="793">
                  <c:v>7.0800000000000002E-2</c:v>
                </c:pt>
                <c:pt idx="794">
                  <c:v>6.6000000000000003E-2</c:v>
                </c:pt>
                <c:pt idx="795">
                  <c:v>7.5600000000000001E-2</c:v>
                </c:pt>
                <c:pt idx="796">
                  <c:v>6.8400000000000002E-2</c:v>
                </c:pt>
                <c:pt idx="797">
                  <c:v>6.2399999999999997E-2</c:v>
                </c:pt>
                <c:pt idx="798">
                  <c:v>7.4399999999999994E-2</c:v>
                </c:pt>
                <c:pt idx="799">
                  <c:v>6.4799999999999996E-2</c:v>
                </c:pt>
                <c:pt idx="800">
                  <c:v>6.7199999999999982E-2</c:v>
                </c:pt>
                <c:pt idx="801">
                  <c:v>0.06</c:v>
                </c:pt>
                <c:pt idx="802">
                  <c:v>5.8799999999999998E-2</c:v>
                </c:pt>
                <c:pt idx="803">
                  <c:v>6.3600000000000004E-2</c:v>
                </c:pt>
                <c:pt idx="804">
                  <c:v>6.6000000000000003E-2</c:v>
                </c:pt>
                <c:pt idx="805">
                  <c:v>6.6000000000000003E-2</c:v>
                </c:pt>
                <c:pt idx="806">
                  <c:v>5.8799999999999998E-2</c:v>
                </c:pt>
                <c:pt idx="807">
                  <c:v>6.9599999999999995E-2</c:v>
                </c:pt>
                <c:pt idx="808">
                  <c:v>6.8400000000000002E-2</c:v>
                </c:pt>
                <c:pt idx="809">
                  <c:v>7.5600000000000001E-2</c:v>
                </c:pt>
                <c:pt idx="810">
                  <c:v>7.3199999999999987E-2</c:v>
                </c:pt>
                <c:pt idx="811">
                  <c:v>7.2000000000000008E-2</c:v>
                </c:pt>
                <c:pt idx="812">
                  <c:v>7.9199999999999993E-2</c:v>
                </c:pt>
                <c:pt idx="813">
                  <c:v>7.3199999999999987E-2</c:v>
                </c:pt>
                <c:pt idx="814">
                  <c:v>7.9199999999999993E-2</c:v>
                </c:pt>
                <c:pt idx="815">
                  <c:v>7.6800000000000007E-2</c:v>
                </c:pt>
                <c:pt idx="816">
                  <c:v>7.9199999999999993E-2</c:v>
                </c:pt>
                <c:pt idx="817">
                  <c:v>8.4000000000000019E-2</c:v>
                </c:pt>
                <c:pt idx="818">
                  <c:v>7.0800000000000002E-2</c:v>
                </c:pt>
                <c:pt idx="819">
                  <c:v>7.6800000000000007E-2</c:v>
                </c:pt>
                <c:pt idx="820">
                  <c:v>6.9599999999999995E-2</c:v>
                </c:pt>
                <c:pt idx="821">
                  <c:v>7.8000000000000014E-2</c:v>
                </c:pt>
                <c:pt idx="822">
                  <c:v>6.4799999999999996E-2</c:v>
                </c:pt>
                <c:pt idx="823">
                  <c:v>6.7199999999999982E-2</c:v>
                </c:pt>
                <c:pt idx="824">
                  <c:v>6.8400000000000002E-2</c:v>
                </c:pt>
                <c:pt idx="825">
                  <c:v>6.2399999999999997E-2</c:v>
                </c:pt>
                <c:pt idx="826">
                  <c:v>6.8400000000000002E-2</c:v>
                </c:pt>
                <c:pt idx="827">
                  <c:v>6.1200000000000004E-2</c:v>
                </c:pt>
                <c:pt idx="828">
                  <c:v>5.8799999999999998E-2</c:v>
                </c:pt>
                <c:pt idx="829">
                  <c:v>6.4799999999999996E-2</c:v>
                </c:pt>
                <c:pt idx="830">
                  <c:v>5.7599999999999998E-2</c:v>
                </c:pt>
                <c:pt idx="831">
                  <c:v>6.2399999999999997E-2</c:v>
                </c:pt>
                <c:pt idx="832">
                  <c:v>7.0800000000000002E-2</c:v>
                </c:pt>
                <c:pt idx="833">
                  <c:v>6.9599999999999995E-2</c:v>
                </c:pt>
                <c:pt idx="834">
                  <c:v>6.4799999999999996E-2</c:v>
                </c:pt>
                <c:pt idx="835">
                  <c:v>7.4399999999999994E-2</c:v>
                </c:pt>
                <c:pt idx="836">
                  <c:v>6.8400000000000002E-2</c:v>
                </c:pt>
                <c:pt idx="837">
                  <c:v>7.2000000000000008E-2</c:v>
                </c:pt>
                <c:pt idx="838">
                  <c:v>6.9599999999999995E-2</c:v>
                </c:pt>
                <c:pt idx="839">
                  <c:v>6.2399999999999997E-2</c:v>
                </c:pt>
                <c:pt idx="840">
                  <c:v>6.7199999999999982E-2</c:v>
                </c:pt>
                <c:pt idx="841">
                  <c:v>6.7199999999999982E-2</c:v>
                </c:pt>
                <c:pt idx="842">
                  <c:v>6.1200000000000004E-2</c:v>
                </c:pt>
                <c:pt idx="843">
                  <c:v>7.0800000000000002E-2</c:v>
                </c:pt>
                <c:pt idx="844">
                  <c:v>7.0800000000000002E-2</c:v>
                </c:pt>
                <c:pt idx="845">
                  <c:v>6.9599999999999995E-2</c:v>
                </c:pt>
                <c:pt idx="846">
                  <c:v>7.0800000000000002E-2</c:v>
                </c:pt>
                <c:pt idx="847">
                  <c:v>6.9599999999999995E-2</c:v>
                </c:pt>
                <c:pt idx="848">
                  <c:v>5.8799999999999998E-2</c:v>
                </c:pt>
                <c:pt idx="849">
                  <c:v>6.9599999999999995E-2</c:v>
                </c:pt>
                <c:pt idx="850">
                  <c:v>6.4799999999999996E-2</c:v>
                </c:pt>
                <c:pt idx="851">
                  <c:v>5.6400000000000006E-2</c:v>
                </c:pt>
                <c:pt idx="852">
                  <c:v>6.4799999999999996E-2</c:v>
                </c:pt>
                <c:pt idx="853">
                  <c:v>5.7599999999999998E-2</c:v>
                </c:pt>
                <c:pt idx="854">
                  <c:v>5.28E-2</c:v>
                </c:pt>
                <c:pt idx="855">
                  <c:v>6.2399999999999997E-2</c:v>
                </c:pt>
                <c:pt idx="856">
                  <c:v>5.8799999999999998E-2</c:v>
                </c:pt>
                <c:pt idx="857">
                  <c:v>5.7599999999999998E-2</c:v>
                </c:pt>
                <c:pt idx="858">
                  <c:v>6.2399999999999997E-2</c:v>
                </c:pt>
                <c:pt idx="859">
                  <c:v>5.8799999999999998E-2</c:v>
                </c:pt>
                <c:pt idx="860">
                  <c:v>5.7599999999999998E-2</c:v>
                </c:pt>
                <c:pt idx="861">
                  <c:v>5.28E-2</c:v>
                </c:pt>
                <c:pt idx="862">
                  <c:v>5.04E-2</c:v>
                </c:pt>
                <c:pt idx="863">
                  <c:v>5.3999999999999992E-2</c:v>
                </c:pt>
                <c:pt idx="864">
                  <c:v>5.3999999999999992E-2</c:v>
                </c:pt>
                <c:pt idx="865">
                  <c:v>5.04E-2</c:v>
                </c:pt>
                <c:pt idx="866">
                  <c:v>4.8000000000000001E-2</c:v>
                </c:pt>
                <c:pt idx="867">
                  <c:v>6.3600000000000004E-2</c:v>
                </c:pt>
                <c:pt idx="868">
                  <c:v>5.7599999999999998E-2</c:v>
                </c:pt>
                <c:pt idx="869">
                  <c:v>5.3999999999999992E-2</c:v>
                </c:pt>
                <c:pt idx="870">
                  <c:v>6.6000000000000003E-2</c:v>
                </c:pt>
                <c:pt idx="871">
                  <c:v>6.1200000000000004E-2</c:v>
                </c:pt>
                <c:pt idx="872">
                  <c:v>6.4799999999999996E-2</c:v>
                </c:pt>
                <c:pt idx="873">
                  <c:v>6.2399999999999997E-2</c:v>
                </c:pt>
                <c:pt idx="874">
                  <c:v>0.06</c:v>
                </c:pt>
                <c:pt idx="875">
                  <c:v>6.7199999999999982E-2</c:v>
                </c:pt>
                <c:pt idx="876">
                  <c:v>6.6000000000000003E-2</c:v>
                </c:pt>
                <c:pt idx="877">
                  <c:v>6.8400000000000002E-2</c:v>
                </c:pt>
                <c:pt idx="878">
                  <c:v>6.1200000000000004E-2</c:v>
                </c:pt>
                <c:pt idx="879">
                  <c:v>6.4799999999999996E-2</c:v>
                </c:pt>
                <c:pt idx="880">
                  <c:v>5.6400000000000006E-2</c:v>
                </c:pt>
                <c:pt idx="881">
                  <c:v>6.7199999999999982E-2</c:v>
                </c:pt>
                <c:pt idx="882">
                  <c:v>6.2399999999999997E-2</c:v>
                </c:pt>
                <c:pt idx="883">
                  <c:v>6.2399999999999997E-2</c:v>
                </c:pt>
                <c:pt idx="884">
                  <c:v>0.06</c:v>
                </c:pt>
                <c:pt idx="885">
                  <c:v>5.5199999999999999E-2</c:v>
                </c:pt>
                <c:pt idx="886">
                  <c:v>6.3600000000000004E-2</c:v>
                </c:pt>
                <c:pt idx="887">
                  <c:v>5.7599999999999998E-2</c:v>
                </c:pt>
                <c:pt idx="888">
                  <c:v>5.3999999999999992E-2</c:v>
                </c:pt>
                <c:pt idx="889">
                  <c:v>5.8799999999999998E-2</c:v>
                </c:pt>
                <c:pt idx="890">
                  <c:v>5.04E-2</c:v>
                </c:pt>
                <c:pt idx="891">
                  <c:v>5.3999999999999992E-2</c:v>
                </c:pt>
                <c:pt idx="892">
                  <c:v>5.6400000000000006E-2</c:v>
                </c:pt>
                <c:pt idx="893">
                  <c:v>0.06</c:v>
                </c:pt>
                <c:pt idx="894">
                  <c:v>5.6400000000000006E-2</c:v>
                </c:pt>
                <c:pt idx="895">
                  <c:v>6.2399999999999997E-2</c:v>
                </c:pt>
                <c:pt idx="896">
                  <c:v>5.5199999999999999E-2</c:v>
                </c:pt>
                <c:pt idx="897">
                  <c:v>4.9200000000000008E-2</c:v>
                </c:pt>
                <c:pt idx="898">
                  <c:v>5.7599999999999998E-2</c:v>
                </c:pt>
                <c:pt idx="899">
                  <c:v>4.9200000000000008E-2</c:v>
                </c:pt>
                <c:pt idx="900">
                  <c:v>5.5199999999999999E-2</c:v>
                </c:pt>
                <c:pt idx="901">
                  <c:v>5.7599999999999998E-2</c:v>
                </c:pt>
                <c:pt idx="902">
                  <c:v>5.16E-2</c:v>
                </c:pt>
                <c:pt idx="903">
                  <c:v>5.16E-2</c:v>
                </c:pt>
                <c:pt idx="904">
                  <c:v>6.4799999999999996E-2</c:v>
                </c:pt>
                <c:pt idx="905">
                  <c:v>5.8799999999999998E-2</c:v>
                </c:pt>
                <c:pt idx="906">
                  <c:v>5.28E-2</c:v>
                </c:pt>
                <c:pt idx="907">
                  <c:v>6.1200000000000004E-2</c:v>
                </c:pt>
                <c:pt idx="908">
                  <c:v>5.28E-2</c:v>
                </c:pt>
                <c:pt idx="909">
                  <c:v>5.04E-2</c:v>
                </c:pt>
                <c:pt idx="910">
                  <c:v>4.8000000000000001E-2</c:v>
                </c:pt>
                <c:pt idx="911">
                  <c:v>4.8000000000000001E-2</c:v>
                </c:pt>
                <c:pt idx="912">
                  <c:v>5.3999999999999992E-2</c:v>
                </c:pt>
                <c:pt idx="913">
                  <c:v>4.9200000000000008E-2</c:v>
                </c:pt>
                <c:pt idx="914">
                  <c:v>4.5600000000000002E-2</c:v>
                </c:pt>
                <c:pt idx="915">
                  <c:v>4.8000000000000001E-2</c:v>
                </c:pt>
                <c:pt idx="916">
                  <c:v>4.8000000000000001E-2</c:v>
                </c:pt>
                <c:pt idx="917">
                  <c:v>4.6799999999999994E-2</c:v>
                </c:pt>
                <c:pt idx="918">
                  <c:v>4.3200000000000002E-2</c:v>
                </c:pt>
                <c:pt idx="919">
                  <c:v>4.5600000000000002E-2</c:v>
                </c:pt>
                <c:pt idx="920">
                  <c:v>5.04E-2</c:v>
                </c:pt>
                <c:pt idx="921">
                  <c:v>5.5199999999999999E-2</c:v>
                </c:pt>
                <c:pt idx="922">
                  <c:v>4.9200000000000008E-2</c:v>
                </c:pt>
                <c:pt idx="923">
                  <c:v>4.6799999999999994E-2</c:v>
                </c:pt>
                <c:pt idx="924">
                  <c:v>5.6400000000000006E-2</c:v>
                </c:pt>
                <c:pt idx="925">
                  <c:v>5.04E-2</c:v>
                </c:pt>
                <c:pt idx="926">
                  <c:v>4.5600000000000002E-2</c:v>
                </c:pt>
                <c:pt idx="927">
                  <c:v>5.16E-2</c:v>
                </c:pt>
                <c:pt idx="928">
                  <c:v>4.6799999999999994E-2</c:v>
                </c:pt>
                <c:pt idx="929">
                  <c:v>4.8000000000000001E-2</c:v>
                </c:pt>
                <c:pt idx="930">
                  <c:v>5.7599999999999998E-2</c:v>
                </c:pt>
                <c:pt idx="931">
                  <c:v>5.16E-2</c:v>
                </c:pt>
                <c:pt idx="932">
                  <c:v>5.3999999999999992E-2</c:v>
                </c:pt>
                <c:pt idx="933">
                  <c:v>4.8000000000000001E-2</c:v>
                </c:pt>
                <c:pt idx="934">
                  <c:v>4.5600000000000002E-2</c:v>
                </c:pt>
                <c:pt idx="935">
                  <c:v>4.9200000000000008E-2</c:v>
                </c:pt>
                <c:pt idx="936">
                  <c:v>5.16E-2</c:v>
                </c:pt>
                <c:pt idx="937">
                  <c:v>4.9200000000000008E-2</c:v>
                </c:pt>
                <c:pt idx="938">
                  <c:v>4.200000000000001E-2</c:v>
                </c:pt>
                <c:pt idx="939">
                  <c:v>4.9200000000000008E-2</c:v>
                </c:pt>
                <c:pt idx="940">
                  <c:v>4.6799999999999994E-2</c:v>
                </c:pt>
                <c:pt idx="941">
                  <c:v>4.8000000000000001E-2</c:v>
                </c:pt>
                <c:pt idx="942">
                  <c:v>4.3200000000000002E-2</c:v>
                </c:pt>
                <c:pt idx="943">
                  <c:v>4.0799999999999996E-2</c:v>
                </c:pt>
                <c:pt idx="944">
                  <c:v>4.8000000000000001E-2</c:v>
                </c:pt>
                <c:pt idx="945">
                  <c:v>4.200000000000001E-2</c:v>
                </c:pt>
                <c:pt idx="946">
                  <c:v>4.6799999999999994E-2</c:v>
                </c:pt>
                <c:pt idx="947">
                  <c:v>4.6799999999999994E-2</c:v>
                </c:pt>
                <c:pt idx="948">
                  <c:v>4.6799999999999994E-2</c:v>
                </c:pt>
                <c:pt idx="949">
                  <c:v>4.8000000000000001E-2</c:v>
                </c:pt>
                <c:pt idx="950">
                  <c:v>4.3200000000000002E-2</c:v>
                </c:pt>
                <c:pt idx="951">
                  <c:v>4.6799999999999994E-2</c:v>
                </c:pt>
                <c:pt idx="952">
                  <c:v>4.6799999999999994E-2</c:v>
                </c:pt>
                <c:pt idx="953">
                  <c:v>5.7599999999999998E-2</c:v>
                </c:pt>
                <c:pt idx="954">
                  <c:v>5.28E-2</c:v>
                </c:pt>
                <c:pt idx="955">
                  <c:v>5.3999999999999992E-2</c:v>
                </c:pt>
                <c:pt idx="956">
                  <c:v>5.16E-2</c:v>
                </c:pt>
                <c:pt idx="957">
                  <c:v>4.6799999999999994E-2</c:v>
                </c:pt>
                <c:pt idx="958">
                  <c:v>5.04E-2</c:v>
                </c:pt>
                <c:pt idx="959">
                  <c:v>4.6799999999999994E-2</c:v>
                </c:pt>
                <c:pt idx="960">
                  <c:v>4.3200000000000002E-2</c:v>
                </c:pt>
                <c:pt idx="961">
                  <c:v>5.16E-2</c:v>
                </c:pt>
                <c:pt idx="962">
                  <c:v>4.5600000000000002E-2</c:v>
                </c:pt>
                <c:pt idx="963">
                  <c:v>4.6799999999999994E-2</c:v>
                </c:pt>
                <c:pt idx="964">
                  <c:v>5.04E-2</c:v>
                </c:pt>
                <c:pt idx="965">
                  <c:v>4.9200000000000008E-2</c:v>
                </c:pt>
                <c:pt idx="966">
                  <c:v>4.8000000000000001E-2</c:v>
                </c:pt>
                <c:pt idx="967">
                  <c:v>5.5199999999999999E-2</c:v>
                </c:pt>
                <c:pt idx="968">
                  <c:v>5.04E-2</c:v>
                </c:pt>
                <c:pt idx="969">
                  <c:v>4.4400000000000002E-2</c:v>
                </c:pt>
                <c:pt idx="970">
                  <c:v>5.16E-2</c:v>
                </c:pt>
                <c:pt idx="971">
                  <c:v>4.6799999999999994E-2</c:v>
                </c:pt>
                <c:pt idx="972">
                  <c:v>4.4400000000000002E-2</c:v>
                </c:pt>
                <c:pt idx="973">
                  <c:v>4.8000000000000001E-2</c:v>
                </c:pt>
                <c:pt idx="974">
                  <c:v>4.0799999999999996E-2</c:v>
                </c:pt>
                <c:pt idx="975">
                  <c:v>4.4400000000000002E-2</c:v>
                </c:pt>
                <c:pt idx="976">
                  <c:v>4.200000000000001E-2</c:v>
                </c:pt>
                <c:pt idx="977">
                  <c:v>4.4400000000000002E-2</c:v>
                </c:pt>
                <c:pt idx="978">
                  <c:v>4.8000000000000001E-2</c:v>
                </c:pt>
                <c:pt idx="979">
                  <c:v>4.6799999999999994E-2</c:v>
                </c:pt>
                <c:pt idx="980">
                  <c:v>4.3200000000000002E-2</c:v>
                </c:pt>
                <c:pt idx="981">
                  <c:v>4.6799999999999994E-2</c:v>
                </c:pt>
                <c:pt idx="982">
                  <c:v>4.4400000000000002E-2</c:v>
                </c:pt>
                <c:pt idx="983">
                  <c:v>4.3200000000000002E-2</c:v>
                </c:pt>
                <c:pt idx="984">
                  <c:v>3.9599999999999996E-2</c:v>
                </c:pt>
                <c:pt idx="985">
                  <c:v>2.8799999999999999E-2</c:v>
                </c:pt>
                <c:pt idx="986">
                  <c:v>3.6000000000000004E-2</c:v>
                </c:pt>
                <c:pt idx="987">
                  <c:v>4.200000000000001E-2</c:v>
                </c:pt>
                <c:pt idx="988">
                  <c:v>3.4799999999999998E-2</c:v>
                </c:pt>
                <c:pt idx="989">
                  <c:v>3.9599999999999996E-2</c:v>
                </c:pt>
                <c:pt idx="990">
                  <c:v>4.5600000000000002E-2</c:v>
                </c:pt>
                <c:pt idx="991">
                  <c:v>4.3200000000000002E-2</c:v>
                </c:pt>
                <c:pt idx="992">
                  <c:v>4.3200000000000002E-2</c:v>
                </c:pt>
                <c:pt idx="993">
                  <c:v>4.0799999999999996E-2</c:v>
                </c:pt>
                <c:pt idx="994">
                  <c:v>3.9599999999999996E-2</c:v>
                </c:pt>
                <c:pt idx="995">
                  <c:v>4.200000000000001E-2</c:v>
                </c:pt>
                <c:pt idx="996">
                  <c:v>4.0799999999999996E-2</c:v>
                </c:pt>
                <c:pt idx="997">
                  <c:v>4.3200000000000002E-2</c:v>
                </c:pt>
                <c:pt idx="998">
                  <c:v>3.9599999999999996E-2</c:v>
                </c:pt>
                <c:pt idx="999">
                  <c:v>4.8000000000000001E-2</c:v>
                </c:pt>
                <c:pt idx="1000">
                  <c:v>4.5600000000000002E-2</c:v>
                </c:pt>
                <c:pt idx="1001">
                  <c:v>4.0799999999999996E-2</c:v>
                </c:pt>
                <c:pt idx="1002">
                  <c:v>4.4400000000000002E-2</c:v>
                </c:pt>
                <c:pt idx="1003">
                  <c:v>3.7199999999999997E-2</c:v>
                </c:pt>
                <c:pt idx="1004">
                  <c:v>3.8400000000000004E-2</c:v>
                </c:pt>
                <c:pt idx="1005">
                  <c:v>3.1199999999999999E-2</c:v>
                </c:pt>
                <c:pt idx="1006">
                  <c:v>3.2399999999999998E-2</c:v>
                </c:pt>
                <c:pt idx="1007">
                  <c:v>3.8400000000000004E-2</c:v>
                </c:pt>
                <c:pt idx="1008">
                  <c:v>3.8400000000000004E-2</c:v>
                </c:pt>
                <c:pt idx="1009">
                  <c:v>4.2000000000000003E-2</c:v>
                </c:pt>
                <c:pt idx="1010">
                  <c:v>3.8400000000000004E-2</c:v>
                </c:pt>
                <c:pt idx="1011">
                  <c:v>4.3200000000000002E-2</c:v>
                </c:pt>
                <c:pt idx="1012">
                  <c:v>4.0799999999999996E-2</c:v>
                </c:pt>
                <c:pt idx="1013">
                  <c:v>4.3200000000000002E-2</c:v>
                </c:pt>
                <c:pt idx="1014">
                  <c:v>3.8400000000000004E-2</c:v>
                </c:pt>
                <c:pt idx="1015">
                  <c:v>3.8400000000000004E-2</c:v>
                </c:pt>
                <c:pt idx="1016">
                  <c:v>4.0799999999999996E-2</c:v>
                </c:pt>
                <c:pt idx="1017">
                  <c:v>3.1199999999999999E-2</c:v>
                </c:pt>
                <c:pt idx="1018">
                  <c:v>2.64E-2</c:v>
                </c:pt>
                <c:pt idx="1019">
                  <c:v>2.8799999999999999E-2</c:v>
                </c:pt>
                <c:pt idx="1020">
                  <c:v>2.64E-2</c:v>
                </c:pt>
                <c:pt idx="1021">
                  <c:v>2.52E-2</c:v>
                </c:pt>
                <c:pt idx="1022">
                  <c:v>2.4E-2</c:v>
                </c:pt>
                <c:pt idx="1023">
                  <c:v>2.64E-2</c:v>
                </c:pt>
                <c:pt idx="1024">
                  <c:v>0.03</c:v>
                </c:pt>
                <c:pt idx="1025">
                  <c:v>2.76E-2</c:v>
                </c:pt>
                <c:pt idx="1026">
                  <c:v>2.1600000000000001E-2</c:v>
                </c:pt>
                <c:pt idx="1027">
                  <c:v>2.4E-2</c:v>
                </c:pt>
                <c:pt idx="1028">
                  <c:v>2.1600000000000001E-2</c:v>
                </c:pt>
                <c:pt idx="1029">
                  <c:v>2.0399999999999998E-2</c:v>
                </c:pt>
                <c:pt idx="1030">
                  <c:v>2.52E-2</c:v>
                </c:pt>
                <c:pt idx="1031">
                  <c:v>2.2800000000000001E-2</c:v>
                </c:pt>
                <c:pt idx="1032">
                  <c:v>2.2800000000000001E-2</c:v>
                </c:pt>
                <c:pt idx="1033">
                  <c:v>2.64E-2</c:v>
                </c:pt>
                <c:pt idx="1034">
                  <c:v>2.64E-2</c:v>
                </c:pt>
                <c:pt idx="1035">
                  <c:v>2.52E-2</c:v>
                </c:pt>
                <c:pt idx="1036">
                  <c:v>3.1199999999999999E-2</c:v>
                </c:pt>
                <c:pt idx="1037">
                  <c:v>2.76E-2</c:v>
                </c:pt>
                <c:pt idx="1038">
                  <c:v>2.8799999999999999E-2</c:v>
                </c:pt>
                <c:pt idx="1039">
                  <c:v>3.6000000000000004E-2</c:v>
                </c:pt>
                <c:pt idx="1040">
                  <c:v>3.3599999999999998E-2</c:v>
                </c:pt>
                <c:pt idx="1041">
                  <c:v>3.4799999999999998E-2</c:v>
                </c:pt>
                <c:pt idx="1042">
                  <c:v>3.4799999999999998E-2</c:v>
                </c:pt>
                <c:pt idx="1043">
                  <c:v>3.2399999999999998E-2</c:v>
                </c:pt>
                <c:pt idx="1044">
                  <c:v>3.7199999999999997E-2</c:v>
                </c:pt>
                <c:pt idx="1045">
                  <c:v>3.8400000000000004E-2</c:v>
                </c:pt>
                <c:pt idx="1046">
                  <c:v>3.1199999999999999E-2</c:v>
                </c:pt>
                <c:pt idx="1047">
                  <c:v>3.4799999999999998E-2</c:v>
                </c:pt>
                <c:pt idx="1048">
                  <c:v>3.3599999999999998E-2</c:v>
                </c:pt>
                <c:pt idx="1049">
                  <c:v>3.3599999999999998E-2</c:v>
                </c:pt>
                <c:pt idx="1050">
                  <c:v>0.03</c:v>
                </c:pt>
                <c:pt idx="1051">
                  <c:v>3.2399999999999998E-2</c:v>
                </c:pt>
                <c:pt idx="1052">
                  <c:v>3.1199999999999999E-2</c:v>
                </c:pt>
                <c:pt idx="1053">
                  <c:v>2.76E-2</c:v>
                </c:pt>
                <c:pt idx="1054">
                  <c:v>0.03</c:v>
                </c:pt>
                <c:pt idx="1055">
                  <c:v>2.76E-2</c:v>
                </c:pt>
                <c:pt idx="1056">
                  <c:v>2.64E-2</c:v>
                </c:pt>
                <c:pt idx="1057">
                  <c:v>2.4E-2</c:v>
                </c:pt>
                <c:pt idx="1058">
                  <c:v>1.8000000000000002E-2</c:v>
                </c:pt>
                <c:pt idx="1059">
                  <c:v>2.52E-2</c:v>
                </c:pt>
                <c:pt idx="1060">
                  <c:v>2.2800000000000001E-2</c:v>
                </c:pt>
                <c:pt idx="1061">
                  <c:v>2.4E-2</c:v>
                </c:pt>
                <c:pt idx="1062">
                  <c:v>2.76E-2</c:v>
                </c:pt>
                <c:pt idx="1063">
                  <c:v>2.8799999999999999E-2</c:v>
                </c:pt>
                <c:pt idx="1064">
                  <c:v>2.64E-2</c:v>
                </c:pt>
                <c:pt idx="1065">
                  <c:v>2.52E-2</c:v>
                </c:pt>
                <c:pt idx="1066">
                  <c:v>2.52E-2</c:v>
                </c:pt>
                <c:pt idx="1067">
                  <c:v>2.64E-2</c:v>
                </c:pt>
                <c:pt idx="1068">
                  <c:v>2.64E-2</c:v>
                </c:pt>
                <c:pt idx="1069">
                  <c:v>2.52E-2</c:v>
                </c:pt>
                <c:pt idx="1070">
                  <c:v>2.4E-2</c:v>
                </c:pt>
                <c:pt idx="1071">
                  <c:v>2.1600000000000001E-2</c:v>
                </c:pt>
                <c:pt idx="1072">
                  <c:v>2.0399999999999998E-2</c:v>
                </c:pt>
                <c:pt idx="1073">
                  <c:v>2.4E-2</c:v>
                </c:pt>
                <c:pt idx="1074">
                  <c:v>2.1600000000000001E-2</c:v>
                </c:pt>
                <c:pt idx="1075">
                  <c:v>1.6799999999999999E-2</c:v>
                </c:pt>
                <c:pt idx="1076">
                  <c:v>1.9200000000000002E-2</c:v>
                </c:pt>
                <c:pt idx="1077">
                  <c:v>1.8000000000000002E-2</c:v>
                </c:pt>
                <c:pt idx="1078">
                  <c:v>1.9200000000000002E-2</c:v>
                </c:pt>
                <c:pt idx="1079">
                  <c:v>2.1600000000000001E-2</c:v>
                </c:pt>
                <c:pt idx="1080">
                  <c:v>2.64E-2</c:v>
                </c:pt>
                <c:pt idx="1081">
                  <c:v>2.8799999999999999E-2</c:v>
                </c:pt>
                <c:pt idx="1082">
                  <c:v>2.52E-2</c:v>
                </c:pt>
                <c:pt idx="1083">
                  <c:v>2.76E-2</c:v>
                </c:pt>
                <c:pt idx="1084">
                  <c:v>2.52E-2</c:v>
                </c:pt>
                <c:pt idx="1085">
                  <c:v>2.8799999999999999E-2</c:v>
                </c:pt>
                <c:pt idx="1086">
                  <c:v>2.52E-2</c:v>
                </c:pt>
                <c:pt idx="1087">
                  <c:v>2.64E-2</c:v>
                </c:pt>
                <c:pt idx="1088">
                  <c:v>2.64E-2</c:v>
                </c:pt>
                <c:pt idx="1089">
                  <c:v>2.2800000000000001E-2</c:v>
                </c:pt>
                <c:pt idx="1090">
                  <c:v>2.64E-2</c:v>
                </c:pt>
                <c:pt idx="1091">
                  <c:v>2.52E-2</c:v>
                </c:pt>
                <c:pt idx="1092">
                  <c:v>2.4E-2</c:v>
                </c:pt>
                <c:pt idx="1093">
                  <c:v>2.8799999999999999E-2</c:v>
                </c:pt>
                <c:pt idx="1094">
                  <c:v>2.64E-2</c:v>
                </c:pt>
                <c:pt idx="1095">
                  <c:v>2.8799999999999999E-2</c:v>
                </c:pt>
                <c:pt idx="1096">
                  <c:v>0.03</c:v>
                </c:pt>
                <c:pt idx="1097">
                  <c:v>0.03</c:v>
                </c:pt>
                <c:pt idx="1098">
                  <c:v>2.76E-2</c:v>
                </c:pt>
                <c:pt idx="1099">
                  <c:v>0.03</c:v>
                </c:pt>
                <c:pt idx="1100">
                  <c:v>0.03</c:v>
                </c:pt>
                <c:pt idx="1101">
                  <c:v>2.64E-2</c:v>
                </c:pt>
                <c:pt idx="1102">
                  <c:v>3.6000000000000004E-2</c:v>
                </c:pt>
                <c:pt idx="1103">
                  <c:v>3.3599999999999998E-2</c:v>
                </c:pt>
                <c:pt idx="1104">
                  <c:v>3.2399999999999998E-2</c:v>
                </c:pt>
                <c:pt idx="1105">
                  <c:v>0.03</c:v>
                </c:pt>
                <c:pt idx="1106">
                  <c:v>2.64E-2</c:v>
                </c:pt>
                <c:pt idx="1107">
                  <c:v>2.76E-2</c:v>
                </c:pt>
                <c:pt idx="1108">
                  <c:v>2.76E-2</c:v>
                </c:pt>
                <c:pt idx="1109">
                  <c:v>2.76E-2</c:v>
                </c:pt>
                <c:pt idx="1110">
                  <c:v>2.1600000000000001E-2</c:v>
                </c:pt>
                <c:pt idx="1111">
                  <c:v>2.52E-2</c:v>
                </c:pt>
                <c:pt idx="1112">
                  <c:v>2.2800000000000001E-2</c:v>
                </c:pt>
                <c:pt idx="1113">
                  <c:v>1.8000000000000002E-2</c:v>
                </c:pt>
                <c:pt idx="1114">
                  <c:v>1.9200000000000002E-2</c:v>
                </c:pt>
                <c:pt idx="1115">
                  <c:v>1.9200000000000002E-2</c:v>
                </c:pt>
                <c:pt idx="1116">
                  <c:v>2.1600000000000001E-2</c:v>
                </c:pt>
                <c:pt idx="1117">
                  <c:v>2.4E-2</c:v>
                </c:pt>
                <c:pt idx="1118">
                  <c:v>1.8000000000000002E-2</c:v>
                </c:pt>
                <c:pt idx="1119">
                  <c:v>1.5599999999999999E-2</c:v>
                </c:pt>
                <c:pt idx="1120">
                  <c:v>1.0800000000000001E-2</c:v>
                </c:pt>
                <c:pt idx="1121">
                  <c:v>1.0800000000000001E-2</c:v>
                </c:pt>
                <c:pt idx="1122">
                  <c:v>1.0800000000000001E-2</c:v>
                </c:pt>
                <c:pt idx="1123">
                  <c:v>1.2E-2</c:v>
                </c:pt>
                <c:pt idx="1124">
                  <c:v>9.6000000000000009E-3</c:v>
                </c:pt>
                <c:pt idx="1125">
                  <c:v>0</c:v>
                </c:pt>
                <c:pt idx="1126">
                  <c:v>1.0800000000000001E-2</c:v>
                </c:pt>
                <c:pt idx="1127">
                  <c:v>1.32E-2</c:v>
                </c:pt>
                <c:pt idx="1128">
                  <c:v>1.32E-2</c:v>
                </c:pt>
                <c:pt idx="1129">
                  <c:v>1.32E-2</c:v>
                </c:pt>
                <c:pt idx="1130">
                  <c:v>1.44E-2</c:v>
                </c:pt>
                <c:pt idx="1131">
                  <c:v>2.1600000000000001E-2</c:v>
                </c:pt>
                <c:pt idx="1132">
                  <c:v>2.2800000000000001E-2</c:v>
                </c:pt>
                <c:pt idx="1133">
                  <c:v>2.1600000000000001E-2</c:v>
                </c:pt>
                <c:pt idx="1134">
                  <c:v>2.0399999999999998E-2</c:v>
                </c:pt>
                <c:pt idx="1135">
                  <c:v>1.9200000000000002E-2</c:v>
                </c:pt>
                <c:pt idx="1136">
                  <c:v>1.8000000000000002E-2</c:v>
                </c:pt>
                <c:pt idx="1137">
                  <c:v>1.6799999999999999E-2</c:v>
                </c:pt>
                <c:pt idx="1138">
                  <c:v>1.8000000000000002E-2</c:v>
                </c:pt>
                <c:pt idx="1139">
                  <c:v>2.0399999999999998E-2</c:v>
                </c:pt>
                <c:pt idx="1140">
                  <c:v>1.8000000000000002E-2</c:v>
                </c:pt>
              </c:numCache>
            </c:numRef>
          </c:xVal>
          <c:yVal>
            <c:numRef>
              <c:f>'MRP ERP WP'!$O$16:$O$1156</c:f>
              <c:numCache>
                <c:formatCode>0.00%</c:formatCode>
                <c:ptCount val="1141"/>
                <c:pt idx="0">
                  <c:v>8.0074444282409535E-2</c:v>
                </c:pt>
                <c:pt idx="1">
                  <c:v>5.853420750775909E-2</c:v>
                </c:pt>
                <c:pt idx="2">
                  <c:v>0.16709110187303744</c:v>
                </c:pt>
                <c:pt idx="3">
                  <c:v>0.24894182966507422</c:v>
                </c:pt>
                <c:pt idx="4">
                  <c:v>0.24483109376898726</c:v>
                </c:pt>
                <c:pt idx="5">
                  <c:v>0.29733527965494144</c:v>
                </c:pt>
                <c:pt idx="6">
                  <c:v>0.23184214715621376</c:v>
                </c:pt>
                <c:pt idx="7">
                  <c:v>0.25488540033942164</c:v>
                </c:pt>
                <c:pt idx="8">
                  <c:v>0.28602415930611119</c:v>
                </c:pt>
                <c:pt idx="9">
                  <c:v>0.3139336387776881</c:v>
                </c:pt>
                <c:pt idx="10">
                  <c:v>0.28252565882158087</c:v>
                </c:pt>
                <c:pt idx="11">
                  <c:v>0.33129799828222395</c:v>
                </c:pt>
                <c:pt idx="12">
                  <c:v>0.3423991098806376</c:v>
                </c:pt>
                <c:pt idx="13">
                  <c:v>0.3638474899980777</c:v>
                </c:pt>
                <c:pt idx="14">
                  <c:v>0.27852652213447993</c:v>
                </c:pt>
                <c:pt idx="15">
                  <c:v>0.40766671182857839</c:v>
                </c:pt>
                <c:pt idx="16">
                  <c:v>0.42919507243080435</c:v>
                </c:pt>
                <c:pt idx="17">
                  <c:v>0.37154537131864962</c:v>
                </c:pt>
                <c:pt idx="18">
                  <c:v>0.32659876625680218</c:v>
                </c:pt>
                <c:pt idx="19">
                  <c:v>0.25922197643957201</c:v>
                </c:pt>
                <c:pt idx="20">
                  <c:v>0.29219878378285274</c:v>
                </c:pt>
                <c:pt idx="21">
                  <c:v>0.2703445476390709</c:v>
                </c:pt>
                <c:pt idx="22">
                  <c:v>0.35864166776100936</c:v>
                </c:pt>
                <c:pt idx="23">
                  <c:v>0.43652022314684369</c:v>
                </c:pt>
                <c:pt idx="24">
                  <c:v>0.40125207922975376</c:v>
                </c:pt>
                <c:pt idx="25">
                  <c:v>0.4910774251494458</c:v>
                </c:pt>
                <c:pt idx="26">
                  <c:v>0.50985646383965788</c:v>
                </c:pt>
                <c:pt idx="27">
                  <c:v>0.35402792188365872</c:v>
                </c:pt>
                <c:pt idx="28">
                  <c:v>0.32415908488043649</c:v>
                </c:pt>
                <c:pt idx="29">
                  <c:v>0.25413196627220236</c:v>
                </c:pt>
                <c:pt idx="30">
                  <c:v>0.45995508104756472</c:v>
                </c:pt>
                <c:pt idx="31">
                  <c:v>0.50499615951573329</c:v>
                </c:pt>
                <c:pt idx="32">
                  <c:v>0.53954131696190877</c:v>
                </c:pt>
                <c:pt idx="33">
                  <c:v>0.42426258921388249</c:v>
                </c:pt>
                <c:pt idx="34">
                  <c:v>0.11748062584774178</c:v>
                </c:pt>
                <c:pt idx="35">
                  <c:v>-0.13604642236351994</c:v>
                </c:pt>
                <c:pt idx="36">
                  <c:v>-0.12129104535194689</c:v>
                </c:pt>
                <c:pt idx="37">
                  <c:v>-0.11404450831516216</c:v>
                </c:pt>
                <c:pt idx="38">
                  <c:v>-8.4798778760169391E-2</c:v>
                </c:pt>
                <c:pt idx="39">
                  <c:v>-1.0321625546150293E-2</c:v>
                </c:pt>
                <c:pt idx="40">
                  <c:v>-3.3694666412913979E-2</c:v>
                </c:pt>
                <c:pt idx="41">
                  <c:v>-6.1313110763126094E-3</c:v>
                </c:pt>
                <c:pt idx="42">
                  <c:v>-0.26325599014938211</c:v>
                </c:pt>
                <c:pt idx="43">
                  <c:v>-0.26831912078039188</c:v>
                </c:pt>
                <c:pt idx="44">
                  <c:v>-0.32747190821853056</c:v>
                </c:pt>
                <c:pt idx="45">
                  <c:v>-0.39062722551965029</c:v>
                </c:pt>
                <c:pt idx="46">
                  <c:v>-0.29850688643044765</c:v>
                </c:pt>
                <c:pt idx="47">
                  <c:v>-0.20030959006307592</c:v>
                </c:pt>
                <c:pt idx="48">
                  <c:v>-0.28255006127662174</c:v>
                </c:pt>
                <c:pt idx="49">
                  <c:v>-0.29222144407623685</c:v>
                </c:pt>
                <c:pt idx="50">
                  <c:v>-0.22232484877135394</c:v>
                </c:pt>
                <c:pt idx="51">
                  <c:v>-0.33717136651802387</c:v>
                </c:pt>
                <c:pt idx="52">
                  <c:v>-0.39489964087559326</c:v>
                </c:pt>
                <c:pt idx="53">
                  <c:v>-0.46984694750363987</c:v>
                </c:pt>
                <c:pt idx="54">
                  <c:v>-0.26808200447033648</c:v>
                </c:pt>
                <c:pt idx="55">
                  <c:v>-0.34854905040205897</c:v>
                </c:pt>
                <c:pt idx="56">
                  <c:v>-0.34578424526119367</c:v>
                </c:pt>
                <c:pt idx="57">
                  <c:v>-0.4789647042269336</c:v>
                </c:pt>
                <c:pt idx="58">
                  <c:v>-0.37539803359832363</c:v>
                </c:pt>
                <c:pt idx="59">
                  <c:v>-0.4249694586996039</c:v>
                </c:pt>
                <c:pt idx="60">
                  <c:v>-0.47188583438956244</c:v>
                </c:pt>
                <c:pt idx="61">
                  <c:v>-0.51358412519292074</c:v>
                </c:pt>
                <c:pt idx="62">
                  <c:v>-0.54279526519156351</c:v>
                </c:pt>
                <c:pt idx="63">
                  <c:v>-0.56726573027601146</c:v>
                </c:pt>
                <c:pt idx="64">
                  <c:v>-0.62112035735233517</c:v>
                </c:pt>
                <c:pt idx="65">
                  <c:v>-0.66234432619855788</c:v>
                </c:pt>
                <c:pt idx="66">
                  <c:v>-0.70925107143062882</c:v>
                </c:pt>
                <c:pt idx="67">
                  <c:v>-0.55064241774241607</c:v>
                </c:pt>
                <c:pt idx="68">
                  <c:v>-0.37575883830972001</c:v>
                </c:pt>
                <c:pt idx="69">
                  <c:v>-0.12742903444457609</c:v>
                </c:pt>
                <c:pt idx="70">
                  <c:v>-0.31484102211637555</c:v>
                </c:pt>
                <c:pt idx="71">
                  <c:v>-0.28393117962847503</c:v>
                </c:pt>
                <c:pt idx="72">
                  <c:v>-0.11438894334591122</c:v>
                </c:pt>
                <c:pt idx="73">
                  <c:v>-8.0608703004441132E-2</c:v>
                </c:pt>
                <c:pt idx="74">
                  <c:v>-0.28669755991679685</c:v>
                </c:pt>
                <c:pt idx="75">
                  <c:v>-0.16488552791434052</c:v>
                </c:pt>
                <c:pt idx="76">
                  <c:v>0.51533129002288658</c:v>
                </c:pt>
                <c:pt idx="77">
                  <c:v>1.2798425245178604</c:v>
                </c:pt>
                <c:pt idx="78">
                  <c:v>1.5987644160135799</c:v>
                </c:pt>
                <c:pt idx="79">
                  <c:v>0.70760920981050235</c:v>
                </c:pt>
                <c:pt idx="80">
                  <c:v>0.37373878470953137</c:v>
                </c:pt>
                <c:pt idx="81">
                  <c:v>0.26259025127305335</c:v>
                </c:pt>
                <c:pt idx="82">
                  <c:v>0.33520132330274788</c:v>
                </c:pt>
                <c:pt idx="83">
                  <c:v>0.55655405659915202</c:v>
                </c:pt>
                <c:pt idx="84">
                  <c:v>0.50610078015249516</c:v>
                </c:pt>
                <c:pt idx="85">
                  <c:v>0.65479531431624594</c:v>
                </c:pt>
                <c:pt idx="86">
                  <c:v>0.9585484992650245</c:v>
                </c:pt>
                <c:pt idx="87">
                  <c:v>0.88718707549987985</c:v>
                </c:pt>
                <c:pt idx="88">
                  <c:v>0.28271425358083069</c:v>
                </c:pt>
                <c:pt idx="89">
                  <c:v>1.0912851594009815E-2</c:v>
                </c:pt>
                <c:pt idx="90">
                  <c:v>-8.9701608841495084E-2</c:v>
                </c:pt>
                <c:pt idx="91">
                  <c:v>-0.11744909905957307</c:v>
                </c:pt>
                <c:pt idx="92">
                  <c:v>-0.16583869267545309</c:v>
                </c:pt>
                <c:pt idx="93">
                  <c:v>-5.9221779992822007E-2</c:v>
                </c:pt>
                <c:pt idx="94">
                  <c:v>-3.7694883379193606E-3</c:v>
                </c:pt>
                <c:pt idx="95">
                  <c:v>-1.8471730151299964E-2</c:v>
                </c:pt>
                <c:pt idx="96">
                  <c:v>-4.441847110226102E-2</c:v>
                </c:pt>
                <c:pt idx="97">
                  <c:v>-0.17619737278883216</c:v>
                </c:pt>
                <c:pt idx="98">
                  <c:v>-0.17307357137500834</c:v>
                </c:pt>
                <c:pt idx="99">
                  <c:v>-0.19864438723368308</c:v>
                </c:pt>
                <c:pt idx="100">
                  <c:v>-9.5324214978545416E-2</c:v>
                </c:pt>
                <c:pt idx="101">
                  <c:v>1.9902012768601221E-2</c:v>
                </c:pt>
                <c:pt idx="102">
                  <c:v>6.9232421019773643E-2</c:v>
                </c:pt>
                <c:pt idx="103">
                  <c:v>0.31170651421566803</c:v>
                </c:pt>
                <c:pt idx="104">
                  <c:v>0.27109069514061518</c:v>
                </c:pt>
                <c:pt idx="105">
                  <c:v>0.30874712244026808</c:v>
                </c:pt>
                <c:pt idx="106">
                  <c:v>0.45498317258994941</c:v>
                </c:pt>
                <c:pt idx="107">
                  <c:v>0.39037164592461443</c:v>
                </c:pt>
                <c:pt idx="108">
                  <c:v>0.44776357234639103</c:v>
                </c:pt>
                <c:pt idx="109">
                  <c:v>0.61422151600125063</c:v>
                </c:pt>
                <c:pt idx="110">
                  <c:v>0.71152951440074352</c:v>
                </c:pt>
                <c:pt idx="111">
                  <c:v>0.8095139647793731</c:v>
                </c:pt>
                <c:pt idx="112">
                  <c:v>0.52210326596033063</c:v>
                </c:pt>
                <c:pt idx="113">
                  <c:v>0.542335415462742</c:v>
                </c:pt>
                <c:pt idx="114">
                  <c:v>0.48627085222698513</c:v>
                </c:pt>
                <c:pt idx="115">
                  <c:v>0.46666481010884514</c:v>
                </c:pt>
                <c:pt idx="116">
                  <c:v>0.44791382173296529</c:v>
                </c:pt>
                <c:pt idx="117">
                  <c:v>0.41794344245352744</c:v>
                </c:pt>
                <c:pt idx="118">
                  <c:v>0.41527562331230922</c:v>
                </c:pt>
                <c:pt idx="119">
                  <c:v>0.36963795748013606</c:v>
                </c:pt>
                <c:pt idx="120">
                  <c:v>0.31282402097695172</c:v>
                </c:pt>
                <c:pt idx="121">
                  <c:v>0.27888037281635614</c:v>
                </c:pt>
                <c:pt idx="122">
                  <c:v>0.27587119320926079</c:v>
                </c:pt>
                <c:pt idx="123">
                  <c:v>0.22979612877050035</c:v>
                </c:pt>
                <c:pt idx="124">
                  <c:v>0.22071858790460258</c:v>
                </c:pt>
                <c:pt idx="125">
                  <c:v>0.1545602876184273</c:v>
                </c:pt>
                <c:pt idx="126">
                  <c:v>5.5299418486846524E-2</c:v>
                </c:pt>
                <c:pt idx="127">
                  <c:v>9.1388027024316976E-2</c:v>
                </c:pt>
                <c:pt idx="128">
                  <c:v>2.2624554545407197E-2</c:v>
                </c:pt>
                <c:pt idx="129">
                  <c:v>-0.12751222256735478</c:v>
                </c:pt>
                <c:pt idx="130">
                  <c:v>-0.27419938146960282</c:v>
                </c:pt>
                <c:pt idx="131">
                  <c:v>-0.34974323567627325</c:v>
                </c:pt>
                <c:pt idx="132">
                  <c:v>-0.37782760120221887</c:v>
                </c:pt>
                <c:pt idx="133">
                  <c:v>-0.39271170427381358</c:v>
                </c:pt>
                <c:pt idx="134">
                  <c:v>-0.36022132581873079</c:v>
                </c:pt>
                <c:pt idx="135">
                  <c:v>-0.52412476276087128</c:v>
                </c:pt>
                <c:pt idx="136">
                  <c:v>-0.39934298327969675</c:v>
                </c:pt>
                <c:pt idx="137">
                  <c:v>-0.41857708984709974</c:v>
                </c:pt>
                <c:pt idx="138">
                  <c:v>-0.22490410218600354</c:v>
                </c:pt>
                <c:pt idx="139">
                  <c:v>-0.24671388627310309</c:v>
                </c:pt>
                <c:pt idx="140">
                  <c:v>-0.22689140742180394</c:v>
                </c:pt>
                <c:pt idx="141">
                  <c:v>-7.97766718448365E-2</c:v>
                </c:pt>
                <c:pt idx="142">
                  <c:v>0.10320214926267243</c:v>
                </c:pt>
                <c:pt idx="143">
                  <c:v>0.1777384832360428</c:v>
                </c:pt>
                <c:pt idx="144">
                  <c:v>0.28496811279091072</c:v>
                </c:pt>
                <c:pt idx="145">
                  <c:v>0.1794709042442898</c:v>
                </c:pt>
                <c:pt idx="146">
                  <c:v>0.14981857739349608</c:v>
                </c:pt>
                <c:pt idx="147">
                  <c:v>0.32659681868828294</c:v>
                </c:pt>
                <c:pt idx="148">
                  <c:v>0.15492950753719231</c:v>
                </c:pt>
                <c:pt idx="149">
                  <c:v>0.28319449890348336</c:v>
                </c:pt>
                <c:pt idx="150">
                  <c:v>-4.0080208293537138E-2</c:v>
                </c:pt>
                <c:pt idx="151">
                  <c:v>-8.3009971239510066E-3</c:v>
                </c:pt>
                <c:pt idx="152">
                  <c:v>-5.0902775230529267E-2</c:v>
                </c:pt>
                <c:pt idx="153">
                  <c:v>9.1792632769430879E-2</c:v>
                </c:pt>
                <c:pt idx="154">
                  <c:v>-5.9935195004020975E-3</c:v>
                </c:pt>
                <c:pt idx="155">
                  <c:v>-1.55220082494971E-2</c:v>
                </c:pt>
                <c:pt idx="156">
                  <c:v>-2.7023730864564624E-2</c:v>
                </c:pt>
                <c:pt idx="157">
                  <c:v>7.8659516325163756E-3</c:v>
                </c:pt>
                <c:pt idx="158">
                  <c:v>-1.525758538091531E-2</c:v>
                </c:pt>
                <c:pt idx="159">
                  <c:v>0.15353190227498142</c:v>
                </c:pt>
                <c:pt idx="160">
                  <c:v>0.15508575725410784</c:v>
                </c:pt>
                <c:pt idx="161">
                  <c:v>-0.17742369568746635</c:v>
                </c:pt>
                <c:pt idx="162">
                  <c:v>-4.9464627895805705E-2</c:v>
                </c:pt>
                <c:pt idx="163">
                  <c:v>-0.11762799793521159</c:v>
                </c:pt>
                <c:pt idx="164">
                  <c:v>-1.9704381803832563E-2</c:v>
                </c:pt>
                <c:pt idx="165">
                  <c:v>-0.15170049318942863</c:v>
                </c:pt>
                <c:pt idx="166">
                  <c:v>-0.10370057102563784</c:v>
                </c:pt>
                <c:pt idx="167">
                  <c:v>-9.5861813144373642E-2</c:v>
                </c:pt>
                <c:pt idx="168">
                  <c:v>-0.11818836297585536</c:v>
                </c:pt>
                <c:pt idx="169">
                  <c:v>-0.12884482799055608</c:v>
                </c:pt>
                <c:pt idx="170">
                  <c:v>-0.14580313729656846</c:v>
                </c:pt>
                <c:pt idx="171">
                  <c:v>-0.15277544406496829</c:v>
                </c:pt>
                <c:pt idx="172">
                  <c:v>-0.20278523144365693</c:v>
                </c:pt>
                <c:pt idx="173">
                  <c:v>5.9326519025967944E-2</c:v>
                </c:pt>
                <c:pt idx="174">
                  <c:v>3.7451597581339306E-2</c:v>
                </c:pt>
                <c:pt idx="175">
                  <c:v>6.1770626710471059E-2</c:v>
                </c:pt>
                <c:pt idx="176">
                  <c:v>2.6260480519016187E-2</c:v>
                </c:pt>
                <c:pt idx="177">
                  <c:v>6.5348110752613195E-3</c:v>
                </c:pt>
                <c:pt idx="178">
                  <c:v>-9.9660531579719436E-2</c:v>
                </c:pt>
                <c:pt idx="179">
                  <c:v>-9.4221987280932853E-2</c:v>
                </c:pt>
                <c:pt idx="180">
                  <c:v>-0.13496672234848517</c:v>
                </c:pt>
                <c:pt idx="181">
                  <c:v>-8.3111886943793012E-2</c:v>
                </c:pt>
                <c:pt idx="182">
                  <c:v>-9.0094857083890048E-2</c:v>
                </c:pt>
                <c:pt idx="183">
                  <c:v>-0.15945402879755821</c:v>
                </c:pt>
                <c:pt idx="184">
                  <c:v>-0.13870373630768604</c:v>
                </c:pt>
                <c:pt idx="185">
                  <c:v>-8.4210344414983609E-2</c:v>
                </c:pt>
                <c:pt idx="186">
                  <c:v>-0.11828707981334352</c:v>
                </c:pt>
                <c:pt idx="187">
                  <c:v>-0.13903317364878842</c:v>
                </c:pt>
                <c:pt idx="188">
                  <c:v>-0.1253998378587694</c:v>
                </c:pt>
                <c:pt idx="189">
                  <c:v>-9.1766444982555456E-2</c:v>
                </c:pt>
                <c:pt idx="190">
                  <c:v>4.0238285398295104E-2</c:v>
                </c:pt>
                <c:pt idx="191">
                  <c:v>7.0278370727623135E-2</c:v>
                </c:pt>
                <c:pt idx="192">
                  <c:v>0.17812977512829098</c:v>
                </c:pt>
                <c:pt idx="193">
                  <c:v>0.24754333191147196</c:v>
                </c:pt>
                <c:pt idx="194">
                  <c:v>0.34461622615782045</c:v>
                </c:pt>
                <c:pt idx="195">
                  <c:v>0.51731220633656549</c:v>
                </c:pt>
                <c:pt idx="196">
                  <c:v>0.58840729068619058</c:v>
                </c:pt>
                <c:pt idx="197">
                  <c:v>0.55316533265289791</c:v>
                </c:pt>
                <c:pt idx="198">
                  <c:v>0.55107371056751508</c:v>
                </c:pt>
                <c:pt idx="199">
                  <c:v>0.41947612788203881</c:v>
                </c:pt>
                <c:pt idx="200">
                  <c:v>0.42047108389297716</c:v>
                </c:pt>
                <c:pt idx="201">
                  <c:v>0.41787777784194602</c:v>
                </c:pt>
                <c:pt idx="202">
                  <c:v>0.31174217816187766</c:v>
                </c:pt>
                <c:pt idx="203">
                  <c:v>0.22581176441536333</c:v>
                </c:pt>
                <c:pt idx="204">
                  <c:v>0.23387592215356079</c:v>
                </c:pt>
                <c:pt idx="205">
                  <c:v>0.1675038469054545</c:v>
                </c:pt>
                <c:pt idx="206">
                  <c:v>0.10773315984357693</c:v>
                </c:pt>
                <c:pt idx="207">
                  <c:v>6.8969707406853265E-2</c:v>
                </c:pt>
                <c:pt idx="208">
                  <c:v>5.544993555833002E-2</c:v>
                </c:pt>
                <c:pt idx="209">
                  <c:v>4.8241923146347544E-2</c:v>
                </c:pt>
                <c:pt idx="210">
                  <c:v>8.4280328253149267E-2</c:v>
                </c:pt>
                <c:pt idx="211">
                  <c:v>0.12203508329941248</c:v>
                </c:pt>
                <c:pt idx="212">
                  <c:v>0.12045595723843594</c:v>
                </c:pt>
                <c:pt idx="213">
                  <c:v>9.1404299398465644E-2</c:v>
                </c:pt>
                <c:pt idx="214">
                  <c:v>0.10497562604840505</c:v>
                </c:pt>
                <c:pt idx="215">
                  <c:v>0.20134449162727266</c:v>
                </c:pt>
                <c:pt idx="216">
                  <c:v>0.17329902572678971</c:v>
                </c:pt>
                <c:pt idx="217">
                  <c:v>0.17056870546974034</c:v>
                </c:pt>
                <c:pt idx="218">
                  <c:v>0.25049690106883432</c:v>
                </c:pt>
                <c:pt idx="219">
                  <c:v>0.16873901690210794</c:v>
                </c:pt>
                <c:pt idx="220">
                  <c:v>0.29065866285523051</c:v>
                </c:pt>
                <c:pt idx="221">
                  <c:v>0.25189881654536611</c:v>
                </c:pt>
                <c:pt idx="222">
                  <c:v>0.18540120209976702</c:v>
                </c:pt>
                <c:pt idx="223">
                  <c:v>0.1882027740001751</c:v>
                </c:pt>
                <c:pt idx="224">
                  <c:v>0.24465213332045449</c:v>
                </c:pt>
                <c:pt idx="225">
                  <c:v>0.30242575736578364</c:v>
                </c:pt>
                <c:pt idx="226">
                  <c:v>0.34072328320159778</c:v>
                </c:pt>
                <c:pt idx="227">
                  <c:v>0.37731325887336614</c:v>
                </c:pt>
                <c:pt idx="228">
                  <c:v>0.3425224722154388</c:v>
                </c:pt>
                <c:pt idx="229">
                  <c:v>0.41838796685530766</c:v>
                </c:pt>
                <c:pt idx="230">
                  <c:v>0.24247145762415268</c:v>
                </c:pt>
                <c:pt idx="231">
                  <c:v>0.36271661009531486</c:v>
                </c:pt>
                <c:pt idx="232">
                  <c:v>0.296996746351184</c:v>
                </c:pt>
                <c:pt idx="233">
                  <c:v>0.30781419582746256</c:v>
                </c:pt>
                <c:pt idx="234">
                  <c:v>0.26192265644135559</c:v>
                </c:pt>
                <c:pt idx="235">
                  <c:v>0.25062548365825571</c:v>
                </c:pt>
                <c:pt idx="236">
                  <c:v>9.5657331133999407E-2</c:v>
                </c:pt>
                <c:pt idx="237">
                  <c:v>-5.8976494328472899E-2</c:v>
                </c:pt>
                <c:pt idx="238">
                  <c:v>-9.5801584346543248E-2</c:v>
                </c:pt>
                <c:pt idx="239">
                  <c:v>-0.13231996928511719</c:v>
                </c:pt>
                <c:pt idx="240">
                  <c:v>-0.10354325017936657</c:v>
                </c:pt>
                <c:pt idx="241">
                  <c:v>-0.1417252595285981</c:v>
                </c:pt>
                <c:pt idx="242">
                  <c:v>-8.6301501261061953E-2</c:v>
                </c:pt>
                <c:pt idx="243">
                  <c:v>-0.14469321459186296</c:v>
                </c:pt>
                <c:pt idx="244">
                  <c:v>-0.20728052622166662</c:v>
                </c:pt>
                <c:pt idx="245">
                  <c:v>-0.22893631313994658</c:v>
                </c:pt>
                <c:pt idx="246">
                  <c:v>-0.15539524910477615</c:v>
                </c:pt>
                <c:pt idx="247">
                  <c:v>-9.9099362868218799E-2</c:v>
                </c:pt>
                <c:pt idx="248">
                  <c:v>-5.1309420761305874E-2</c:v>
                </c:pt>
                <c:pt idx="249">
                  <c:v>4.2860372996939962E-2</c:v>
                </c:pt>
                <c:pt idx="250">
                  <c:v>7.4772766473105545E-2</c:v>
                </c:pt>
                <c:pt idx="251">
                  <c:v>5.9702519863457287E-2</c:v>
                </c:pt>
                <c:pt idx="252">
                  <c:v>3.1765581501650764E-2</c:v>
                </c:pt>
                <c:pt idx="253">
                  <c:v>-3.2379730899328975E-2</c:v>
                </c:pt>
                <c:pt idx="254">
                  <c:v>-6.2258427230106508E-2</c:v>
                </c:pt>
                <c:pt idx="255">
                  <c:v>2.5993177840367233E-2</c:v>
                </c:pt>
                <c:pt idx="256">
                  <c:v>9.9921405658717238E-2</c:v>
                </c:pt>
                <c:pt idx="257">
                  <c:v>0.19940469064920979</c:v>
                </c:pt>
                <c:pt idx="258">
                  <c:v>0.13795910174219739</c:v>
                </c:pt>
                <c:pt idx="259">
                  <c:v>4.0749387702238613E-2</c:v>
                </c:pt>
                <c:pt idx="260">
                  <c:v>7.7539071172740726E-2</c:v>
                </c:pt>
                <c:pt idx="261">
                  <c:v>6.0339642843940909E-2</c:v>
                </c:pt>
                <c:pt idx="262">
                  <c:v>0.11153068713211571</c:v>
                </c:pt>
                <c:pt idx="263">
                  <c:v>1.8384232161547165E-2</c:v>
                </c:pt>
                <c:pt idx="264">
                  <c:v>3.1108224952932882E-2</c:v>
                </c:pt>
                <c:pt idx="265">
                  <c:v>7.694911862618195E-2</c:v>
                </c:pt>
                <c:pt idx="266">
                  <c:v>8.9886709025017331E-2</c:v>
                </c:pt>
                <c:pt idx="267">
                  <c:v>4.0799993589398495E-2</c:v>
                </c:pt>
                <c:pt idx="268">
                  <c:v>-6.6742773958911525E-3</c:v>
                </c:pt>
                <c:pt idx="269">
                  <c:v>-0.11514749612931105</c:v>
                </c:pt>
                <c:pt idx="270">
                  <c:v>-0.11756338036989451</c:v>
                </c:pt>
                <c:pt idx="271">
                  <c:v>-4.7268016160322522E-3</c:v>
                </c:pt>
                <c:pt idx="272">
                  <c:v>-1.0275630748411563E-3</c:v>
                </c:pt>
                <c:pt idx="273">
                  <c:v>5.8009144401779816E-2</c:v>
                </c:pt>
                <c:pt idx="274">
                  <c:v>1.9553179562502861E-2</c:v>
                </c:pt>
                <c:pt idx="275">
                  <c:v>0.15160283239832559</c:v>
                </c:pt>
                <c:pt idx="276">
                  <c:v>0.16746214000858736</c:v>
                </c:pt>
                <c:pt idx="277">
                  <c:v>0.18495745011132186</c:v>
                </c:pt>
                <c:pt idx="278">
                  <c:v>0.24890381633196379</c:v>
                </c:pt>
                <c:pt idx="279">
                  <c:v>0.21482577754288018</c:v>
                </c:pt>
                <c:pt idx="280">
                  <c:v>0.30094669619332526</c:v>
                </c:pt>
                <c:pt idx="281">
                  <c:v>0.40128351778850874</c:v>
                </c:pt>
                <c:pt idx="282">
                  <c:v>0.32376191433363211</c:v>
                </c:pt>
                <c:pt idx="283">
                  <c:v>0.25554313719643434</c:v>
                </c:pt>
                <c:pt idx="284">
                  <c:v>0.28353805477467048</c:v>
                </c:pt>
                <c:pt idx="285">
                  <c:v>0.32657673937185128</c:v>
                </c:pt>
                <c:pt idx="286">
                  <c:v>0.29200040913734043</c:v>
                </c:pt>
                <c:pt idx="287">
                  <c:v>0.29242509685676704</c:v>
                </c:pt>
                <c:pt idx="288">
                  <c:v>0.29580852977829447</c:v>
                </c:pt>
                <c:pt idx="289">
                  <c:v>0.35025463678059432</c:v>
                </c:pt>
                <c:pt idx="290">
                  <c:v>0.34819538638891023</c:v>
                </c:pt>
                <c:pt idx="291">
                  <c:v>0.31508013739944757</c:v>
                </c:pt>
                <c:pt idx="292">
                  <c:v>0.31681464466248244</c:v>
                </c:pt>
                <c:pt idx="293">
                  <c:v>0.2125241286393319</c:v>
                </c:pt>
                <c:pt idx="294">
                  <c:v>0.25562761162331249</c:v>
                </c:pt>
                <c:pt idx="295">
                  <c:v>0.3268906955328888</c:v>
                </c:pt>
                <c:pt idx="296">
                  <c:v>0.33383030812923586</c:v>
                </c:pt>
                <c:pt idx="297">
                  <c:v>0.26194041496393944</c:v>
                </c:pt>
                <c:pt idx="298">
                  <c:v>0.23219152748420729</c:v>
                </c:pt>
                <c:pt idx="299">
                  <c:v>0.22554788686011962</c:v>
                </c:pt>
                <c:pt idx="300">
                  <c:v>0.21375941906495652</c:v>
                </c:pt>
                <c:pt idx="301">
                  <c:v>0.15939473963526624</c:v>
                </c:pt>
                <c:pt idx="302">
                  <c:v>0.11049113712469338</c:v>
                </c:pt>
                <c:pt idx="303">
                  <c:v>0.18411922117235419</c:v>
                </c:pt>
                <c:pt idx="304">
                  <c:v>8.0278188677538748E-2</c:v>
                </c:pt>
                <c:pt idx="305">
                  <c:v>0.15591676172474858</c:v>
                </c:pt>
                <c:pt idx="306">
                  <c:v>0.24021142350517952</c:v>
                </c:pt>
                <c:pt idx="307">
                  <c:v>0.17931095827269214</c:v>
                </c:pt>
                <c:pt idx="308">
                  <c:v>0.11733713539698043</c:v>
                </c:pt>
                <c:pt idx="309">
                  <c:v>9.3371219228996452E-2</c:v>
                </c:pt>
                <c:pt idx="310">
                  <c:v>0.10730265905572785</c:v>
                </c:pt>
                <c:pt idx="311">
                  <c:v>0.16309794065749827</c:v>
                </c:pt>
                <c:pt idx="312">
                  <c:v>0.15471009400481067</c:v>
                </c:pt>
                <c:pt idx="313">
                  <c:v>0.12917329785304693</c:v>
                </c:pt>
                <c:pt idx="314">
                  <c:v>0.15252329789648489</c:v>
                </c:pt>
                <c:pt idx="315">
                  <c:v>6.7548856499171778E-2</c:v>
                </c:pt>
                <c:pt idx="316">
                  <c:v>8.7616908314378683E-2</c:v>
                </c:pt>
                <c:pt idx="317">
                  <c:v>5.8905035781107999E-2</c:v>
                </c:pt>
                <c:pt idx="318">
                  <c:v>-9.3973419431445798E-3</c:v>
                </c:pt>
                <c:pt idx="319">
                  <c:v>7.2835486642522373E-4</c:v>
                </c:pt>
                <c:pt idx="320">
                  <c:v>-4.3909895973796548E-2</c:v>
                </c:pt>
                <c:pt idx="321">
                  <c:v>-2.2831015492780188E-2</c:v>
                </c:pt>
                <c:pt idx="322">
                  <c:v>3.1837235200209271E-2</c:v>
                </c:pt>
                <c:pt idx="323">
                  <c:v>-6.1439080519408232E-3</c:v>
                </c:pt>
                <c:pt idx="324">
                  <c:v>-3.8551329960138721E-2</c:v>
                </c:pt>
                <c:pt idx="325">
                  <c:v>2.0863469755801292E-2</c:v>
                </c:pt>
                <c:pt idx="326">
                  <c:v>4.5058878380929125E-2</c:v>
                </c:pt>
                <c:pt idx="327">
                  <c:v>0.10024243147559145</c:v>
                </c:pt>
                <c:pt idx="328">
                  <c:v>0.19101569286052708</c:v>
                </c:pt>
                <c:pt idx="329">
                  <c:v>0.2346123536986178</c:v>
                </c:pt>
                <c:pt idx="330">
                  <c:v>0.24966151631368641</c:v>
                </c:pt>
                <c:pt idx="331">
                  <c:v>0.29262421846058828</c:v>
                </c:pt>
                <c:pt idx="332">
                  <c:v>0.32280641378347458</c:v>
                </c:pt>
                <c:pt idx="333">
                  <c:v>0.433960772968355</c:v>
                </c:pt>
                <c:pt idx="334">
                  <c:v>0.33720298677398908</c:v>
                </c:pt>
                <c:pt idx="335">
                  <c:v>0.42893216216360625</c:v>
                </c:pt>
                <c:pt idx="336">
                  <c:v>0.49862200300720444</c:v>
                </c:pt>
                <c:pt idx="337">
                  <c:v>0.45071520165759948</c:v>
                </c:pt>
                <c:pt idx="338">
                  <c:v>0.44881603267119341</c:v>
                </c:pt>
                <c:pt idx="339">
                  <c:v>0.39569431919920611</c:v>
                </c:pt>
                <c:pt idx="340">
                  <c:v>0.38183915389834011</c:v>
                </c:pt>
                <c:pt idx="341">
                  <c:v>0.32917111657206855</c:v>
                </c:pt>
                <c:pt idx="342">
                  <c:v>0.44132374386978263</c:v>
                </c:pt>
                <c:pt idx="343">
                  <c:v>0.44590155891820121</c:v>
                </c:pt>
                <c:pt idx="344">
                  <c:v>0.47898077637111136</c:v>
                </c:pt>
                <c:pt idx="345">
                  <c:v>0.38215634177857932</c:v>
                </c:pt>
                <c:pt idx="346">
                  <c:v>0.36416778365917546</c:v>
                </c:pt>
                <c:pt idx="347">
                  <c:v>0.35488820182215502</c:v>
                </c:pt>
                <c:pt idx="348">
                  <c:v>0.28671522130709065</c:v>
                </c:pt>
                <c:pt idx="349">
                  <c:v>0.2153337679001022</c:v>
                </c:pt>
                <c:pt idx="350">
                  <c:v>0.25658107795046164</c:v>
                </c:pt>
                <c:pt idx="351">
                  <c:v>0.35189642375621283</c:v>
                </c:pt>
                <c:pt idx="352">
                  <c:v>0.29521845439275729</c:v>
                </c:pt>
                <c:pt idx="353">
                  <c:v>0.20973668826182668</c:v>
                </c:pt>
                <c:pt idx="354">
                  <c:v>0.16388694660246755</c:v>
                </c:pt>
                <c:pt idx="355">
                  <c:v>0.14996715757145396</c:v>
                </c:pt>
                <c:pt idx="356">
                  <c:v>0.11408809504071249</c:v>
                </c:pt>
                <c:pt idx="357">
                  <c:v>5.0844441124304557E-2</c:v>
                </c:pt>
                <c:pt idx="358">
                  <c:v>8.4979759608609873E-2</c:v>
                </c:pt>
                <c:pt idx="359">
                  <c:v>-3.3237454414274531E-3</c:v>
                </c:pt>
                <c:pt idx="360">
                  <c:v>3.1953745359200786E-2</c:v>
                </c:pt>
                <c:pt idx="361">
                  <c:v>2.4792914296381807E-2</c:v>
                </c:pt>
                <c:pt idx="362">
                  <c:v>-3.9296397427295598E-2</c:v>
                </c:pt>
                <c:pt idx="363">
                  <c:v>-8.6285219394941826E-2</c:v>
                </c:pt>
                <c:pt idx="364">
                  <c:v>-5.2829737802586541E-2</c:v>
                </c:pt>
                <c:pt idx="365">
                  <c:v>5.4689064160136691E-2</c:v>
                </c:pt>
                <c:pt idx="366">
                  <c:v>1.7098529912384058E-2</c:v>
                </c:pt>
                <c:pt idx="367">
                  <c:v>-3.2177853129879891E-2</c:v>
                </c:pt>
                <c:pt idx="368">
                  <c:v>-4.7013928398284749E-2</c:v>
                </c:pt>
                <c:pt idx="369">
                  <c:v>-6.4972897394045867E-2</c:v>
                </c:pt>
                <c:pt idx="370">
                  <c:v>-0.10051626852051031</c:v>
                </c:pt>
                <c:pt idx="371">
                  <c:v>-7.1663190274707744E-2</c:v>
                </c:pt>
                <c:pt idx="372">
                  <c:v>-0.14271426640198343</c:v>
                </c:pt>
                <c:pt idx="373">
                  <c:v>-6.169102120728355E-2</c:v>
                </c:pt>
                <c:pt idx="374">
                  <c:v>-4.702754499615977E-2</c:v>
                </c:pt>
                <c:pt idx="375">
                  <c:v>-3.8553742997585752E-2</c:v>
                </c:pt>
                <c:pt idx="376">
                  <c:v>-4.2233042103007261E-2</c:v>
                </c:pt>
                <c:pt idx="377">
                  <c:v>-6.115311161788934E-2</c:v>
                </c:pt>
                <c:pt idx="378">
                  <c:v>-3.815346204720961E-2</c:v>
                </c:pt>
                <c:pt idx="379">
                  <c:v>-6.945249721774141E-3</c:v>
                </c:pt>
                <c:pt idx="380">
                  <c:v>6.6602373757896224E-2</c:v>
                </c:pt>
                <c:pt idx="381">
                  <c:v>0.18958722354029267</c:v>
                </c:pt>
                <c:pt idx="382">
                  <c:v>0.26201542439253545</c:v>
                </c:pt>
                <c:pt idx="383">
                  <c:v>0.27355201099138238</c:v>
                </c:pt>
                <c:pt idx="384">
                  <c:v>0.39411644308112559</c:v>
                </c:pt>
                <c:pt idx="385">
                  <c:v>0.34270918164620012</c:v>
                </c:pt>
                <c:pt idx="386">
                  <c:v>0.36930242076911035</c:v>
                </c:pt>
                <c:pt idx="387">
                  <c:v>0.32255792564935049</c:v>
                </c:pt>
                <c:pt idx="388">
                  <c:v>0.33353839050058476</c:v>
                </c:pt>
                <c:pt idx="389">
                  <c:v>0.33730336062729938</c:v>
                </c:pt>
                <c:pt idx="390">
                  <c:v>0.29338349375806894</c:v>
                </c:pt>
                <c:pt idx="391">
                  <c:v>0.28358280656664503</c:v>
                </c:pt>
                <c:pt idx="392">
                  <c:v>0.24736896810108602</c:v>
                </c:pt>
                <c:pt idx="393">
                  <c:v>0.13265959700429314</c:v>
                </c:pt>
                <c:pt idx="394">
                  <c:v>0.11523454707492478</c:v>
                </c:pt>
                <c:pt idx="395">
                  <c:v>0.1042068355217021</c:v>
                </c:pt>
                <c:pt idx="396">
                  <c:v>7.6568462381524052E-2</c:v>
                </c:pt>
                <c:pt idx="397">
                  <c:v>-6.1055704617358486E-3</c:v>
                </c:pt>
                <c:pt idx="398">
                  <c:v>1.5966938525992999E-3</c:v>
                </c:pt>
                <c:pt idx="399">
                  <c:v>-1.2131203075636296E-2</c:v>
                </c:pt>
                <c:pt idx="400">
                  <c:v>-6.3136983951277217E-2</c:v>
                </c:pt>
                <c:pt idx="401">
                  <c:v>-6.0946298464931055E-2</c:v>
                </c:pt>
                <c:pt idx="402">
                  <c:v>-3.4381304231851088E-2</c:v>
                </c:pt>
                <c:pt idx="403">
                  <c:v>-8.9959878136471785E-2</c:v>
                </c:pt>
                <c:pt idx="404">
                  <c:v>-5.2210715572234716E-2</c:v>
                </c:pt>
                <c:pt idx="405">
                  <c:v>-6.501659867476485E-2</c:v>
                </c:pt>
                <c:pt idx="406">
                  <c:v>-7.91911996995385E-2</c:v>
                </c:pt>
                <c:pt idx="407">
                  <c:v>-5.1685087851528602E-2</c:v>
                </c:pt>
                <c:pt idx="408">
                  <c:v>-3.4957018616028318E-2</c:v>
                </c:pt>
                <c:pt idx="409">
                  <c:v>0.11033812224004044</c:v>
                </c:pt>
                <c:pt idx="410">
                  <c:v>0.13343051969990929</c:v>
                </c:pt>
                <c:pt idx="411">
                  <c:v>0.17876146981047525</c:v>
                </c:pt>
                <c:pt idx="412">
                  <c:v>0.20496167629485662</c:v>
                </c:pt>
                <c:pt idx="413">
                  <c:v>0.19089604915582331</c:v>
                </c:pt>
                <c:pt idx="414">
                  <c:v>0.13467257644113118</c:v>
                </c:pt>
                <c:pt idx="415">
                  <c:v>0.20266055555541426</c:v>
                </c:pt>
                <c:pt idx="416">
                  <c:v>0.19375028308171979</c:v>
                </c:pt>
                <c:pt idx="417">
                  <c:v>0.24816390847291858</c:v>
                </c:pt>
                <c:pt idx="418">
                  <c:v>0.28503159506195502</c:v>
                </c:pt>
                <c:pt idx="419">
                  <c:v>0.2851511393800521</c:v>
                </c:pt>
                <c:pt idx="420">
                  <c:v>0.23166103122549864</c:v>
                </c:pt>
                <c:pt idx="421">
                  <c:v>0.10395201266570742</c:v>
                </c:pt>
                <c:pt idx="422">
                  <c:v>9.7710640304700766E-2</c:v>
                </c:pt>
                <c:pt idx="423">
                  <c:v>6.1553389833786637E-2</c:v>
                </c:pt>
                <c:pt idx="424">
                  <c:v>-1.053485317791672E-2</c:v>
                </c:pt>
                <c:pt idx="425">
                  <c:v>-0.11486453421739186</c:v>
                </c:pt>
                <c:pt idx="426">
                  <c:v>-0.16260609986605198</c:v>
                </c:pt>
                <c:pt idx="427">
                  <c:v>-0.14122624016371937</c:v>
                </c:pt>
                <c:pt idx="428">
                  <c:v>-0.14430005463157786</c:v>
                </c:pt>
                <c:pt idx="429">
                  <c:v>-0.16516391818582873</c:v>
                </c:pt>
                <c:pt idx="430">
                  <c:v>-0.19095180351739924</c:v>
                </c:pt>
                <c:pt idx="431">
                  <c:v>-0.13409668745035785</c:v>
                </c:pt>
                <c:pt idx="432">
                  <c:v>-0.12567772921396392</c:v>
                </c:pt>
                <c:pt idx="433">
                  <c:v>-4.3064710724714975E-2</c:v>
                </c:pt>
                <c:pt idx="434">
                  <c:v>-8.3142858397878661E-2</c:v>
                </c:pt>
                <c:pt idx="435">
                  <c:v>-4.5770970623468341E-2</c:v>
                </c:pt>
                <c:pt idx="436">
                  <c:v>6.7472629453165511E-2</c:v>
                </c:pt>
                <c:pt idx="437">
                  <c:v>0.18976368614823333</c:v>
                </c:pt>
                <c:pt idx="438">
                  <c:v>0.27557078269940938</c:v>
                </c:pt>
                <c:pt idx="439">
                  <c:v>0.18538179400813959</c:v>
                </c:pt>
                <c:pt idx="440">
                  <c:v>0.2283378134674526</c:v>
                </c:pt>
                <c:pt idx="441">
                  <c:v>0.27607343122896494</c:v>
                </c:pt>
                <c:pt idx="442">
                  <c:v>0.31205715475718104</c:v>
                </c:pt>
                <c:pt idx="443">
                  <c:v>0.1763158685236319</c:v>
                </c:pt>
                <c:pt idx="444">
                  <c:v>0.18455674606416939</c:v>
                </c:pt>
                <c:pt idx="445">
                  <c:v>0.15969642297523759</c:v>
                </c:pt>
                <c:pt idx="446">
                  <c:v>0.21081766252737788</c:v>
                </c:pt>
                <c:pt idx="447">
                  <c:v>0.18012242426140834</c:v>
                </c:pt>
                <c:pt idx="448">
                  <c:v>0.13295842137463645</c:v>
                </c:pt>
                <c:pt idx="449">
                  <c:v>0.13298501697332021</c:v>
                </c:pt>
                <c:pt idx="450">
                  <c:v>0.1694791584543883</c:v>
                </c:pt>
                <c:pt idx="451">
                  <c:v>0.1995045119705843</c:v>
                </c:pt>
                <c:pt idx="452">
                  <c:v>0.12255126599841584</c:v>
                </c:pt>
                <c:pt idx="453">
                  <c:v>0.17055439675347678</c:v>
                </c:pt>
                <c:pt idx="454">
                  <c:v>0.14208364344937657</c:v>
                </c:pt>
                <c:pt idx="455">
                  <c:v>0.14694422872322813</c:v>
                </c:pt>
                <c:pt idx="456">
                  <c:v>0.12307729137017923</c:v>
                </c:pt>
                <c:pt idx="457">
                  <c:v>0.1325019721116901</c:v>
                </c:pt>
                <c:pt idx="458">
                  <c:v>0.12030256058464216</c:v>
                </c:pt>
                <c:pt idx="459">
                  <c:v>7.9133710308771782E-2</c:v>
                </c:pt>
                <c:pt idx="460">
                  <c:v>0.1165034544871105</c:v>
                </c:pt>
                <c:pt idx="461">
                  <c:v>9.4660130017367811E-2</c:v>
                </c:pt>
                <c:pt idx="462">
                  <c:v>1.6111167093285722E-2</c:v>
                </c:pt>
                <c:pt idx="463">
                  <c:v>1.5912428886274595E-2</c:v>
                </c:pt>
                <c:pt idx="464">
                  <c:v>5.4016319522344418E-2</c:v>
                </c:pt>
                <c:pt idx="465">
                  <c:v>5.9935175802729362E-2</c:v>
                </c:pt>
                <c:pt idx="466">
                  <c:v>8.220029950814961E-2</c:v>
                </c:pt>
                <c:pt idx="467">
                  <c:v>7.4559518820264348E-2</c:v>
                </c:pt>
                <c:pt idx="468">
                  <c:v>8.0123160023626738E-2</c:v>
                </c:pt>
                <c:pt idx="469">
                  <c:v>4.8160467487455699E-2</c:v>
                </c:pt>
                <c:pt idx="470">
                  <c:v>3.5296306812252216E-2</c:v>
                </c:pt>
                <c:pt idx="471">
                  <c:v>2.0243977422317802E-2</c:v>
                </c:pt>
                <c:pt idx="472">
                  <c:v>1.1015280924689633E-2</c:v>
                </c:pt>
                <c:pt idx="473">
                  <c:v>-4.3836018953666275E-2</c:v>
                </c:pt>
                <c:pt idx="474">
                  <c:v>-6.9284067145399114E-3</c:v>
                </c:pt>
                <c:pt idx="475">
                  <c:v>-3.3090751782758915E-2</c:v>
                </c:pt>
                <c:pt idx="476">
                  <c:v>-0.13736486787238003</c:v>
                </c:pt>
                <c:pt idx="477">
                  <c:v>-0.1692022392806819</c:v>
                </c:pt>
                <c:pt idx="478">
                  <c:v>-0.15046899591908597</c:v>
                </c:pt>
                <c:pt idx="479">
                  <c:v>-0.13672493869025729</c:v>
                </c:pt>
                <c:pt idx="480">
                  <c:v>-0.14727809586185941</c:v>
                </c:pt>
                <c:pt idx="481">
                  <c:v>-8.2681224320846305E-2</c:v>
                </c:pt>
                <c:pt idx="482">
                  <c:v>-5.562513844964672E-2</c:v>
                </c:pt>
                <c:pt idx="483">
                  <c:v>1.3059049286608115E-4</c:v>
                </c:pt>
                <c:pt idx="484">
                  <c:v>2.7159938647167065E-2</c:v>
                </c:pt>
                <c:pt idx="485">
                  <c:v>1.9246665517140694E-2</c:v>
                </c:pt>
                <c:pt idx="486">
                  <c:v>6.0560211246160026E-2</c:v>
                </c:pt>
                <c:pt idx="487">
                  <c:v>0.12166383515433185</c:v>
                </c:pt>
                <c:pt idx="488">
                  <c:v>0.20571966394420738</c:v>
                </c:pt>
                <c:pt idx="489">
                  <c:v>0.25800076048165149</c:v>
                </c:pt>
                <c:pt idx="490">
                  <c:v>0.15617261243792485</c:v>
                </c:pt>
                <c:pt idx="491">
                  <c:v>0.15257625994925311</c:v>
                </c:pt>
                <c:pt idx="492">
                  <c:v>0.18707110575469138</c:v>
                </c:pt>
                <c:pt idx="493">
                  <c:v>3.9441177773770264E-2</c:v>
                </c:pt>
                <c:pt idx="494">
                  <c:v>1.269150420360865E-2</c:v>
                </c:pt>
                <c:pt idx="495">
                  <c:v>-1.9045949899271129E-2</c:v>
                </c:pt>
                <c:pt idx="496">
                  <c:v>1.3030083241476663E-2</c:v>
                </c:pt>
                <c:pt idx="497">
                  <c:v>8.843808419790436E-2</c:v>
                </c:pt>
                <c:pt idx="498">
                  <c:v>8.3698414211955674E-2</c:v>
                </c:pt>
                <c:pt idx="499">
                  <c:v>7.161101917758303E-3</c:v>
                </c:pt>
                <c:pt idx="500">
                  <c:v>3.9452149032436878E-2</c:v>
                </c:pt>
                <c:pt idx="501">
                  <c:v>4.3164257390962926E-2</c:v>
                </c:pt>
                <c:pt idx="502">
                  <c:v>8.287695025736791E-2</c:v>
                </c:pt>
                <c:pt idx="503">
                  <c:v>0.13791327999605971</c:v>
                </c:pt>
                <c:pt idx="504">
                  <c:v>5.201421107240508E-2</c:v>
                </c:pt>
                <c:pt idx="505">
                  <c:v>9.223046938601881E-2</c:v>
                </c:pt>
                <c:pt idx="506">
                  <c:v>7.7509160478667655E-2</c:v>
                </c:pt>
                <c:pt idx="507">
                  <c:v>0.10420674514327555</c:v>
                </c:pt>
                <c:pt idx="508">
                  <c:v>2.9795310695086397E-2</c:v>
                </c:pt>
                <c:pt idx="509">
                  <c:v>2.483647131472666E-2</c:v>
                </c:pt>
                <c:pt idx="510">
                  <c:v>-5.3992622890184083E-2</c:v>
                </c:pt>
                <c:pt idx="511">
                  <c:v>-9.3125942131187286E-2</c:v>
                </c:pt>
                <c:pt idx="512">
                  <c:v>-6.0670542998762969E-2</c:v>
                </c:pt>
                <c:pt idx="513">
                  <c:v>-0.13003661363845403</c:v>
                </c:pt>
                <c:pt idx="514">
                  <c:v>-9.7919078223911091E-2</c:v>
                </c:pt>
                <c:pt idx="515">
                  <c:v>-0.16462315221789073</c:v>
                </c:pt>
                <c:pt idx="516">
                  <c:v>-0.15686151534031495</c:v>
                </c:pt>
                <c:pt idx="517">
                  <c:v>-0.2142562875055673</c:v>
                </c:pt>
                <c:pt idx="518">
                  <c:v>-0.12179213322370795</c:v>
                </c:pt>
                <c:pt idx="519">
                  <c:v>-0.15519445758267408</c:v>
                </c:pt>
                <c:pt idx="520">
                  <c:v>-0.25122579190946337</c:v>
                </c:pt>
                <c:pt idx="521">
                  <c:v>-0.30143824170865391</c:v>
                </c:pt>
                <c:pt idx="522">
                  <c:v>-0.30609458621804875</c:v>
                </c:pt>
                <c:pt idx="523">
                  <c:v>-0.18906977573379016</c:v>
                </c:pt>
                <c:pt idx="524">
                  <c:v>-0.18464552421452585</c:v>
                </c:pt>
                <c:pt idx="525">
                  <c:v>-0.12931963559104059</c:v>
                </c:pt>
                <c:pt idx="526">
                  <c:v>-0.1767219070806339</c:v>
                </c:pt>
                <c:pt idx="527">
                  <c:v>-0.10672711076874553</c:v>
                </c:pt>
                <c:pt idx="528">
                  <c:v>-2.4857863464969779E-2</c:v>
                </c:pt>
                <c:pt idx="529">
                  <c:v>0.10939068470707949</c:v>
                </c:pt>
                <c:pt idx="530">
                  <c:v>6.6495961089366201E-2</c:v>
                </c:pt>
                <c:pt idx="531">
                  <c:v>9.3583335281050617E-2</c:v>
                </c:pt>
                <c:pt idx="532">
                  <c:v>0.26397567892984408</c:v>
                </c:pt>
                <c:pt idx="533">
                  <c:v>0.29140521108436368</c:v>
                </c:pt>
                <c:pt idx="534">
                  <c:v>0.35114798435173283</c:v>
                </c:pt>
                <c:pt idx="535">
                  <c:v>0.20369519672887071</c:v>
                </c:pt>
                <c:pt idx="536">
                  <c:v>0.18922016640766476</c:v>
                </c:pt>
                <c:pt idx="537">
                  <c:v>0.14603860034305233</c:v>
                </c:pt>
                <c:pt idx="538">
                  <c:v>0.11206010609015271</c:v>
                </c:pt>
                <c:pt idx="539">
                  <c:v>5.1206051885942433E-2</c:v>
                </c:pt>
                <c:pt idx="540">
                  <c:v>8.2953391802787213E-2</c:v>
                </c:pt>
                <c:pt idx="541">
                  <c:v>5.8192323307059868E-2</c:v>
                </c:pt>
                <c:pt idx="542">
                  <c:v>7.9476495663403979E-2</c:v>
                </c:pt>
                <c:pt idx="543">
                  <c:v>4.3089811985193203E-2</c:v>
                </c:pt>
                <c:pt idx="544">
                  <c:v>1.0243548663675259E-2</c:v>
                </c:pt>
                <c:pt idx="545">
                  <c:v>6.7187705871942838E-2</c:v>
                </c:pt>
                <c:pt idx="546">
                  <c:v>4.8748952833675939E-2</c:v>
                </c:pt>
                <c:pt idx="547">
                  <c:v>9.6466896709952593E-2</c:v>
                </c:pt>
                <c:pt idx="548">
                  <c:v>9.674948517380641E-2</c:v>
                </c:pt>
                <c:pt idx="549">
                  <c:v>0.10135473228291647</c:v>
                </c:pt>
                <c:pt idx="550">
                  <c:v>0.15680924034539445</c:v>
                </c:pt>
                <c:pt idx="551">
                  <c:v>0.21999768526895391</c:v>
                </c:pt>
                <c:pt idx="552">
                  <c:v>0.13606206135173921</c:v>
                </c:pt>
                <c:pt idx="553">
                  <c:v>8.3867584398979317E-2</c:v>
                </c:pt>
                <c:pt idx="554">
                  <c:v>1.7163807947976034E-2</c:v>
                </c:pt>
                <c:pt idx="555">
                  <c:v>3.1426549581813901E-3</c:v>
                </c:pt>
                <c:pt idx="556">
                  <c:v>-4.6003763137382622E-2</c:v>
                </c:pt>
                <c:pt idx="557">
                  <c:v>-8.3298952435268414E-2</c:v>
                </c:pt>
                <c:pt idx="558">
                  <c:v>-6.4209419361133502E-2</c:v>
                </c:pt>
                <c:pt idx="559">
                  <c:v>-3.5616941410362035E-2</c:v>
                </c:pt>
                <c:pt idx="560">
                  <c:v>-0.10786371270929537</c:v>
                </c:pt>
                <c:pt idx="561">
                  <c:v>-5.5666780192463461E-2</c:v>
                </c:pt>
                <c:pt idx="562">
                  <c:v>-7.5352138484671483E-2</c:v>
                </c:pt>
                <c:pt idx="563">
                  <c:v>-0.21869282160740516</c:v>
                </c:pt>
                <c:pt idx="564">
                  <c:v>-0.21880770999332649</c:v>
                </c:pt>
                <c:pt idx="565">
                  <c:v>-0.21333876203570673</c:v>
                </c:pt>
                <c:pt idx="566">
                  <c:v>-0.17539123642442128</c:v>
                </c:pt>
                <c:pt idx="567">
                  <c:v>-0.1991460392463236</c:v>
                </c:pt>
                <c:pt idx="568">
                  <c:v>-0.2077707564077993</c:v>
                </c:pt>
                <c:pt idx="569">
                  <c:v>-0.22011824699022453</c:v>
                </c:pt>
                <c:pt idx="570">
                  <c:v>-0.21803232007955303</c:v>
                </c:pt>
                <c:pt idx="571">
                  <c:v>-0.32564835392490654</c:v>
                </c:pt>
                <c:pt idx="572">
                  <c:v>-0.35844031074210031</c:v>
                </c:pt>
                <c:pt idx="573">
                  <c:v>-0.47460595276168621</c:v>
                </c:pt>
                <c:pt idx="574">
                  <c:v>-0.3719755350114064</c:v>
                </c:pt>
                <c:pt idx="575">
                  <c:v>-0.31272362090805139</c:v>
                </c:pt>
                <c:pt idx="576">
                  <c:v>-0.34516345599322018</c:v>
                </c:pt>
                <c:pt idx="577">
                  <c:v>-0.24683103101889381</c:v>
                </c:pt>
                <c:pt idx="578">
                  <c:v>-0.18335071629930871</c:v>
                </c:pt>
                <c:pt idx="579">
                  <c:v>-0.1489080392989392</c:v>
                </c:pt>
                <c:pt idx="580">
                  <c:v>-6.625535660531609E-2</c:v>
                </c:pt>
                <c:pt idx="581">
                  <c:v>1.5102091586173511E-2</c:v>
                </c:pt>
                <c:pt idx="582">
                  <c:v>7.6875433756279865E-2</c:v>
                </c:pt>
                <c:pt idx="583">
                  <c:v>9.1563810566402629E-2</c:v>
                </c:pt>
                <c:pt idx="584">
                  <c:v>0.18351064743917928</c:v>
                </c:pt>
                <c:pt idx="585">
                  <c:v>0.29367431649986064</c:v>
                </c:pt>
                <c:pt idx="586">
                  <c:v>0.17331366267211859</c:v>
                </c:pt>
                <c:pt idx="587">
                  <c:v>0.28863113022760184</c:v>
                </c:pt>
                <c:pt idx="588">
                  <c:v>0.28220672295079019</c:v>
                </c:pt>
                <c:pt idx="589">
                  <c:v>0.28751125011879136</c:v>
                </c:pt>
                <c:pt idx="590">
                  <c:v>0.19963413763658017</c:v>
                </c:pt>
                <c:pt idx="591">
                  <c:v>0.19793696906078834</c:v>
                </c:pt>
                <c:pt idx="592">
                  <c:v>0.1345496676518689</c:v>
                </c:pt>
                <c:pt idx="593">
                  <c:v>7.2674309221967465E-2</c:v>
                </c:pt>
                <c:pt idx="594">
                  <c:v>5.2163502071681203E-2</c:v>
                </c:pt>
                <c:pt idx="595">
                  <c:v>0.13436921468762014</c:v>
                </c:pt>
                <c:pt idx="596">
                  <c:v>0.14906782380006334</c:v>
                </c:pt>
                <c:pt idx="597">
                  <c:v>0.22754559625733381</c:v>
                </c:pt>
                <c:pt idx="598">
                  <c:v>0.1284190445573527</c:v>
                </c:pt>
                <c:pt idx="599">
                  <c:v>8.4671237575050629E-2</c:v>
                </c:pt>
                <c:pt idx="600">
                  <c:v>0.16360194979636178</c:v>
                </c:pt>
                <c:pt idx="601">
                  <c:v>-1.8301383996617543E-2</c:v>
                </c:pt>
                <c:pt idx="602">
                  <c:v>-2.6303246074908845E-2</c:v>
                </c:pt>
                <c:pt idx="603">
                  <c:v>-8.0462283052260941E-2</c:v>
                </c:pt>
                <c:pt idx="604">
                  <c:v>-6.3597726910985808E-2</c:v>
                </c:pt>
                <c:pt idx="605">
                  <c:v>-7.9475671416251198E-2</c:v>
                </c:pt>
                <c:pt idx="606">
                  <c:v>-6.8587503192773819E-2</c:v>
                </c:pt>
                <c:pt idx="607">
                  <c:v>-7.2668547179645576E-2</c:v>
                </c:pt>
                <c:pt idx="608">
                  <c:v>-9.766748964952518E-2</c:v>
                </c:pt>
                <c:pt idx="609">
                  <c:v>-0.11365146971433454</c:v>
                </c:pt>
                <c:pt idx="610">
                  <c:v>-0.13599725126908013</c:v>
                </c:pt>
                <c:pt idx="611">
                  <c:v>-0.10231533729208087</c:v>
                </c:pt>
                <c:pt idx="612">
                  <c:v>-0.14590431050257688</c:v>
                </c:pt>
                <c:pt idx="613">
                  <c:v>-0.16414770975094906</c:v>
                </c:pt>
                <c:pt idx="614">
                  <c:v>-0.15531264131493644</c:v>
                </c:pt>
                <c:pt idx="615">
                  <c:v>-0.1291486942593183</c:v>
                </c:pt>
                <c:pt idx="616">
                  <c:v>-4.0277700140916806E-2</c:v>
                </c:pt>
                <c:pt idx="617">
                  <c:v>-2.4264315567333133E-2</c:v>
                </c:pt>
                <c:pt idx="618">
                  <c:v>-8.12481303721211E-2</c:v>
                </c:pt>
                <c:pt idx="619">
                  <c:v>-1.4349348291631578E-2</c:v>
                </c:pt>
                <c:pt idx="620">
                  <c:v>4.090384241431605E-2</c:v>
                </c:pt>
                <c:pt idx="621">
                  <c:v>4.1512929431500034E-2</c:v>
                </c:pt>
                <c:pt idx="622">
                  <c:v>-2.4237458912514595E-2</c:v>
                </c:pt>
                <c:pt idx="623">
                  <c:v>-3.2248433771940255E-2</c:v>
                </c:pt>
                <c:pt idx="624">
                  <c:v>-1.6002563845032611E-2</c:v>
                </c:pt>
                <c:pt idx="625">
                  <c:v>8.5768006128402727E-2</c:v>
                </c:pt>
                <c:pt idx="626">
                  <c:v>8.8348650741737977E-2</c:v>
                </c:pt>
                <c:pt idx="627">
                  <c:v>0.11176637878953331</c:v>
                </c:pt>
                <c:pt idx="628">
                  <c:v>1.6972763690981052E-2</c:v>
                </c:pt>
                <c:pt idx="629">
                  <c:v>-1.8157615221079365E-2</c:v>
                </c:pt>
                <c:pt idx="630">
                  <c:v>5.1457806242955983E-2</c:v>
                </c:pt>
                <c:pt idx="631">
                  <c:v>-2.7666438187546327E-3</c:v>
                </c:pt>
                <c:pt idx="632">
                  <c:v>2.9996311846328796E-2</c:v>
                </c:pt>
                <c:pt idx="633">
                  <c:v>4.4405192603599222E-2</c:v>
                </c:pt>
                <c:pt idx="634">
                  <c:v>5.6224080058029174E-2</c:v>
                </c:pt>
                <c:pt idx="635">
                  <c:v>8.4412456055590251E-2</c:v>
                </c:pt>
                <c:pt idx="636">
                  <c:v>8.6502709508807257E-2</c:v>
                </c:pt>
                <c:pt idx="637">
                  <c:v>0.10683330272934546</c:v>
                </c:pt>
                <c:pt idx="638">
                  <c:v>0.14551951585811751</c:v>
                </c:pt>
                <c:pt idx="639">
                  <c:v>-5.6911307175623982E-2</c:v>
                </c:pt>
                <c:pt idx="640">
                  <c:v>-1.6007204180798706E-2</c:v>
                </c:pt>
                <c:pt idx="641">
                  <c:v>8.2197592562496313E-2</c:v>
                </c:pt>
                <c:pt idx="642">
                  <c:v>6.9865717764706584E-2</c:v>
                </c:pt>
                <c:pt idx="643">
                  <c:v>0.13732027996953811</c:v>
                </c:pt>
                <c:pt idx="644">
                  <c:v>8.5200770348142732E-2</c:v>
                </c:pt>
                <c:pt idx="645">
                  <c:v>9.5551959570226164E-2</c:v>
                </c:pt>
                <c:pt idx="646">
                  <c:v>0.20457584311276183</c:v>
                </c:pt>
                <c:pt idx="647">
                  <c:v>0.28617925575586661</c:v>
                </c:pt>
                <c:pt idx="648">
                  <c:v>0.19528623676526297</c:v>
                </c:pt>
                <c:pt idx="649">
                  <c:v>8.2366627818184046E-2</c:v>
                </c:pt>
                <c:pt idx="650">
                  <c:v>0.11048413555577588</c:v>
                </c:pt>
                <c:pt idx="651">
                  <c:v>0.26769444060479297</c:v>
                </c:pt>
                <c:pt idx="652">
                  <c:v>0.19198789705708338</c:v>
                </c:pt>
                <c:pt idx="653">
                  <c:v>0.12731810327097628</c:v>
                </c:pt>
                <c:pt idx="654">
                  <c:v>7.5316478499775991E-2</c:v>
                </c:pt>
                <c:pt idx="655">
                  <c:v>-7.9876299118761263E-4</c:v>
                </c:pt>
                <c:pt idx="656">
                  <c:v>-7.7846781869711834E-2</c:v>
                </c:pt>
                <c:pt idx="657">
                  <c:v>-0.16323922238540442</c:v>
                </c:pt>
                <c:pt idx="658">
                  <c:v>-0.13458441520703424</c:v>
                </c:pt>
                <c:pt idx="659">
                  <c:v>-0.18905163267517805</c:v>
                </c:pt>
                <c:pt idx="660">
                  <c:v>-0.16896192088955819</c:v>
                </c:pt>
                <c:pt idx="661">
                  <c:v>-0.15007643469620674</c:v>
                </c:pt>
                <c:pt idx="662">
                  <c:v>-0.21464757420551289</c:v>
                </c:pt>
                <c:pt idx="663">
                  <c:v>-0.2793520450188885</c:v>
                </c:pt>
                <c:pt idx="664">
                  <c:v>-0.20776901953068461</c:v>
                </c:pt>
                <c:pt idx="665">
                  <c:v>-0.22848818667932183</c:v>
                </c:pt>
                <c:pt idx="666">
                  <c:v>-0.25910401920009263</c:v>
                </c:pt>
                <c:pt idx="667">
                  <c:v>-0.26947654690982037</c:v>
                </c:pt>
                <c:pt idx="668">
                  <c:v>-0.10222710358131437</c:v>
                </c:pt>
                <c:pt idx="669">
                  <c:v>-2.073097967400972E-2</c:v>
                </c:pt>
                <c:pt idx="670">
                  <c:v>5.3793249113388744E-2</c:v>
                </c:pt>
                <c:pt idx="671">
                  <c:v>4.7988069122797739E-2</c:v>
                </c:pt>
                <c:pt idx="672">
                  <c:v>0.10393205958217148</c:v>
                </c:pt>
                <c:pt idx="673">
                  <c:v>0.17308490444688257</c:v>
                </c:pt>
                <c:pt idx="674">
                  <c:v>0.28691112038842864</c:v>
                </c:pt>
                <c:pt idx="675">
                  <c:v>0.33588679204941863</c:v>
                </c:pt>
                <c:pt idx="676">
                  <c:v>0.38706478306822911</c:v>
                </c:pt>
                <c:pt idx="677">
                  <c:v>0.41902229988149448</c:v>
                </c:pt>
                <c:pt idx="678">
                  <c:v>0.50384786532678671</c:v>
                </c:pt>
                <c:pt idx="679">
                  <c:v>0.4870474784154416</c:v>
                </c:pt>
                <c:pt idx="680">
                  <c:v>0.31793485874056765</c:v>
                </c:pt>
                <c:pt idx="681">
                  <c:v>0.32818571831228427</c:v>
                </c:pt>
                <c:pt idx="682">
                  <c:v>0.16538520668985879</c:v>
                </c:pt>
                <c:pt idx="683">
                  <c:v>0.14285189787679231</c:v>
                </c:pt>
                <c:pt idx="684">
                  <c:v>0.11267091926599893</c:v>
                </c:pt>
                <c:pt idx="685">
                  <c:v>5.1301930310556784E-2</c:v>
                </c:pt>
                <c:pt idx="686">
                  <c:v>-2.2316723397929894E-3</c:v>
                </c:pt>
                <c:pt idx="687">
                  <c:v>-3.0378821748742693E-2</c:v>
                </c:pt>
                <c:pt idx="688">
                  <c:v>-0.10741978175320341</c:v>
                </c:pt>
                <c:pt idx="689">
                  <c:v>-0.15414841707260801</c:v>
                </c:pt>
                <c:pt idx="690">
                  <c:v>-0.17379863097803752</c:v>
                </c:pt>
                <c:pt idx="691">
                  <c:v>-0.16899990515601193</c:v>
                </c:pt>
                <c:pt idx="692">
                  <c:v>-6.5810654862301227E-2</c:v>
                </c:pt>
                <c:pt idx="693">
                  <c:v>-6.5649059965746659E-2</c:v>
                </c:pt>
                <c:pt idx="694">
                  <c:v>-6.6027733002441302E-2</c:v>
                </c:pt>
                <c:pt idx="695">
                  <c:v>-7.92712392447497E-2</c:v>
                </c:pt>
                <c:pt idx="696">
                  <c:v>-5.505889911227009E-2</c:v>
                </c:pt>
                <c:pt idx="697">
                  <c:v>3.6562925027035592E-2</c:v>
                </c:pt>
                <c:pt idx="698">
                  <c:v>0.10994829261231878</c:v>
                </c:pt>
                <c:pt idx="699">
                  <c:v>7.5830823176199047E-2</c:v>
                </c:pt>
                <c:pt idx="700">
                  <c:v>5.3985394190530223E-2</c:v>
                </c:pt>
                <c:pt idx="701">
                  <c:v>0.20096234382251016</c:v>
                </c:pt>
                <c:pt idx="702">
                  <c:v>0.21362604739211508</c:v>
                </c:pt>
                <c:pt idx="703">
                  <c:v>0.21128020283619509</c:v>
                </c:pt>
                <c:pt idx="704">
                  <c:v>8.0299640770972486E-2</c:v>
                </c:pt>
                <c:pt idx="705">
                  <c:v>3.9464649085023812E-2</c:v>
                </c:pt>
                <c:pt idx="706">
                  <c:v>8.6512716279262714E-2</c:v>
                </c:pt>
                <c:pt idx="707">
                  <c:v>0.19241768670714049</c:v>
                </c:pt>
                <c:pt idx="708">
                  <c:v>0.21418788146133266</c:v>
                </c:pt>
                <c:pt idx="709">
                  <c:v>0.13422426347297223</c:v>
                </c:pt>
                <c:pt idx="710">
                  <c:v>0.21731244413594453</c:v>
                </c:pt>
                <c:pt idx="711">
                  <c:v>0.29156282454155108</c:v>
                </c:pt>
                <c:pt idx="712">
                  <c:v>0.286831593057984</c:v>
                </c:pt>
                <c:pt idx="713">
                  <c:v>0.28210685744816466</c:v>
                </c:pt>
                <c:pt idx="714">
                  <c:v>0.27410950412428653</c:v>
                </c:pt>
                <c:pt idx="715">
                  <c:v>0.20491735888206292</c:v>
                </c:pt>
                <c:pt idx="716">
                  <c:v>0.3156242732335971</c:v>
                </c:pt>
                <c:pt idx="717">
                  <c:v>0.23940479595042713</c:v>
                </c:pt>
                <c:pt idx="718">
                  <c:v>0.24908592303265809</c:v>
                </c:pt>
                <c:pt idx="719">
                  <c:v>0.20587111263555233</c:v>
                </c:pt>
                <c:pt idx="720">
                  <c:v>0.10268065553543099</c:v>
                </c:pt>
                <c:pt idx="721">
                  <c:v>0.26222798313052276</c:v>
                </c:pt>
                <c:pt idx="722">
                  <c:v>0.22437036239339211</c:v>
                </c:pt>
                <c:pt idx="723">
                  <c:v>0.1829716100270517</c:v>
                </c:pt>
                <c:pt idx="724">
                  <c:v>0.18723544320603885</c:v>
                </c:pt>
                <c:pt idx="725">
                  <c:v>0.13257648268318628</c:v>
                </c:pt>
                <c:pt idx="726">
                  <c:v>0.16181551289083171</c:v>
                </c:pt>
                <c:pt idx="727">
                  <c:v>0.3055602154373448</c:v>
                </c:pt>
                <c:pt idx="728">
                  <c:v>0.25530356681545119</c:v>
                </c:pt>
                <c:pt idx="729">
                  <c:v>0.34447227592084706</c:v>
                </c:pt>
                <c:pt idx="730">
                  <c:v>-3.0710988288270583E-2</c:v>
                </c:pt>
                <c:pt idx="731">
                  <c:v>-0.13675575793548481</c:v>
                </c:pt>
                <c:pt idx="732">
                  <c:v>-4.0971853375449369E-2</c:v>
                </c:pt>
                <c:pt idx="733">
                  <c:v>-0.11967417678906797</c:v>
                </c:pt>
                <c:pt idx="734">
                  <c:v>-0.11187123946843552</c:v>
                </c:pt>
                <c:pt idx="735">
                  <c:v>-0.16964142109909683</c:v>
                </c:pt>
                <c:pt idx="736">
                  <c:v>-0.14874160112329443</c:v>
                </c:pt>
                <c:pt idx="737">
                  <c:v>-0.15843432030628976</c:v>
                </c:pt>
                <c:pt idx="738">
                  <c:v>-0.16012928663336351</c:v>
                </c:pt>
                <c:pt idx="739">
                  <c:v>-0.20242409378905185</c:v>
                </c:pt>
                <c:pt idx="740">
                  <c:v>-0.27741760051055919</c:v>
                </c:pt>
                <c:pt idx="741">
                  <c:v>-0.21479945843196918</c:v>
                </c:pt>
                <c:pt idx="742">
                  <c:v>5.6855667376526087E-2</c:v>
                </c:pt>
                <c:pt idx="743">
                  <c:v>0.14925901409442216</c:v>
                </c:pt>
                <c:pt idx="744">
                  <c:v>7.5986173162034015E-2</c:v>
                </c:pt>
                <c:pt idx="745">
                  <c:v>0.10478338070962021</c:v>
                </c:pt>
                <c:pt idx="746">
                  <c:v>3.5950118985238019E-2</c:v>
                </c:pt>
                <c:pt idx="747">
                  <c:v>8.6519777894535896E-2</c:v>
                </c:pt>
                <c:pt idx="748">
                  <c:v>0.14498850199511565</c:v>
                </c:pt>
                <c:pt idx="749">
                  <c:v>0.1718589493614103</c:v>
                </c:pt>
                <c:pt idx="750">
                  <c:v>0.12130849349847056</c:v>
                </c:pt>
                <c:pt idx="751">
                  <c:v>0.23756066097307993</c:v>
                </c:pt>
                <c:pt idx="752">
                  <c:v>0.31287565869170381</c:v>
                </c:pt>
                <c:pt idx="753">
                  <c:v>0.25172199164690939</c:v>
                </c:pt>
                <c:pt idx="754">
                  <c:v>0.17734045674323931</c:v>
                </c:pt>
                <c:pt idx="755">
                  <c:v>0.23142842858963306</c:v>
                </c:pt>
                <c:pt idx="756">
                  <c:v>0.23991506868073917</c:v>
                </c:pt>
                <c:pt idx="757">
                  <c:v>5.6980215777359025E-2</c:v>
                </c:pt>
                <c:pt idx="758">
                  <c:v>0.109750159533265</c:v>
                </c:pt>
                <c:pt idx="759">
                  <c:v>0.10746817039079087</c:v>
                </c:pt>
                <c:pt idx="760">
                  <c:v>1.5590581754977156E-2</c:v>
                </c:pt>
                <c:pt idx="761">
                  <c:v>7.6156332028916113E-2</c:v>
                </c:pt>
                <c:pt idx="762">
                  <c:v>8.3383490500173477E-2</c:v>
                </c:pt>
                <c:pt idx="763">
                  <c:v>-2.3721082884919045E-2</c:v>
                </c:pt>
                <c:pt idx="764">
                  <c:v>-0.13493439626495601</c:v>
                </c:pt>
                <c:pt idx="765">
                  <c:v>-0.17509072313169249</c:v>
                </c:pt>
                <c:pt idx="766">
                  <c:v>-0.17192755223405615</c:v>
                </c:pt>
                <c:pt idx="767">
                  <c:v>-0.11984813025125057</c:v>
                </c:pt>
                <c:pt idx="768">
                  <c:v>-0.11737149715357484</c:v>
                </c:pt>
                <c:pt idx="769">
                  <c:v>-1.1844082211063811E-3</c:v>
                </c:pt>
                <c:pt idx="770">
                  <c:v>6.9929890997219885E-2</c:v>
                </c:pt>
                <c:pt idx="771">
                  <c:v>6.7360501080713869E-2</c:v>
                </c:pt>
                <c:pt idx="772">
                  <c:v>8.4993709653684302E-2</c:v>
                </c:pt>
                <c:pt idx="773">
                  <c:v>3.6293082951943348E-2</c:v>
                </c:pt>
                <c:pt idx="774">
                  <c:v>-1.7113664021496389E-3</c:v>
                </c:pt>
                <c:pt idx="775">
                  <c:v>3.6339971833376727E-2</c:v>
                </c:pt>
                <c:pt idx="776">
                  <c:v>0.18737830822980206</c:v>
                </c:pt>
                <c:pt idx="777">
                  <c:v>0.23006442813241257</c:v>
                </c:pt>
                <c:pt idx="778">
                  <c:v>0.25698115041617681</c:v>
                </c:pt>
                <c:pt idx="779">
                  <c:v>0.13143923544467856</c:v>
                </c:pt>
                <c:pt idx="780">
                  <c:v>0.22311124037313912</c:v>
                </c:pt>
                <c:pt idx="781">
                  <c:v>0.15374865015542233</c:v>
                </c:pt>
                <c:pt idx="782">
                  <c:v>8.9161719652303101E-2</c:v>
                </c:pt>
                <c:pt idx="783">
                  <c:v>3.0182368962164113E-2</c:v>
                </c:pt>
                <c:pt idx="784">
                  <c:v>6.2496299490873597E-2</c:v>
                </c:pt>
                <c:pt idx="785">
                  <c:v>2.5529490325355952E-2</c:v>
                </c:pt>
                <c:pt idx="786">
                  <c:v>5.3909810227948746E-2</c:v>
                </c:pt>
                <c:pt idx="787">
                  <c:v>5.2532124466149077E-2</c:v>
                </c:pt>
                <c:pt idx="788">
                  <c:v>7.4230887121156663E-3</c:v>
                </c:pt>
                <c:pt idx="789">
                  <c:v>4.1109123521731683E-2</c:v>
                </c:pt>
                <c:pt idx="790">
                  <c:v>3.1458501533508723E-2</c:v>
                </c:pt>
                <c:pt idx="791">
                  <c:v>0.11192418092716644</c:v>
                </c:pt>
                <c:pt idx="792">
                  <c:v>9.4451575069098848E-4</c:v>
                </c:pt>
                <c:pt idx="793">
                  <c:v>3.5362104832888236E-2</c:v>
                </c:pt>
                <c:pt idx="794">
                  <c:v>4.0817284756777872E-2</c:v>
                </c:pt>
                <c:pt idx="795">
                  <c:v>7.693021564873137E-2</c:v>
                </c:pt>
                <c:pt idx="796">
                  <c:v>2.411892794835048E-2</c:v>
                </c:pt>
                <c:pt idx="797">
                  <c:v>5.3928425930307902E-2</c:v>
                </c:pt>
                <c:pt idx="798">
                  <c:v>6.2099622744397093E-2</c:v>
                </c:pt>
                <c:pt idx="799">
                  <c:v>2.2675861517359203E-2</c:v>
                </c:pt>
                <c:pt idx="800">
                  <c:v>8.5113626001906251E-2</c:v>
                </c:pt>
                <c:pt idx="801">
                  <c:v>7.0105565409855075E-2</c:v>
                </c:pt>
                <c:pt idx="802">
                  <c:v>9.0675586062619801E-2</c:v>
                </c:pt>
                <c:pt idx="803">
                  <c:v>3.7411089831762431E-2</c:v>
                </c:pt>
                <c:pt idx="804">
                  <c:v>3.4793563191471366E-2</c:v>
                </c:pt>
                <c:pt idx="805">
                  <c:v>6.2739135600933527E-2</c:v>
                </c:pt>
                <c:pt idx="806">
                  <c:v>2.4615849473311045E-2</c:v>
                </c:pt>
                <c:pt idx="807">
                  <c:v>-5.4832672180712083E-2</c:v>
                </c:pt>
                <c:pt idx="808">
                  <c:v>-1.5155124394984107E-2</c:v>
                </c:pt>
                <c:pt idx="809">
                  <c:v>-3.3022972764960579E-2</c:v>
                </c:pt>
                <c:pt idx="810">
                  <c:v>-5.9106979691114614E-2</c:v>
                </c:pt>
                <c:pt idx="811">
                  <c:v>-2.0438482555204363E-2</c:v>
                </c:pt>
                <c:pt idx="812">
                  <c:v>-2.4497678331215023E-2</c:v>
                </c:pt>
                <c:pt idx="813">
                  <c:v>-3.6354172339111035E-2</c:v>
                </c:pt>
                <c:pt idx="814">
                  <c:v>-4.052569924242283E-2</c:v>
                </c:pt>
                <c:pt idx="815">
                  <c:v>-6.6334016951033387E-2</c:v>
                </c:pt>
                <c:pt idx="816">
                  <c:v>-6.6038376051683445E-2</c:v>
                </c:pt>
                <c:pt idx="817">
                  <c:v>-7.8775135388222395E-2</c:v>
                </c:pt>
                <c:pt idx="818">
                  <c:v>2.7210549199680745E-3</c:v>
                </c:pt>
                <c:pt idx="819">
                  <c:v>7.8772904684344586E-2</c:v>
                </c:pt>
                <c:pt idx="820">
                  <c:v>0.10491298191357112</c:v>
                </c:pt>
                <c:pt idx="821">
                  <c:v>0.12378423965969426</c:v>
                </c:pt>
                <c:pt idx="822">
                  <c:v>0.19574908664254173</c:v>
                </c:pt>
                <c:pt idx="823">
                  <c:v>0.19383729310522296</c:v>
                </c:pt>
                <c:pt idx="824">
                  <c:v>0.14599950656867056</c:v>
                </c:pt>
                <c:pt idx="825">
                  <c:v>0.23503430624896815</c:v>
                </c:pt>
                <c:pt idx="826">
                  <c:v>0.19591642322393321</c:v>
                </c:pt>
                <c:pt idx="827">
                  <c:v>0.30847612515926104</c:v>
                </c:pt>
                <c:pt idx="828">
                  <c:v>0.31694977766538729</c:v>
                </c:pt>
                <c:pt idx="829">
                  <c:v>0.32181201881860888</c:v>
                </c:pt>
                <c:pt idx="830">
                  <c:v>0.28937546736633457</c:v>
                </c:pt>
                <c:pt idx="831">
                  <c:v>0.25853873905104585</c:v>
                </c:pt>
                <c:pt idx="832">
                  <c:v>0.2312755182777306</c:v>
                </c:pt>
                <c:pt idx="833">
                  <c:v>0.21469717947047695</c:v>
                </c:pt>
                <c:pt idx="834">
                  <c:v>0.1951467442850516</c:v>
                </c:pt>
                <c:pt idx="835">
                  <c:v>9.1160489922234494E-2</c:v>
                </c:pt>
                <c:pt idx="836">
                  <c:v>0.11878585163051671</c:v>
                </c:pt>
                <c:pt idx="837">
                  <c:v>0.13124737581780349</c:v>
                </c:pt>
                <c:pt idx="838">
                  <c:v>0.17132433098191024</c:v>
                </c:pt>
                <c:pt idx="839">
                  <c:v>0.21620734783422013</c:v>
                </c:pt>
                <c:pt idx="840">
                  <c:v>0.1623604065016217</c:v>
                </c:pt>
                <c:pt idx="841">
                  <c:v>0.1962506111295676</c:v>
                </c:pt>
                <c:pt idx="842">
                  <c:v>0.20037289794548499</c:v>
                </c:pt>
                <c:pt idx="843">
                  <c:v>0.12741934611720016</c:v>
                </c:pt>
                <c:pt idx="844">
                  <c:v>0.18055807734344895</c:v>
                </c:pt>
                <c:pt idx="845">
                  <c:v>0.22457604236075712</c:v>
                </c:pt>
                <c:pt idx="846">
                  <c:v>0.27623639077357875</c:v>
                </c:pt>
                <c:pt idx="847">
                  <c:v>0.45191128633517075</c:v>
                </c:pt>
                <c:pt idx="848">
                  <c:v>0.34782682822485661</c:v>
                </c:pt>
                <c:pt idx="849">
                  <c:v>0.33502934621942526</c:v>
                </c:pt>
                <c:pt idx="850">
                  <c:v>0.25644827370153433</c:v>
                </c:pt>
                <c:pt idx="851">
                  <c:v>0.22885666490694967</c:v>
                </c:pt>
                <c:pt idx="852">
                  <c:v>0.26897176039925408</c:v>
                </c:pt>
                <c:pt idx="853">
                  <c:v>0.21164859006088099</c:v>
                </c:pt>
                <c:pt idx="854">
                  <c:v>0.29742962234994103</c:v>
                </c:pt>
                <c:pt idx="855">
                  <c:v>0.41779749610413819</c:v>
                </c:pt>
                <c:pt idx="856">
                  <c:v>0.35211581656581042</c:v>
                </c:pt>
                <c:pt idx="857">
                  <c:v>0.24944879302561918</c:v>
                </c:pt>
                <c:pt idx="858">
                  <c:v>0.23939457697402222</c:v>
                </c:pt>
                <c:pt idx="859">
                  <c:v>0.13423033943877202</c:v>
                </c:pt>
                <c:pt idx="860">
                  <c:v>2.3457364783819309E-2</c:v>
                </c:pt>
                <c:pt idx="861">
                  <c:v>3.7788871697442342E-2</c:v>
                </c:pt>
                <c:pt idx="862">
                  <c:v>0.16960180733130992</c:v>
                </c:pt>
                <c:pt idx="863">
                  <c:v>0.18267582610684091</c:v>
                </c:pt>
                <c:pt idx="864">
                  <c:v>0.2317927189250833</c:v>
                </c:pt>
                <c:pt idx="865">
                  <c:v>0.27443320598966614</c:v>
                </c:pt>
                <c:pt idx="866">
                  <c:v>0.14930518914596386</c:v>
                </c:pt>
                <c:pt idx="867">
                  <c:v>0.12094851285369367</c:v>
                </c:pt>
                <c:pt idx="868">
                  <c:v>0.16048785298597268</c:v>
                </c:pt>
                <c:pt idx="869">
                  <c:v>0.15615565695513173</c:v>
                </c:pt>
                <c:pt idx="870">
                  <c:v>0.16148346714985801</c:v>
                </c:pt>
                <c:pt idx="871">
                  <c:v>0.14072640284493834</c:v>
                </c:pt>
                <c:pt idx="872">
                  <c:v>0.33341950370703666</c:v>
                </c:pt>
                <c:pt idx="873">
                  <c:v>0.21558918269473071</c:v>
                </c:pt>
                <c:pt idx="874">
                  <c:v>0.19671497083076611</c:v>
                </c:pt>
                <c:pt idx="875">
                  <c:v>0.14176311968567828</c:v>
                </c:pt>
                <c:pt idx="876">
                  <c:v>0.14444917495760695</c:v>
                </c:pt>
                <c:pt idx="877">
                  <c:v>3.5155986153518018E-2</c:v>
                </c:pt>
                <c:pt idx="878">
                  <c:v>5.6251520296435681E-2</c:v>
                </c:pt>
                <c:pt idx="879">
                  <c:v>0.11475603748214122</c:v>
                </c:pt>
                <c:pt idx="880">
                  <c:v>4.5026206560054405E-2</c:v>
                </c:pt>
                <c:pt idx="881">
                  <c:v>3.7723155802512787E-2</c:v>
                </c:pt>
                <c:pt idx="882">
                  <c:v>1.0280964235750215E-2</c:v>
                </c:pt>
                <c:pt idx="883">
                  <c:v>2.7553696525261198E-2</c:v>
                </c:pt>
                <c:pt idx="884">
                  <c:v>0.10334018800068306</c:v>
                </c:pt>
                <c:pt idx="885">
                  <c:v>7.7758899932394737E-2</c:v>
                </c:pt>
                <c:pt idx="886">
                  <c:v>-2.5631594538903096E-3</c:v>
                </c:pt>
                <c:pt idx="887">
                  <c:v>-9.9619859344235243E-2</c:v>
                </c:pt>
                <c:pt idx="888">
                  <c:v>-0.14487331821231669</c:v>
                </c:pt>
                <c:pt idx="889">
                  <c:v>-6.7643252272956672E-2</c:v>
                </c:pt>
                <c:pt idx="890">
                  <c:v>-0.13228436210953309</c:v>
                </c:pt>
                <c:pt idx="891">
                  <c:v>-0.27069966619765778</c:v>
                </c:pt>
                <c:pt idx="892">
                  <c:v>-0.18603937546264104</c:v>
                </c:pt>
                <c:pt idx="893">
                  <c:v>-0.16547009625139425</c:v>
                </c:pt>
                <c:pt idx="894">
                  <c:v>-0.20464550884403776</c:v>
                </c:pt>
                <c:pt idx="895">
                  <c:v>-0.20562704475555271</c:v>
                </c:pt>
                <c:pt idx="896">
                  <c:v>-0.29901982087737067</c:v>
                </c:pt>
                <c:pt idx="897">
                  <c:v>-0.31537312009129959</c:v>
                </c:pt>
                <c:pt idx="898">
                  <c:v>-0.30660283860719373</c:v>
                </c:pt>
                <c:pt idx="899">
                  <c:v>-0.17143334382149966</c:v>
                </c:pt>
                <c:pt idx="900">
                  <c:v>-0.17402674619079403</c:v>
                </c:pt>
                <c:pt idx="901">
                  <c:v>-0.21906004412980029</c:v>
                </c:pt>
                <c:pt idx="902">
                  <c:v>-0.14671868978663674</c:v>
                </c:pt>
                <c:pt idx="903">
                  <c:v>-4.9139133592370231E-2</c:v>
                </c:pt>
                <c:pt idx="904">
                  <c:v>-0.19098378221831006</c:v>
                </c:pt>
                <c:pt idx="905">
                  <c:v>-0.19722259087105856</c:v>
                </c:pt>
                <c:pt idx="906">
                  <c:v>-0.23263694004411112</c:v>
                </c:pt>
                <c:pt idx="907">
                  <c:v>-0.29752565009156784</c:v>
                </c:pt>
                <c:pt idx="908">
                  <c:v>-0.23275028737163656</c:v>
                </c:pt>
                <c:pt idx="909">
                  <c:v>-0.25524083021577415</c:v>
                </c:pt>
                <c:pt idx="910">
                  <c:v>-0.19908117287289001</c:v>
                </c:pt>
                <c:pt idx="911">
                  <c:v>-0.21311549545379688</c:v>
                </c:pt>
                <c:pt idx="912">
                  <c:v>-0.27497860415410286</c:v>
                </c:pt>
                <c:pt idx="913">
                  <c:v>-0.27934914220140605</c:v>
                </c:pt>
                <c:pt idx="914">
                  <c:v>-0.27237363624797073</c:v>
                </c:pt>
                <c:pt idx="915">
                  <c:v>-0.29556490026944487</c:v>
                </c:pt>
                <c:pt idx="916">
                  <c:v>-0.18102559937369317</c:v>
                </c:pt>
                <c:pt idx="917">
                  <c:v>-0.12733198515080274</c:v>
                </c:pt>
                <c:pt idx="918">
                  <c:v>-4.0575963136017509E-2</c:v>
                </c:pt>
                <c:pt idx="919">
                  <c:v>6.0983752616907555E-2</c:v>
                </c:pt>
                <c:pt idx="920">
                  <c:v>7.0365086223859841E-2</c:v>
                </c:pt>
                <c:pt idx="921">
                  <c:v>0.18892092035216748</c:v>
                </c:pt>
                <c:pt idx="922">
                  <c:v>0.15901522467288609</c:v>
                </c:pt>
                <c:pt idx="923">
                  <c:v>0.10425063617906068</c:v>
                </c:pt>
                <c:pt idx="924">
                  <c:v>0.23050713854758698</c:v>
                </c:pt>
                <c:pt idx="925">
                  <c:v>0.29544743263181572</c:v>
                </c:pt>
                <c:pt idx="926">
                  <c:v>0.33973473293949097</c:v>
                </c:pt>
                <c:pt idx="927">
                  <c:v>0.29970848615638734</c:v>
                </c:pt>
                <c:pt idx="928">
                  <c:v>0.18203679131904277</c:v>
                </c:pt>
                <c:pt idx="929">
                  <c:v>0.13531134735453004</c:v>
                </c:pt>
                <c:pt idx="930">
                  <c:v>0.13342249949961327</c:v>
                </c:pt>
                <c:pt idx="931">
                  <c:v>8.0082050674308153E-2</c:v>
                </c:pt>
                <c:pt idx="932">
                  <c:v>6.0476487373227139E-2</c:v>
                </c:pt>
                <c:pt idx="933">
                  <c:v>9.0581800522395547E-2</c:v>
                </c:pt>
                <c:pt idx="934">
                  <c:v>4.8477325449922976E-2</c:v>
                </c:pt>
                <c:pt idx="935">
                  <c:v>7.925703522070239E-2</c:v>
                </c:pt>
                <c:pt idx="936">
                  <c:v>5.712726569574942E-2</c:v>
                </c:pt>
                <c:pt idx="937">
                  <c:v>1.2931108025110563E-2</c:v>
                </c:pt>
                <c:pt idx="938">
                  <c:v>2.7568854219980371E-2</c:v>
                </c:pt>
                <c:pt idx="939">
                  <c:v>1.754534013634558E-2</c:v>
                </c:pt>
                <c:pt idx="940">
                  <c:v>1.636893088870757E-2</c:v>
                </c:pt>
                <c:pt idx="941">
                  <c:v>3.4152217511066715E-2</c:v>
                </c:pt>
                <c:pt idx="942">
                  <c:v>1.9844173646833677E-2</c:v>
                </c:pt>
                <c:pt idx="943">
                  <c:v>9.9534488475018834E-2</c:v>
                </c:pt>
                <c:pt idx="944">
                  <c:v>7.745562214133099E-2</c:v>
                </c:pt>
                <c:pt idx="945">
                  <c:v>8.0449359597027953E-2</c:v>
                </c:pt>
                <c:pt idx="946">
                  <c:v>4.0272249868765056E-2</c:v>
                </c:pt>
                <c:pt idx="947">
                  <c:v>3.7451399244406061E-2</c:v>
                </c:pt>
                <c:pt idx="948">
                  <c:v>2.1136118609085958E-3</c:v>
                </c:pt>
                <c:pt idx="949">
                  <c:v>5.5638604525648547E-2</c:v>
                </c:pt>
                <c:pt idx="950">
                  <c:v>4.0657422877441576E-2</c:v>
                </c:pt>
                <c:pt idx="951">
                  <c:v>7.0269383000225852E-2</c:v>
                </c:pt>
                <c:pt idx="952">
                  <c:v>0.1071634176681235</c:v>
                </c:pt>
                <c:pt idx="953">
                  <c:v>2.8588477650010588E-2</c:v>
                </c:pt>
                <c:pt idx="954">
                  <c:v>3.3388477650010587E-2</c:v>
                </c:pt>
                <c:pt idx="955">
                  <c:v>-2.7569782930875197E-4</c:v>
                </c:pt>
                <c:pt idx="956">
                  <c:v>3.7110203413415289E-2</c:v>
                </c:pt>
                <c:pt idx="957">
                  <c:v>6.1025539789190078E-2</c:v>
                </c:pt>
                <c:pt idx="958">
                  <c:v>0.11296891323738167</c:v>
                </c:pt>
                <c:pt idx="959">
                  <c:v>9.5494201762278144E-2</c:v>
                </c:pt>
                <c:pt idx="960">
                  <c:v>0.11473893890527766</c:v>
                </c:pt>
                <c:pt idx="961">
                  <c:v>9.3479217615925009E-2</c:v>
                </c:pt>
                <c:pt idx="962">
                  <c:v>7.4012710631947115E-2</c:v>
                </c:pt>
                <c:pt idx="963">
                  <c:v>7.1485631164584132E-2</c:v>
                </c:pt>
                <c:pt idx="964">
                  <c:v>0.10198374247599684</c:v>
                </c:pt>
                <c:pt idx="965">
                  <c:v>0.17876739609597336</c:v>
                </c:pt>
                <c:pt idx="966">
                  <c:v>0.15789488448250483</c:v>
                </c:pt>
                <c:pt idx="967">
                  <c:v>0.10611200861016359</c:v>
                </c:pt>
                <c:pt idx="968">
                  <c:v>0.10093003393174094</c:v>
                </c:pt>
                <c:pt idx="969">
                  <c:v>0.11994955858918699</c:v>
                </c:pt>
                <c:pt idx="970">
                  <c:v>9.3918803574234738E-2</c:v>
                </c:pt>
                <c:pt idx="971">
                  <c:v>3.0369889680895448E-2</c:v>
                </c:pt>
                <c:pt idx="972">
                  <c:v>1.0567867299897886E-2</c:v>
                </c:pt>
                <c:pt idx="973">
                  <c:v>-7.1081671498468738E-2</c:v>
                </c:pt>
                <c:pt idx="974">
                  <c:v>-7.6735860031383718E-2</c:v>
                </c:pt>
                <c:pt idx="975">
                  <c:v>-9.5113346354082862E-2</c:v>
                </c:pt>
                <c:pt idx="976">
                  <c:v>-8.8713670709113374E-2</c:v>
                </c:pt>
                <c:pt idx="977">
                  <c:v>-0.11128660588301431</c:v>
                </c:pt>
                <c:pt idx="978">
                  <c:v>-0.17912473561834058</c:v>
                </c:pt>
                <c:pt idx="979">
                  <c:v>-0.15765994617043017</c:v>
                </c:pt>
                <c:pt idx="980">
                  <c:v>-0.1544979461969469</c:v>
                </c:pt>
                <c:pt idx="981">
                  <c:v>-0.2664657983331396</c:v>
                </c:pt>
                <c:pt idx="982">
                  <c:v>-0.40524645220297828</c:v>
                </c:pt>
                <c:pt idx="983">
                  <c:v>-0.4240575213262413</c:v>
                </c:pt>
                <c:pt idx="984">
                  <c:v>-0.40954724705699264</c:v>
                </c:pt>
                <c:pt idx="985">
                  <c:v>-0.4150347809894554</c:v>
                </c:pt>
                <c:pt idx="986">
                  <c:v>-0.46917909748225162</c:v>
                </c:pt>
                <c:pt idx="987">
                  <c:v>-0.42286329860570171</c:v>
                </c:pt>
                <c:pt idx="988">
                  <c:v>-0.38791520576167365</c:v>
                </c:pt>
                <c:pt idx="989">
                  <c:v>-0.36531998594644721</c:v>
                </c:pt>
                <c:pt idx="990">
                  <c:v>-0.30777257389793622</c:v>
                </c:pt>
                <c:pt idx="991">
                  <c:v>-0.24287004889534125</c:v>
                </c:pt>
                <c:pt idx="992">
                  <c:v>-0.22583000262243758</c:v>
                </c:pt>
                <c:pt idx="993">
                  <c:v>-0.11000858680453868</c:v>
                </c:pt>
                <c:pt idx="994">
                  <c:v>5.8199174269950443E-2</c:v>
                </c:pt>
                <c:pt idx="995">
                  <c:v>0.2116814530555349</c:v>
                </c:pt>
                <c:pt idx="996">
                  <c:v>0.22367407985306426</c:v>
                </c:pt>
                <c:pt idx="997">
                  <c:v>0.28797070326346386</c:v>
                </c:pt>
                <c:pt idx="998">
                  <c:v>0.4964234975541485</c:v>
                </c:pt>
                <c:pt idx="999">
                  <c:v>0.44946755650667841</c:v>
                </c:pt>
                <c:pt idx="1000">
                  <c:v>0.34267009573741369</c:v>
                </c:pt>
                <c:pt idx="1001">
                  <c:v>0.16892375706789847</c:v>
                </c:pt>
                <c:pt idx="1002">
                  <c:v>9.976687083158442E-2</c:v>
                </c:pt>
                <c:pt idx="1003">
                  <c:v>0.10111625927564018</c:v>
                </c:pt>
                <c:pt idx="1004">
                  <c:v>1.0705487870195082E-2</c:v>
                </c:pt>
                <c:pt idx="1005">
                  <c:v>7.039616059791387E-2</c:v>
                </c:pt>
                <c:pt idx="1006">
                  <c:v>0.13272819920586354</c:v>
                </c:pt>
                <c:pt idx="1007">
                  <c:v>6.0887464175267678E-2</c:v>
                </c:pt>
                <c:pt idx="1008">
                  <c:v>0.11211492865905569</c:v>
                </c:pt>
                <c:pt idx="1009">
                  <c:v>0.17976569758119879</c:v>
                </c:pt>
                <c:pt idx="1010">
                  <c:v>0.18727629583727845</c:v>
                </c:pt>
                <c:pt idx="1011">
                  <c:v>0.11323361912252507</c:v>
                </c:pt>
                <c:pt idx="1012">
                  <c:v>0.13134417626358691</c:v>
                </c:pt>
                <c:pt idx="1013">
                  <c:v>0.21633586248430381</c:v>
                </c:pt>
                <c:pt idx="1014">
                  <c:v>0.26844986132828574</c:v>
                </c:pt>
                <c:pt idx="1015">
                  <c:v>0.15804968614458614</c:v>
                </c:pt>
                <c:pt idx="1016">
                  <c:v>0.14412247165874409</c:v>
                </c:pt>
                <c:pt idx="1017">
                  <c:v>-1.9794911952685561E-2</c:v>
                </c:pt>
                <c:pt idx="1018">
                  <c:v>5.4478289181970597E-2</c:v>
                </c:pt>
                <c:pt idx="1019">
                  <c:v>4.9592517694001019E-2</c:v>
                </c:pt>
                <c:pt idx="1020">
                  <c:v>-5.2225333947506711E-3</c:v>
                </c:pt>
                <c:pt idx="1021">
                  <c:v>1.7025473389825296E-2</c:v>
                </c:pt>
                <c:pt idx="1022">
                  <c:v>2.7193670927454082E-2</c:v>
                </c:pt>
                <c:pt idx="1023">
                  <c:v>5.8943805178895949E-2</c:v>
                </c:pt>
                <c:pt idx="1024">
                  <c:v>1.7500135204223471E-2</c:v>
                </c:pt>
                <c:pt idx="1025">
                  <c:v>-3.1802106727571708E-2</c:v>
                </c:pt>
                <c:pt idx="1026">
                  <c:v>3.2833811120972341E-2</c:v>
                </c:pt>
                <c:pt idx="1027">
                  <c:v>6.7242667240537096E-2</c:v>
                </c:pt>
                <c:pt idx="1028">
                  <c:v>0.15826214153901735</c:v>
                </c:pt>
                <c:pt idx="1029">
                  <c:v>0.28142057092688422</c:v>
                </c:pt>
                <c:pt idx="1030">
                  <c:v>0.12664070167198871</c:v>
                </c:pt>
                <c:pt idx="1031">
                  <c:v>0.1382757443793205</c:v>
                </c:pt>
                <c:pt idx="1032">
                  <c:v>0.13701145679387555</c:v>
                </c:pt>
                <c:pt idx="1033">
                  <c:v>0.1411820159416137</c:v>
                </c:pt>
                <c:pt idx="1034">
                  <c:v>0.10805277162425206</c:v>
                </c:pt>
                <c:pt idx="1035">
                  <c:v>0.1143050349115714</c:v>
                </c:pt>
                <c:pt idx="1036">
                  <c:v>0.13766130832782986</c:v>
                </c:pt>
                <c:pt idx="1037">
                  <c:v>0.24510205654080358</c:v>
                </c:pt>
                <c:pt idx="1038">
                  <c:v>0.17716220609215977</c:v>
                </c:pt>
                <c:pt idx="1039">
                  <c:v>0.21397108431033732</c:v>
                </c:pt>
                <c:pt idx="1040">
                  <c:v>0.15341410549177223</c:v>
                </c:pt>
                <c:pt idx="1041">
                  <c:v>0.15869419809340396</c:v>
                </c:pt>
                <c:pt idx="1042">
                  <c:v>0.23712555395384743</c:v>
                </c:pt>
                <c:pt idx="1043">
                  <c:v>0.27076094984036492</c:v>
                </c:pt>
                <c:pt idx="1044">
                  <c:v>0.28688177769430789</c:v>
                </c:pt>
                <c:pt idx="1045">
                  <c:v>0.17691521980042291</c:v>
                </c:pt>
                <c:pt idx="1046">
                  <c:v>0.2226033991173072</c:v>
                </c:pt>
                <c:pt idx="1047">
                  <c:v>0.18383647968182387</c:v>
                </c:pt>
                <c:pt idx="1048">
                  <c:v>0.17080929032813649</c:v>
                </c:pt>
                <c:pt idx="1049">
                  <c:v>0.17092697738015192</c:v>
                </c:pt>
                <c:pt idx="1050">
                  <c:v>0.21615921935122764</c:v>
                </c:pt>
                <c:pt idx="1051">
                  <c:v>0.1370378362586171</c:v>
                </c:pt>
                <c:pt idx="1052">
                  <c:v>0.22133898013281372</c:v>
                </c:pt>
                <c:pt idx="1053">
                  <c:v>0.16980491992529961</c:v>
                </c:pt>
                <c:pt idx="1054">
                  <c:v>0.14267839385418404</c:v>
                </c:pt>
                <c:pt idx="1055">
                  <c:v>0.14098170077521749</c:v>
                </c:pt>
                <c:pt idx="1056">
                  <c:v>0.11049675853240989</c:v>
                </c:pt>
                <c:pt idx="1057">
                  <c:v>0.11831391731555543</c:v>
                </c:pt>
                <c:pt idx="1058">
                  <c:v>0.13720413843473223</c:v>
                </c:pt>
                <c:pt idx="1059">
                  <c:v>0.1022810720423083</c:v>
                </c:pt>
                <c:pt idx="1060">
                  <c:v>0.10714330984109048</c:v>
                </c:pt>
                <c:pt idx="1061">
                  <c:v>9.4240916988803242E-2</c:v>
                </c:pt>
                <c:pt idx="1062">
                  <c:v>4.6708850004135119E-2</c:v>
                </c:pt>
                <c:pt idx="1063">
                  <c:v>8.3417943474165479E-2</c:v>
                </c:pt>
                <c:pt idx="1064">
                  <c:v>-2.1446921651275618E-2</c:v>
                </c:pt>
                <c:pt idx="1065">
                  <c:v>-3.1152599073518639E-2</c:v>
                </c:pt>
                <c:pt idx="1066">
                  <c:v>2.7069622769110624E-2</c:v>
                </c:pt>
                <c:pt idx="1067">
                  <c:v>1.3791719129587557E-3</c:v>
                </c:pt>
                <c:pt idx="1068">
                  <c:v>-1.2324550379214004E-2</c:v>
                </c:pt>
                <c:pt idx="1069">
                  <c:v>-3.1615147093201013E-2</c:v>
                </c:pt>
                <c:pt idx="1070">
                  <c:v>-8.5661283595253018E-2</c:v>
                </c:pt>
                <c:pt idx="1071">
                  <c:v>-3.5568366419533246E-3</c:v>
                </c:pt>
                <c:pt idx="1072">
                  <c:v>-8.1045050563166819E-3</c:v>
                </c:pt>
                <c:pt idx="1073">
                  <c:v>-6.6075487682202075E-3</c:v>
                </c:pt>
                <c:pt idx="1074">
                  <c:v>1.8617898842527687E-2</c:v>
                </c:pt>
                <c:pt idx="1075">
                  <c:v>3.9617178560055574E-2</c:v>
                </c:pt>
                <c:pt idx="1076">
                  <c:v>0.10658074131109874</c:v>
                </c:pt>
                <c:pt idx="1077">
                  <c:v>0.13652260582319387</c:v>
                </c:pt>
                <c:pt idx="1078">
                  <c:v>2.6087988193666749E-2</c:v>
                </c:pt>
                <c:pt idx="1079">
                  <c:v>5.9121479318875521E-2</c:v>
                </c:pt>
                <c:pt idx="1080">
                  <c:v>9.3412806959347144E-2</c:v>
                </c:pt>
                <c:pt idx="1081">
                  <c:v>0.17184104618221213</c:v>
                </c:pt>
                <c:pt idx="1082">
                  <c:v>0.22473140654415336</c:v>
                </c:pt>
                <c:pt idx="1083">
                  <c:v>0.144371646593001</c:v>
                </c:pt>
                <c:pt idx="1084">
                  <c:v>0.15424312636010462</c:v>
                </c:pt>
                <c:pt idx="1085">
                  <c:v>0.14612463108230073</c:v>
                </c:pt>
                <c:pt idx="1086">
                  <c:v>0.15394339097846721</c:v>
                </c:pt>
                <c:pt idx="1087">
                  <c:v>0.13420733420062023</c:v>
                </c:pt>
                <c:pt idx="1088">
                  <c:v>0.13617760828504319</c:v>
                </c:pt>
                <c:pt idx="1089">
                  <c:v>0.16348944912588997</c:v>
                </c:pt>
                <c:pt idx="1090">
                  <c:v>0.21003307526025991</c:v>
                </c:pt>
                <c:pt idx="1091">
                  <c:v>0.20372147605665381</c:v>
                </c:pt>
                <c:pt idx="1092">
                  <c:v>0.19443744306813351</c:v>
                </c:pt>
                <c:pt idx="1093">
                  <c:v>0.23543347257697594</c:v>
                </c:pt>
                <c:pt idx="1094">
                  <c:v>0.14469094684898029</c:v>
                </c:pt>
                <c:pt idx="1095">
                  <c:v>0.11117726408211798</c:v>
                </c:pt>
                <c:pt idx="1096">
                  <c:v>0.10264295524658998</c:v>
                </c:pt>
                <c:pt idx="1097">
                  <c:v>0.11381190264079735</c:v>
                </c:pt>
                <c:pt idx="1098">
                  <c:v>0.11621190264079713</c:v>
                </c:pt>
                <c:pt idx="1099">
                  <c:v>0.13241593711447644</c:v>
                </c:pt>
                <c:pt idx="1100">
                  <c:v>0.16660123284259634</c:v>
                </c:pt>
                <c:pt idx="1101">
                  <c:v>0.15273174590417346</c:v>
                </c:pt>
                <c:pt idx="1102">
                  <c:v>3.7467345337953289E-2</c:v>
                </c:pt>
                <c:pt idx="1103">
                  <c:v>2.9139962339039004E-2</c:v>
                </c:pt>
                <c:pt idx="1104">
                  <c:v>-7.6238845079790521E-2</c:v>
                </c:pt>
                <c:pt idx="1105">
                  <c:v>-5.3219839752843362E-2</c:v>
                </c:pt>
                <c:pt idx="1106">
                  <c:v>2.0360256869577521E-2</c:v>
                </c:pt>
                <c:pt idx="1107">
                  <c:v>6.7277288993276743E-2</c:v>
                </c:pt>
                <c:pt idx="1108">
                  <c:v>0.10730717194411661</c:v>
                </c:pt>
                <c:pt idx="1109">
                  <c:v>1.0228890270154459E-2</c:v>
                </c:pt>
                <c:pt idx="1110">
                  <c:v>8.2550096436295128E-2</c:v>
                </c:pt>
                <c:pt idx="1111">
                  <c:v>5.4678382014055393E-2</c:v>
                </c:pt>
                <c:pt idx="1112">
                  <c:v>6.4623509376652705E-3</c:v>
                </c:pt>
                <c:pt idx="1113">
                  <c:v>2.4566925425275624E-2</c:v>
                </c:pt>
                <c:pt idx="1114">
                  <c:v>0.1241991280667708</c:v>
                </c:pt>
                <c:pt idx="1115">
                  <c:v>0.14201571581300942</c:v>
                </c:pt>
                <c:pt idx="1116">
                  <c:v>0.29343180216616732</c:v>
                </c:pt>
                <c:pt idx="1117">
                  <c:v>0.19302230297685499</c:v>
                </c:pt>
                <c:pt idx="1118">
                  <c:v>6.4125150122913657E-2</c:v>
                </c:pt>
                <c:pt idx="1119">
                  <c:v>-8.5167692679287643E-2</c:v>
                </c:pt>
                <c:pt idx="1120">
                  <c:v>-1.9449023361575966E-3</c:v>
                </c:pt>
                <c:pt idx="1121">
                  <c:v>0.11773881506955788</c:v>
                </c:pt>
                <c:pt idx="1122">
                  <c:v>6.4395457720170329E-2</c:v>
                </c:pt>
                <c:pt idx="1123">
                  <c:v>0.10771261981031933</c:v>
                </c:pt>
                <c:pt idx="1124">
                  <c:v>0.20988786544877219</c:v>
                </c:pt>
                <c:pt idx="1125">
                  <c:v>0.15161217881782529</c:v>
                </c:pt>
                <c:pt idx="1126">
                  <c:v>8.6370690869404992E-2</c:v>
                </c:pt>
                <c:pt idx="1127">
                  <c:v>0.161470347891156</c:v>
                </c:pt>
                <c:pt idx="1128">
                  <c:v>0.17082027688815404</c:v>
                </c:pt>
                <c:pt idx="1129">
                  <c:v>0.15933068436532982</c:v>
                </c:pt>
                <c:pt idx="1130">
                  <c:v>0.29854816525423716</c:v>
                </c:pt>
                <c:pt idx="1131">
                  <c:v>0.54195424403008896</c:v>
                </c:pt>
                <c:pt idx="1132">
                  <c:v>0.43709012645035855</c:v>
                </c:pt>
                <c:pt idx="1133">
                  <c:v>0.38171171948788768</c:v>
                </c:pt>
                <c:pt idx="1134">
                  <c:v>0.38758988386308002</c:v>
                </c:pt>
                <c:pt idx="1135">
                  <c:v>0.34533998778779018</c:v>
                </c:pt>
                <c:pt idx="1136">
                  <c:v>0.29371005076643208</c:v>
                </c:pt>
                <c:pt idx="1137">
                  <c:v>0.28332009709541878</c:v>
                </c:pt>
                <c:pt idx="1138">
                  <c:v>0.41127729186542838</c:v>
                </c:pt>
                <c:pt idx="1139">
                  <c:v>0.25892877742366593</c:v>
                </c:pt>
                <c:pt idx="1140">
                  <c:v>0.26921370055108418</c:v>
                </c:pt>
              </c:numCache>
            </c:numRef>
          </c:yVal>
          <c:smooth val="0"/>
          <c:extLst>
            <c:ext xmlns:c16="http://schemas.microsoft.com/office/drawing/2014/chart" uri="{C3380CC4-5D6E-409C-BE32-E72D297353CC}">
              <c16:uniqueId val="{00000001-35A4-4807-9C0A-9B704AB057A3}"/>
            </c:ext>
          </c:extLst>
        </c:ser>
        <c:dLbls>
          <c:showLegendKey val="0"/>
          <c:showVal val="0"/>
          <c:showCatName val="0"/>
          <c:showSerName val="0"/>
          <c:showPercent val="0"/>
          <c:showBubbleSize val="0"/>
        </c:dLbls>
        <c:axId val="-2035267600"/>
        <c:axId val="-2035246912"/>
      </c:scatterChart>
      <c:valAx>
        <c:axId val="-2035267600"/>
        <c:scaling>
          <c:orientation val="minMax"/>
        </c:scaling>
        <c:delete val="0"/>
        <c:axPos val="b"/>
        <c:title>
          <c:tx>
            <c:rich>
              <a:bodyPr/>
              <a:lstStyle/>
              <a:p>
                <a:pPr>
                  <a:defRPr/>
                </a:pPr>
                <a:r>
                  <a:rPr lang="en-US"/>
                  <a:t>Risk-Free rate</a:t>
                </a:r>
              </a:p>
            </c:rich>
          </c:tx>
          <c:overlay val="0"/>
        </c:title>
        <c:numFmt formatCode="0.00%" sourceLinked="1"/>
        <c:majorTickMark val="out"/>
        <c:minorTickMark val="none"/>
        <c:tickLblPos val="nextTo"/>
        <c:crossAx val="-2035246912"/>
        <c:crosses val="autoZero"/>
        <c:crossBetween val="midCat"/>
      </c:valAx>
      <c:valAx>
        <c:axId val="-203524691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267600"/>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AAAAA</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7.3931755942895699E-3"/>
                  <c:y val="-0.23925615143362799"/>
                </c:manualLayout>
              </c:layout>
              <c:numFmt formatCode="General" sourceLinked="0"/>
            </c:trendlineLbl>
          </c:trendline>
          <c:xVal>
            <c:numRef>
              <c:f>'MRP ERP WP'!$N$40:$N$1156</c:f>
              <c:numCache>
                <c:formatCode>0.00%</c:formatCode>
                <c:ptCount val="1117"/>
                <c:pt idx="0">
                  <c:v>4.6900000000000011E-2</c:v>
                </c:pt>
                <c:pt idx="1">
                  <c:v>4.7050000000000002E-2</c:v>
                </c:pt>
                <c:pt idx="2">
                  <c:v>4.7600000000000003E-2</c:v>
                </c:pt>
                <c:pt idx="3">
                  <c:v>4.8100000000000004E-2</c:v>
                </c:pt>
                <c:pt idx="4">
                  <c:v>4.8000000000000001E-2</c:v>
                </c:pt>
                <c:pt idx="5">
                  <c:v>4.8049999999999995E-2</c:v>
                </c:pt>
                <c:pt idx="6">
                  <c:v>4.8750000000000002E-2</c:v>
                </c:pt>
                <c:pt idx="7">
                  <c:v>4.8699999999999993E-2</c:v>
                </c:pt>
                <c:pt idx="8">
                  <c:v>4.8899999999999999E-2</c:v>
                </c:pt>
                <c:pt idx="9">
                  <c:v>4.9049999999999989E-2</c:v>
                </c:pt>
                <c:pt idx="10">
                  <c:v>4.8899999999999999E-2</c:v>
                </c:pt>
                <c:pt idx="11">
                  <c:v>4.8500000000000001E-2</c:v>
                </c:pt>
                <c:pt idx="12">
                  <c:v>4.7549999999999995E-2</c:v>
                </c:pt>
                <c:pt idx="13">
                  <c:v>4.7600000000000003E-2</c:v>
                </c:pt>
                <c:pt idx="14">
                  <c:v>4.7899999999999998E-2</c:v>
                </c:pt>
                <c:pt idx="15">
                  <c:v>4.7099999999999996E-2</c:v>
                </c:pt>
                <c:pt idx="16">
                  <c:v>4.6900000000000011E-2</c:v>
                </c:pt>
                <c:pt idx="17">
                  <c:v>4.6849999999999996E-2</c:v>
                </c:pt>
                <c:pt idx="18">
                  <c:v>4.6650000000000004E-2</c:v>
                </c:pt>
                <c:pt idx="19">
                  <c:v>4.6300000000000001E-2</c:v>
                </c:pt>
                <c:pt idx="20">
                  <c:v>4.5749999999999999E-2</c:v>
                </c:pt>
                <c:pt idx="21">
                  <c:v>4.5350000000000001E-2</c:v>
                </c:pt>
                <c:pt idx="22">
                  <c:v>4.5450000000000004E-2</c:v>
                </c:pt>
                <c:pt idx="23">
                  <c:v>4.6099999999999995E-2</c:v>
                </c:pt>
                <c:pt idx="24">
                  <c:v>4.6849999999999996E-2</c:v>
                </c:pt>
                <c:pt idx="25">
                  <c:v>4.5600000000000002E-2</c:v>
                </c:pt>
                <c:pt idx="26">
                  <c:v>4.5649999999999996E-2</c:v>
                </c:pt>
                <c:pt idx="27">
                  <c:v>4.5299999999999993E-2</c:v>
                </c:pt>
                <c:pt idx="28">
                  <c:v>4.5800000000000007E-2</c:v>
                </c:pt>
                <c:pt idx="29">
                  <c:v>4.5649999999999996E-2</c:v>
                </c:pt>
                <c:pt idx="30">
                  <c:v>4.5850000000000002E-2</c:v>
                </c:pt>
                <c:pt idx="31">
                  <c:v>4.5850000000000002E-2</c:v>
                </c:pt>
                <c:pt idx="32">
                  <c:v>4.6249999999999999E-2</c:v>
                </c:pt>
                <c:pt idx="33">
                  <c:v>4.8149999999999998E-2</c:v>
                </c:pt>
                <c:pt idx="34">
                  <c:v>5.28E-2</c:v>
                </c:pt>
                <c:pt idx="35">
                  <c:v>5.2749999999999998E-2</c:v>
                </c:pt>
                <c:pt idx="36">
                  <c:v>5.7899999999999993E-2</c:v>
                </c:pt>
                <c:pt idx="37">
                  <c:v>5.6400000000000006E-2</c:v>
                </c:pt>
                <c:pt idx="38">
                  <c:v>5.680000000000001E-2</c:v>
                </c:pt>
                <c:pt idx="39">
                  <c:v>5.4150000000000004E-2</c:v>
                </c:pt>
                <c:pt idx="40">
                  <c:v>5.6399999999999992E-2</c:v>
                </c:pt>
                <c:pt idx="41">
                  <c:v>5.8700000000000002E-2</c:v>
                </c:pt>
                <c:pt idx="42">
                  <c:v>6.0049999999999992E-2</c:v>
                </c:pt>
                <c:pt idx="43">
                  <c:v>5.8849999999999993E-2</c:v>
                </c:pt>
                <c:pt idx="44">
                  <c:v>5.3699999999999998E-2</c:v>
                </c:pt>
                <c:pt idx="45">
                  <c:v>5.1199999999999996E-2</c:v>
                </c:pt>
                <c:pt idx="46">
                  <c:v>5.0750000000000003E-2</c:v>
                </c:pt>
                <c:pt idx="47">
                  <c:v>5.1000000000000004E-2</c:v>
                </c:pt>
                <c:pt idx="48">
                  <c:v>5.0949999999999995E-2</c:v>
                </c:pt>
                <c:pt idx="49">
                  <c:v>4.8700000000000007E-2</c:v>
                </c:pt>
                <c:pt idx="50">
                  <c:v>4.9149999999999999E-2</c:v>
                </c:pt>
                <c:pt idx="51">
                  <c:v>5.1449999999999996E-2</c:v>
                </c:pt>
                <c:pt idx="52">
                  <c:v>5.2950000000000011E-2</c:v>
                </c:pt>
                <c:pt idx="53">
                  <c:v>5.015E-2</c:v>
                </c:pt>
                <c:pt idx="54">
                  <c:v>4.7750000000000001E-2</c:v>
                </c:pt>
                <c:pt idx="55">
                  <c:v>4.5950000000000005E-2</c:v>
                </c:pt>
                <c:pt idx="56">
                  <c:v>4.5350000000000001E-2</c:v>
                </c:pt>
                <c:pt idx="57">
                  <c:v>4.6600000000000003E-2</c:v>
                </c:pt>
                <c:pt idx="58">
                  <c:v>4.6549999999999994E-2</c:v>
                </c:pt>
                <c:pt idx="59">
                  <c:v>4.9450000000000008E-2</c:v>
                </c:pt>
                <c:pt idx="60">
                  <c:v>4.8850000000000005E-2</c:v>
                </c:pt>
                <c:pt idx="61">
                  <c:v>4.675E-2</c:v>
                </c:pt>
                <c:pt idx="62">
                  <c:v>4.4499999999999998E-2</c:v>
                </c:pt>
                <c:pt idx="63">
                  <c:v>4.3400000000000001E-2</c:v>
                </c:pt>
                <c:pt idx="64">
                  <c:v>4.2499999999999996E-2</c:v>
                </c:pt>
                <c:pt idx="65">
                  <c:v>4.19E-2</c:v>
                </c:pt>
                <c:pt idx="66">
                  <c:v>4.1149999999999992E-2</c:v>
                </c:pt>
                <c:pt idx="67">
                  <c:v>4.0850000000000004E-2</c:v>
                </c:pt>
                <c:pt idx="68">
                  <c:v>4.1350000000000005E-2</c:v>
                </c:pt>
                <c:pt idx="69">
                  <c:v>4.19E-2</c:v>
                </c:pt>
                <c:pt idx="70">
                  <c:v>4.1300000000000003E-2</c:v>
                </c:pt>
                <c:pt idx="71">
                  <c:v>4.07E-2</c:v>
                </c:pt>
                <c:pt idx="72">
                  <c:v>4.0399999999999998E-2</c:v>
                </c:pt>
                <c:pt idx="73">
                  <c:v>3.9900000000000005E-2</c:v>
                </c:pt>
                <c:pt idx="74">
                  <c:v>3.9099999999999996E-2</c:v>
                </c:pt>
                <c:pt idx="75">
                  <c:v>3.8900000000000004E-2</c:v>
                </c:pt>
                <c:pt idx="76">
                  <c:v>3.8699999999999998E-2</c:v>
                </c:pt>
                <c:pt idx="77">
                  <c:v>3.8400000000000004E-2</c:v>
                </c:pt>
                <c:pt idx="78">
                  <c:v>3.7999999999999999E-2</c:v>
                </c:pt>
                <c:pt idx="79">
                  <c:v>3.7249999999999998E-2</c:v>
                </c:pt>
                <c:pt idx="80">
                  <c:v>3.7350000000000001E-2</c:v>
                </c:pt>
                <c:pt idx="81">
                  <c:v>3.7199999999999997E-2</c:v>
                </c:pt>
                <c:pt idx="82">
                  <c:v>3.6699999999999997E-2</c:v>
                </c:pt>
                <c:pt idx="83">
                  <c:v>3.6000000000000004E-2</c:v>
                </c:pt>
                <c:pt idx="84">
                  <c:v>3.5449999999999995E-2</c:v>
                </c:pt>
                <c:pt idx="85">
                  <c:v>3.4700000000000002E-2</c:v>
                </c:pt>
                <c:pt idx="86">
                  <c:v>3.4349999999999999E-2</c:v>
                </c:pt>
                <c:pt idx="87">
                  <c:v>3.4200000000000001E-2</c:v>
                </c:pt>
                <c:pt idx="88">
                  <c:v>3.4299999999999997E-2</c:v>
                </c:pt>
                <c:pt idx="89">
                  <c:v>3.3999999999999996E-2</c:v>
                </c:pt>
                <c:pt idx="90">
                  <c:v>3.3750000000000002E-2</c:v>
                </c:pt>
                <c:pt idx="91">
                  <c:v>3.3549999999999996E-2</c:v>
                </c:pt>
                <c:pt idx="92">
                  <c:v>3.3250000000000002E-2</c:v>
                </c:pt>
                <c:pt idx="93">
                  <c:v>3.2950000000000007E-2</c:v>
                </c:pt>
                <c:pt idx="94">
                  <c:v>3.2750000000000001E-2</c:v>
                </c:pt>
                <c:pt idx="95">
                  <c:v>3.2300000000000002E-2</c:v>
                </c:pt>
                <c:pt idx="96">
                  <c:v>3.1900000000000005E-2</c:v>
                </c:pt>
                <c:pt idx="97">
                  <c:v>3.2000000000000001E-2</c:v>
                </c:pt>
                <c:pt idx="98">
                  <c:v>3.3100000000000004E-2</c:v>
                </c:pt>
                <c:pt idx="99">
                  <c:v>3.4100000000000005E-2</c:v>
                </c:pt>
                <c:pt idx="100">
                  <c:v>3.4950000000000002E-2</c:v>
                </c:pt>
                <c:pt idx="101">
                  <c:v>3.4050000000000004E-2</c:v>
                </c:pt>
                <c:pt idx="102">
                  <c:v>3.3549999999999996E-2</c:v>
                </c:pt>
                <c:pt idx="103">
                  <c:v>3.3299999999999996E-2</c:v>
                </c:pt>
                <c:pt idx="104">
                  <c:v>3.3250000000000002E-2</c:v>
                </c:pt>
                <c:pt idx="105">
                  <c:v>3.3700000000000001E-2</c:v>
                </c:pt>
                <c:pt idx="106">
                  <c:v>3.3999999999999996E-2</c:v>
                </c:pt>
                <c:pt idx="107">
                  <c:v>3.39E-2</c:v>
                </c:pt>
                <c:pt idx="108">
                  <c:v>3.3549999999999996E-2</c:v>
                </c:pt>
                <c:pt idx="109">
                  <c:v>3.3350000000000005E-2</c:v>
                </c:pt>
                <c:pt idx="110">
                  <c:v>3.3549999999999996E-2</c:v>
                </c:pt>
                <c:pt idx="111">
                  <c:v>3.39E-2</c:v>
                </c:pt>
                <c:pt idx="112">
                  <c:v>3.5150000000000001E-2</c:v>
                </c:pt>
                <c:pt idx="113">
                  <c:v>3.39E-2</c:v>
                </c:pt>
                <c:pt idx="114">
                  <c:v>3.4700000000000002E-2</c:v>
                </c:pt>
                <c:pt idx="115">
                  <c:v>3.4200000000000001E-2</c:v>
                </c:pt>
                <c:pt idx="116">
                  <c:v>3.3750000000000002E-2</c:v>
                </c:pt>
                <c:pt idx="117">
                  <c:v>3.4050000000000004E-2</c:v>
                </c:pt>
                <c:pt idx="118">
                  <c:v>3.3399999999999999E-2</c:v>
                </c:pt>
                <c:pt idx="119">
                  <c:v>3.2799999999999996E-2</c:v>
                </c:pt>
                <c:pt idx="120">
                  <c:v>3.2499999999999994E-2</c:v>
                </c:pt>
                <c:pt idx="121">
                  <c:v>3.1649999999999998E-2</c:v>
                </c:pt>
                <c:pt idx="122">
                  <c:v>3.1300000000000001E-2</c:v>
                </c:pt>
                <c:pt idx="123">
                  <c:v>3.1050000000000005E-2</c:v>
                </c:pt>
                <c:pt idx="124">
                  <c:v>3.1199999999999999E-2</c:v>
                </c:pt>
                <c:pt idx="125">
                  <c:v>3.0650000000000004E-2</c:v>
                </c:pt>
                <c:pt idx="126">
                  <c:v>3.0249999999999999E-2</c:v>
                </c:pt>
                <c:pt idx="127">
                  <c:v>2.9850000000000002E-2</c:v>
                </c:pt>
                <c:pt idx="128">
                  <c:v>3.0199999999999998E-2</c:v>
                </c:pt>
                <c:pt idx="129">
                  <c:v>3.3700000000000001E-2</c:v>
                </c:pt>
                <c:pt idx="130">
                  <c:v>3.2500000000000008E-2</c:v>
                </c:pt>
                <c:pt idx="131">
                  <c:v>3.0800000000000008E-2</c:v>
                </c:pt>
                <c:pt idx="132">
                  <c:v>3.0399999999999996E-2</c:v>
                </c:pt>
                <c:pt idx="133">
                  <c:v>2.9799999999999997E-2</c:v>
                </c:pt>
                <c:pt idx="134">
                  <c:v>2.955E-2</c:v>
                </c:pt>
                <c:pt idx="135">
                  <c:v>2.9399999999999999E-2</c:v>
                </c:pt>
                <c:pt idx="136">
                  <c:v>2.9049999999999996E-2</c:v>
                </c:pt>
                <c:pt idx="137">
                  <c:v>3.005E-2</c:v>
                </c:pt>
                <c:pt idx="138">
                  <c:v>3.0300000000000001E-2</c:v>
                </c:pt>
                <c:pt idx="139">
                  <c:v>2.9449999999999997E-2</c:v>
                </c:pt>
                <c:pt idx="140">
                  <c:v>2.9399999999999999E-2</c:v>
                </c:pt>
                <c:pt idx="141">
                  <c:v>2.9149999999999995E-2</c:v>
                </c:pt>
                <c:pt idx="142">
                  <c:v>2.8999999999999998E-2</c:v>
                </c:pt>
                <c:pt idx="143">
                  <c:v>2.8549999999999999E-2</c:v>
                </c:pt>
                <c:pt idx="144">
                  <c:v>2.8149999999999994E-2</c:v>
                </c:pt>
                <c:pt idx="145">
                  <c:v>2.8499999999999998E-2</c:v>
                </c:pt>
                <c:pt idx="146">
                  <c:v>2.8900000000000002E-2</c:v>
                </c:pt>
                <c:pt idx="147">
                  <c:v>2.9049999999999996E-2</c:v>
                </c:pt>
                <c:pt idx="148">
                  <c:v>2.93E-2</c:v>
                </c:pt>
                <c:pt idx="149">
                  <c:v>2.9000000000000001E-2</c:v>
                </c:pt>
                <c:pt idx="150">
                  <c:v>2.86E-2</c:v>
                </c:pt>
                <c:pt idx="151">
                  <c:v>2.8200000000000003E-2</c:v>
                </c:pt>
                <c:pt idx="152">
                  <c:v>2.8200000000000003E-2</c:v>
                </c:pt>
                <c:pt idx="153">
                  <c:v>2.8299999999999999E-2</c:v>
                </c:pt>
                <c:pt idx="154">
                  <c:v>2.8000000000000004E-2</c:v>
                </c:pt>
                <c:pt idx="155">
                  <c:v>2.7899999999999998E-2</c:v>
                </c:pt>
                <c:pt idx="156">
                  <c:v>2.8749999999999998E-2</c:v>
                </c:pt>
                <c:pt idx="157">
                  <c:v>2.8950000000000004E-2</c:v>
                </c:pt>
                <c:pt idx="158">
                  <c:v>2.9150000000000002E-2</c:v>
                </c:pt>
                <c:pt idx="159">
                  <c:v>2.93E-2</c:v>
                </c:pt>
                <c:pt idx="160">
                  <c:v>2.9049999999999996E-2</c:v>
                </c:pt>
                <c:pt idx="161">
                  <c:v>2.9250000000000005E-2</c:v>
                </c:pt>
                <c:pt idx="162">
                  <c:v>2.93E-2</c:v>
                </c:pt>
                <c:pt idx="163">
                  <c:v>2.9100000000000001E-2</c:v>
                </c:pt>
                <c:pt idx="164">
                  <c:v>2.9000000000000001E-2</c:v>
                </c:pt>
                <c:pt idx="165">
                  <c:v>2.8899999999999995E-2</c:v>
                </c:pt>
                <c:pt idx="166">
                  <c:v>2.8749999999999998E-2</c:v>
                </c:pt>
                <c:pt idx="167">
                  <c:v>2.8650000000000002E-2</c:v>
                </c:pt>
                <c:pt idx="168">
                  <c:v>2.8850000000000001E-2</c:v>
                </c:pt>
                <c:pt idx="169">
                  <c:v>2.86E-2</c:v>
                </c:pt>
                <c:pt idx="170">
                  <c:v>2.8299999999999999E-2</c:v>
                </c:pt>
                <c:pt idx="171">
                  <c:v>2.8199999999999996E-2</c:v>
                </c:pt>
                <c:pt idx="172">
                  <c:v>2.8199999999999996E-2</c:v>
                </c:pt>
                <c:pt idx="173">
                  <c:v>2.8050000000000002E-2</c:v>
                </c:pt>
                <c:pt idx="174">
                  <c:v>2.7850000000000003E-2</c:v>
                </c:pt>
                <c:pt idx="175">
                  <c:v>2.7549999999999995E-2</c:v>
                </c:pt>
                <c:pt idx="176">
                  <c:v>2.75E-2</c:v>
                </c:pt>
                <c:pt idx="177">
                  <c:v>2.7549999999999995E-2</c:v>
                </c:pt>
                <c:pt idx="178">
                  <c:v>2.7650000000000001E-2</c:v>
                </c:pt>
                <c:pt idx="179">
                  <c:v>2.7750000000000004E-2</c:v>
                </c:pt>
                <c:pt idx="180">
                  <c:v>2.8050000000000002E-2</c:v>
                </c:pt>
                <c:pt idx="181">
                  <c:v>2.7750000000000004E-2</c:v>
                </c:pt>
                <c:pt idx="182">
                  <c:v>2.7850000000000003E-2</c:v>
                </c:pt>
                <c:pt idx="183">
                  <c:v>2.7800000000000005E-2</c:v>
                </c:pt>
                <c:pt idx="184">
                  <c:v>2.7800000000000005E-2</c:v>
                </c:pt>
                <c:pt idx="185">
                  <c:v>2.7699999999999999E-2</c:v>
                </c:pt>
                <c:pt idx="186">
                  <c:v>2.7699999999999999E-2</c:v>
                </c:pt>
                <c:pt idx="187">
                  <c:v>2.76E-2</c:v>
                </c:pt>
                <c:pt idx="188">
                  <c:v>2.75E-2</c:v>
                </c:pt>
                <c:pt idx="189">
                  <c:v>2.7550000000000005E-2</c:v>
                </c:pt>
                <c:pt idx="190">
                  <c:v>2.7650000000000001E-2</c:v>
                </c:pt>
                <c:pt idx="191">
                  <c:v>2.76E-2</c:v>
                </c:pt>
                <c:pt idx="192">
                  <c:v>2.7299999999999998E-2</c:v>
                </c:pt>
                <c:pt idx="193">
                  <c:v>2.7249999999999996E-2</c:v>
                </c:pt>
                <c:pt idx="194">
                  <c:v>2.6900000000000004E-2</c:v>
                </c:pt>
                <c:pt idx="195">
                  <c:v>2.6700000000000005E-2</c:v>
                </c:pt>
                <c:pt idx="196">
                  <c:v>2.6700000000000002E-2</c:v>
                </c:pt>
                <c:pt idx="197">
                  <c:v>2.6700000000000005E-2</c:v>
                </c:pt>
                <c:pt idx="198">
                  <c:v>2.6500000000000003E-2</c:v>
                </c:pt>
                <c:pt idx="199">
                  <c:v>2.64E-2</c:v>
                </c:pt>
                <c:pt idx="200">
                  <c:v>2.6550000000000001E-2</c:v>
                </c:pt>
                <c:pt idx="201">
                  <c:v>2.6599999999999999E-2</c:v>
                </c:pt>
                <c:pt idx="202">
                  <c:v>2.6599999999999999E-2</c:v>
                </c:pt>
                <c:pt idx="203">
                  <c:v>2.6500000000000003E-2</c:v>
                </c:pt>
                <c:pt idx="204">
                  <c:v>2.6450000000000001E-2</c:v>
                </c:pt>
                <c:pt idx="205">
                  <c:v>2.5800000000000003E-2</c:v>
                </c:pt>
                <c:pt idx="206">
                  <c:v>2.5200000000000004E-2</c:v>
                </c:pt>
                <c:pt idx="207">
                  <c:v>2.5049999999999999E-2</c:v>
                </c:pt>
                <c:pt idx="208">
                  <c:v>2.5099999999999997E-2</c:v>
                </c:pt>
                <c:pt idx="209">
                  <c:v>2.5449999999999997E-2</c:v>
                </c:pt>
                <c:pt idx="210">
                  <c:v>2.5400000000000002E-2</c:v>
                </c:pt>
                <c:pt idx="211">
                  <c:v>2.5349999999999998E-2</c:v>
                </c:pt>
                <c:pt idx="212">
                  <c:v>2.5649999999999999E-2</c:v>
                </c:pt>
                <c:pt idx="213">
                  <c:v>2.6300000000000004E-2</c:v>
                </c:pt>
                <c:pt idx="214">
                  <c:v>2.6500000000000003E-2</c:v>
                </c:pt>
                <c:pt idx="215">
                  <c:v>2.6399999999999996E-2</c:v>
                </c:pt>
                <c:pt idx="216">
                  <c:v>2.6500000000000003E-2</c:v>
                </c:pt>
                <c:pt idx="217">
                  <c:v>2.6099999999999998E-2</c:v>
                </c:pt>
                <c:pt idx="218">
                  <c:v>2.5950000000000001E-2</c:v>
                </c:pt>
                <c:pt idx="219">
                  <c:v>2.5950000000000001E-2</c:v>
                </c:pt>
                <c:pt idx="220">
                  <c:v>2.5799999999999997E-2</c:v>
                </c:pt>
                <c:pt idx="221">
                  <c:v>2.5799999999999997E-2</c:v>
                </c:pt>
                <c:pt idx="222">
                  <c:v>2.5950000000000001E-2</c:v>
                </c:pt>
                <c:pt idx="223">
                  <c:v>2.5950000000000001E-2</c:v>
                </c:pt>
                <c:pt idx="224">
                  <c:v>2.5999999999999999E-2</c:v>
                </c:pt>
                <c:pt idx="225">
                  <c:v>2.6500000000000003E-2</c:v>
                </c:pt>
                <c:pt idx="226">
                  <c:v>2.7450000000000002E-2</c:v>
                </c:pt>
                <c:pt idx="227">
                  <c:v>2.81E-2</c:v>
                </c:pt>
                <c:pt idx="228">
                  <c:v>2.8999999999999998E-2</c:v>
                </c:pt>
                <c:pt idx="229">
                  <c:v>2.8999999999999998E-2</c:v>
                </c:pt>
                <c:pt idx="230">
                  <c:v>2.8900000000000002E-2</c:v>
                </c:pt>
                <c:pt idx="231">
                  <c:v>2.8650000000000002E-2</c:v>
                </c:pt>
                <c:pt idx="232">
                  <c:v>2.8250000000000001E-2</c:v>
                </c:pt>
                <c:pt idx="233">
                  <c:v>2.8099999999999997E-2</c:v>
                </c:pt>
                <c:pt idx="234">
                  <c:v>2.8050000000000002E-2</c:v>
                </c:pt>
                <c:pt idx="235">
                  <c:v>2.8499999999999998E-2</c:v>
                </c:pt>
                <c:pt idx="236">
                  <c:v>2.8900000000000002E-2</c:v>
                </c:pt>
                <c:pt idx="237">
                  <c:v>2.8850000000000001E-2</c:v>
                </c:pt>
                <c:pt idx="238">
                  <c:v>2.8900000000000002E-2</c:v>
                </c:pt>
                <c:pt idx="239">
                  <c:v>2.8799999999999999E-2</c:v>
                </c:pt>
                <c:pt idx="240">
                  <c:v>2.835E-2</c:v>
                </c:pt>
                <c:pt idx="241">
                  <c:v>2.76E-2</c:v>
                </c:pt>
                <c:pt idx="242">
                  <c:v>2.7549999999999995E-2</c:v>
                </c:pt>
                <c:pt idx="243">
                  <c:v>2.7450000000000002E-2</c:v>
                </c:pt>
                <c:pt idx="244">
                  <c:v>2.7450000000000002E-2</c:v>
                </c:pt>
                <c:pt idx="245">
                  <c:v>2.7450000000000002E-2</c:v>
                </c:pt>
                <c:pt idx="246">
                  <c:v>2.7450000000000002E-2</c:v>
                </c:pt>
                <c:pt idx="247">
                  <c:v>2.7099999999999999E-2</c:v>
                </c:pt>
                <c:pt idx="248">
                  <c:v>2.665E-2</c:v>
                </c:pt>
                <c:pt idx="249">
                  <c:v>2.6449999999999994E-2</c:v>
                </c:pt>
                <c:pt idx="250">
                  <c:v>2.6550000000000001E-2</c:v>
                </c:pt>
                <c:pt idx="251">
                  <c:v>2.64E-2</c:v>
                </c:pt>
                <c:pt idx="252">
                  <c:v>2.6250000000000002E-2</c:v>
                </c:pt>
                <c:pt idx="253">
                  <c:v>2.6099999999999998E-2</c:v>
                </c:pt>
                <c:pt idx="254">
                  <c:v>2.615E-2</c:v>
                </c:pt>
                <c:pt idx="255">
                  <c:v>2.6199999999999998E-2</c:v>
                </c:pt>
                <c:pt idx="256">
                  <c:v>2.6300000000000004E-2</c:v>
                </c:pt>
                <c:pt idx="257">
                  <c:v>2.6500000000000003E-2</c:v>
                </c:pt>
                <c:pt idx="258">
                  <c:v>2.6550000000000001E-2</c:v>
                </c:pt>
                <c:pt idx="259">
                  <c:v>2.6849999999999999E-2</c:v>
                </c:pt>
                <c:pt idx="260">
                  <c:v>2.64E-2</c:v>
                </c:pt>
                <c:pt idx="261">
                  <c:v>2.6749999999999999E-2</c:v>
                </c:pt>
                <c:pt idx="262">
                  <c:v>2.6950000000000002E-2</c:v>
                </c:pt>
                <c:pt idx="263">
                  <c:v>2.6950000000000002E-2</c:v>
                </c:pt>
                <c:pt idx="264">
                  <c:v>2.6950000000000002E-2</c:v>
                </c:pt>
                <c:pt idx="265">
                  <c:v>2.6849999999999999E-2</c:v>
                </c:pt>
                <c:pt idx="266">
                  <c:v>2.6849999999999999E-2</c:v>
                </c:pt>
                <c:pt idx="267">
                  <c:v>2.8000000000000004E-2</c:v>
                </c:pt>
                <c:pt idx="268">
                  <c:v>2.9000000000000001E-2</c:v>
                </c:pt>
                <c:pt idx="269">
                  <c:v>2.9100000000000001E-2</c:v>
                </c:pt>
                <c:pt idx="270">
                  <c:v>2.9649999999999996E-2</c:v>
                </c:pt>
                <c:pt idx="271">
                  <c:v>2.9649999999999996E-2</c:v>
                </c:pt>
                <c:pt idx="272">
                  <c:v>2.8999999999999998E-2</c:v>
                </c:pt>
                <c:pt idx="273">
                  <c:v>2.86E-2</c:v>
                </c:pt>
                <c:pt idx="274">
                  <c:v>2.9100000000000001E-2</c:v>
                </c:pt>
                <c:pt idx="275">
                  <c:v>2.9899999999999996E-2</c:v>
                </c:pt>
                <c:pt idx="276">
                  <c:v>3.0350000000000002E-2</c:v>
                </c:pt>
                <c:pt idx="277">
                  <c:v>3.0149999999999996E-2</c:v>
                </c:pt>
                <c:pt idx="278">
                  <c:v>2.9699999999999997E-2</c:v>
                </c:pt>
                <c:pt idx="279">
                  <c:v>2.9950000000000001E-2</c:v>
                </c:pt>
                <c:pt idx="280">
                  <c:v>2.9699999999999997E-2</c:v>
                </c:pt>
                <c:pt idx="281">
                  <c:v>2.9649999999999996E-2</c:v>
                </c:pt>
                <c:pt idx="282">
                  <c:v>2.9850000000000002E-2</c:v>
                </c:pt>
                <c:pt idx="283">
                  <c:v>2.9950000000000001E-2</c:v>
                </c:pt>
                <c:pt idx="284">
                  <c:v>0.03</c:v>
                </c:pt>
                <c:pt idx="285">
                  <c:v>3.0100000000000002E-2</c:v>
                </c:pt>
                <c:pt idx="286">
                  <c:v>3.0449999999999998E-2</c:v>
                </c:pt>
                <c:pt idx="287">
                  <c:v>3.0199999999999998E-2</c:v>
                </c:pt>
                <c:pt idx="288">
                  <c:v>3.0100000000000002E-2</c:v>
                </c:pt>
                <c:pt idx="289">
                  <c:v>3.0549999999999997E-2</c:v>
                </c:pt>
                <c:pt idx="290">
                  <c:v>3.1050000000000001E-2</c:v>
                </c:pt>
                <c:pt idx="291">
                  <c:v>3.15E-2</c:v>
                </c:pt>
                <c:pt idx="292">
                  <c:v>3.2600000000000004E-2</c:v>
                </c:pt>
                <c:pt idx="293">
                  <c:v>3.3750000000000002E-2</c:v>
                </c:pt>
                <c:pt idx="294">
                  <c:v>3.4500000000000003E-2</c:v>
                </c:pt>
                <c:pt idx="295">
                  <c:v>3.3500000000000002E-2</c:v>
                </c:pt>
                <c:pt idx="296">
                  <c:v>3.3149999999999999E-2</c:v>
                </c:pt>
                <c:pt idx="297">
                  <c:v>3.3600000000000005E-2</c:v>
                </c:pt>
                <c:pt idx="298">
                  <c:v>3.245E-2</c:v>
                </c:pt>
                <c:pt idx="299">
                  <c:v>3.1900000000000005E-2</c:v>
                </c:pt>
                <c:pt idx="300">
                  <c:v>3.2049999999999995E-2</c:v>
                </c:pt>
                <c:pt idx="301">
                  <c:v>3.1400000000000011E-2</c:v>
                </c:pt>
                <c:pt idx="302">
                  <c:v>3.0350000000000002E-2</c:v>
                </c:pt>
                <c:pt idx="303">
                  <c:v>2.9449999999999997E-2</c:v>
                </c:pt>
                <c:pt idx="304">
                  <c:v>2.9250000000000005E-2</c:v>
                </c:pt>
                <c:pt idx="305">
                  <c:v>2.955E-2</c:v>
                </c:pt>
                <c:pt idx="306">
                  <c:v>2.98E-2</c:v>
                </c:pt>
                <c:pt idx="307">
                  <c:v>2.9650000000000003E-2</c:v>
                </c:pt>
                <c:pt idx="308">
                  <c:v>2.9500000000000005E-2</c:v>
                </c:pt>
                <c:pt idx="309">
                  <c:v>2.9650000000000003E-2</c:v>
                </c:pt>
                <c:pt idx="310">
                  <c:v>2.9550000000000003E-2</c:v>
                </c:pt>
                <c:pt idx="311">
                  <c:v>2.9650000000000003E-2</c:v>
                </c:pt>
                <c:pt idx="312">
                  <c:v>2.9699999999999997E-2</c:v>
                </c:pt>
                <c:pt idx="313">
                  <c:v>2.9950000000000001E-2</c:v>
                </c:pt>
                <c:pt idx="314">
                  <c:v>3.0150000000000003E-2</c:v>
                </c:pt>
                <c:pt idx="315">
                  <c:v>3.0749999999999996E-2</c:v>
                </c:pt>
                <c:pt idx="316">
                  <c:v>3.0699999999999998E-2</c:v>
                </c:pt>
                <c:pt idx="317">
                  <c:v>3.0949999999999998E-2</c:v>
                </c:pt>
                <c:pt idx="318">
                  <c:v>3.0949999999999998E-2</c:v>
                </c:pt>
                <c:pt idx="319">
                  <c:v>3.0999999999999993E-2</c:v>
                </c:pt>
                <c:pt idx="320">
                  <c:v>3.1550000000000002E-2</c:v>
                </c:pt>
                <c:pt idx="321">
                  <c:v>3.175E-2</c:v>
                </c:pt>
                <c:pt idx="322">
                  <c:v>3.1450000000000006E-2</c:v>
                </c:pt>
                <c:pt idx="323">
                  <c:v>3.1400000000000011E-2</c:v>
                </c:pt>
                <c:pt idx="324">
                  <c:v>3.1850000000000003E-2</c:v>
                </c:pt>
                <c:pt idx="325">
                  <c:v>3.15E-2</c:v>
                </c:pt>
                <c:pt idx="326">
                  <c:v>3.1199999999999999E-2</c:v>
                </c:pt>
                <c:pt idx="327">
                  <c:v>3.1400000000000011E-2</c:v>
                </c:pt>
                <c:pt idx="328">
                  <c:v>3.2699999999999993E-2</c:v>
                </c:pt>
                <c:pt idx="329">
                  <c:v>3.3099999999999997E-2</c:v>
                </c:pt>
                <c:pt idx="330">
                  <c:v>3.3049999999999996E-2</c:v>
                </c:pt>
                <c:pt idx="331">
                  <c:v>3.3350000000000005E-2</c:v>
                </c:pt>
                <c:pt idx="332">
                  <c:v>3.465E-2</c:v>
                </c:pt>
                <c:pt idx="333">
                  <c:v>3.5949999999999996E-2</c:v>
                </c:pt>
                <c:pt idx="334">
                  <c:v>3.6400000000000002E-2</c:v>
                </c:pt>
                <c:pt idx="335">
                  <c:v>3.7249999999999998E-2</c:v>
                </c:pt>
                <c:pt idx="336">
                  <c:v>3.7999999999999999E-2</c:v>
                </c:pt>
                <c:pt idx="337">
                  <c:v>3.8300000000000001E-2</c:v>
                </c:pt>
                <c:pt idx="338">
                  <c:v>3.7500000000000006E-2</c:v>
                </c:pt>
                <c:pt idx="339">
                  <c:v>3.7299999999999993E-2</c:v>
                </c:pt>
                <c:pt idx="340">
                  <c:v>3.73E-2</c:v>
                </c:pt>
                <c:pt idx="341">
                  <c:v>3.7850000000000002E-2</c:v>
                </c:pt>
                <c:pt idx="342">
                  <c:v>3.9449999999999999E-2</c:v>
                </c:pt>
                <c:pt idx="343">
                  <c:v>4.0449999999999993E-2</c:v>
                </c:pt>
                <c:pt idx="344">
                  <c:v>4.154999999999999E-2</c:v>
                </c:pt>
                <c:pt idx="345">
                  <c:v>4.1899999999999993E-2</c:v>
                </c:pt>
                <c:pt idx="346">
                  <c:v>4.1899999999999993E-2</c:v>
                </c:pt>
                <c:pt idx="347">
                  <c:v>4.1849999999999998E-2</c:v>
                </c:pt>
                <c:pt idx="348">
                  <c:v>3.9449999999999999E-2</c:v>
                </c:pt>
                <c:pt idx="349">
                  <c:v>3.7049999999999993E-2</c:v>
                </c:pt>
                <c:pt idx="350">
                  <c:v>3.6799999999999999E-2</c:v>
                </c:pt>
                <c:pt idx="351">
                  <c:v>3.7049999999999993E-2</c:v>
                </c:pt>
                <c:pt idx="352">
                  <c:v>3.6900000000000002E-2</c:v>
                </c:pt>
                <c:pt idx="353">
                  <c:v>3.6750000000000005E-2</c:v>
                </c:pt>
                <c:pt idx="354">
                  <c:v>3.6750000000000005E-2</c:v>
                </c:pt>
                <c:pt idx="355">
                  <c:v>3.7500000000000006E-2</c:v>
                </c:pt>
                <c:pt idx="356">
                  <c:v>3.9150000000000004E-2</c:v>
                </c:pt>
                <c:pt idx="357">
                  <c:v>4.1450000000000001E-2</c:v>
                </c:pt>
                <c:pt idx="358">
                  <c:v>4.1600000000000005E-2</c:v>
                </c:pt>
                <c:pt idx="359">
                  <c:v>4.1499999999999995E-2</c:v>
                </c:pt>
                <c:pt idx="360">
                  <c:v>4.1300000000000003E-2</c:v>
                </c:pt>
                <c:pt idx="361">
                  <c:v>4.1700000000000001E-2</c:v>
                </c:pt>
                <c:pt idx="362">
                  <c:v>4.1899999999999993E-2</c:v>
                </c:pt>
                <c:pt idx="363">
                  <c:v>4.1800000000000004E-2</c:v>
                </c:pt>
                <c:pt idx="364">
                  <c:v>4.275000000000001E-2</c:v>
                </c:pt>
                <c:pt idx="365">
                  <c:v>4.4149999999999995E-2</c:v>
                </c:pt>
                <c:pt idx="366">
                  <c:v>4.5100000000000001E-2</c:v>
                </c:pt>
                <c:pt idx="367">
                  <c:v>4.5249999999999999E-2</c:v>
                </c:pt>
                <c:pt idx="368">
                  <c:v>4.5049999999999993E-2</c:v>
                </c:pt>
                <c:pt idx="369">
                  <c:v>4.6050000000000001E-2</c:v>
                </c:pt>
                <c:pt idx="370">
                  <c:v>4.6650000000000004E-2</c:v>
                </c:pt>
                <c:pt idx="371">
                  <c:v>4.6299999999999994E-2</c:v>
                </c:pt>
                <c:pt idx="372">
                  <c:v>4.6600000000000003E-2</c:v>
                </c:pt>
                <c:pt idx="373">
                  <c:v>4.6900000000000011E-2</c:v>
                </c:pt>
                <c:pt idx="374">
                  <c:v>4.6349999999999995E-2</c:v>
                </c:pt>
                <c:pt idx="375">
                  <c:v>4.5550000000000007E-2</c:v>
                </c:pt>
                <c:pt idx="376">
                  <c:v>4.5149999999999996E-2</c:v>
                </c:pt>
                <c:pt idx="377">
                  <c:v>4.5350000000000001E-2</c:v>
                </c:pt>
                <c:pt idx="378">
                  <c:v>4.5249999999999999E-2</c:v>
                </c:pt>
                <c:pt idx="379">
                  <c:v>4.4849999999999994E-2</c:v>
                </c:pt>
                <c:pt idx="380">
                  <c:v>4.3600000000000007E-2</c:v>
                </c:pt>
                <c:pt idx="381">
                  <c:v>4.3299999999999998E-2</c:v>
                </c:pt>
                <c:pt idx="382">
                  <c:v>4.3700000000000003E-2</c:v>
                </c:pt>
                <c:pt idx="383">
                  <c:v>4.3900000000000002E-2</c:v>
                </c:pt>
                <c:pt idx="384">
                  <c:v>4.4250000000000005E-2</c:v>
                </c:pt>
                <c:pt idx="385">
                  <c:v>4.4000000000000004E-2</c:v>
                </c:pt>
                <c:pt idx="386">
                  <c:v>4.3349999999999993E-2</c:v>
                </c:pt>
                <c:pt idx="387">
                  <c:v>4.2749999999999996E-2</c:v>
                </c:pt>
                <c:pt idx="388">
                  <c:v>4.3100000000000006E-2</c:v>
                </c:pt>
                <c:pt idx="389">
                  <c:v>4.3399999999999994E-2</c:v>
                </c:pt>
                <c:pt idx="390">
                  <c:v>4.3900000000000002E-2</c:v>
                </c:pt>
                <c:pt idx="391">
                  <c:v>4.4700000000000004E-2</c:v>
                </c:pt>
                <c:pt idx="392">
                  <c:v>4.5100000000000001E-2</c:v>
                </c:pt>
                <c:pt idx="393">
                  <c:v>4.5200000000000004E-2</c:v>
                </c:pt>
                <c:pt idx="394">
                  <c:v>4.4899999999999995E-2</c:v>
                </c:pt>
                <c:pt idx="395">
                  <c:v>4.4650000000000002E-2</c:v>
                </c:pt>
                <c:pt idx="396">
                  <c:v>4.4899999999999995E-2</c:v>
                </c:pt>
                <c:pt idx="397">
                  <c:v>4.4850000000000001E-2</c:v>
                </c:pt>
                <c:pt idx="398">
                  <c:v>4.4899999999999995E-2</c:v>
                </c:pt>
                <c:pt idx="399">
                  <c:v>4.4599999999999994E-2</c:v>
                </c:pt>
                <c:pt idx="400">
                  <c:v>4.41E-2</c:v>
                </c:pt>
                <c:pt idx="401">
                  <c:v>4.3550000000000005E-2</c:v>
                </c:pt>
                <c:pt idx="402">
                  <c:v>4.3600000000000007E-2</c:v>
                </c:pt>
                <c:pt idx="403">
                  <c:v>4.4149999999999995E-2</c:v>
                </c:pt>
                <c:pt idx="404">
                  <c:v>4.4200000000000003E-2</c:v>
                </c:pt>
                <c:pt idx="405">
                  <c:v>4.3900000000000002E-2</c:v>
                </c:pt>
                <c:pt idx="406">
                  <c:v>4.3449999999999996E-2</c:v>
                </c:pt>
                <c:pt idx="407">
                  <c:v>4.3250000000000004E-2</c:v>
                </c:pt>
                <c:pt idx="408">
                  <c:v>4.3099999999999992E-2</c:v>
                </c:pt>
                <c:pt idx="409">
                  <c:v>4.2900000000000008E-2</c:v>
                </c:pt>
                <c:pt idx="410">
                  <c:v>4.2750000000000003E-2</c:v>
                </c:pt>
                <c:pt idx="411">
                  <c:v>4.2649999999999993E-2</c:v>
                </c:pt>
                <c:pt idx="412">
                  <c:v>4.2800000000000005E-2</c:v>
                </c:pt>
                <c:pt idx="413">
                  <c:v>4.2900000000000001E-2</c:v>
                </c:pt>
                <c:pt idx="414">
                  <c:v>4.2950000000000002E-2</c:v>
                </c:pt>
                <c:pt idx="415">
                  <c:v>4.3249999999999997E-2</c:v>
                </c:pt>
                <c:pt idx="416">
                  <c:v>4.3449999999999996E-2</c:v>
                </c:pt>
                <c:pt idx="417">
                  <c:v>4.36E-2</c:v>
                </c:pt>
                <c:pt idx="418">
                  <c:v>4.3750000000000004E-2</c:v>
                </c:pt>
                <c:pt idx="419">
                  <c:v>4.3850000000000007E-2</c:v>
                </c:pt>
                <c:pt idx="420">
                  <c:v>4.4049999999999999E-2</c:v>
                </c:pt>
                <c:pt idx="421">
                  <c:v>4.4300000000000006E-2</c:v>
                </c:pt>
                <c:pt idx="422">
                  <c:v>4.41E-2</c:v>
                </c:pt>
                <c:pt idx="423">
                  <c:v>4.4250000000000005E-2</c:v>
                </c:pt>
                <c:pt idx="424">
                  <c:v>4.4450000000000003E-2</c:v>
                </c:pt>
                <c:pt idx="425">
                  <c:v>4.4549999999999992E-2</c:v>
                </c:pt>
                <c:pt idx="426">
                  <c:v>4.4599999999999994E-2</c:v>
                </c:pt>
                <c:pt idx="427">
                  <c:v>4.4499999999999998E-2</c:v>
                </c:pt>
                <c:pt idx="428">
                  <c:v>4.4499999999999998E-2</c:v>
                </c:pt>
                <c:pt idx="429">
                  <c:v>4.4499999999999998E-2</c:v>
                </c:pt>
                <c:pt idx="430">
                  <c:v>4.4549999999999999E-2</c:v>
                </c:pt>
                <c:pt idx="431">
                  <c:v>4.4600000000000008E-2</c:v>
                </c:pt>
                <c:pt idx="432">
                  <c:v>4.4700000000000004E-2</c:v>
                </c:pt>
                <c:pt idx="433">
                  <c:v>4.4549999999999992E-2</c:v>
                </c:pt>
                <c:pt idx="434">
                  <c:v>4.4350000000000001E-2</c:v>
                </c:pt>
                <c:pt idx="435">
                  <c:v>4.4499999999999998E-2</c:v>
                </c:pt>
                <c:pt idx="436">
                  <c:v>4.4549999999999992E-2</c:v>
                </c:pt>
                <c:pt idx="437">
                  <c:v>4.4650000000000009E-2</c:v>
                </c:pt>
                <c:pt idx="438">
                  <c:v>4.4899999999999995E-2</c:v>
                </c:pt>
                <c:pt idx="439">
                  <c:v>4.5199999999999997E-2</c:v>
                </c:pt>
                <c:pt idx="440">
                  <c:v>4.5400000000000003E-2</c:v>
                </c:pt>
                <c:pt idx="441">
                  <c:v>4.5749999999999999E-2</c:v>
                </c:pt>
                <c:pt idx="442">
                  <c:v>4.6099999999999995E-2</c:v>
                </c:pt>
                <c:pt idx="443">
                  <c:v>4.6449999999999998E-2</c:v>
                </c:pt>
                <c:pt idx="444">
                  <c:v>4.7399999999999998E-2</c:v>
                </c:pt>
                <c:pt idx="445">
                  <c:v>4.7850000000000004E-2</c:v>
                </c:pt>
                <c:pt idx="446">
                  <c:v>4.8400000000000012E-2</c:v>
                </c:pt>
                <c:pt idx="447">
                  <c:v>4.9849999999999992E-2</c:v>
                </c:pt>
                <c:pt idx="448">
                  <c:v>5.015E-2</c:v>
                </c:pt>
                <c:pt idx="449">
                  <c:v>5.0400000000000007E-2</c:v>
                </c:pt>
                <c:pt idx="450">
                  <c:v>5.1150000000000001E-2</c:v>
                </c:pt>
                <c:pt idx="451">
                  <c:v>5.2049999999999992E-2</c:v>
                </c:pt>
                <c:pt idx="452">
                  <c:v>5.3449999999999998E-2</c:v>
                </c:pt>
                <c:pt idx="453">
                  <c:v>5.5350000000000003E-2</c:v>
                </c:pt>
                <c:pt idx="454">
                  <c:v>5.4550000000000001E-2</c:v>
                </c:pt>
                <c:pt idx="455">
                  <c:v>5.4050000000000001E-2</c:v>
                </c:pt>
                <c:pt idx="456">
                  <c:v>5.4349999999999996E-2</c:v>
                </c:pt>
                <c:pt idx="457">
                  <c:v>5.2500000000000005E-2</c:v>
                </c:pt>
                <c:pt idx="458">
                  <c:v>5.1049999999999998E-2</c:v>
                </c:pt>
                <c:pt idx="459">
                  <c:v>5.1799999999999999E-2</c:v>
                </c:pt>
                <c:pt idx="460">
                  <c:v>5.1849999999999993E-2</c:v>
                </c:pt>
                <c:pt idx="461">
                  <c:v>5.33E-2</c:v>
                </c:pt>
                <c:pt idx="462">
                  <c:v>5.5350000000000003E-2</c:v>
                </c:pt>
                <c:pt idx="463">
                  <c:v>5.6500000000000002E-2</c:v>
                </c:pt>
                <c:pt idx="464">
                  <c:v>5.6899999999999999E-2</c:v>
                </c:pt>
                <c:pt idx="465">
                  <c:v>5.7600000000000005E-2</c:v>
                </c:pt>
                <c:pt idx="466">
                  <c:v>5.9150000000000001E-2</c:v>
                </c:pt>
                <c:pt idx="467">
                  <c:v>6.1499999999999992E-2</c:v>
                </c:pt>
                <c:pt idx="468">
                  <c:v>6.2699999999999992E-2</c:v>
                </c:pt>
                <c:pt idx="469">
                  <c:v>6.2299999999999994E-2</c:v>
                </c:pt>
                <c:pt idx="470">
                  <c:v>6.1849999999999995E-2</c:v>
                </c:pt>
                <c:pt idx="471">
                  <c:v>6.1949999999999991E-2</c:v>
                </c:pt>
                <c:pt idx="472">
                  <c:v>6.2950000000000006E-2</c:v>
                </c:pt>
                <c:pt idx="473">
                  <c:v>6.3750000000000001E-2</c:v>
                </c:pt>
                <c:pt idx="474">
                  <c:v>6.3899999999999998E-2</c:v>
                </c:pt>
                <c:pt idx="475">
                  <c:v>6.3450000000000006E-2</c:v>
                </c:pt>
                <c:pt idx="476">
                  <c:v>6.1350000000000002E-2</c:v>
                </c:pt>
                <c:pt idx="477">
                  <c:v>6.0999999999999999E-2</c:v>
                </c:pt>
                <c:pt idx="478">
                  <c:v>6.2050000000000008E-2</c:v>
                </c:pt>
                <c:pt idx="479">
                  <c:v>6.3199999999999992E-2</c:v>
                </c:pt>
                <c:pt idx="480">
                  <c:v>6.5549999999999997E-2</c:v>
                </c:pt>
                <c:pt idx="481">
                  <c:v>6.6600000000000006E-2</c:v>
                </c:pt>
                <c:pt idx="482">
                  <c:v>6.7149999999999987E-2</c:v>
                </c:pt>
                <c:pt idx="483">
                  <c:v>6.9000000000000006E-2</c:v>
                </c:pt>
                <c:pt idx="484">
                  <c:v>6.9550000000000001E-2</c:v>
                </c:pt>
                <c:pt idx="485">
                  <c:v>6.8749999999999992E-2</c:v>
                </c:pt>
                <c:pt idx="486">
                  <c:v>7.0500000000000007E-2</c:v>
                </c:pt>
                <c:pt idx="487">
                  <c:v>7.1599999999999997E-2</c:v>
                </c:pt>
                <c:pt idx="488">
                  <c:v>7.0999999999999994E-2</c:v>
                </c:pt>
                <c:pt idx="489">
                  <c:v>7.2500000000000009E-2</c:v>
                </c:pt>
                <c:pt idx="490">
                  <c:v>7.4300000000000005E-2</c:v>
                </c:pt>
                <c:pt idx="491">
                  <c:v>7.4649999999999994E-2</c:v>
                </c:pt>
                <c:pt idx="492">
                  <c:v>7.825E-2</c:v>
                </c:pt>
                <c:pt idx="493">
                  <c:v>8.030000000000001E-2</c:v>
                </c:pt>
                <c:pt idx="494">
                  <c:v>8.030000000000001E-2</c:v>
                </c:pt>
                <c:pt idx="495">
                  <c:v>7.9500000000000015E-2</c:v>
                </c:pt>
                <c:pt idx="496">
                  <c:v>7.9299999999999982E-2</c:v>
                </c:pt>
                <c:pt idx="497">
                  <c:v>8.1749999999999989E-2</c:v>
                </c:pt>
                <c:pt idx="498">
                  <c:v>8.5299999999999987E-2</c:v>
                </c:pt>
                <c:pt idx="499">
                  <c:v>8.5400000000000004E-2</c:v>
                </c:pt>
                <c:pt idx="500">
                  <c:v>8.3100000000000021E-2</c:v>
                </c:pt>
                <c:pt idx="501">
                  <c:v>8.2800000000000012E-2</c:v>
                </c:pt>
                <c:pt idx="502">
                  <c:v>8.2349999999999979E-2</c:v>
                </c:pt>
                <c:pt idx="503">
                  <c:v>8.2350000000000007E-2</c:v>
                </c:pt>
                <c:pt idx="504">
                  <c:v>7.8850000000000003E-2</c:v>
                </c:pt>
                <c:pt idx="505">
                  <c:v>7.6300000000000007E-2</c:v>
                </c:pt>
                <c:pt idx="506">
                  <c:v>7.3749999999999996E-2</c:v>
                </c:pt>
                <c:pt idx="507">
                  <c:v>7.4700000000000003E-2</c:v>
                </c:pt>
                <c:pt idx="508">
                  <c:v>7.4949999999999989E-2</c:v>
                </c:pt>
                <c:pt idx="509">
                  <c:v>7.6850000000000002E-2</c:v>
                </c:pt>
                <c:pt idx="510">
                  <c:v>7.7999999999999986E-2</c:v>
                </c:pt>
                <c:pt idx="511">
                  <c:v>7.7999999999999986E-2</c:v>
                </c:pt>
                <c:pt idx="512">
                  <c:v>7.7599999999999988E-2</c:v>
                </c:pt>
                <c:pt idx="513">
                  <c:v>7.6249999999999984E-2</c:v>
                </c:pt>
                <c:pt idx="514">
                  <c:v>7.5400000000000009E-2</c:v>
                </c:pt>
                <c:pt idx="515">
                  <c:v>7.4099999999999985E-2</c:v>
                </c:pt>
                <c:pt idx="516">
                  <c:v>7.4099999999999985E-2</c:v>
                </c:pt>
                <c:pt idx="517">
                  <c:v>7.3550000000000004E-2</c:v>
                </c:pt>
                <c:pt idx="518">
                  <c:v>7.3949999999999988E-2</c:v>
                </c:pt>
                <c:pt idx="519">
                  <c:v>7.3849999999999999E-2</c:v>
                </c:pt>
                <c:pt idx="520">
                  <c:v>7.4349999999999999E-2</c:v>
                </c:pt>
                <c:pt idx="521">
                  <c:v>7.4300000000000005E-2</c:v>
                </c:pt>
                <c:pt idx="522">
                  <c:v>7.3700000000000015E-2</c:v>
                </c:pt>
                <c:pt idx="523">
                  <c:v>7.3550000000000004E-2</c:v>
                </c:pt>
                <c:pt idx="524">
                  <c:v>7.3099999999999998E-2</c:v>
                </c:pt>
                <c:pt idx="525">
                  <c:v>7.3149999999999993E-2</c:v>
                </c:pt>
                <c:pt idx="526">
                  <c:v>7.3300000000000004E-2</c:v>
                </c:pt>
                <c:pt idx="527">
                  <c:v>7.2550000000000003E-2</c:v>
                </c:pt>
                <c:pt idx="528">
                  <c:v>7.22E-2</c:v>
                </c:pt>
                <c:pt idx="529">
                  <c:v>7.2599999999999998E-2</c:v>
                </c:pt>
                <c:pt idx="530">
                  <c:v>7.3450000000000001E-2</c:v>
                </c:pt>
                <c:pt idx="531">
                  <c:v>7.3899999999999993E-2</c:v>
                </c:pt>
                <c:pt idx="532">
                  <c:v>7.3749999999999996E-2</c:v>
                </c:pt>
                <c:pt idx="533">
                  <c:v>7.3899999999999993E-2</c:v>
                </c:pt>
                <c:pt idx="534">
                  <c:v>7.4599999999999986E-2</c:v>
                </c:pt>
                <c:pt idx="535">
                  <c:v>7.5449999999999989E-2</c:v>
                </c:pt>
                <c:pt idx="536">
                  <c:v>7.7600000000000002E-2</c:v>
                </c:pt>
                <c:pt idx="537">
                  <c:v>7.7450000000000005E-2</c:v>
                </c:pt>
                <c:pt idx="538">
                  <c:v>7.7200000000000005E-2</c:v>
                </c:pt>
                <c:pt idx="539">
                  <c:v>7.7849999999999989E-2</c:v>
                </c:pt>
                <c:pt idx="540">
                  <c:v>7.8000000000000014E-2</c:v>
                </c:pt>
                <c:pt idx="541">
                  <c:v>7.9149999999999998E-2</c:v>
                </c:pt>
                <c:pt idx="542">
                  <c:v>7.9500000000000015E-2</c:v>
                </c:pt>
                <c:pt idx="543">
                  <c:v>8.0949999999999994E-2</c:v>
                </c:pt>
                <c:pt idx="544">
                  <c:v>8.3400000000000002E-2</c:v>
                </c:pt>
                <c:pt idx="545">
                  <c:v>8.4749999999999992E-2</c:v>
                </c:pt>
                <c:pt idx="546">
                  <c:v>8.6099999999999996E-2</c:v>
                </c:pt>
                <c:pt idx="547">
                  <c:v>8.8650000000000007E-2</c:v>
                </c:pt>
                <c:pt idx="548">
                  <c:v>9.1400000000000009E-2</c:v>
                </c:pt>
                <c:pt idx="549">
                  <c:v>9.4500000000000001E-2</c:v>
                </c:pt>
                <c:pt idx="550">
                  <c:v>9.4549999999999995E-2</c:v>
                </c:pt>
                <c:pt idx="551">
                  <c:v>9.1149999999999995E-2</c:v>
                </c:pt>
                <c:pt idx="552">
                  <c:v>9.0449999999999989E-2</c:v>
                </c:pt>
                <c:pt idx="553">
                  <c:v>8.9799999999999991E-2</c:v>
                </c:pt>
                <c:pt idx="554">
                  <c:v>8.7650000000000006E-2</c:v>
                </c:pt>
                <c:pt idx="555">
                  <c:v>8.795E-2</c:v>
                </c:pt>
                <c:pt idx="556">
                  <c:v>9.0699999999999989E-2</c:v>
                </c:pt>
                <c:pt idx="557">
                  <c:v>9.0700000000000003E-2</c:v>
                </c:pt>
                <c:pt idx="558">
                  <c:v>8.9499999999999996E-2</c:v>
                </c:pt>
                <c:pt idx="559">
                  <c:v>8.9849999999999999E-2</c:v>
                </c:pt>
                <c:pt idx="560">
                  <c:v>9.0899999999999995E-2</c:v>
                </c:pt>
                <c:pt idx="561">
                  <c:v>9.1499999999999998E-2</c:v>
                </c:pt>
                <c:pt idx="562">
                  <c:v>9.0900000000000009E-2</c:v>
                </c:pt>
                <c:pt idx="563">
                  <c:v>9.0049999999999991E-2</c:v>
                </c:pt>
                <c:pt idx="564">
                  <c:v>9.0225000000000014E-2</c:v>
                </c:pt>
                <c:pt idx="565">
                  <c:v>8.8650000000000007E-2</c:v>
                </c:pt>
                <c:pt idx="566">
                  <c:v>8.7849999999999998E-2</c:v>
                </c:pt>
                <c:pt idx="567">
                  <c:v>8.7650000000000006E-2</c:v>
                </c:pt>
                <c:pt idx="568">
                  <c:v>8.6449999999999999E-2</c:v>
                </c:pt>
                <c:pt idx="569">
                  <c:v>8.7499999999999994E-2</c:v>
                </c:pt>
                <c:pt idx="570">
                  <c:v>8.7549999999999989E-2</c:v>
                </c:pt>
                <c:pt idx="571">
                  <c:v>8.6850000000000011E-2</c:v>
                </c:pt>
                <c:pt idx="572">
                  <c:v>8.5550000000000001E-2</c:v>
                </c:pt>
                <c:pt idx="573">
                  <c:v>8.4599999999999995E-2</c:v>
                </c:pt>
                <c:pt idx="574">
                  <c:v>8.3999999999999991E-2</c:v>
                </c:pt>
                <c:pt idx="575">
                  <c:v>8.3549999999999999E-2</c:v>
                </c:pt>
                <c:pt idx="576">
                  <c:v>8.1125000000000003E-2</c:v>
                </c:pt>
                <c:pt idx="577">
                  <c:v>8.0599999999999991E-2</c:v>
                </c:pt>
                <c:pt idx="578">
                  <c:v>8.1500000000000003E-2</c:v>
                </c:pt>
                <c:pt idx="579">
                  <c:v>8.1899999999999987E-2</c:v>
                </c:pt>
                <c:pt idx="580">
                  <c:v>8.1599999999999992E-2</c:v>
                </c:pt>
                <c:pt idx="581">
                  <c:v>8.165E-2</c:v>
                </c:pt>
                <c:pt idx="582">
                  <c:v>8.0699999999999994E-2</c:v>
                </c:pt>
                <c:pt idx="583">
                  <c:v>8.030000000000001E-2</c:v>
                </c:pt>
                <c:pt idx="584">
                  <c:v>8.0749999999999988E-2</c:v>
                </c:pt>
                <c:pt idx="585">
                  <c:v>8.0350000000000005E-2</c:v>
                </c:pt>
                <c:pt idx="586">
                  <c:v>8.1500000000000003E-2</c:v>
                </c:pt>
                <c:pt idx="587">
                  <c:v>8.2099999999999992E-2</c:v>
                </c:pt>
                <c:pt idx="588">
                  <c:v>8.2974999999999993E-2</c:v>
                </c:pt>
                <c:pt idx="589">
                  <c:v>8.4999999999999992E-2</c:v>
                </c:pt>
                <c:pt idx="590">
                  <c:v>8.5600000000000009E-2</c:v>
                </c:pt>
                <c:pt idx="591">
                  <c:v>8.5650000000000018E-2</c:v>
                </c:pt>
                <c:pt idx="592">
                  <c:v>8.6449999999999999E-2</c:v>
                </c:pt>
                <c:pt idx="593">
                  <c:v>8.7650000000000006E-2</c:v>
                </c:pt>
                <c:pt idx="594">
                  <c:v>8.854999999999999E-2</c:v>
                </c:pt>
                <c:pt idx="595">
                  <c:v>8.975000000000001E-2</c:v>
                </c:pt>
                <c:pt idx="596">
                  <c:v>8.8249999999999995E-2</c:v>
                </c:pt>
                <c:pt idx="597">
                  <c:v>8.8049999999999989E-2</c:v>
                </c:pt>
                <c:pt idx="598">
                  <c:v>8.9799999999999991E-2</c:v>
                </c:pt>
                <c:pt idx="599">
                  <c:v>9.1349999999999987E-2</c:v>
                </c:pt>
                <c:pt idx="600">
                  <c:v>9.2450000000000004E-2</c:v>
                </c:pt>
                <c:pt idx="601">
                  <c:v>9.3650000000000011E-2</c:v>
                </c:pt>
                <c:pt idx="602">
                  <c:v>9.3799999999999994E-2</c:v>
                </c:pt>
                <c:pt idx="603">
                  <c:v>9.4899999999999998E-2</c:v>
                </c:pt>
                <c:pt idx="604">
                  <c:v>9.5150000000000012E-2</c:v>
                </c:pt>
                <c:pt idx="605">
                  <c:v>9.6799999999999997E-2</c:v>
                </c:pt>
                <c:pt idx="606">
                  <c:v>9.4750000000000001E-2</c:v>
                </c:pt>
                <c:pt idx="607">
                  <c:v>9.3450000000000005E-2</c:v>
                </c:pt>
                <c:pt idx="608">
                  <c:v>9.3799999999999994E-2</c:v>
                </c:pt>
                <c:pt idx="609">
                  <c:v>9.5699999999999993E-2</c:v>
                </c:pt>
                <c:pt idx="610">
                  <c:v>0.10295000000000001</c:v>
                </c:pt>
                <c:pt idx="611">
                  <c:v>0.1099</c:v>
                </c:pt>
                <c:pt idx="612">
                  <c:v>0.10944999999999999</c:v>
                </c:pt>
                <c:pt idx="613">
                  <c:v>0.11325000000000002</c:v>
                </c:pt>
                <c:pt idx="614">
                  <c:v>0.12555000000000002</c:v>
                </c:pt>
                <c:pt idx="615">
                  <c:v>0.13235000000000002</c:v>
                </c:pt>
                <c:pt idx="616">
                  <c:v>0.1255</c:v>
                </c:pt>
                <c:pt idx="617">
                  <c:v>0.1145</c:v>
                </c:pt>
                <c:pt idx="618">
                  <c:v>0.10985000000000002</c:v>
                </c:pt>
                <c:pt idx="619">
                  <c:v>0.11249999999999999</c:v>
                </c:pt>
                <c:pt idx="620">
                  <c:v>0.11865000000000001</c:v>
                </c:pt>
                <c:pt idx="621">
                  <c:v>0.1227</c:v>
                </c:pt>
                <c:pt idx="622">
                  <c:v>0.12495000000000001</c:v>
                </c:pt>
                <c:pt idx="623">
                  <c:v>0.13155</c:v>
                </c:pt>
                <c:pt idx="624">
                  <c:v>0.13495000000000001</c:v>
                </c:pt>
                <c:pt idx="625">
                  <c:v>0.13165000000000002</c:v>
                </c:pt>
                <c:pt idx="626">
                  <c:v>0.13620000000000002</c:v>
                </c:pt>
                <c:pt idx="627">
                  <c:v>0.13615000000000002</c:v>
                </c:pt>
                <c:pt idx="628">
                  <c:v>0.14135</c:v>
                </c:pt>
                <c:pt idx="629">
                  <c:v>0.14600000000000002</c:v>
                </c:pt>
                <c:pt idx="630">
                  <c:v>0.14080000000000001</c:v>
                </c:pt>
                <c:pt idx="631">
                  <c:v>0.14584999999999998</c:v>
                </c:pt>
                <c:pt idx="632">
                  <c:v>0.15155000000000002</c:v>
                </c:pt>
                <c:pt idx="633">
                  <c:v>0.15720000000000001</c:v>
                </c:pt>
                <c:pt idx="634">
                  <c:v>0.15610000000000002</c:v>
                </c:pt>
                <c:pt idx="635">
                  <c:v>0.14595</c:v>
                </c:pt>
                <c:pt idx="636">
                  <c:v>0.14614999999999997</c:v>
                </c:pt>
                <c:pt idx="637">
                  <c:v>0.15464999999999998</c:v>
                </c:pt>
                <c:pt idx="638">
                  <c:v>0.15495</c:v>
                </c:pt>
                <c:pt idx="639">
                  <c:v>0.14895</c:v>
                </c:pt>
                <c:pt idx="640">
                  <c:v>0.14680000000000001</c:v>
                </c:pt>
                <c:pt idx="641">
                  <c:v>0.14514999999999997</c:v>
                </c:pt>
                <c:pt idx="642">
                  <c:v>0.15035000000000001</c:v>
                </c:pt>
                <c:pt idx="643">
                  <c:v>0.14910000000000001</c:v>
                </c:pt>
                <c:pt idx="644">
                  <c:v>0.14095000000000002</c:v>
                </c:pt>
                <c:pt idx="645">
                  <c:v>0.1333</c:v>
                </c:pt>
                <c:pt idx="646">
                  <c:v>0.12545000000000001</c:v>
                </c:pt>
                <c:pt idx="647">
                  <c:v>0.12094999999999997</c:v>
                </c:pt>
                <c:pt idx="648">
                  <c:v>0.12135</c:v>
                </c:pt>
                <c:pt idx="649">
                  <c:v>0.1207</c:v>
                </c:pt>
                <c:pt idx="650">
                  <c:v>0.12294999999999999</c:v>
                </c:pt>
                <c:pt idx="651">
                  <c:v>0.12025</c:v>
                </c:pt>
                <c:pt idx="652">
                  <c:v>0.11785000000000001</c:v>
                </c:pt>
                <c:pt idx="653">
                  <c:v>0.11704999999999999</c:v>
                </c:pt>
                <c:pt idx="654">
                  <c:v>0.11945</c:v>
                </c:pt>
                <c:pt idx="655">
                  <c:v>0.1227</c:v>
                </c:pt>
                <c:pt idx="656">
                  <c:v>0.12615000000000001</c:v>
                </c:pt>
                <c:pt idx="657">
                  <c:v>0.12494999999999998</c:v>
                </c:pt>
                <c:pt idx="658">
                  <c:v>0.12369999999999999</c:v>
                </c:pt>
                <c:pt idx="659">
                  <c:v>0.12509999999999999</c:v>
                </c:pt>
                <c:pt idx="660">
                  <c:v>0.12664999999999998</c:v>
                </c:pt>
                <c:pt idx="661">
                  <c:v>0.12455000000000002</c:v>
                </c:pt>
                <c:pt idx="662">
                  <c:v>0.12389999999999998</c:v>
                </c:pt>
                <c:pt idx="663">
                  <c:v>0.12895000000000001</c:v>
                </c:pt>
                <c:pt idx="664">
                  <c:v>0.13145000000000001</c:v>
                </c:pt>
                <c:pt idx="665">
                  <c:v>0.13689999999999999</c:v>
                </c:pt>
                <c:pt idx="666">
                  <c:v>0.1394</c:v>
                </c:pt>
                <c:pt idx="667">
                  <c:v>0.13779999999999998</c:v>
                </c:pt>
                <c:pt idx="668">
                  <c:v>0.13170000000000004</c:v>
                </c:pt>
                <c:pt idx="669">
                  <c:v>0.12964999999999999</c:v>
                </c:pt>
                <c:pt idx="670">
                  <c:v>0.12870000000000001</c:v>
                </c:pt>
                <c:pt idx="671">
                  <c:v>0.12475</c:v>
                </c:pt>
                <c:pt idx="672">
                  <c:v>0.12315000000000001</c:v>
                </c:pt>
                <c:pt idx="673">
                  <c:v>0.12254999999999999</c:v>
                </c:pt>
                <c:pt idx="674">
                  <c:v>0.12310000000000001</c:v>
                </c:pt>
                <c:pt idx="675">
                  <c:v>0.12735000000000002</c:v>
                </c:pt>
                <c:pt idx="676">
                  <c:v>0.12459999999999999</c:v>
                </c:pt>
                <c:pt idx="677">
                  <c:v>0.12010000000000001</c:v>
                </c:pt>
                <c:pt idx="678">
                  <c:v>0.11200000000000002</c:v>
                </c:pt>
                <c:pt idx="679">
                  <c:v>0.11194999999999999</c:v>
                </c:pt>
                <c:pt idx="680">
                  <c:v>0.11260000000000001</c:v>
                </c:pt>
                <c:pt idx="681">
                  <c:v>0.11265</c:v>
                </c:pt>
                <c:pt idx="682">
                  <c:v>0.11235000000000001</c:v>
                </c:pt>
                <c:pt idx="683">
                  <c:v>0.1081</c:v>
                </c:pt>
                <c:pt idx="684">
                  <c:v>0.10395</c:v>
                </c:pt>
                <c:pt idx="685">
                  <c:v>0.10255</c:v>
                </c:pt>
                <c:pt idx="686">
                  <c:v>9.9000000000000005E-2</c:v>
                </c:pt>
                <c:pt idx="687">
                  <c:v>9.2450000000000004E-2</c:v>
                </c:pt>
                <c:pt idx="688">
                  <c:v>0.09</c:v>
                </c:pt>
                <c:pt idx="689">
                  <c:v>9.2599999999999988E-2</c:v>
                </c:pt>
                <c:pt idx="690">
                  <c:v>9.3100000000000016E-2</c:v>
                </c:pt>
                <c:pt idx="691">
                  <c:v>9.0800000000000006E-2</c:v>
                </c:pt>
                <c:pt idx="692">
                  <c:v>8.9700000000000002E-2</c:v>
                </c:pt>
                <c:pt idx="693">
                  <c:v>9.1249999999999998E-2</c:v>
                </c:pt>
                <c:pt idx="694">
                  <c:v>9.0949999999999989E-2</c:v>
                </c:pt>
                <c:pt idx="695">
                  <c:v>8.9399999999999993E-2</c:v>
                </c:pt>
                <c:pt idx="696">
                  <c:v>8.7549999999999989E-2</c:v>
                </c:pt>
                <c:pt idx="697">
                  <c:v>8.6099999999999996E-2</c:v>
                </c:pt>
                <c:pt idx="698">
                  <c:v>8.6300000000000016E-2</c:v>
                </c:pt>
                <c:pt idx="699">
                  <c:v>8.5999999999999993E-2</c:v>
                </c:pt>
                <c:pt idx="700">
                  <c:v>0.09</c:v>
                </c:pt>
                <c:pt idx="701">
                  <c:v>9.459999999999999E-2</c:v>
                </c:pt>
                <c:pt idx="702">
                  <c:v>9.4850000000000004E-2</c:v>
                </c:pt>
                <c:pt idx="703">
                  <c:v>9.5350000000000018E-2</c:v>
                </c:pt>
                <c:pt idx="704">
                  <c:v>9.7649999999999987E-2</c:v>
                </c:pt>
                <c:pt idx="705">
                  <c:v>0.10264999999999999</c:v>
                </c:pt>
                <c:pt idx="706">
                  <c:v>0.10629999999999999</c:v>
                </c:pt>
                <c:pt idx="707">
                  <c:v>0.10139999999999999</c:v>
                </c:pt>
                <c:pt idx="708">
                  <c:v>0.10219999999999999</c:v>
                </c:pt>
                <c:pt idx="709">
                  <c:v>9.9849999999999994E-2</c:v>
                </c:pt>
                <c:pt idx="710">
                  <c:v>9.4999999999999987E-2</c:v>
                </c:pt>
                <c:pt idx="711">
                  <c:v>9.4899999999999998E-2</c:v>
                </c:pt>
                <c:pt idx="712">
                  <c:v>9.7649999999999987E-2</c:v>
                </c:pt>
                <c:pt idx="713">
                  <c:v>0.1</c:v>
                </c:pt>
                <c:pt idx="714">
                  <c:v>9.9950000000000011E-2</c:v>
                </c:pt>
                <c:pt idx="715">
                  <c:v>0.1011</c:v>
                </c:pt>
                <c:pt idx="716">
                  <c:v>0.10239999999999999</c:v>
                </c:pt>
                <c:pt idx="717">
                  <c:v>9.9400000000000002E-2</c:v>
                </c:pt>
                <c:pt idx="718">
                  <c:v>9.6000000000000002E-2</c:v>
                </c:pt>
                <c:pt idx="719">
                  <c:v>9.5850000000000019E-2</c:v>
                </c:pt>
                <c:pt idx="720">
                  <c:v>9.6900000000000014E-2</c:v>
                </c:pt>
                <c:pt idx="721">
                  <c:v>9.715E-2</c:v>
                </c:pt>
                <c:pt idx="722">
                  <c:v>9.7349999999999992E-2</c:v>
                </c:pt>
                <c:pt idx="723">
                  <c:v>9.8900000000000016E-2</c:v>
                </c:pt>
                <c:pt idx="724">
                  <c:v>9.8650000000000002E-2</c:v>
                </c:pt>
                <c:pt idx="725">
                  <c:v>9.6599999999999991E-2</c:v>
                </c:pt>
                <c:pt idx="726">
                  <c:v>9.194999999999999E-2</c:v>
                </c:pt>
                <c:pt idx="727">
                  <c:v>9.035E-2</c:v>
                </c:pt>
                <c:pt idx="728">
                  <c:v>9.0499999999999997E-2</c:v>
                </c:pt>
                <c:pt idx="729">
                  <c:v>9.1200000000000003E-2</c:v>
                </c:pt>
                <c:pt idx="730">
                  <c:v>9.0549999999999992E-2</c:v>
                </c:pt>
                <c:pt idx="731">
                  <c:v>9.0150000000000008E-2</c:v>
                </c:pt>
                <c:pt idx="732">
                  <c:v>8.9849999999999999E-2</c:v>
                </c:pt>
                <c:pt idx="733">
                  <c:v>9.1299999999999992E-2</c:v>
                </c:pt>
                <c:pt idx="734">
                  <c:v>9.3300000000000008E-2</c:v>
                </c:pt>
                <c:pt idx="735">
                  <c:v>9.4399999999999984E-2</c:v>
                </c:pt>
                <c:pt idx="736">
                  <c:v>9.5500000000000015E-2</c:v>
                </c:pt>
                <c:pt idx="737">
                  <c:v>9.5849999999999991E-2</c:v>
                </c:pt>
                <c:pt idx="738">
                  <c:v>9.375E-2</c:v>
                </c:pt>
                <c:pt idx="739">
                  <c:v>9.3549999999999994E-2</c:v>
                </c:pt>
                <c:pt idx="740">
                  <c:v>9.5200000000000007E-2</c:v>
                </c:pt>
                <c:pt idx="741">
                  <c:v>9.6649999999999986E-2</c:v>
                </c:pt>
                <c:pt idx="742">
                  <c:v>9.6499999999999989E-2</c:v>
                </c:pt>
                <c:pt idx="743">
                  <c:v>9.4450000000000006E-2</c:v>
                </c:pt>
                <c:pt idx="744">
                  <c:v>9.2200000000000018E-2</c:v>
                </c:pt>
                <c:pt idx="745">
                  <c:v>9.2049999999999993E-2</c:v>
                </c:pt>
                <c:pt idx="746">
                  <c:v>8.9949999999999988E-2</c:v>
                </c:pt>
                <c:pt idx="747">
                  <c:v>9.0700000000000003E-2</c:v>
                </c:pt>
                <c:pt idx="748">
                  <c:v>8.989999999999998E-2</c:v>
                </c:pt>
                <c:pt idx="749">
                  <c:v>9.0050000000000019E-2</c:v>
                </c:pt>
                <c:pt idx="750">
                  <c:v>9.1450000000000004E-2</c:v>
                </c:pt>
                <c:pt idx="751">
                  <c:v>9.1249999999999998E-2</c:v>
                </c:pt>
                <c:pt idx="752">
                  <c:v>8.8700000000000001E-2</c:v>
                </c:pt>
                <c:pt idx="753">
                  <c:v>8.7349999999999983E-2</c:v>
                </c:pt>
                <c:pt idx="754">
                  <c:v>8.6899999999999991E-2</c:v>
                </c:pt>
                <c:pt idx="755">
                  <c:v>8.6300000000000002E-2</c:v>
                </c:pt>
                <c:pt idx="756">
                  <c:v>8.4599999999999995E-2</c:v>
                </c:pt>
                <c:pt idx="757">
                  <c:v>8.3549999999999985E-2</c:v>
                </c:pt>
                <c:pt idx="758">
                  <c:v>8.48E-2</c:v>
                </c:pt>
                <c:pt idx="759">
                  <c:v>8.5400000000000004E-2</c:v>
                </c:pt>
                <c:pt idx="760">
                  <c:v>8.5100000000000009E-2</c:v>
                </c:pt>
                <c:pt idx="761">
                  <c:v>8.455E-2</c:v>
                </c:pt>
                <c:pt idx="762">
                  <c:v>8.3900000000000002E-2</c:v>
                </c:pt>
                <c:pt idx="763">
                  <c:v>8.2199999999999995E-2</c:v>
                </c:pt>
                <c:pt idx="764">
                  <c:v>8.0799999999999997E-2</c:v>
                </c:pt>
                <c:pt idx="765">
                  <c:v>8.0449999999999994E-2</c:v>
                </c:pt>
                <c:pt idx="766">
                  <c:v>8.1550000000000011E-2</c:v>
                </c:pt>
                <c:pt idx="767">
                  <c:v>8.2500000000000004E-2</c:v>
                </c:pt>
                <c:pt idx="768">
                  <c:v>8.1100000000000005E-2</c:v>
                </c:pt>
                <c:pt idx="769">
                  <c:v>8.0099999999999991E-2</c:v>
                </c:pt>
                <c:pt idx="770">
                  <c:v>7.8050000000000008E-2</c:v>
                </c:pt>
                <c:pt idx="771">
                  <c:v>7.6499999999999999E-2</c:v>
                </c:pt>
                <c:pt idx="772">
                  <c:v>7.5400000000000009E-2</c:v>
                </c:pt>
                <c:pt idx="773">
                  <c:v>7.5200000000000003E-2</c:v>
                </c:pt>
                <c:pt idx="774">
                  <c:v>7.4200000000000016E-2</c:v>
                </c:pt>
                <c:pt idx="775">
                  <c:v>7.2599999999999998E-2</c:v>
                </c:pt>
                <c:pt idx="776">
                  <c:v>6.9550000000000001E-2</c:v>
                </c:pt>
                <c:pt idx="777">
                  <c:v>6.7550000000000013E-2</c:v>
                </c:pt>
                <c:pt idx="778">
                  <c:v>6.770000000000001E-2</c:v>
                </c:pt>
                <c:pt idx="779">
                  <c:v>7.0250000000000007E-2</c:v>
                </c:pt>
                <c:pt idx="780">
                  <c:v>7.0250000000000007E-2</c:v>
                </c:pt>
                <c:pt idx="781">
                  <c:v>7.0199999999999985E-2</c:v>
                </c:pt>
                <c:pt idx="782">
                  <c:v>7.1849999999999997E-2</c:v>
                </c:pt>
                <c:pt idx="783">
                  <c:v>7.1849999999999997E-2</c:v>
                </c:pt>
                <c:pt idx="784">
                  <c:v>7.5850000000000001E-2</c:v>
                </c:pt>
                <c:pt idx="785">
                  <c:v>8.09E-2</c:v>
                </c:pt>
                <c:pt idx="786">
                  <c:v>8.0699999999999994E-2</c:v>
                </c:pt>
                <c:pt idx="787">
                  <c:v>8.2099999999999992E-2</c:v>
                </c:pt>
                <c:pt idx="788">
                  <c:v>8.1599999999999992E-2</c:v>
                </c:pt>
                <c:pt idx="789">
                  <c:v>8.4150000000000003E-2</c:v>
                </c:pt>
                <c:pt idx="790">
                  <c:v>8.6400000000000005E-2</c:v>
                </c:pt>
                <c:pt idx="791">
                  <c:v>8.7549999999999989E-2</c:v>
                </c:pt>
                <c:pt idx="792">
                  <c:v>8.5400000000000004E-2</c:v>
                </c:pt>
                <c:pt idx="793">
                  <c:v>8.5300000000000015E-2</c:v>
                </c:pt>
                <c:pt idx="794">
                  <c:v>8.3250000000000018E-2</c:v>
                </c:pt>
                <c:pt idx="795">
                  <c:v>8.1799999999999998E-2</c:v>
                </c:pt>
                <c:pt idx="796">
                  <c:v>8.0749999999999988E-2</c:v>
                </c:pt>
                <c:pt idx="797">
                  <c:v>7.6950000000000005E-2</c:v>
                </c:pt>
                <c:pt idx="798">
                  <c:v>7.3650000000000007E-2</c:v>
                </c:pt>
                <c:pt idx="799">
                  <c:v>7.4749999999999997E-2</c:v>
                </c:pt>
                <c:pt idx="800">
                  <c:v>7.6300000000000007E-2</c:v>
                </c:pt>
                <c:pt idx="801">
                  <c:v>7.3849999999999999E-2</c:v>
                </c:pt>
                <c:pt idx="802">
                  <c:v>7.1950000000000014E-2</c:v>
                </c:pt>
                <c:pt idx="803">
                  <c:v>7.099999999999998E-2</c:v>
                </c:pt>
                <c:pt idx="804">
                  <c:v>6.905E-2</c:v>
                </c:pt>
                <c:pt idx="805">
                  <c:v>6.9000000000000006E-2</c:v>
                </c:pt>
                <c:pt idx="806">
                  <c:v>7.0750000000000007E-2</c:v>
                </c:pt>
                <c:pt idx="807">
                  <c:v>7.4349999999999999E-2</c:v>
                </c:pt>
                <c:pt idx="808">
                  <c:v>7.5900000000000009E-2</c:v>
                </c:pt>
                <c:pt idx="809">
                  <c:v>7.6949999999999991E-2</c:v>
                </c:pt>
                <c:pt idx="810">
                  <c:v>7.7899999999999997E-2</c:v>
                </c:pt>
                <c:pt idx="811">
                  <c:v>7.7350000000000002E-2</c:v>
                </c:pt>
                <c:pt idx="812">
                  <c:v>7.5450000000000003E-2</c:v>
                </c:pt>
                <c:pt idx="813">
                  <c:v>7.7399999999999997E-2</c:v>
                </c:pt>
                <c:pt idx="814">
                  <c:v>7.485E-2</c:v>
                </c:pt>
                <c:pt idx="815">
                  <c:v>7.2050000000000003E-2</c:v>
                </c:pt>
                <c:pt idx="816">
                  <c:v>7.3050000000000004E-2</c:v>
                </c:pt>
                <c:pt idx="817">
                  <c:v>7.5249999999999997E-2</c:v>
                </c:pt>
                <c:pt idx="818">
                  <c:v>7.4249999999999997E-2</c:v>
                </c:pt>
                <c:pt idx="819">
                  <c:v>7.6600000000000001E-2</c:v>
                </c:pt>
                <c:pt idx="820">
                  <c:v>7.8299999999999995E-2</c:v>
                </c:pt>
                <c:pt idx="821">
                  <c:v>7.6899999999999996E-2</c:v>
                </c:pt>
                <c:pt idx="822">
                  <c:v>7.5149999999999995E-2</c:v>
                </c:pt>
                <c:pt idx="823">
                  <c:v>7.2500000000000009E-2</c:v>
                </c:pt>
                <c:pt idx="824">
                  <c:v>7.3099999999999998E-2</c:v>
                </c:pt>
                <c:pt idx="825">
                  <c:v>7.2399999999999992E-2</c:v>
                </c:pt>
                <c:pt idx="826">
                  <c:v>7.0999999999999994E-2</c:v>
                </c:pt>
                <c:pt idx="827">
                  <c:v>6.9699999999999998E-2</c:v>
                </c:pt>
                <c:pt idx="828">
                  <c:v>6.8750000000000006E-2</c:v>
                </c:pt>
                <c:pt idx="829">
                  <c:v>6.7149999999999987E-2</c:v>
                </c:pt>
                <c:pt idx="830">
                  <c:v>6.7750000000000005E-2</c:v>
                </c:pt>
                <c:pt idx="831">
                  <c:v>6.8200000000000011E-2</c:v>
                </c:pt>
                <c:pt idx="832">
                  <c:v>6.7949999999999997E-2</c:v>
                </c:pt>
                <c:pt idx="833">
                  <c:v>6.7999999999999991E-2</c:v>
                </c:pt>
                <c:pt idx="834">
                  <c:v>6.6550000000000012E-2</c:v>
                </c:pt>
                <c:pt idx="835">
                  <c:v>6.6650000000000001E-2</c:v>
                </c:pt>
                <c:pt idx="836">
                  <c:v>6.6449999999999995E-2</c:v>
                </c:pt>
                <c:pt idx="837">
                  <c:v>6.5399999999999986E-2</c:v>
                </c:pt>
                <c:pt idx="838">
                  <c:v>6.5350000000000005E-2</c:v>
                </c:pt>
                <c:pt idx="839">
                  <c:v>6.6000000000000003E-2</c:v>
                </c:pt>
                <c:pt idx="840">
                  <c:v>6.4350000000000004E-2</c:v>
                </c:pt>
                <c:pt idx="841">
                  <c:v>6.4600000000000005E-2</c:v>
                </c:pt>
                <c:pt idx="842">
                  <c:v>6.5950000000000009E-2</c:v>
                </c:pt>
                <c:pt idx="843">
                  <c:v>6.7999999999999991E-2</c:v>
                </c:pt>
                <c:pt idx="844">
                  <c:v>6.7999999999999991E-2</c:v>
                </c:pt>
                <c:pt idx="845">
                  <c:v>7.0800000000000002E-2</c:v>
                </c:pt>
                <c:pt idx="846">
                  <c:v>7.3749999999999996E-2</c:v>
                </c:pt>
                <c:pt idx="847">
                  <c:v>7.3350000000000012E-2</c:v>
                </c:pt>
                <c:pt idx="848">
                  <c:v>7.5400000000000009E-2</c:v>
                </c:pt>
                <c:pt idx="849">
                  <c:v>7.535E-2</c:v>
                </c:pt>
                <c:pt idx="850">
                  <c:v>7.6700000000000004E-2</c:v>
                </c:pt>
                <c:pt idx="851">
                  <c:v>7.4900000000000022E-2</c:v>
                </c:pt>
                <c:pt idx="852">
                  <c:v>7.6649999999999996E-2</c:v>
                </c:pt>
                <c:pt idx="853">
                  <c:v>7.8699999999999992E-2</c:v>
                </c:pt>
                <c:pt idx="854">
                  <c:v>7.7499999999999999E-2</c:v>
                </c:pt>
                <c:pt idx="855">
                  <c:v>7.7549999999999994E-2</c:v>
                </c:pt>
                <c:pt idx="856">
                  <c:v>7.7300000000000008E-2</c:v>
                </c:pt>
                <c:pt idx="857">
                  <c:v>8.115E-2</c:v>
                </c:pt>
                <c:pt idx="858">
                  <c:v>7.7699999999999991E-2</c:v>
                </c:pt>
                <c:pt idx="859">
                  <c:v>7.7300000000000008E-2</c:v>
                </c:pt>
                <c:pt idx="860">
                  <c:v>7.6250000000000012E-2</c:v>
                </c:pt>
                <c:pt idx="861">
                  <c:v>7.7250000000000013E-2</c:v>
                </c:pt>
                <c:pt idx="862">
                  <c:v>7.6799999999999993E-2</c:v>
                </c:pt>
                <c:pt idx="863">
                  <c:v>7.5999999999999998E-2</c:v>
                </c:pt>
                <c:pt idx="864">
                  <c:v>7.3450000000000001E-2</c:v>
                </c:pt>
                <c:pt idx="865">
                  <c:v>7.2650000000000006E-2</c:v>
                </c:pt>
                <c:pt idx="866">
                  <c:v>7.2099999999999997E-2</c:v>
                </c:pt>
                <c:pt idx="867">
                  <c:v>7.0999999999999994E-2</c:v>
                </c:pt>
                <c:pt idx="868">
                  <c:v>7.3149999999999993E-2</c:v>
                </c:pt>
                <c:pt idx="869">
                  <c:v>7.3949999999999988E-2</c:v>
                </c:pt>
                <c:pt idx="870">
                  <c:v>7.2599999999999998E-2</c:v>
                </c:pt>
                <c:pt idx="871">
                  <c:v>7.2000000000000008E-2</c:v>
                </c:pt>
                <c:pt idx="872">
                  <c:v>7.1549999999999989E-2</c:v>
                </c:pt>
                <c:pt idx="873">
                  <c:v>7.22E-2</c:v>
                </c:pt>
                <c:pt idx="874">
                  <c:v>7.0800000000000002E-2</c:v>
                </c:pt>
                <c:pt idx="875">
                  <c:v>6.9900000000000004E-2</c:v>
                </c:pt>
                <c:pt idx="876">
                  <c:v>6.9750000000000006E-2</c:v>
                </c:pt>
                <c:pt idx="877">
                  <c:v>6.7899999999999988E-2</c:v>
                </c:pt>
                <c:pt idx="878">
                  <c:v>6.7299999999999999E-2</c:v>
                </c:pt>
                <c:pt idx="879">
                  <c:v>7.014999999999999E-2</c:v>
                </c:pt>
                <c:pt idx="880">
                  <c:v>6.9600000000000009E-2</c:v>
                </c:pt>
                <c:pt idx="881">
                  <c:v>6.9750000000000006E-2</c:v>
                </c:pt>
                <c:pt idx="882">
                  <c:v>6.8599999999999994E-2</c:v>
                </c:pt>
                <c:pt idx="883">
                  <c:v>6.7550000000000013E-2</c:v>
                </c:pt>
                <c:pt idx="884">
                  <c:v>6.6049999999999998E-2</c:v>
                </c:pt>
                <c:pt idx="885">
                  <c:v>6.3899999999999998E-2</c:v>
                </c:pt>
                <c:pt idx="886">
                  <c:v>6.5349999999999991E-2</c:v>
                </c:pt>
                <c:pt idx="887">
                  <c:v>6.5100000000000005E-2</c:v>
                </c:pt>
                <c:pt idx="888">
                  <c:v>6.4199999999999979E-2</c:v>
                </c:pt>
                <c:pt idx="889">
                  <c:v>6.3800000000000009E-2</c:v>
                </c:pt>
                <c:pt idx="890">
                  <c:v>6.1449999999999998E-2</c:v>
                </c:pt>
                <c:pt idx="891">
                  <c:v>6.0850000000000001E-2</c:v>
                </c:pt>
                <c:pt idx="892">
                  <c:v>5.9799999999999992E-2</c:v>
                </c:pt>
                <c:pt idx="893">
                  <c:v>5.5350000000000003E-2</c:v>
                </c:pt>
                <c:pt idx="894">
                  <c:v>5.3449999999999998E-2</c:v>
                </c:pt>
                <c:pt idx="895">
                  <c:v>5.7800000000000004E-2</c:v>
                </c:pt>
                <c:pt idx="896">
                  <c:v>6.0899999999999996E-2</c:v>
                </c:pt>
                <c:pt idx="897">
                  <c:v>5.9249999999999997E-2</c:v>
                </c:pt>
                <c:pt idx="898">
                  <c:v>5.9050000000000005E-2</c:v>
                </c:pt>
                <c:pt idx="899">
                  <c:v>5.8650000000000008E-2</c:v>
                </c:pt>
                <c:pt idx="900">
                  <c:v>5.8349999999999999E-2</c:v>
                </c:pt>
                <c:pt idx="901">
                  <c:v>5.7249999999999995E-2</c:v>
                </c:pt>
                <c:pt idx="902">
                  <c:v>5.6850000000000005E-2</c:v>
                </c:pt>
                <c:pt idx="903">
                  <c:v>5.5150000000000005E-2</c:v>
                </c:pt>
                <c:pt idx="904">
                  <c:v>5.9150000000000001E-2</c:v>
                </c:pt>
                <c:pt idx="905">
                  <c:v>6.2199999999999998E-2</c:v>
                </c:pt>
                <c:pt idx="906">
                  <c:v>6.1099999999999995E-2</c:v>
                </c:pt>
                <c:pt idx="907">
                  <c:v>5.9199999999999996E-2</c:v>
                </c:pt>
                <c:pt idx="908">
                  <c:v>5.7600000000000005E-2</c:v>
                </c:pt>
                <c:pt idx="909">
                  <c:v>5.5950000000000014E-2</c:v>
                </c:pt>
                <c:pt idx="910">
                  <c:v>5.5799999999999995E-2</c:v>
                </c:pt>
                <c:pt idx="911">
                  <c:v>5.6199999999999993E-2</c:v>
                </c:pt>
                <c:pt idx="912">
                  <c:v>5.5799999999999995E-2</c:v>
                </c:pt>
                <c:pt idx="913">
                  <c:v>5.4699999999999999E-2</c:v>
                </c:pt>
                <c:pt idx="914">
                  <c:v>5.3199999999999997E-2</c:v>
                </c:pt>
                <c:pt idx="915">
                  <c:v>5.5199999999999999E-2</c:v>
                </c:pt>
                <c:pt idx="916">
                  <c:v>5.3850000000000002E-2</c:v>
                </c:pt>
                <c:pt idx="917">
                  <c:v>5.220000000000001E-2</c:v>
                </c:pt>
                <c:pt idx="918">
                  <c:v>4.9899999999999986E-2</c:v>
                </c:pt>
                <c:pt idx="919">
                  <c:v>5.099999999999999E-2</c:v>
                </c:pt>
                <c:pt idx="920">
                  <c:v>5.1449999999999996E-2</c:v>
                </c:pt>
                <c:pt idx="921">
                  <c:v>5.1850000000000007E-2</c:v>
                </c:pt>
                <c:pt idx="922">
                  <c:v>5.4000000000000006E-2</c:v>
                </c:pt>
                <c:pt idx="923">
                  <c:v>5.4874999999999993E-2</c:v>
                </c:pt>
                <c:pt idx="924">
                  <c:v>5.4449999999999998E-2</c:v>
                </c:pt>
                <c:pt idx="925">
                  <c:v>5.3699999999999998E-2</c:v>
                </c:pt>
                <c:pt idx="926">
                  <c:v>5.4300000000000001E-2</c:v>
                </c:pt>
                <c:pt idx="927">
                  <c:v>5.5949999999999986E-2</c:v>
                </c:pt>
                <c:pt idx="928">
                  <c:v>5.9199999999999996E-2</c:v>
                </c:pt>
                <c:pt idx="929">
                  <c:v>6.0400000000000009E-2</c:v>
                </c:pt>
                <c:pt idx="930">
                  <c:v>0.06</c:v>
                </c:pt>
                <c:pt idx="931">
                  <c:v>5.9649999999999995E-2</c:v>
                </c:pt>
                <c:pt idx="932">
                  <c:v>5.7950000000000002E-2</c:v>
                </c:pt>
                <c:pt idx="933">
                  <c:v>5.6300000000000003E-2</c:v>
                </c:pt>
                <c:pt idx="934">
                  <c:v>5.6249999999999994E-2</c:v>
                </c:pt>
                <c:pt idx="935">
                  <c:v>5.4500000000000007E-2</c:v>
                </c:pt>
                <c:pt idx="936">
                  <c:v>5.4349999999999996E-2</c:v>
                </c:pt>
                <c:pt idx="937">
                  <c:v>5.5750000000000001E-2</c:v>
                </c:pt>
                <c:pt idx="938">
                  <c:v>5.5550000000000002E-2</c:v>
                </c:pt>
                <c:pt idx="939">
                  <c:v>5.4800000000000001E-2</c:v>
                </c:pt>
                <c:pt idx="940">
                  <c:v>5.6500000000000002E-2</c:v>
                </c:pt>
                <c:pt idx="941">
                  <c:v>5.6599999999999998E-2</c:v>
                </c:pt>
                <c:pt idx="942">
                  <c:v>3.3745000000000004E-2</c:v>
                </c:pt>
                <c:pt idx="943">
                  <c:v>5.91E-2</c:v>
                </c:pt>
                <c:pt idx="944">
                  <c:v>5.9249999999999997E-2</c:v>
                </c:pt>
                <c:pt idx="945">
                  <c:v>5.8799999999999998E-2</c:v>
                </c:pt>
                <c:pt idx="946">
                  <c:v>5.8000000000000003E-2</c:v>
                </c:pt>
                <c:pt idx="947">
                  <c:v>5.6100000000000004E-2</c:v>
                </c:pt>
                <c:pt idx="948">
                  <c:v>5.6999999999999995E-2</c:v>
                </c:pt>
                <c:pt idx="949">
                  <c:v>5.5550000000000002E-2</c:v>
                </c:pt>
                <c:pt idx="950">
                  <c:v>5.7500000000000009E-2</c:v>
                </c:pt>
                <c:pt idx="951">
                  <c:v>5.7050000000000003E-2</c:v>
                </c:pt>
                <c:pt idx="952">
                  <c:v>5.7399999999999993E-2</c:v>
                </c:pt>
                <c:pt idx="953">
                  <c:v>5.7849999999999999E-2</c:v>
                </c:pt>
                <c:pt idx="954">
                  <c:v>5.8949999999999989E-2</c:v>
                </c:pt>
                <c:pt idx="955">
                  <c:v>5.8599999999999999E-2</c:v>
                </c:pt>
                <c:pt idx="956">
                  <c:v>5.8249999999999996E-2</c:v>
                </c:pt>
                <c:pt idx="957">
                  <c:v>5.8400000000000001E-2</c:v>
                </c:pt>
                <c:pt idx="958">
                  <c:v>6.5349999999999991E-2</c:v>
                </c:pt>
                <c:pt idx="959">
                  <c:v>6.4250000000000002E-2</c:v>
                </c:pt>
                <c:pt idx="960">
                  <c:v>5.4349999999999996E-2</c:v>
                </c:pt>
                <c:pt idx="961">
                  <c:v>5.4449999999999998E-2</c:v>
                </c:pt>
                <c:pt idx="962">
                  <c:v>5.6449999999999986E-2</c:v>
                </c:pt>
                <c:pt idx="963">
                  <c:v>5.8049999999999997E-2</c:v>
                </c:pt>
                <c:pt idx="964">
                  <c:v>5.7800000000000004E-2</c:v>
                </c:pt>
                <c:pt idx="965">
                  <c:v>5.8899999999999994E-2</c:v>
                </c:pt>
                <c:pt idx="966">
                  <c:v>5.8650000000000008E-2</c:v>
                </c:pt>
                <c:pt idx="967">
                  <c:v>5.5600000000000011E-2</c:v>
                </c:pt>
                <c:pt idx="968">
                  <c:v>5.3549999999999993E-2</c:v>
                </c:pt>
                <c:pt idx="969">
                  <c:v>5.1699999999999996E-2</c:v>
                </c:pt>
                <c:pt idx="970">
                  <c:v>5.1950000000000003E-2</c:v>
                </c:pt>
                <c:pt idx="971">
                  <c:v>5.2400000000000002E-2</c:v>
                </c:pt>
                <c:pt idx="972">
                  <c:v>5.3499999999999999E-2</c:v>
                </c:pt>
                <c:pt idx="973">
                  <c:v>5.3800000000000001E-2</c:v>
                </c:pt>
                <c:pt idx="974">
                  <c:v>5.4849999999999996E-2</c:v>
                </c:pt>
                <c:pt idx="975">
                  <c:v>5.4199999999999998E-2</c:v>
                </c:pt>
                <c:pt idx="976">
                  <c:v>5.4300000000000001E-2</c:v>
                </c:pt>
                <c:pt idx="977">
                  <c:v>5.1049999999999998E-2</c:v>
                </c:pt>
                <c:pt idx="978">
                  <c:v>5.0199999999999995E-2</c:v>
                </c:pt>
                <c:pt idx="979">
                  <c:v>4.8399999999999999E-2</c:v>
                </c:pt>
                <c:pt idx="980">
                  <c:v>4.6050000000000001E-2</c:v>
                </c:pt>
                <c:pt idx="981">
                  <c:v>4.6249999999999999E-2</c:v>
                </c:pt>
                <c:pt idx="982">
                  <c:v>4.7549999999999995E-2</c:v>
                </c:pt>
                <c:pt idx="983">
                  <c:v>4.9700000000000001E-2</c:v>
                </c:pt>
                <c:pt idx="984">
                  <c:v>5.1399999999999987E-2</c:v>
                </c:pt>
                <c:pt idx="985">
                  <c:v>5.1500000000000004E-2</c:v>
                </c:pt>
                <c:pt idx="986">
                  <c:v>5.2950000000000011E-2</c:v>
                </c:pt>
                <c:pt idx="987">
                  <c:v>5.2049999999999992E-2</c:v>
                </c:pt>
                <c:pt idx="988">
                  <c:v>5.2250000000000005E-2</c:v>
                </c:pt>
                <c:pt idx="989">
                  <c:v>5.0099999999999999E-2</c:v>
                </c:pt>
                <c:pt idx="990">
                  <c:v>5.015E-2</c:v>
                </c:pt>
                <c:pt idx="991">
                  <c:v>4.9799999999999997E-2</c:v>
                </c:pt>
                <c:pt idx="992">
                  <c:v>4.4200000000000003E-2</c:v>
                </c:pt>
                <c:pt idx="993">
                  <c:v>4.1600000000000005E-2</c:v>
                </c:pt>
                <c:pt idx="994">
                  <c:v>4.07E-2</c:v>
                </c:pt>
                <c:pt idx="995">
                  <c:v>3.9199999999999999E-2</c:v>
                </c:pt>
                <c:pt idx="996">
                  <c:v>3.9800000000000002E-2</c:v>
                </c:pt>
                <c:pt idx="997">
                  <c:v>4.0100000000000004E-2</c:v>
                </c:pt>
                <c:pt idx="998">
                  <c:v>3.9900000000000005E-2</c:v>
                </c:pt>
                <c:pt idx="999">
                  <c:v>4.0649999999999999E-2</c:v>
                </c:pt>
                <c:pt idx="1000">
                  <c:v>4.0200000000000007E-2</c:v>
                </c:pt>
                <c:pt idx="1001">
                  <c:v>3.8550000000000001E-2</c:v>
                </c:pt>
                <c:pt idx="1002">
                  <c:v>3.7100000000000008E-2</c:v>
                </c:pt>
                <c:pt idx="1003">
                  <c:v>3.4699999999999995E-2</c:v>
                </c:pt>
                <c:pt idx="1004">
                  <c:v>3.5449999999999995E-2</c:v>
                </c:pt>
                <c:pt idx="1005">
                  <c:v>3.585E-2</c:v>
                </c:pt>
                <c:pt idx="1006">
                  <c:v>3.5500000000000004E-2</c:v>
                </c:pt>
                <c:pt idx="1007">
                  <c:v>3.5349999999999999E-2</c:v>
                </c:pt>
                <c:pt idx="1008">
                  <c:v>3.6750000000000005E-2</c:v>
                </c:pt>
                <c:pt idx="1009">
                  <c:v>3.8350000000000002E-2</c:v>
                </c:pt>
                <c:pt idx="1010">
                  <c:v>3.9249999999999993E-2</c:v>
                </c:pt>
                <c:pt idx="1011">
                  <c:v>3.8350000000000002E-2</c:v>
                </c:pt>
                <c:pt idx="1012">
                  <c:v>3.7499999999999999E-2</c:v>
                </c:pt>
                <c:pt idx="1013">
                  <c:v>3.9149999999999997E-2</c:v>
                </c:pt>
                <c:pt idx="1014">
                  <c:v>4.2950000000000002E-2</c:v>
                </c:pt>
                <c:pt idx="1015">
                  <c:v>4.4000000000000004E-2</c:v>
                </c:pt>
                <c:pt idx="1016">
                  <c:v>4.5850000000000002E-2</c:v>
                </c:pt>
                <c:pt idx="1017">
                  <c:v>4.6649999999999997E-2</c:v>
                </c:pt>
                <c:pt idx="1018">
                  <c:v>4.5600000000000002E-2</c:v>
                </c:pt>
                <c:pt idx="1019">
                  <c:v>4.65E-2</c:v>
                </c:pt>
                <c:pt idx="1020">
                  <c:v>4.65E-2</c:v>
                </c:pt>
                <c:pt idx="1021">
                  <c:v>4.5100000000000001E-2</c:v>
                </c:pt>
                <c:pt idx="1022">
                  <c:v>4.4549999999999992E-2</c:v>
                </c:pt>
                <c:pt idx="1023">
                  <c:v>4.41E-2</c:v>
                </c:pt>
                <c:pt idx="1024">
                  <c:v>4.2849999999999999E-2</c:v>
                </c:pt>
                <c:pt idx="1025">
                  <c:v>4.1799999999999997E-2</c:v>
                </c:pt>
                <c:pt idx="1026">
                  <c:v>4.2549999999999998E-2</c:v>
                </c:pt>
                <c:pt idx="1027">
                  <c:v>4.1799999999999997E-2</c:v>
                </c:pt>
                <c:pt idx="1028">
                  <c:v>4.0900000000000006E-2</c:v>
                </c:pt>
                <c:pt idx="1029">
                  <c:v>4.1499999999999995E-2</c:v>
                </c:pt>
                <c:pt idx="1030">
                  <c:v>3.9549999999999995E-2</c:v>
                </c:pt>
                <c:pt idx="1031">
                  <c:v>3.9800000000000002E-2</c:v>
                </c:pt>
                <c:pt idx="1032">
                  <c:v>3.8400000000000004E-2</c:v>
                </c:pt>
                <c:pt idx="1033">
                  <c:v>3.4999999999999996E-2</c:v>
                </c:pt>
                <c:pt idx="1034">
                  <c:v>3.6250000000000004E-2</c:v>
                </c:pt>
                <c:pt idx="1035">
                  <c:v>3.6700000000000003E-2</c:v>
                </c:pt>
                <c:pt idx="1036">
                  <c:v>3.5799999999999998E-2</c:v>
                </c:pt>
                <c:pt idx="1037">
                  <c:v>4.0300000000000002E-2</c:v>
                </c:pt>
                <c:pt idx="1038">
                  <c:v>4.229999999999999E-2</c:v>
                </c:pt>
                <c:pt idx="1039">
                  <c:v>4.200000000000001E-2</c:v>
                </c:pt>
                <c:pt idx="1040">
                  <c:v>4.0849999999999997E-2</c:v>
                </c:pt>
                <c:pt idx="1041">
                  <c:v>4.1399999999999999E-2</c:v>
                </c:pt>
                <c:pt idx="1042">
                  <c:v>4.0300000000000002E-2</c:v>
                </c:pt>
                <c:pt idx="1043">
                  <c:v>4.1349999999999998E-2</c:v>
                </c:pt>
                <c:pt idx="1044">
                  <c:v>4.0649999999999999E-2</c:v>
                </c:pt>
                <c:pt idx="1045">
                  <c:v>4.0599999999999997E-2</c:v>
                </c:pt>
                <c:pt idx="1046">
                  <c:v>3.9699999999999999E-2</c:v>
                </c:pt>
                <c:pt idx="1047">
                  <c:v>3.8650000000000004E-2</c:v>
                </c:pt>
                <c:pt idx="1048">
                  <c:v>3.8650000000000004E-2</c:v>
                </c:pt>
                <c:pt idx="1049">
                  <c:v>3.6750000000000005E-2</c:v>
                </c:pt>
                <c:pt idx="1050">
                  <c:v>3.5500000000000004E-2</c:v>
                </c:pt>
                <c:pt idx="1051">
                  <c:v>3.3350000000000005E-2</c:v>
                </c:pt>
                <c:pt idx="1052">
                  <c:v>3.3700000000000001E-2</c:v>
                </c:pt>
                <c:pt idx="1053">
                  <c:v>3.4550000000000004E-2</c:v>
                </c:pt>
                <c:pt idx="1054">
                  <c:v>3.4550000000000004E-2</c:v>
                </c:pt>
                <c:pt idx="1055">
                  <c:v>3.8949999999999999E-2</c:v>
                </c:pt>
                <c:pt idx="1056">
                  <c:v>4.0900000000000006E-2</c:v>
                </c:pt>
                <c:pt idx="1057">
                  <c:v>3.95E-2</c:v>
                </c:pt>
                <c:pt idx="1058">
                  <c:v>3.9800000000000002E-2</c:v>
                </c:pt>
                <c:pt idx="1059">
                  <c:v>3.9800000000000002E-2</c:v>
                </c:pt>
                <c:pt idx="1060">
                  <c:v>3.9000000000000007E-2</c:v>
                </c:pt>
                <c:pt idx="1061">
                  <c:v>3.8900000000000004E-2</c:v>
                </c:pt>
                <c:pt idx="1062">
                  <c:v>3.7249999999999998E-2</c:v>
                </c:pt>
                <c:pt idx="1063">
                  <c:v>3.8250000000000006E-2</c:v>
                </c:pt>
                <c:pt idx="1064">
                  <c:v>3.7500000000000006E-2</c:v>
                </c:pt>
                <c:pt idx="1065">
                  <c:v>3.6750000000000005E-2</c:v>
                </c:pt>
                <c:pt idx="1066">
                  <c:v>3.6700000000000003E-2</c:v>
                </c:pt>
                <c:pt idx="1067">
                  <c:v>3.6700000000000003E-2</c:v>
                </c:pt>
                <c:pt idx="1068">
                  <c:v>3.56E-2</c:v>
                </c:pt>
                <c:pt idx="1069">
                  <c:v>3.56E-2</c:v>
                </c:pt>
                <c:pt idx="1070">
                  <c:v>3.6150000000000002E-2</c:v>
                </c:pt>
                <c:pt idx="1071">
                  <c:v>3.9300000000000002E-2</c:v>
                </c:pt>
                <c:pt idx="1072">
                  <c:v>3.9300000000000002E-2</c:v>
                </c:pt>
                <c:pt idx="1073">
                  <c:v>4.0550000000000003E-2</c:v>
                </c:pt>
                <c:pt idx="1074">
                  <c:v>4.0349999999999997E-2</c:v>
                </c:pt>
                <c:pt idx="1075">
                  <c:v>3.9699999999999999E-2</c:v>
                </c:pt>
                <c:pt idx="1076">
                  <c:v>3.9649999999999991E-2</c:v>
                </c:pt>
                <c:pt idx="1077">
                  <c:v>3.9649999999999991E-2</c:v>
                </c:pt>
                <c:pt idx="1078">
                  <c:v>4.2099999999999999E-2</c:v>
                </c:pt>
                <c:pt idx="1079">
                  <c:v>4.3200000000000002E-2</c:v>
                </c:pt>
                <c:pt idx="1080">
                  <c:v>4.2949999999999995E-2</c:v>
                </c:pt>
                <c:pt idx="1081">
                  <c:v>4.0349999999999997E-2</c:v>
                </c:pt>
                <c:pt idx="1082">
                  <c:v>3.8900000000000004E-2</c:v>
                </c:pt>
                <c:pt idx="1083">
                  <c:v>3.8900000000000004E-2</c:v>
                </c:pt>
                <c:pt idx="1084">
                  <c:v>3.7699999999999997E-2</c:v>
                </c:pt>
                <c:pt idx="1085">
                  <c:v>3.7349999999999994E-2</c:v>
                </c:pt>
                <c:pt idx="1086">
                  <c:v>3.7349999999999994E-2</c:v>
                </c:pt>
                <c:pt idx="1087">
                  <c:v>3.3750000000000002E-2</c:v>
                </c:pt>
                <c:pt idx="1088">
                  <c:v>3.3750000000000002E-2</c:v>
                </c:pt>
                <c:pt idx="1089">
                  <c:v>3.0300000000000001E-2</c:v>
                </c:pt>
                <c:pt idx="1090">
                  <c:v>3.0800000000000001E-2</c:v>
                </c:pt>
                <c:pt idx="1091">
                  <c:v>3.1199999999999999E-2</c:v>
                </c:pt>
                <c:pt idx="1092">
                  <c:v>3.0599999999999995E-2</c:v>
                </c:pt>
                <c:pt idx="1093">
                  <c:v>2.9750000000000002E-2</c:v>
                </c:pt>
                <c:pt idx="1094">
                  <c:v>2.8150000000000001E-2</c:v>
                </c:pt>
                <c:pt idx="1095">
                  <c:v>3.0500000000000003E-2</c:v>
                </c:pt>
                <c:pt idx="1096">
                  <c:v>2.5899999999999999E-2</c:v>
                </c:pt>
                <c:pt idx="1097">
                  <c:v>2.6049999999999997E-2</c:v>
                </c:pt>
                <c:pt idx="1098">
                  <c:v>2.52E-2</c:v>
                </c:pt>
                <c:pt idx="1099">
                  <c:v>2.23E-2</c:v>
                </c:pt>
                <c:pt idx="1100">
                  <c:v>2.3100000000000002E-2</c:v>
                </c:pt>
                <c:pt idx="1101">
                  <c:v>2.3900000000000001E-2</c:v>
                </c:pt>
                <c:pt idx="1102">
                  <c:v>2.4499999999999997E-2</c:v>
                </c:pt>
                <c:pt idx="1103">
                  <c:v>2.3849999999999996E-2</c:v>
                </c:pt>
                <c:pt idx="1104">
                  <c:v>2.35E-2</c:v>
                </c:pt>
                <c:pt idx="1105">
                  <c:v>2.5300000000000003E-2</c:v>
                </c:pt>
                <c:pt idx="1106">
                  <c:v>2.7650000000000004E-2</c:v>
                </c:pt>
                <c:pt idx="1107">
                  <c:v>3.1050000000000005E-2</c:v>
                </c:pt>
                <c:pt idx="1108">
                  <c:v>2.9650000000000003E-2</c:v>
                </c:pt>
                <c:pt idx="1109">
                  <c:v>3.015E-2</c:v>
                </c:pt>
                <c:pt idx="1110">
                  <c:v>2.8500000000000004E-2</c:v>
                </c:pt>
                <c:pt idx="1111">
                  <c:v>2.6399999999999996E-2</c:v>
                </c:pt>
                <c:pt idx="1112">
                  <c:v>2.64E-2</c:v>
                </c:pt>
                <c:pt idx="1113">
                  <c:v>2.6299999999999997E-2</c:v>
                </c:pt>
                <c:pt idx="1114">
                  <c:v>2.7699999999999999E-2</c:v>
                </c:pt>
                <c:pt idx="1115">
                  <c:v>2.6949999999999998E-2</c:v>
                </c:pt>
                <c:pt idx="1116">
                  <c:v>2.7049999999999998E-2</c:v>
                </c:pt>
              </c:numCache>
            </c:numRef>
          </c:xVal>
          <c:yVal>
            <c:numRef>
              <c:f>'MRP ERP WP'!$P$40:$P$1156</c:f>
              <c:numCache>
                <c:formatCode>0.00%</c:formatCode>
                <c:ptCount val="1117"/>
                <c:pt idx="0">
                  <c:v>0.38915207922975376</c:v>
                </c:pt>
                <c:pt idx="1">
                  <c:v>0.47882742514944582</c:v>
                </c:pt>
                <c:pt idx="2">
                  <c:v>0.49465646383965789</c:v>
                </c:pt>
                <c:pt idx="3">
                  <c:v>0.33952792188365866</c:v>
                </c:pt>
                <c:pt idx="4">
                  <c:v>0.3169590848804365</c:v>
                </c:pt>
                <c:pt idx="5">
                  <c:v>0.24208196627220241</c:v>
                </c:pt>
                <c:pt idx="6">
                  <c:v>0.4460050810475647</c:v>
                </c:pt>
                <c:pt idx="7">
                  <c:v>0.49469615951573331</c:v>
                </c:pt>
                <c:pt idx="8">
                  <c:v>0.52664131696190886</c:v>
                </c:pt>
                <c:pt idx="9">
                  <c:v>0.4136125892138825</c:v>
                </c:pt>
                <c:pt idx="10">
                  <c:v>0.10578062584774178</c:v>
                </c:pt>
                <c:pt idx="11">
                  <c:v>-0.15334642236351992</c:v>
                </c:pt>
                <c:pt idx="12">
                  <c:v>-0.13164104535194687</c:v>
                </c:pt>
                <c:pt idx="13">
                  <c:v>-0.12684450831516217</c:v>
                </c:pt>
                <c:pt idx="14">
                  <c:v>-0.10149877876016938</c:v>
                </c:pt>
                <c:pt idx="15">
                  <c:v>-2.2621625546150291E-2</c:v>
                </c:pt>
                <c:pt idx="16">
                  <c:v>-4.8194666412913992E-2</c:v>
                </c:pt>
                <c:pt idx="17">
                  <c:v>-2.0581311076312607E-2</c:v>
                </c:pt>
                <c:pt idx="18">
                  <c:v>-0.27510599014938214</c:v>
                </c:pt>
                <c:pt idx="19">
                  <c:v>-0.28101912078039193</c:v>
                </c:pt>
                <c:pt idx="20">
                  <c:v>-0.34202190821853057</c:v>
                </c:pt>
                <c:pt idx="21">
                  <c:v>-0.40117722551965029</c:v>
                </c:pt>
                <c:pt idx="22">
                  <c:v>-0.31155688643044765</c:v>
                </c:pt>
                <c:pt idx="23">
                  <c:v>-0.21520959006307591</c:v>
                </c:pt>
                <c:pt idx="24">
                  <c:v>-0.29580006127662178</c:v>
                </c:pt>
                <c:pt idx="25">
                  <c:v>-0.30422144407623686</c:v>
                </c:pt>
                <c:pt idx="26">
                  <c:v>-0.23677484877135394</c:v>
                </c:pt>
                <c:pt idx="27">
                  <c:v>-0.34767136651802388</c:v>
                </c:pt>
                <c:pt idx="28">
                  <c:v>-0.40829964087559328</c:v>
                </c:pt>
                <c:pt idx="29">
                  <c:v>-0.48429694750363983</c:v>
                </c:pt>
                <c:pt idx="30">
                  <c:v>-0.28033200447033652</c:v>
                </c:pt>
                <c:pt idx="31">
                  <c:v>-0.36199905040205899</c:v>
                </c:pt>
                <c:pt idx="32">
                  <c:v>-0.3596342452611937</c:v>
                </c:pt>
                <c:pt idx="33">
                  <c:v>-0.49471470422693364</c:v>
                </c:pt>
                <c:pt idx="34">
                  <c:v>-0.39339803359832365</c:v>
                </c:pt>
                <c:pt idx="35">
                  <c:v>-0.44051945869960391</c:v>
                </c:pt>
                <c:pt idx="36">
                  <c:v>-0.49138583438956246</c:v>
                </c:pt>
                <c:pt idx="37">
                  <c:v>-0.53158412519292075</c:v>
                </c:pt>
                <c:pt idx="38">
                  <c:v>-0.56119526519156349</c:v>
                </c:pt>
                <c:pt idx="39">
                  <c:v>-0.58421573027601148</c:v>
                </c:pt>
                <c:pt idx="40">
                  <c:v>-0.64152035735233515</c:v>
                </c:pt>
                <c:pt idx="41">
                  <c:v>-0.68744432619855789</c:v>
                </c:pt>
                <c:pt idx="42">
                  <c:v>-0.73570107143062891</c:v>
                </c:pt>
                <c:pt idx="43">
                  <c:v>-0.57589241774241606</c:v>
                </c:pt>
                <c:pt idx="44">
                  <c:v>-0.39585883830972002</c:v>
                </c:pt>
                <c:pt idx="45">
                  <c:v>-0.14742903444457608</c:v>
                </c:pt>
                <c:pt idx="46">
                  <c:v>-0.33319102211637558</c:v>
                </c:pt>
                <c:pt idx="47">
                  <c:v>-0.30373117962847501</c:v>
                </c:pt>
                <c:pt idx="48">
                  <c:v>-0.13293894334591122</c:v>
                </c:pt>
                <c:pt idx="49">
                  <c:v>-9.6908703004441141E-2</c:v>
                </c:pt>
                <c:pt idx="50">
                  <c:v>-0.30824755991679686</c:v>
                </c:pt>
                <c:pt idx="51">
                  <c:v>-0.18393552791434054</c:v>
                </c:pt>
                <c:pt idx="52">
                  <c:v>0.49238129002288661</c:v>
                </c:pt>
                <c:pt idx="53">
                  <c:v>1.2632925245178606</c:v>
                </c:pt>
                <c:pt idx="54">
                  <c:v>1.5810144160135799</c:v>
                </c:pt>
                <c:pt idx="55">
                  <c:v>0.69285920981050231</c:v>
                </c:pt>
                <c:pt idx="56">
                  <c:v>0.35958878470953137</c:v>
                </c:pt>
                <c:pt idx="57">
                  <c:v>0.24599025127305338</c:v>
                </c:pt>
                <c:pt idx="58">
                  <c:v>0.3198513233027479</c:v>
                </c:pt>
                <c:pt idx="59">
                  <c:v>0.53710405659915206</c:v>
                </c:pt>
                <c:pt idx="60">
                  <c:v>0.49085078015249511</c:v>
                </c:pt>
                <c:pt idx="61">
                  <c:v>0.64284531431624592</c:v>
                </c:pt>
                <c:pt idx="62">
                  <c:v>0.94284849926502456</c:v>
                </c:pt>
                <c:pt idx="63">
                  <c:v>0.87618707549987984</c:v>
                </c:pt>
                <c:pt idx="64">
                  <c:v>0.27021425358083073</c:v>
                </c:pt>
                <c:pt idx="65">
                  <c:v>-9.8714840599018611E-4</c:v>
                </c:pt>
                <c:pt idx="66">
                  <c:v>-0.10205160884149508</c:v>
                </c:pt>
                <c:pt idx="67">
                  <c:v>-0.12949909905957308</c:v>
                </c:pt>
                <c:pt idx="68">
                  <c:v>-0.1783886926754531</c:v>
                </c:pt>
                <c:pt idx="69">
                  <c:v>-7.3521779992822001E-2</c:v>
                </c:pt>
                <c:pt idx="70">
                  <c:v>-1.2669488337919366E-2</c:v>
                </c:pt>
                <c:pt idx="71">
                  <c:v>-2.9171730151299965E-2</c:v>
                </c:pt>
                <c:pt idx="72">
                  <c:v>-5.481847110226102E-2</c:v>
                </c:pt>
                <c:pt idx="73">
                  <c:v>-0.18609737278883215</c:v>
                </c:pt>
                <c:pt idx="74">
                  <c:v>-0.18697357137500834</c:v>
                </c:pt>
                <c:pt idx="75">
                  <c:v>-0.21114438723368306</c:v>
                </c:pt>
                <c:pt idx="76">
                  <c:v>-0.10642421497854541</c:v>
                </c:pt>
                <c:pt idx="77">
                  <c:v>9.102012768601217E-3</c:v>
                </c:pt>
                <c:pt idx="78">
                  <c:v>5.7632421019773651E-2</c:v>
                </c:pt>
                <c:pt idx="79">
                  <c:v>0.30325651421566802</c:v>
                </c:pt>
                <c:pt idx="80">
                  <c:v>0.2613406951406152</c:v>
                </c:pt>
                <c:pt idx="81">
                  <c:v>0.29914712244026809</c:v>
                </c:pt>
                <c:pt idx="82">
                  <c:v>0.44588317258994942</c:v>
                </c:pt>
                <c:pt idx="83">
                  <c:v>0.38317164592461439</c:v>
                </c:pt>
                <c:pt idx="84">
                  <c:v>0.44111357234639104</c:v>
                </c:pt>
                <c:pt idx="85">
                  <c:v>0.60832151600125073</c:v>
                </c:pt>
                <c:pt idx="86">
                  <c:v>0.70477951440074349</c:v>
                </c:pt>
                <c:pt idx="87">
                  <c:v>0.80411396477937314</c:v>
                </c:pt>
                <c:pt idx="88">
                  <c:v>0.51420326596033061</c:v>
                </c:pt>
                <c:pt idx="89">
                  <c:v>0.53473541546274195</c:v>
                </c:pt>
                <c:pt idx="90">
                  <c:v>0.48132085222698512</c:v>
                </c:pt>
                <c:pt idx="91">
                  <c:v>0.46071481010884519</c:v>
                </c:pt>
                <c:pt idx="92">
                  <c:v>0.4422638217329653</c:v>
                </c:pt>
                <c:pt idx="93">
                  <c:v>0.4101934424535274</c:v>
                </c:pt>
                <c:pt idx="94">
                  <c:v>0.41012562331230923</c:v>
                </c:pt>
                <c:pt idx="95">
                  <c:v>0.36373795748013604</c:v>
                </c:pt>
                <c:pt idx="96">
                  <c:v>0.30732402097695172</c:v>
                </c:pt>
                <c:pt idx="97">
                  <c:v>0.27208037281635611</c:v>
                </c:pt>
                <c:pt idx="98">
                  <c:v>0.26677119320926079</c:v>
                </c:pt>
                <c:pt idx="99">
                  <c:v>0.22209612877050033</c:v>
                </c:pt>
                <c:pt idx="100">
                  <c:v>0.21336858790460259</c:v>
                </c:pt>
                <c:pt idx="101">
                  <c:v>0.14691028761842731</c:v>
                </c:pt>
                <c:pt idx="102">
                  <c:v>5.1749418486846527E-2</c:v>
                </c:pt>
                <c:pt idx="103">
                  <c:v>8.6888027024316972E-2</c:v>
                </c:pt>
                <c:pt idx="104">
                  <c:v>1.6974554545407194E-2</c:v>
                </c:pt>
                <c:pt idx="105">
                  <c:v>-0.13361222256735478</c:v>
                </c:pt>
                <c:pt idx="106">
                  <c:v>-0.28059938146960278</c:v>
                </c:pt>
                <c:pt idx="107">
                  <c:v>-0.35484323567627324</c:v>
                </c:pt>
                <c:pt idx="108">
                  <c:v>-0.38377760120221882</c:v>
                </c:pt>
                <c:pt idx="109">
                  <c:v>-0.39846170427381356</c:v>
                </c:pt>
                <c:pt idx="110">
                  <c:v>-0.36857132581873076</c:v>
                </c:pt>
                <c:pt idx="111">
                  <c:v>-0.53042476276087136</c:v>
                </c:pt>
                <c:pt idx="112">
                  <c:v>-0.40809298327969679</c:v>
                </c:pt>
                <c:pt idx="113">
                  <c:v>-0.42607708984709974</c:v>
                </c:pt>
                <c:pt idx="114">
                  <c:v>-0.23440410218600355</c:v>
                </c:pt>
                <c:pt idx="115">
                  <c:v>-0.2557138862731031</c:v>
                </c:pt>
                <c:pt idx="116">
                  <c:v>-0.23424140742180394</c:v>
                </c:pt>
                <c:pt idx="117">
                  <c:v>-8.8626671844836497E-2</c:v>
                </c:pt>
                <c:pt idx="118">
                  <c:v>9.620214926267244E-2</c:v>
                </c:pt>
                <c:pt idx="119">
                  <c:v>0.1701384832360428</c:v>
                </c:pt>
                <c:pt idx="120">
                  <c:v>0.27886811279091073</c:v>
                </c:pt>
                <c:pt idx="121">
                  <c:v>0.17302090424428979</c:v>
                </c:pt>
                <c:pt idx="122">
                  <c:v>0.14131857739349607</c:v>
                </c:pt>
                <c:pt idx="123">
                  <c:v>0.32074681868828292</c:v>
                </c:pt>
                <c:pt idx="124">
                  <c:v>0.14652950753719229</c:v>
                </c:pt>
                <c:pt idx="125">
                  <c:v>0.27654449890348337</c:v>
                </c:pt>
                <c:pt idx="126">
                  <c:v>-4.8730208293537136E-2</c:v>
                </c:pt>
                <c:pt idx="127">
                  <c:v>-1.5350997123951007E-2</c:v>
                </c:pt>
                <c:pt idx="128">
                  <c:v>-5.9502775230529263E-2</c:v>
                </c:pt>
                <c:pt idx="129">
                  <c:v>8.0892632769430872E-2</c:v>
                </c:pt>
                <c:pt idx="130">
                  <c:v>-1.0893519500402106E-2</c:v>
                </c:pt>
                <c:pt idx="131">
                  <c:v>-2.2322008249497108E-2</c:v>
                </c:pt>
                <c:pt idx="132">
                  <c:v>-3.462373086456462E-2</c:v>
                </c:pt>
                <c:pt idx="133">
                  <c:v>2.0659516325163794E-3</c:v>
                </c:pt>
                <c:pt idx="134">
                  <c:v>-2.3207585380915309E-2</c:v>
                </c:pt>
                <c:pt idx="135">
                  <c:v>0.1469319022749814</c:v>
                </c:pt>
                <c:pt idx="136">
                  <c:v>0.14763575725410785</c:v>
                </c:pt>
                <c:pt idx="137">
                  <c:v>-0.18467369568746636</c:v>
                </c:pt>
                <c:pt idx="138">
                  <c:v>-5.6964627895805704E-2</c:v>
                </c:pt>
                <c:pt idx="139">
                  <c:v>-0.1230779979352116</c:v>
                </c:pt>
                <c:pt idx="140">
                  <c:v>-2.6304381803832561E-2</c:v>
                </c:pt>
                <c:pt idx="141">
                  <c:v>-0.15925049318942863</c:v>
                </c:pt>
                <c:pt idx="142">
                  <c:v>-0.11110057102563783</c:v>
                </c:pt>
                <c:pt idx="143">
                  <c:v>-0.10281181314437363</c:v>
                </c:pt>
                <c:pt idx="144">
                  <c:v>-0.12593836297585537</c:v>
                </c:pt>
                <c:pt idx="145">
                  <c:v>-0.13814482799055608</c:v>
                </c:pt>
                <c:pt idx="146">
                  <c:v>-0.15550313729656848</c:v>
                </c:pt>
                <c:pt idx="147">
                  <c:v>-0.16022544406496828</c:v>
                </c:pt>
                <c:pt idx="148">
                  <c:v>-0.21168523144365692</c:v>
                </c:pt>
                <c:pt idx="149">
                  <c:v>5.0726519025967948E-2</c:v>
                </c:pt>
                <c:pt idx="150">
                  <c:v>2.8051597581339308E-2</c:v>
                </c:pt>
                <c:pt idx="151">
                  <c:v>5.2770626710471058E-2</c:v>
                </c:pt>
                <c:pt idx="152">
                  <c:v>1.7260480519016186E-2</c:v>
                </c:pt>
                <c:pt idx="153">
                  <c:v>-2.5651889247386775E-3</c:v>
                </c:pt>
                <c:pt idx="154">
                  <c:v>-0.10846053157971944</c:v>
                </c:pt>
                <c:pt idx="155">
                  <c:v>-0.10532198728093285</c:v>
                </c:pt>
                <c:pt idx="156">
                  <c:v>-0.14451672234848517</c:v>
                </c:pt>
                <c:pt idx="157">
                  <c:v>-8.6861886943793015E-2</c:v>
                </c:pt>
                <c:pt idx="158">
                  <c:v>-9.6444857083890057E-2</c:v>
                </c:pt>
                <c:pt idx="159">
                  <c:v>-0.1635540287975582</c:v>
                </c:pt>
                <c:pt idx="160">
                  <c:v>-0.14375373630768604</c:v>
                </c:pt>
                <c:pt idx="161">
                  <c:v>-9.0660344414983607E-2</c:v>
                </c:pt>
                <c:pt idx="162">
                  <c:v>-0.12238707981334351</c:v>
                </c:pt>
                <c:pt idx="163">
                  <c:v>-0.14293317364878844</c:v>
                </c:pt>
                <c:pt idx="164">
                  <c:v>-0.1291998378587694</c:v>
                </c:pt>
                <c:pt idx="165">
                  <c:v>-9.6666444982555458E-2</c:v>
                </c:pt>
                <c:pt idx="166">
                  <c:v>3.6688285398295106E-2</c:v>
                </c:pt>
                <c:pt idx="167">
                  <c:v>6.562837072762312E-2</c:v>
                </c:pt>
                <c:pt idx="168">
                  <c:v>0.17447977512829099</c:v>
                </c:pt>
                <c:pt idx="169">
                  <c:v>0.24294333191147194</c:v>
                </c:pt>
                <c:pt idx="170">
                  <c:v>0.33911622615782044</c:v>
                </c:pt>
                <c:pt idx="171">
                  <c:v>0.51431220633656549</c:v>
                </c:pt>
                <c:pt idx="172">
                  <c:v>0.58420729068619059</c:v>
                </c:pt>
                <c:pt idx="173">
                  <c:v>0.54791533265289794</c:v>
                </c:pt>
                <c:pt idx="174">
                  <c:v>0.54842371056751504</c:v>
                </c:pt>
                <c:pt idx="175">
                  <c:v>0.41712612788203879</c:v>
                </c:pt>
                <c:pt idx="176">
                  <c:v>0.41817108389297714</c:v>
                </c:pt>
                <c:pt idx="177">
                  <c:v>0.41432777784194602</c:v>
                </c:pt>
                <c:pt idx="178">
                  <c:v>0.30809217816187767</c:v>
                </c:pt>
                <c:pt idx="179">
                  <c:v>0.22326176441536333</c:v>
                </c:pt>
                <c:pt idx="180">
                  <c:v>0.2310259221535608</c:v>
                </c:pt>
                <c:pt idx="181">
                  <c:v>0.1649538469054545</c:v>
                </c:pt>
                <c:pt idx="182">
                  <c:v>0.10388315984357692</c:v>
                </c:pt>
                <c:pt idx="183">
                  <c:v>6.6369707406853259E-2</c:v>
                </c:pt>
                <c:pt idx="184">
                  <c:v>5.1649935558330015E-2</c:v>
                </c:pt>
                <c:pt idx="185">
                  <c:v>4.6941923146347542E-2</c:v>
                </c:pt>
                <c:pt idx="186">
                  <c:v>8.0580328253149258E-2</c:v>
                </c:pt>
                <c:pt idx="187">
                  <c:v>0.11963508329941248</c:v>
                </c:pt>
                <c:pt idx="188">
                  <c:v>0.11815595723843594</c:v>
                </c:pt>
                <c:pt idx="189">
                  <c:v>8.7854299398465632E-2</c:v>
                </c:pt>
                <c:pt idx="190">
                  <c:v>0.10252562604840504</c:v>
                </c:pt>
                <c:pt idx="191">
                  <c:v>0.19774449162727264</c:v>
                </c:pt>
                <c:pt idx="192">
                  <c:v>0.16999902572678971</c:v>
                </c:pt>
                <c:pt idx="193">
                  <c:v>0.16851870546974035</c:v>
                </c:pt>
                <c:pt idx="194">
                  <c:v>0.24519690106883432</c:v>
                </c:pt>
                <c:pt idx="195">
                  <c:v>0.16603901690210793</c:v>
                </c:pt>
                <c:pt idx="196">
                  <c:v>0.2867586628552305</c:v>
                </c:pt>
                <c:pt idx="197">
                  <c:v>0.2479988165453661</c:v>
                </c:pt>
                <c:pt idx="198">
                  <c:v>0.18170120209976701</c:v>
                </c:pt>
                <c:pt idx="199">
                  <c:v>0.1834027740001751</c:v>
                </c:pt>
                <c:pt idx="200">
                  <c:v>0.24090213332045449</c:v>
                </c:pt>
                <c:pt idx="201">
                  <c:v>0.29742575736578364</c:v>
                </c:pt>
                <c:pt idx="202">
                  <c:v>0.33692328320159776</c:v>
                </c:pt>
                <c:pt idx="203">
                  <c:v>0.37241325887336613</c:v>
                </c:pt>
                <c:pt idx="204">
                  <c:v>0.33767247221543883</c:v>
                </c:pt>
                <c:pt idx="205">
                  <c:v>0.41298796685530764</c:v>
                </c:pt>
                <c:pt idx="206">
                  <c:v>0.23527145762415269</c:v>
                </c:pt>
                <c:pt idx="207">
                  <c:v>0.35686661009531484</c:v>
                </c:pt>
                <c:pt idx="208">
                  <c:v>0.29229674635118397</c:v>
                </c:pt>
                <c:pt idx="209">
                  <c:v>0.30396419582746259</c:v>
                </c:pt>
                <c:pt idx="210">
                  <c:v>0.25572265644135561</c:v>
                </c:pt>
                <c:pt idx="211">
                  <c:v>0.24807548365825571</c:v>
                </c:pt>
                <c:pt idx="212">
                  <c:v>9.0407331133999402E-2</c:v>
                </c:pt>
                <c:pt idx="213">
                  <c:v>-6.3676494328472902E-2</c:v>
                </c:pt>
                <c:pt idx="214">
                  <c:v>-9.9501584346543243E-2</c:v>
                </c:pt>
                <c:pt idx="215">
                  <c:v>-0.13711996928511719</c:v>
                </c:pt>
                <c:pt idx="216">
                  <c:v>-0.10724325017936656</c:v>
                </c:pt>
                <c:pt idx="217">
                  <c:v>-0.14622525952859811</c:v>
                </c:pt>
                <c:pt idx="218">
                  <c:v>-9.3051501261061959E-2</c:v>
                </c:pt>
                <c:pt idx="219">
                  <c:v>-0.14904321459186295</c:v>
                </c:pt>
                <c:pt idx="220">
                  <c:v>-0.21268052622166661</c:v>
                </c:pt>
                <c:pt idx="221">
                  <c:v>-0.23433631313994657</c:v>
                </c:pt>
                <c:pt idx="222">
                  <c:v>-0.15854524910477616</c:v>
                </c:pt>
                <c:pt idx="223">
                  <c:v>-0.10344936286821879</c:v>
                </c:pt>
                <c:pt idx="224">
                  <c:v>-5.6909420761305868E-2</c:v>
                </c:pt>
                <c:pt idx="225">
                  <c:v>3.796037299693996E-2</c:v>
                </c:pt>
                <c:pt idx="226">
                  <c:v>6.8922766473105551E-2</c:v>
                </c:pt>
                <c:pt idx="227">
                  <c:v>5.2002519863457289E-2</c:v>
                </c:pt>
                <c:pt idx="228">
                  <c:v>2.7965581501650766E-2</c:v>
                </c:pt>
                <c:pt idx="229">
                  <c:v>-3.7379730899328972E-2</c:v>
                </c:pt>
                <c:pt idx="230">
                  <c:v>-6.8358427230106517E-2</c:v>
                </c:pt>
                <c:pt idx="231">
                  <c:v>2.3743177840367231E-2</c:v>
                </c:pt>
                <c:pt idx="232">
                  <c:v>9.5671405658717235E-2</c:v>
                </c:pt>
                <c:pt idx="233">
                  <c:v>0.19290469064920981</c:v>
                </c:pt>
                <c:pt idx="234">
                  <c:v>0.1351091017421974</c:v>
                </c:pt>
                <c:pt idx="235">
                  <c:v>3.5049387702238616E-2</c:v>
                </c:pt>
                <c:pt idx="236">
                  <c:v>7.3839071172740717E-2</c:v>
                </c:pt>
                <c:pt idx="237">
                  <c:v>5.5489642843940909E-2</c:v>
                </c:pt>
                <c:pt idx="238">
                  <c:v>0.1054306871321157</c:v>
                </c:pt>
                <c:pt idx="239">
                  <c:v>1.4784232161547166E-2</c:v>
                </c:pt>
                <c:pt idx="240">
                  <c:v>2.6758224952932883E-2</c:v>
                </c:pt>
                <c:pt idx="241">
                  <c:v>7.3349118626181944E-2</c:v>
                </c:pt>
                <c:pt idx="242">
                  <c:v>8.3936709025017348E-2</c:v>
                </c:pt>
                <c:pt idx="243">
                  <c:v>3.6149993589398494E-2</c:v>
                </c:pt>
                <c:pt idx="244">
                  <c:v>-1.2524277395891154E-2</c:v>
                </c:pt>
                <c:pt idx="245">
                  <c:v>-0.11859749612931106</c:v>
                </c:pt>
                <c:pt idx="246">
                  <c:v>-0.12221338036989451</c:v>
                </c:pt>
                <c:pt idx="247">
                  <c:v>-1.1426801616032253E-2</c:v>
                </c:pt>
                <c:pt idx="248">
                  <c:v>-4.8775630748411555E-3</c:v>
                </c:pt>
                <c:pt idx="249">
                  <c:v>5.1959144401779823E-2</c:v>
                </c:pt>
                <c:pt idx="250">
                  <c:v>1.4603179562502861E-2</c:v>
                </c:pt>
                <c:pt idx="251">
                  <c:v>0.14560283239832558</c:v>
                </c:pt>
                <c:pt idx="252">
                  <c:v>0.16161214000858737</c:v>
                </c:pt>
                <c:pt idx="253">
                  <c:v>0.18045745011132186</c:v>
                </c:pt>
                <c:pt idx="254">
                  <c:v>0.24195381633196378</c:v>
                </c:pt>
                <c:pt idx="255">
                  <c:v>0.21022577754288019</c:v>
                </c:pt>
                <c:pt idx="256">
                  <c:v>0.29384669619332526</c:v>
                </c:pt>
                <c:pt idx="257">
                  <c:v>0.3975835177885087</c:v>
                </c:pt>
                <c:pt idx="258">
                  <c:v>0.31761191433363206</c:v>
                </c:pt>
                <c:pt idx="259">
                  <c:v>0.25029313719643437</c:v>
                </c:pt>
                <c:pt idx="260">
                  <c:v>0.27873805477467051</c:v>
                </c:pt>
                <c:pt idx="261">
                  <c:v>0.32022673937185125</c:v>
                </c:pt>
                <c:pt idx="262">
                  <c:v>0.28785040913734039</c:v>
                </c:pt>
                <c:pt idx="263">
                  <c:v>0.28707509685676702</c:v>
                </c:pt>
                <c:pt idx="264">
                  <c:v>0.29045852977829445</c:v>
                </c:pt>
                <c:pt idx="265">
                  <c:v>0.34740463678059436</c:v>
                </c:pt>
                <c:pt idx="266">
                  <c:v>0.34174538638891022</c:v>
                </c:pt>
                <c:pt idx="267">
                  <c:v>0.30988013739944753</c:v>
                </c:pt>
                <c:pt idx="268">
                  <c:v>0.31181464466248243</c:v>
                </c:pt>
                <c:pt idx="269">
                  <c:v>0.20862412863933189</c:v>
                </c:pt>
                <c:pt idx="270">
                  <c:v>0.2499776116233125</c:v>
                </c:pt>
                <c:pt idx="271">
                  <c:v>0.3248406955328888</c:v>
                </c:pt>
                <c:pt idx="272">
                  <c:v>0.33003030812923584</c:v>
                </c:pt>
                <c:pt idx="273">
                  <c:v>0.25614041496393941</c:v>
                </c:pt>
                <c:pt idx="274">
                  <c:v>0.23069152748420729</c:v>
                </c:pt>
                <c:pt idx="275">
                  <c:v>0.22084788686011964</c:v>
                </c:pt>
                <c:pt idx="276">
                  <c:v>0.20980941906495654</c:v>
                </c:pt>
                <c:pt idx="277">
                  <c:v>0.15684473963526624</c:v>
                </c:pt>
                <c:pt idx="278">
                  <c:v>0.10599113712469338</c:v>
                </c:pt>
                <c:pt idx="279">
                  <c:v>0.1817692211723542</c:v>
                </c:pt>
                <c:pt idx="280">
                  <c:v>7.697818867753875E-2</c:v>
                </c:pt>
                <c:pt idx="281">
                  <c:v>0.15026676172474857</c:v>
                </c:pt>
                <c:pt idx="282">
                  <c:v>0.23676142350517954</c:v>
                </c:pt>
                <c:pt idx="283">
                  <c:v>0.17576095827269214</c:v>
                </c:pt>
                <c:pt idx="284">
                  <c:v>0.11253713539698043</c:v>
                </c:pt>
                <c:pt idx="285">
                  <c:v>9.087121922899645E-2</c:v>
                </c:pt>
                <c:pt idx="286">
                  <c:v>0.10445265905572784</c:v>
                </c:pt>
                <c:pt idx="287">
                  <c:v>0.15809794065749827</c:v>
                </c:pt>
                <c:pt idx="288">
                  <c:v>0.15341009400481065</c:v>
                </c:pt>
                <c:pt idx="289">
                  <c:v>0.12622329785304695</c:v>
                </c:pt>
                <c:pt idx="290">
                  <c:v>0.14667329789648489</c:v>
                </c:pt>
                <c:pt idx="291">
                  <c:v>6.6048856499171776E-2</c:v>
                </c:pt>
                <c:pt idx="292">
                  <c:v>8.3816908314378671E-2</c:v>
                </c:pt>
                <c:pt idx="293">
                  <c:v>5.3955035781107996E-2</c:v>
                </c:pt>
                <c:pt idx="294">
                  <c:v>-1.1497341943144584E-2</c:v>
                </c:pt>
                <c:pt idx="295">
                  <c:v>-2.7716451335747794E-3</c:v>
                </c:pt>
                <c:pt idx="296">
                  <c:v>-4.7059895973796548E-2</c:v>
                </c:pt>
                <c:pt idx="297">
                  <c:v>-2.6431015492780194E-2</c:v>
                </c:pt>
                <c:pt idx="298">
                  <c:v>2.6987235200209271E-2</c:v>
                </c:pt>
                <c:pt idx="299">
                  <c:v>-9.2439080519408287E-3</c:v>
                </c:pt>
                <c:pt idx="300">
                  <c:v>-4.1801329960138717E-2</c:v>
                </c:pt>
                <c:pt idx="301">
                  <c:v>1.706346975580128E-2</c:v>
                </c:pt>
                <c:pt idx="302">
                  <c:v>4.1108878380929123E-2</c:v>
                </c:pt>
                <c:pt idx="303">
                  <c:v>0.10079243147559144</c:v>
                </c:pt>
                <c:pt idx="304">
                  <c:v>0.18816569286052709</c:v>
                </c:pt>
                <c:pt idx="305">
                  <c:v>0.2290623536986178</c:v>
                </c:pt>
                <c:pt idx="306">
                  <c:v>0.24986151631368642</c:v>
                </c:pt>
                <c:pt idx="307">
                  <c:v>0.28937421846058825</c:v>
                </c:pt>
                <c:pt idx="308">
                  <c:v>0.32090641378347456</c:v>
                </c:pt>
                <c:pt idx="309">
                  <c:v>0.43071077296835497</c:v>
                </c:pt>
                <c:pt idx="310">
                  <c:v>0.33285298677398906</c:v>
                </c:pt>
                <c:pt idx="311">
                  <c:v>0.42688216216360625</c:v>
                </c:pt>
                <c:pt idx="312">
                  <c:v>0.49652200300720445</c:v>
                </c:pt>
                <c:pt idx="313">
                  <c:v>0.44716520165759949</c:v>
                </c:pt>
                <c:pt idx="314">
                  <c:v>0.44506603267119338</c:v>
                </c:pt>
                <c:pt idx="315">
                  <c:v>0.39374431919920611</c:v>
                </c:pt>
                <c:pt idx="316">
                  <c:v>0.37753915389834009</c:v>
                </c:pt>
                <c:pt idx="317">
                  <c:v>0.32822111657206859</c:v>
                </c:pt>
                <c:pt idx="318">
                  <c:v>0.43797374386978266</c:v>
                </c:pt>
                <c:pt idx="319">
                  <c:v>0.44250155891820125</c:v>
                </c:pt>
                <c:pt idx="320">
                  <c:v>0.47983077637111132</c:v>
                </c:pt>
                <c:pt idx="321">
                  <c:v>0.37920634177857931</c:v>
                </c:pt>
                <c:pt idx="322">
                  <c:v>0.36271778365917551</c:v>
                </c:pt>
                <c:pt idx="323">
                  <c:v>0.35228820182215503</c:v>
                </c:pt>
                <c:pt idx="324">
                  <c:v>0.28366522130709065</c:v>
                </c:pt>
                <c:pt idx="325">
                  <c:v>0.2138337679001022</c:v>
                </c:pt>
                <c:pt idx="326">
                  <c:v>0.25298107795046165</c:v>
                </c:pt>
                <c:pt idx="327">
                  <c:v>0.34809642375621286</c:v>
                </c:pt>
                <c:pt idx="328">
                  <c:v>0.29371845439275729</c:v>
                </c:pt>
                <c:pt idx="329">
                  <c:v>0.20783668826182669</c:v>
                </c:pt>
                <c:pt idx="330">
                  <c:v>0.15843694660246757</c:v>
                </c:pt>
                <c:pt idx="331">
                  <c:v>0.14781715757145397</c:v>
                </c:pt>
                <c:pt idx="332">
                  <c:v>0.11063809504071249</c:v>
                </c:pt>
                <c:pt idx="333">
                  <c:v>4.489444112430456E-2</c:v>
                </c:pt>
                <c:pt idx="334">
                  <c:v>8.3379759608609869E-2</c:v>
                </c:pt>
                <c:pt idx="335">
                  <c:v>-8.1737454414274532E-3</c:v>
                </c:pt>
                <c:pt idx="336">
                  <c:v>2.7553745359200778E-2</c:v>
                </c:pt>
                <c:pt idx="337">
                  <c:v>2.1292914296381804E-2</c:v>
                </c:pt>
                <c:pt idx="338">
                  <c:v>-4.6796397427295605E-2</c:v>
                </c:pt>
                <c:pt idx="339">
                  <c:v>-9.238521939494182E-2</c:v>
                </c:pt>
                <c:pt idx="340">
                  <c:v>-5.5329737802586543E-2</c:v>
                </c:pt>
                <c:pt idx="341">
                  <c:v>5.1639064160136687E-2</c:v>
                </c:pt>
                <c:pt idx="342">
                  <c:v>7.6485299123840583E-3</c:v>
                </c:pt>
                <c:pt idx="343">
                  <c:v>-3.3027853129879887E-2</c:v>
                </c:pt>
                <c:pt idx="344">
                  <c:v>-5.2563928398284734E-2</c:v>
                </c:pt>
                <c:pt idx="345">
                  <c:v>-6.9672897394045863E-2</c:v>
                </c:pt>
                <c:pt idx="346">
                  <c:v>-0.1052162685205103</c:v>
                </c:pt>
                <c:pt idx="347">
                  <c:v>-7.8713190274707745E-2</c:v>
                </c:pt>
                <c:pt idx="348">
                  <c:v>-0.14736426640198341</c:v>
                </c:pt>
                <c:pt idx="349">
                  <c:v>-6.6341021207283551E-2</c:v>
                </c:pt>
                <c:pt idx="350">
                  <c:v>-5.3827544996159771E-2</c:v>
                </c:pt>
                <c:pt idx="351">
                  <c:v>-4.3203742997585746E-2</c:v>
                </c:pt>
                <c:pt idx="352">
                  <c:v>-4.7933042103007265E-2</c:v>
                </c:pt>
                <c:pt idx="353">
                  <c:v>-6.9103111617889346E-2</c:v>
                </c:pt>
                <c:pt idx="354">
                  <c:v>-4.2503462047209617E-2</c:v>
                </c:pt>
                <c:pt idx="355">
                  <c:v>-1.2045249721774148E-2</c:v>
                </c:pt>
                <c:pt idx="356">
                  <c:v>5.9852373757896218E-2</c:v>
                </c:pt>
                <c:pt idx="357">
                  <c:v>0.18653722354029267</c:v>
                </c:pt>
                <c:pt idx="358">
                  <c:v>0.25881542439253541</c:v>
                </c:pt>
                <c:pt idx="359">
                  <c:v>0.26565201099138236</c:v>
                </c:pt>
                <c:pt idx="360">
                  <c:v>0.39241644308112555</c:v>
                </c:pt>
                <c:pt idx="361">
                  <c:v>0.33820918164620012</c:v>
                </c:pt>
                <c:pt idx="362">
                  <c:v>0.36460242076911037</c:v>
                </c:pt>
                <c:pt idx="363">
                  <c:v>0.32275792564935052</c:v>
                </c:pt>
                <c:pt idx="364">
                  <c:v>0.33038839050058472</c:v>
                </c:pt>
                <c:pt idx="365">
                  <c:v>0.33275336062729932</c:v>
                </c:pt>
                <c:pt idx="366">
                  <c:v>0.29148349375806892</c:v>
                </c:pt>
                <c:pt idx="367">
                  <c:v>0.28033280656664505</c:v>
                </c:pt>
                <c:pt idx="368">
                  <c:v>0.24431896810108605</c:v>
                </c:pt>
                <c:pt idx="369">
                  <c:v>0.12740959700429313</c:v>
                </c:pt>
                <c:pt idx="370">
                  <c:v>0.11058454707492479</c:v>
                </c:pt>
                <c:pt idx="371">
                  <c:v>9.9906835521702111E-2</c:v>
                </c:pt>
                <c:pt idx="372">
                  <c:v>7.3168462381524052E-2</c:v>
                </c:pt>
                <c:pt idx="373">
                  <c:v>-1.100557046173585E-2</c:v>
                </c:pt>
                <c:pt idx="374">
                  <c:v>-3.5330614740069349E-4</c:v>
                </c:pt>
                <c:pt idx="375">
                  <c:v>-1.4481203075636301E-2</c:v>
                </c:pt>
                <c:pt idx="376">
                  <c:v>-6.988698395127721E-2</c:v>
                </c:pt>
                <c:pt idx="377">
                  <c:v>-6.1896298464931054E-2</c:v>
                </c:pt>
                <c:pt idx="378">
                  <c:v>-3.8831304231851091E-2</c:v>
                </c:pt>
                <c:pt idx="379">
                  <c:v>-9.6409878136471783E-2</c:v>
                </c:pt>
                <c:pt idx="380">
                  <c:v>-5.5010715572234727E-2</c:v>
                </c:pt>
                <c:pt idx="381">
                  <c:v>-6.9916598674764852E-2</c:v>
                </c:pt>
                <c:pt idx="382">
                  <c:v>-8.3291199699538507E-2</c:v>
                </c:pt>
                <c:pt idx="383">
                  <c:v>-5.71850878515286E-2</c:v>
                </c:pt>
                <c:pt idx="384">
                  <c:v>-3.9607018616028326E-2</c:v>
                </c:pt>
                <c:pt idx="385">
                  <c:v>0.10593812224004043</c:v>
                </c:pt>
                <c:pt idx="386">
                  <c:v>0.1260805196999093</c:v>
                </c:pt>
                <c:pt idx="387">
                  <c:v>0.17321146981047525</c:v>
                </c:pt>
                <c:pt idx="388">
                  <c:v>0.19906167629485663</c:v>
                </c:pt>
                <c:pt idx="389">
                  <c:v>0.18829604915582332</c:v>
                </c:pt>
                <c:pt idx="390">
                  <c:v>0.12917257644113117</c:v>
                </c:pt>
                <c:pt idx="391">
                  <c:v>0.19756055555541424</c:v>
                </c:pt>
                <c:pt idx="392">
                  <c:v>0.18825028308171979</c:v>
                </c:pt>
                <c:pt idx="393">
                  <c:v>0.24136390847291855</c:v>
                </c:pt>
                <c:pt idx="394">
                  <c:v>0.28093159506195503</c:v>
                </c:pt>
                <c:pt idx="395">
                  <c:v>0.27890113938005207</c:v>
                </c:pt>
                <c:pt idx="396">
                  <c:v>0.22396103122549865</c:v>
                </c:pt>
                <c:pt idx="397">
                  <c:v>0.10350201266570741</c:v>
                </c:pt>
                <c:pt idx="398">
                  <c:v>9.1210640304700774E-2</c:v>
                </c:pt>
                <c:pt idx="399">
                  <c:v>5.6553389833786639E-2</c:v>
                </c:pt>
                <c:pt idx="400">
                  <c:v>-1.5034853177916724E-2</c:v>
                </c:pt>
                <c:pt idx="401">
                  <c:v>-0.12001453421739186</c:v>
                </c:pt>
                <c:pt idx="402">
                  <c:v>-0.17020609986605198</c:v>
                </c:pt>
                <c:pt idx="403">
                  <c:v>-0.14457624016371937</c:v>
                </c:pt>
                <c:pt idx="404">
                  <c:v>-0.14770005463157787</c:v>
                </c:pt>
                <c:pt idx="405">
                  <c:v>-0.17306391818582872</c:v>
                </c:pt>
                <c:pt idx="406">
                  <c:v>-0.19240180351739922</c:v>
                </c:pt>
                <c:pt idx="407">
                  <c:v>-0.14014668745035785</c:v>
                </c:pt>
                <c:pt idx="408">
                  <c:v>-0.13037772921396393</c:v>
                </c:pt>
                <c:pt idx="409">
                  <c:v>-4.7564710724714979E-2</c:v>
                </c:pt>
                <c:pt idx="410">
                  <c:v>-9.1092858397878673E-2</c:v>
                </c:pt>
                <c:pt idx="411">
                  <c:v>-5.1220970623468337E-2</c:v>
                </c:pt>
                <c:pt idx="412">
                  <c:v>6.547262945316551E-2</c:v>
                </c:pt>
                <c:pt idx="413">
                  <c:v>0.18646368614823333</c:v>
                </c:pt>
                <c:pt idx="414">
                  <c:v>0.26862078269940942</c:v>
                </c:pt>
                <c:pt idx="415">
                  <c:v>0.18533179400813959</c:v>
                </c:pt>
                <c:pt idx="416">
                  <c:v>0.22448781346745261</c:v>
                </c:pt>
                <c:pt idx="417">
                  <c:v>0.27327343122896497</c:v>
                </c:pt>
                <c:pt idx="418">
                  <c:v>0.30910715475718104</c:v>
                </c:pt>
                <c:pt idx="419">
                  <c:v>0.17086586852363189</c:v>
                </c:pt>
                <c:pt idx="420">
                  <c:v>0.1837067460641694</c:v>
                </c:pt>
                <c:pt idx="421">
                  <c:v>0.15739642297523759</c:v>
                </c:pt>
                <c:pt idx="422">
                  <c:v>0.20511766252737787</c:v>
                </c:pt>
                <c:pt idx="423">
                  <c:v>0.18027242426140833</c:v>
                </c:pt>
                <c:pt idx="424">
                  <c:v>0.13050842137463647</c:v>
                </c:pt>
                <c:pt idx="425">
                  <c:v>0.12683501697332022</c:v>
                </c:pt>
                <c:pt idx="426">
                  <c:v>0.1704791584543883</c:v>
                </c:pt>
                <c:pt idx="427">
                  <c:v>0.19700451197058433</c:v>
                </c:pt>
                <c:pt idx="428">
                  <c:v>0.12005126599841585</c:v>
                </c:pt>
                <c:pt idx="429">
                  <c:v>0.1668543967534768</c:v>
                </c:pt>
                <c:pt idx="430">
                  <c:v>0.13833364344937657</c:v>
                </c:pt>
                <c:pt idx="431">
                  <c:v>0.14434422872322814</c:v>
                </c:pt>
                <c:pt idx="432">
                  <c:v>0.12037729137017923</c:v>
                </c:pt>
                <c:pt idx="433">
                  <c:v>0.12755197211169012</c:v>
                </c:pt>
                <c:pt idx="434">
                  <c:v>0.11435256058464216</c:v>
                </c:pt>
                <c:pt idx="435">
                  <c:v>8.0233710308771786E-2</c:v>
                </c:pt>
                <c:pt idx="436">
                  <c:v>0.1115534544871105</c:v>
                </c:pt>
                <c:pt idx="437">
                  <c:v>8.9610130017367798E-2</c:v>
                </c:pt>
                <c:pt idx="438">
                  <c:v>1.6811167093285728E-2</c:v>
                </c:pt>
                <c:pt idx="439">
                  <c:v>1.1512428886274594E-2</c:v>
                </c:pt>
                <c:pt idx="440">
                  <c:v>5.3016319522344417E-2</c:v>
                </c:pt>
                <c:pt idx="441">
                  <c:v>5.6185175802729373E-2</c:v>
                </c:pt>
                <c:pt idx="442">
                  <c:v>7.6900299508149611E-2</c:v>
                </c:pt>
                <c:pt idx="443">
                  <c:v>7.2509518820264351E-2</c:v>
                </c:pt>
                <c:pt idx="444">
                  <c:v>7.7123160023626736E-2</c:v>
                </c:pt>
                <c:pt idx="445">
                  <c:v>4.5910467487455697E-2</c:v>
                </c:pt>
                <c:pt idx="446">
                  <c:v>2.76963068122522E-2</c:v>
                </c:pt>
                <c:pt idx="447">
                  <c:v>1.8393977422317812E-2</c:v>
                </c:pt>
                <c:pt idx="448">
                  <c:v>4.0652809246896349E-3</c:v>
                </c:pt>
                <c:pt idx="449">
                  <c:v>-4.5036018953666275E-2</c:v>
                </c:pt>
                <c:pt idx="450">
                  <c:v>-1.1278406714539918E-2</c:v>
                </c:pt>
                <c:pt idx="451">
                  <c:v>-3.9540751782758905E-2</c:v>
                </c:pt>
                <c:pt idx="452">
                  <c:v>-0.13921486787238002</c:v>
                </c:pt>
                <c:pt idx="453">
                  <c:v>-0.17535223928068189</c:v>
                </c:pt>
                <c:pt idx="454">
                  <c:v>-0.15701899591908597</c:v>
                </c:pt>
                <c:pt idx="455">
                  <c:v>-0.14517493869025727</c:v>
                </c:pt>
                <c:pt idx="456">
                  <c:v>-0.15482809586185942</c:v>
                </c:pt>
                <c:pt idx="457">
                  <c:v>-8.7181224320846309E-2</c:v>
                </c:pt>
                <c:pt idx="458">
                  <c:v>-6.5875138449646722E-2</c:v>
                </c:pt>
                <c:pt idx="459">
                  <c:v>-4.8694095071339233E-3</c:v>
                </c:pt>
                <c:pt idx="460">
                  <c:v>1.7309938647167081E-2</c:v>
                </c:pt>
                <c:pt idx="461">
                  <c:v>1.7546665517140694E-2</c:v>
                </c:pt>
                <c:pt idx="462">
                  <c:v>5.2010211246160017E-2</c:v>
                </c:pt>
                <c:pt idx="463">
                  <c:v>0.11676383515433186</c:v>
                </c:pt>
                <c:pt idx="464">
                  <c:v>0.19921966394420737</c:v>
                </c:pt>
                <c:pt idx="465">
                  <c:v>0.24840076048165147</c:v>
                </c:pt>
                <c:pt idx="466">
                  <c:v>0.15102261243792484</c:v>
                </c:pt>
                <c:pt idx="467">
                  <c:v>0.14507625994925311</c:v>
                </c:pt>
                <c:pt idx="468">
                  <c:v>0.17717110575469142</c:v>
                </c:pt>
                <c:pt idx="469">
                  <c:v>3.7141177773770268E-2</c:v>
                </c:pt>
                <c:pt idx="470">
                  <c:v>1.2415042036086552E-3</c:v>
                </c:pt>
                <c:pt idx="471">
                  <c:v>-2.939594989927112E-2</c:v>
                </c:pt>
                <c:pt idx="472">
                  <c:v>8.8800832414766551E-3</c:v>
                </c:pt>
                <c:pt idx="473">
                  <c:v>7.9888084197904358E-2</c:v>
                </c:pt>
                <c:pt idx="474">
                  <c:v>7.0198414211955676E-2</c:v>
                </c:pt>
                <c:pt idx="475">
                  <c:v>1.311101917758295E-3</c:v>
                </c:pt>
                <c:pt idx="476">
                  <c:v>2.8502149032436877E-2</c:v>
                </c:pt>
                <c:pt idx="477">
                  <c:v>3.4964257390962927E-2</c:v>
                </c:pt>
                <c:pt idx="478">
                  <c:v>7.4826950257367894E-2</c:v>
                </c:pt>
                <c:pt idx="479">
                  <c:v>0.12631327999605974</c:v>
                </c:pt>
                <c:pt idx="480">
                  <c:v>4.5264211072405081E-2</c:v>
                </c:pt>
                <c:pt idx="481">
                  <c:v>8.5630469386018801E-2</c:v>
                </c:pt>
                <c:pt idx="482">
                  <c:v>6.5559160478667666E-2</c:v>
                </c:pt>
                <c:pt idx="483">
                  <c:v>9.1606745143275548E-2</c:v>
                </c:pt>
                <c:pt idx="484">
                  <c:v>2.6245310695086399E-2</c:v>
                </c:pt>
                <c:pt idx="485">
                  <c:v>1.2486471314726674E-2</c:v>
                </c:pt>
                <c:pt idx="486">
                  <c:v>-5.8492622890184087E-2</c:v>
                </c:pt>
                <c:pt idx="487">
                  <c:v>-0.10232594213118729</c:v>
                </c:pt>
                <c:pt idx="488">
                  <c:v>-7.4070542998762964E-2</c:v>
                </c:pt>
                <c:pt idx="489">
                  <c:v>-0.13653661363845404</c:v>
                </c:pt>
                <c:pt idx="490">
                  <c:v>-0.10381907822391109</c:v>
                </c:pt>
                <c:pt idx="491">
                  <c:v>-0.18047315221789073</c:v>
                </c:pt>
                <c:pt idx="492">
                  <c:v>-0.16311151534031493</c:v>
                </c:pt>
                <c:pt idx="493">
                  <c:v>-0.22735628750556733</c:v>
                </c:pt>
                <c:pt idx="494">
                  <c:v>-0.13969213322370796</c:v>
                </c:pt>
                <c:pt idx="495">
                  <c:v>-0.16749445758267412</c:v>
                </c:pt>
                <c:pt idx="496">
                  <c:v>-0.26572579190946338</c:v>
                </c:pt>
                <c:pt idx="497">
                  <c:v>-0.3171882417086539</c:v>
                </c:pt>
                <c:pt idx="498">
                  <c:v>-0.31459458621804876</c:v>
                </c:pt>
                <c:pt idx="499">
                  <c:v>-0.20366977573379016</c:v>
                </c:pt>
                <c:pt idx="500">
                  <c:v>-0.19934552421452584</c:v>
                </c:pt>
                <c:pt idx="501">
                  <c:v>-0.14491963559104062</c:v>
                </c:pt>
                <c:pt idx="502">
                  <c:v>-0.19307190708063388</c:v>
                </c:pt>
                <c:pt idx="503">
                  <c:v>-0.11947711076874554</c:v>
                </c:pt>
                <c:pt idx="504">
                  <c:v>-4.0107863464969778E-2</c:v>
                </c:pt>
                <c:pt idx="505">
                  <c:v>9.4290684707079492E-2</c:v>
                </c:pt>
                <c:pt idx="506">
                  <c:v>4.7945961089366204E-2</c:v>
                </c:pt>
                <c:pt idx="507">
                  <c:v>8.6083335281050596E-2</c:v>
                </c:pt>
                <c:pt idx="508">
                  <c:v>0.24662567892984408</c:v>
                </c:pt>
                <c:pt idx="509">
                  <c:v>0.27095521108436371</c:v>
                </c:pt>
                <c:pt idx="510">
                  <c:v>0.34034798435173286</c:v>
                </c:pt>
                <c:pt idx="511">
                  <c:v>0.18809519672887073</c:v>
                </c:pt>
                <c:pt idx="512">
                  <c:v>0.17762016640766476</c:v>
                </c:pt>
                <c:pt idx="513">
                  <c:v>0.12978860034305234</c:v>
                </c:pt>
                <c:pt idx="514">
                  <c:v>9.3060106090152708E-2</c:v>
                </c:pt>
                <c:pt idx="515">
                  <c:v>3.8306051885942452E-2</c:v>
                </c:pt>
                <c:pt idx="516">
                  <c:v>6.8853391802787225E-2</c:v>
                </c:pt>
                <c:pt idx="517">
                  <c:v>4.4642323307059861E-2</c:v>
                </c:pt>
                <c:pt idx="518">
                  <c:v>6.1926495663403996E-2</c:v>
                </c:pt>
                <c:pt idx="519">
                  <c:v>2.8039811985193203E-2</c:v>
                </c:pt>
                <c:pt idx="520">
                  <c:v>-6.5064513363247423E-3</c:v>
                </c:pt>
                <c:pt idx="521">
                  <c:v>5.8887705871942836E-2</c:v>
                </c:pt>
                <c:pt idx="522">
                  <c:v>3.3848952833675922E-2</c:v>
                </c:pt>
                <c:pt idx="523">
                  <c:v>8.4116896709952593E-2</c:v>
                </c:pt>
                <c:pt idx="524">
                  <c:v>8.2449485173806403E-2</c:v>
                </c:pt>
                <c:pt idx="525">
                  <c:v>8.4604732282916484E-2</c:v>
                </c:pt>
                <c:pt idx="526">
                  <c:v>0.14590924034539446</c:v>
                </c:pt>
                <c:pt idx="527">
                  <c:v>0.20504768526895389</c:v>
                </c:pt>
                <c:pt idx="528">
                  <c:v>0.1178620613517392</c:v>
                </c:pt>
                <c:pt idx="529">
                  <c:v>7.6067584398979315E-2</c:v>
                </c:pt>
                <c:pt idx="530">
                  <c:v>4.9138079479760371E-3</c:v>
                </c:pt>
                <c:pt idx="531">
                  <c:v>-3.5573450418186214E-3</c:v>
                </c:pt>
                <c:pt idx="532">
                  <c:v>-5.1353763137382616E-2</c:v>
                </c:pt>
                <c:pt idx="533">
                  <c:v>-8.7598952435268412E-2</c:v>
                </c:pt>
                <c:pt idx="534">
                  <c:v>-7.2809419361133484E-2</c:v>
                </c:pt>
                <c:pt idx="535">
                  <c:v>-3.7866941410362037E-2</c:v>
                </c:pt>
                <c:pt idx="536">
                  <c:v>-0.11106371270929538</c:v>
                </c:pt>
                <c:pt idx="537">
                  <c:v>-6.7116780192463463E-2</c:v>
                </c:pt>
                <c:pt idx="538">
                  <c:v>-7.6952138484671487E-2</c:v>
                </c:pt>
                <c:pt idx="539">
                  <c:v>-0.22934282160740516</c:v>
                </c:pt>
                <c:pt idx="540">
                  <c:v>-0.2248077099933265</c:v>
                </c:pt>
                <c:pt idx="541">
                  <c:v>-0.21928876203570674</c:v>
                </c:pt>
                <c:pt idx="542">
                  <c:v>-0.18889123642442129</c:v>
                </c:pt>
                <c:pt idx="543">
                  <c:v>-0.20929603924632359</c:v>
                </c:pt>
                <c:pt idx="544">
                  <c:v>-0.20957075640779929</c:v>
                </c:pt>
                <c:pt idx="545">
                  <c:v>-0.22326824699022452</c:v>
                </c:pt>
                <c:pt idx="546">
                  <c:v>-0.23093232007955306</c:v>
                </c:pt>
                <c:pt idx="547">
                  <c:v>-0.32789835392490652</c:v>
                </c:pt>
                <c:pt idx="548">
                  <c:v>-0.37184031074210033</c:v>
                </c:pt>
                <c:pt idx="549">
                  <c:v>-0.48390595276168624</c:v>
                </c:pt>
                <c:pt idx="550">
                  <c:v>-0.3825255350114064</c:v>
                </c:pt>
                <c:pt idx="551">
                  <c:v>-0.32947362090805138</c:v>
                </c:pt>
                <c:pt idx="552">
                  <c:v>-0.35521345599322013</c:v>
                </c:pt>
                <c:pt idx="553">
                  <c:v>-0.25503103101889379</c:v>
                </c:pt>
                <c:pt idx="554">
                  <c:v>-0.19900071629930871</c:v>
                </c:pt>
                <c:pt idx="555">
                  <c:v>-0.15765803929893921</c:v>
                </c:pt>
                <c:pt idx="556">
                  <c:v>-7.655535660531608E-2</c:v>
                </c:pt>
                <c:pt idx="557">
                  <c:v>4.802091586173507E-3</c:v>
                </c:pt>
                <c:pt idx="558">
                  <c:v>7.1375433756279888E-2</c:v>
                </c:pt>
                <c:pt idx="559">
                  <c:v>8.3313810566402621E-2</c:v>
                </c:pt>
                <c:pt idx="560">
                  <c:v>0.17061064743917931</c:v>
                </c:pt>
                <c:pt idx="561">
                  <c:v>0.28977431649986063</c:v>
                </c:pt>
                <c:pt idx="562">
                  <c:v>0.16881366267211859</c:v>
                </c:pt>
                <c:pt idx="563">
                  <c:v>0.27178113022760186</c:v>
                </c:pt>
                <c:pt idx="564">
                  <c:v>0.28198172295079016</c:v>
                </c:pt>
                <c:pt idx="565">
                  <c:v>0.27686125011879137</c:v>
                </c:pt>
                <c:pt idx="566">
                  <c:v>0.18498413763658017</c:v>
                </c:pt>
                <c:pt idx="567">
                  <c:v>0.19548696906078833</c:v>
                </c:pt>
                <c:pt idx="568">
                  <c:v>0.12489966765186891</c:v>
                </c:pt>
                <c:pt idx="569">
                  <c:v>5.5974309221967472E-2</c:v>
                </c:pt>
                <c:pt idx="570">
                  <c:v>5.2213502071681211E-2</c:v>
                </c:pt>
                <c:pt idx="571">
                  <c:v>0.12551921468762015</c:v>
                </c:pt>
                <c:pt idx="572">
                  <c:v>0.14631782380006331</c:v>
                </c:pt>
                <c:pt idx="573">
                  <c:v>0.21974559625733381</c:v>
                </c:pt>
                <c:pt idx="574">
                  <c:v>0.1176190445573527</c:v>
                </c:pt>
                <c:pt idx="575">
                  <c:v>8.0321237575050622E-2</c:v>
                </c:pt>
                <c:pt idx="576">
                  <c:v>0.15807694979636178</c:v>
                </c:pt>
                <c:pt idx="577">
                  <c:v>-2.8101383996617532E-2</c:v>
                </c:pt>
                <c:pt idx="578">
                  <c:v>-3.9403246074908846E-2</c:v>
                </c:pt>
                <c:pt idx="579">
                  <c:v>-8.4362283052260914E-2</c:v>
                </c:pt>
                <c:pt idx="580">
                  <c:v>-7.1997726910985813E-2</c:v>
                </c:pt>
                <c:pt idx="581">
                  <c:v>-8.0725671416251199E-2</c:v>
                </c:pt>
                <c:pt idx="582">
                  <c:v>-7.4887503192773819E-2</c:v>
                </c:pt>
                <c:pt idx="583">
                  <c:v>-8.2168547179645585E-2</c:v>
                </c:pt>
                <c:pt idx="584">
                  <c:v>-9.8017489649525169E-2</c:v>
                </c:pt>
                <c:pt idx="585">
                  <c:v>-0.12080146971433456</c:v>
                </c:pt>
                <c:pt idx="586">
                  <c:v>-0.14189725126908015</c:v>
                </c:pt>
                <c:pt idx="587">
                  <c:v>-0.10881533729208086</c:v>
                </c:pt>
                <c:pt idx="588">
                  <c:v>-0.15447931050257688</c:v>
                </c:pt>
                <c:pt idx="589">
                  <c:v>-0.16634770975094906</c:v>
                </c:pt>
                <c:pt idx="590">
                  <c:v>-0.16891264131493644</c:v>
                </c:pt>
                <c:pt idx="591">
                  <c:v>-0.13199869425931832</c:v>
                </c:pt>
                <c:pt idx="592">
                  <c:v>-5.1127700140916804E-2</c:v>
                </c:pt>
                <c:pt idx="593">
                  <c:v>-2.1914315567333142E-2</c:v>
                </c:pt>
                <c:pt idx="594">
                  <c:v>-8.6998130372121091E-2</c:v>
                </c:pt>
                <c:pt idx="595">
                  <c:v>-1.6499348291631591E-2</c:v>
                </c:pt>
                <c:pt idx="596">
                  <c:v>3.6653842414316073E-2</c:v>
                </c:pt>
                <c:pt idx="597">
                  <c:v>3.1462929431500058E-2</c:v>
                </c:pt>
                <c:pt idx="598">
                  <c:v>-2.6437458912514589E-2</c:v>
                </c:pt>
                <c:pt idx="599">
                  <c:v>-3.8398433771940244E-2</c:v>
                </c:pt>
                <c:pt idx="600">
                  <c:v>-2.6852563845032623E-2</c:v>
                </c:pt>
                <c:pt idx="601">
                  <c:v>8.6918006128402725E-2</c:v>
                </c:pt>
                <c:pt idx="602">
                  <c:v>7.2548650741737997E-2</c:v>
                </c:pt>
                <c:pt idx="603">
                  <c:v>0.10566637878953332</c:v>
                </c:pt>
                <c:pt idx="604">
                  <c:v>1.3022763690981043E-2</c:v>
                </c:pt>
                <c:pt idx="605">
                  <c:v>-2.2557615221079352E-2</c:v>
                </c:pt>
                <c:pt idx="606">
                  <c:v>4.1907806242955981E-2</c:v>
                </c:pt>
                <c:pt idx="607">
                  <c:v>-5.0166438187546347E-3</c:v>
                </c:pt>
                <c:pt idx="608">
                  <c:v>2.3796311846328799E-2</c:v>
                </c:pt>
                <c:pt idx="609">
                  <c:v>3.0305192603599221E-2</c:v>
                </c:pt>
                <c:pt idx="610">
                  <c:v>5.1674080058029176E-2</c:v>
                </c:pt>
                <c:pt idx="611">
                  <c:v>7.4112456055590248E-2</c:v>
                </c:pt>
                <c:pt idx="612">
                  <c:v>7.665270950880726E-2</c:v>
                </c:pt>
                <c:pt idx="613">
                  <c:v>9.3183302729345441E-2</c:v>
                </c:pt>
                <c:pt idx="614">
                  <c:v>0.12076951585811749</c:v>
                </c:pt>
                <c:pt idx="615">
                  <c:v>-7.0461307175623988E-2</c:v>
                </c:pt>
                <c:pt idx="616">
                  <c:v>-2.1507204180798711E-2</c:v>
                </c:pt>
                <c:pt idx="617">
                  <c:v>7.2097592562496302E-2</c:v>
                </c:pt>
                <c:pt idx="618">
                  <c:v>6.3215717764706567E-2</c:v>
                </c:pt>
                <c:pt idx="619">
                  <c:v>0.12562027996953812</c:v>
                </c:pt>
                <c:pt idx="620">
                  <c:v>6.3750770348142721E-2</c:v>
                </c:pt>
                <c:pt idx="621">
                  <c:v>8.9251959570226164E-2</c:v>
                </c:pt>
                <c:pt idx="622">
                  <c:v>0.19602584311276183</c:v>
                </c:pt>
                <c:pt idx="623">
                  <c:v>0.26382925575586663</c:v>
                </c:pt>
                <c:pt idx="624">
                  <c:v>0.18993623676526294</c:v>
                </c:pt>
                <c:pt idx="625">
                  <c:v>6.351662781818404E-2</c:v>
                </c:pt>
                <c:pt idx="626">
                  <c:v>7.9884135555775865E-2</c:v>
                </c:pt>
                <c:pt idx="627">
                  <c:v>0.26474444060479296</c:v>
                </c:pt>
                <c:pt idx="628">
                  <c:v>0.17183789705708338</c:v>
                </c:pt>
                <c:pt idx="629">
                  <c:v>0.10611810327097626</c:v>
                </c:pt>
                <c:pt idx="630">
                  <c:v>6.5316478499775982E-2</c:v>
                </c:pt>
                <c:pt idx="631">
                  <c:v>-1.5848762991187593E-2</c:v>
                </c:pt>
                <c:pt idx="632">
                  <c:v>-9.7396781869711846E-2</c:v>
                </c:pt>
                <c:pt idx="633">
                  <c:v>-0.18363922238540442</c:v>
                </c:pt>
                <c:pt idx="634">
                  <c:v>-0.15028441520703428</c:v>
                </c:pt>
                <c:pt idx="635">
                  <c:v>-0.19940163267517805</c:v>
                </c:pt>
                <c:pt idx="636">
                  <c:v>-0.19511192088955817</c:v>
                </c:pt>
                <c:pt idx="637">
                  <c:v>-0.17512643469620673</c:v>
                </c:pt>
                <c:pt idx="638">
                  <c:v>-0.24599757420551291</c:v>
                </c:pt>
                <c:pt idx="639">
                  <c:v>-0.27950204501888853</c:v>
                </c:pt>
                <c:pt idx="640">
                  <c:v>-0.22016901953068466</c:v>
                </c:pt>
                <c:pt idx="641">
                  <c:v>-0.25243818667932183</c:v>
                </c:pt>
                <c:pt idx="642">
                  <c:v>-0.26545401920009259</c:v>
                </c:pt>
                <c:pt idx="643">
                  <c:v>-0.28177654690982035</c:v>
                </c:pt>
                <c:pt idx="644">
                  <c:v>-0.10877710358131443</c:v>
                </c:pt>
                <c:pt idx="645">
                  <c:v>-3.4030979674009726E-2</c:v>
                </c:pt>
                <c:pt idx="646">
                  <c:v>3.7543249113388744E-2</c:v>
                </c:pt>
                <c:pt idx="647">
                  <c:v>4.1038069122797755E-2</c:v>
                </c:pt>
                <c:pt idx="648">
                  <c:v>9.4182059582171476E-2</c:v>
                </c:pt>
                <c:pt idx="649">
                  <c:v>0.15678490444688256</c:v>
                </c:pt>
                <c:pt idx="650">
                  <c:v>0.26116112038842865</c:v>
                </c:pt>
                <c:pt idx="651">
                  <c:v>0.32243679204941866</c:v>
                </c:pt>
                <c:pt idx="652">
                  <c:v>0.37121478306822908</c:v>
                </c:pt>
                <c:pt idx="653">
                  <c:v>0.41117229988149451</c:v>
                </c:pt>
                <c:pt idx="654">
                  <c:v>0.4923978653267867</c:v>
                </c:pt>
                <c:pt idx="655">
                  <c:v>0.4699474784154416</c:v>
                </c:pt>
                <c:pt idx="656">
                  <c:v>0.31538485874056765</c:v>
                </c:pt>
                <c:pt idx="657">
                  <c:v>0.31843571831228423</c:v>
                </c:pt>
                <c:pt idx="658">
                  <c:v>0.1556852066898588</c:v>
                </c:pt>
                <c:pt idx="659">
                  <c:v>0.13055189787679233</c:v>
                </c:pt>
                <c:pt idx="660">
                  <c:v>9.8820919265998952E-2</c:v>
                </c:pt>
                <c:pt idx="661">
                  <c:v>5.0351930310556764E-2</c:v>
                </c:pt>
                <c:pt idx="662">
                  <c:v>-1.5731672339792974E-2</c:v>
                </c:pt>
                <c:pt idx="663">
                  <c:v>-4.1728821748742706E-2</c:v>
                </c:pt>
                <c:pt idx="664">
                  <c:v>-0.11406978175320343</c:v>
                </c:pt>
                <c:pt idx="665">
                  <c:v>-0.16744841707260802</c:v>
                </c:pt>
                <c:pt idx="666">
                  <c:v>-0.18599863097803751</c:v>
                </c:pt>
                <c:pt idx="667">
                  <c:v>-0.16759990515601192</c:v>
                </c:pt>
                <c:pt idx="668">
                  <c:v>-7.0310654862301258E-2</c:v>
                </c:pt>
                <c:pt idx="669">
                  <c:v>-8.2499059965746635E-2</c:v>
                </c:pt>
                <c:pt idx="670">
                  <c:v>-6.5127733002441318E-2</c:v>
                </c:pt>
                <c:pt idx="671">
                  <c:v>-9.4821239244749694E-2</c:v>
                </c:pt>
                <c:pt idx="672">
                  <c:v>-6.0608899112270104E-2</c:v>
                </c:pt>
                <c:pt idx="673">
                  <c:v>2.9212925027035597E-2</c:v>
                </c:pt>
                <c:pt idx="674">
                  <c:v>8.5248292612318782E-2</c:v>
                </c:pt>
                <c:pt idx="675">
                  <c:v>6.128082317619904E-2</c:v>
                </c:pt>
                <c:pt idx="676">
                  <c:v>5.1785394190530243E-2</c:v>
                </c:pt>
                <c:pt idx="677">
                  <c:v>0.19726234382251015</c:v>
                </c:pt>
                <c:pt idx="678">
                  <c:v>0.19762604739211506</c:v>
                </c:pt>
                <c:pt idx="679">
                  <c:v>0.2121302028361951</c:v>
                </c:pt>
                <c:pt idx="680">
                  <c:v>6.9699640770972487E-2</c:v>
                </c:pt>
                <c:pt idx="681">
                  <c:v>3.2414649085023811E-2</c:v>
                </c:pt>
                <c:pt idx="682">
                  <c:v>8.0962716279262714E-2</c:v>
                </c:pt>
                <c:pt idx="683">
                  <c:v>0.1815176867071405</c:v>
                </c:pt>
                <c:pt idx="684">
                  <c:v>0.21343788146133269</c:v>
                </c:pt>
                <c:pt idx="685">
                  <c:v>0.12647426347297222</c:v>
                </c:pt>
                <c:pt idx="686">
                  <c:v>0.20591244413594453</c:v>
                </c:pt>
                <c:pt idx="687">
                  <c:v>0.28431282454155105</c:v>
                </c:pt>
                <c:pt idx="688">
                  <c:v>0.27243159305798403</c:v>
                </c:pt>
                <c:pt idx="689">
                  <c:v>0.26390685744816467</c:v>
                </c:pt>
                <c:pt idx="690">
                  <c:v>0.26500950412428653</c:v>
                </c:pt>
                <c:pt idx="691">
                  <c:v>0.19331735888206292</c:v>
                </c:pt>
                <c:pt idx="692">
                  <c:v>0.3015242732335971</c:v>
                </c:pt>
                <c:pt idx="693">
                  <c:v>0.22615479595042715</c:v>
                </c:pt>
                <c:pt idx="694">
                  <c:v>0.24093592303265809</c:v>
                </c:pt>
                <c:pt idx="695">
                  <c:v>0.18727111263555235</c:v>
                </c:pt>
                <c:pt idx="696">
                  <c:v>9.9130655535431017E-2</c:v>
                </c:pt>
                <c:pt idx="697">
                  <c:v>0.25292798313052273</c:v>
                </c:pt>
                <c:pt idx="698">
                  <c:v>0.2088703623933921</c:v>
                </c:pt>
                <c:pt idx="699">
                  <c:v>0.1761716100270517</c:v>
                </c:pt>
                <c:pt idx="700">
                  <c:v>0.17523544320603887</c:v>
                </c:pt>
                <c:pt idx="701">
                  <c:v>0.11717648268318628</c:v>
                </c:pt>
                <c:pt idx="702">
                  <c:v>0.15696551289083172</c:v>
                </c:pt>
                <c:pt idx="703">
                  <c:v>0.29781021543734476</c:v>
                </c:pt>
                <c:pt idx="704">
                  <c:v>0.24765356681545117</c:v>
                </c:pt>
                <c:pt idx="705">
                  <c:v>0.33182227592084701</c:v>
                </c:pt>
                <c:pt idx="706">
                  <c:v>-4.2210988288270565E-2</c:v>
                </c:pt>
                <c:pt idx="707">
                  <c:v>-0.1481557579354848</c:v>
                </c:pt>
                <c:pt idx="708">
                  <c:v>-4.9571853375449365E-2</c:v>
                </c:pt>
                <c:pt idx="709">
                  <c:v>-0.13312417678906796</c:v>
                </c:pt>
                <c:pt idx="710">
                  <c:v>-0.12167123946843551</c:v>
                </c:pt>
                <c:pt idx="711">
                  <c:v>-0.17814142109909681</c:v>
                </c:pt>
                <c:pt idx="712">
                  <c:v>-0.1623916011232944</c:v>
                </c:pt>
                <c:pt idx="713">
                  <c:v>-0.16483432030628978</c:v>
                </c:pt>
                <c:pt idx="714">
                  <c:v>-0.16887928663336352</c:v>
                </c:pt>
                <c:pt idx="715">
                  <c:v>-0.21832409378905185</c:v>
                </c:pt>
                <c:pt idx="716">
                  <c:v>-0.28021760051055916</c:v>
                </c:pt>
                <c:pt idx="717">
                  <c:v>-0.22299945843196917</c:v>
                </c:pt>
                <c:pt idx="718">
                  <c:v>5.2055667376526088E-2</c:v>
                </c:pt>
                <c:pt idx="719">
                  <c:v>0.13740901409442216</c:v>
                </c:pt>
                <c:pt idx="720">
                  <c:v>6.9086173162033998E-2</c:v>
                </c:pt>
                <c:pt idx="721">
                  <c:v>0.10363338070962021</c:v>
                </c:pt>
                <c:pt idx="722">
                  <c:v>2.1400118985238026E-2</c:v>
                </c:pt>
                <c:pt idx="723">
                  <c:v>8.2419777894535889E-2</c:v>
                </c:pt>
                <c:pt idx="724">
                  <c:v>0.13033850199511565</c:v>
                </c:pt>
                <c:pt idx="725">
                  <c:v>0.17125894936141031</c:v>
                </c:pt>
                <c:pt idx="726">
                  <c:v>0.11335849349847059</c:v>
                </c:pt>
                <c:pt idx="727">
                  <c:v>0.22881066097307995</c:v>
                </c:pt>
                <c:pt idx="728">
                  <c:v>0.30157565869170377</c:v>
                </c:pt>
                <c:pt idx="729">
                  <c:v>0.2385219916469094</c:v>
                </c:pt>
                <c:pt idx="730">
                  <c:v>0.17319045674323932</c:v>
                </c:pt>
                <c:pt idx="731">
                  <c:v>0.21807842858963306</c:v>
                </c:pt>
                <c:pt idx="732">
                  <c:v>0.22686506868073919</c:v>
                </c:pt>
                <c:pt idx="733">
                  <c:v>5.328021577735903E-2</c:v>
                </c:pt>
                <c:pt idx="734">
                  <c:v>9.5650159533264986E-2</c:v>
                </c:pt>
                <c:pt idx="735">
                  <c:v>9.8268170390790888E-2</c:v>
                </c:pt>
                <c:pt idx="736">
                  <c:v>1.0090581754977138E-2</c:v>
                </c:pt>
                <c:pt idx="737">
                  <c:v>7.0306332028916119E-2</c:v>
                </c:pt>
                <c:pt idx="738">
                  <c:v>7.1233490500173469E-2</c:v>
                </c:pt>
                <c:pt idx="739">
                  <c:v>-2.8471082884919036E-2</c:v>
                </c:pt>
                <c:pt idx="740">
                  <c:v>-0.14493439626495602</c:v>
                </c:pt>
                <c:pt idx="741">
                  <c:v>-0.1889407231316925</c:v>
                </c:pt>
                <c:pt idx="742">
                  <c:v>-0.17122755223405611</c:v>
                </c:pt>
                <c:pt idx="743">
                  <c:v>-0.12909813025125058</c:v>
                </c:pt>
                <c:pt idx="744">
                  <c:v>-0.12317149715357485</c:v>
                </c:pt>
                <c:pt idx="745">
                  <c:v>-8.0344082211063761E-3</c:v>
                </c:pt>
                <c:pt idx="746">
                  <c:v>5.6779890997219903E-2</c:v>
                </c:pt>
                <c:pt idx="747">
                  <c:v>5.3460501080713874E-2</c:v>
                </c:pt>
                <c:pt idx="748">
                  <c:v>8.6293709653684325E-2</c:v>
                </c:pt>
                <c:pt idx="749">
                  <c:v>2.7843082951943321E-2</c:v>
                </c:pt>
                <c:pt idx="750">
                  <c:v>-1.7561366402149642E-2</c:v>
                </c:pt>
                <c:pt idx="751">
                  <c:v>3.6289971833376733E-2</c:v>
                </c:pt>
                <c:pt idx="752">
                  <c:v>0.18027830822980206</c:v>
                </c:pt>
                <c:pt idx="753">
                  <c:v>0.22431442813241259</c:v>
                </c:pt>
                <c:pt idx="754">
                  <c:v>0.24808115041617684</c:v>
                </c:pt>
                <c:pt idx="755">
                  <c:v>0.11713923544467857</c:v>
                </c:pt>
                <c:pt idx="756">
                  <c:v>0.22011124037313912</c:v>
                </c:pt>
                <c:pt idx="757">
                  <c:v>0.14339865015542233</c:v>
                </c:pt>
                <c:pt idx="758">
                  <c:v>7.5161719652303102E-2</c:v>
                </c:pt>
                <c:pt idx="759">
                  <c:v>2.5182368962164109E-2</c:v>
                </c:pt>
                <c:pt idx="760">
                  <c:v>5.5396299490873602E-2</c:v>
                </c:pt>
                <c:pt idx="761">
                  <c:v>1.417949032535594E-2</c:v>
                </c:pt>
                <c:pt idx="762">
                  <c:v>5.0409810227948743E-2</c:v>
                </c:pt>
                <c:pt idx="763">
                  <c:v>4.5932124466149082E-2</c:v>
                </c:pt>
                <c:pt idx="764">
                  <c:v>-1.376911287884322E-3</c:v>
                </c:pt>
                <c:pt idx="765">
                  <c:v>3.0259123521731685E-2</c:v>
                </c:pt>
                <c:pt idx="766">
                  <c:v>1.8308501533508714E-2</c:v>
                </c:pt>
                <c:pt idx="767">
                  <c:v>0.10262418092716642</c:v>
                </c:pt>
                <c:pt idx="768">
                  <c:v>-4.5554842493090164E-3</c:v>
                </c:pt>
                <c:pt idx="769">
                  <c:v>2.6062104832888247E-2</c:v>
                </c:pt>
                <c:pt idx="770">
                  <c:v>2.8767284756777867E-2</c:v>
                </c:pt>
                <c:pt idx="771">
                  <c:v>7.6030215648731372E-2</c:v>
                </c:pt>
                <c:pt idx="772">
                  <c:v>1.7118927948350474E-2</c:v>
                </c:pt>
                <c:pt idx="773">
                  <c:v>4.1128425930307896E-2</c:v>
                </c:pt>
                <c:pt idx="774">
                  <c:v>6.2299622744397071E-2</c:v>
                </c:pt>
                <c:pt idx="775">
                  <c:v>1.4875861517359201E-2</c:v>
                </c:pt>
                <c:pt idx="776">
                  <c:v>8.2763626001906232E-2</c:v>
                </c:pt>
                <c:pt idx="777">
                  <c:v>6.255556540985506E-2</c:v>
                </c:pt>
                <c:pt idx="778">
                  <c:v>8.1775586062619782E-2</c:v>
                </c:pt>
                <c:pt idx="779">
                  <c:v>3.0761089831762428E-2</c:v>
                </c:pt>
                <c:pt idx="780">
                  <c:v>3.0543563191471362E-2</c:v>
                </c:pt>
                <c:pt idx="781">
                  <c:v>5.8539135600933545E-2</c:v>
                </c:pt>
                <c:pt idx="782">
                  <c:v>1.1565849473311046E-2</c:v>
                </c:pt>
                <c:pt idx="783">
                  <c:v>-5.7082672180712085E-2</c:v>
                </c:pt>
                <c:pt idx="784">
                  <c:v>-2.2605124394984105E-2</c:v>
                </c:pt>
                <c:pt idx="785">
                  <c:v>-3.8322972764960578E-2</c:v>
                </c:pt>
                <c:pt idx="786">
                  <c:v>-6.6606979691114621E-2</c:v>
                </c:pt>
                <c:pt idx="787">
                  <c:v>-3.0538482555204347E-2</c:v>
                </c:pt>
                <c:pt idx="788">
                  <c:v>-2.6897678331215022E-2</c:v>
                </c:pt>
                <c:pt idx="789">
                  <c:v>-4.730417233911105E-2</c:v>
                </c:pt>
                <c:pt idx="790">
                  <c:v>-4.7725699242422842E-2</c:v>
                </c:pt>
                <c:pt idx="791">
                  <c:v>-7.7084016951033368E-2</c:v>
                </c:pt>
                <c:pt idx="792">
                  <c:v>-7.2238376051683456E-2</c:v>
                </c:pt>
                <c:pt idx="793">
                  <c:v>-8.007513538822239E-2</c:v>
                </c:pt>
                <c:pt idx="794">
                  <c:v>-9.7289450800319421E-3</c:v>
                </c:pt>
                <c:pt idx="795">
                  <c:v>7.3772904684344595E-2</c:v>
                </c:pt>
                <c:pt idx="796">
                  <c:v>9.3762981913571131E-2</c:v>
                </c:pt>
                <c:pt idx="797">
                  <c:v>0.12483423965969427</c:v>
                </c:pt>
                <c:pt idx="798">
                  <c:v>0.18689908664254173</c:v>
                </c:pt>
                <c:pt idx="799">
                  <c:v>0.18628729310522296</c:v>
                </c:pt>
                <c:pt idx="800">
                  <c:v>0.13809950656867057</c:v>
                </c:pt>
                <c:pt idx="801">
                  <c:v>0.22358430624896816</c:v>
                </c:pt>
                <c:pt idx="802">
                  <c:v>0.19236642322393321</c:v>
                </c:pt>
                <c:pt idx="803">
                  <c:v>0.29867612515926112</c:v>
                </c:pt>
                <c:pt idx="804">
                  <c:v>0.30669977766538731</c:v>
                </c:pt>
                <c:pt idx="805">
                  <c:v>0.31761201881860884</c:v>
                </c:pt>
                <c:pt idx="806">
                  <c:v>0.27622546736633458</c:v>
                </c:pt>
                <c:pt idx="807">
                  <c:v>0.24658873905104586</c:v>
                </c:pt>
                <c:pt idx="808">
                  <c:v>0.22617551827773058</c:v>
                </c:pt>
                <c:pt idx="809">
                  <c:v>0.20734717947047696</c:v>
                </c:pt>
                <c:pt idx="810">
                  <c:v>0.1820467442850516</c:v>
                </c:pt>
                <c:pt idx="811">
                  <c:v>8.8210489922234486E-2</c:v>
                </c:pt>
                <c:pt idx="812">
                  <c:v>0.11173585163051671</c:v>
                </c:pt>
                <c:pt idx="813">
                  <c:v>0.1258473758178035</c:v>
                </c:pt>
                <c:pt idx="814">
                  <c:v>0.16607433098191024</c:v>
                </c:pt>
                <c:pt idx="815">
                  <c:v>0.20655734783422014</c:v>
                </c:pt>
                <c:pt idx="816">
                  <c:v>0.15651040650162168</c:v>
                </c:pt>
                <c:pt idx="817">
                  <c:v>0.1882006111295676</c:v>
                </c:pt>
                <c:pt idx="818">
                  <c:v>0.18732289794548501</c:v>
                </c:pt>
                <c:pt idx="819">
                  <c:v>0.12161934611720016</c:v>
                </c:pt>
                <c:pt idx="820">
                  <c:v>0.17305807734344897</c:v>
                </c:pt>
                <c:pt idx="821">
                  <c:v>0.21727604236075712</c:v>
                </c:pt>
                <c:pt idx="822">
                  <c:v>0.27188639077357873</c:v>
                </c:pt>
                <c:pt idx="823">
                  <c:v>0.44901128633517073</c:v>
                </c:pt>
                <c:pt idx="824">
                  <c:v>0.33352682822485663</c:v>
                </c:pt>
                <c:pt idx="825">
                  <c:v>0.33222934621942524</c:v>
                </c:pt>
                <c:pt idx="826">
                  <c:v>0.2502482737015343</c:v>
                </c:pt>
                <c:pt idx="827">
                  <c:v>0.21555666490694969</c:v>
                </c:pt>
                <c:pt idx="828">
                  <c:v>0.26502176039925407</c:v>
                </c:pt>
                <c:pt idx="829">
                  <c:v>0.20209859006088099</c:v>
                </c:pt>
                <c:pt idx="830">
                  <c:v>0.28247962234994106</c:v>
                </c:pt>
                <c:pt idx="831">
                  <c:v>0.41199749610413816</c:v>
                </c:pt>
                <c:pt idx="832">
                  <c:v>0.34296581656581043</c:v>
                </c:pt>
                <c:pt idx="833">
                  <c:v>0.23904879302561916</c:v>
                </c:pt>
                <c:pt idx="834">
                  <c:v>0.23524457697402223</c:v>
                </c:pt>
                <c:pt idx="835">
                  <c:v>0.12638033943877203</c:v>
                </c:pt>
                <c:pt idx="836">
                  <c:v>1.4607364783819313E-2</c:v>
                </c:pt>
                <c:pt idx="837">
                  <c:v>2.5188871697442355E-2</c:v>
                </c:pt>
                <c:pt idx="838">
                  <c:v>0.1546518073313099</c:v>
                </c:pt>
                <c:pt idx="839">
                  <c:v>0.1706758261068409</c:v>
                </c:pt>
                <c:pt idx="840">
                  <c:v>0.22144271892508327</c:v>
                </c:pt>
                <c:pt idx="841">
                  <c:v>0.26023320598966615</c:v>
                </c:pt>
                <c:pt idx="842">
                  <c:v>0.13135518914596384</c:v>
                </c:pt>
                <c:pt idx="843">
                  <c:v>0.11654851285369368</c:v>
                </c:pt>
                <c:pt idx="844">
                  <c:v>0.15008785298597266</c:v>
                </c:pt>
                <c:pt idx="845">
                  <c:v>0.13935565695513172</c:v>
                </c:pt>
                <c:pt idx="846">
                  <c:v>0.15373346714985803</c:v>
                </c:pt>
                <c:pt idx="847">
                  <c:v>0.12857640284493832</c:v>
                </c:pt>
                <c:pt idx="848">
                  <c:v>0.3228195037070366</c:v>
                </c:pt>
                <c:pt idx="849">
                  <c:v>0.20263918269473072</c:v>
                </c:pt>
                <c:pt idx="850">
                  <c:v>0.18001497083076612</c:v>
                </c:pt>
                <c:pt idx="851">
                  <c:v>0.13406311968567824</c:v>
                </c:pt>
                <c:pt idx="852">
                  <c:v>0.13379917495760696</c:v>
                </c:pt>
                <c:pt idx="853">
                  <c:v>2.4855986153518028E-2</c:v>
                </c:pt>
                <c:pt idx="854">
                  <c:v>3.9951520296435686E-2</c:v>
                </c:pt>
                <c:pt idx="855">
                  <c:v>0.10200603748214122</c:v>
                </c:pt>
                <c:pt idx="856">
                  <c:v>2.4126206560054403E-2</c:v>
                </c:pt>
                <c:pt idx="857">
                  <c:v>2.3773155802512769E-2</c:v>
                </c:pt>
                <c:pt idx="858">
                  <c:v>-5.0190357642497796E-3</c:v>
                </c:pt>
                <c:pt idx="859">
                  <c:v>1.2653696525261188E-2</c:v>
                </c:pt>
                <c:pt idx="860">
                  <c:v>8.709018800068305E-2</c:v>
                </c:pt>
                <c:pt idx="861">
                  <c:v>5.5708899932394723E-2</c:v>
                </c:pt>
                <c:pt idx="862">
                  <c:v>-1.5763159453890299E-2</c:v>
                </c:pt>
                <c:pt idx="863">
                  <c:v>-0.11801985934423524</c:v>
                </c:pt>
                <c:pt idx="864">
                  <c:v>-0.16432331821231672</c:v>
                </c:pt>
                <c:pt idx="865">
                  <c:v>-8.1493252272956687E-2</c:v>
                </c:pt>
                <c:pt idx="866">
                  <c:v>-0.15398436210953309</c:v>
                </c:pt>
                <c:pt idx="867">
                  <c:v>-0.2876996661976578</c:v>
                </c:pt>
                <c:pt idx="868">
                  <c:v>-0.20278937546264103</c:v>
                </c:pt>
                <c:pt idx="869">
                  <c:v>-0.17942009625139424</c:v>
                </c:pt>
                <c:pt idx="870">
                  <c:v>-0.22084550884403775</c:v>
                </c:pt>
                <c:pt idx="871">
                  <c:v>-0.21522704475555271</c:v>
                </c:pt>
                <c:pt idx="872">
                  <c:v>-0.31536982087737064</c:v>
                </c:pt>
                <c:pt idx="873">
                  <c:v>-0.33837312009129955</c:v>
                </c:pt>
                <c:pt idx="874">
                  <c:v>-0.31980283860719372</c:v>
                </c:pt>
                <c:pt idx="875">
                  <c:v>-0.19213334382149966</c:v>
                </c:pt>
                <c:pt idx="876">
                  <c:v>-0.18857674619079404</c:v>
                </c:pt>
                <c:pt idx="877">
                  <c:v>-0.22936004412980029</c:v>
                </c:pt>
                <c:pt idx="878">
                  <c:v>-0.16241868978663673</c:v>
                </c:pt>
                <c:pt idx="879">
                  <c:v>-6.7689133592370221E-2</c:v>
                </c:pt>
                <c:pt idx="880">
                  <c:v>-0.19578378221831005</c:v>
                </c:pt>
                <c:pt idx="881">
                  <c:v>-0.20817259087105858</c:v>
                </c:pt>
                <c:pt idx="882">
                  <c:v>-0.2484369400441111</c:v>
                </c:pt>
                <c:pt idx="883">
                  <c:v>-0.30387565009156781</c:v>
                </c:pt>
                <c:pt idx="884">
                  <c:v>-0.24600028737163654</c:v>
                </c:pt>
                <c:pt idx="885">
                  <c:v>-0.26874083021577416</c:v>
                </c:pt>
                <c:pt idx="886">
                  <c:v>-0.21643117287289002</c:v>
                </c:pt>
                <c:pt idx="887">
                  <c:v>-0.23021549545379688</c:v>
                </c:pt>
                <c:pt idx="888">
                  <c:v>-0.28517860415410284</c:v>
                </c:pt>
                <c:pt idx="889">
                  <c:v>-0.29394914220140606</c:v>
                </c:pt>
                <c:pt idx="890">
                  <c:v>-0.28822363624797076</c:v>
                </c:pt>
                <c:pt idx="891">
                  <c:v>-0.3084149002694449</c:v>
                </c:pt>
                <c:pt idx="892">
                  <c:v>-0.19282559937369317</c:v>
                </c:pt>
                <c:pt idx="893">
                  <c:v>-0.13588198515080274</c:v>
                </c:pt>
                <c:pt idx="894">
                  <c:v>-5.0825963136017505E-2</c:v>
                </c:pt>
                <c:pt idx="895">
                  <c:v>4.8783752616907552E-2</c:v>
                </c:pt>
                <c:pt idx="896">
                  <c:v>5.9865086223859845E-2</c:v>
                </c:pt>
                <c:pt idx="897">
                  <c:v>0.18487092035216748</c:v>
                </c:pt>
                <c:pt idx="898">
                  <c:v>0.14916522467288612</c:v>
                </c:pt>
                <c:pt idx="899">
                  <c:v>9.2400636179060663E-2</c:v>
                </c:pt>
                <c:pt idx="900">
                  <c:v>0.22855713854758697</c:v>
                </c:pt>
                <c:pt idx="901">
                  <c:v>0.2885974326318157</c:v>
                </c:pt>
                <c:pt idx="902">
                  <c:v>0.32848473293949093</c:v>
                </c:pt>
                <c:pt idx="903">
                  <c:v>0.29615848615638729</c:v>
                </c:pt>
                <c:pt idx="904">
                  <c:v>0.16968679131904277</c:v>
                </c:pt>
                <c:pt idx="905">
                  <c:v>0.12111134735453002</c:v>
                </c:pt>
                <c:pt idx="906">
                  <c:v>0.12992249949961326</c:v>
                </c:pt>
                <c:pt idx="907">
                  <c:v>7.2482050674308157E-2</c:v>
                </c:pt>
                <c:pt idx="908">
                  <c:v>5.6876487373227126E-2</c:v>
                </c:pt>
                <c:pt idx="909">
                  <c:v>8.2631800522395535E-2</c:v>
                </c:pt>
                <c:pt idx="910">
                  <c:v>3.8277325449922982E-2</c:v>
                </c:pt>
                <c:pt idx="911">
                  <c:v>7.2257035220702398E-2</c:v>
                </c:pt>
                <c:pt idx="912">
                  <c:v>5.2927265695749424E-2</c:v>
                </c:pt>
                <c:pt idx="913">
                  <c:v>7.4311080251105721E-3</c:v>
                </c:pt>
                <c:pt idx="914">
                  <c:v>1.6368854219980383E-2</c:v>
                </c:pt>
                <c:pt idx="915">
                  <c:v>1.1545340136345589E-2</c:v>
                </c:pt>
                <c:pt idx="916">
                  <c:v>9.318930888707562E-3</c:v>
                </c:pt>
                <c:pt idx="917">
                  <c:v>2.9952217511066706E-2</c:v>
                </c:pt>
                <c:pt idx="918">
                  <c:v>1.3144173646833693E-2</c:v>
                </c:pt>
                <c:pt idx="919">
                  <c:v>8.9334488475018847E-2</c:v>
                </c:pt>
                <c:pt idx="920">
                  <c:v>7.4005622141330996E-2</c:v>
                </c:pt>
                <c:pt idx="921">
                  <c:v>7.0599359597027955E-2</c:v>
                </c:pt>
                <c:pt idx="922">
                  <c:v>3.3072249868765044E-2</c:v>
                </c:pt>
                <c:pt idx="923">
                  <c:v>2.9376399244406062E-2</c:v>
                </c:pt>
                <c:pt idx="924">
                  <c:v>-5.5363881390914083E-3</c:v>
                </c:pt>
                <c:pt idx="925">
                  <c:v>4.993860452564855E-2</c:v>
                </c:pt>
                <c:pt idx="926">
                  <c:v>2.9557422877441578E-2</c:v>
                </c:pt>
                <c:pt idx="927">
                  <c:v>6.111938300022586E-2</c:v>
                </c:pt>
                <c:pt idx="928">
                  <c:v>9.476341766812349E-2</c:v>
                </c:pt>
                <c:pt idx="929">
                  <c:v>2.5788477650010577E-2</c:v>
                </c:pt>
                <c:pt idx="930">
                  <c:v>2.6188477650010589E-2</c:v>
                </c:pt>
                <c:pt idx="931">
                  <c:v>-5.9256978293087542E-3</c:v>
                </c:pt>
                <c:pt idx="932">
                  <c:v>3.0760203413415288E-2</c:v>
                </c:pt>
                <c:pt idx="933">
                  <c:v>5.152553978919007E-2</c:v>
                </c:pt>
                <c:pt idx="934">
                  <c:v>0.10711891323738168</c:v>
                </c:pt>
                <c:pt idx="935">
                  <c:v>8.7794201762278132E-2</c:v>
                </c:pt>
                <c:pt idx="936">
                  <c:v>0.10358893890527766</c:v>
                </c:pt>
                <c:pt idx="937">
                  <c:v>8.9329217615925022E-2</c:v>
                </c:pt>
                <c:pt idx="938">
                  <c:v>6.4062710631947115E-2</c:v>
                </c:pt>
                <c:pt idx="939">
                  <c:v>6.3485631164584125E-2</c:v>
                </c:pt>
                <c:pt idx="940">
                  <c:v>9.5883742475996847E-2</c:v>
                </c:pt>
                <c:pt idx="941">
                  <c:v>0.1713673960959734</c:v>
                </c:pt>
                <c:pt idx="942">
                  <c:v>0.17214988448250482</c:v>
                </c:pt>
                <c:pt idx="943">
                  <c:v>0.10221200861016359</c:v>
                </c:pt>
                <c:pt idx="944">
                  <c:v>9.208003393174094E-2</c:v>
                </c:pt>
                <c:pt idx="945">
                  <c:v>0.10554955858918699</c:v>
                </c:pt>
                <c:pt idx="946">
                  <c:v>8.7518803574234749E-2</c:v>
                </c:pt>
                <c:pt idx="947">
                  <c:v>2.1069889680895439E-2</c:v>
                </c:pt>
                <c:pt idx="948">
                  <c:v>-2.0321327001021072E-3</c:v>
                </c:pt>
                <c:pt idx="949">
                  <c:v>-7.8631671498468739E-2</c:v>
                </c:pt>
                <c:pt idx="950">
                  <c:v>-9.3435860031383725E-2</c:v>
                </c:pt>
                <c:pt idx="951">
                  <c:v>-0.10776334635408287</c:v>
                </c:pt>
                <c:pt idx="952">
                  <c:v>-0.10411367070911336</c:v>
                </c:pt>
                <c:pt idx="953">
                  <c:v>-0.12473660588301431</c:v>
                </c:pt>
                <c:pt idx="954">
                  <c:v>-0.1900747356183406</c:v>
                </c:pt>
                <c:pt idx="955">
                  <c:v>-0.16945994617043014</c:v>
                </c:pt>
                <c:pt idx="956">
                  <c:v>-0.16954794619694688</c:v>
                </c:pt>
                <c:pt idx="957">
                  <c:v>-0.2780657983331396</c:v>
                </c:pt>
                <c:pt idx="958">
                  <c:v>-0.4261964522029783</c:v>
                </c:pt>
                <c:pt idx="959">
                  <c:v>-0.44510752132624132</c:v>
                </c:pt>
                <c:pt idx="960">
                  <c:v>-0.42429724705699268</c:v>
                </c:pt>
                <c:pt idx="961">
                  <c:v>-0.4406847809894554</c:v>
                </c:pt>
                <c:pt idx="962">
                  <c:v>-0.48962909748225159</c:v>
                </c:pt>
                <c:pt idx="963">
                  <c:v>-0.43891329860570166</c:v>
                </c:pt>
                <c:pt idx="964">
                  <c:v>-0.41091520576167367</c:v>
                </c:pt>
                <c:pt idx="965">
                  <c:v>-0.38461998594644725</c:v>
                </c:pt>
                <c:pt idx="966">
                  <c:v>-0.32082257389793623</c:v>
                </c:pt>
                <c:pt idx="967">
                  <c:v>-0.25527004889534122</c:v>
                </c:pt>
                <c:pt idx="968">
                  <c:v>-0.23618000262243755</c:v>
                </c:pt>
                <c:pt idx="969">
                  <c:v>-0.12090858680453867</c:v>
                </c:pt>
                <c:pt idx="970">
                  <c:v>4.5849174269950436E-2</c:v>
                </c:pt>
                <c:pt idx="971">
                  <c:v>0.20128145305553491</c:v>
                </c:pt>
                <c:pt idx="972">
                  <c:v>0.21097407985306427</c:v>
                </c:pt>
                <c:pt idx="973">
                  <c:v>0.27737070326346386</c:v>
                </c:pt>
                <c:pt idx="974">
                  <c:v>0.48117349755414845</c:v>
                </c:pt>
                <c:pt idx="975">
                  <c:v>0.44326755650667837</c:v>
                </c:pt>
                <c:pt idx="976">
                  <c:v>0.33397009573741365</c:v>
                </c:pt>
                <c:pt idx="977">
                  <c:v>0.15867375706789849</c:v>
                </c:pt>
                <c:pt idx="978">
                  <c:v>9.396687083158442E-2</c:v>
                </c:pt>
                <c:pt idx="979">
                  <c:v>8.9916259275640176E-2</c:v>
                </c:pt>
                <c:pt idx="980">
                  <c:v>3.0554878701950852E-3</c:v>
                </c:pt>
                <c:pt idx="981">
                  <c:v>5.5346160597913877E-2</c:v>
                </c:pt>
                <c:pt idx="982">
                  <c:v>0.11757819920586353</c:v>
                </c:pt>
                <c:pt idx="983">
                  <c:v>4.958746417526768E-2</c:v>
                </c:pt>
                <c:pt idx="984">
                  <c:v>9.9114928659055704E-2</c:v>
                </c:pt>
                <c:pt idx="985">
                  <c:v>0.1702656975811988</c:v>
                </c:pt>
                <c:pt idx="986">
                  <c:v>0.17272629583727844</c:v>
                </c:pt>
                <c:pt idx="987">
                  <c:v>0.10438361912252508</c:v>
                </c:pt>
                <c:pt idx="988">
                  <c:v>0.11989417626358691</c:v>
                </c:pt>
                <c:pt idx="989">
                  <c:v>0.20943586248430382</c:v>
                </c:pt>
                <c:pt idx="990">
                  <c:v>0.25669986132828571</c:v>
                </c:pt>
                <c:pt idx="991">
                  <c:v>0.14664968614458612</c:v>
                </c:pt>
                <c:pt idx="992">
                  <c:v>0.14072247165874407</c:v>
                </c:pt>
                <c:pt idx="993">
                  <c:v>-3.0194911952685567E-2</c:v>
                </c:pt>
                <c:pt idx="994">
                  <c:v>4.0178289181970597E-2</c:v>
                </c:pt>
                <c:pt idx="995">
                  <c:v>3.9192517694001019E-2</c:v>
                </c:pt>
                <c:pt idx="996">
                  <c:v>-1.8622533394750673E-2</c:v>
                </c:pt>
                <c:pt idx="997">
                  <c:v>2.1254733898252928E-3</c:v>
                </c:pt>
                <c:pt idx="998">
                  <c:v>1.1293670927454078E-2</c:v>
                </c:pt>
                <c:pt idx="999">
                  <c:v>4.469380517889595E-2</c:v>
                </c:pt>
                <c:pt idx="1000">
                  <c:v>7.3001352042234638E-3</c:v>
                </c:pt>
                <c:pt idx="1001">
                  <c:v>-4.2752106727571709E-2</c:v>
                </c:pt>
                <c:pt idx="1002">
                  <c:v>1.7333811120972334E-2</c:v>
                </c:pt>
                <c:pt idx="1003">
                  <c:v>5.6542667240537095E-2</c:v>
                </c:pt>
                <c:pt idx="1004">
                  <c:v>0.14441214153901738</c:v>
                </c:pt>
                <c:pt idx="1005">
                  <c:v>0.2659705709268842</c:v>
                </c:pt>
                <c:pt idx="1006">
                  <c:v>0.11634070167198871</c:v>
                </c:pt>
                <c:pt idx="1007">
                  <c:v>0.12572574437932049</c:v>
                </c:pt>
                <c:pt idx="1008">
                  <c:v>0.12306145679387553</c:v>
                </c:pt>
                <c:pt idx="1009">
                  <c:v>0.12923201594161371</c:v>
                </c:pt>
                <c:pt idx="1010">
                  <c:v>9.5202771624252072E-2</c:v>
                </c:pt>
                <c:pt idx="1011">
                  <c:v>0.10115503491157141</c:v>
                </c:pt>
                <c:pt idx="1012">
                  <c:v>0.13136130832782986</c:v>
                </c:pt>
                <c:pt idx="1013">
                  <c:v>0.2335520565408036</c:v>
                </c:pt>
                <c:pt idx="1014">
                  <c:v>0.16301220609215977</c:v>
                </c:pt>
                <c:pt idx="1015">
                  <c:v>0.20597108431033731</c:v>
                </c:pt>
                <c:pt idx="1016">
                  <c:v>0.14116410549177222</c:v>
                </c:pt>
                <c:pt idx="1017">
                  <c:v>0.14684419809340396</c:v>
                </c:pt>
                <c:pt idx="1018">
                  <c:v>0.22632555395384743</c:v>
                </c:pt>
                <c:pt idx="1019">
                  <c:v>0.25666094984036492</c:v>
                </c:pt>
                <c:pt idx="1020">
                  <c:v>0.27758177769430792</c:v>
                </c:pt>
                <c:pt idx="1021">
                  <c:v>0.1702152198004229</c:v>
                </c:pt>
                <c:pt idx="1022">
                  <c:v>0.20925339911730723</c:v>
                </c:pt>
                <c:pt idx="1023">
                  <c:v>0.17453647968182387</c:v>
                </c:pt>
                <c:pt idx="1024">
                  <c:v>0.16155929032813648</c:v>
                </c:pt>
                <c:pt idx="1025">
                  <c:v>0.1627269773801519</c:v>
                </c:pt>
                <c:pt idx="1026">
                  <c:v>0.20360921935122764</c:v>
                </c:pt>
                <c:pt idx="1027">
                  <c:v>0.12763783625861708</c:v>
                </c:pt>
                <c:pt idx="1028">
                  <c:v>0.21163898013281374</c:v>
                </c:pt>
                <c:pt idx="1029">
                  <c:v>0.15590491992529965</c:v>
                </c:pt>
                <c:pt idx="1030">
                  <c:v>0.13312839385418404</c:v>
                </c:pt>
                <c:pt idx="1031">
                  <c:v>0.1287817007752175</c:v>
                </c:pt>
                <c:pt idx="1032">
                  <c:v>9.8496758532409898E-2</c:v>
                </c:pt>
                <c:pt idx="1033">
                  <c:v>0.10731391731555542</c:v>
                </c:pt>
                <c:pt idx="1034">
                  <c:v>0.11895413843473224</c:v>
                </c:pt>
                <c:pt idx="1035">
                  <c:v>9.0781072042308286E-2</c:v>
                </c:pt>
                <c:pt idx="1036">
                  <c:v>9.4143309841090483E-2</c:v>
                </c:pt>
                <c:pt idx="1037">
                  <c:v>7.7940916988803233E-2</c:v>
                </c:pt>
                <c:pt idx="1038">
                  <c:v>3.2008850004135128E-2</c:v>
                </c:pt>
                <c:pt idx="1039">
                  <c:v>7.0217943474165462E-2</c:v>
                </c:pt>
                <c:pt idx="1040">
                  <c:v>-3.5896921651275615E-2</c:v>
                </c:pt>
                <c:pt idx="1041">
                  <c:v>-4.7352599073518638E-2</c:v>
                </c:pt>
                <c:pt idx="1042">
                  <c:v>1.1969622769110622E-2</c:v>
                </c:pt>
                <c:pt idx="1043">
                  <c:v>-1.3570828087041242E-2</c:v>
                </c:pt>
                <c:pt idx="1044">
                  <c:v>-2.6574550379214003E-2</c:v>
                </c:pt>
                <c:pt idx="1045">
                  <c:v>-4.701514709320101E-2</c:v>
                </c:pt>
                <c:pt idx="1046">
                  <c:v>-0.10136128359525302</c:v>
                </c:pt>
                <c:pt idx="1047">
                  <c:v>-2.0606836641953327E-2</c:v>
                </c:pt>
                <c:pt idx="1048">
                  <c:v>-2.6354505056316688E-2</c:v>
                </c:pt>
                <c:pt idx="1049">
                  <c:v>-1.9357548768220212E-2</c:v>
                </c:pt>
                <c:pt idx="1050">
                  <c:v>4.7178988425276847E-3</c:v>
                </c:pt>
                <c:pt idx="1051">
                  <c:v>2.3067178560055565E-2</c:v>
                </c:pt>
                <c:pt idx="1052">
                  <c:v>9.2080741311098724E-2</c:v>
                </c:pt>
                <c:pt idx="1053">
                  <c:v>0.11997260582319388</c:v>
                </c:pt>
                <c:pt idx="1054">
                  <c:v>1.0737988193666746E-2</c:v>
                </c:pt>
                <c:pt idx="1055">
                  <c:v>4.1771479318875523E-2</c:v>
                </c:pt>
                <c:pt idx="1056">
                  <c:v>7.8912806959347145E-2</c:v>
                </c:pt>
                <c:pt idx="1057">
                  <c:v>0.16114104618221212</c:v>
                </c:pt>
                <c:pt idx="1058">
                  <c:v>0.21013140654415335</c:v>
                </c:pt>
                <c:pt idx="1059">
                  <c:v>0.13217164659300101</c:v>
                </c:pt>
                <c:pt idx="1060">
                  <c:v>0.14044312636010461</c:v>
                </c:pt>
                <c:pt idx="1061">
                  <c:v>0.13602463108230073</c:v>
                </c:pt>
                <c:pt idx="1062">
                  <c:v>0.1418933909784672</c:v>
                </c:pt>
                <c:pt idx="1063">
                  <c:v>0.12235733420062023</c:v>
                </c:pt>
                <c:pt idx="1064">
                  <c:v>0.12507760828504319</c:v>
                </c:pt>
                <c:pt idx="1065">
                  <c:v>0.14953944912588996</c:v>
                </c:pt>
                <c:pt idx="1066">
                  <c:v>0.19973307526025991</c:v>
                </c:pt>
                <c:pt idx="1067">
                  <c:v>0.19222147605665379</c:v>
                </c:pt>
                <c:pt idx="1068">
                  <c:v>0.18283744306813351</c:v>
                </c:pt>
                <c:pt idx="1069">
                  <c:v>0.22863347257697594</c:v>
                </c:pt>
                <c:pt idx="1070">
                  <c:v>0.13494094684898028</c:v>
                </c:pt>
                <c:pt idx="1071">
                  <c:v>0.10067726408211797</c:v>
                </c:pt>
                <c:pt idx="1072">
                  <c:v>9.3342955246589976E-2</c:v>
                </c:pt>
                <c:pt idx="1073">
                  <c:v>0.10326190264079735</c:v>
                </c:pt>
                <c:pt idx="1074">
                  <c:v>0.10346190264079713</c:v>
                </c:pt>
                <c:pt idx="1075">
                  <c:v>0.12271593711447644</c:v>
                </c:pt>
                <c:pt idx="1076">
                  <c:v>0.15695123284259635</c:v>
                </c:pt>
                <c:pt idx="1077">
                  <c:v>0.13948174590417348</c:v>
                </c:pt>
                <c:pt idx="1078">
                  <c:v>3.1367345337953295E-2</c:v>
                </c:pt>
                <c:pt idx="1079">
                  <c:v>1.9539962339038999E-2</c:v>
                </c:pt>
                <c:pt idx="1080">
                  <c:v>-8.6788845079790511E-2</c:v>
                </c:pt>
                <c:pt idx="1081">
                  <c:v>-6.356983975284336E-2</c:v>
                </c:pt>
                <c:pt idx="1082">
                  <c:v>7.8602568695775171E-3</c:v>
                </c:pt>
                <c:pt idx="1083">
                  <c:v>5.5977288993276739E-2</c:v>
                </c:pt>
                <c:pt idx="1084">
                  <c:v>9.7207171944116613E-2</c:v>
                </c:pt>
                <c:pt idx="1085">
                  <c:v>4.7889027015446395E-4</c:v>
                </c:pt>
                <c:pt idx="1086">
                  <c:v>6.6800096436295142E-2</c:v>
                </c:pt>
                <c:pt idx="1087">
                  <c:v>4.6128382014055391E-2</c:v>
                </c:pt>
                <c:pt idx="1088">
                  <c:v>-4.4876490623347309E-3</c:v>
                </c:pt>
                <c:pt idx="1089">
                  <c:v>1.2266925425275625E-2</c:v>
                </c:pt>
                <c:pt idx="1090">
                  <c:v>0.1125991280667708</c:v>
                </c:pt>
                <c:pt idx="1091">
                  <c:v>0.13001571581300941</c:v>
                </c:pt>
                <c:pt idx="1092">
                  <c:v>0.28443180216616731</c:v>
                </c:pt>
                <c:pt idx="1093">
                  <c:v>0.18727230297685499</c:v>
                </c:pt>
                <c:pt idx="1094">
                  <c:v>5.3975150122913658E-2</c:v>
                </c:pt>
                <c:pt idx="1095">
                  <c:v>-0.10006769267928764</c:v>
                </c:pt>
                <c:pt idx="1096">
                  <c:v>-1.7044902336157595E-2</c:v>
                </c:pt>
                <c:pt idx="1097">
                  <c:v>0.1024888150695579</c:v>
                </c:pt>
                <c:pt idx="1098">
                  <c:v>4.9995457720170333E-2</c:v>
                </c:pt>
                <c:pt idx="1099">
                  <c:v>9.7412619810319331E-2</c:v>
                </c:pt>
                <c:pt idx="1100">
                  <c:v>0.19638786544877218</c:v>
                </c:pt>
                <c:pt idx="1101">
                  <c:v>0.12771217881782529</c:v>
                </c:pt>
                <c:pt idx="1102">
                  <c:v>7.2670690869405002E-2</c:v>
                </c:pt>
                <c:pt idx="1103">
                  <c:v>0.150820347891156</c:v>
                </c:pt>
                <c:pt idx="1104">
                  <c:v>0.16052027688815404</c:v>
                </c:pt>
                <c:pt idx="1105">
                  <c:v>0.14723068436532982</c:v>
                </c:pt>
                <c:pt idx="1106">
                  <c:v>0.28529816525423718</c:v>
                </c:pt>
                <c:pt idx="1107">
                  <c:v>0.53250424403008889</c:v>
                </c:pt>
                <c:pt idx="1108">
                  <c:v>0.43024012645035853</c:v>
                </c:pt>
                <c:pt idx="1109">
                  <c:v>0.37316171948788768</c:v>
                </c:pt>
                <c:pt idx="1110">
                  <c:v>0.37948988386307997</c:v>
                </c:pt>
                <c:pt idx="1111">
                  <c:v>0.3381399877877902</c:v>
                </c:pt>
                <c:pt idx="1112">
                  <c:v>0.28531005076643212</c:v>
                </c:pt>
                <c:pt idx="1113">
                  <c:v>0.27382009709541877</c:v>
                </c:pt>
                <c:pt idx="1114">
                  <c:v>0.4015772918654284</c:v>
                </c:pt>
                <c:pt idx="1115">
                  <c:v>0.25237877742366593</c:v>
                </c:pt>
                <c:pt idx="1116">
                  <c:v>0.26016370055108418</c:v>
                </c:pt>
              </c:numCache>
            </c:numRef>
          </c:yVal>
          <c:smooth val="0"/>
          <c:extLst>
            <c:ext xmlns:c16="http://schemas.microsoft.com/office/drawing/2014/chart" uri="{C3380CC4-5D6E-409C-BE32-E72D297353CC}">
              <c16:uniqueId val="{00000001-F7A9-4597-A16F-02657EB35D1B}"/>
            </c:ext>
          </c:extLst>
        </c:ser>
        <c:dLbls>
          <c:showLegendKey val="0"/>
          <c:showVal val="0"/>
          <c:showCatName val="0"/>
          <c:showSerName val="0"/>
          <c:showPercent val="0"/>
          <c:showBubbleSize val="0"/>
        </c:dLbls>
        <c:axId val="-2035615104"/>
        <c:axId val="-2035611344"/>
      </c:scatterChart>
      <c:valAx>
        <c:axId val="-2035615104"/>
        <c:scaling>
          <c:orientation val="minMax"/>
        </c:scaling>
        <c:delete val="0"/>
        <c:axPos val="b"/>
        <c:title>
          <c:tx>
            <c:rich>
              <a:bodyPr/>
              <a:lstStyle/>
              <a:p>
                <a:pPr>
                  <a:defRPr/>
                </a:pPr>
                <a:r>
                  <a:rPr lang="en-US"/>
                  <a:t>Aaa / Aa Corporate Bond Yield</a:t>
                </a:r>
              </a:p>
            </c:rich>
          </c:tx>
          <c:overlay val="0"/>
        </c:title>
        <c:numFmt formatCode="0.00%" sourceLinked="1"/>
        <c:majorTickMark val="out"/>
        <c:minorTickMark val="none"/>
        <c:tickLblPos val="nextTo"/>
        <c:crossAx val="-2035611344"/>
        <c:crosses val="autoZero"/>
        <c:crossBetween val="midCat"/>
      </c:valAx>
      <c:valAx>
        <c:axId val="-2035611344"/>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61510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ERP S&amp;P Utilities over A Rated PU Bonds</a:t>
            </a:r>
          </a:p>
        </c:rich>
      </c:tx>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3.6155131077742202E-2"/>
                  <c:y val="-0.29434259727488599"/>
                </c:manualLayout>
              </c:layout>
              <c:numFmt formatCode="General" sourceLinked="0"/>
            </c:trendlineLbl>
          </c:trendline>
          <c:xVal>
            <c:numRef>
              <c:f>'MRP ERP WP'!$R$40:$R$1156</c:f>
              <c:numCache>
                <c:formatCode>0.00%</c:formatCode>
                <c:ptCount val="1117"/>
                <c:pt idx="0">
                  <c:v>5.0499999999999996E-2</c:v>
                </c:pt>
                <c:pt idx="1">
                  <c:v>5.0499999999999996E-2</c:v>
                </c:pt>
                <c:pt idx="2">
                  <c:v>5.1000000000000004E-2</c:v>
                </c:pt>
                <c:pt idx="3">
                  <c:v>5.1399999999999987E-2</c:v>
                </c:pt>
                <c:pt idx="4">
                  <c:v>5.1399999999999987E-2</c:v>
                </c:pt>
                <c:pt idx="5">
                  <c:v>5.1399999999999987E-2</c:v>
                </c:pt>
                <c:pt idx="6">
                  <c:v>5.2300000000000006E-2</c:v>
                </c:pt>
                <c:pt idx="7">
                  <c:v>5.2400000000000002E-2</c:v>
                </c:pt>
                <c:pt idx="8">
                  <c:v>5.3000000000000005E-2</c:v>
                </c:pt>
                <c:pt idx="9">
                  <c:v>5.3800000000000001E-2</c:v>
                </c:pt>
                <c:pt idx="10">
                  <c:v>5.3400000000000003E-2</c:v>
                </c:pt>
                <c:pt idx="11">
                  <c:v>5.2900000000000003E-2</c:v>
                </c:pt>
                <c:pt idx="12">
                  <c:v>5.2300000000000006E-2</c:v>
                </c:pt>
                <c:pt idx="13">
                  <c:v>5.2599999999999994E-2</c:v>
                </c:pt>
                <c:pt idx="14">
                  <c:v>5.2900000000000003E-2</c:v>
                </c:pt>
                <c:pt idx="15">
                  <c:v>5.1799999999999999E-2</c:v>
                </c:pt>
                <c:pt idx="16">
                  <c:v>5.1500000000000004E-2</c:v>
                </c:pt>
                <c:pt idx="17">
                  <c:v>5.04E-2</c:v>
                </c:pt>
                <c:pt idx="18">
                  <c:v>5.0099999999999999E-2</c:v>
                </c:pt>
                <c:pt idx="19">
                  <c:v>4.99E-2</c:v>
                </c:pt>
                <c:pt idx="20">
                  <c:v>4.9500000000000002E-2</c:v>
                </c:pt>
                <c:pt idx="21">
                  <c:v>4.8600000000000004E-2</c:v>
                </c:pt>
                <c:pt idx="22">
                  <c:v>4.8799999999999996E-2</c:v>
                </c:pt>
                <c:pt idx="23">
                  <c:v>4.9600000000000005E-2</c:v>
                </c:pt>
                <c:pt idx="24">
                  <c:v>5.1100000000000007E-2</c:v>
                </c:pt>
                <c:pt idx="25">
                  <c:v>5.0099999999999999E-2</c:v>
                </c:pt>
                <c:pt idx="26">
                  <c:v>5.0099999999999999E-2</c:v>
                </c:pt>
                <c:pt idx="27">
                  <c:v>4.9799999999999997E-2</c:v>
                </c:pt>
                <c:pt idx="28">
                  <c:v>4.8600000000000004E-2</c:v>
                </c:pt>
                <c:pt idx="29">
                  <c:v>4.8399999999999999E-2</c:v>
                </c:pt>
                <c:pt idx="30">
                  <c:v>4.8699999999999993E-2</c:v>
                </c:pt>
                <c:pt idx="31">
                  <c:v>4.8299999999999996E-2</c:v>
                </c:pt>
                <c:pt idx="32">
                  <c:v>4.8100000000000004E-2</c:v>
                </c:pt>
                <c:pt idx="33">
                  <c:v>5.0499999999999996E-2</c:v>
                </c:pt>
                <c:pt idx="34">
                  <c:v>5.5399999999999998E-2</c:v>
                </c:pt>
                <c:pt idx="35">
                  <c:v>5.5099999999999996E-2</c:v>
                </c:pt>
                <c:pt idx="36">
                  <c:v>6.2399999999999997E-2</c:v>
                </c:pt>
                <c:pt idx="37">
                  <c:v>6.1700000000000005E-2</c:v>
                </c:pt>
                <c:pt idx="38">
                  <c:v>6.409999999999999E-2</c:v>
                </c:pt>
                <c:pt idx="39">
                  <c:v>6.0600000000000001E-2</c:v>
                </c:pt>
                <c:pt idx="40">
                  <c:v>6.83E-2</c:v>
                </c:pt>
                <c:pt idx="41">
                  <c:v>7.3600000000000013E-2</c:v>
                </c:pt>
                <c:pt idx="42">
                  <c:v>7.5700000000000003E-2</c:v>
                </c:pt>
                <c:pt idx="43">
                  <c:v>7.2800000000000004E-2</c:v>
                </c:pt>
                <c:pt idx="44">
                  <c:v>6.3500000000000001E-2</c:v>
                </c:pt>
                <c:pt idx="45">
                  <c:v>5.91E-2</c:v>
                </c:pt>
                <c:pt idx="46">
                  <c:v>5.8099999999999999E-2</c:v>
                </c:pt>
                <c:pt idx="47">
                  <c:v>5.8799999999999998E-2</c:v>
                </c:pt>
                <c:pt idx="48">
                  <c:v>5.850000000000001E-2</c:v>
                </c:pt>
                <c:pt idx="49">
                  <c:v>5.3899999999999997E-2</c:v>
                </c:pt>
                <c:pt idx="50">
                  <c:v>5.7700000000000001E-2</c:v>
                </c:pt>
                <c:pt idx="51">
                  <c:v>6.3399999999999998E-2</c:v>
                </c:pt>
                <c:pt idx="52">
                  <c:v>6.8900000000000017E-2</c:v>
                </c:pt>
                <c:pt idx="53">
                  <c:v>6.4999999999999988E-2</c:v>
                </c:pt>
                <c:pt idx="54">
                  <c:v>6.1099999999999995E-2</c:v>
                </c:pt>
                <c:pt idx="55">
                  <c:v>5.91E-2</c:v>
                </c:pt>
                <c:pt idx="56">
                  <c:v>5.9800000000000006E-2</c:v>
                </c:pt>
                <c:pt idx="57">
                  <c:v>6.3600000000000004E-2</c:v>
                </c:pt>
                <c:pt idx="58">
                  <c:v>6.3600000000000004E-2</c:v>
                </c:pt>
                <c:pt idx="59">
                  <c:v>7.060000000000001E-2</c:v>
                </c:pt>
                <c:pt idx="60">
                  <c:v>7.22E-2</c:v>
                </c:pt>
                <c:pt idx="61">
                  <c:v>6.5600000000000006E-2</c:v>
                </c:pt>
                <c:pt idx="62">
                  <c:v>5.7800000000000004E-2</c:v>
                </c:pt>
                <c:pt idx="63">
                  <c:v>5.6599999999999998E-2</c:v>
                </c:pt>
                <c:pt idx="64">
                  <c:v>5.4400000000000004E-2</c:v>
                </c:pt>
                <c:pt idx="65">
                  <c:v>5.3899999999999997E-2</c:v>
                </c:pt>
                <c:pt idx="66">
                  <c:v>5.4000000000000006E-2</c:v>
                </c:pt>
                <c:pt idx="67">
                  <c:v>5.2900000000000003E-2</c:v>
                </c:pt>
                <c:pt idx="68">
                  <c:v>5.4299999999999994E-2</c:v>
                </c:pt>
                <c:pt idx="69">
                  <c:v>5.5600000000000011E-2</c:v>
                </c:pt>
                <c:pt idx="70">
                  <c:v>5.4000000000000006E-2</c:v>
                </c:pt>
                <c:pt idx="71">
                  <c:v>5.3800000000000001E-2</c:v>
                </c:pt>
                <c:pt idx="72">
                  <c:v>5.3600000000000009E-2</c:v>
                </c:pt>
                <c:pt idx="73">
                  <c:v>5.1799999999999999E-2</c:v>
                </c:pt>
                <c:pt idx="74">
                  <c:v>4.9600000000000005E-2</c:v>
                </c:pt>
                <c:pt idx="75">
                  <c:v>4.8799999999999996E-2</c:v>
                </c:pt>
                <c:pt idx="76">
                  <c:v>4.7899999999999998E-2</c:v>
                </c:pt>
                <c:pt idx="77">
                  <c:v>4.6100000000000009E-2</c:v>
                </c:pt>
                <c:pt idx="78">
                  <c:v>4.53E-2</c:v>
                </c:pt>
                <c:pt idx="79">
                  <c:v>4.4200000000000003E-2</c:v>
                </c:pt>
                <c:pt idx="80">
                  <c:v>4.4400000000000009E-2</c:v>
                </c:pt>
                <c:pt idx="81">
                  <c:v>4.4299999999999999E-2</c:v>
                </c:pt>
                <c:pt idx="82">
                  <c:v>4.4000000000000004E-2</c:v>
                </c:pt>
                <c:pt idx="83">
                  <c:v>4.3499999999999997E-2</c:v>
                </c:pt>
                <c:pt idx="84">
                  <c:v>4.2900000000000001E-2</c:v>
                </c:pt>
                <c:pt idx="85">
                  <c:v>4.2099999999999999E-2</c:v>
                </c:pt>
                <c:pt idx="86">
                  <c:v>4.1700000000000001E-2</c:v>
                </c:pt>
                <c:pt idx="87">
                  <c:v>4.1700000000000001E-2</c:v>
                </c:pt>
                <c:pt idx="88">
                  <c:v>4.1700000000000001E-2</c:v>
                </c:pt>
                <c:pt idx="89">
                  <c:v>4.1399999999999999E-2</c:v>
                </c:pt>
                <c:pt idx="90">
                  <c:v>4.1200000000000001E-2</c:v>
                </c:pt>
                <c:pt idx="91">
                  <c:v>4.07E-2</c:v>
                </c:pt>
                <c:pt idx="92">
                  <c:v>4.0599999999999997E-2</c:v>
                </c:pt>
                <c:pt idx="93">
                  <c:v>4.0499999999999994E-2</c:v>
                </c:pt>
                <c:pt idx="94">
                  <c:v>4.0399999999999998E-2</c:v>
                </c:pt>
                <c:pt idx="95">
                  <c:v>3.95E-2</c:v>
                </c:pt>
                <c:pt idx="96">
                  <c:v>3.8300000000000001E-2</c:v>
                </c:pt>
                <c:pt idx="97">
                  <c:v>3.8200000000000005E-2</c:v>
                </c:pt>
                <c:pt idx="98">
                  <c:v>3.8899999999999997E-2</c:v>
                </c:pt>
                <c:pt idx="99">
                  <c:v>3.9999999999999994E-2</c:v>
                </c:pt>
                <c:pt idx="100">
                  <c:v>4.07E-2</c:v>
                </c:pt>
                <c:pt idx="101">
                  <c:v>3.9999999999999994E-2</c:v>
                </c:pt>
                <c:pt idx="102">
                  <c:v>3.9900000000000005E-2</c:v>
                </c:pt>
                <c:pt idx="103">
                  <c:v>3.9399999999999998E-2</c:v>
                </c:pt>
                <c:pt idx="104">
                  <c:v>3.8899999999999997E-2</c:v>
                </c:pt>
                <c:pt idx="105">
                  <c:v>3.9599999999999996E-2</c:v>
                </c:pt>
                <c:pt idx="106">
                  <c:v>4.0899999999999999E-2</c:v>
                </c:pt>
                <c:pt idx="107">
                  <c:v>4.0800000000000003E-2</c:v>
                </c:pt>
                <c:pt idx="108">
                  <c:v>4.0300000000000002E-2</c:v>
                </c:pt>
                <c:pt idx="109">
                  <c:v>4.0100000000000004E-2</c:v>
                </c:pt>
                <c:pt idx="110">
                  <c:v>4.0300000000000002E-2</c:v>
                </c:pt>
                <c:pt idx="111">
                  <c:v>3.9900000000000005E-2</c:v>
                </c:pt>
                <c:pt idx="112">
                  <c:v>4.0800000000000003E-2</c:v>
                </c:pt>
                <c:pt idx="113">
                  <c:v>3.95E-2</c:v>
                </c:pt>
                <c:pt idx="114">
                  <c:v>3.95E-2</c:v>
                </c:pt>
                <c:pt idx="115">
                  <c:v>3.8600000000000002E-2</c:v>
                </c:pt>
                <c:pt idx="116">
                  <c:v>3.8400000000000004E-2</c:v>
                </c:pt>
                <c:pt idx="117">
                  <c:v>3.8799999999999994E-2</c:v>
                </c:pt>
                <c:pt idx="118">
                  <c:v>3.7900000000000003E-2</c:v>
                </c:pt>
                <c:pt idx="119">
                  <c:v>3.73E-2</c:v>
                </c:pt>
                <c:pt idx="120">
                  <c:v>3.7400000000000003E-2</c:v>
                </c:pt>
                <c:pt idx="121">
                  <c:v>3.6800000000000006E-2</c:v>
                </c:pt>
                <c:pt idx="122">
                  <c:v>3.5899999999999994E-2</c:v>
                </c:pt>
                <c:pt idx="123">
                  <c:v>3.5400000000000001E-2</c:v>
                </c:pt>
                <c:pt idx="124">
                  <c:v>3.5499999999999997E-2</c:v>
                </c:pt>
                <c:pt idx="125">
                  <c:v>3.5000000000000003E-2</c:v>
                </c:pt>
                <c:pt idx="126">
                  <c:v>3.4700000000000002E-2</c:v>
                </c:pt>
                <c:pt idx="127">
                  <c:v>3.4299999999999997E-2</c:v>
                </c:pt>
                <c:pt idx="128">
                  <c:v>3.4100000000000005E-2</c:v>
                </c:pt>
                <c:pt idx="129">
                  <c:v>3.7100000000000001E-2</c:v>
                </c:pt>
                <c:pt idx="130">
                  <c:v>3.5799999999999998E-2</c:v>
                </c:pt>
                <c:pt idx="131">
                  <c:v>3.4100000000000005E-2</c:v>
                </c:pt>
                <c:pt idx="132">
                  <c:v>3.3800000000000004E-2</c:v>
                </c:pt>
                <c:pt idx="133">
                  <c:v>3.3399999999999999E-2</c:v>
                </c:pt>
                <c:pt idx="134">
                  <c:v>3.3500000000000002E-2</c:v>
                </c:pt>
                <c:pt idx="135">
                  <c:v>3.3399999999999999E-2</c:v>
                </c:pt>
                <c:pt idx="136">
                  <c:v>3.2499999999999994E-2</c:v>
                </c:pt>
                <c:pt idx="137">
                  <c:v>3.3000000000000002E-2</c:v>
                </c:pt>
                <c:pt idx="138">
                  <c:v>3.3399999999999999E-2</c:v>
                </c:pt>
                <c:pt idx="139">
                  <c:v>3.2300000000000002E-2</c:v>
                </c:pt>
                <c:pt idx="140">
                  <c:v>3.2100000000000004E-2</c:v>
                </c:pt>
                <c:pt idx="141">
                  <c:v>3.1800000000000002E-2</c:v>
                </c:pt>
                <c:pt idx="142">
                  <c:v>3.15E-2</c:v>
                </c:pt>
                <c:pt idx="143">
                  <c:v>3.1099999999999999E-2</c:v>
                </c:pt>
                <c:pt idx="144">
                  <c:v>3.1000000000000007E-2</c:v>
                </c:pt>
                <c:pt idx="145">
                  <c:v>3.15E-2</c:v>
                </c:pt>
                <c:pt idx="146">
                  <c:v>3.2000000000000001E-2</c:v>
                </c:pt>
                <c:pt idx="147">
                  <c:v>3.1600000000000003E-2</c:v>
                </c:pt>
                <c:pt idx="148">
                  <c:v>3.1399999999999997E-2</c:v>
                </c:pt>
                <c:pt idx="149">
                  <c:v>3.0800000000000001E-2</c:v>
                </c:pt>
                <c:pt idx="150">
                  <c:v>3.0300000000000001E-2</c:v>
                </c:pt>
                <c:pt idx="151">
                  <c:v>0.03</c:v>
                </c:pt>
                <c:pt idx="152">
                  <c:v>2.9799999999999997E-2</c:v>
                </c:pt>
                <c:pt idx="153">
                  <c:v>0.03</c:v>
                </c:pt>
                <c:pt idx="154">
                  <c:v>0.03</c:v>
                </c:pt>
                <c:pt idx="155">
                  <c:v>2.9799999999999997E-2</c:v>
                </c:pt>
                <c:pt idx="156">
                  <c:v>3.0600000000000002E-2</c:v>
                </c:pt>
                <c:pt idx="157">
                  <c:v>3.09E-2</c:v>
                </c:pt>
                <c:pt idx="158">
                  <c:v>3.09E-2</c:v>
                </c:pt>
                <c:pt idx="159">
                  <c:v>3.1199999999999999E-2</c:v>
                </c:pt>
                <c:pt idx="160">
                  <c:v>3.09E-2</c:v>
                </c:pt>
                <c:pt idx="161">
                  <c:v>3.1000000000000007E-2</c:v>
                </c:pt>
                <c:pt idx="162">
                  <c:v>3.1199999999999999E-2</c:v>
                </c:pt>
                <c:pt idx="163">
                  <c:v>3.1000000000000007E-2</c:v>
                </c:pt>
                <c:pt idx="164">
                  <c:v>3.1000000000000007E-2</c:v>
                </c:pt>
                <c:pt idx="165">
                  <c:v>3.0800000000000001E-2</c:v>
                </c:pt>
                <c:pt idx="166">
                  <c:v>3.0800000000000001E-2</c:v>
                </c:pt>
                <c:pt idx="167">
                  <c:v>3.0700000000000002E-2</c:v>
                </c:pt>
                <c:pt idx="168">
                  <c:v>3.0600000000000002E-2</c:v>
                </c:pt>
                <c:pt idx="169">
                  <c:v>3.0500000000000003E-2</c:v>
                </c:pt>
                <c:pt idx="170">
                  <c:v>3.0199999999999998E-2</c:v>
                </c:pt>
                <c:pt idx="171">
                  <c:v>3.0100000000000002E-2</c:v>
                </c:pt>
                <c:pt idx="172">
                  <c:v>0.03</c:v>
                </c:pt>
                <c:pt idx="173">
                  <c:v>0.03</c:v>
                </c:pt>
                <c:pt idx="174">
                  <c:v>2.9799999999999997E-2</c:v>
                </c:pt>
                <c:pt idx="175">
                  <c:v>2.9600000000000001E-2</c:v>
                </c:pt>
                <c:pt idx="176">
                  <c:v>2.9600000000000001E-2</c:v>
                </c:pt>
                <c:pt idx="177">
                  <c:v>2.9600000000000001E-2</c:v>
                </c:pt>
                <c:pt idx="178">
                  <c:v>2.9700000000000004E-2</c:v>
                </c:pt>
                <c:pt idx="179">
                  <c:v>2.9799999999999997E-2</c:v>
                </c:pt>
                <c:pt idx="180">
                  <c:v>2.9900000000000003E-2</c:v>
                </c:pt>
                <c:pt idx="181">
                  <c:v>2.9900000000000003E-2</c:v>
                </c:pt>
                <c:pt idx="182">
                  <c:v>2.9900000000000003E-2</c:v>
                </c:pt>
                <c:pt idx="183">
                  <c:v>2.9700000000000004E-2</c:v>
                </c:pt>
                <c:pt idx="184">
                  <c:v>2.9900000000000003E-2</c:v>
                </c:pt>
                <c:pt idx="185">
                  <c:v>2.9900000000000003E-2</c:v>
                </c:pt>
                <c:pt idx="186">
                  <c:v>2.9900000000000003E-2</c:v>
                </c:pt>
                <c:pt idx="187">
                  <c:v>2.9600000000000001E-2</c:v>
                </c:pt>
                <c:pt idx="188">
                  <c:v>2.9399999999999999E-2</c:v>
                </c:pt>
                <c:pt idx="189">
                  <c:v>2.93E-2</c:v>
                </c:pt>
                <c:pt idx="190">
                  <c:v>2.9399999999999999E-2</c:v>
                </c:pt>
                <c:pt idx="191">
                  <c:v>2.9600000000000001E-2</c:v>
                </c:pt>
                <c:pt idx="192">
                  <c:v>2.9700000000000004E-2</c:v>
                </c:pt>
                <c:pt idx="193">
                  <c:v>2.9900000000000003E-2</c:v>
                </c:pt>
                <c:pt idx="194">
                  <c:v>2.9799999999999997E-2</c:v>
                </c:pt>
                <c:pt idx="195">
                  <c:v>2.9700000000000004E-2</c:v>
                </c:pt>
                <c:pt idx="196">
                  <c:v>2.9500000000000005E-2</c:v>
                </c:pt>
                <c:pt idx="197">
                  <c:v>2.92E-2</c:v>
                </c:pt>
                <c:pt idx="198">
                  <c:v>2.8699999999999996E-2</c:v>
                </c:pt>
                <c:pt idx="199">
                  <c:v>2.8299999999999999E-2</c:v>
                </c:pt>
                <c:pt idx="200">
                  <c:v>2.8000000000000004E-2</c:v>
                </c:pt>
                <c:pt idx="201">
                  <c:v>2.7900000000000001E-2</c:v>
                </c:pt>
                <c:pt idx="202">
                  <c:v>2.7900000000000001E-2</c:v>
                </c:pt>
                <c:pt idx="203">
                  <c:v>2.7699999999999999E-2</c:v>
                </c:pt>
                <c:pt idx="204">
                  <c:v>2.75E-2</c:v>
                </c:pt>
                <c:pt idx="205">
                  <c:v>2.69E-2</c:v>
                </c:pt>
                <c:pt idx="206">
                  <c:v>2.6700000000000002E-2</c:v>
                </c:pt>
                <c:pt idx="207">
                  <c:v>2.6599999999999999E-2</c:v>
                </c:pt>
                <c:pt idx="208">
                  <c:v>2.6500000000000003E-2</c:v>
                </c:pt>
                <c:pt idx="209">
                  <c:v>2.69E-2</c:v>
                </c:pt>
                <c:pt idx="210">
                  <c:v>2.7000000000000003E-2</c:v>
                </c:pt>
                <c:pt idx="211">
                  <c:v>2.69E-2</c:v>
                </c:pt>
                <c:pt idx="212">
                  <c:v>2.7099999999999999E-2</c:v>
                </c:pt>
                <c:pt idx="213">
                  <c:v>2.75E-2</c:v>
                </c:pt>
                <c:pt idx="214">
                  <c:v>2.76E-2</c:v>
                </c:pt>
                <c:pt idx="215">
                  <c:v>2.76E-2</c:v>
                </c:pt>
                <c:pt idx="216">
                  <c:v>2.76E-2</c:v>
                </c:pt>
                <c:pt idx="217">
                  <c:v>2.7200000000000002E-2</c:v>
                </c:pt>
                <c:pt idx="218">
                  <c:v>2.7200000000000002E-2</c:v>
                </c:pt>
                <c:pt idx="219">
                  <c:v>2.7200000000000002E-2</c:v>
                </c:pt>
                <c:pt idx="220">
                  <c:v>2.7000000000000003E-2</c:v>
                </c:pt>
                <c:pt idx="221">
                  <c:v>2.7000000000000003E-2</c:v>
                </c:pt>
                <c:pt idx="222">
                  <c:v>2.7099999999999999E-2</c:v>
                </c:pt>
                <c:pt idx="223">
                  <c:v>2.7300000000000001E-2</c:v>
                </c:pt>
                <c:pt idx="224">
                  <c:v>2.7300000000000001E-2</c:v>
                </c:pt>
                <c:pt idx="225">
                  <c:v>2.8000000000000004E-2</c:v>
                </c:pt>
                <c:pt idx="226">
                  <c:v>2.8799999999999999E-2</c:v>
                </c:pt>
                <c:pt idx="227">
                  <c:v>2.93E-2</c:v>
                </c:pt>
                <c:pt idx="228">
                  <c:v>3.0500000000000003E-2</c:v>
                </c:pt>
                <c:pt idx="229">
                  <c:v>3.0500000000000003E-2</c:v>
                </c:pt>
                <c:pt idx="230">
                  <c:v>3.0500000000000003E-2</c:v>
                </c:pt>
                <c:pt idx="231">
                  <c:v>3.0199999999999998E-2</c:v>
                </c:pt>
                <c:pt idx="232">
                  <c:v>2.9700000000000004E-2</c:v>
                </c:pt>
                <c:pt idx="233">
                  <c:v>2.9399999999999999E-2</c:v>
                </c:pt>
                <c:pt idx="234">
                  <c:v>2.9399999999999999E-2</c:v>
                </c:pt>
                <c:pt idx="235">
                  <c:v>2.9900000000000003E-2</c:v>
                </c:pt>
                <c:pt idx="236">
                  <c:v>3.0300000000000001E-2</c:v>
                </c:pt>
                <c:pt idx="237">
                  <c:v>3.0500000000000003E-2</c:v>
                </c:pt>
                <c:pt idx="238">
                  <c:v>3.0300000000000001E-2</c:v>
                </c:pt>
                <c:pt idx="239">
                  <c:v>3.0700000000000002E-2</c:v>
                </c:pt>
                <c:pt idx="240">
                  <c:v>3.0600000000000002E-2</c:v>
                </c:pt>
                <c:pt idx="241">
                  <c:v>2.9900000000000003E-2</c:v>
                </c:pt>
                <c:pt idx="242">
                  <c:v>2.9900000000000003E-2</c:v>
                </c:pt>
                <c:pt idx="243">
                  <c:v>2.9700000000000004E-2</c:v>
                </c:pt>
                <c:pt idx="244">
                  <c:v>2.9600000000000001E-2</c:v>
                </c:pt>
                <c:pt idx="245">
                  <c:v>2.9500000000000005E-2</c:v>
                </c:pt>
                <c:pt idx="246">
                  <c:v>2.9399999999999999E-2</c:v>
                </c:pt>
                <c:pt idx="247">
                  <c:v>2.9000000000000001E-2</c:v>
                </c:pt>
                <c:pt idx="248">
                  <c:v>2.86E-2</c:v>
                </c:pt>
                <c:pt idx="249">
                  <c:v>2.8500000000000004E-2</c:v>
                </c:pt>
                <c:pt idx="250">
                  <c:v>2.8299999999999999E-2</c:v>
                </c:pt>
                <c:pt idx="251">
                  <c:v>2.81E-2</c:v>
                </c:pt>
                <c:pt idx="252">
                  <c:v>2.7800000000000005E-2</c:v>
                </c:pt>
                <c:pt idx="253">
                  <c:v>2.76E-2</c:v>
                </c:pt>
                <c:pt idx="254">
                  <c:v>2.76E-2</c:v>
                </c:pt>
                <c:pt idx="255">
                  <c:v>2.76E-2</c:v>
                </c:pt>
                <c:pt idx="256">
                  <c:v>2.7699999999999999E-2</c:v>
                </c:pt>
                <c:pt idx="257">
                  <c:v>2.7900000000000001E-2</c:v>
                </c:pt>
                <c:pt idx="258">
                  <c:v>2.7900000000000001E-2</c:v>
                </c:pt>
                <c:pt idx="259">
                  <c:v>2.7900000000000001E-2</c:v>
                </c:pt>
                <c:pt idx="260">
                  <c:v>2.76E-2</c:v>
                </c:pt>
                <c:pt idx="261">
                  <c:v>2.8000000000000004E-2</c:v>
                </c:pt>
                <c:pt idx="262">
                  <c:v>2.8299999999999999E-2</c:v>
                </c:pt>
                <c:pt idx="263">
                  <c:v>2.86E-2</c:v>
                </c:pt>
                <c:pt idx="264">
                  <c:v>2.86E-2</c:v>
                </c:pt>
                <c:pt idx="265">
                  <c:v>2.8299999999999999E-2</c:v>
                </c:pt>
                <c:pt idx="266">
                  <c:v>2.8400000000000002E-2</c:v>
                </c:pt>
                <c:pt idx="267">
                  <c:v>2.9500000000000005E-2</c:v>
                </c:pt>
                <c:pt idx="268">
                  <c:v>3.09E-2</c:v>
                </c:pt>
                <c:pt idx="269">
                  <c:v>3.1299999999999994E-2</c:v>
                </c:pt>
                <c:pt idx="270">
                  <c:v>3.2100000000000004E-2</c:v>
                </c:pt>
                <c:pt idx="271">
                  <c:v>3.2600000000000004E-2</c:v>
                </c:pt>
                <c:pt idx="272">
                  <c:v>3.1899999999999998E-2</c:v>
                </c:pt>
                <c:pt idx="273">
                  <c:v>3.1399999999999997E-2</c:v>
                </c:pt>
                <c:pt idx="274">
                  <c:v>3.1699999999999999E-2</c:v>
                </c:pt>
                <c:pt idx="275">
                  <c:v>3.2399999999999998E-2</c:v>
                </c:pt>
                <c:pt idx="276">
                  <c:v>3.2899999999999999E-2</c:v>
                </c:pt>
                <c:pt idx="277">
                  <c:v>3.2899999999999999E-2</c:v>
                </c:pt>
                <c:pt idx="278">
                  <c:v>3.2300000000000002E-2</c:v>
                </c:pt>
                <c:pt idx="279">
                  <c:v>3.2499999999999994E-2</c:v>
                </c:pt>
                <c:pt idx="280">
                  <c:v>3.2300000000000002E-2</c:v>
                </c:pt>
                <c:pt idx="281">
                  <c:v>3.2200000000000006E-2</c:v>
                </c:pt>
                <c:pt idx="282">
                  <c:v>3.2200000000000006E-2</c:v>
                </c:pt>
                <c:pt idx="283">
                  <c:v>3.2200000000000006E-2</c:v>
                </c:pt>
                <c:pt idx="284">
                  <c:v>3.2399999999999998E-2</c:v>
                </c:pt>
                <c:pt idx="285">
                  <c:v>3.2399999999999998E-2</c:v>
                </c:pt>
                <c:pt idx="286">
                  <c:v>3.2600000000000004E-2</c:v>
                </c:pt>
                <c:pt idx="287">
                  <c:v>3.2399999999999998E-2</c:v>
                </c:pt>
                <c:pt idx="288">
                  <c:v>3.2200000000000006E-2</c:v>
                </c:pt>
                <c:pt idx="289">
                  <c:v>3.2499999999999994E-2</c:v>
                </c:pt>
                <c:pt idx="290">
                  <c:v>3.3000000000000002E-2</c:v>
                </c:pt>
                <c:pt idx="291">
                  <c:v>3.3599999999999991E-2</c:v>
                </c:pt>
                <c:pt idx="292">
                  <c:v>3.4700000000000002E-2</c:v>
                </c:pt>
                <c:pt idx="293">
                  <c:v>3.6299999999999999E-2</c:v>
                </c:pt>
                <c:pt idx="294">
                  <c:v>3.7100000000000001E-2</c:v>
                </c:pt>
                <c:pt idx="295">
                  <c:v>3.6599999999999994E-2</c:v>
                </c:pt>
                <c:pt idx="296">
                  <c:v>3.61E-2</c:v>
                </c:pt>
                <c:pt idx="297">
                  <c:v>3.6200000000000003E-2</c:v>
                </c:pt>
                <c:pt idx="298">
                  <c:v>3.49E-2</c:v>
                </c:pt>
                <c:pt idx="299">
                  <c:v>3.3999999999999996E-2</c:v>
                </c:pt>
                <c:pt idx="300">
                  <c:v>3.3800000000000004E-2</c:v>
                </c:pt>
                <c:pt idx="301">
                  <c:v>3.32E-2</c:v>
                </c:pt>
                <c:pt idx="302">
                  <c:v>3.2300000000000002E-2</c:v>
                </c:pt>
                <c:pt idx="303">
                  <c:v>3.1600000000000003E-2</c:v>
                </c:pt>
                <c:pt idx="304">
                  <c:v>3.1600000000000003E-2</c:v>
                </c:pt>
                <c:pt idx="305">
                  <c:v>3.1399999999999997E-2</c:v>
                </c:pt>
                <c:pt idx="306">
                  <c:v>3.1600000000000003E-2</c:v>
                </c:pt>
                <c:pt idx="307">
                  <c:v>3.1399999999999997E-2</c:v>
                </c:pt>
                <c:pt idx="308">
                  <c:v>3.1299999999999994E-2</c:v>
                </c:pt>
                <c:pt idx="309">
                  <c:v>3.1199999999999999E-2</c:v>
                </c:pt>
                <c:pt idx="310">
                  <c:v>3.1199999999999999E-2</c:v>
                </c:pt>
                <c:pt idx="311">
                  <c:v>3.1099999999999999E-2</c:v>
                </c:pt>
                <c:pt idx="312">
                  <c:v>3.1099999999999999E-2</c:v>
                </c:pt>
                <c:pt idx="313">
                  <c:v>3.1299999999999994E-2</c:v>
                </c:pt>
                <c:pt idx="314">
                  <c:v>3.1399999999999997E-2</c:v>
                </c:pt>
                <c:pt idx="315">
                  <c:v>3.15E-2</c:v>
                </c:pt>
                <c:pt idx="316">
                  <c:v>3.15E-2</c:v>
                </c:pt>
                <c:pt idx="317">
                  <c:v>3.1899999999999998E-2</c:v>
                </c:pt>
                <c:pt idx="318">
                  <c:v>3.2100000000000004E-2</c:v>
                </c:pt>
                <c:pt idx="319">
                  <c:v>3.2100000000000004E-2</c:v>
                </c:pt>
                <c:pt idx="320">
                  <c:v>3.2399999999999998E-2</c:v>
                </c:pt>
                <c:pt idx="321">
                  <c:v>3.27E-2</c:v>
                </c:pt>
                <c:pt idx="322">
                  <c:v>3.3000000000000002E-2</c:v>
                </c:pt>
                <c:pt idx="323">
                  <c:v>3.32E-2</c:v>
                </c:pt>
                <c:pt idx="324">
                  <c:v>3.3500000000000002E-2</c:v>
                </c:pt>
                <c:pt idx="325">
                  <c:v>3.3099999999999997E-2</c:v>
                </c:pt>
                <c:pt idx="326">
                  <c:v>3.2899999999999999E-2</c:v>
                </c:pt>
                <c:pt idx="327">
                  <c:v>3.2899999999999999E-2</c:v>
                </c:pt>
                <c:pt idx="328">
                  <c:v>3.3999999999999996E-2</c:v>
                </c:pt>
                <c:pt idx="329">
                  <c:v>3.4799999999999998E-2</c:v>
                </c:pt>
                <c:pt idx="330">
                  <c:v>3.49E-2</c:v>
                </c:pt>
                <c:pt idx="331">
                  <c:v>3.5499999999999997E-2</c:v>
                </c:pt>
                <c:pt idx="332">
                  <c:v>3.6299999999999999E-2</c:v>
                </c:pt>
                <c:pt idx="333">
                  <c:v>3.7199999999999997E-2</c:v>
                </c:pt>
                <c:pt idx="334">
                  <c:v>3.7900000000000003E-2</c:v>
                </c:pt>
                <c:pt idx="335">
                  <c:v>3.8200000000000005E-2</c:v>
                </c:pt>
                <c:pt idx="336">
                  <c:v>3.9100000000000003E-2</c:v>
                </c:pt>
                <c:pt idx="337">
                  <c:v>3.9599999999999996E-2</c:v>
                </c:pt>
                <c:pt idx="338">
                  <c:v>4.0499999999999994E-2</c:v>
                </c:pt>
                <c:pt idx="339">
                  <c:v>4.0499999999999994E-2</c:v>
                </c:pt>
                <c:pt idx="340">
                  <c:v>4.0100000000000004E-2</c:v>
                </c:pt>
                <c:pt idx="341">
                  <c:v>4.0100000000000004E-2</c:v>
                </c:pt>
                <c:pt idx="342">
                  <c:v>4.0899999999999999E-2</c:v>
                </c:pt>
                <c:pt idx="343">
                  <c:v>4.200000000000001E-2</c:v>
                </c:pt>
                <c:pt idx="344">
                  <c:v>4.3700000000000003E-2</c:v>
                </c:pt>
                <c:pt idx="345">
                  <c:v>4.5499999999999999E-2</c:v>
                </c:pt>
                <c:pt idx="346">
                  <c:v>4.6100000000000009E-2</c:v>
                </c:pt>
                <c:pt idx="347">
                  <c:v>4.6200000000000005E-2</c:v>
                </c:pt>
                <c:pt idx="348">
                  <c:v>4.36E-2</c:v>
                </c:pt>
                <c:pt idx="349">
                  <c:v>3.9300000000000002E-2</c:v>
                </c:pt>
                <c:pt idx="350">
                  <c:v>3.9599999999999996E-2</c:v>
                </c:pt>
                <c:pt idx="351">
                  <c:v>4.1300000000000003E-2</c:v>
                </c:pt>
                <c:pt idx="352">
                  <c:v>3.95E-2</c:v>
                </c:pt>
                <c:pt idx="353">
                  <c:v>4.0100000000000004E-2</c:v>
                </c:pt>
                <c:pt idx="354">
                  <c:v>3.9900000000000005E-2</c:v>
                </c:pt>
                <c:pt idx="355">
                  <c:v>4.0399999999999998E-2</c:v>
                </c:pt>
                <c:pt idx="356">
                  <c:v>4.2900000000000001E-2</c:v>
                </c:pt>
                <c:pt idx="357">
                  <c:v>4.5499999999999999E-2</c:v>
                </c:pt>
                <c:pt idx="358">
                  <c:v>4.5599999999999995E-2</c:v>
                </c:pt>
                <c:pt idx="359">
                  <c:v>4.4700000000000004E-2</c:v>
                </c:pt>
                <c:pt idx="360">
                  <c:v>4.4900000000000002E-2</c:v>
                </c:pt>
                <c:pt idx="361">
                  <c:v>4.5199999999999997E-2</c:v>
                </c:pt>
                <c:pt idx="362">
                  <c:v>4.4999999999999998E-2</c:v>
                </c:pt>
                <c:pt idx="363">
                  <c:v>4.4700000000000004E-2</c:v>
                </c:pt>
                <c:pt idx="364">
                  <c:v>4.5599999999999995E-2</c:v>
                </c:pt>
                <c:pt idx="365">
                  <c:v>4.7699999999999992E-2</c:v>
                </c:pt>
                <c:pt idx="366">
                  <c:v>4.8600000000000004E-2</c:v>
                </c:pt>
                <c:pt idx="367">
                  <c:v>4.8799999999999996E-2</c:v>
                </c:pt>
                <c:pt idx="368">
                  <c:v>4.8899999999999999E-2</c:v>
                </c:pt>
                <c:pt idx="369">
                  <c:v>5.0299999999999997E-2</c:v>
                </c:pt>
                <c:pt idx="370">
                  <c:v>4.9600000000000005E-2</c:v>
                </c:pt>
                <c:pt idx="371">
                  <c:v>4.9000000000000002E-2</c:v>
                </c:pt>
                <c:pt idx="372">
                  <c:v>4.9600000000000005E-2</c:v>
                </c:pt>
                <c:pt idx="373">
                  <c:v>5.0199999999999995E-2</c:v>
                </c:pt>
                <c:pt idx="374">
                  <c:v>0.05</c:v>
                </c:pt>
                <c:pt idx="375">
                  <c:v>4.9100000000000005E-2</c:v>
                </c:pt>
                <c:pt idx="376">
                  <c:v>4.7899999999999998E-2</c:v>
                </c:pt>
                <c:pt idx="377">
                  <c:v>4.8600000000000004E-2</c:v>
                </c:pt>
                <c:pt idx="378">
                  <c:v>4.8399999999999999E-2</c:v>
                </c:pt>
                <c:pt idx="379">
                  <c:v>4.7899999999999998E-2</c:v>
                </c:pt>
                <c:pt idx="380">
                  <c:v>4.6399999999999997E-2</c:v>
                </c:pt>
                <c:pt idx="381">
                  <c:v>4.5700000000000005E-2</c:v>
                </c:pt>
                <c:pt idx="382">
                  <c:v>4.6100000000000009E-2</c:v>
                </c:pt>
                <c:pt idx="383">
                  <c:v>4.6210000000000001E-2</c:v>
                </c:pt>
                <c:pt idx="384">
                  <c:v>4.65E-2</c:v>
                </c:pt>
                <c:pt idx="385">
                  <c:v>4.6399999999999997E-2</c:v>
                </c:pt>
                <c:pt idx="386">
                  <c:v>4.5900000000000003E-2</c:v>
                </c:pt>
                <c:pt idx="387">
                  <c:v>4.48E-2</c:v>
                </c:pt>
                <c:pt idx="388">
                  <c:v>4.48E-2</c:v>
                </c:pt>
                <c:pt idx="389">
                  <c:v>4.5199999999999997E-2</c:v>
                </c:pt>
                <c:pt idx="390">
                  <c:v>4.5700000000000005E-2</c:v>
                </c:pt>
                <c:pt idx="391">
                  <c:v>4.65E-2</c:v>
                </c:pt>
                <c:pt idx="392">
                  <c:v>4.7300000000000009E-2</c:v>
                </c:pt>
                <c:pt idx="393">
                  <c:v>4.7300000000000009E-2</c:v>
                </c:pt>
                <c:pt idx="394">
                  <c:v>4.7100000000000003E-2</c:v>
                </c:pt>
                <c:pt idx="395">
                  <c:v>4.6799999999999994E-2</c:v>
                </c:pt>
                <c:pt idx="396">
                  <c:v>4.65E-2</c:v>
                </c:pt>
                <c:pt idx="397">
                  <c:v>4.65E-2</c:v>
                </c:pt>
                <c:pt idx="398">
                  <c:v>4.6600000000000003E-2</c:v>
                </c:pt>
                <c:pt idx="399">
                  <c:v>4.6399999999999997E-2</c:v>
                </c:pt>
                <c:pt idx="400">
                  <c:v>4.5900000000000003E-2</c:v>
                </c:pt>
                <c:pt idx="401">
                  <c:v>4.5100000000000001E-2</c:v>
                </c:pt>
                <c:pt idx="402">
                  <c:v>4.48E-2</c:v>
                </c:pt>
                <c:pt idx="403">
                  <c:v>4.4999999999999998E-2</c:v>
                </c:pt>
                <c:pt idx="404">
                  <c:v>4.53E-2</c:v>
                </c:pt>
                <c:pt idx="405">
                  <c:v>4.5100000000000001E-2</c:v>
                </c:pt>
                <c:pt idx="406">
                  <c:v>4.4900000000000002E-2</c:v>
                </c:pt>
                <c:pt idx="407">
                  <c:v>4.4499999999999998E-2</c:v>
                </c:pt>
                <c:pt idx="408">
                  <c:v>4.4400000000000009E-2</c:v>
                </c:pt>
                <c:pt idx="409">
                  <c:v>4.3899999999999995E-2</c:v>
                </c:pt>
                <c:pt idx="410">
                  <c:v>4.3700000000000003E-2</c:v>
                </c:pt>
                <c:pt idx="411">
                  <c:v>4.3700000000000003E-2</c:v>
                </c:pt>
                <c:pt idx="412">
                  <c:v>4.3700000000000003E-2</c:v>
                </c:pt>
                <c:pt idx="413">
                  <c:v>4.3700000000000003E-2</c:v>
                </c:pt>
                <c:pt idx="414">
                  <c:v>4.3700000000000003E-2</c:v>
                </c:pt>
                <c:pt idx="415">
                  <c:v>4.3899999999999995E-2</c:v>
                </c:pt>
                <c:pt idx="416">
                  <c:v>4.3799999999999999E-2</c:v>
                </c:pt>
                <c:pt idx="417">
                  <c:v>4.4000000000000004E-2</c:v>
                </c:pt>
                <c:pt idx="418">
                  <c:v>4.41E-2</c:v>
                </c:pt>
                <c:pt idx="419">
                  <c:v>4.4200000000000003E-2</c:v>
                </c:pt>
                <c:pt idx="420">
                  <c:v>4.4599999999999994E-2</c:v>
                </c:pt>
                <c:pt idx="421">
                  <c:v>4.4900000000000002E-2</c:v>
                </c:pt>
                <c:pt idx="422">
                  <c:v>4.4999999999999998E-2</c:v>
                </c:pt>
                <c:pt idx="423">
                  <c:v>4.5100000000000001E-2</c:v>
                </c:pt>
                <c:pt idx="424">
                  <c:v>4.5199999999999997E-2</c:v>
                </c:pt>
                <c:pt idx="425">
                  <c:v>4.53E-2</c:v>
                </c:pt>
                <c:pt idx="426">
                  <c:v>4.5499999999999999E-2</c:v>
                </c:pt>
                <c:pt idx="427">
                  <c:v>4.5400000000000003E-2</c:v>
                </c:pt>
                <c:pt idx="428">
                  <c:v>4.5400000000000003E-2</c:v>
                </c:pt>
                <c:pt idx="429">
                  <c:v>4.53E-2</c:v>
                </c:pt>
                <c:pt idx="430">
                  <c:v>4.5100000000000001E-2</c:v>
                </c:pt>
                <c:pt idx="431">
                  <c:v>4.53E-2</c:v>
                </c:pt>
                <c:pt idx="432">
                  <c:v>4.5400000000000003E-2</c:v>
                </c:pt>
                <c:pt idx="433">
                  <c:v>4.53E-2</c:v>
                </c:pt>
                <c:pt idx="434">
                  <c:v>4.5100000000000001E-2</c:v>
                </c:pt>
                <c:pt idx="435">
                  <c:v>4.4999999999999998E-2</c:v>
                </c:pt>
                <c:pt idx="436">
                  <c:v>4.4900000000000002E-2</c:v>
                </c:pt>
                <c:pt idx="437">
                  <c:v>4.4999999999999998E-2</c:v>
                </c:pt>
                <c:pt idx="438">
                  <c:v>4.5199999999999997E-2</c:v>
                </c:pt>
                <c:pt idx="439">
                  <c:v>4.5400000000000003E-2</c:v>
                </c:pt>
                <c:pt idx="440">
                  <c:v>4.58E-2</c:v>
                </c:pt>
                <c:pt idx="441">
                  <c:v>4.6299999999999994E-2</c:v>
                </c:pt>
                <c:pt idx="442">
                  <c:v>4.6600000000000003E-2</c:v>
                </c:pt>
                <c:pt idx="443">
                  <c:v>4.7100000000000003E-2</c:v>
                </c:pt>
                <c:pt idx="444">
                  <c:v>4.8299999999999996E-2</c:v>
                </c:pt>
                <c:pt idx="445">
                  <c:v>4.8600000000000004E-2</c:v>
                </c:pt>
                <c:pt idx="446">
                  <c:v>4.9199999999999994E-2</c:v>
                </c:pt>
                <c:pt idx="447">
                  <c:v>5.1399999999999987E-2</c:v>
                </c:pt>
                <c:pt idx="448">
                  <c:v>5.2500000000000005E-2</c:v>
                </c:pt>
                <c:pt idx="449">
                  <c:v>5.2500000000000005E-2</c:v>
                </c:pt>
                <c:pt idx="450">
                  <c:v>5.4000000000000006E-2</c:v>
                </c:pt>
                <c:pt idx="451">
                  <c:v>5.4500000000000007E-2</c:v>
                </c:pt>
                <c:pt idx="452">
                  <c:v>5.5800000000000002E-2</c:v>
                </c:pt>
                <c:pt idx="453">
                  <c:v>5.8099999999999999E-2</c:v>
                </c:pt>
                <c:pt idx="454">
                  <c:v>5.7399999999999993E-2</c:v>
                </c:pt>
                <c:pt idx="455">
                  <c:v>5.6300000000000003E-2</c:v>
                </c:pt>
                <c:pt idx="456">
                  <c:v>5.67E-2</c:v>
                </c:pt>
                <c:pt idx="457">
                  <c:v>5.4600000000000003E-2</c:v>
                </c:pt>
                <c:pt idx="458">
                  <c:v>5.28E-2</c:v>
                </c:pt>
                <c:pt idx="459">
                  <c:v>5.4400000000000004E-2</c:v>
                </c:pt>
                <c:pt idx="460">
                  <c:v>5.4199999999999998E-2</c:v>
                </c:pt>
                <c:pt idx="461">
                  <c:v>5.6599999999999998E-2</c:v>
                </c:pt>
                <c:pt idx="462">
                  <c:v>5.8400000000000001E-2</c:v>
                </c:pt>
                <c:pt idx="463">
                  <c:v>5.9400000000000008E-2</c:v>
                </c:pt>
                <c:pt idx="464">
                  <c:v>5.9599999999999993E-2</c:v>
                </c:pt>
                <c:pt idx="465">
                  <c:v>6.0499999999999998E-2</c:v>
                </c:pt>
                <c:pt idx="466">
                  <c:v>6.1800000000000001E-2</c:v>
                </c:pt>
                <c:pt idx="467">
                  <c:v>6.4799999999999996E-2</c:v>
                </c:pt>
                <c:pt idx="468">
                  <c:v>6.6699999999999995E-2</c:v>
                </c:pt>
                <c:pt idx="469">
                  <c:v>6.54E-2</c:v>
                </c:pt>
                <c:pt idx="470">
                  <c:v>6.3700000000000007E-2</c:v>
                </c:pt>
                <c:pt idx="471">
                  <c:v>6.409999999999999E-2</c:v>
                </c:pt>
                <c:pt idx="472">
                  <c:v>6.5799999999999997E-2</c:v>
                </c:pt>
                <c:pt idx="473">
                  <c:v>6.6199999999999995E-2</c:v>
                </c:pt>
                <c:pt idx="474">
                  <c:v>6.6199999999999995E-2</c:v>
                </c:pt>
                <c:pt idx="475">
                  <c:v>6.5299999999999997E-2</c:v>
                </c:pt>
                <c:pt idx="476">
                  <c:v>6.2700000000000006E-2</c:v>
                </c:pt>
                <c:pt idx="477">
                  <c:v>6.2700000000000006E-2</c:v>
                </c:pt>
                <c:pt idx="478">
                  <c:v>6.4000000000000001E-2</c:v>
                </c:pt>
                <c:pt idx="479">
                  <c:v>6.5900000000000014E-2</c:v>
                </c:pt>
                <c:pt idx="480">
                  <c:v>6.8699999999999997E-2</c:v>
                </c:pt>
                <c:pt idx="481">
                  <c:v>7.0400000000000004E-2</c:v>
                </c:pt>
                <c:pt idx="482">
                  <c:v>7.1300000000000002E-2</c:v>
                </c:pt>
                <c:pt idx="483">
                  <c:v>7.2700000000000001E-2</c:v>
                </c:pt>
                <c:pt idx="484">
                  <c:v>7.2999999999999995E-2</c:v>
                </c:pt>
                <c:pt idx="485">
                  <c:v>7.1599999999999997E-2</c:v>
                </c:pt>
                <c:pt idx="486">
                  <c:v>7.4100000000000013E-2</c:v>
                </c:pt>
                <c:pt idx="487">
                  <c:v>7.5200000000000003E-2</c:v>
                </c:pt>
                <c:pt idx="488">
                  <c:v>7.4399999999999994E-2</c:v>
                </c:pt>
                <c:pt idx="489">
                  <c:v>7.6300000000000007E-2</c:v>
                </c:pt>
                <c:pt idx="490">
                  <c:v>8.0200000000000007E-2</c:v>
                </c:pt>
                <c:pt idx="491">
                  <c:v>7.9999999999999988E-2</c:v>
                </c:pt>
                <c:pt idx="492">
                  <c:v>8.5900000000000004E-2</c:v>
                </c:pt>
                <c:pt idx="493">
                  <c:v>8.6899999999999991E-2</c:v>
                </c:pt>
                <c:pt idx="494">
                  <c:v>8.5099999999999995E-2</c:v>
                </c:pt>
                <c:pt idx="495">
                  <c:v>8.3099999999999993E-2</c:v>
                </c:pt>
                <c:pt idx="496">
                  <c:v>8.3099999999999993E-2</c:v>
                </c:pt>
                <c:pt idx="497">
                  <c:v>8.6699999999999999E-2</c:v>
                </c:pt>
                <c:pt idx="498">
                  <c:v>9.0399999999999994E-2</c:v>
                </c:pt>
                <c:pt idx="499">
                  <c:v>9.06E-2</c:v>
                </c:pt>
                <c:pt idx="500">
                  <c:v>8.8800000000000018E-2</c:v>
                </c:pt>
                <c:pt idx="501">
                  <c:v>8.8200000000000001E-2</c:v>
                </c:pt>
                <c:pt idx="502">
                  <c:v>8.7599999999999997E-2</c:v>
                </c:pt>
                <c:pt idx="503">
                  <c:v>8.7899999999999992E-2</c:v>
                </c:pt>
                <c:pt idx="504">
                  <c:v>8.48E-2</c:v>
                </c:pt>
                <c:pt idx="505">
                  <c:v>8.1500000000000003E-2</c:v>
                </c:pt>
                <c:pt idx="506">
                  <c:v>7.8900000000000012E-2</c:v>
                </c:pt>
                <c:pt idx="507">
                  <c:v>8.0500000000000002E-2</c:v>
                </c:pt>
                <c:pt idx="508">
                  <c:v>8.0699999999999994E-2</c:v>
                </c:pt>
                <c:pt idx="509">
                  <c:v>8.3400000000000002E-2</c:v>
                </c:pt>
                <c:pt idx="510">
                  <c:v>8.4499999999999992E-2</c:v>
                </c:pt>
                <c:pt idx="511">
                  <c:v>8.4499999999999992E-2</c:v>
                </c:pt>
                <c:pt idx="512">
                  <c:v>8.4000000000000019E-2</c:v>
                </c:pt>
                <c:pt idx="513">
                  <c:v>8.1799999999999998E-2</c:v>
                </c:pt>
                <c:pt idx="514">
                  <c:v>8.0999999999999989E-2</c:v>
                </c:pt>
                <c:pt idx="515">
                  <c:v>7.9600000000000004E-2</c:v>
                </c:pt>
                <c:pt idx="516">
                  <c:v>7.9000000000000001E-2</c:v>
                </c:pt>
                <c:pt idx="517">
                  <c:v>7.7899999999999997E-2</c:v>
                </c:pt>
                <c:pt idx="518">
                  <c:v>7.7799999999999994E-2</c:v>
                </c:pt>
                <c:pt idx="519">
                  <c:v>7.7700000000000005E-2</c:v>
                </c:pt>
                <c:pt idx="520">
                  <c:v>7.8200000000000006E-2</c:v>
                </c:pt>
                <c:pt idx="521">
                  <c:v>7.8399999999999997E-2</c:v>
                </c:pt>
                <c:pt idx="522">
                  <c:v>7.7700000000000005E-2</c:v>
                </c:pt>
                <c:pt idx="523">
                  <c:v>7.8200000000000006E-2</c:v>
                </c:pt>
                <c:pt idx="524">
                  <c:v>7.640000000000001E-2</c:v>
                </c:pt>
                <c:pt idx="525">
                  <c:v>7.6100000000000001E-2</c:v>
                </c:pt>
                <c:pt idx="526">
                  <c:v>7.6600000000000001E-2</c:v>
                </c:pt>
                <c:pt idx="527">
                  <c:v>7.6000000000000012E-2</c:v>
                </c:pt>
                <c:pt idx="528">
                  <c:v>7.4800000000000005E-2</c:v>
                </c:pt>
                <c:pt idx="529">
                  <c:v>7.5200000000000003E-2</c:v>
                </c:pt>
                <c:pt idx="530">
                  <c:v>7.619999999999999E-2</c:v>
                </c:pt>
                <c:pt idx="531">
                  <c:v>7.6600000000000001E-2</c:v>
                </c:pt>
                <c:pt idx="532">
                  <c:v>7.6300000000000007E-2</c:v>
                </c:pt>
                <c:pt idx="533">
                  <c:v>7.6300000000000007E-2</c:v>
                </c:pt>
                <c:pt idx="534">
                  <c:v>7.7099999999999988E-2</c:v>
                </c:pt>
                <c:pt idx="535">
                  <c:v>7.8200000000000006E-2</c:v>
                </c:pt>
                <c:pt idx="536">
                  <c:v>8.0399999999999999E-2</c:v>
                </c:pt>
                <c:pt idx="537">
                  <c:v>8.0399999999999999E-2</c:v>
                </c:pt>
                <c:pt idx="538">
                  <c:v>8.0200000000000007E-2</c:v>
                </c:pt>
                <c:pt idx="539">
                  <c:v>8.1500000000000003E-2</c:v>
                </c:pt>
                <c:pt idx="540">
                  <c:v>8.2400000000000001E-2</c:v>
                </c:pt>
                <c:pt idx="541">
                  <c:v>8.3599999999999994E-2</c:v>
                </c:pt>
                <c:pt idx="542">
                  <c:v>8.4199999999999997E-2</c:v>
                </c:pt>
                <c:pt idx="543">
                  <c:v>8.4600000000000009E-2</c:v>
                </c:pt>
                <c:pt idx="544">
                  <c:v>8.77E-2</c:v>
                </c:pt>
                <c:pt idx="545">
                  <c:v>0.09</c:v>
                </c:pt>
                <c:pt idx="546">
                  <c:v>9.3200000000000005E-2</c:v>
                </c:pt>
                <c:pt idx="547">
                  <c:v>9.6599999999999991E-2</c:v>
                </c:pt>
                <c:pt idx="548">
                  <c:v>0.1003</c:v>
                </c:pt>
                <c:pt idx="549">
                  <c:v>0.10450000000000002</c:v>
                </c:pt>
                <c:pt idx="550">
                  <c:v>0.10779999999999999</c:v>
                </c:pt>
                <c:pt idx="551">
                  <c:v>0.10460000000000001</c:v>
                </c:pt>
                <c:pt idx="552">
                  <c:v>0.10269999999999999</c:v>
                </c:pt>
                <c:pt idx="553">
                  <c:v>0.10370000000000001</c:v>
                </c:pt>
                <c:pt idx="554">
                  <c:v>9.9900000000000017E-2</c:v>
                </c:pt>
                <c:pt idx="555">
                  <c:v>9.7200000000000009E-2</c:v>
                </c:pt>
                <c:pt idx="556">
                  <c:v>0.10059999999999999</c:v>
                </c:pt>
                <c:pt idx="557">
                  <c:v>0.1023</c:v>
                </c:pt>
                <c:pt idx="558">
                  <c:v>0.10099999999999999</c:v>
                </c:pt>
                <c:pt idx="559">
                  <c:v>0.10009999999999999</c:v>
                </c:pt>
                <c:pt idx="560">
                  <c:v>0.10119999999999998</c:v>
                </c:pt>
                <c:pt idx="561">
                  <c:v>0.10189999999999999</c:v>
                </c:pt>
                <c:pt idx="562">
                  <c:v>0.10160000000000001</c:v>
                </c:pt>
                <c:pt idx="563">
                  <c:v>0.10039999999999999</c:v>
                </c:pt>
                <c:pt idx="564">
                  <c:v>0.10109999999999998</c:v>
                </c:pt>
                <c:pt idx="565">
                  <c:v>9.9000000000000005E-2</c:v>
                </c:pt>
                <c:pt idx="566">
                  <c:v>9.7100000000000006E-2</c:v>
                </c:pt>
                <c:pt idx="567">
                  <c:v>9.669999999999998E-2</c:v>
                </c:pt>
                <c:pt idx="568">
                  <c:v>9.5299999999999996E-2</c:v>
                </c:pt>
                <c:pt idx="569">
                  <c:v>9.5500000000000015E-2</c:v>
                </c:pt>
                <c:pt idx="570">
                  <c:v>9.5399999999999985E-2</c:v>
                </c:pt>
                <c:pt idx="571">
                  <c:v>9.3699999999999992E-2</c:v>
                </c:pt>
                <c:pt idx="572">
                  <c:v>9.1299999999999992E-2</c:v>
                </c:pt>
                <c:pt idx="573">
                  <c:v>8.8999999999999996E-2</c:v>
                </c:pt>
                <c:pt idx="574">
                  <c:v>8.7899999999999992E-2</c:v>
                </c:pt>
                <c:pt idx="575">
                  <c:v>8.7599999999999997E-2</c:v>
                </c:pt>
                <c:pt idx="576">
                  <c:v>8.6199999999999985E-2</c:v>
                </c:pt>
                <c:pt idx="577">
                  <c:v>8.6099999999999982E-2</c:v>
                </c:pt>
                <c:pt idx="578">
                  <c:v>8.6499999999999994E-2</c:v>
                </c:pt>
                <c:pt idx="579">
                  <c:v>8.6999999999999994E-2</c:v>
                </c:pt>
                <c:pt idx="580">
                  <c:v>8.7100000000000011E-2</c:v>
                </c:pt>
                <c:pt idx="581">
                  <c:v>8.7100000000000011E-2</c:v>
                </c:pt>
                <c:pt idx="582">
                  <c:v>8.5800000000000001E-2</c:v>
                </c:pt>
                <c:pt idx="583">
                  <c:v>8.5099999999999995E-2</c:v>
                </c:pt>
                <c:pt idx="584">
                  <c:v>8.4900000000000003E-2</c:v>
                </c:pt>
                <c:pt idx="585">
                  <c:v>8.4600000000000009E-2</c:v>
                </c:pt>
                <c:pt idx="586">
                  <c:v>8.6099999999999982E-2</c:v>
                </c:pt>
                <c:pt idx="587">
                  <c:v>8.6400000000000005E-2</c:v>
                </c:pt>
                <c:pt idx="588">
                  <c:v>8.6400000000000005E-2</c:v>
                </c:pt>
                <c:pt idx="589">
                  <c:v>8.9199999999999988E-2</c:v>
                </c:pt>
                <c:pt idx="590">
                  <c:v>8.9700000000000002E-2</c:v>
                </c:pt>
                <c:pt idx="591">
                  <c:v>8.9800000000000005E-2</c:v>
                </c:pt>
                <c:pt idx="592">
                  <c:v>9.0899999999999995E-2</c:v>
                </c:pt>
                <c:pt idx="593">
                  <c:v>9.2200000000000018E-2</c:v>
                </c:pt>
                <c:pt idx="594">
                  <c:v>9.4E-2</c:v>
                </c:pt>
                <c:pt idx="595">
                  <c:v>9.509999999999999E-2</c:v>
                </c:pt>
                <c:pt idx="596">
                  <c:v>9.3200000000000005E-2</c:v>
                </c:pt>
                <c:pt idx="597">
                  <c:v>9.2799999999999994E-2</c:v>
                </c:pt>
                <c:pt idx="598">
                  <c:v>9.4600000000000017E-2</c:v>
                </c:pt>
                <c:pt idx="599">
                  <c:v>9.6799999999999997E-2</c:v>
                </c:pt>
                <c:pt idx="600">
                  <c:v>9.7000000000000003E-2</c:v>
                </c:pt>
                <c:pt idx="601">
                  <c:v>9.9000000000000005E-2</c:v>
                </c:pt>
                <c:pt idx="602">
                  <c:v>9.8399999999999987E-2</c:v>
                </c:pt>
                <c:pt idx="603">
                  <c:v>0.10039999999999999</c:v>
                </c:pt>
                <c:pt idx="604">
                  <c:v>0.10099999999999999</c:v>
                </c:pt>
                <c:pt idx="605">
                  <c:v>0.10300000000000001</c:v>
                </c:pt>
                <c:pt idx="606">
                  <c:v>0.10140000000000002</c:v>
                </c:pt>
                <c:pt idx="607">
                  <c:v>9.98E-2</c:v>
                </c:pt>
                <c:pt idx="608">
                  <c:v>0.10140000000000002</c:v>
                </c:pt>
                <c:pt idx="609">
                  <c:v>0.1036</c:v>
                </c:pt>
                <c:pt idx="610">
                  <c:v>0.11400000000000002</c:v>
                </c:pt>
                <c:pt idx="611">
                  <c:v>0.11890000000000001</c:v>
                </c:pt>
                <c:pt idx="612">
                  <c:v>0.1215</c:v>
                </c:pt>
                <c:pt idx="613">
                  <c:v>0.12212500000000001</c:v>
                </c:pt>
                <c:pt idx="614">
                  <c:v>0.13233999999999999</c:v>
                </c:pt>
                <c:pt idx="615">
                  <c:v>0.1459</c:v>
                </c:pt>
                <c:pt idx="616">
                  <c:v>0.1429</c:v>
                </c:pt>
                <c:pt idx="617">
                  <c:v>0.12736</c:v>
                </c:pt>
                <c:pt idx="618">
                  <c:v>0.123975</c:v>
                </c:pt>
                <c:pt idx="619">
                  <c:v>0.12152499999999999</c:v>
                </c:pt>
                <c:pt idx="620">
                  <c:v>0.12659999999999999</c:v>
                </c:pt>
                <c:pt idx="621">
                  <c:v>0.13292499999999999</c:v>
                </c:pt>
                <c:pt idx="622">
                  <c:v>0.13535999999999998</c:v>
                </c:pt>
                <c:pt idx="623">
                  <c:v>0.140125</c:v>
                </c:pt>
                <c:pt idx="624">
                  <c:v>0.14660000000000001</c:v>
                </c:pt>
                <c:pt idx="625">
                  <c:v>0.14273999999999998</c:v>
                </c:pt>
                <c:pt idx="626">
                  <c:v>0.14680000000000001</c:v>
                </c:pt>
                <c:pt idx="627">
                  <c:v>0.15125000000000002</c:v>
                </c:pt>
                <c:pt idx="628">
                  <c:v>0.15249999999999997</c:v>
                </c:pt>
                <c:pt idx="629">
                  <c:v>0.16116</c:v>
                </c:pt>
                <c:pt idx="630">
                  <c:v>0.15792500000000001</c:v>
                </c:pt>
                <c:pt idx="631">
                  <c:v>0.16072</c:v>
                </c:pt>
                <c:pt idx="632">
                  <c:v>0.16447500000000001</c:v>
                </c:pt>
                <c:pt idx="633">
                  <c:v>0.17030000000000001</c:v>
                </c:pt>
                <c:pt idx="634">
                  <c:v>0.17254999999999998</c:v>
                </c:pt>
                <c:pt idx="635">
                  <c:v>0.16414999999999999</c:v>
                </c:pt>
                <c:pt idx="636">
                  <c:v>0.16162000000000001</c:v>
                </c:pt>
                <c:pt idx="637">
                  <c:v>0.16800000000000004</c:v>
                </c:pt>
                <c:pt idx="638">
                  <c:v>0.16914999999999997</c:v>
                </c:pt>
                <c:pt idx="639">
                  <c:v>0.16487999999999997</c:v>
                </c:pt>
                <c:pt idx="640">
                  <c:v>0.16397500000000001</c:v>
                </c:pt>
                <c:pt idx="641">
                  <c:v>0.1608</c:v>
                </c:pt>
                <c:pt idx="642">
                  <c:v>0.16339999999999999</c:v>
                </c:pt>
                <c:pt idx="643">
                  <c:v>0.16460000000000002</c:v>
                </c:pt>
                <c:pt idx="644">
                  <c:v>0.15920000000000001</c:v>
                </c:pt>
                <c:pt idx="645">
                  <c:v>0.15450000000000003</c:v>
                </c:pt>
                <c:pt idx="646">
                  <c:v>0.14984</c:v>
                </c:pt>
                <c:pt idx="647">
                  <c:v>0.144625</c:v>
                </c:pt>
                <c:pt idx="648">
                  <c:v>0.144256</c:v>
                </c:pt>
                <c:pt idx="649">
                  <c:v>0.14240999999999998</c:v>
                </c:pt>
                <c:pt idx="650">
                  <c:v>0.14277900000000002</c:v>
                </c:pt>
                <c:pt idx="651">
                  <c:v>0.14027399999999998</c:v>
                </c:pt>
                <c:pt idx="652">
                  <c:v>0.13637500000000002</c:v>
                </c:pt>
                <c:pt idx="653">
                  <c:v>0.13491400000000001</c:v>
                </c:pt>
                <c:pt idx="654">
                  <c:v>0.13647300000000001</c:v>
                </c:pt>
                <c:pt idx="655">
                  <c:v>0.13572000000000001</c:v>
                </c:pt>
                <c:pt idx="656">
                  <c:v>0.13566999999999999</c:v>
                </c:pt>
                <c:pt idx="657">
                  <c:v>0.13436700000000001</c:v>
                </c:pt>
                <c:pt idx="658">
                  <c:v>0.132524</c:v>
                </c:pt>
                <c:pt idx="659">
                  <c:v>0.13383299999999998</c:v>
                </c:pt>
                <c:pt idx="660">
                  <c:v>0.13517099999999999</c:v>
                </c:pt>
                <c:pt idx="661">
                  <c:v>0.13400499999999999</c:v>
                </c:pt>
                <c:pt idx="662">
                  <c:v>0.13396999999999998</c:v>
                </c:pt>
                <c:pt idx="663">
                  <c:v>0.13772299999999998</c:v>
                </c:pt>
                <c:pt idx="664">
                  <c:v>0.14128999999999997</c:v>
                </c:pt>
                <c:pt idx="665">
                  <c:v>0.14879499999999998</c:v>
                </c:pt>
                <c:pt idx="666">
                  <c:v>0.15097099999999999</c:v>
                </c:pt>
                <c:pt idx="667">
                  <c:v>0.14860500000000001</c:v>
                </c:pt>
                <c:pt idx="668">
                  <c:v>0.144291</c:v>
                </c:pt>
                <c:pt idx="669">
                  <c:v>0.141874</c:v>
                </c:pt>
                <c:pt idx="670">
                  <c:v>0.13829599999999997</c:v>
                </c:pt>
                <c:pt idx="671">
                  <c:v>0.132467</c:v>
                </c:pt>
                <c:pt idx="672">
                  <c:v>0.13069499999999998</c:v>
                </c:pt>
                <c:pt idx="673">
                  <c:v>0.129859</c:v>
                </c:pt>
                <c:pt idx="674">
                  <c:v>0.13034199999999999</c:v>
                </c:pt>
                <c:pt idx="675">
                  <c:v>0.138014</c:v>
                </c:pt>
                <c:pt idx="676">
                  <c:v>0.13586700000000002</c:v>
                </c:pt>
                <c:pt idx="677">
                  <c:v>0.131741</c:v>
                </c:pt>
                <c:pt idx="678">
                  <c:v>0.12143499999999999</c:v>
                </c:pt>
                <c:pt idx="679">
                  <c:v>0.12064500000000003</c:v>
                </c:pt>
                <c:pt idx="680">
                  <c:v>0.12137299999999998</c:v>
                </c:pt>
                <c:pt idx="681">
                  <c:v>0.12132099999999998</c:v>
                </c:pt>
                <c:pt idx="682">
                  <c:v>0.12013900000000001</c:v>
                </c:pt>
                <c:pt idx="683">
                  <c:v>0.11513999999999999</c:v>
                </c:pt>
                <c:pt idx="684">
                  <c:v>0.11007999999999998</c:v>
                </c:pt>
                <c:pt idx="685">
                  <c:v>0.10798600000000001</c:v>
                </c:pt>
                <c:pt idx="686">
                  <c:v>0.10316299999999999</c:v>
                </c:pt>
                <c:pt idx="687">
                  <c:v>9.5129999999999992E-2</c:v>
                </c:pt>
                <c:pt idx="688">
                  <c:v>9.1309000000000001E-2</c:v>
                </c:pt>
                <c:pt idx="689">
                  <c:v>9.5667000000000002E-2</c:v>
                </c:pt>
                <c:pt idx="690">
                  <c:v>9.6547999999999995E-2</c:v>
                </c:pt>
                <c:pt idx="691">
                  <c:v>9.3545000000000003E-2</c:v>
                </c:pt>
                <c:pt idx="692">
                  <c:v>9.3066999999999983E-2</c:v>
                </c:pt>
                <c:pt idx="693">
                  <c:v>9.5033000000000006E-2</c:v>
                </c:pt>
                <c:pt idx="694">
                  <c:v>9.5273999999999998E-2</c:v>
                </c:pt>
                <c:pt idx="695">
                  <c:v>9.2936999999999992E-2</c:v>
                </c:pt>
                <c:pt idx="696">
                  <c:v>9.1195000000000012E-2</c:v>
                </c:pt>
                <c:pt idx="697">
                  <c:v>8.9444999999999997E-2</c:v>
                </c:pt>
                <c:pt idx="698">
                  <c:v>9.0037000000000006E-2</c:v>
                </c:pt>
                <c:pt idx="699">
                  <c:v>8.9291000000000009E-2</c:v>
                </c:pt>
                <c:pt idx="700">
                  <c:v>9.3529000000000001E-2</c:v>
                </c:pt>
                <c:pt idx="701">
                  <c:v>9.8650000000000002E-2</c:v>
                </c:pt>
                <c:pt idx="702">
                  <c:v>0.10018199999999999</c:v>
                </c:pt>
                <c:pt idx="703">
                  <c:v>0.10135</c:v>
                </c:pt>
                <c:pt idx="704">
                  <c:v>0.104433</c:v>
                </c:pt>
                <c:pt idx="705">
                  <c:v>0.111762</c:v>
                </c:pt>
                <c:pt idx="706">
                  <c:v>0.11358599999999998</c:v>
                </c:pt>
                <c:pt idx="707">
                  <c:v>0.10824500000000001</c:v>
                </c:pt>
                <c:pt idx="708">
                  <c:v>0.10936800000000001</c:v>
                </c:pt>
                <c:pt idx="709">
                  <c:v>0.10798000000000001</c:v>
                </c:pt>
                <c:pt idx="710">
                  <c:v>0.10115500000000001</c:v>
                </c:pt>
                <c:pt idx="711">
                  <c:v>0.100748</c:v>
                </c:pt>
                <c:pt idx="712">
                  <c:v>0.10521999999999999</c:v>
                </c:pt>
                <c:pt idx="713">
                  <c:v>0.10791900000000001</c:v>
                </c:pt>
                <c:pt idx="714">
                  <c:v>0.108055</c:v>
                </c:pt>
                <c:pt idx="715">
                  <c:v>0.11023999999999999</c:v>
                </c:pt>
                <c:pt idx="716">
                  <c:v>0.111696</c:v>
                </c:pt>
                <c:pt idx="717">
                  <c:v>0.10666200000000001</c:v>
                </c:pt>
                <c:pt idx="718">
                  <c:v>9.9814000000000014E-2</c:v>
                </c:pt>
                <c:pt idx="719">
                  <c:v>9.8900000000000016E-2</c:v>
                </c:pt>
                <c:pt idx="720">
                  <c:v>0.100519</c:v>
                </c:pt>
                <c:pt idx="721">
                  <c:v>0.10084799999999999</c:v>
                </c:pt>
                <c:pt idx="722">
                  <c:v>0.100595</c:v>
                </c:pt>
                <c:pt idx="723">
                  <c:v>0.10241400000000001</c:v>
                </c:pt>
                <c:pt idx="724">
                  <c:v>0.10190500000000001</c:v>
                </c:pt>
                <c:pt idx="725">
                  <c:v>0.10000899999999999</c:v>
                </c:pt>
                <c:pt idx="726">
                  <c:v>9.6582000000000001E-2</c:v>
                </c:pt>
                <c:pt idx="727">
                  <c:v>9.5044999999999991E-2</c:v>
                </c:pt>
                <c:pt idx="728">
                  <c:v>9.5147999999999983E-2</c:v>
                </c:pt>
                <c:pt idx="729">
                  <c:v>9.5839999999999995E-2</c:v>
                </c:pt>
                <c:pt idx="730">
                  <c:v>9.5381999999999995E-2</c:v>
                </c:pt>
                <c:pt idx="731">
                  <c:v>9.5157000000000019E-2</c:v>
                </c:pt>
                <c:pt idx="732">
                  <c:v>9.4335000000000002E-2</c:v>
                </c:pt>
                <c:pt idx="733">
                  <c:v>9.5477000000000006E-2</c:v>
                </c:pt>
                <c:pt idx="734">
                  <c:v>9.7563000000000011E-2</c:v>
                </c:pt>
                <c:pt idx="735">
                  <c:v>9.8463999999999982E-2</c:v>
                </c:pt>
                <c:pt idx="736">
                  <c:v>9.9104999999999999E-2</c:v>
                </c:pt>
                <c:pt idx="737">
                  <c:v>0.10005900000000001</c:v>
                </c:pt>
                <c:pt idx="738">
                  <c:v>9.8099999999999993E-2</c:v>
                </c:pt>
                <c:pt idx="739">
                  <c:v>9.7581000000000001E-2</c:v>
                </c:pt>
                <c:pt idx="740">
                  <c:v>9.8956999999999989E-2</c:v>
                </c:pt>
                <c:pt idx="741">
                  <c:v>0.10116799999999999</c:v>
                </c:pt>
                <c:pt idx="742">
                  <c:v>0.10062600000000001</c:v>
                </c:pt>
                <c:pt idx="743">
                  <c:v>9.912399999999999E-2</c:v>
                </c:pt>
                <c:pt idx="744">
                  <c:v>9.730999999999998E-2</c:v>
                </c:pt>
                <c:pt idx="745">
                  <c:v>9.7126999999999991E-2</c:v>
                </c:pt>
                <c:pt idx="746">
                  <c:v>9.4773999999999997E-2</c:v>
                </c:pt>
                <c:pt idx="747">
                  <c:v>9.5530000000000004E-2</c:v>
                </c:pt>
                <c:pt idx="748">
                  <c:v>9.4644999999999993E-2</c:v>
                </c:pt>
                <c:pt idx="749">
                  <c:v>9.432299999999999E-2</c:v>
                </c:pt>
                <c:pt idx="750">
                  <c:v>9.5835000000000004E-2</c:v>
                </c:pt>
                <c:pt idx="751">
                  <c:v>9.5477000000000006E-2</c:v>
                </c:pt>
                <c:pt idx="752">
                  <c:v>9.3049999999999994E-2</c:v>
                </c:pt>
                <c:pt idx="753">
                  <c:v>9.1660000000000005E-2</c:v>
                </c:pt>
                <c:pt idx="754">
                  <c:v>9.1209000000000012E-2</c:v>
                </c:pt>
                <c:pt idx="755">
                  <c:v>9.0535000000000004E-2</c:v>
                </c:pt>
                <c:pt idx="756">
                  <c:v>8.8995000000000005E-2</c:v>
                </c:pt>
                <c:pt idx="757">
                  <c:v>8.8323000000000013E-2</c:v>
                </c:pt>
                <c:pt idx="758">
                  <c:v>8.9304999999999995E-2</c:v>
                </c:pt>
                <c:pt idx="759">
                  <c:v>8.9673000000000003E-2</c:v>
                </c:pt>
                <c:pt idx="760">
                  <c:v>8.9257000000000003E-2</c:v>
                </c:pt>
                <c:pt idx="761">
                  <c:v>8.8794999999999999E-2</c:v>
                </c:pt>
                <c:pt idx="762">
                  <c:v>8.7876999999999983E-2</c:v>
                </c:pt>
                <c:pt idx="763">
                  <c:v>8.5791000000000006E-2</c:v>
                </c:pt>
                <c:pt idx="764">
                  <c:v>8.4375999999999993E-2</c:v>
                </c:pt>
                <c:pt idx="765">
                  <c:v>8.4070999999999993E-2</c:v>
                </c:pt>
                <c:pt idx="766">
                  <c:v>8.5267999999999997E-2</c:v>
                </c:pt>
                <c:pt idx="767">
                  <c:v>8.6310999999999999E-2</c:v>
                </c:pt>
                <c:pt idx="768">
                  <c:v>8.4504999999999997E-2</c:v>
                </c:pt>
                <c:pt idx="769">
                  <c:v>8.2810999999999996E-2</c:v>
                </c:pt>
                <c:pt idx="770">
                  <c:v>8.0447000000000005E-2</c:v>
                </c:pt>
                <c:pt idx="771">
                  <c:v>7.9025999999999985E-2</c:v>
                </c:pt>
                <c:pt idx="772">
                  <c:v>7.8175999999999995E-2</c:v>
                </c:pt>
                <c:pt idx="773">
                  <c:v>7.8589999999999993E-2</c:v>
                </c:pt>
                <c:pt idx="774">
                  <c:v>7.7632000000000007E-2</c:v>
                </c:pt>
                <c:pt idx="775">
                  <c:v>7.5414000000000009E-2</c:v>
                </c:pt>
                <c:pt idx="776">
                  <c:v>7.2705000000000006E-2</c:v>
                </c:pt>
                <c:pt idx="777">
                  <c:v>7.0362000000000008E-2</c:v>
                </c:pt>
                <c:pt idx="778">
                  <c:v>7.028100000000001E-2</c:v>
                </c:pt>
                <c:pt idx="779">
                  <c:v>7.2804999999999995E-2</c:v>
                </c:pt>
                <c:pt idx="780">
                  <c:v>7.3357999999999993E-2</c:v>
                </c:pt>
                <c:pt idx="781">
                  <c:v>7.3325000000000001E-2</c:v>
                </c:pt>
                <c:pt idx="782">
                  <c:v>7.4463000000000001E-2</c:v>
                </c:pt>
                <c:pt idx="783">
                  <c:v>7.8331999999999985E-2</c:v>
                </c:pt>
                <c:pt idx="784">
                  <c:v>8.2216999999999998E-2</c:v>
                </c:pt>
                <c:pt idx="785">
                  <c:v>8.3261999999999989E-2</c:v>
                </c:pt>
                <c:pt idx="786">
                  <c:v>8.3080999999999988E-2</c:v>
                </c:pt>
                <c:pt idx="787">
                  <c:v>8.4753000000000023E-2</c:v>
                </c:pt>
                <c:pt idx="788">
                  <c:v>8.4070000000000006E-2</c:v>
                </c:pt>
                <c:pt idx="789">
                  <c:v>8.6242999999999986E-2</c:v>
                </c:pt>
                <c:pt idx="790">
                  <c:v>8.8523999999999992E-2</c:v>
                </c:pt>
                <c:pt idx="791">
                  <c:v>8.9834999999999998E-2</c:v>
                </c:pt>
                <c:pt idx="792">
                  <c:v>8.7681000000000009E-2</c:v>
                </c:pt>
                <c:pt idx="793">
                  <c:v>8.7455000000000005E-2</c:v>
                </c:pt>
                <c:pt idx="794">
                  <c:v>8.5299999999999987E-2</c:v>
                </c:pt>
                <c:pt idx="795">
                  <c:v>8.3742999999999998E-2</c:v>
                </c:pt>
                <c:pt idx="796">
                  <c:v>8.2778999999999991E-2</c:v>
                </c:pt>
                <c:pt idx="797">
                  <c:v>7.9323000000000005E-2</c:v>
                </c:pt>
                <c:pt idx="798">
                  <c:v>7.6032000000000002E-2</c:v>
                </c:pt>
                <c:pt idx="799">
                  <c:v>7.6895000000000005E-2</c:v>
                </c:pt>
                <c:pt idx="800">
                  <c:v>7.8387000000000012E-2</c:v>
                </c:pt>
                <c:pt idx="801">
                  <c:v>7.619999999999999E-2</c:v>
                </c:pt>
                <c:pt idx="802">
                  <c:v>7.4686000000000002E-2</c:v>
                </c:pt>
                <c:pt idx="803">
                  <c:v>7.4399999999999994E-2</c:v>
                </c:pt>
                <c:pt idx="804">
                  <c:v>7.253699999999999E-2</c:v>
                </c:pt>
                <c:pt idx="805">
                  <c:v>7.2068000000000007E-2</c:v>
                </c:pt>
                <c:pt idx="806">
                  <c:v>7.350000000000001E-2</c:v>
                </c:pt>
                <c:pt idx="807">
                  <c:v>7.7224000000000001E-2</c:v>
                </c:pt>
                <c:pt idx="808">
                  <c:v>7.8838000000000005E-2</c:v>
                </c:pt>
                <c:pt idx="809">
                  <c:v>7.9805000000000001E-2</c:v>
                </c:pt>
                <c:pt idx="810">
                  <c:v>8.0640000000000003E-2</c:v>
                </c:pt>
                <c:pt idx="811">
                  <c:v>8.025199999999999E-2</c:v>
                </c:pt>
                <c:pt idx="812">
                  <c:v>7.8381999999999993E-2</c:v>
                </c:pt>
                <c:pt idx="813">
                  <c:v>8.0174999999999996E-2</c:v>
                </c:pt>
                <c:pt idx="814">
                  <c:v>7.7785000000000007E-2</c:v>
                </c:pt>
                <c:pt idx="815">
                  <c:v>7.5033000000000002E-2</c:v>
                </c:pt>
                <c:pt idx="816">
                  <c:v>7.571E-2</c:v>
                </c:pt>
                <c:pt idx="817">
                  <c:v>7.7667000000000014E-2</c:v>
                </c:pt>
                <c:pt idx="818">
                  <c:v>7.6426000000000008E-2</c:v>
                </c:pt>
                <c:pt idx="819">
                  <c:v>7.8655000000000003E-2</c:v>
                </c:pt>
                <c:pt idx="820">
                  <c:v>8.0367999999999995E-2</c:v>
                </c:pt>
                <c:pt idx="821">
                  <c:v>7.8905000000000003E-2</c:v>
                </c:pt>
                <c:pt idx="822">
                  <c:v>7.7248000000000011E-2</c:v>
                </c:pt>
                <c:pt idx="823">
                  <c:v>7.4890999999999999E-2</c:v>
                </c:pt>
                <c:pt idx="824">
                  <c:v>7.4970999999999996E-2</c:v>
                </c:pt>
                <c:pt idx="825">
                  <c:v>7.4743000000000004E-2</c:v>
                </c:pt>
                <c:pt idx="826">
                  <c:v>7.3564999999999992E-2</c:v>
                </c:pt>
                <c:pt idx="827">
                  <c:v>7.2468000000000005E-2</c:v>
                </c:pt>
                <c:pt idx="828">
                  <c:v>7.1636000000000005E-2</c:v>
                </c:pt>
                <c:pt idx="829">
                  <c:v>7.0540000000000005E-2</c:v>
                </c:pt>
                <c:pt idx="830">
                  <c:v>7.1179000000000006E-2</c:v>
                </c:pt>
                <c:pt idx="831">
                  <c:v>7.1618000000000001E-2</c:v>
                </c:pt>
                <c:pt idx="832">
                  <c:v>7.1619000000000002E-2</c:v>
                </c:pt>
                <c:pt idx="833">
                  <c:v>7.1629999999999999E-2</c:v>
                </c:pt>
                <c:pt idx="834">
                  <c:v>7.036400000000001E-2</c:v>
                </c:pt>
                <c:pt idx="835">
                  <c:v>7.0240999999999998E-2</c:v>
                </c:pt>
                <c:pt idx="836">
                  <c:v>7.0018999999999998E-2</c:v>
                </c:pt>
                <c:pt idx="837">
                  <c:v>6.9362000000000007E-2</c:v>
                </c:pt>
                <c:pt idx="838">
                  <c:v>6.9554999999999992E-2</c:v>
                </c:pt>
                <c:pt idx="839">
                  <c:v>7.0363000000000009E-2</c:v>
                </c:pt>
                <c:pt idx="840">
                  <c:v>6.9082000000000005E-2</c:v>
                </c:pt>
                <c:pt idx="841">
                  <c:v>6.9699999999999998E-2</c:v>
                </c:pt>
                <c:pt idx="842">
                  <c:v>7.0758000000000001E-2</c:v>
                </c:pt>
                <c:pt idx="843">
                  <c:v>7.2552000000000005E-2</c:v>
                </c:pt>
                <c:pt idx="844">
                  <c:v>7.2143000000000013E-2</c:v>
                </c:pt>
                <c:pt idx="845">
                  <c:v>7.4569999999999997E-2</c:v>
                </c:pt>
                <c:pt idx="846">
                  <c:v>7.7344999999999997E-2</c:v>
                </c:pt>
                <c:pt idx="847">
                  <c:v>7.701899999999999E-2</c:v>
                </c:pt>
                <c:pt idx="848">
                  <c:v>7.9072999999999991E-2</c:v>
                </c:pt>
                <c:pt idx="849">
                  <c:v>7.9319000000000001E-2</c:v>
                </c:pt>
                <c:pt idx="850">
                  <c:v>8.0646999999999996E-2</c:v>
                </c:pt>
                <c:pt idx="851">
                  <c:v>7.9314999999999997E-2</c:v>
                </c:pt>
                <c:pt idx="852">
                  <c:v>8.1189999999999998E-2</c:v>
                </c:pt>
                <c:pt idx="853">
                  <c:v>8.3475000000000008E-2</c:v>
                </c:pt>
                <c:pt idx="854">
                  <c:v>8.2485000000000003E-2</c:v>
                </c:pt>
                <c:pt idx="855">
                  <c:v>8.2870000000000013E-2</c:v>
                </c:pt>
                <c:pt idx="856">
                  <c:v>8.2778999999999991E-2</c:v>
                </c:pt>
                <c:pt idx="857">
                  <c:v>8.6923E-2</c:v>
                </c:pt>
                <c:pt idx="858">
                  <c:v>8.3754999999999996E-2</c:v>
                </c:pt>
                <c:pt idx="859">
                  <c:v>8.2584000000000005E-2</c:v>
                </c:pt>
                <c:pt idx="860">
                  <c:v>8.1287000000000012E-2</c:v>
                </c:pt>
                <c:pt idx="861">
                  <c:v>8.2240000000000008E-2</c:v>
                </c:pt>
                <c:pt idx="862">
                  <c:v>8.1442000000000001E-2</c:v>
                </c:pt>
                <c:pt idx="863">
                  <c:v>8.1259999999999985E-2</c:v>
                </c:pt>
                <c:pt idx="864">
                  <c:v>7.8558000000000003E-2</c:v>
                </c:pt>
                <c:pt idx="865">
                  <c:v>7.7986E-2</c:v>
                </c:pt>
                <c:pt idx="866">
                  <c:v>7.7388999999999986E-2</c:v>
                </c:pt>
                <c:pt idx="867">
                  <c:v>7.6723E-2</c:v>
                </c:pt>
                <c:pt idx="868">
                  <c:v>7.9240000000000005E-2</c:v>
                </c:pt>
                <c:pt idx="869">
                  <c:v>7.9954999999999998E-2</c:v>
                </c:pt>
                <c:pt idx="870">
                  <c:v>7.8551999999999997E-2</c:v>
                </c:pt>
                <c:pt idx="871">
                  <c:v>7.7928999999999998E-2</c:v>
                </c:pt>
                <c:pt idx="872">
                  <c:v>7.5942999999999997E-2</c:v>
                </c:pt>
                <c:pt idx="873">
                  <c:v>7.7073000000000003E-2</c:v>
                </c:pt>
                <c:pt idx="874">
                  <c:v>7.6470999999999997E-2</c:v>
                </c:pt>
                <c:pt idx="875">
                  <c:v>7.5446999999999986E-2</c:v>
                </c:pt>
                <c:pt idx="876">
                  <c:v>7.8311000000000006E-2</c:v>
                </c:pt>
                <c:pt idx="877">
                  <c:v>7.6643000000000003E-2</c:v>
                </c:pt>
                <c:pt idx="878">
                  <c:v>7.5399999999999995E-2</c:v>
                </c:pt>
                <c:pt idx="879">
                  <c:v>7.7435000000000004E-2</c:v>
                </c:pt>
                <c:pt idx="880">
                  <c:v>7.5790999999999997E-2</c:v>
                </c:pt>
                <c:pt idx="881">
                  <c:v>7.5268000000000002E-2</c:v>
                </c:pt>
                <c:pt idx="882">
                  <c:v>7.4165000000000009E-2</c:v>
                </c:pt>
                <c:pt idx="883">
                  <c:v>7.3209999999999997E-2</c:v>
                </c:pt>
                <c:pt idx="884">
                  <c:v>7.1745000000000003E-2</c:v>
                </c:pt>
                <c:pt idx="885">
                  <c:v>7.0875000000000007E-2</c:v>
                </c:pt>
                <c:pt idx="886">
                  <c:v>7.2194999999999995E-2</c:v>
                </c:pt>
                <c:pt idx="887">
                  <c:v>7.1428000000000005E-2</c:v>
                </c:pt>
                <c:pt idx="888">
                  <c:v>7.0757E-2</c:v>
                </c:pt>
                <c:pt idx="889">
                  <c:v>7.0643000000000011E-2</c:v>
                </c:pt>
                <c:pt idx="890">
                  <c:v>6.933099999999999E-2</c:v>
                </c:pt>
                <c:pt idx="891">
                  <c:v>6.7951999999999999E-2</c:v>
                </c:pt>
                <c:pt idx="892">
                  <c:v>6.6480999999999998E-2</c:v>
                </c:pt>
                <c:pt idx="893">
                  <c:v>6.3724000000000003E-2</c:v>
                </c:pt>
                <c:pt idx="894">
                  <c:v>6.2075999999999992E-2</c:v>
                </c:pt>
                <c:pt idx="895">
                  <c:v>6.5481999999999985E-2</c:v>
                </c:pt>
                <c:pt idx="896">
                  <c:v>6.7910000000000012E-2</c:v>
                </c:pt>
                <c:pt idx="897">
                  <c:v>6.5842999999999999E-2</c:v>
                </c:pt>
                <c:pt idx="898">
                  <c:v>6.4200000000000007E-2</c:v>
                </c:pt>
                <c:pt idx="899">
                  <c:v>6.3712000000000005E-2</c:v>
                </c:pt>
                <c:pt idx="900">
                  <c:v>6.2789999999999999E-2</c:v>
                </c:pt>
                <c:pt idx="901">
                  <c:v>6.1537000000000001E-2</c:v>
                </c:pt>
                <c:pt idx="902">
                  <c:v>6.1500000000000013E-2</c:v>
                </c:pt>
                <c:pt idx="903">
                  <c:v>5.9704E-2</c:v>
                </c:pt>
                <c:pt idx="904">
                  <c:v>6.3252000000000003E-2</c:v>
                </c:pt>
                <c:pt idx="905">
                  <c:v>6.6205000000000014E-2</c:v>
                </c:pt>
                <c:pt idx="906">
                  <c:v>6.4652000000000015E-2</c:v>
                </c:pt>
                <c:pt idx="907">
                  <c:v>6.2724000000000002E-2</c:v>
                </c:pt>
                <c:pt idx="908">
                  <c:v>6.1481999999999995E-2</c:v>
                </c:pt>
                <c:pt idx="909">
                  <c:v>5.9823999999999995E-2</c:v>
                </c:pt>
                <c:pt idx="910">
                  <c:v>5.9904999999999993E-2</c:v>
                </c:pt>
                <c:pt idx="911">
                  <c:v>5.9553000000000002E-2</c:v>
                </c:pt>
                <c:pt idx="912">
                  <c:v>5.9267E-2</c:v>
                </c:pt>
                <c:pt idx="913">
                  <c:v>5.7935E-2</c:v>
                </c:pt>
                <c:pt idx="914">
                  <c:v>5.6142000000000004E-2</c:v>
                </c:pt>
                <c:pt idx="915">
                  <c:v>5.8263999999999996E-2</c:v>
                </c:pt>
                <c:pt idx="916">
                  <c:v>5.6495000000000004E-2</c:v>
                </c:pt>
                <c:pt idx="917">
                  <c:v>5.5395E-2</c:v>
                </c:pt>
                <c:pt idx="918">
                  <c:v>5.4023000000000002E-2</c:v>
                </c:pt>
                <c:pt idx="919">
                  <c:v>5.4995000000000009E-2</c:v>
                </c:pt>
                <c:pt idx="920">
                  <c:v>5.5091000000000001E-2</c:v>
                </c:pt>
                <c:pt idx="921">
                  <c:v>5.502399999999999E-2</c:v>
                </c:pt>
                <c:pt idx="922">
                  <c:v>5.7748000000000001E-2</c:v>
                </c:pt>
                <c:pt idx="923">
                  <c:v>5.8784000000000003E-2</c:v>
                </c:pt>
                <c:pt idx="924">
                  <c:v>5.8177999999999994E-2</c:v>
                </c:pt>
                <c:pt idx="925">
                  <c:v>5.7500000000000009E-2</c:v>
                </c:pt>
                <c:pt idx="926">
                  <c:v>5.8200000000000002E-2</c:v>
                </c:pt>
                <c:pt idx="927">
                  <c:v>5.9800000000000006E-2</c:v>
                </c:pt>
                <c:pt idx="928">
                  <c:v>6.2900000000000011E-2</c:v>
                </c:pt>
                <c:pt idx="929">
                  <c:v>6.4200000000000007E-2</c:v>
                </c:pt>
                <c:pt idx="930">
                  <c:v>6.4000000000000001E-2</c:v>
                </c:pt>
                <c:pt idx="931">
                  <c:v>6.3700000000000007E-2</c:v>
                </c:pt>
                <c:pt idx="932">
                  <c:v>6.2000000000000013E-2</c:v>
                </c:pt>
                <c:pt idx="933">
                  <c:v>0.06</c:v>
                </c:pt>
                <c:pt idx="934">
                  <c:v>5.9800000000000006E-2</c:v>
                </c:pt>
                <c:pt idx="935">
                  <c:v>5.8000000000000003E-2</c:v>
                </c:pt>
                <c:pt idx="936">
                  <c:v>5.8099999999999999E-2</c:v>
                </c:pt>
                <c:pt idx="937">
                  <c:v>5.9599999999999993E-2</c:v>
                </c:pt>
                <c:pt idx="938">
                  <c:v>5.9000000000000011E-2</c:v>
                </c:pt>
                <c:pt idx="939">
                  <c:v>5.850000000000001E-2</c:v>
                </c:pt>
                <c:pt idx="940">
                  <c:v>5.9700000000000003E-2</c:v>
                </c:pt>
                <c:pt idx="941">
                  <c:v>5.9900000000000002E-2</c:v>
                </c:pt>
                <c:pt idx="942">
                  <c:v>6.3E-2</c:v>
                </c:pt>
                <c:pt idx="943">
                  <c:v>6.25E-2</c:v>
                </c:pt>
                <c:pt idx="944">
                  <c:v>6.2399999999999997E-2</c:v>
                </c:pt>
                <c:pt idx="945">
                  <c:v>6.1800000000000001E-2</c:v>
                </c:pt>
                <c:pt idx="946">
                  <c:v>6.1099999999999995E-2</c:v>
                </c:pt>
                <c:pt idx="947">
                  <c:v>5.9700000000000003E-2</c:v>
                </c:pt>
                <c:pt idx="948">
                  <c:v>6.1600000000000002E-2</c:v>
                </c:pt>
                <c:pt idx="949">
                  <c:v>6.019999999999999E-2</c:v>
                </c:pt>
                <c:pt idx="950">
                  <c:v>6.2100000000000002E-2</c:v>
                </c:pt>
                <c:pt idx="951">
                  <c:v>6.2100000000000002E-2</c:v>
                </c:pt>
                <c:pt idx="952">
                  <c:v>6.2900000000000011E-2</c:v>
                </c:pt>
                <c:pt idx="953">
                  <c:v>6.2699999999999992E-2</c:v>
                </c:pt>
                <c:pt idx="954">
                  <c:v>6.3799999999999996E-2</c:v>
                </c:pt>
                <c:pt idx="955">
                  <c:v>6.4000000000000001E-2</c:v>
                </c:pt>
                <c:pt idx="956">
                  <c:v>6.3700000000000007E-2</c:v>
                </c:pt>
                <c:pt idx="957">
                  <c:v>6.4899999999999999E-2</c:v>
                </c:pt>
                <c:pt idx="958">
                  <c:v>7.5600000000000001E-2</c:v>
                </c:pt>
                <c:pt idx="959">
                  <c:v>7.5999999999999998E-2</c:v>
                </c:pt>
                <c:pt idx="960">
                  <c:v>6.54E-2</c:v>
                </c:pt>
                <c:pt idx="961">
                  <c:v>6.3899999999999998E-2</c:v>
                </c:pt>
                <c:pt idx="962">
                  <c:v>6.3E-2</c:v>
                </c:pt>
                <c:pt idx="963">
                  <c:v>6.4200000000000007E-2</c:v>
                </c:pt>
                <c:pt idx="964">
                  <c:v>6.4799999999999996E-2</c:v>
                </c:pt>
                <c:pt idx="965">
                  <c:v>6.4899999999999999E-2</c:v>
                </c:pt>
                <c:pt idx="966">
                  <c:v>6.2000000000000013E-2</c:v>
                </c:pt>
                <c:pt idx="967">
                  <c:v>5.9700000000000003E-2</c:v>
                </c:pt>
                <c:pt idx="968">
                  <c:v>5.7099999999999998E-2</c:v>
                </c:pt>
                <c:pt idx="969">
                  <c:v>5.5300000000000009E-2</c:v>
                </c:pt>
                <c:pt idx="970">
                  <c:v>5.5499999999999994E-2</c:v>
                </c:pt>
                <c:pt idx="971">
                  <c:v>5.6399999999999992E-2</c:v>
                </c:pt>
                <c:pt idx="972">
                  <c:v>5.7899999999999993E-2</c:v>
                </c:pt>
                <c:pt idx="973">
                  <c:v>5.7699999999999994E-2</c:v>
                </c:pt>
                <c:pt idx="974">
                  <c:v>5.8700000000000002E-2</c:v>
                </c:pt>
                <c:pt idx="975">
                  <c:v>5.8400000000000001E-2</c:v>
                </c:pt>
                <c:pt idx="976">
                  <c:v>5.8099999999999992E-2</c:v>
                </c:pt>
                <c:pt idx="977">
                  <c:v>5.5E-2</c:v>
                </c:pt>
                <c:pt idx="978">
                  <c:v>5.4600000000000003E-2</c:v>
                </c:pt>
                <c:pt idx="979">
                  <c:v>5.2599999999999994E-2</c:v>
                </c:pt>
                <c:pt idx="980">
                  <c:v>5.0099999999999999E-2</c:v>
                </c:pt>
                <c:pt idx="981">
                  <c:v>5.0099999999999999E-2</c:v>
                </c:pt>
                <c:pt idx="982">
                  <c:v>5.1000000000000004E-2</c:v>
                </c:pt>
                <c:pt idx="983">
                  <c:v>5.3699999999999998E-2</c:v>
                </c:pt>
                <c:pt idx="984">
                  <c:v>5.5599999999999997E-2</c:v>
                </c:pt>
                <c:pt idx="985">
                  <c:v>5.57E-2</c:v>
                </c:pt>
                <c:pt idx="986">
                  <c:v>5.6800000000000003E-2</c:v>
                </c:pt>
                <c:pt idx="987">
                  <c:v>5.5599999999999997E-2</c:v>
                </c:pt>
                <c:pt idx="988">
                  <c:v>5.5499999999999994E-2</c:v>
                </c:pt>
                <c:pt idx="989">
                  <c:v>5.3199999999999997E-2</c:v>
                </c:pt>
                <c:pt idx="990">
                  <c:v>5.2599999999999994E-2</c:v>
                </c:pt>
                <c:pt idx="991">
                  <c:v>5.2699999999999997E-2</c:v>
                </c:pt>
                <c:pt idx="992">
                  <c:v>4.6900000000000011E-2</c:v>
                </c:pt>
                <c:pt idx="993">
                  <c:v>4.48E-2</c:v>
                </c:pt>
                <c:pt idx="994">
                  <c:v>4.5199999999999997E-2</c:v>
                </c:pt>
                <c:pt idx="995">
                  <c:v>4.2500000000000003E-2</c:v>
                </c:pt>
                <c:pt idx="996">
                  <c:v>4.3299999999999998E-2</c:v>
                </c:pt>
                <c:pt idx="997">
                  <c:v>4.3399999999999994E-2</c:v>
                </c:pt>
                <c:pt idx="998">
                  <c:v>4.36E-2</c:v>
                </c:pt>
                <c:pt idx="999">
                  <c:v>4.48E-2</c:v>
                </c:pt>
                <c:pt idx="1000">
                  <c:v>4.3999999999999997E-2</c:v>
                </c:pt>
                <c:pt idx="1001">
                  <c:v>4.2000000000000003E-2</c:v>
                </c:pt>
                <c:pt idx="1002">
                  <c:v>4.0800000000000003E-2</c:v>
                </c:pt>
                <c:pt idx="1003">
                  <c:v>3.9300000000000002E-2</c:v>
                </c:pt>
                <c:pt idx="1004">
                  <c:v>0.04</c:v>
                </c:pt>
                <c:pt idx="1005">
                  <c:v>4.02E-2</c:v>
                </c:pt>
                <c:pt idx="1006">
                  <c:v>3.9100000000000003E-2</c:v>
                </c:pt>
                <c:pt idx="1007">
                  <c:v>3.8399999999999997E-2</c:v>
                </c:pt>
                <c:pt idx="1008">
                  <c:v>0.04</c:v>
                </c:pt>
                <c:pt idx="1009">
                  <c:v>4.1500000000000002E-2</c:v>
                </c:pt>
                <c:pt idx="1010">
                  <c:v>4.1799999999999997E-2</c:v>
                </c:pt>
                <c:pt idx="1011">
                  <c:v>4.1500000000000002E-2</c:v>
                </c:pt>
                <c:pt idx="1012">
                  <c:v>0.04</c:v>
                </c:pt>
                <c:pt idx="1013">
                  <c:v>4.1700000000000001E-2</c:v>
                </c:pt>
                <c:pt idx="1014">
                  <c:v>4.53E-2</c:v>
                </c:pt>
                <c:pt idx="1015">
                  <c:v>4.6800000000000001E-2</c:v>
                </c:pt>
                <c:pt idx="1016">
                  <c:v>4.7300000000000009E-2</c:v>
                </c:pt>
                <c:pt idx="1017">
                  <c:v>4.8000000000000001E-2</c:v>
                </c:pt>
                <c:pt idx="1018">
                  <c:v>4.7E-2</c:v>
                </c:pt>
                <c:pt idx="1019">
                  <c:v>4.7700000000000006E-2</c:v>
                </c:pt>
                <c:pt idx="1020">
                  <c:v>4.8100000000000004E-2</c:v>
                </c:pt>
                <c:pt idx="1021">
                  <c:v>4.6300000000000001E-2</c:v>
                </c:pt>
                <c:pt idx="1022">
                  <c:v>4.53E-2</c:v>
                </c:pt>
                <c:pt idx="1023">
                  <c:v>4.5100000000000001E-2</c:v>
                </c:pt>
                <c:pt idx="1024">
                  <c:v>4.41E-2</c:v>
                </c:pt>
                <c:pt idx="1025">
                  <c:v>4.2599999999999999E-2</c:v>
                </c:pt>
                <c:pt idx="1026">
                  <c:v>4.2900000000000001E-2</c:v>
                </c:pt>
                <c:pt idx="1027">
                  <c:v>4.2299999999999997E-2</c:v>
                </c:pt>
                <c:pt idx="1028">
                  <c:v>4.1300000000000003E-2</c:v>
                </c:pt>
                <c:pt idx="1029">
                  <c:v>4.24E-2</c:v>
                </c:pt>
                <c:pt idx="1030">
                  <c:v>4.0599999999999997E-2</c:v>
                </c:pt>
                <c:pt idx="1031">
                  <c:v>4.0899999999999999E-2</c:v>
                </c:pt>
                <c:pt idx="1032">
                  <c:v>3.95E-2</c:v>
                </c:pt>
                <c:pt idx="1033">
                  <c:v>3.5799999999999998E-2</c:v>
                </c:pt>
                <c:pt idx="1034">
                  <c:v>3.6700000000000003E-2</c:v>
                </c:pt>
                <c:pt idx="1035">
                  <c:v>3.7400000000000003E-2</c:v>
                </c:pt>
                <c:pt idx="1036">
                  <c:v>3.7499999999999999E-2</c:v>
                </c:pt>
                <c:pt idx="1037">
                  <c:v>4.1700000000000001E-2</c:v>
                </c:pt>
                <c:pt idx="1038">
                  <c:v>4.3899999999999995E-2</c:v>
                </c:pt>
                <c:pt idx="1039">
                  <c:v>4.4000000000000004E-2</c:v>
                </c:pt>
                <c:pt idx="1040">
                  <c:v>4.2500000000000003E-2</c:v>
                </c:pt>
                <c:pt idx="1041">
                  <c:v>4.3899999999999995E-2</c:v>
                </c:pt>
                <c:pt idx="1042">
                  <c:v>4.2900000000000001E-2</c:v>
                </c:pt>
                <c:pt idx="1043">
                  <c:v>4.4000000000000004E-2</c:v>
                </c:pt>
                <c:pt idx="1044">
                  <c:v>4.3499999999999997E-2</c:v>
                </c:pt>
                <c:pt idx="1045">
                  <c:v>4.2699999999999988E-2</c:v>
                </c:pt>
                <c:pt idx="1046">
                  <c:v>4.1099999999999998E-2</c:v>
                </c:pt>
                <c:pt idx="1047">
                  <c:v>4.1600000000000005E-2</c:v>
                </c:pt>
                <c:pt idx="1048">
                  <c:v>4.1600000000000005E-2</c:v>
                </c:pt>
                <c:pt idx="1049">
                  <c:v>3.9300000000000002E-2</c:v>
                </c:pt>
                <c:pt idx="1050">
                  <c:v>3.78E-2</c:v>
                </c:pt>
                <c:pt idx="1051">
                  <c:v>3.5699999999999996E-2</c:v>
                </c:pt>
                <c:pt idx="1052">
                  <c:v>3.5899999999999994E-2</c:v>
                </c:pt>
                <c:pt idx="1053">
                  <c:v>3.6599999999999994E-2</c:v>
                </c:pt>
                <c:pt idx="1054">
                  <c:v>3.6599999999999994E-2</c:v>
                </c:pt>
                <c:pt idx="1055">
                  <c:v>4.0800000000000003E-2</c:v>
                </c:pt>
                <c:pt idx="1056">
                  <c:v>4.2699999999999988E-2</c:v>
                </c:pt>
                <c:pt idx="1057">
                  <c:v>3.9599999999999996E-2</c:v>
                </c:pt>
                <c:pt idx="1058">
                  <c:v>3.9900000000000005E-2</c:v>
                </c:pt>
                <c:pt idx="1059">
                  <c:v>3.9900000000000005E-2</c:v>
                </c:pt>
                <c:pt idx="1060">
                  <c:v>3.9300000000000002E-2</c:v>
                </c:pt>
                <c:pt idx="1061">
                  <c:v>3.9300000000000002E-2</c:v>
                </c:pt>
                <c:pt idx="1062">
                  <c:v>3.7699999999999997E-2</c:v>
                </c:pt>
                <c:pt idx="1063">
                  <c:v>3.8799999999999994E-2</c:v>
                </c:pt>
                <c:pt idx="1064">
                  <c:v>3.8199999999999998E-2</c:v>
                </c:pt>
                <c:pt idx="1065">
                  <c:v>3.6700000000000003E-2</c:v>
                </c:pt>
                <c:pt idx="1066">
                  <c:v>3.7400000000000003E-2</c:v>
                </c:pt>
                <c:pt idx="1067">
                  <c:v>3.7400000000000003E-2</c:v>
                </c:pt>
                <c:pt idx="1068">
                  <c:v>3.6200000000000003E-2</c:v>
                </c:pt>
                <c:pt idx="1069">
                  <c:v>3.7900000000000003E-2</c:v>
                </c:pt>
                <c:pt idx="1070">
                  <c:v>3.8600000000000002E-2</c:v>
                </c:pt>
                <c:pt idx="1071">
                  <c:v>4.1300000000000003E-2</c:v>
                </c:pt>
                <c:pt idx="1072">
                  <c:v>4.1700000000000001E-2</c:v>
                </c:pt>
                <c:pt idx="1073">
                  <c:v>4.2800000000000005E-2</c:v>
                </c:pt>
                <c:pt idx="1074">
                  <c:v>4.2699999999999988E-2</c:v>
                </c:pt>
                <c:pt idx="1075">
                  <c:v>4.2699999999999988E-2</c:v>
                </c:pt>
                <c:pt idx="1076">
                  <c:v>4.2599999999999999E-2</c:v>
                </c:pt>
                <c:pt idx="1077">
                  <c:v>4.2599999999999999E-2</c:v>
                </c:pt>
                <c:pt idx="1078">
                  <c:v>4.4499999999999998E-2</c:v>
                </c:pt>
                <c:pt idx="1079">
                  <c:v>4.53E-2</c:v>
                </c:pt>
                <c:pt idx="1080">
                  <c:v>4.53E-2</c:v>
                </c:pt>
                <c:pt idx="1081">
                  <c:v>4.3499999999999997E-2</c:v>
                </c:pt>
                <c:pt idx="1082">
                  <c:v>4.2500000000000003E-2</c:v>
                </c:pt>
                <c:pt idx="1083">
                  <c:v>4.2500000000000003E-2</c:v>
                </c:pt>
                <c:pt idx="1084">
                  <c:v>4.0800000000000003E-2</c:v>
                </c:pt>
                <c:pt idx="1085">
                  <c:v>3.9800000000000002E-2</c:v>
                </c:pt>
                <c:pt idx="1086">
                  <c:v>3.9800000000000002E-2</c:v>
                </c:pt>
                <c:pt idx="1087">
                  <c:v>3.6900000000000002E-2</c:v>
                </c:pt>
                <c:pt idx="1088">
                  <c:v>3.6900000000000002E-2</c:v>
                </c:pt>
                <c:pt idx="1089">
                  <c:v>3.2899999999999999E-2</c:v>
                </c:pt>
                <c:pt idx="1090">
                  <c:v>3.3700000000000001E-2</c:v>
                </c:pt>
                <c:pt idx="1091">
                  <c:v>3.4299999999999997E-2</c:v>
                </c:pt>
                <c:pt idx="1092">
                  <c:v>3.3999999999999996E-2</c:v>
                </c:pt>
                <c:pt idx="1093">
                  <c:v>3.2800000000000003E-2</c:v>
                </c:pt>
                <c:pt idx="1094">
                  <c:v>3.1099999999999999E-2</c:v>
                </c:pt>
                <c:pt idx="1095">
                  <c:v>3.5000000000000003E-2</c:v>
                </c:pt>
                <c:pt idx="1096">
                  <c:v>3.1899999999999998E-2</c:v>
                </c:pt>
                <c:pt idx="1097">
                  <c:v>3.1400000000000004E-2</c:v>
                </c:pt>
                <c:pt idx="1098">
                  <c:v>3.0699999999999998E-2</c:v>
                </c:pt>
                <c:pt idx="1099">
                  <c:v>2.7400000000000001E-2</c:v>
                </c:pt>
                <c:pt idx="1100">
                  <c:v>2.7300000000000001E-2</c:v>
                </c:pt>
                <c:pt idx="1101">
                  <c:v>2.8400000000000002E-2</c:v>
                </c:pt>
                <c:pt idx="1102">
                  <c:v>2.9500000000000005E-2</c:v>
                </c:pt>
                <c:pt idx="1103">
                  <c:v>2.8499999999999998E-2</c:v>
                </c:pt>
                <c:pt idx="1104">
                  <c:v>2.7699999999999999E-2</c:v>
                </c:pt>
                <c:pt idx="1105">
                  <c:v>2.9100000000000001E-2</c:v>
                </c:pt>
                <c:pt idx="1106">
                  <c:v>3.09E-2</c:v>
                </c:pt>
                <c:pt idx="1107">
                  <c:v>3.44E-2</c:v>
                </c:pt>
                <c:pt idx="1108">
                  <c:v>3.3000000000000002E-2</c:v>
                </c:pt>
                <c:pt idx="1109">
                  <c:v>3.3300000000000003E-2</c:v>
                </c:pt>
                <c:pt idx="1110">
                  <c:v>3.1600000000000003E-2</c:v>
                </c:pt>
                <c:pt idx="1111">
                  <c:v>2.9500000000000005E-2</c:v>
                </c:pt>
                <c:pt idx="1112">
                  <c:v>2.9500000000000005E-2</c:v>
                </c:pt>
                <c:pt idx="1113">
                  <c:v>2.9600000000000001E-2</c:v>
                </c:pt>
                <c:pt idx="1114">
                  <c:v>3.09E-2</c:v>
                </c:pt>
                <c:pt idx="1115">
                  <c:v>3.0199999999999998E-2</c:v>
                </c:pt>
                <c:pt idx="1116">
                  <c:v>3.0400000000000003E-2</c:v>
                </c:pt>
              </c:numCache>
            </c:numRef>
          </c:xVal>
          <c:yVal>
            <c:numRef>
              <c:f>'MRP ERP WP'!$S$40:$S$1156</c:f>
              <c:numCache>
                <c:formatCode>0.00%</c:formatCode>
                <c:ptCount val="1117"/>
                <c:pt idx="0">
                  <c:v>0.52430506712921132</c:v>
                </c:pt>
                <c:pt idx="1">
                  <c:v>0.66850408532417593</c:v>
                </c:pt>
                <c:pt idx="2">
                  <c:v>0.6416645065974339</c:v>
                </c:pt>
                <c:pt idx="3">
                  <c:v>0.50977243031321684</c:v>
                </c:pt>
                <c:pt idx="4">
                  <c:v>0.41896693395693163</c:v>
                </c:pt>
                <c:pt idx="5">
                  <c:v>0.45670558371170389</c:v>
                </c:pt>
                <c:pt idx="6">
                  <c:v>0.86099407213679857</c:v>
                </c:pt>
                <c:pt idx="7">
                  <c:v>1.050025620380068</c:v>
                </c:pt>
                <c:pt idx="8">
                  <c:v>1.118509255724891</c:v>
                </c:pt>
                <c:pt idx="9">
                  <c:v>1.057970058741305</c:v>
                </c:pt>
                <c:pt idx="10">
                  <c:v>0.43387608698999036</c:v>
                </c:pt>
                <c:pt idx="11">
                  <c:v>-2.8563907116030962E-3</c:v>
                </c:pt>
                <c:pt idx="12">
                  <c:v>5.8043143287136452E-2</c:v>
                </c:pt>
                <c:pt idx="13">
                  <c:v>3.8766966038415729E-4</c:v>
                </c:pt>
                <c:pt idx="14">
                  <c:v>0.12049995743788683</c:v>
                </c:pt>
                <c:pt idx="15">
                  <c:v>0.24036369428271281</c:v>
                </c:pt>
                <c:pt idx="16">
                  <c:v>0.23991439669252268</c:v>
                </c:pt>
                <c:pt idx="17">
                  <c:v>0.15393334950389614</c:v>
                </c:pt>
                <c:pt idx="18">
                  <c:v>-0.24935380760937395</c:v>
                </c:pt>
                <c:pt idx="19">
                  <c:v>-0.30268374564263972</c:v>
                </c:pt>
                <c:pt idx="20">
                  <c:v>-0.36709711964970893</c:v>
                </c:pt>
                <c:pt idx="21">
                  <c:v>-0.44204997880100061</c:v>
                </c:pt>
                <c:pt idx="22">
                  <c:v>-0.25067126760544428</c:v>
                </c:pt>
                <c:pt idx="23">
                  <c:v>-0.18688389117332885</c:v>
                </c:pt>
                <c:pt idx="24">
                  <c:v>-0.27069734762411324</c:v>
                </c:pt>
                <c:pt idx="25">
                  <c:v>-0.28422998547096384</c:v>
                </c:pt>
                <c:pt idx="26">
                  <c:v>-0.23926986243154688</c:v>
                </c:pt>
                <c:pt idx="27">
                  <c:v>-0.32309786311581407</c:v>
                </c:pt>
                <c:pt idx="28">
                  <c:v>-0.41992991813500347</c:v>
                </c:pt>
                <c:pt idx="29">
                  <c:v>-0.47078843666418657</c:v>
                </c:pt>
                <c:pt idx="30">
                  <c:v>-0.23739009388437618</c:v>
                </c:pt>
                <c:pt idx="31">
                  <c:v>-0.3006128636446227</c:v>
                </c:pt>
                <c:pt idx="32">
                  <c:v>-0.28705600729845659</c:v>
                </c:pt>
                <c:pt idx="33">
                  <c:v>-0.46414008164661791</c:v>
                </c:pt>
                <c:pt idx="34">
                  <c:v>-0.35358171392902749</c:v>
                </c:pt>
                <c:pt idx="35">
                  <c:v>-0.34449952178401849</c:v>
                </c:pt>
                <c:pt idx="36">
                  <c:v>-0.4212340369931985</c:v>
                </c:pt>
                <c:pt idx="37">
                  <c:v>-0.46554948411132302</c:v>
                </c:pt>
                <c:pt idx="38">
                  <c:v>-0.5054546146232366</c:v>
                </c:pt>
                <c:pt idx="39">
                  <c:v>-0.54882794426400783</c:v>
                </c:pt>
                <c:pt idx="40">
                  <c:v>-0.58404441629720849</c:v>
                </c:pt>
                <c:pt idx="41">
                  <c:v>-0.68526707511337837</c:v>
                </c:pt>
                <c:pt idx="42">
                  <c:v>-0.73117531767290844</c:v>
                </c:pt>
                <c:pt idx="43">
                  <c:v>-0.58352939654167146</c:v>
                </c:pt>
                <c:pt idx="44">
                  <c:v>-0.394187737273757</c:v>
                </c:pt>
                <c:pt idx="45">
                  <c:v>-0.10852222794827844</c:v>
                </c:pt>
                <c:pt idx="46">
                  <c:v>-0.28371212072983937</c:v>
                </c:pt>
                <c:pt idx="47">
                  <c:v>-0.26296093293842221</c:v>
                </c:pt>
                <c:pt idx="48">
                  <c:v>-6.3997882585549629E-2</c:v>
                </c:pt>
                <c:pt idx="49">
                  <c:v>-7.0662141262386957E-2</c:v>
                </c:pt>
                <c:pt idx="50">
                  <c:v>-0.32785143294372554</c:v>
                </c:pt>
                <c:pt idx="51">
                  <c:v>-0.33534707916104134</c:v>
                </c:pt>
                <c:pt idx="52">
                  <c:v>1.78039166922907E-2</c:v>
                </c:pt>
                <c:pt idx="53">
                  <c:v>0.70720049355490122</c:v>
                </c:pt>
                <c:pt idx="54">
                  <c:v>0.94575459260240813</c:v>
                </c:pt>
                <c:pt idx="55">
                  <c:v>0.26634623791340956</c:v>
                </c:pt>
                <c:pt idx="56">
                  <c:v>-0.12036754170984014</c:v>
                </c:pt>
                <c:pt idx="57">
                  <c:v>-0.26793063835876585</c:v>
                </c:pt>
                <c:pt idx="58">
                  <c:v>-0.23815858026094261</c:v>
                </c:pt>
                <c:pt idx="59">
                  <c:v>-0.23026880138528483</c:v>
                </c:pt>
                <c:pt idx="60">
                  <c:v>-0.2910383625105471</c:v>
                </c:pt>
                <c:pt idx="61">
                  <c:v>-0.11859570709556057</c:v>
                </c:pt>
                <c:pt idx="62">
                  <c:v>9.5002880509171453E-2</c:v>
                </c:pt>
                <c:pt idx="63">
                  <c:v>0.22143449387390102</c:v>
                </c:pt>
                <c:pt idx="64">
                  <c:v>-7.8400409070892851E-2</c:v>
                </c:pt>
                <c:pt idx="65">
                  <c:v>-0.28562892752895469</c:v>
                </c:pt>
                <c:pt idx="66">
                  <c:v>-0.34947135503661714</c:v>
                </c:pt>
                <c:pt idx="67">
                  <c:v>-0.38032985086885779</c:v>
                </c:pt>
                <c:pt idx="68">
                  <c:v>-0.35974822391113237</c:v>
                </c:pt>
                <c:pt idx="69">
                  <c:v>-0.20479303729922119</c:v>
                </c:pt>
                <c:pt idx="70">
                  <c:v>-0.19897930772512179</c:v>
                </c:pt>
                <c:pt idx="71">
                  <c:v>-0.18728615789006237</c:v>
                </c:pt>
                <c:pt idx="72">
                  <c:v>-0.25785516316607604</c:v>
                </c:pt>
                <c:pt idx="73">
                  <c:v>-0.38998905916647358</c:v>
                </c:pt>
                <c:pt idx="74">
                  <c:v>-0.44842228125144723</c:v>
                </c:pt>
                <c:pt idx="75">
                  <c:v>-0.37746765616945427</c:v>
                </c:pt>
                <c:pt idx="76">
                  <c:v>-0.27018697903017502</c:v>
                </c:pt>
                <c:pt idx="77">
                  <c:v>-0.11082324733179458</c:v>
                </c:pt>
                <c:pt idx="78">
                  <c:v>-6.0215609615736458E-2</c:v>
                </c:pt>
                <c:pt idx="79">
                  <c:v>0.23100153905882381</c:v>
                </c:pt>
                <c:pt idx="80">
                  <c:v>0.26731037657789036</c:v>
                </c:pt>
                <c:pt idx="81">
                  <c:v>0.2392141257886482</c:v>
                </c:pt>
                <c:pt idx="82">
                  <c:v>0.49940717247180016</c:v>
                </c:pt>
                <c:pt idx="83">
                  <c:v>0.5241004521045981</c:v>
                </c:pt>
                <c:pt idx="84">
                  <c:v>0.72362168379439507</c:v>
                </c:pt>
                <c:pt idx="85">
                  <c:v>0.96564800441899568</c:v>
                </c:pt>
                <c:pt idx="86">
                  <c:v>1.1458936627570697</c:v>
                </c:pt>
                <c:pt idx="87">
                  <c:v>0.94581491609541601</c:v>
                </c:pt>
                <c:pt idx="88">
                  <c:v>0.59162546244878256</c:v>
                </c:pt>
                <c:pt idx="89">
                  <c:v>0.54118736731598693</c:v>
                </c:pt>
                <c:pt idx="90">
                  <c:v>0.44301341534255745</c:v>
                </c:pt>
                <c:pt idx="91">
                  <c:v>0.46249277732347877</c:v>
                </c:pt>
                <c:pt idx="92">
                  <c:v>0.37991219381264485</c:v>
                </c:pt>
                <c:pt idx="93">
                  <c:v>0.36520021203873276</c:v>
                </c:pt>
                <c:pt idx="94">
                  <c:v>0.28289191379198586</c:v>
                </c:pt>
                <c:pt idx="95">
                  <c:v>0.24752837400959779</c:v>
                </c:pt>
                <c:pt idx="96">
                  <c:v>0.16852706393914541</c:v>
                </c:pt>
                <c:pt idx="97">
                  <c:v>6.9933109687434936E-2</c:v>
                </c:pt>
                <c:pt idx="98">
                  <c:v>6.7970999084145889E-2</c:v>
                </c:pt>
                <c:pt idx="99">
                  <c:v>1.524054283312537E-5</c:v>
                </c:pt>
                <c:pt idx="100">
                  <c:v>8.1461994762470208E-3</c:v>
                </c:pt>
                <c:pt idx="101">
                  <c:v>-0.11561961194752064</c:v>
                </c:pt>
                <c:pt idx="102">
                  <c:v>-0.18848760972905437</c:v>
                </c:pt>
                <c:pt idx="103">
                  <c:v>-0.13678995305184816</c:v>
                </c:pt>
                <c:pt idx="104">
                  <c:v>-0.21631498726834936</c:v>
                </c:pt>
                <c:pt idx="105">
                  <c:v>-0.29687515883687465</c:v>
                </c:pt>
                <c:pt idx="106">
                  <c:v>-0.37423310679622551</c:v>
                </c:pt>
                <c:pt idx="107">
                  <c:v>-0.35724773843006336</c:v>
                </c:pt>
                <c:pt idx="108">
                  <c:v>-0.41080026308300877</c:v>
                </c:pt>
                <c:pt idx="109">
                  <c:v>-0.44536322059985678</c:v>
                </c:pt>
                <c:pt idx="110">
                  <c:v>-0.40277817603639676</c:v>
                </c:pt>
                <c:pt idx="111">
                  <c:v>-0.49780018660313524</c:v>
                </c:pt>
                <c:pt idx="112">
                  <c:v>-0.36563293966180649</c:v>
                </c:pt>
                <c:pt idx="113">
                  <c:v>-0.31471342879553499</c:v>
                </c:pt>
                <c:pt idx="114">
                  <c:v>-0.15588838450243406</c:v>
                </c:pt>
                <c:pt idx="115">
                  <c:v>-0.27029474131871339</c:v>
                </c:pt>
                <c:pt idx="116">
                  <c:v>-0.24087262199325155</c:v>
                </c:pt>
                <c:pt idx="117">
                  <c:v>-0.11792967264142634</c:v>
                </c:pt>
                <c:pt idx="118">
                  <c:v>0.10794465765062471</c:v>
                </c:pt>
                <c:pt idx="119">
                  <c:v>2.8972111980442583E-2</c:v>
                </c:pt>
                <c:pt idx="120">
                  <c:v>0.18700419003080759</c:v>
                </c:pt>
                <c:pt idx="121">
                  <c:v>0.25535828401818511</c:v>
                </c:pt>
                <c:pt idx="122">
                  <c:v>0.31373752303262897</c:v>
                </c:pt>
                <c:pt idx="123">
                  <c:v>0.41626850344153288</c:v>
                </c:pt>
                <c:pt idx="124">
                  <c:v>0.25852067584470151</c:v>
                </c:pt>
                <c:pt idx="125">
                  <c:v>0.32053781631310685</c:v>
                </c:pt>
                <c:pt idx="126">
                  <c:v>8.2318212599434559E-2</c:v>
                </c:pt>
                <c:pt idx="127">
                  <c:v>0.19939532191707343</c:v>
                </c:pt>
                <c:pt idx="128">
                  <c:v>0.18783713289107151</c:v>
                </c:pt>
                <c:pt idx="129">
                  <c:v>0.21241495062877594</c:v>
                </c:pt>
                <c:pt idx="130">
                  <c:v>3.6785920673629013E-2</c:v>
                </c:pt>
                <c:pt idx="131">
                  <c:v>9.1429127632253207E-2</c:v>
                </c:pt>
                <c:pt idx="132">
                  <c:v>7.8839322398085276E-2</c:v>
                </c:pt>
                <c:pt idx="133">
                  <c:v>6.8731366180651329E-2</c:v>
                </c:pt>
                <c:pt idx="134">
                  <c:v>-2.3510530279040071E-2</c:v>
                </c:pt>
                <c:pt idx="135">
                  <c:v>0.14902098206487724</c:v>
                </c:pt>
                <c:pt idx="136">
                  <c:v>0.10657895870673825</c:v>
                </c:pt>
                <c:pt idx="137">
                  <c:v>-0.17471228202837805</c:v>
                </c:pt>
                <c:pt idx="138">
                  <c:v>-2.2359107255422034E-3</c:v>
                </c:pt>
                <c:pt idx="139">
                  <c:v>-0.10629477529020193</c:v>
                </c:pt>
                <c:pt idx="140">
                  <c:v>-5.1344332730112505E-2</c:v>
                </c:pt>
                <c:pt idx="141">
                  <c:v>-0.11052399703436061</c:v>
                </c:pt>
                <c:pt idx="142">
                  <c:v>-9.3217223830552226E-2</c:v>
                </c:pt>
                <c:pt idx="143">
                  <c:v>-0.1929083459455497</c:v>
                </c:pt>
                <c:pt idx="144">
                  <c:v>-0.20243710521136224</c:v>
                </c:pt>
                <c:pt idx="145">
                  <c:v>-0.2155272455334061</c:v>
                </c:pt>
                <c:pt idx="146">
                  <c:v>-0.2268266424656272</c:v>
                </c:pt>
                <c:pt idx="147">
                  <c:v>-0.25625969534039011</c:v>
                </c:pt>
                <c:pt idx="148">
                  <c:v>-0.31490667849582266</c:v>
                </c:pt>
                <c:pt idx="149">
                  <c:v>-0.16924263741975271</c:v>
                </c:pt>
                <c:pt idx="150">
                  <c:v>-0.26226646375929108</c:v>
                </c:pt>
                <c:pt idx="151">
                  <c:v>-0.22587308446054752</c:v>
                </c:pt>
                <c:pt idx="152">
                  <c:v>-0.23362830732778622</c:v>
                </c:pt>
                <c:pt idx="153">
                  <c:v>-0.23960297176539233</c:v>
                </c:pt>
                <c:pt idx="154">
                  <c:v>-0.32885493821817113</c:v>
                </c:pt>
                <c:pt idx="155">
                  <c:v>-0.28439979102279805</c:v>
                </c:pt>
                <c:pt idx="156">
                  <c:v>-0.34627650698390028</c:v>
                </c:pt>
                <c:pt idx="157">
                  <c:v>-0.32338845800715471</c:v>
                </c:pt>
                <c:pt idx="158">
                  <c:v>-0.33106699015123581</c:v>
                </c:pt>
                <c:pt idx="159">
                  <c:v>-0.38651843928129292</c:v>
                </c:pt>
                <c:pt idx="160">
                  <c:v>-0.35720917726555385</c:v>
                </c:pt>
                <c:pt idx="161">
                  <c:v>-0.26716302867860997</c:v>
                </c:pt>
                <c:pt idx="162">
                  <c:v>-0.28225699321641629</c:v>
                </c:pt>
                <c:pt idx="163">
                  <c:v>-0.31745020040736571</c:v>
                </c:pt>
                <c:pt idx="164">
                  <c:v>-0.30159030478020477</c:v>
                </c:pt>
                <c:pt idx="165">
                  <c:v>-0.24524722472006838</c:v>
                </c:pt>
                <c:pt idx="166">
                  <c:v>-5.555408296213022E-2</c:v>
                </c:pt>
                <c:pt idx="167">
                  <c:v>1.1002019856988846E-2</c:v>
                </c:pt>
                <c:pt idx="168">
                  <c:v>0.12351912262207483</c:v>
                </c:pt>
                <c:pt idx="169">
                  <c:v>0.2322540185770394</c:v>
                </c:pt>
                <c:pt idx="170">
                  <c:v>0.37084133372604189</c:v>
                </c:pt>
                <c:pt idx="171">
                  <c:v>0.59907605168143285</c:v>
                </c:pt>
                <c:pt idx="172">
                  <c:v>0.73862998001829405</c:v>
                </c:pt>
                <c:pt idx="173">
                  <c:v>0.64031894881793461</c:v>
                </c:pt>
                <c:pt idx="174">
                  <c:v>0.72040593443804202</c:v>
                </c:pt>
                <c:pt idx="175">
                  <c:v>0.72025728783755738</c:v>
                </c:pt>
                <c:pt idx="176">
                  <c:v>0.73404531154982211</c:v>
                </c:pt>
                <c:pt idx="177">
                  <c:v>0.70994811304498529</c:v>
                </c:pt>
                <c:pt idx="178">
                  <c:v>0.51387719377922303</c:v>
                </c:pt>
                <c:pt idx="179">
                  <c:v>0.39628909490368908</c:v>
                </c:pt>
                <c:pt idx="180">
                  <c:v>0.43070906718543994</c:v>
                </c:pt>
                <c:pt idx="181">
                  <c:v>0.28604144895926359</c:v>
                </c:pt>
                <c:pt idx="182">
                  <c:v>0.21974716941471598</c:v>
                </c:pt>
                <c:pt idx="183">
                  <c:v>0.1829810410839699</c:v>
                </c:pt>
                <c:pt idx="184">
                  <c:v>0.12697459671715164</c:v>
                </c:pt>
                <c:pt idx="185">
                  <c:v>0.12183144107310143</c:v>
                </c:pt>
                <c:pt idx="186">
                  <c:v>0.12051992301532202</c:v>
                </c:pt>
                <c:pt idx="187">
                  <c:v>0.1197884646264858</c:v>
                </c:pt>
                <c:pt idx="188">
                  <c:v>0.14865208591157972</c:v>
                </c:pt>
                <c:pt idx="189">
                  <c:v>9.4773723358428597E-2</c:v>
                </c:pt>
                <c:pt idx="190">
                  <c:v>0.1010288316932265</c:v>
                </c:pt>
                <c:pt idx="191">
                  <c:v>0.17986694512868789</c:v>
                </c:pt>
                <c:pt idx="192">
                  <c:v>0.15072510318666793</c:v>
                </c:pt>
                <c:pt idx="193">
                  <c:v>0.19619561727196236</c:v>
                </c:pt>
                <c:pt idx="194">
                  <c:v>0.25844959492323777</c:v>
                </c:pt>
                <c:pt idx="195">
                  <c:v>0.19977256966001439</c:v>
                </c:pt>
                <c:pt idx="196">
                  <c:v>0.3435289086545284</c:v>
                </c:pt>
                <c:pt idx="197">
                  <c:v>0.32650109988595311</c:v>
                </c:pt>
                <c:pt idx="198">
                  <c:v>0.34451728358199069</c:v>
                </c:pt>
                <c:pt idx="199">
                  <c:v>0.33396331183141159</c:v>
                </c:pt>
                <c:pt idx="200">
                  <c:v>0.29138430829206241</c:v>
                </c:pt>
                <c:pt idx="201">
                  <c:v>0.41056376515212772</c:v>
                </c:pt>
                <c:pt idx="202">
                  <c:v>0.48178467550880716</c:v>
                </c:pt>
                <c:pt idx="203">
                  <c:v>0.57391177682398309</c:v>
                </c:pt>
                <c:pt idx="204">
                  <c:v>0.50569732568301318</c:v>
                </c:pt>
                <c:pt idx="205">
                  <c:v>0.60883181388244834</c:v>
                </c:pt>
                <c:pt idx="206">
                  <c:v>0.40485210639922536</c:v>
                </c:pt>
                <c:pt idx="207">
                  <c:v>0.55162570186976723</c:v>
                </c:pt>
                <c:pt idx="208">
                  <c:v>0.44789881672959114</c:v>
                </c:pt>
                <c:pt idx="209">
                  <c:v>0.46634375293791391</c:v>
                </c:pt>
                <c:pt idx="210">
                  <c:v>0.33487415621536976</c:v>
                </c:pt>
                <c:pt idx="211">
                  <c:v>0.28788553326451133</c:v>
                </c:pt>
                <c:pt idx="212">
                  <c:v>0.1887260000559875</c:v>
                </c:pt>
                <c:pt idx="213">
                  <c:v>-1.4330535943660658E-2</c:v>
                </c:pt>
                <c:pt idx="214">
                  <c:v>-5.4515522727583129E-2</c:v>
                </c:pt>
                <c:pt idx="215">
                  <c:v>-9.2896182560789617E-2</c:v>
                </c:pt>
                <c:pt idx="216">
                  <c:v>-1.5059367651099428E-2</c:v>
                </c:pt>
                <c:pt idx="217">
                  <c:v>-0.12324596461967052</c:v>
                </c:pt>
                <c:pt idx="218">
                  <c:v>-7.0032431126661909E-2</c:v>
                </c:pt>
                <c:pt idx="219">
                  <c:v>-0.15961776938543071</c:v>
                </c:pt>
                <c:pt idx="220">
                  <c:v>-0.21463822863716073</c:v>
                </c:pt>
                <c:pt idx="221">
                  <c:v>-0.26037843127675364</c:v>
                </c:pt>
                <c:pt idx="222">
                  <c:v>-0.20497641725154159</c:v>
                </c:pt>
                <c:pt idx="223">
                  <c:v>-0.15305010159367449</c:v>
                </c:pt>
                <c:pt idx="224">
                  <c:v>-8.688759311143647E-2</c:v>
                </c:pt>
                <c:pt idx="225">
                  <c:v>7.9353566999061029E-3</c:v>
                </c:pt>
                <c:pt idx="226">
                  <c:v>-2.8645972156754081E-2</c:v>
                </c:pt>
                <c:pt idx="227">
                  <c:v>-0.11685086901077513</c:v>
                </c:pt>
                <c:pt idx="228">
                  <c:v>-0.16211365630027921</c:v>
                </c:pt>
                <c:pt idx="229">
                  <c:v>-0.1558600238991609</c:v>
                </c:pt>
                <c:pt idx="230">
                  <c:v>-0.18083460903048357</c:v>
                </c:pt>
                <c:pt idx="231">
                  <c:v>-9.4033804906251461E-2</c:v>
                </c:pt>
                <c:pt idx="232">
                  <c:v>-4.711234068672715E-2</c:v>
                </c:pt>
                <c:pt idx="233">
                  <c:v>4.031764206484599E-2</c:v>
                </c:pt>
                <c:pt idx="234">
                  <c:v>1.8160084461661934E-2</c:v>
                </c:pt>
                <c:pt idx="235">
                  <c:v>-4.9722623144693411E-2</c:v>
                </c:pt>
                <c:pt idx="236">
                  <c:v>-4.4425059719397149E-2</c:v>
                </c:pt>
                <c:pt idx="237">
                  <c:v>-3.7524519979092591E-2</c:v>
                </c:pt>
                <c:pt idx="238">
                  <c:v>1.6616379715972844E-2</c:v>
                </c:pt>
                <c:pt idx="239">
                  <c:v>6.0621123015522395E-3</c:v>
                </c:pt>
                <c:pt idx="240">
                  <c:v>9.4182107993096703E-3</c:v>
                </c:pt>
                <c:pt idx="241">
                  <c:v>5.4941239943987287E-2</c:v>
                </c:pt>
                <c:pt idx="242">
                  <c:v>9.741996319480542E-2</c:v>
                </c:pt>
                <c:pt idx="243">
                  <c:v>7.0756258693695451E-2</c:v>
                </c:pt>
                <c:pt idx="244">
                  <c:v>5.9808371057204004E-2</c:v>
                </c:pt>
                <c:pt idx="245">
                  <c:v>3.3946040997810609E-3</c:v>
                </c:pt>
                <c:pt idx="246">
                  <c:v>-3.1501629059102712E-2</c:v>
                </c:pt>
                <c:pt idx="247">
                  <c:v>7.4566797370967525E-2</c:v>
                </c:pt>
                <c:pt idx="248">
                  <c:v>0.10905465181347491</c:v>
                </c:pt>
                <c:pt idx="249">
                  <c:v>0.16002771711765271</c:v>
                </c:pt>
                <c:pt idx="250">
                  <c:v>0.12698138762796396</c:v>
                </c:pt>
                <c:pt idx="251">
                  <c:v>0.26347077329288893</c:v>
                </c:pt>
                <c:pt idx="252">
                  <c:v>0.28588454741736397</c:v>
                </c:pt>
                <c:pt idx="253">
                  <c:v>0.26719970672238863</c:v>
                </c:pt>
                <c:pt idx="254">
                  <c:v>0.27949415671125594</c:v>
                </c:pt>
                <c:pt idx="255">
                  <c:v>0.24418092206448355</c:v>
                </c:pt>
                <c:pt idx="256">
                  <c:v>0.26013940059920154</c:v>
                </c:pt>
                <c:pt idx="257">
                  <c:v>0.28021831482031728</c:v>
                </c:pt>
                <c:pt idx="258">
                  <c:v>0.1957594290975784</c:v>
                </c:pt>
                <c:pt idx="259">
                  <c:v>7.9402372967096096E-2</c:v>
                </c:pt>
                <c:pt idx="260">
                  <c:v>5.9153169834514976E-2</c:v>
                </c:pt>
                <c:pt idx="261">
                  <c:v>6.3467706867442103E-2</c:v>
                </c:pt>
                <c:pt idx="262">
                  <c:v>4.8164343412678383E-2</c:v>
                </c:pt>
                <c:pt idx="263">
                  <c:v>1.2367192606176983E-2</c:v>
                </c:pt>
                <c:pt idx="264">
                  <c:v>3.9561456478351548E-3</c:v>
                </c:pt>
                <c:pt idx="265">
                  <c:v>1.2733618107997773E-2</c:v>
                </c:pt>
                <c:pt idx="266">
                  <c:v>2.9949820864646017E-2</c:v>
                </c:pt>
                <c:pt idx="267">
                  <c:v>1.7718504379225716E-3</c:v>
                </c:pt>
                <c:pt idx="268">
                  <c:v>-1.7853867095590188E-2</c:v>
                </c:pt>
                <c:pt idx="269">
                  <c:v>-3.0777789068309747E-2</c:v>
                </c:pt>
                <c:pt idx="270">
                  <c:v>4.7670421592765702E-2</c:v>
                </c:pt>
                <c:pt idx="271">
                  <c:v>0.14595744782589753</c:v>
                </c:pt>
                <c:pt idx="272">
                  <c:v>0.14642531123975872</c:v>
                </c:pt>
                <c:pt idx="273">
                  <c:v>0.10937453341948565</c:v>
                </c:pt>
                <c:pt idx="274">
                  <c:v>0.11548016601464234</c:v>
                </c:pt>
                <c:pt idx="275">
                  <c:v>0.14934504072355193</c:v>
                </c:pt>
                <c:pt idx="276">
                  <c:v>0.15342900131596332</c:v>
                </c:pt>
                <c:pt idx="277">
                  <c:v>0.13831291038139465</c:v>
                </c:pt>
                <c:pt idx="278">
                  <c:v>0.11507345788142298</c:v>
                </c:pt>
                <c:pt idx="279">
                  <c:v>0.15574265290060693</c:v>
                </c:pt>
                <c:pt idx="280">
                  <c:v>0.13705903652767359</c:v>
                </c:pt>
                <c:pt idx="281">
                  <c:v>0.15156401571796052</c:v>
                </c:pt>
                <c:pt idx="282">
                  <c:v>0.16214182670178579</c:v>
                </c:pt>
                <c:pt idx="283">
                  <c:v>0.1354839432242958</c:v>
                </c:pt>
                <c:pt idx="284">
                  <c:v>0.14114996776177002</c:v>
                </c:pt>
                <c:pt idx="285">
                  <c:v>0.13288880895638777</c:v>
                </c:pt>
                <c:pt idx="286">
                  <c:v>0.14105462750707692</c:v>
                </c:pt>
                <c:pt idx="287">
                  <c:v>0.17639468206583619</c:v>
                </c:pt>
                <c:pt idx="288">
                  <c:v>0.16036376429080268</c:v>
                </c:pt>
                <c:pt idx="289">
                  <c:v>0.13668696852304515</c:v>
                </c:pt>
                <c:pt idx="290">
                  <c:v>0.12154162027432217</c:v>
                </c:pt>
                <c:pt idx="291">
                  <c:v>9.6094468658748461E-2</c:v>
                </c:pt>
                <c:pt idx="292">
                  <c:v>9.0634485944039056E-2</c:v>
                </c:pt>
                <c:pt idx="293">
                  <c:v>7.0702246035627692E-2</c:v>
                </c:pt>
                <c:pt idx="294">
                  <c:v>3.4430584853074951E-2</c:v>
                </c:pt>
                <c:pt idx="295">
                  <c:v>4.952423087449162E-2</c:v>
                </c:pt>
                <c:pt idx="296">
                  <c:v>3.0117808138675282E-2</c:v>
                </c:pt>
                <c:pt idx="297">
                  <c:v>4.1089865257639253E-2</c:v>
                </c:pt>
                <c:pt idx="298">
                  <c:v>7.5451924284455282E-2</c:v>
                </c:pt>
                <c:pt idx="299">
                  <c:v>6.0479101036026196E-2</c:v>
                </c:pt>
                <c:pt idx="300">
                  <c:v>4.4711472909679854E-2</c:v>
                </c:pt>
                <c:pt idx="301">
                  <c:v>6.9223832598066193E-2</c:v>
                </c:pt>
                <c:pt idx="302">
                  <c:v>9.0545254645589157E-2</c:v>
                </c:pt>
                <c:pt idx="303">
                  <c:v>0.12654208749725832</c:v>
                </c:pt>
                <c:pt idx="304">
                  <c:v>0.16350155664353122</c:v>
                </c:pt>
                <c:pt idx="305">
                  <c:v>0.19148075284244792</c:v>
                </c:pt>
                <c:pt idx="306">
                  <c:v>0.23767152058161317</c:v>
                </c:pt>
                <c:pt idx="307">
                  <c:v>0.25627565089454174</c:v>
                </c:pt>
                <c:pt idx="308">
                  <c:v>0.23747705657729956</c:v>
                </c:pt>
                <c:pt idx="309">
                  <c:v>0.24497480796953763</c:v>
                </c:pt>
                <c:pt idx="310">
                  <c:v>0.14948540489507189</c:v>
                </c:pt>
                <c:pt idx="311">
                  <c:v>0.18302704912560155</c:v>
                </c:pt>
                <c:pt idx="312">
                  <c:v>0.21644449672176549</c:v>
                </c:pt>
                <c:pt idx="313">
                  <c:v>0.19401653241491845</c:v>
                </c:pt>
                <c:pt idx="314">
                  <c:v>0.22140954940198887</c:v>
                </c:pt>
                <c:pt idx="315">
                  <c:v>0.17495437620113594</c:v>
                </c:pt>
                <c:pt idx="316">
                  <c:v>0.18460982570931636</c:v>
                </c:pt>
                <c:pt idx="317">
                  <c:v>0.14686220017568746</c:v>
                </c:pt>
                <c:pt idx="318">
                  <c:v>0.16008906755090524</c:v>
                </c:pt>
                <c:pt idx="319">
                  <c:v>0.15679478618273235</c:v>
                </c:pt>
                <c:pt idx="320">
                  <c:v>0.17854035775750576</c:v>
                </c:pt>
                <c:pt idx="321">
                  <c:v>0.12255946883723484</c:v>
                </c:pt>
                <c:pt idx="322">
                  <c:v>0.15620241211806377</c:v>
                </c:pt>
                <c:pt idx="323">
                  <c:v>0.12527337676470507</c:v>
                </c:pt>
                <c:pt idx="324">
                  <c:v>7.926627515751003E-2</c:v>
                </c:pt>
                <c:pt idx="325">
                  <c:v>6.7269293091770127E-2</c:v>
                </c:pt>
                <c:pt idx="326">
                  <c:v>4.9810621141534936E-2</c:v>
                </c:pt>
                <c:pt idx="327">
                  <c:v>0.10498616745653348</c:v>
                </c:pt>
                <c:pt idx="328">
                  <c:v>4.9345260194600317E-2</c:v>
                </c:pt>
                <c:pt idx="329">
                  <c:v>3.9827937642239186E-2</c:v>
                </c:pt>
                <c:pt idx="330">
                  <c:v>3.9727937642239627E-2</c:v>
                </c:pt>
                <c:pt idx="331">
                  <c:v>4.5185939583849956E-2</c:v>
                </c:pt>
                <c:pt idx="332">
                  <c:v>1.0950471297878961E-2</c:v>
                </c:pt>
                <c:pt idx="333">
                  <c:v>6.9227407450843798E-3</c:v>
                </c:pt>
                <c:pt idx="334">
                  <c:v>2.1808234000784618E-2</c:v>
                </c:pt>
                <c:pt idx="335">
                  <c:v>-5.6743324368566592E-3</c:v>
                </c:pt>
                <c:pt idx="336">
                  <c:v>1.1200950876673853E-2</c:v>
                </c:pt>
                <c:pt idx="337">
                  <c:v>4.1487439366976936E-2</c:v>
                </c:pt>
                <c:pt idx="338">
                  <c:v>1.5201322447276663E-2</c:v>
                </c:pt>
                <c:pt idx="339">
                  <c:v>-1.6894272885928943E-2</c:v>
                </c:pt>
                <c:pt idx="340">
                  <c:v>5.6116078805782864E-2</c:v>
                </c:pt>
                <c:pt idx="341">
                  <c:v>9.146354514731983E-2</c:v>
                </c:pt>
                <c:pt idx="342">
                  <c:v>2.0958964802822493E-2</c:v>
                </c:pt>
                <c:pt idx="343">
                  <c:v>-2.9576749473033431E-2</c:v>
                </c:pt>
                <c:pt idx="344">
                  <c:v>-3.491444722156449E-2</c:v>
                </c:pt>
                <c:pt idx="345">
                  <c:v>-1.7853773215480997E-2</c:v>
                </c:pt>
                <c:pt idx="346">
                  <c:v>-3.2444385664003074E-2</c:v>
                </c:pt>
                <c:pt idx="347">
                  <c:v>7.8886264754465391E-3</c:v>
                </c:pt>
                <c:pt idx="348">
                  <c:v>1.9982100842951128E-2</c:v>
                </c:pt>
                <c:pt idx="349">
                  <c:v>5.2921758343371539E-2</c:v>
                </c:pt>
                <c:pt idx="350">
                  <c:v>7.4380477344477031E-2</c:v>
                </c:pt>
                <c:pt idx="351">
                  <c:v>8.6165853236125023E-2</c:v>
                </c:pt>
                <c:pt idx="352">
                  <c:v>0.10032223732273512</c:v>
                </c:pt>
                <c:pt idx="353">
                  <c:v>9.7930768187453526E-2</c:v>
                </c:pt>
                <c:pt idx="354">
                  <c:v>0.16820362909651193</c:v>
                </c:pt>
                <c:pt idx="355">
                  <c:v>0.17661241520046222</c:v>
                </c:pt>
                <c:pt idx="356">
                  <c:v>0.20257540904452814</c:v>
                </c:pt>
                <c:pt idx="357">
                  <c:v>0.2593318724648207</c:v>
                </c:pt>
                <c:pt idx="358">
                  <c:v>0.32233073391788503</c:v>
                </c:pt>
                <c:pt idx="359">
                  <c:v>0.3015862602799439</c:v>
                </c:pt>
                <c:pt idx="360">
                  <c:v>0.36213090762950512</c:v>
                </c:pt>
                <c:pt idx="361">
                  <c:v>0.2997208845422944</c:v>
                </c:pt>
                <c:pt idx="362">
                  <c:v>0.30907542148945993</c:v>
                </c:pt>
                <c:pt idx="363">
                  <c:v>0.29636567724377699</c:v>
                </c:pt>
                <c:pt idx="364">
                  <c:v>0.22609141626806215</c:v>
                </c:pt>
                <c:pt idx="365">
                  <c:v>0.18845812600634101</c:v>
                </c:pt>
                <c:pt idx="366">
                  <c:v>0.15596147709151117</c:v>
                </c:pt>
                <c:pt idx="367">
                  <c:v>0.1869806982803503</c:v>
                </c:pt>
                <c:pt idx="368">
                  <c:v>0.21698831219194242</c:v>
                </c:pt>
                <c:pt idx="369">
                  <c:v>0.12676049315021309</c:v>
                </c:pt>
                <c:pt idx="370">
                  <c:v>9.9295197859572276E-2</c:v>
                </c:pt>
                <c:pt idx="371">
                  <c:v>7.0565514351903433E-2</c:v>
                </c:pt>
                <c:pt idx="372">
                  <c:v>2.5308982808068675E-2</c:v>
                </c:pt>
                <c:pt idx="373">
                  <c:v>-9.5985218695379682E-4</c:v>
                </c:pt>
                <c:pt idx="374">
                  <c:v>-3.3300073599229069E-3</c:v>
                </c:pt>
                <c:pt idx="375">
                  <c:v>1.6107894835696579E-3</c:v>
                </c:pt>
                <c:pt idx="376">
                  <c:v>1.3663498199655344E-2</c:v>
                </c:pt>
                <c:pt idx="377">
                  <c:v>5.0891829663671534E-2</c:v>
                </c:pt>
                <c:pt idx="378">
                  <c:v>0.10611079127718859</c:v>
                </c:pt>
                <c:pt idx="379">
                  <c:v>5.4178568474030186E-2</c:v>
                </c:pt>
                <c:pt idx="380">
                  <c:v>9.1096720011230037E-2</c:v>
                </c:pt>
                <c:pt idx="381">
                  <c:v>7.7469968359168265E-2</c:v>
                </c:pt>
                <c:pt idx="382">
                  <c:v>5.8381800135016947E-2</c:v>
                </c:pt>
                <c:pt idx="383">
                  <c:v>0.10079009761046773</c:v>
                </c:pt>
                <c:pt idx="384">
                  <c:v>0.1558879811118925</c:v>
                </c:pt>
                <c:pt idx="385">
                  <c:v>0.24435596152721284</c:v>
                </c:pt>
                <c:pt idx="386">
                  <c:v>0.26716939333438178</c:v>
                </c:pt>
                <c:pt idx="387">
                  <c:v>0.29131705648530576</c:v>
                </c:pt>
                <c:pt idx="388">
                  <c:v>0.29582603712257621</c:v>
                </c:pt>
                <c:pt idx="389">
                  <c:v>0.28232503021235844</c:v>
                </c:pt>
                <c:pt idx="390">
                  <c:v>0.20083171793479832</c:v>
                </c:pt>
                <c:pt idx="391">
                  <c:v>0.26600976037902435</c:v>
                </c:pt>
                <c:pt idx="392">
                  <c:v>0.25921085840814329</c:v>
                </c:pt>
                <c:pt idx="393">
                  <c:v>0.32077636059119607</c:v>
                </c:pt>
                <c:pt idx="394">
                  <c:v>0.38836658580253614</c:v>
                </c:pt>
                <c:pt idx="395">
                  <c:v>0.3816177897428476</c:v>
                </c:pt>
                <c:pt idx="396">
                  <c:v>0.24658839078921768</c:v>
                </c:pt>
                <c:pt idx="397">
                  <c:v>0.12664375712056852</c:v>
                </c:pt>
                <c:pt idx="398">
                  <c:v>0.12008733207896657</c:v>
                </c:pt>
                <c:pt idx="399">
                  <c:v>9.3378563299550299E-2</c:v>
                </c:pt>
                <c:pt idx="400">
                  <c:v>4.1788574552454043E-2</c:v>
                </c:pt>
                <c:pt idx="401">
                  <c:v>-6.9582999552678743E-2</c:v>
                </c:pt>
                <c:pt idx="402">
                  <c:v>-0.10132443587147449</c:v>
                </c:pt>
                <c:pt idx="403">
                  <c:v>-7.7539303053548461E-2</c:v>
                </c:pt>
                <c:pt idx="404">
                  <c:v>-9.4774955200210398E-2</c:v>
                </c:pt>
                <c:pt idx="405">
                  <c:v>-0.12012516027033457</c:v>
                </c:pt>
                <c:pt idx="406">
                  <c:v>-0.16352607351713372</c:v>
                </c:pt>
                <c:pt idx="407">
                  <c:v>-0.12619961873560681</c:v>
                </c:pt>
                <c:pt idx="408">
                  <c:v>-6.8965973259330196E-2</c:v>
                </c:pt>
                <c:pt idx="409">
                  <c:v>2.5088214067676085E-2</c:v>
                </c:pt>
                <c:pt idx="410">
                  <c:v>-2.722712926419206E-2</c:v>
                </c:pt>
                <c:pt idx="411">
                  <c:v>-1.6639920512356118E-2</c:v>
                </c:pt>
                <c:pt idx="412">
                  <c:v>4.5641632975803217E-2</c:v>
                </c:pt>
                <c:pt idx="413">
                  <c:v>0.16334998284180641</c:v>
                </c:pt>
                <c:pt idx="414">
                  <c:v>0.21762381300555661</c:v>
                </c:pt>
                <c:pt idx="415">
                  <c:v>0.15063465797130188</c:v>
                </c:pt>
                <c:pt idx="416">
                  <c:v>0.16864511823102185</c:v>
                </c:pt>
                <c:pt idx="417">
                  <c:v>0.17797810281467166</c:v>
                </c:pt>
                <c:pt idx="418">
                  <c:v>0.17555308940054351</c:v>
                </c:pt>
                <c:pt idx="419">
                  <c:v>7.9176610389542615E-2</c:v>
                </c:pt>
                <c:pt idx="420">
                  <c:v>7.9321304246403351E-2</c:v>
                </c:pt>
                <c:pt idx="421">
                  <c:v>3.3140447821872136E-2</c:v>
                </c:pt>
                <c:pt idx="422">
                  <c:v>5.9237469118747763E-2</c:v>
                </c:pt>
                <c:pt idx="423">
                  <c:v>3.5179440385659705E-2</c:v>
                </c:pt>
                <c:pt idx="424">
                  <c:v>1.7658984202739612E-2</c:v>
                </c:pt>
                <c:pt idx="425">
                  <c:v>1.3548195583106833E-2</c:v>
                </c:pt>
                <c:pt idx="426">
                  <c:v>5.1619817110207009E-2</c:v>
                </c:pt>
                <c:pt idx="427">
                  <c:v>8.9435681612267115E-2</c:v>
                </c:pt>
                <c:pt idx="428">
                  <c:v>4.6545968561405686E-2</c:v>
                </c:pt>
                <c:pt idx="429">
                  <c:v>9.4618959173629391E-2</c:v>
                </c:pt>
                <c:pt idx="430">
                  <c:v>0.11746408347546269</c:v>
                </c:pt>
                <c:pt idx="431">
                  <c:v>0.14023873162642009</c:v>
                </c:pt>
                <c:pt idx="432">
                  <c:v>0.11359424708578725</c:v>
                </c:pt>
                <c:pt idx="433">
                  <c:v>0.1416190615707219</c:v>
                </c:pt>
                <c:pt idx="434">
                  <c:v>0.1390978555882533</c:v>
                </c:pt>
                <c:pt idx="435">
                  <c:v>0.14418895543117388</c:v>
                </c:pt>
                <c:pt idx="436">
                  <c:v>0.14925030798189515</c:v>
                </c:pt>
                <c:pt idx="437">
                  <c:v>0.13534234987524613</c:v>
                </c:pt>
                <c:pt idx="438">
                  <c:v>6.8939837775539831E-2</c:v>
                </c:pt>
                <c:pt idx="439">
                  <c:v>2.9796548631633717E-2</c:v>
                </c:pt>
                <c:pt idx="440">
                  <c:v>3.647091531588071E-2</c:v>
                </c:pt>
                <c:pt idx="441">
                  <c:v>3.8524946974443544E-2</c:v>
                </c:pt>
                <c:pt idx="442">
                  <c:v>3.4382969788897072E-2</c:v>
                </c:pt>
                <c:pt idx="443">
                  <c:v>9.3006004937169762E-3</c:v>
                </c:pt>
                <c:pt idx="444">
                  <c:v>-1.744893899145325E-3</c:v>
                </c:pt>
                <c:pt idx="445">
                  <c:v>-6.9453900829563292E-2</c:v>
                </c:pt>
                <c:pt idx="446">
                  <c:v>-0.11143453825079339</c:v>
                </c:pt>
                <c:pt idx="447">
                  <c:v>-0.11850750757336347</c:v>
                </c:pt>
                <c:pt idx="448">
                  <c:v>-0.11379365585480795</c:v>
                </c:pt>
                <c:pt idx="449">
                  <c:v>-0.13386281125605626</c:v>
                </c:pt>
                <c:pt idx="450">
                  <c:v>-0.12024238547859407</c:v>
                </c:pt>
                <c:pt idx="451">
                  <c:v>-0.12961331383030639</c:v>
                </c:pt>
                <c:pt idx="452">
                  <c:v>-0.219948656898242</c:v>
                </c:pt>
                <c:pt idx="453">
                  <c:v>-0.19920821865892518</c:v>
                </c:pt>
                <c:pt idx="454">
                  <c:v>-0.12719535577928809</c:v>
                </c:pt>
                <c:pt idx="455">
                  <c:v>-0.1223308691575936</c:v>
                </c:pt>
                <c:pt idx="456">
                  <c:v>-0.10132585204761449</c:v>
                </c:pt>
                <c:pt idx="457">
                  <c:v>-4.329959047521894E-2</c:v>
                </c:pt>
                <c:pt idx="458">
                  <c:v>-1.4386696124304252E-2</c:v>
                </c:pt>
                <c:pt idx="459">
                  <c:v>9.2565002130053919E-3</c:v>
                </c:pt>
                <c:pt idx="460">
                  <c:v>1.2593513092123559E-2</c:v>
                </c:pt>
                <c:pt idx="461">
                  <c:v>-1.2892496568773573E-2</c:v>
                </c:pt>
                <c:pt idx="462">
                  <c:v>-9.3777623624833259E-3</c:v>
                </c:pt>
                <c:pt idx="463">
                  <c:v>1.0059777485584731E-2</c:v>
                </c:pt>
                <c:pt idx="464">
                  <c:v>0.10479264540485322</c:v>
                </c:pt>
                <c:pt idx="465">
                  <c:v>4.6979133763107583E-2</c:v>
                </c:pt>
                <c:pt idx="466">
                  <c:v>-0.10999386753704835</c:v>
                </c:pt>
                <c:pt idx="467">
                  <c:v>-7.7603252575457332E-2</c:v>
                </c:pt>
                <c:pt idx="468">
                  <c:v>-7.3225218275232887E-2</c:v>
                </c:pt>
                <c:pt idx="469">
                  <c:v>-9.0206469735264014E-2</c:v>
                </c:pt>
                <c:pt idx="470">
                  <c:v>-9.6036156649834586E-2</c:v>
                </c:pt>
                <c:pt idx="471">
                  <c:v>-0.15299471805384585</c:v>
                </c:pt>
                <c:pt idx="472">
                  <c:v>-0.14817534091386611</c:v>
                </c:pt>
                <c:pt idx="473">
                  <c:v>-0.10566135854244814</c:v>
                </c:pt>
                <c:pt idx="474">
                  <c:v>-1.4366876255774222E-2</c:v>
                </c:pt>
                <c:pt idx="475">
                  <c:v>-4.1710925246946168E-2</c:v>
                </c:pt>
                <c:pt idx="476">
                  <c:v>-3.2001952307040976E-2</c:v>
                </c:pt>
                <c:pt idx="477">
                  <c:v>-1.7828948941193606E-2</c:v>
                </c:pt>
                <c:pt idx="478">
                  <c:v>5.3794804940509311E-2</c:v>
                </c:pt>
                <c:pt idx="479">
                  <c:v>0.10489041990319953</c:v>
                </c:pt>
                <c:pt idx="480">
                  <c:v>3.4365327559974887E-2</c:v>
                </c:pt>
                <c:pt idx="481">
                  <c:v>4.2183943260998072E-2</c:v>
                </c:pt>
                <c:pt idx="482">
                  <c:v>7.2240887473261906E-3</c:v>
                </c:pt>
                <c:pt idx="483">
                  <c:v>3.9861459738935054E-2</c:v>
                </c:pt>
                <c:pt idx="484">
                  <c:v>2.4835585429981946E-2</c:v>
                </c:pt>
                <c:pt idx="485">
                  <c:v>3.2421819358748105E-2</c:v>
                </c:pt>
                <c:pt idx="486">
                  <c:v>-0.10523325300283466</c:v>
                </c:pt>
                <c:pt idx="487">
                  <c:v>-0.1349211640673032</c:v>
                </c:pt>
                <c:pt idx="488">
                  <c:v>-0.1452120179897399</c:v>
                </c:pt>
                <c:pt idx="489">
                  <c:v>-0.19053545635695188</c:v>
                </c:pt>
                <c:pt idx="490">
                  <c:v>-0.13190676757310787</c:v>
                </c:pt>
                <c:pt idx="491">
                  <c:v>-0.25212355963250999</c:v>
                </c:pt>
                <c:pt idx="492">
                  <c:v>-0.2399129616180731</c:v>
                </c:pt>
                <c:pt idx="493">
                  <c:v>-0.29265884989357305</c:v>
                </c:pt>
                <c:pt idx="494">
                  <c:v>-0.15789811658995173</c:v>
                </c:pt>
                <c:pt idx="495">
                  <c:v>-0.12519110752709844</c:v>
                </c:pt>
                <c:pt idx="496">
                  <c:v>-0.22609323763470873</c:v>
                </c:pt>
                <c:pt idx="497">
                  <c:v>-0.2733410705388446</c:v>
                </c:pt>
                <c:pt idx="498">
                  <c:v>-0.28270130771139151</c:v>
                </c:pt>
                <c:pt idx="499">
                  <c:v>-0.17092813629937742</c:v>
                </c:pt>
                <c:pt idx="500">
                  <c:v>-0.1044738832878527</c:v>
                </c:pt>
                <c:pt idx="501">
                  <c:v>-7.7497051327763911E-2</c:v>
                </c:pt>
                <c:pt idx="502">
                  <c:v>-0.16553714138079301</c:v>
                </c:pt>
                <c:pt idx="503">
                  <c:v>-1.271514307843237E-2</c:v>
                </c:pt>
                <c:pt idx="504">
                  <c:v>8.0716453504294558E-2</c:v>
                </c:pt>
                <c:pt idx="505">
                  <c:v>0.17069464371986498</c:v>
                </c:pt>
                <c:pt idx="506">
                  <c:v>2.2618910783339177E-2</c:v>
                </c:pt>
                <c:pt idx="507">
                  <c:v>3.1676687578447563E-2</c:v>
                </c:pt>
                <c:pt idx="508">
                  <c:v>0.10258929686027973</c:v>
                </c:pt>
                <c:pt idx="509">
                  <c:v>0.1203489114817963</c:v>
                </c:pt>
                <c:pt idx="510">
                  <c:v>0.24450628388062404</c:v>
                </c:pt>
                <c:pt idx="511">
                  <c:v>9.9409270475995709E-2</c:v>
                </c:pt>
                <c:pt idx="512">
                  <c:v>7.2642580996492012E-3</c:v>
                </c:pt>
                <c:pt idx="513">
                  <c:v>5.9319440940667073E-3</c:v>
                </c:pt>
                <c:pt idx="514">
                  <c:v>4.1955422945554738E-2</c:v>
                </c:pt>
                <c:pt idx="515">
                  <c:v>-6.2033559800132809E-2</c:v>
                </c:pt>
                <c:pt idx="516">
                  <c:v>-5.4703497643245266E-2</c:v>
                </c:pt>
                <c:pt idx="517">
                  <c:v>-8.665820586983089E-2</c:v>
                </c:pt>
                <c:pt idx="518">
                  <c:v>-8.2786124579815615E-2</c:v>
                </c:pt>
                <c:pt idx="519">
                  <c:v>-0.11803314735391381</c:v>
                </c:pt>
                <c:pt idx="520">
                  <c:v>-0.11137368062606019</c:v>
                </c:pt>
                <c:pt idx="521">
                  <c:v>-7.8107001107882129E-2</c:v>
                </c:pt>
                <c:pt idx="522">
                  <c:v>-0.13589691679613058</c:v>
                </c:pt>
                <c:pt idx="523">
                  <c:v>-0.11606745893873767</c:v>
                </c:pt>
                <c:pt idx="524">
                  <c:v>-3.3275885452497697E-2</c:v>
                </c:pt>
                <c:pt idx="525">
                  <c:v>-1.4662462292693579E-2</c:v>
                </c:pt>
                <c:pt idx="526">
                  <c:v>3.503925409248021E-2</c:v>
                </c:pt>
                <c:pt idx="527">
                  <c:v>0.11321367765609797</c:v>
                </c:pt>
                <c:pt idx="528">
                  <c:v>6.5634644316880653E-3</c:v>
                </c:pt>
                <c:pt idx="529">
                  <c:v>-3.3600555769557852E-2</c:v>
                </c:pt>
                <c:pt idx="530">
                  <c:v>-3.3960228242367163E-2</c:v>
                </c:pt>
                <c:pt idx="531">
                  <c:v>-4.4715681614908354E-2</c:v>
                </c:pt>
                <c:pt idx="532">
                  <c:v>-2.0218456006372038E-2</c:v>
                </c:pt>
                <c:pt idx="533">
                  <c:v>-1.1332264511283857E-2</c:v>
                </c:pt>
                <c:pt idx="534">
                  <c:v>-7.4546738446841648E-3</c:v>
                </c:pt>
                <c:pt idx="535">
                  <c:v>-2.8370855032219658E-2</c:v>
                </c:pt>
                <c:pt idx="536">
                  <c:v>-0.11575653749697831</c:v>
                </c:pt>
                <c:pt idx="537">
                  <c:v>-4.4180319674872875E-2</c:v>
                </c:pt>
                <c:pt idx="538">
                  <c:v>-0.14506305818372717</c:v>
                </c:pt>
                <c:pt idx="539">
                  <c:v>-0.30554465435153144</c:v>
                </c:pt>
                <c:pt idx="540">
                  <c:v>-0.26309034081998151</c:v>
                </c:pt>
                <c:pt idx="541">
                  <c:v>-0.19085153965720814</c:v>
                </c:pt>
                <c:pt idx="542">
                  <c:v>-0.16457584363623917</c:v>
                </c:pt>
                <c:pt idx="543">
                  <c:v>-0.1886539516662844</c:v>
                </c:pt>
                <c:pt idx="544">
                  <c:v>-0.304028569520987</c:v>
                </c:pt>
                <c:pt idx="545">
                  <c:v>-0.34922148282126853</c:v>
                </c:pt>
                <c:pt idx="546">
                  <c:v>-0.38278187562336646</c:v>
                </c:pt>
                <c:pt idx="547">
                  <c:v>-0.37820860823417868</c:v>
                </c:pt>
                <c:pt idx="548">
                  <c:v>-0.4253108053283054</c:v>
                </c:pt>
                <c:pt idx="549">
                  <c:v>-0.48321665806562253</c:v>
                </c:pt>
                <c:pt idx="550">
                  <c:v>-0.3839389777025497</c:v>
                </c:pt>
                <c:pt idx="551">
                  <c:v>-0.29439714982769538</c:v>
                </c:pt>
                <c:pt idx="552">
                  <c:v>-0.31834554919222857</c:v>
                </c:pt>
                <c:pt idx="553">
                  <c:v>-0.20799401984449439</c:v>
                </c:pt>
                <c:pt idx="554">
                  <c:v>-0.19680400032631332</c:v>
                </c:pt>
                <c:pt idx="555">
                  <c:v>-0.17784808440252248</c:v>
                </c:pt>
                <c:pt idx="556">
                  <c:v>-5.9146658112232603E-2</c:v>
                </c:pt>
                <c:pt idx="557">
                  <c:v>8.6900505774745673E-2</c:v>
                </c:pt>
                <c:pt idx="558">
                  <c:v>0.29463966038272615</c:v>
                </c:pt>
                <c:pt idx="559">
                  <c:v>0.23625560256604436</c:v>
                </c:pt>
                <c:pt idx="560">
                  <c:v>0.33162381837183119</c:v>
                </c:pt>
                <c:pt idx="561">
                  <c:v>0.33627125445007999</c:v>
                </c:pt>
                <c:pt idx="562">
                  <c:v>0.27351722409603163</c:v>
                </c:pt>
                <c:pt idx="563">
                  <c:v>0.33998693142333042</c:v>
                </c:pt>
                <c:pt idx="564">
                  <c:v>0.34401938549909405</c:v>
                </c:pt>
                <c:pt idx="565">
                  <c:v>0.22428575150265881</c:v>
                </c:pt>
                <c:pt idx="566">
                  <c:v>0.16108473700992193</c:v>
                </c:pt>
                <c:pt idx="567">
                  <c:v>0.20212112058464984</c:v>
                </c:pt>
                <c:pt idx="568">
                  <c:v>0.2268366721407839</c:v>
                </c:pt>
                <c:pt idx="569">
                  <c:v>0.10435180599855211</c:v>
                </c:pt>
                <c:pt idx="570">
                  <c:v>2.5307338809707758E-2</c:v>
                </c:pt>
                <c:pt idx="571">
                  <c:v>0.12750490944480364</c:v>
                </c:pt>
                <c:pt idx="572">
                  <c:v>0.20414039382564358</c:v>
                </c:pt>
                <c:pt idx="573">
                  <c:v>0.26241862408843408</c:v>
                </c:pt>
                <c:pt idx="574">
                  <c:v>0.17151412493261897</c:v>
                </c:pt>
                <c:pt idx="575">
                  <c:v>0.16183615795247663</c:v>
                </c:pt>
                <c:pt idx="576">
                  <c:v>0.23192600924806733</c:v>
                </c:pt>
                <c:pt idx="577">
                  <c:v>0.12809079335454018</c:v>
                </c:pt>
                <c:pt idx="578">
                  <c:v>0.12567637478406393</c:v>
                </c:pt>
                <c:pt idx="579">
                  <c:v>0.12541640970976295</c:v>
                </c:pt>
                <c:pt idx="580">
                  <c:v>0.14609309820932265</c:v>
                </c:pt>
                <c:pt idx="581">
                  <c:v>0.18986326192225883</c:v>
                </c:pt>
                <c:pt idx="582">
                  <c:v>0.21512871348585694</c:v>
                </c:pt>
                <c:pt idx="583">
                  <c:v>0.19356158436033749</c:v>
                </c:pt>
                <c:pt idx="584">
                  <c:v>0.10312352926169474</c:v>
                </c:pt>
                <c:pt idx="585">
                  <c:v>8.808828671077773E-2</c:v>
                </c:pt>
                <c:pt idx="586">
                  <c:v>5.427149356061664E-2</c:v>
                </c:pt>
                <c:pt idx="587">
                  <c:v>6.6521355147327405E-2</c:v>
                </c:pt>
                <c:pt idx="588">
                  <c:v>1.5056506641644707E-4</c:v>
                </c:pt>
                <c:pt idx="589">
                  <c:v>-6.4150254162056039E-2</c:v>
                </c:pt>
                <c:pt idx="590">
                  <c:v>-3.1645952000676769E-2</c:v>
                </c:pt>
                <c:pt idx="591">
                  <c:v>-1.0065375091563925E-2</c:v>
                </c:pt>
                <c:pt idx="592">
                  <c:v>-2.2058965684723444E-2</c:v>
                </c:pt>
                <c:pt idx="593">
                  <c:v>-4.0944441521073308E-2</c:v>
                </c:pt>
                <c:pt idx="594">
                  <c:v>-9.2157745238390293E-2</c:v>
                </c:pt>
                <c:pt idx="595">
                  <c:v>-7.8275452565843368E-2</c:v>
                </c:pt>
                <c:pt idx="596">
                  <c:v>-3.9484337027131666E-2</c:v>
                </c:pt>
                <c:pt idx="597">
                  <c:v>-7.0242319449379975E-2</c:v>
                </c:pt>
                <c:pt idx="598">
                  <c:v>-0.11292776669316018</c:v>
                </c:pt>
                <c:pt idx="599">
                  <c:v>-0.11749187475911427</c:v>
                </c:pt>
                <c:pt idx="600">
                  <c:v>-0.13411305102824969</c:v>
                </c:pt>
                <c:pt idx="601">
                  <c:v>-1.1518510784202435E-2</c:v>
                </c:pt>
                <c:pt idx="602">
                  <c:v>-2.7332499854676173E-2</c:v>
                </c:pt>
                <c:pt idx="603">
                  <c:v>-4.1072787711541048E-2</c:v>
                </c:pt>
                <c:pt idx="604">
                  <c:v>-7.8884460021297911E-2</c:v>
                </c:pt>
                <c:pt idx="605">
                  <c:v>-6.9994649926931524E-2</c:v>
                </c:pt>
                <c:pt idx="606">
                  <c:v>-3.2369154458062294E-2</c:v>
                </c:pt>
                <c:pt idx="607">
                  <c:v>-2.8074815374688256E-2</c:v>
                </c:pt>
                <c:pt idx="608">
                  <c:v>-1.8418323988706881E-2</c:v>
                </c:pt>
                <c:pt idx="609">
                  <c:v>-3.3796198364950264E-2</c:v>
                </c:pt>
                <c:pt idx="610">
                  <c:v>-2.3640715272134211E-2</c:v>
                </c:pt>
                <c:pt idx="611">
                  <c:v>-2.1135058798311679E-3</c:v>
                </c:pt>
                <c:pt idx="612">
                  <c:v>1.4672393063885403E-2</c:v>
                </c:pt>
                <c:pt idx="613">
                  <c:v>-6.1931213468164187E-2</c:v>
                </c:pt>
                <c:pt idx="614">
                  <c:v>-7.5937261948816198E-2</c:v>
                </c:pt>
                <c:pt idx="615">
                  <c:v>-0.16461416907779866</c:v>
                </c:pt>
                <c:pt idx="616">
                  <c:v>-1.7203835022485431E-2</c:v>
                </c:pt>
                <c:pt idx="617">
                  <c:v>1.7522907493880663E-2</c:v>
                </c:pt>
                <c:pt idx="618">
                  <c:v>1.5506476484136111E-2</c:v>
                </c:pt>
                <c:pt idx="619">
                  <c:v>-2.4242460422982393E-2</c:v>
                </c:pt>
                <c:pt idx="620">
                  <c:v>-5.5494959139876288E-2</c:v>
                </c:pt>
                <c:pt idx="621">
                  <c:v>-5.4950406297141124E-2</c:v>
                </c:pt>
                <c:pt idx="622">
                  <c:v>3.1055057999281155E-2</c:v>
                </c:pt>
                <c:pt idx="623">
                  <c:v>1.4633605076878553E-2</c:v>
                </c:pt>
                <c:pt idx="624">
                  <c:v>4.0105997104083468E-3</c:v>
                </c:pt>
                <c:pt idx="625">
                  <c:v>-1.0927588898672291E-2</c:v>
                </c:pt>
                <c:pt idx="626">
                  <c:v>-1.2318493701775929E-2</c:v>
                </c:pt>
                <c:pt idx="627">
                  <c:v>9.6907247980941053E-2</c:v>
                </c:pt>
                <c:pt idx="628">
                  <c:v>-4.7390990165989577E-2</c:v>
                </c:pt>
                <c:pt idx="629">
                  <c:v>-5.9476688927462523E-2</c:v>
                </c:pt>
                <c:pt idx="630">
                  <c:v>-6.3169174195888106E-2</c:v>
                </c:pt>
                <c:pt idx="631">
                  <c:v>-2.3972335109918613E-2</c:v>
                </c:pt>
                <c:pt idx="632">
                  <c:v>-1.4470466489864137E-2</c:v>
                </c:pt>
                <c:pt idx="633">
                  <c:v>-5.4611806504581195E-2</c:v>
                </c:pt>
                <c:pt idx="634">
                  <c:v>-1.9614283595399185E-2</c:v>
                </c:pt>
                <c:pt idx="635">
                  <c:v>-1.3410142497227245E-2</c:v>
                </c:pt>
                <c:pt idx="636">
                  <c:v>-4.4413619217966854E-2</c:v>
                </c:pt>
                <c:pt idx="637">
                  <c:v>-2.540773956498199E-2</c:v>
                </c:pt>
                <c:pt idx="638">
                  <c:v>-4.4679342026441859E-3</c:v>
                </c:pt>
                <c:pt idx="639">
                  <c:v>-2.8364909306380304E-2</c:v>
                </c:pt>
                <c:pt idx="640">
                  <c:v>4.6441112342113983E-2</c:v>
                </c:pt>
                <c:pt idx="641">
                  <c:v>-6.6057224358015421E-3</c:v>
                </c:pt>
                <c:pt idx="642">
                  <c:v>-5.7858966418015134E-2</c:v>
                </c:pt>
                <c:pt idx="643">
                  <c:v>-0.1166826601711039</c:v>
                </c:pt>
                <c:pt idx="644">
                  <c:v>1.8446481237144541E-2</c:v>
                </c:pt>
                <c:pt idx="645">
                  <c:v>7.9751113480948377E-2</c:v>
                </c:pt>
                <c:pt idx="646">
                  <c:v>8.9293711838883877E-2</c:v>
                </c:pt>
                <c:pt idx="647">
                  <c:v>3.9651537686299143E-2</c:v>
                </c:pt>
                <c:pt idx="648">
                  <c:v>0.12125250236514246</c:v>
                </c:pt>
                <c:pt idx="649">
                  <c:v>0.16533675565719425</c:v>
                </c:pt>
                <c:pt idx="650">
                  <c:v>0.16890477549359281</c:v>
                </c:pt>
                <c:pt idx="651">
                  <c:v>0.15193060062149136</c:v>
                </c:pt>
                <c:pt idx="652">
                  <c:v>0.15864726328875511</c:v>
                </c:pt>
                <c:pt idx="653">
                  <c:v>0.20115095399320812</c:v>
                </c:pt>
                <c:pt idx="654">
                  <c:v>0.20475207882822649</c:v>
                </c:pt>
                <c:pt idx="655">
                  <c:v>0.2789837431141638</c:v>
                </c:pt>
                <c:pt idx="656">
                  <c:v>0.13126654275855906</c:v>
                </c:pt>
                <c:pt idx="657">
                  <c:v>0.1821025771103405</c:v>
                </c:pt>
                <c:pt idx="658">
                  <c:v>0.1682600872620422</c:v>
                </c:pt>
                <c:pt idx="659">
                  <c:v>0.13825254645292706</c:v>
                </c:pt>
                <c:pt idx="660">
                  <c:v>6.4960672879430914E-2</c:v>
                </c:pt>
                <c:pt idx="661">
                  <c:v>7.8854640871789339E-2</c:v>
                </c:pt>
                <c:pt idx="662">
                  <c:v>2.9622906085001011E-2</c:v>
                </c:pt>
                <c:pt idx="663">
                  <c:v>1.7506255367408852E-2</c:v>
                </c:pt>
                <c:pt idx="664">
                  <c:v>-3.1085288498958585E-2</c:v>
                </c:pt>
                <c:pt idx="665">
                  <c:v>-7.7410168770725568E-2</c:v>
                </c:pt>
                <c:pt idx="666">
                  <c:v>-5.8759410889180935E-2</c:v>
                </c:pt>
                <c:pt idx="667">
                  <c:v>-4.6463254261226578E-2</c:v>
                </c:pt>
                <c:pt idx="668">
                  <c:v>2.4374440750496162E-2</c:v>
                </c:pt>
                <c:pt idx="669">
                  <c:v>2.6008227913228599E-2</c:v>
                </c:pt>
                <c:pt idx="670">
                  <c:v>7.5510568977299464E-4</c:v>
                </c:pt>
                <c:pt idx="671">
                  <c:v>6.169948177153628E-2</c:v>
                </c:pt>
                <c:pt idx="672">
                  <c:v>0.1296918862241834</c:v>
                </c:pt>
                <c:pt idx="673">
                  <c:v>0.10082787087430994</c:v>
                </c:pt>
                <c:pt idx="674">
                  <c:v>0.17786441097318237</c:v>
                </c:pt>
                <c:pt idx="675">
                  <c:v>0.22504631478171108</c:v>
                </c:pt>
                <c:pt idx="676">
                  <c:v>0.23363360369888014</c:v>
                </c:pt>
                <c:pt idx="677">
                  <c:v>0.35494512106758636</c:v>
                </c:pt>
                <c:pt idx="678">
                  <c:v>0.39625758500881125</c:v>
                </c:pt>
                <c:pt idx="679">
                  <c:v>0.27194304910278511</c:v>
                </c:pt>
                <c:pt idx="680">
                  <c:v>0.21038906349008576</c:v>
                </c:pt>
                <c:pt idx="681">
                  <c:v>8.8084307513175003E-2</c:v>
                </c:pt>
                <c:pt idx="682">
                  <c:v>0.13235843587667029</c:v>
                </c:pt>
                <c:pt idx="683">
                  <c:v>0.16809057646488104</c:v>
                </c:pt>
                <c:pt idx="684">
                  <c:v>0.22017085156217894</c:v>
                </c:pt>
                <c:pt idx="685">
                  <c:v>0.22980315633898452</c:v>
                </c:pt>
                <c:pt idx="686">
                  <c:v>0.29106188058363924</c:v>
                </c:pt>
                <c:pt idx="687">
                  <c:v>0.31954674140671496</c:v>
                </c:pt>
                <c:pt idx="688">
                  <c:v>0.24852445343183235</c:v>
                </c:pt>
                <c:pt idx="689">
                  <c:v>0.23393389547143489</c:v>
                </c:pt>
                <c:pt idx="690">
                  <c:v>0.2741865743078894</c:v>
                </c:pt>
                <c:pt idx="691">
                  <c:v>0.37885274653797429</c:v>
                </c:pt>
                <c:pt idx="692">
                  <c:v>0.48100009294954393</c:v>
                </c:pt>
                <c:pt idx="693">
                  <c:v>0.37674214978497822</c:v>
                </c:pt>
                <c:pt idx="694">
                  <c:v>0.35810050164421836</c:v>
                </c:pt>
                <c:pt idx="695">
                  <c:v>0.31747993939261693</c:v>
                </c:pt>
                <c:pt idx="696">
                  <c:v>0.19419152434266385</c:v>
                </c:pt>
                <c:pt idx="697">
                  <c:v>0.28223338175262924</c:v>
                </c:pt>
                <c:pt idx="698">
                  <c:v>0.16233131635307854</c:v>
                </c:pt>
                <c:pt idx="699">
                  <c:v>7.9339925598254979E-2</c:v>
                </c:pt>
                <c:pt idx="700">
                  <c:v>6.5309942048708852E-2</c:v>
                </c:pt>
                <c:pt idx="701">
                  <c:v>-4.6619973210474258E-3</c:v>
                </c:pt>
                <c:pt idx="702">
                  <c:v>-2.2505227331736766E-2</c:v>
                </c:pt>
                <c:pt idx="703">
                  <c:v>-5.5952177636299838E-2</c:v>
                </c:pt>
                <c:pt idx="704">
                  <c:v>-9.3324687245253335E-2</c:v>
                </c:pt>
                <c:pt idx="705">
                  <c:v>3.1453209535746846E-2</c:v>
                </c:pt>
                <c:pt idx="706">
                  <c:v>-0.10205002925894681</c:v>
                </c:pt>
                <c:pt idx="707">
                  <c:v>-0.17259156315255628</c:v>
                </c:pt>
                <c:pt idx="708">
                  <c:v>-0.13896117261912999</c:v>
                </c:pt>
                <c:pt idx="709">
                  <c:v>-0.12264247762392159</c:v>
                </c:pt>
                <c:pt idx="710">
                  <c:v>-0.10301692830756061</c:v>
                </c:pt>
                <c:pt idx="711">
                  <c:v>-0.13699690906712075</c:v>
                </c:pt>
                <c:pt idx="712">
                  <c:v>-9.7936234085487364E-2</c:v>
                </c:pt>
                <c:pt idx="713">
                  <c:v>-4.7513586205132713E-2</c:v>
                </c:pt>
                <c:pt idx="714">
                  <c:v>-6.0245646298107566E-2</c:v>
                </c:pt>
                <c:pt idx="715">
                  <c:v>-5.8018817440415357E-2</c:v>
                </c:pt>
                <c:pt idx="716">
                  <c:v>-0.12584461559939353</c:v>
                </c:pt>
                <c:pt idx="717">
                  <c:v>-8.224622654789801E-2</c:v>
                </c:pt>
                <c:pt idx="718">
                  <c:v>3.1176281567022068E-2</c:v>
                </c:pt>
                <c:pt idx="719">
                  <c:v>8.9088838901685924E-2</c:v>
                </c:pt>
                <c:pt idx="720">
                  <c:v>8.218100849502033E-2</c:v>
                </c:pt>
                <c:pt idx="721">
                  <c:v>2.0134855716027966E-2</c:v>
                </c:pt>
                <c:pt idx="722">
                  <c:v>1.5824057830161595E-2</c:v>
                </c:pt>
                <c:pt idx="723">
                  <c:v>0.10781584322368043</c:v>
                </c:pt>
                <c:pt idx="724">
                  <c:v>0.18261283140439299</c:v>
                </c:pt>
                <c:pt idx="725">
                  <c:v>0.19924517363847841</c:v>
                </c:pt>
                <c:pt idx="726">
                  <c:v>0.18327468040141309</c:v>
                </c:pt>
                <c:pt idx="727">
                  <c:v>0.28536545972415578</c:v>
                </c:pt>
                <c:pt idx="728">
                  <c:v>0.29645913789286049</c:v>
                </c:pt>
                <c:pt idx="729">
                  <c:v>0.26329229543555072</c:v>
                </c:pt>
                <c:pt idx="730">
                  <c:v>0.23501011729196128</c:v>
                </c:pt>
                <c:pt idx="731">
                  <c:v>0.2908860323888437</c:v>
                </c:pt>
                <c:pt idx="732">
                  <c:v>0.3837160564011402</c:v>
                </c:pt>
                <c:pt idx="733">
                  <c:v>0.18962065011662868</c:v>
                </c:pt>
                <c:pt idx="734">
                  <c:v>0.20145599410358433</c:v>
                </c:pt>
                <c:pt idx="735">
                  <c:v>0.19018207001005127</c:v>
                </c:pt>
                <c:pt idx="736">
                  <c:v>6.605692995548651E-2</c:v>
                </c:pt>
                <c:pt idx="737">
                  <c:v>7.6336060093053271E-2</c:v>
                </c:pt>
                <c:pt idx="738">
                  <c:v>3.5226566602785642E-2</c:v>
                </c:pt>
                <c:pt idx="739">
                  <c:v>-5.1949824889247903E-2</c:v>
                </c:pt>
                <c:pt idx="740">
                  <c:v>-0.1306202947380263</c:v>
                </c:pt>
                <c:pt idx="741">
                  <c:v>-0.10988447605876035</c:v>
                </c:pt>
                <c:pt idx="742">
                  <c:v>-4.9342437974512113E-2</c:v>
                </c:pt>
                <c:pt idx="743">
                  <c:v>-6.2385092518788765E-2</c:v>
                </c:pt>
                <c:pt idx="744">
                  <c:v>-0.12288556417337657</c:v>
                </c:pt>
                <c:pt idx="745">
                  <c:v>-6.8844701764506661E-2</c:v>
                </c:pt>
                <c:pt idx="746">
                  <c:v>-1.8877376358394343E-2</c:v>
                </c:pt>
                <c:pt idx="747">
                  <c:v>-1.8471615009610809E-2</c:v>
                </c:pt>
                <c:pt idx="748">
                  <c:v>7.3935222605773093E-3</c:v>
                </c:pt>
                <c:pt idx="749">
                  <c:v>-7.605673762292714E-2</c:v>
                </c:pt>
                <c:pt idx="750">
                  <c:v>-7.0079191102225047E-2</c:v>
                </c:pt>
                <c:pt idx="751">
                  <c:v>-3.4836437970569206E-2</c:v>
                </c:pt>
                <c:pt idx="752">
                  <c:v>8.8536759915063129E-2</c:v>
                </c:pt>
                <c:pt idx="753">
                  <c:v>6.6206499342375283E-2</c:v>
                </c:pt>
                <c:pt idx="754">
                  <c:v>1.7421272532829629E-2</c:v>
                </c:pt>
                <c:pt idx="755">
                  <c:v>-1.3555017794556895E-2</c:v>
                </c:pt>
                <c:pt idx="756">
                  <c:v>5.7071443487112392E-2</c:v>
                </c:pt>
                <c:pt idx="757">
                  <c:v>2.9975053527377199E-2</c:v>
                </c:pt>
                <c:pt idx="758">
                  <c:v>-3.8219371759513204E-2</c:v>
                </c:pt>
                <c:pt idx="759">
                  <c:v>-7.3733498375517015E-2</c:v>
                </c:pt>
                <c:pt idx="760">
                  <c:v>1.0018868549768772E-2</c:v>
                </c:pt>
                <c:pt idx="761">
                  <c:v>2.3289047362658535E-2</c:v>
                </c:pt>
                <c:pt idx="762">
                  <c:v>5.5784324845829181E-2</c:v>
                </c:pt>
                <c:pt idx="763">
                  <c:v>0.11146384574429974</c:v>
                </c:pt>
                <c:pt idx="764">
                  <c:v>7.4129712503209003E-2</c:v>
                </c:pt>
                <c:pt idx="765">
                  <c:v>5.9785894926957864E-2</c:v>
                </c:pt>
                <c:pt idx="766">
                  <c:v>2.5618902073180863E-2</c:v>
                </c:pt>
                <c:pt idx="767">
                  <c:v>3.3887517188518929E-2</c:v>
                </c:pt>
                <c:pt idx="768">
                  <c:v>-3.4450688494662152E-3</c:v>
                </c:pt>
                <c:pt idx="769">
                  <c:v>7.7409384688923416E-2</c:v>
                </c:pt>
                <c:pt idx="770">
                  <c:v>0.19833605173742658</c:v>
                </c:pt>
                <c:pt idx="771">
                  <c:v>0.24166097034462869</c:v>
                </c:pt>
                <c:pt idx="772">
                  <c:v>0.15913834055866419</c:v>
                </c:pt>
                <c:pt idx="773">
                  <c:v>0.13691489399498574</c:v>
                </c:pt>
                <c:pt idx="774">
                  <c:v>0.17646796113495125</c:v>
                </c:pt>
                <c:pt idx="775">
                  <c:v>0.1131333774389259</c:v>
                </c:pt>
                <c:pt idx="776">
                  <c:v>0.18265775489317959</c:v>
                </c:pt>
                <c:pt idx="777">
                  <c:v>0.17341049020489677</c:v>
                </c:pt>
                <c:pt idx="778">
                  <c:v>0.18265718693263369</c:v>
                </c:pt>
                <c:pt idx="779">
                  <c:v>0.11839602238873238</c:v>
                </c:pt>
                <c:pt idx="780">
                  <c:v>7.0576791436640016E-2</c:v>
                </c:pt>
                <c:pt idx="781">
                  <c:v>6.1036644122264588E-2</c:v>
                </c:pt>
                <c:pt idx="782">
                  <c:v>-7.6381348194634768E-2</c:v>
                </c:pt>
                <c:pt idx="783">
                  <c:v>-0.13103682124327723</c:v>
                </c:pt>
                <c:pt idx="784">
                  <c:v>-0.10899064869734455</c:v>
                </c:pt>
                <c:pt idx="785">
                  <c:v>-0.1176754110635702</c:v>
                </c:pt>
                <c:pt idx="786">
                  <c:v>-0.15828474579642884</c:v>
                </c:pt>
                <c:pt idx="787">
                  <c:v>-0.15000881034147157</c:v>
                </c:pt>
                <c:pt idx="788">
                  <c:v>-0.19497527858881672</c:v>
                </c:pt>
                <c:pt idx="789">
                  <c:v>-0.21799478808883846</c:v>
                </c:pt>
                <c:pt idx="790">
                  <c:v>-0.21096598162782115</c:v>
                </c:pt>
                <c:pt idx="791">
                  <c:v>-0.17890518718640547</c:v>
                </c:pt>
                <c:pt idx="792">
                  <c:v>-0.16713546080202546</c:v>
                </c:pt>
                <c:pt idx="793">
                  <c:v>-0.10229213591988012</c:v>
                </c:pt>
                <c:pt idx="794">
                  <c:v>-4.248740614438723E-2</c:v>
                </c:pt>
                <c:pt idx="795">
                  <c:v>-1.0926069455103091E-2</c:v>
                </c:pt>
                <c:pt idx="796">
                  <c:v>2.497935886966729E-3</c:v>
                </c:pt>
                <c:pt idx="797">
                  <c:v>7.1079473346685546E-2</c:v>
                </c:pt>
                <c:pt idx="798">
                  <c:v>7.7355251742755246E-2</c:v>
                </c:pt>
                <c:pt idx="799">
                  <c:v>6.7453516507541986E-2</c:v>
                </c:pt>
                <c:pt idx="800">
                  <c:v>9.2355435360002208E-2</c:v>
                </c:pt>
                <c:pt idx="801">
                  <c:v>0.20169431842393909</c:v>
                </c:pt>
                <c:pt idx="802">
                  <c:v>0.22246669006784539</c:v>
                </c:pt>
                <c:pt idx="803">
                  <c:v>0.25987437249113854</c:v>
                </c:pt>
                <c:pt idx="804">
                  <c:v>0.34881297817699097</c:v>
                </c:pt>
                <c:pt idx="805">
                  <c:v>0.26357110649918747</c:v>
                </c:pt>
                <c:pt idx="806">
                  <c:v>0.21130857465445041</c:v>
                </c:pt>
                <c:pt idx="807">
                  <c:v>0.18910091004926061</c:v>
                </c:pt>
                <c:pt idx="808">
                  <c:v>0.15633275162547261</c:v>
                </c:pt>
                <c:pt idx="809">
                  <c:v>0.11453662926173815</c:v>
                </c:pt>
                <c:pt idx="810">
                  <c:v>0.15756666969147687</c:v>
                </c:pt>
                <c:pt idx="811">
                  <c:v>5.1339702423063738E-2</c:v>
                </c:pt>
                <c:pt idx="812">
                  <c:v>5.4429807179646253E-2</c:v>
                </c:pt>
                <c:pt idx="813">
                  <c:v>-5.1857921151970965E-3</c:v>
                </c:pt>
                <c:pt idx="814">
                  <c:v>2.5554186994872316E-2</c:v>
                </c:pt>
                <c:pt idx="815">
                  <c:v>3.647020031616445E-2</c:v>
                </c:pt>
                <c:pt idx="816">
                  <c:v>-4.392611774909666E-2</c:v>
                </c:pt>
                <c:pt idx="817">
                  <c:v>-5.2300571059571949E-2</c:v>
                </c:pt>
                <c:pt idx="818">
                  <c:v>-1.9033550374290789E-2</c:v>
                </c:pt>
                <c:pt idx="819">
                  <c:v>-3.1839712777406021E-2</c:v>
                </c:pt>
                <c:pt idx="820">
                  <c:v>-6.0473778522002641E-2</c:v>
                </c:pt>
                <c:pt idx="821">
                  <c:v>-1.3205002960885448E-2</c:v>
                </c:pt>
                <c:pt idx="822">
                  <c:v>-2.1984005236038079E-2</c:v>
                </c:pt>
                <c:pt idx="823">
                  <c:v>7.6981670340944094E-2</c:v>
                </c:pt>
                <c:pt idx="824">
                  <c:v>3.2238831071873655E-2</c:v>
                </c:pt>
                <c:pt idx="825">
                  <c:v>6.9538343989386631E-2</c:v>
                </c:pt>
                <c:pt idx="826">
                  <c:v>2.6068899086869712E-2</c:v>
                </c:pt>
                <c:pt idx="827">
                  <c:v>8.0580688426512087E-2</c:v>
                </c:pt>
                <c:pt idx="828">
                  <c:v>0.17560539818529722</c:v>
                </c:pt>
                <c:pt idx="829">
                  <c:v>0.11958056721337033</c:v>
                </c:pt>
                <c:pt idx="830">
                  <c:v>0.17132849980347931</c:v>
                </c:pt>
                <c:pt idx="831">
                  <c:v>0.29169417784396584</c:v>
                </c:pt>
                <c:pt idx="832">
                  <c:v>0.28574166275287072</c:v>
                </c:pt>
                <c:pt idx="833">
                  <c:v>0.22413308110822813</c:v>
                </c:pt>
                <c:pt idx="834">
                  <c:v>0.23230881248896793</c:v>
                </c:pt>
                <c:pt idx="835">
                  <c:v>0.140366079993413</c:v>
                </c:pt>
                <c:pt idx="836">
                  <c:v>0.18300927134695627</c:v>
                </c:pt>
                <c:pt idx="837">
                  <c:v>0.23194743353247108</c:v>
                </c:pt>
                <c:pt idx="838">
                  <c:v>0.19773327187149153</c:v>
                </c:pt>
                <c:pt idx="839">
                  <c:v>0.12910457701930483</c:v>
                </c:pt>
                <c:pt idx="840">
                  <c:v>7.9403742691010443E-2</c:v>
                </c:pt>
                <c:pt idx="841">
                  <c:v>7.2089730031906205E-2</c:v>
                </c:pt>
                <c:pt idx="842">
                  <c:v>-6.8100415252440177E-3</c:v>
                </c:pt>
                <c:pt idx="843">
                  <c:v>-8.7585331432691926E-2</c:v>
                </c:pt>
                <c:pt idx="844">
                  <c:v>2.0992232047168768E-2</c:v>
                </c:pt>
                <c:pt idx="845">
                  <c:v>9.0964841888282272E-2</c:v>
                </c:pt>
                <c:pt idx="846">
                  <c:v>9.3934368189716455E-3</c:v>
                </c:pt>
                <c:pt idx="847">
                  <c:v>5.3042658398270118E-2</c:v>
                </c:pt>
                <c:pt idx="848">
                  <c:v>4.6095172228648854E-2</c:v>
                </c:pt>
                <c:pt idx="849">
                  <c:v>-9.0707924816176039E-2</c:v>
                </c:pt>
                <c:pt idx="850">
                  <c:v>-5.9564765848881457E-2</c:v>
                </c:pt>
                <c:pt idx="851">
                  <c:v>-0.1496203311118641</c:v>
                </c:pt>
                <c:pt idx="852">
                  <c:v>-0.16973703321146616</c:v>
                </c:pt>
                <c:pt idx="853">
                  <c:v>-2.5410685741868153E-2</c:v>
                </c:pt>
                <c:pt idx="854">
                  <c:v>-4.7918585622653026E-2</c:v>
                </c:pt>
                <c:pt idx="855">
                  <c:v>3.8867826219210894E-3</c:v>
                </c:pt>
                <c:pt idx="856">
                  <c:v>-5.0086295827807548E-3</c:v>
                </c:pt>
                <c:pt idx="857">
                  <c:v>-2.1648223471113198E-2</c:v>
                </c:pt>
                <c:pt idx="858">
                  <c:v>-4.5255334217546767E-2</c:v>
                </c:pt>
                <c:pt idx="859">
                  <c:v>3.9008244746030471E-2</c:v>
                </c:pt>
                <c:pt idx="860">
                  <c:v>0.17943722726617117</c:v>
                </c:pt>
                <c:pt idx="861">
                  <c:v>0.36322270384561584</c:v>
                </c:pt>
                <c:pt idx="862">
                  <c:v>0.29087235002296596</c:v>
                </c:pt>
                <c:pt idx="863">
                  <c:v>0.38638907402477873</c:v>
                </c:pt>
                <c:pt idx="864">
                  <c:v>0.51836284919648479</c:v>
                </c:pt>
                <c:pt idx="865">
                  <c:v>0.22332081378365787</c:v>
                </c:pt>
                <c:pt idx="866">
                  <c:v>0.35250162227788223</c:v>
                </c:pt>
                <c:pt idx="867">
                  <c:v>0.29624280477102294</c:v>
                </c:pt>
                <c:pt idx="868">
                  <c:v>0.26968554748904006</c:v>
                </c:pt>
                <c:pt idx="869">
                  <c:v>0.16232747302132999</c:v>
                </c:pt>
                <c:pt idx="870">
                  <c:v>0.13526012669001858</c:v>
                </c:pt>
                <c:pt idx="871">
                  <c:v>7.9877775726379385E-3</c:v>
                </c:pt>
                <c:pt idx="872">
                  <c:v>-0.14873125974056345</c:v>
                </c:pt>
                <c:pt idx="873">
                  <c:v>-0.32544959387856182</c:v>
                </c:pt>
                <c:pt idx="874">
                  <c:v>-0.29834630194853112</c:v>
                </c:pt>
                <c:pt idx="875">
                  <c:v>-0.33044070214934346</c:v>
                </c:pt>
                <c:pt idx="876">
                  <c:v>-0.38228435494921342</c:v>
                </c:pt>
                <c:pt idx="877">
                  <c:v>-0.34964074205090567</c:v>
                </c:pt>
                <c:pt idx="878">
                  <c:v>-0.38968793114334899</c:v>
                </c:pt>
                <c:pt idx="879">
                  <c:v>-0.30298128672857016</c:v>
                </c:pt>
                <c:pt idx="880">
                  <c:v>-0.35800641275390094</c:v>
                </c:pt>
                <c:pt idx="881">
                  <c:v>-0.3990327121502526</c:v>
                </c:pt>
                <c:pt idx="882">
                  <c:v>-0.39198172015157451</c:v>
                </c:pt>
                <c:pt idx="883">
                  <c:v>-0.45758815407313347</c:v>
                </c:pt>
                <c:pt idx="884">
                  <c:v>-0.41554663693686228</c:v>
                </c:pt>
                <c:pt idx="885">
                  <c:v>-0.42439205121819945</c:v>
                </c:pt>
                <c:pt idx="886">
                  <c:v>-0.43581435914266708</c:v>
                </c:pt>
                <c:pt idx="887">
                  <c:v>-0.38109510540359809</c:v>
                </c:pt>
                <c:pt idx="888">
                  <c:v>-0.36992781577815587</c:v>
                </c:pt>
                <c:pt idx="889">
                  <c:v>-0.34953545146521847</c:v>
                </c:pt>
                <c:pt idx="890">
                  <c:v>-0.36705421694154922</c:v>
                </c:pt>
                <c:pt idx="891">
                  <c:v>-0.41060391071647273</c:v>
                </c:pt>
                <c:pt idx="892">
                  <c:v>-0.33850928854906981</c:v>
                </c:pt>
                <c:pt idx="893">
                  <c:v>-0.18188444934043735</c:v>
                </c:pt>
                <c:pt idx="894">
                  <c:v>-0.10154484681118223</c:v>
                </c:pt>
                <c:pt idx="895">
                  <c:v>-2.360656121630561E-2</c:v>
                </c:pt>
                <c:pt idx="896">
                  <c:v>-4.3650812596705987E-2</c:v>
                </c:pt>
                <c:pt idx="897">
                  <c:v>0.16286852032536958</c:v>
                </c:pt>
                <c:pt idx="898">
                  <c:v>0.20014627999696136</c:v>
                </c:pt>
                <c:pt idx="899">
                  <c:v>0.16930010543171359</c:v>
                </c:pt>
                <c:pt idx="900">
                  <c:v>0.20088168063398004</c:v>
                </c:pt>
                <c:pt idx="901">
                  <c:v>0.26826006318054602</c:v>
                </c:pt>
                <c:pt idx="902">
                  <c:v>0.36212396427351645</c:v>
                </c:pt>
                <c:pt idx="903">
                  <c:v>0.30957696478054375</c:v>
                </c:pt>
                <c:pt idx="904">
                  <c:v>0.14916232600412246</c:v>
                </c:pt>
                <c:pt idx="905">
                  <c:v>4.2580408928005575E-2</c:v>
                </c:pt>
                <c:pt idx="906">
                  <c:v>4.8078094640172347E-2</c:v>
                </c:pt>
                <c:pt idx="907">
                  <c:v>0.14795014468176149</c:v>
                </c:pt>
                <c:pt idx="908">
                  <c:v>0.17513091259730201</c:v>
                </c:pt>
                <c:pt idx="909">
                  <c:v>0.13350686937165313</c:v>
                </c:pt>
                <c:pt idx="910">
                  <c:v>0.17862422013998136</c:v>
                </c:pt>
                <c:pt idx="911">
                  <c:v>0.23002915047491632</c:v>
                </c:pt>
                <c:pt idx="912">
                  <c:v>0.18078553158079796</c:v>
                </c:pt>
                <c:pt idx="913">
                  <c:v>0.18272444844237828</c:v>
                </c:pt>
                <c:pt idx="914">
                  <c:v>0.18646721282456849</c:v>
                </c:pt>
                <c:pt idx="915">
                  <c:v>0.18483714046226607</c:v>
                </c:pt>
                <c:pt idx="916">
                  <c:v>0.2746989064858944</c:v>
                </c:pt>
                <c:pt idx="917">
                  <c:v>0.26642151117281687</c:v>
                </c:pt>
                <c:pt idx="918">
                  <c:v>0.32259260041001653</c:v>
                </c:pt>
                <c:pt idx="919">
                  <c:v>0.32973983131777296</c:v>
                </c:pt>
                <c:pt idx="920">
                  <c:v>0.28700790848301061</c:v>
                </c:pt>
                <c:pt idx="921">
                  <c:v>0.32843778238433008</c:v>
                </c:pt>
                <c:pt idx="922">
                  <c:v>0.1791287893389383</c:v>
                </c:pt>
                <c:pt idx="923">
                  <c:v>0.12508548194534169</c:v>
                </c:pt>
                <c:pt idx="924">
                  <c:v>0.10781522576399467</c:v>
                </c:pt>
                <c:pt idx="925">
                  <c:v>0.1133392674654382</c:v>
                </c:pt>
                <c:pt idx="926">
                  <c:v>0.10095843205509605</c:v>
                </c:pt>
                <c:pt idx="927">
                  <c:v>3.3826072933817411E-2</c:v>
                </c:pt>
                <c:pt idx="928">
                  <c:v>1.4902879302269356E-2</c:v>
                </c:pt>
                <c:pt idx="929">
                  <c:v>2.812112532132785E-2</c:v>
                </c:pt>
                <c:pt idx="930">
                  <c:v>-6.2187792484488802E-3</c:v>
                </c:pt>
                <c:pt idx="931">
                  <c:v>2.282727564051798E-2</c:v>
                </c:pt>
                <c:pt idx="932">
                  <c:v>4.5908337546352082E-2</c:v>
                </c:pt>
                <c:pt idx="933">
                  <c:v>-1.3400468188932979E-2</c:v>
                </c:pt>
                <c:pt idx="934">
                  <c:v>0.11811358539946067</c:v>
                </c:pt>
                <c:pt idx="935">
                  <c:v>0.14983739152187164</c:v>
                </c:pt>
                <c:pt idx="936">
                  <c:v>0.15071345794014351</c:v>
                </c:pt>
                <c:pt idx="937">
                  <c:v>0.11684567288954562</c:v>
                </c:pt>
                <c:pt idx="938">
                  <c:v>0.16500800028971824</c:v>
                </c:pt>
                <c:pt idx="939">
                  <c:v>0.27809329976323194</c:v>
                </c:pt>
                <c:pt idx="940">
                  <c:v>0.31183612530446936</c:v>
                </c:pt>
                <c:pt idx="941">
                  <c:v>0.29928219770375347</c:v>
                </c:pt>
                <c:pt idx="942">
                  <c:v>0.19694137200880307</c:v>
                </c:pt>
                <c:pt idx="943">
                  <c:v>9.3426077157304555E-2</c:v>
                </c:pt>
                <c:pt idx="944">
                  <c:v>8.6586842877684159E-2</c:v>
                </c:pt>
                <c:pt idx="945">
                  <c:v>0.14891238824502193</c:v>
                </c:pt>
                <c:pt idx="946">
                  <c:v>0.16407522985849682</c:v>
                </c:pt>
                <c:pt idx="947">
                  <c:v>0.14388423105052869</c:v>
                </c:pt>
                <c:pt idx="948">
                  <c:v>0.13120354256040534</c:v>
                </c:pt>
                <c:pt idx="949">
                  <c:v>5.2596169651522293E-2</c:v>
                </c:pt>
                <c:pt idx="950">
                  <c:v>-5.556467080651846E-2</c:v>
                </c:pt>
                <c:pt idx="951">
                  <c:v>-7.9068179731752578E-2</c:v>
                </c:pt>
                <c:pt idx="952">
                  <c:v>-6.9127678449043606E-2</c:v>
                </c:pt>
                <c:pt idx="953">
                  <c:v>-4.2389381332636825E-2</c:v>
                </c:pt>
                <c:pt idx="954">
                  <c:v>1.5980825621323136E-3</c:v>
                </c:pt>
                <c:pt idx="955">
                  <c:v>-2.6710288621032363E-2</c:v>
                </c:pt>
                <c:pt idx="956">
                  <c:v>-6.4569158327436177E-2</c:v>
                </c:pt>
                <c:pt idx="957">
                  <c:v>-0.21075225125557367</c:v>
                </c:pt>
                <c:pt idx="958">
                  <c:v>-0.36913517319826439</c:v>
                </c:pt>
                <c:pt idx="959">
                  <c:v>-0.3522932647529729</c:v>
                </c:pt>
                <c:pt idx="960">
                  <c:v>-0.35580359528350636</c:v>
                </c:pt>
                <c:pt idx="961">
                  <c:v>-0.30587967366300556</c:v>
                </c:pt>
                <c:pt idx="962">
                  <c:v>-0.36542061719896807</c:v>
                </c:pt>
                <c:pt idx="963">
                  <c:v>-0.36099707890846522</c:v>
                </c:pt>
                <c:pt idx="964">
                  <c:v>-0.39272049739252501</c:v>
                </c:pt>
                <c:pt idx="965">
                  <c:v>-0.39067137888753917</c:v>
                </c:pt>
                <c:pt idx="966">
                  <c:v>-0.34433186313453951</c:v>
                </c:pt>
                <c:pt idx="967">
                  <c:v>-0.26417005429441043</c:v>
                </c:pt>
                <c:pt idx="968">
                  <c:v>-0.24372277205247289</c:v>
                </c:pt>
                <c:pt idx="969">
                  <c:v>-0.12328808795130297</c:v>
                </c:pt>
                <c:pt idx="970">
                  <c:v>-3.101047049245953E-2</c:v>
                </c:pt>
                <c:pt idx="971">
                  <c:v>-1.4277067869185908E-2</c:v>
                </c:pt>
                <c:pt idx="972">
                  <c:v>6.1184196591986886E-2</c:v>
                </c:pt>
                <c:pt idx="973">
                  <c:v>1.3098024673284671E-2</c:v>
                </c:pt>
                <c:pt idx="974">
                  <c:v>0.14781614940746565</c:v>
                </c:pt>
                <c:pt idx="975">
                  <c:v>0.15132056535748428</c:v>
                </c:pt>
                <c:pt idx="976">
                  <c:v>0.17512733526923691</c:v>
                </c:pt>
                <c:pt idx="977">
                  <c:v>6.7580927566682936E-2</c:v>
                </c:pt>
                <c:pt idx="978">
                  <c:v>2.4879441731144661E-3</c:v>
                </c:pt>
                <c:pt idx="979">
                  <c:v>4.1721231409301382E-2</c:v>
                </c:pt>
                <c:pt idx="980">
                  <c:v>5.187906382848876E-2</c:v>
                </c:pt>
                <c:pt idx="981">
                  <c:v>6.8492124731550447E-2</c:v>
                </c:pt>
                <c:pt idx="982">
                  <c:v>0.11513706513532267</c:v>
                </c:pt>
                <c:pt idx="983">
                  <c:v>2.5545530046264669E-2</c:v>
                </c:pt>
                <c:pt idx="984">
                  <c:v>-1.5638140913821902E-3</c:v>
                </c:pt>
                <c:pt idx="985">
                  <c:v>6.6650507904028794E-2</c:v>
                </c:pt>
                <c:pt idx="986">
                  <c:v>9.5322127065092313E-2</c:v>
                </c:pt>
                <c:pt idx="987">
                  <c:v>6.6817362122911214E-2</c:v>
                </c:pt>
                <c:pt idx="988">
                  <c:v>8.2005818167743993E-2</c:v>
                </c:pt>
                <c:pt idx="989">
                  <c:v>0.17767447803462391</c:v>
                </c:pt>
                <c:pt idx="990">
                  <c:v>0.18456362674540672</c:v>
                </c:pt>
                <c:pt idx="991">
                  <c:v>8.691673687527432E-2</c:v>
                </c:pt>
                <c:pt idx="992">
                  <c:v>0.10159959200499273</c:v>
                </c:pt>
                <c:pt idx="993">
                  <c:v>7.3241749827293645E-2</c:v>
                </c:pt>
                <c:pt idx="994">
                  <c:v>0.10140683020988131</c:v>
                </c:pt>
                <c:pt idx="995">
                  <c:v>0.1519024063268872</c:v>
                </c:pt>
                <c:pt idx="996">
                  <c:v>0.15413257038137662</c:v>
                </c:pt>
                <c:pt idx="997">
                  <c:v>9.7979123935643897E-2</c:v>
                </c:pt>
                <c:pt idx="998">
                  <c:v>8.8993337149471413E-2</c:v>
                </c:pt>
                <c:pt idx="999">
                  <c:v>0.1016426612524754</c:v>
                </c:pt>
                <c:pt idx="1000">
                  <c:v>7.9730095125815567E-2</c:v>
                </c:pt>
                <c:pt idx="1001">
                  <c:v>6.2343278733285414E-2</c:v>
                </c:pt>
                <c:pt idx="1002">
                  <c:v>0.11030263521544609</c:v>
                </c:pt>
                <c:pt idx="1003">
                  <c:v>0.15353039860300799</c:v>
                </c:pt>
                <c:pt idx="1004">
                  <c:v>7.6718180091380345E-2</c:v>
                </c:pt>
                <c:pt idx="1005">
                  <c:v>8.7671200564599663E-2</c:v>
                </c:pt>
                <c:pt idx="1006">
                  <c:v>6.5418906011120687E-2</c:v>
                </c:pt>
                <c:pt idx="1007">
                  <c:v>6.4647560875505869E-3</c:v>
                </c:pt>
                <c:pt idx="1008">
                  <c:v>-2.8144846723395088E-2</c:v>
                </c:pt>
                <c:pt idx="1009">
                  <c:v>4.1879555440799E-2</c:v>
                </c:pt>
                <c:pt idx="1010">
                  <c:v>7.4453930057613082E-2</c:v>
                </c:pt>
                <c:pt idx="1011">
                  <c:v>0.11910809916024609</c:v>
                </c:pt>
                <c:pt idx="1012">
                  <c:v>0.16352472247940544</c:v>
                </c:pt>
                <c:pt idx="1013">
                  <c:v>5.1626229363595913E-2</c:v>
                </c:pt>
                <c:pt idx="1014">
                  <c:v>1.693429341130382E-2</c:v>
                </c:pt>
                <c:pt idx="1015">
                  <c:v>2.5825905578881155E-2</c:v>
                </c:pt>
                <c:pt idx="1016">
                  <c:v>1.939843082485504E-2</c:v>
                </c:pt>
                <c:pt idx="1017">
                  <c:v>1.7137816355106625E-2</c:v>
                </c:pt>
                <c:pt idx="1018">
                  <c:v>3.9561196995492251E-2</c:v>
                </c:pt>
                <c:pt idx="1019">
                  <c:v>6.9088904430165313E-2</c:v>
                </c:pt>
                <c:pt idx="1020">
                  <c:v>7.5931073674203403E-2</c:v>
                </c:pt>
                <c:pt idx="1021">
                  <c:v>7.0129665582502776E-2</c:v>
                </c:pt>
                <c:pt idx="1022">
                  <c:v>7.0697736124883392E-2</c:v>
                </c:pt>
                <c:pt idx="1023">
                  <c:v>4.9403662079973293E-2</c:v>
                </c:pt>
                <c:pt idx="1024">
                  <c:v>3.345384143964128E-2</c:v>
                </c:pt>
                <c:pt idx="1025">
                  <c:v>0.128576983858222</c:v>
                </c:pt>
                <c:pt idx="1026">
                  <c:v>0.16695338415569555</c:v>
                </c:pt>
                <c:pt idx="1027">
                  <c:v>4.348079348397494E-2</c:v>
                </c:pt>
                <c:pt idx="1028">
                  <c:v>0.1582020450120335</c:v>
                </c:pt>
                <c:pt idx="1029">
                  <c:v>0.12221348137594945</c:v>
                </c:pt>
                <c:pt idx="1030">
                  <c:v>0.17171134488031334</c:v>
                </c:pt>
                <c:pt idx="1031">
                  <c:v>0.2108692898876407</c:v>
                </c:pt>
                <c:pt idx="1032">
                  <c:v>0.24630906613111167</c:v>
                </c:pt>
                <c:pt idx="1033">
                  <c:v>0.24400587235868715</c:v>
                </c:pt>
                <c:pt idx="1034">
                  <c:v>0.12323629476379544</c:v>
                </c:pt>
                <c:pt idx="1035">
                  <c:v>7.9222430994923973E-2</c:v>
                </c:pt>
                <c:pt idx="1036">
                  <c:v>1.9682046456060621E-2</c:v>
                </c:pt>
                <c:pt idx="1037">
                  <c:v>3.364485069027319E-2</c:v>
                </c:pt>
                <c:pt idx="1038">
                  <c:v>-7.641898961633159E-2</c:v>
                </c:pt>
                <c:pt idx="1039">
                  <c:v>4.4000908780174521E-2</c:v>
                </c:pt>
                <c:pt idx="1040">
                  <c:v>-4.697139332863056E-2</c:v>
                </c:pt>
                <c:pt idx="1041">
                  <c:v>-8.6125672673353915E-5</c:v>
                </c:pt>
                <c:pt idx="1042">
                  <c:v>-6.6148413099368641E-2</c:v>
                </c:pt>
                <c:pt idx="1043">
                  <c:v>-9.9388559190071252E-2</c:v>
                </c:pt>
                <c:pt idx="1044">
                  <c:v>-0.11111831117736894</c:v>
                </c:pt>
                <c:pt idx="1045">
                  <c:v>-8.6698564878398471E-2</c:v>
                </c:pt>
                <c:pt idx="1046">
                  <c:v>-6.8611781335867206E-4</c:v>
                </c:pt>
                <c:pt idx="1047">
                  <c:v>8.9043726456269651E-2</c:v>
                </c:pt>
                <c:pt idx="1048">
                  <c:v>7.6215026490399657E-2</c:v>
                </c:pt>
                <c:pt idx="1049">
                  <c:v>8.806615339334789E-2</c:v>
                </c:pt>
                <c:pt idx="1050">
                  <c:v>0.2549531667475427</c:v>
                </c:pt>
                <c:pt idx="1051">
                  <c:v>0.18785800153951177</c:v>
                </c:pt>
                <c:pt idx="1052">
                  <c:v>0.16803622373704502</c:v>
                </c:pt>
                <c:pt idx="1053">
                  <c:v>0.13808607252866231</c:v>
                </c:pt>
                <c:pt idx="1054">
                  <c:v>0.13552937549704078</c:v>
                </c:pt>
                <c:pt idx="1055">
                  <c:v>9.2286341225860935E-2</c:v>
                </c:pt>
                <c:pt idx="1056">
                  <c:v>0.12122013163901532</c:v>
                </c:pt>
                <c:pt idx="1057">
                  <c:v>8.3693693014308485E-2</c:v>
                </c:pt>
                <c:pt idx="1058">
                  <c:v>0.11996801360988445</c:v>
                </c:pt>
                <c:pt idx="1059">
                  <c:v>6.4623839851543338E-2</c:v>
                </c:pt>
                <c:pt idx="1060">
                  <c:v>0.10132826703800146</c:v>
                </c:pt>
                <c:pt idx="1061">
                  <c:v>0.1317794797625903</c:v>
                </c:pt>
                <c:pt idx="1062">
                  <c:v>1.9411358947026683E-2</c:v>
                </c:pt>
                <c:pt idx="1063">
                  <c:v>5.2837979944893206E-2</c:v>
                </c:pt>
                <c:pt idx="1064">
                  <c:v>0.15452626785385504</c:v>
                </c:pt>
                <c:pt idx="1065">
                  <c:v>0.11884267006120036</c:v>
                </c:pt>
                <c:pt idx="1066">
                  <c:v>0.15297163810587622</c:v>
                </c:pt>
                <c:pt idx="1067">
                  <c:v>0.25538813883710809</c:v>
                </c:pt>
                <c:pt idx="1068">
                  <c:v>0.12021340377967737</c:v>
                </c:pt>
                <c:pt idx="1069">
                  <c:v>6.9063768796802136E-2</c:v>
                </c:pt>
                <c:pt idx="1070">
                  <c:v>-2.7336120012345456E-2</c:v>
                </c:pt>
                <c:pt idx="1071">
                  <c:v>-2.2278317864450448E-2</c:v>
                </c:pt>
                <c:pt idx="1072">
                  <c:v>-9.3313381024050929E-3</c:v>
                </c:pt>
                <c:pt idx="1073">
                  <c:v>-6.3525715647704983E-2</c:v>
                </c:pt>
                <c:pt idx="1074">
                  <c:v>-8.7755680214667564E-3</c:v>
                </c:pt>
                <c:pt idx="1075">
                  <c:v>-1.4629493934660093E-2</c:v>
                </c:pt>
                <c:pt idx="1076">
                  <c:v>-3.5541008539443891E-2</c:v>
                </c:pt>
                <c:pt idx="1077">
                  <c:v>-1.3488621865125144E-2</c:v>
                </c:pt>
                <c:pt idx="1078">
                  <c:v>-3.4703031753122962E-2</c:v>
                </c:pt>
                <c:pt idx="1079">
                  <c:v>-2.7640865576991629E-2</c:v>
                </c:pt>
                <c:pt idx="1080">
                  <c:v>-4.6576189063111048E-3</c:v>
                </c:pt>
                <c:pt idx="1081">
                  <c:v>8.2064296232975717E-2</c:v>
                </c:pt>
                <c:pt idx="1082">
                  <c:v>0.1761199966806892</c:v>
                </c:pt>
                <c:pt idx="1083">
                  <c:v>0.16566830739625413</c:v>
                </c:pt>
                <c:pt idx="1084">
                  <c:v>0.15352347958378004</c:v>
                </c:pt>
                <c:pt idx="1085">
                  <c:v>0.15887262436073885</c:v>
                </c:pt>
                <c:pt idx="1086">
                  <c:v>0.16459003491205576</c:v>
                </c:pt>
                <c:pt idx="1087">
                  <c:v>0.14230496938719156</c:v>
                </c:pt>
                <c:pt idx="1088">
                  <c:v>0.18894612312543674</c:v>
                </c:pt>
                <c:pt idx="1089">
                  <c:v>0.25275853456566127</c:v>
                </c:pt>
                <c:pt idx="1090">
                  <c:v>0.21765749274105556</c:v>
                </c:pt>
                <c:pt idx="1091">
                  <c:v>0.15167995497447739</c:v>
                </c:pt>
                <c:pt idx="1092">
                  <c:v>0.24390297679977294</c:v>
                </c:pt>
                <c:pt idx="1093">
                  <c:v>0.26721050056474821</c:v>
                </c:pt>
                <c:pt idx="1094">
                  <c:v>9.4651962172058193E-2</c:v>
                </c:pt>
                <c:pt idx="1095">
                  <c:v>-5.0024625997535849E-2</c:v>
                </c:pt>
                <c:pt idx="1096">
                  <c:v>-2.4491936879772427E-2</c:v>
                </c:pt>
                <c:pt idx="1097">
                  <c:v>2.8133108084899529E-2</c:v>
                </c:pt>
                <c:pt idx="1098">
                  <c:v>-5.1966794329057535E-2</c:v>
                </c:pt>
                <c:pt idx="1099">
                  <c:v>3.0683550748332379E-2</c:v>
                </c:pt>
                <c:pt idx="1100">
                  <c:v>-4.7514488686469028E-2</c:v>
                </c:pt>
                <c:pt idx="1101">
                  <c:v>-7.8023434565094557E-2</c:v>
                </c:pt>
                <c:pt idx="1102">
                  <c:v>-2.3462097144369455E-2</c:v>
                </c:pt>
                <c:pt idx="1103">
                  <c:v>4.1417121318349792E-3</c:v>
                </c:pt>
                <c:pt idx="1104">
                  <c:v>-2.2282017134773676E-2</c:v>
                </c:pt>
                <c:pt idx="1105">
                  <c:v>-9.5030972916153686E-2</c:v>
                </c:pt>
                <c:pt idx="1106">
                  <c:v>-5.7974562979447877E-2</c:v>
                </c:pt>
                <c:pt idx="1107">
                  <c:v>0.15992807643231521</c:v>
                </c:pt>
                <c:pt idx="1108">
                  <c:v>0.17345826189458227</c:v>
                </c:pt>
                <c:pt idx="1109">
                  <c:v>9.5390337256184732E-2</c:v>
                </c:pt>
                <c:pt idx="1110">
                  <c:v>0.12654904159604669</c:v>
                </c:pt>
                <c:pt idx="1111">
                  <c:v>8.6137239524275516E-2</c:v>
                </c:pt>
                <c:pt idx="1112">
                  <c:v>0.16206106269542939</c:v>
                </c:pt>
                <c:pt idx="1113">
                  <c:v>7.6055270762372132E-2</c:v>
                </c:pt>
                <c:pt idx="1114">
                  <c:v>7.1514938509745704E-2</c:v>
                </c:pt>
                <c:pt idx="1115">
                  <c:v>4.6227862033716434E-2</c:v>
                </c:pt>
                <c:pt idx="1116">
                  <c:v>0.14135739138849199</c:v>
                </c:pt>
              </c:numCache>
            </c:numRef>
          </c:yVal>
          <c:smooth val="0"/>
          <c:extLst>
            <c:ext xmlns:c16="http://schemas.microsoft.com/office/drawing/2014/chart" uri="{C3380CC4-5D6E-409C-BE32-E72D297353CC}">
              <c16:uniqueId val="{00000001-998A-464B-ACC4-1243BC72BAB6}"/>
            </c:ext>
          </c:extLst>
        </c:ser>
        <c:dLbls>
          <c:showLegendKey val="0"/>
          <c:showVal val="0"/>
          <c:showCatName val="0"/>
          <c:showSerName val="0"/>
          <c:showPercent val="0"/>
          <c:showBubbleSize val="0"/>
        </c:dLbls>
        <c:axId val="-2035583472"/>
        <c:axId val="-2035579712"/>
      </c:scatterChart>
      <c:valAx>
        <c:axId val="-2035583472"/>
        <c:scaling>
          <c:orientation val="minMax"/>
        </c:scaling>
        <c:delete val="0"/>
        <c:axPos val="b"/>
        <c:title>
          <c:tx>
            <c:rich>
              <a:bodyPr/>
              <a:lstStyle/>
              <a:p>
                <a:pPr>
                  <a:defRPr/>
                </a:pPr>
                <a:r>
                  <a:rPr lang="en-US"/>
                  <a:t>A Rated Public Utility Bond</a:t>
                </a:r>
              </a:p>
            </c:rich>
          </c:tx>
          <c:overlay val="0"/>
        </c:title>
        <c:numFmt formatCode="0.00%" sourceLinked="1"/>
        <c:majorTickMark val="out"/>
        <c:minorTickMark val="none"/>
        <c:tickLblPos val="nextTo"/>
        <c:crossAx val="-2035579712"/>
        <c:crosses val="autoZero"/>
        <c:crossBetween val="midCat"/>
      </c:valAx>
      <c:valAx>
        <c:axId val="-2035579712"/>
        <c:scaling>
          <c:orientation val="minMax"/>
        </c:scaling>
        <c:delete val="0"/>
        <c:axPos val="l"/>
        <c:title>
          <c:tx>
            <c:rich>
              <a:bodyPr/>
              <a:lstStyle/>
              <a:p>
                <a:pPr>
                  <a:defRPr/>
                </a:pPr>
                <a:r>
                  <a:rPr lang="en-US"/>
                  <a:t>Risk Premium</a:t>
                </a:r>
              </a:p>
            </c:rich>
          </c:tx>
          <c:overlay val="0"/>
        </c:title>
        <c:numFmt formatCode="0.00%" sourceLinked="1"/>
        <c:majorTickMark val="out"/>
        <c:minorTickMark val="none"/>
        <c:tickLblPos val="nextTo"/>
        <c:crossAx val="-2035583472"/>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1</xdr:row>
      <xdr:rowOff>28576</xdr:rowOff>
    </xdr:from>
    <xdr:to>
      <xdr:col>11</xdr:col>
      <xdr:colOff>911599</xdr:colOff>
      <xdr:row>1</xdr:row>
      <xdr:rowOff>326232</xdr:rowOff>
    </xdr:to>
    <xdr:sp macro="" textlink="">
      <xdr:nvSpPr>
        <xdr:cNvPr id="2" name="com_bar">
          <a:extLst>
            <a:ext uri="{FF2B5EF4-FFF2-40B4-BE49-F238E27FC236}">
              <a16:creationId xmlns:a16="http://schemas.microsoft.com/office/drawing/2014/main" id="{9CD2983E-1035-4D36-B7CD-EC39EEA082B6}"/>
            </a:ext>
          </a:extLst>
        </xdr:cNvPr>
        <xdr:cNvSpPr>
          <a:spLocks noChangeArrowheads="1"/>
        </xdr:cNvSpPr>
      </xdr:nvSpPr>
      <xdr:spPr bwMode="auto">
        <a:xfrm>
          <a:off x="0" y="333376"/>
          <a:ext cx="10046074" cy="297656"/>
        </a:xfrm>
        <a:prstGeom prst="rect">
          <a:avLst/>
        </a:prstGeom>
        <a:gradFill rotWithShape="1">
          <a:gsLst>
            <a:gs pos="0">
              <a:srgbClr val="477AB7"/>
            </a:gs>
            <a:gs pos="100000">
              <a:srgbClr val="B8CCE4">
                <a:alpha val="74001"/>
              </a:srgbClr>
            </a:gs>
          </a:gsLst>
          <a:lin ang="0" scaled="1"/>
        </a:gradFill>
        <a:ln w="9525">
          <a:solidFill>
            <a:srgbClr val="99CCFF"/>
          </a:solidFill>
          <a:miter lim="800000"/>
          <a:headEnd/>
          <a:tailEnd/>
        </a:ln>
      </xdr:spPr>
      <xdr:txBody>
        <a:bodyPr vertOverflow="clip" wrap="square" lIns="0" tIns="0" rIns="0" bIns="0" anchor="ctr" upright="1"/>
        <a:lstStyle/>
        <a:p>
          <a:pPr algn="ctr" rtl="0">
            <a:defRPr sz="1000"/>
          </a:pPr>
          <a:r>
            <a:rPr lang="en-US" sz="1600" b="1" i="0" strike="noStrike">
              <a:solidFill>
                <a:srgbClr val="000000"/>
              </a:solidFill>
              <a:latin typeface="+mn-lt"/>
            </a:rPr>
            <a:t>Multiple Security Historical BETA with Currency Overrides </a:t>
          </a:r>
        </a:p>
      </xdr:txBody>
    </xdr:sp>
    <xdr:clientData/>
  </xdr:twoCellAnchor>
  <xdr:twoCellAnchor editAs="absolute">
    <xdr:from>
      <xdr:col>0</xdr:col>
      <xdr:colOff>38100</xdr:colOff>
      <xdr:row>1</xdr:row>
      <xdr:rowOff>57150</xdr:rowOff>
    </xdr:from>
    <xdr:to>
      <xdr:col>2</xdr:col>
      <xdr:colOff>438150</xdr:colOff>
      <xdr:row>1</xdr:row>
      <xdr:rowOff>314325</xdr:rowOff>
    </xdr:to>
    <xdr:pic>
      <xdr:nvPicPr>
        <xdr:cNvPr id="3" name="Picture 66" descr="whitebbg">
          <a:extLst>
            <a:ext uri="{FF2B5EF4-FFF2-40B4-BE49-F238E27FC236}">
              <a16:creationId xmlns:a16="http://schemas.microsoft.com/office/drawing/2014/main" id="{78421EE5-FF0F-48E2-8AF2-BCFB5C544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61950"/>
          <a:ext cx="1038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3</xdr:row>
          <xdr:rowOff>114300</xdr:rowOff>
        </xdr:from>
        <xdr:to>
          <xdr:col>3</xdr:col>
          <xdr:colOff>0</xdr:colOff>
          <xdr:row>4</xdr:row>
          <xdr:rowOff>180975</xdr:rowOff>
        </xdr:to>
        <xdr:sp macro="" textlink="">
          <xdr:nvSpPr>
            <xdr:cNvPr id="2049" name="cmdRefresh" hidden="1">
              <a:extLst>
                <a:ext uri="{63B3BB69-23CF-44E3-9099-C40C66FF867C}">
                  <a14:compatExt spid="_x0000_s2049"/>
                </a:ext>
                <a:ext uri="{FF2B5EF4-FFF2-40B4-BE49-F238E27FC236}">
                  <a16:creationId xmlns:a16="http://schemas.microsoft.com/office/drawing/2014/main" id="{404B4D29-C9D7-4B96-895B-E98E7D051B84}"/>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0</xdr:row>
          <xdr:rowOff>28575</xdr:rowOff>
        </xdr:from>
        <xdr:to>
          <xdr:col>2</xdr:col>
          <xdr:colOff>800100</xdr:colOff>
          <xdr:row>1</xdr:row>
          <xdr:rowOff>0</xdr:rowOff>
        </xdr:to>
        <xdr:sp macro="" textlink="">
          <xdr:nvSpPr>
            <xdr:cNvPr id="2050" name="cmdHelp" hidden="1">
              <a:extLst>
                <a:ext uri="{63B3BB69-23CF-44E3-9099-C40C66FF867C}">
                  <a14:compatExt spid="_x0000_s2050"/>
                </a:ext>
                <a:ext uri="{FF2B5EF4-FFF2-40B4-BE49-F238E27FC236}">
                  <a16:creationId xmlns:a16="http://schemas.microsoft.com/office/drawing/2014/main" id="{746C7E26-1DA2-4942-BE43-A2B499DC3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23</xdr:col>
      <xdr:colOff>81643</xdr:colOff>
      <xdr:row>20</xdr:row>
      <xdr:rowOff>122464</xdr:rowOff>
    </xdr:from>
    <xdr:to>
      <xdr:col>29</xdr:col>
      <xdr:colOff>81643</xdr:colOff>
      <xdr:row>38</xdr:row>
      <xdr:rowOff>68034</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654505</xdr:colOff>
      <xdr:row>20</xdr:row>
      <xdr:rowOff>80130</xdr:rowOff>
    </xdr:from>
    <xdr:to>
      <xdr:col>38</xdr:col>
      <xdr:colOff>654505</xdr:colOff>
      <xdr:row>37</xdr:row>
      <xdr:rowOff>160084</xdr:rowOff>
    </xdr:to>
    <xdr:graphicFrame macro="">
      <xdr:nvGraphicFramePr>
        <xdr:cNvPr id="3" name="Chart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566858</xdr:colOff>
      <xdr:row>21</xdr:row>
      <xdr:rowOff>76847</xdr:rowOff>
    </xdr:from>
    <xdr:to>
      <xdr:col>48</xdr:col>
      <xdr:colOff>577744</xdr:colOff>
      <xdr:row>38</xdr:row>
      <xdr:rowOff>36019</xdr:rowOff>
    </xdr:to>
    <xdr:graphicFrame macro="">
      <xdr:nvGraphicFramePr>
        <xdr:cNvPr id="4" name="Chart 3">
          <a:extLst>
            <a:ext uri="{FF2B5EF4-FFF2-40B4-BE49-F238E27FC236}">
              <a16:creationId xmlns:a16="http://schemas.microsoft.com/office/drawing/2014/main" id="{00000000-0008-0000-2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semenza.MADDEN\Box\Return%20on%20Equity\ROE%20Models\Bloomberg\Beta%20Workbook%20tool.xls" TargetMode="External"/><Relationship Id="rId1" Type="http://schemas.openxmlformats.org/officeDocument/2006/relationships/externalLinkPath" Target="/Users/jsemenza.MADDEN/Box/Return%20on%20Equity/ROE%20Models/Bloomberg/Beta%20Workbook%20tool.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scarinci\Box\439-008%20Bluegrass%20Water%202022%20ROR%20Study\Discovery\Attachments\Question%2012d\5YR%20MONTHLY%20SPX.xlsx" TargetMode="External"/><Relationship Id="rId1" Type="http://schemas.openxmlformats.org/officeDocument/2006/relationships/externalLinkPath" Target="5YR%20MONTHLY%20SP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istorical BETA Download "/>
      <sheetName val="Data"/>
      <sheetName val="Historical BETA Values"/>
      <sheetName val="Help"/>
    </sheetNames>
    <sheetDataSet>
      <sheetData sheetId="0"/>
      <sheetData sheetId="1">
        <row r="4">
          <cell r="J4" t="str">
            <v>EQY_BETA_OVERRIDE_START_DT</v>
          </cell>
          <cell r="K4" t="str">
            <v>20180113</v>
          </cell>
        </row>
        <row r="5">
          <cell r="J5" t="str">
            <v>EQY_BETA_OVERRIDE_END_DT</v>
          </cell>
          <cell r="K5" t="str">
            <v>20230113</v>
          </cell>
        </row>
        <row r="6">
          <cell r="B6" t="str">
            <v>Daily</v>
          </cell>
          <cell r="C6" t="str">
            <v>D</v>
          </cell>
          <cell r="F6" t="str">
            <v>Local CCY</v>
          </cell>
          <cell r="J6" t="str">
            <v>EQY_BETA_OVERRIDE_REL_INDEX</v>
          </cell>
          <cell r="K6" t="str">
            <v>SPX Index</v>
          </cell>
        </row>
        <row r="7">
          <cell r="B7" t="str">
            <v>Weekly</v>
          </cell>
          <cell r="C7" t="str">
            <v>W</v>
          </cell>
          <cell r="F7" t="str">
            <v>USD</v>
          </cell>
          <cell r="G7" t="str">
            <v>USD</v>
          </cell>
          <cell r="J7" t="str">
            <v>EQY_BETA_OVERRIDE_PERIOD</v>
          </cell>
          <cell r="K7" t="str">
            <v>W</v>
          </cell>
        </row>
        <row r="8">
          <cell r="B8" t="str">
            <v>Monthly</v>
          </cell>
          <cell r="C8" t="str">
            <v>M</v>
          </cell>
          <cell r="F8" t="str">
            <v>ARS</v>
          </cell>
          <cell r="G8" t="str">
            <v>ARS</v>
          </cell>
          <cell r="K8" t="str">
            <v/>
          </cell>
        </row>
        <row r="9">
          <cell r="B9" t="str">
            <v>Quarterly</v>
          </cell>
          <cell r="C9" t="str">
            <v>Q</v>
          </cell>
          <cell r="F9" t="str">
            <v>AUD</v>
          </cell>
          <cell r="G9" t="str">
            <v>AUD</v>
          </cell>
        </row>
        <row r="10">
          <cell r="B10" t="str">
            <v>Yearly</v>
          </cell>
          <cell r="C10" t="str">
            <v>Y</v>
          </cell>
          <cell r="F10" t="str">
            <v>ATS</v>
          </cell>
          <cell r="G10" t="str">
            <v>ATS</v>
          </cell>
        </row>
        <row r="11">
          <cell r="F11" t="str">
            <v>BEF</v>
          </cell>
          <cell r="G11" t="str">
            <v>BEF</v>
          </cell>
        </row>
        <row r="12">
          <cell r="F12" t="str">
            <v>BRL</v>
          </cell>
          <cell r="G12" t="str">
            <v>BRL</v>
          </cell>
        </row>
        <row r="13">
          <cell r="F13" t="str">
            <v>CAD</v>
          </cell>
          <cell r="G13" t="str">
            <v>CAD</v>
          </cell>
        </row>
        <row r="14">
          <cell r="F14" t="str">
            <v>CHF</v>
          </cell>
          <cell r="G14" t="str">
            <v>CHF</v>
          </cell>
        </row>
        <row r="15">
          <cell r="F15" t="str">
            <v>CNY</v>
          </cell>
          <cell r="G15" t="str">
            <v>CNY</v>
          </cell>
        </row>
        <row r="16">
          <cell r="F16" t="str">
            <v>COP</v>
          </cell>
          <cell r="G16" t="str">
            <v>COP</v>
          </cell>
        </row>
        <row r="17">
          <cell r="F17" t="str">
            <v>DEM</v>
          </cell>
          <cell r="G17" t="str">
            <v>DEM</v>
          </cell>
        </row>
        <row r="18">
          <cell r="F18" t="str">
            <v>DKK</v>
          </cell>
          <cell r="G18" t="str">
            <v>DKK</v>
          </cell>
        </row>
        <row r="19">
          <cell r="F19" t="str">
            <v>ESP</v>
          </cell>
          <cell r="G19" t="str">
            <v>ESP</v>
          </cell>
        </row>
        <row r="20">
          <cell r="F20" t="str">
            <v>EUR</v>
          </cell>
          <cell r="G20" t="str">
            <v>EUR</v>
          </cell>
        </row>
        <row r="21">
          <cell r="F21" t="str">
            <v>FIM</v>
          </cell>
          <cell r="G21" t="str">
            <v>FIM</v>
          </cell>
        </row>
        <row r="22">
          <cell r="F22" t="str">
            <v>FRF</v>
          </cell>
          <cell r="G22" t="str">
            <v>FRF</v>
          </cell>
        </row>
        <row r="23">
          <cell r="F23" t="str">
            <v>GBP</v>
          </cell>
          <cell r="G23" t="str">
            <v>GBP</v>
          </cell>
        </row>
        <row r="24">
          <cell r="F24" t="str">
            <v>GRD</v>
          </cell>
          <cell r="G24" t="str">
            <v>GRD</v>
          </cell>
        </row>
        <row r="25">
          <cell r="F25" t="str">
            <v>HKD</v>
          </cell>
          <cell r="G25" t="str">
            <v>HKD</v>
          </cell>
        </row>
        <row r="26">
          <cell r="F26" t="str">
            <v>IEP</v>
          </cell>
          <cell r="G26" t="str">
            <v>IEP</v>
          </cell>
        </row>
        <row r="27">
          <cell r="F27" t="str">
            <v>IDR</v>
          </cell>
          <cell r="G27" t="str">
            <v>IDR</v>
          </cell>
        </row>
        <row r="28">
          <cell r="F28" t="str">
            <v>INR</v>
          </cell>
          <cell r="G28" t="str">
            <v>INR</v>
          </cell>
        </row>
        <row r="29">
          <cell r="F29" t="str">
            <v>ITL</v>
          </cell>
          <cell r="G29" t="str">
            <v>ITL</v>
          </cell>
        </row>
        <row r="30">
          <cell r="F30" t="str">
            <v>JPY</v>
          </cell>
          <cell r="G30" t="str">
            <v>JPY</v>
          </cell>
        </row>
        <row r="31">
          <cell r="F31" t="str">
            <v>KRW</v>
          </cell>
          <cell r="G31" t="str">
            <v>KRW</v>
          </cell>
        </row>
        <row r="32">
          <cell r="F32" t="str">
            <v>MYR</v>
          </cell>
          <cell r="G32" t="str">
            <v>MYR</v>
          </cell>
        </row>
        <row r="33">
          <cell r="F33" t="str">
            <v>MXN</v>
          </cell>
          <cell r="G33" t="str">
            <v>MXN</v>
          </cell>
        </row>
        <row r="34">
          <cell r="F34" t="str">
            <v>MYR</v>
          </cell>
          <cell r="G34" t="str">
            <v>MYR</v>
          </cell>
        </row>
        <row r="35">
          <cell r="F35" t="str">
            <v>NOK</v>
          </cell>
          <cell r="G35" t="str">
            <v>NOK</v>
          </cell>
        </row>
        <row r="36">
          <cell r="F36" t="str">
            <v>NZD</v>
          </cell>
          <cell r="G36" t="str">
            <v>NZD</v>
          </cell>
        </row>
        <row r="37">
          <cell r="F37" t="str">
            <v>SEK</v>
          </cell>
          <cell r="G37" t="str">
            <v>SEK</v>
          </cell>
        </row>
        <row r="38">
          <cell r="F38" t="str">
            <v>SGD</v>
          </cell>
          <cell r="G38" t="str">
            <v>SGD</v>
          </cell>
        </row>
        <row r="39">
          <cell r="F39" t="str">
            <v>TRY</v>
          </cell>
          <cell r="G39" t="str">
            <v>TRY</v>
          </cell>
        </row>
        <row r="40">
          <cell r="F40" t="str">
            <v>ZAR</v>
          </cell>
          <cell r="G40" t="str">
            <v>ZAR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PX_5YR_MONTHLY"/>
      <sheetName val="VL_MONTHLY_BACKUP"/>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4">
    <tabColor rgb="FF92D050"/>
  </sheetPr>
  <dimension ref="A1:AC50"/>
  <sheetViews>
    <sheetView view="pageBreakPreview" zoomScale="70" zoomScaleNormal="100" zoomScaleSheetLayoutView="70" workbookViewId="0"/>
  </sheetViews>
  <sheetFormatPr defaultColWidth="9" defaultRowHeight="15.75"/>
  <cols>
    <col min="1" max="1" width="9" style="3"/>
    <col min="2" max="2" width="37.28515625" style="3" customWidth="1"/>
    <col min="3" max="3" width="3" style="3" customWidth="1"/>
    <col min="4" max="4" width="11" style="3" customWidth="1"/>
    <col min="5" max="5" width="2.28515625" style="3" customWidth="1"/>
    <col min="6" max="6" width="14.7109375" style="3" customWidth="1"/>
    <col min="7" max="7" width="2.28515625" style="3" customWidth="1"/>
    <col min="8" max="8" width="14.7109375" style="3" customWidth="1"/>
    <col min="9" max="9" width="2.7109375" style="3" customWidth="1"/>
    <col min="10" max="10" width="11" style="3" customWidth="1"/>
    <col min="11" max="11" width="3" style="3" customWidth="1"/>
    <col min="12" max="12" width="9.7109375" style="3" customWidth="1"/>
    <col min="13" max="13" width="3.7109375" style="3" customWidth="1"/>
    <col min="14" max="14" width="3" style="3" customWidth="1"/>
    <col min="15" max="15" width="9.7109375" style="3" customWidth="1"/>
    <col min="16" max="16" width="3.7109375" style="3" customWidth="1"/>
    <col min="17" max="17" width="3" style="3" customWidth="1"/>
    <col min="18" max="18" width="9.7109375" style="3" customWidth="1"/>
    <col min="19" max="19" width="3.7109375" style="3" customWidth="1"/>
    <col min="20" max="20" width="3" style="3" customWidth="1"/>
    <col min="21" max="21" width="9.7109375" style="3" customWidth="1"/>
    <col min="22" max="22" width="3.7109375" style="3" customWidth="1"/>
    <col min="23" max="23" width="3" style="3" customWidth="1"/>
    <col min="24" max="24" width="9.7109375" style="3" customWidth="1"/>
    <col min="25" max="25" width="3.7109375" style="3" customWidth="1"/>
    <col min="26" max="16384" width="9" style="3"/>
  </cols>
  <sheetData>
    <row r="1" spans="1:29">
      <c r="B1" s="1" t="str">
        <f>Input!G28</f>
        <v>Bluegrass Water (KY) Utility Operating Company, Inc.</v>
      </c>
      <c r="C1" s="2"/>
      <c r="D1" s="2"/>
      <c r="E1" s="2"/>
      <c r="F1" s="2"/>
      <c r="G1" s="2"/>
      <c r="H1" s="2"/>
      <c r="I1" s="2"/>
      <c r="J1" s="2"/>
      <c r="K1" s="2"/>
      <c r="L1" s="2"/>
      <c r="M1" s="2"/>
      <c r="N1" s="2"/>
      <c r="O1" s="2"/>
      <c r="P1" s="2"/>
      <c r="Q1" s="2"/>
      <c r="R1" s="2"/>
      <c r="S1" s="2"/>
      <c r="T1" s="2"/>
      <c r="U1" s="2"/>
      <c r="V1" s="2"/>
      <c r="W1" s="2"/>
      <c r="X1" s="2"/>
      <c r="Y1" s="2"/>
    </row>
    <row r="2" spans="1:29">
      <c r="B2" s="2" t="s">
        <v>115</v>
      </c>
      <c r="C2" s="2"/>
      <c r="D2" s="2"/>
      <c r="E2" s="2"/>
      <c r="F2" s="2"/>
      <c r="G2" s="2"/>
      <c r="H2" s="2"/>
      <c r="I2" s="2"/>
      <c r="J2" s="2"/>
      <c r="K2" s="2"/>
      <c r="L2" s="2"/>
      <c r="M2" s="2"/>
      <c r="N2" s="2"/>
      <c r="O2" s="2"/>
      <c r="P2" s="2"/>
      <c r="Q2" s="2"/>
      <c r="R2" s="2"/>
      <c r="S2" s="2"/>
      <c r="T2" s="2"/>
      <c r="U2" s="2"/>
      <c r="V2" s="2"/>
      <c r="W2" s="2"/>
      <c r="X2" s="2"/>
      <c r="Y2" s="2"/>
    </row>
    <row r="3" spans="1:29">
      <c r="B3" s="1" t="s">
        <v>116</v>
      </c>
      <c r="C3" s="2"/>
      <c r="D3" s="2"/>
      <c r="E3" s="2"/>
      <c r="F3" s="2"/>
      <c r="G3" s="2"/>
      <c r="H3" s="2"/>
      <c r="I3" s="2"/>
      <c r="J3" s="2"/>
      <c r="K3" s="2"/>
      <c r="L3" s="2"/>
      <c r="M3" s="2"/>
      <c r="N3" s="2"/>
      <c r="O3" s="2"/>
      <c r="P3" s="2"/>
      <c r="Q3" s="2"/>
      <c r="R3" s="2"/>
      <c r="S3" s="2"/>
      <c r="T3" s="2"/>
      <c r="U3" s="2"/>
      <c r="V3" s="2"/>
      <c r="W3" s="2"/>
      <c r="X3" s="2"/>
      <c r="Y3" s="2"/>
    </row>
    <row r="5" spans="1:29">
      <c r="D5" s="14" t="s">
        <v>1251</v>
      </c>
      <c r="E5" s="14"/>
      <c r="F5" s="14" t="s">
        <v>1250</v>
      </c>
      <c r="G5" s="14"/>
      <c r="H5" s="14" t="s">
        <v>1249</v>
      </c>
      <c r="J5" s="2" t="s">
        <v>1252</v>
      </c>
      <c r="K5" s="2"/>
      <c r="L5" s="421" t="s">
        <v>1253</v>
      </c>
      <c r="M5" s="421"/>
      <c r="N5" s="2"/>
      <c r="O5" s="421" t="s">
        <v>1254</v>
      </c>
      <c r="P5" s="421"/>
      <c r="Q5" s="2"/>
      <c r="R5" s="421" t="s">
        <v>1255</v>
      </c>
      <c r="S5" s="421"/>
      <c r="T5" s="2"/>
      <c r="U5" s="421" t="s">
        <v>1267</v>
      </c>
      <c r="V5" s="421"/>
      <c r="W5" s="2"/>
      <c r="X5" s="2" t="s">
        <v>3140</v>
      </c>
      <c r="Y5" s="2"/>
    </row>
    <row r="7" spans="1:29" ht="63" customHeight="1">
      <c r="B7" s="16" t="str">
        <f>Input!I31</f>
        <v>Proxy Group of Six Water Companies</v>
      </c>
      <c r="D7" s="181" t="s">
        <v>117</v>
      </c>
      <c r="E7" s="17"/>
      <c r="F7" s="181" t="s">
        <v>1248</v>
      </c>
      <c r="G7" s="17"/>
      <c r="H7" s="181" t="s">
        <v>3141</v>
      </c>
      <c r="I7" s="17"/>
      <c r="J7" s="181" t="s">
        <v>1243</v>
      </c>
      <c r="K7" s="14"/>
      <c r="L7" s="422" t="s">
        <v>3142</v>
      </c>
      <c r="M7" s="423"/>
      <c r="N7" s="14"/>
      <c r="O7" s="422" t="s">
        <v>3143</v>
      </c>
      <c r="P7" s="423"/>
      <c r="Q7" s="14"/>
      <c r="R7" s="422" t="s">
        <v>1261</v>
      </c>
      <c r="S7" s="423"/>
      <c r="T7" s="14"/>
      <c r="U7" s="422" t="s">
        <v>1262</v>
      </c>
      <c r="V7" s="423"/>
      <c r="W7" s="14"/>
      <c r="X7" s="422" t="s">
        <v>97</v>
      </c>
      <c r="Y7" s="424"/>
    </row>
    <row r="9" spans="1:29">
      <c r="A9" s="3" t="str">
        <f>IFERROR(Input!A2, "NA")</f>
        <v>AWR</v>
      </c>
      <c r="B9" s="3" t="str">
        <f>IFERROR(VLOOKUP(A9,'Proxy Data Lookup'!$A:$K,2,FALSE),"NA")</f>
        <v>American States Water Company</v>
      </c>
      <c r="D9" s="4">
        <f>'MRP WP1'!C81</f>
        <v>0.65</v>
      </c>
      <c r="E9" s="4"/>
      <c r="F9" s="4">
        <f>'Proxy Data Lookup'!G3</f>
        <v>0.76225042343139648</v>
      </c>
      <c r="G9" s="4"/>
      <c r="H9" s="4">
        <f>'WP SPX_5YR_MONTHLY'!N11</f>
        <v>0.60506241604726541</v>
      </c>
      <c r="I9" s="4"/>
      <c r="J9" s="4">
        <f>IFERROR(ROUND(AVERAGE(D9:H9),2),"NA")</f>
        <v>0.67</v>
      </c>
      <c r="K9" s="193"/>
      <c r="L9" s="4">
        <f>'MRP WP1'!$H$66</f>
        <v>9.6658144356335143</v>
      </c>
      <c r="M9" s="194" t="s">
        <v>18</v>
      </c>
      <c r="N9" s="193"/>
      <c r="O9" s="4">
        <f>'MRP WP1'!$F$37</f>
        <v>3.91</v>
      </c>
      <c r="P9" s="194" t="s">
        <v>18</v>
      </c>
      <c r="Q9" s="193"/>
      <c r="R9" s="5">
        <f>IFERROR((J9*L9) + O9,"NA")</f>
        <v>10.386095671874454</v>
      </c>
      <c r="S9" s="194" t="s">
        <v>18</v>
      </c>
      <c r="T9" s="193"/>
      <c r="U9" s="5">
        <f>IFERROR((0.75*(J9*L9))+(0.25*L9)+O9,"NA")</f>
        <v>11.183525362814219</v>
      </c>
      <c r="V9" s="194" t="s">
        <v>18</v>
      </c>
      <c r="W9" s="193"/>
      <c r="X9" s="5">
        <f>IFERROR(ROUND(AVERAGE(R9:U9),2),"NA")</f>
        <v>10.78</v>
      </c>
      <c r="Y9" s="193" t="s">
        <v>18</v>
      </c>
    </row>
    <row r="10" spans="1:29">
      <c r="A10" s="3" t="str">
        <f>IFERROR(Input!A3, "NA")</f>
        <v>AWK</v>
      </c>
      <c r="B10" s="3" t="str">
        <f>IFERROR(VLOOKUP(A10,'Proxy Data Lookup'!$A:$K,2,FALSE),"NA")</f>
        <v>American Water Works Company, Inc.</v>
      </c>
      <c r="D10" s="4">
        <f>'MRP WP1'!C82</f>
        <v>0.9</v>
      </c>
      <c r="E10" s="4"/>
      <c r="F10" s="4">
        <f>'Proxy Data Lookup'!G4</f>
        <v>0.9363287091255188</v>
      </c>
      <c r="G10" s="4"/>
      <c r="H10" s="4">
        <f>'WP SPX_5YR_MONTHLY'!N12</f>
        <v>0.69464482108611036</v>
      </c>
      <c r="I10" s="4"/>
      <c r="J10" s="4">
        <f t="shared" ref="J10:J14" si="0">IFERROR(ROUND(AVERAGE(D10:H10),2),"NA")</f>
        <v>0.84</v>
      </c>
      <c r="K10" s="193"/>
      <c r="L10" s="4">
        <f>'MRP WP1'!$H$66</f>
        <v>9.6658144356335143</v>
      </c>
      <c r="M10" s="194"/>
      <c r="N10" s="193"/>
      <c r="O10" s="4">
        <f>'MRP WP1'!$F$37</f>
        <v>3.91</v>
      </c>
      <c r="P10" s="194"/>
      <c r="Q10" s="193"/>
      <c r="R10" s="5">
        <f t="shared" ref="R10:R14" si="1">IFERROR((J10*L10) + O10,"NA")</f>
        <v>12.029284125932152</v>
      </c>
      <c r="S10" s="194"/>
      <c r="T10" s="193"/>
      <c r="U10" s="5">
        <f t="shared" ref="U10:U14" si="2">IFERROR((0.75*(J10*L10))+(0.25*L10)+O10,"NA")</f>
        <v>12.415916703357492</v>
      </c>
      <c r="V10" s="194"/>
      <c r="W10" s="193"/>
      <c r="X10" s="5">
        <f t="shared" ref="X10:X14" si="3">IFERROR(ROUND(AVERAGE(R10:U10),2),"NA")</f>
        <v>12.22</v>
      </c>
      <c r="Y10" s="193"/>
    </row>
    <row r="11" spans="1:29">
      <c r="A11" s="3" t="str">
        <f>IFERROR(Input!A4, "NA")</f>
        <v>CWT</v>
      </c>
      <c r="B11" s="3" t="str">
        <f>IFERROR(VLOOKUP(A11,'Proxy Data Lookup'!$A:$K,2,FALSE),"NA")</f>
        <v>California Water Service Group</v>
      </c>
      <c r="D11" s="4">
        <f>'MRP WP1'!C83</f>
        <v>0.7</v>
      </c>
      <c r="E11" s="4"/>
      <c r="F11" s="4">
        <f>'Proxy Data Lookup'!G5</f>
        <v>0.78114885091781616</v>
      </c>
      <c r="G11" s="4"/>
      <c r="H11" s="4">
        <f>'WP SPX_5YR_MONTHLY'!N13</f>
        <v>0.65404165470404885</v>
      </c>
      <c r="I11" s="4"/>
      <c r="J11" s="4">
        <f t="shared" si="0"/>
        <v>0.71</v>
      </c>
      <c r="K11" s="193"/>
      <c r="L11" s="4">
        <f>'MRP WP1'!$H$66</f>
        <v>9.6658144356335143</v>
      </c>
      <c r="M11" s="194"/>
      <c r="N11" s="193"/>
      <c r="O11" s="4">
        <f>'MRP WP1'!$F$37</f>
        <v>3.91</v>
      </c>
      <c r="P11" s="194"/>
      <c r="Q11" s="193"/>
      <c r="R11" s="5">
        <f t="shared" si="1"/>
        <v>10.772728249299796</v>
      </c>
      <c r="S11" s="194"/>
      <c r="T11" s="193"/>
      <c r="U11" s="5">
        <f t="shared" si="2"/>
        <v>11.473499795883225</v>
      </c>
      <c r="V11" s="194"/>
      <c r="W11" s="193"/>
      <c r="X11" s="5">
        <f t="shared" si="3"/>
        <v>11.12</v>
      </c>
      <c r="Y11" s="193"/>
    </row>
    <row r="12" spans="1:29">
      <c r="A12" s="3" t="str">
        <f>IFERROR(Input!A5, "NA")</f>
        <v>WTRG</v>
      </c>
      <c r="B12" s="3" t="str">
        <f>IFERROR(VLOOKUP(A12,'Proxy Data Lookup'!$A:$K,2,FALSE),"NA")</f>
        <v xml:space="preserve">Essential Utilities Inc.        </v>
      </c>
      <c r="D12" s="4">
        <f>'MRP WP1'!C84</f>
        <v>0.95</v>
      </c>
      <c r="E12" s="4"/>
      <c r="F12" s="4">
        <f>'Proxy Data Lookup'!G6</f>
        <v>0.84216302633285522</v>
      </c>
      <c r="G12" s="4"/>
      <c r="H12" s="4">
        <f>'WP SPX_5YR_MONTHLY'!N14</f>
        <v>0.85636380957740132</v>
      </c>
      <c r="I12" s="4"/>
      <c r="J12" s="4">
        <f t="shared" si="0"/>
        <v>0.88</v>
      </c>
      <c r="K12" s="193"/>
      <c r="L12" s="4">
        <f>'MRP WP1'!$H$66</f>
        <v>9.6658144356335143</v>
      </c>
      <c r="M12" s="194"/>
      <c r="N12" s="193"/>
      <c r="O12" s="4">
        <f>'MRP WP1'!$F$37</f>
        <v>3.91</v>
      </c>
      <c r="P12" s="194"/>
      <c r="Q12" s="193"/>
      <c r="R12" s="5">
        <f t="shared" si="1"/>
        <v>12.415916703357492</v>
      </c>
      <c r="S12" s="194"/>
      <c r="T12" s="193"/>
      <c r="U12" s="5">
        <f t="shared" si="2"/>
        <v>12.705891136426498</v>
      </c>
      <c r="V12" s="194"/>
      <c r="W12" s="193"/>
      <c r="X12" s="5">
        <f t="shared" si="3"/>
        <v>12.56</v>
      </c>
      <c r="Y12" s="193"/>
    </row>
    <row r="13" spans="1:29">
      <c r="A13" s="3" t="str">
        <f>IFERROR(Input!A6, "NA")</f>
        <v>MSEX</v>
      </c>
      <c r="B13" s="3" t="str">
        <f>IFERROR(VLOOKUP(A13,'Proxy Data Lookup'!$A:$K,2,FALSE),"NA")</f>
        <v>Middlesex Water Company</v>
      </c>
      <c r="D13" s="4">
        <f>'MRP WP1'!C85</f>
        <v>0.7</v>
      </c>
      <c r="E13" s="4"/>
      <c r="F13" s="4">
        <f>'Proxy Data Lookup'!G7</f>
        <v>0.71266108751296997</v>
      </c>
      <c r="G13" s="4"/>
      <c r="H13" s="4">
        <f>'WP SPX_5YR_MONTHLY'!N15</f>
        <v>0.81717009021207154</v>
      </c>
      <c r="I13" s="4"/>
      <c r="J13" s="4">
        <f t="shared" si="0"/>
        <v>0.74</v>
      </c>
      <c r="K13" s="193"/>
      <c r="L13" s="4">
        <f>'MRP WP1'!$H$66</f>
        <v>9.6658144356335143</v>
      </c>
      <c r="M13" s="194"/>
      <c r="N13" s="193"/>
      <c r="O13" s="4">
        <f>'MRP WP1'!$F$37</f>
        <v>3.91</v>
      </c>
      <c r="P13" s="194"/>
      <c r="Q13" s="193"/>
      <c r="R13" s="5">
        <f>IFERROR((J13*L13) + O13,"NA")</f>
        <v>11.062702682368801</v>
      </c>
      <c r="S13" s="194"/>
      <c r="T13" s="193"/>
      <c r="U13" s="5">
        <f t="shared" si="2"/>
        <v>11.690980620684979</v>
      </c>
      <c r="V13" s="194"/>
      <c r="W13" s="193"/>
      <c r="X13" s="5">
        <f t="shared" si="3"/>
        <v>11.38</v>
      </c>
      <c r="Y13" s="193"/>
    </row>
    <row r="14" spans="1:29">
      <c r="A14" s="3" t="str">
        <f>IFERROR(Input!A7, "NA")</f>
        <v>SJW</v>
      </c>
      <c r="B14" s="3" t="str">
        <f>IFERROR(VLOOKUP(A14,'Proxy Data Lookup'!$A:$K,2,FALSE),"NA")</f>
        <v xml:space="preserve">SJW Group           </v>
      </c>
      <c r="D14" s="4">
        <f>'MRP WP1'!C86</f>
        <v>0.8</v>
      </c>
      <c r="E14" s="4"/>
      <c r="F14" s="4">
        <f>'Proxy Data Lookup'!G8</f>
        <v>0.68072205781936646</v>
      </c>
      <c r="G14" s="4"/>
      <c r="H14" s="4">
        <f>'WP SPX_5YR_MONTHLY'!N16</f>
        <v>0.74318111182787305</v>
      </c>
      <c r="I14" s="4"/>
      <c r="J14" s="4">
        <f t="shared" si="0"/>
        <v>0.74</v>
      </c>
      <c r="K14" s="193"/>
      <c r="L14" s="4">
        <f>'MRP WP1'!$H$66</f>
        <v>9.6658144356335143</v>
      </c>
      <c r="M14" s="194"/>
      <c r="N14" s="193"/>
      <c r="O14" s="4">
        <f>'MRP WP1'!$F$37</f>
        <v>3.91</v>
      </c>
      <c r="P14" s="194"/>
      <c r="Q14" s="193"/>
      <c r="R14" s="5">
        <f t="shared" si="1"/>
        <v>11.062702682368801</v>
      </c>
      <c r="S14" s="194"/>
      <c r="T14" s="193"/>
      <c r="U14" s="5">
        <f t="shared" si="2"/>
        <v>11.690980620684979</v>
      </c>
      <c r="V14" s="194"/>
      <c r="W14" s="193"/>
      <c r="X14" s="5">
        <f t="shared" si="3"/>
        <v>11.38</v>
      </c>
      <c r="Y14" s="193"/>
    </row>
    <row r="15" spans="1:29">
      <c r="D15" s="4"/>
      <c r="E15" s="4"/>
      <c r="F15" s="4"/>
      <c r="G15" s="4"/>
      <c r="H15" s="4"/>
      <c r="I15" s="4"/>
      <c r="J15" s="15"/>
      <c r="K15" s="193"/>
      <c r="L15" s="193"/>
      <c r="M15" s="193"/>
      <c r="N15" s="193"/>
      <c r="O15" s="193"/>
      <c r="P15" s="193"/>
      <c r="Q15" s="193"/>
      <c r="R15" s="15"/>
      <c r="S15" s="193"/>
      <c r="T15" s="193"/>
      <c r="U15" s="15"/>
      <c r="V15" s="193"/>
      <c r="W15" s="193"/>
      <c r="X15" s="15"/>
      <c r="Y15" s="193"/>
      <c r="AB15" s="8"/>
      <c r="AC15" s="8"/>
    </row>
    <row r="16" spans="1:29" ht="16.5" thickBot="1">
      <c r="B16" s="6" t="s">
        <v>1272</v>
      </c>
      <c r="D16" s="5"/>
      <c r="E16" s="5"/>
      <c r="F16" s="5"/>
      <c r="G16" s="5"/>
      <c r="H16" s="5"/>
      <c r="I16" s="5"/>
      <c r="J16" s="10">
        <f>IFERROR(ROUND(AVERAGE(J9:J14),2),"NA")</f>
        <v>0.76</v>
      </c>
      <c r="K16" s="193"/>
      <c r="L16" s="193"/>
      <c r="M16" s="193"/>
      <c r="N16" s="193"/>
      <c r="O16" s="193"/>
      <c r="P16" s="193"/>
      <c r="Q16" s="193"/>
      <c r="R16" s="10">
        <f>IFERROR(ROUND(AVERAGE(R9:R14),2),"NA")</f>
        <v>11.29</v>
      </c>
      <c r="S16" s="194" t="s">
        <v>18</v>
      </c>
      <c r="T16" s="193"/>
      <c r="U16" s="10">
        <f>IFERROR(ROUND(AVERAGE(U9:U14),2),"NA")</f>
        <v>11.86</v>
      </c>
      <c r="V16" s="194" t="s">
        <v>18</v>
      </c>
      <c r="W16" s="193"/>
      <c r="X16" s="10">
        <f>IFERROR(ROUND(AVERAGE(X9:X14),2),"NA")</f>
        <v>11.57</v>
      </c>
      <c r="Y16" s="194" t="s">
        <v>18</v>
      </c>
    </row>
    <row r="17" spans="1:25" ht="16.5" thickTop="1">
      <c r="D17" s="5"/>
      <c r="E17" s="4"/>
      <c r="F17" s="4"/>
      <c r="G17" s="4"/>
      <c r="H17" s="4"/>
      <c r="I17" s="4"/>
      <c r="J17" s="4"/>
      <c r="K17" s="193"/>
      <c r="L17" s="193"/>
      <c r="M17" s="193"/>
      <c r="N17" s="193"/>
      <c r="O17" s="193"/>
      <c r="P17" s="193"/>
      <c r="Q17" s="193"/>
      <c r="R17" s="4"/>
      <c r="S17" s="193"/>
      <c r="T17" s="193"/>
      <c r="U17" s="4"/>
      <c r="V17" s="193"/>
      <c r="W17" s="193"/>
      <c r="X17" s="4"/>
      <c r="Y17" s="193"/>
    </row>
    <row r="18" spans="1:25" ht="16.5" thickBot="1">
      <c r="B18" s="6" t="s">
        <v>121</v>
      </c>
      <c r="D18" s="5"/>
      <c r="E18" s="5"/>
      <c r="F18" s="5"/>
      <c r="G18" s="5"/>
      <c r="H18" s="5"/>
      <c r="I18" s="5"/>
      <c r="J18" s="10">
        <f>IFERROR(ROUND(MEDIAN(J9:J14),2),"NA")</f>
        <v>0.74</v>
      </c>
      <c r="K18" s="193"/>
      <c r="L18" s="193"/>
      <c r="M18" s="193"/>
      <c r="N18" s="193"/>
      <c r="O18" s="193"/>
      <c r="P18" s="193"/>
      <c r="Q18" s="193"/>
      <c r="R18" s="10">
        <f>IFERROR(ROUND(MEDIAN(R9:R14),2),"NA")</f>
        <v>11.06</v>
      </c>
      <c r="S18" s="194" t="s">
        <v>18</v>
      </c>
      <c r="T18" s="193"/>
      <c r="U18" s="10">
        <f>IFERROR(ROUND(MEDIAN(U9:U14),2),"NA")</f>
        <v>11.69</v>
      </c>
      <c r="V18" s="194" t="s">
        <v>18</v>
      </c>
      <c r="W18" s="193"/>
      <c r="X18" s="10">
        <f>IFERROR(ROUND(MEDIAN(X9:X14),2),"NA")</f>
        <v>11.38</v>
      </c>
      <c r="Y18" s="194" t="s">
        <v>18</v>
      </c>
    </row>
    <row r="19" spans="1:25" ht="16.5" thickTop="1">
      <c r="D19" s="4"/>
      <c r="E19" s="4"/>
      <c r="F19" s="4"/>
      <c r="G19" s="4"/>
      <c r="H19" s="4"/>
      <c r="I19" s="4"/>
      <c r="J19" s="4"/>
      <c r="L19" s="8"/>
      <c r="R19" s="4"/>
      <c r="U19" s="4"/>
      <c r="X19" s="4"/>
    </row>
    <row r="20" spans="1:25" ht="16.5" thickBot="1">
      <c r="B20" s="6" t="s">
        <v>1271</v>
      </c>
      <c r="D20" s="4"/>
      <c r="E20" s="4"/>
      <c r="F20" s="4"/>
      <c r="G20" s="4"/>
      <c r="H20" s="4"/>
      <c r="I20" s="4"/>
      <c r="J20" s="10">
        <f>IFERROR(ROUND(AVERAGE(J16:J18),2),"NA")</f>
        <v>0.75</v>
      </c>
      <c r="R20" s="10">
        <f>IFERROR(ROUND(AVERAGE(R16:R18),2),"NA")</f>
        <v>11.18</v>
      </c>
      <c r="S20" s="194" t="s">
        <v>18</v>
      </c>
      <c r="U20" s="10">
        <f>IFERROR(ROUND(AVERAGE(U16:U18),2),"NA")</f>
        <v>11.78</v>
      </c>
      <c r="V20" s="194" t="s">
        <v>18</v>
      </c>
      <c r="X20" s="10">
        <f>IFERROR(ROUND(AVERAGE(X16:X18),2),"NA")</f>
        <v>11.48</v>
      </c>
      <c r="Y20" s="194" t="s">
        <v>18</v>
      </c>
    </row>
    <row r="21" spans="1:25" ht="16.5" thickTop="1">
      <c r="B21" s="6"/>
      <c r="D21" s="4"/>
      <c r="E21" s="4"/>
      <c r="F21" s="4"/>
      <c r="G21" s="4"/>
      <c r="H21" s="4"/>
      <c r="I21" s="4"/>
      <c r="J21" s="5"/>
      <c r="R21" s="5"/>
      <c r="U21" s="5"/>
      <c r="X21" s="5"/>
      <c r="Y21" s="194"/>
    </row>
    <row r="22" spans="1:25">
      <c r="B22" s="421" t="s">
        <v>3110</v>
      </c>
      <c r="C22" s="421"/>
      <c r="D22" s="421"/>
      <c r="E22" s="421"/>
      <c r="F22" s="421"/>
      <c r="G22" s="421"/>
      <c r="H22" s="421"/>
      <c r="I22" s="421"/>
      <c r="J22" s="421"/>
      <c r="K22" s="421"/>
      <c r="L22" s="421"/>
      <c r="M22" s="421"/>
      <c r="N22" s="421"/>
      <c r="O22" s="421"/>
      <c r="P22" s="421"/>
      <c r="Q22" s="421"/>
      <c r="R22" s="421"/>
      <c r="S22" s="421"/>
      <c r="T22" s="421"/>
      <c r="U22" s="421"/>
      <c r="V22" s="421"/>
      <c r="W22" s="421"/>
      <c r="X22" s="421"/>
      <c r="Y22" s="421"/>
    </row>
    <row r="23" spans="1:25" ht="16.5" customHeight="1"/>
    <row r="24" spans="1:25" ht="60.75" customHeight="1">
      <c r="B24" s="16" t="str">
        <f>B7</f>
        <v>Proxy Group of Six Water Companies</v>
      </c>
      <c r="D24" s="181" t="s">
        <v>117</v>
      </c>
      <c r="E24" s="17"/>
      <c r="F24" s="181" t="s">
        <v>1248</v>
      </c>
      <c r="G24" s="17"/>
      <c r="H24" s="181" t="s">
        <v>3141</v>
      </c>
      <c r="I24" s="17"/>
      <c r="J24" s="181" t="s">
        <v>1243</v>
      </c>
      <c r="K24" s="14"/>
      <c r="L24" s="422" t="s">
        <v>3142</v>
      </c>
      <c r="M24" s="423"/>
      <c r="N24" s="14"/>
      <c r="O24" s="422" t="s">
        <v>3143</v>
      </c>
      <c r="P24" s="423"/>
      <c r="Q24" s="14"/>
      <c r="R24" s="422" t="s">
        <v>1261</v>
      </c>
      <c r="S24" s="423"/>
      <c r="T24" s="14"/>
      <c r="U24" s="422" t="s">
        <v>1262</v>
      </c>
      <c r="V24" s="423"/>
      <c r="W24" s="14"/>
      <c r="X24" s="422" t="s">
        <v>3144</v>
      </c>
      <c r="Y24" s="424"/>
    </row>
    <row r="25" spans="1:25" ht="15.75" customHeight="1"/>
    <row r="26" spans="1:25" ht="15.75" customHeight="1">
      <c r="A26" s="3" t="str">
        <f>A9</f>
        <v>AWR</v>
      </c>
      <c r="B26" s="3" t="str">
        <f>IFERROR(VLOOKUP(A26,'Proxy Data Lookup'!$A:$K,2,FALSE),"NA")</f>
        <v>American States Water Company</v>
      </c>
      <c r="D26" s="4">
        <f>D9</f>
        <v>0.65</v>
      </c>
      <c r="E26" s="4"/>
      <c r="F26" s="4">
        <f>F9</f>
        <v>0.76225042343139648</v>
      </c>
      <c r="G26" s="4"/>
      <c r="H26" s="4">
        <f>H9</f>
        <v>0.60506241604726541</v>
      </c>
      <c r="I26" s="4"/>
      <c r="J26" s="4">
        <f>IFERROR(ROUND(AVERAGE(D26:H26),2),"NA")</f>
        <v>0.67</v>
      </c>
      <c r="K26" s="193"/>
      <c r="L26" s="4">
        <f>'6.2 CAPM Notes'!$P$43</f>
        <v>9.43</v>
      </c>
      <c r="M26" s="194" t="s">
        <v>18</v>
      </c>
      <c r="N26" s="193"/>
      <c r="O26" s="4">
        <f>O9</f>
        <v>3.91</v>
      </c>
      <c r="P26" s="194" t="s">
        <v>18</v>
      </c>
      <c r="Q26" s="193"/>
      <c r="R26" s="5">
        <f>IFERROR((J26*L26) + O26,"NA")</f>
        <v>10.228100000000001</v>
      </c>
      <c r="S26" s="194" t="s">
        <v>18</v>
      </c>
      <c r="T26" s="193"/>
      <c r="U26" s="5">
        <f>IFERROR((0.75*(J26*L26))+(0.25*L26)+O26,"NA")</f>
        <v>11.006074999999999</v>
      </c>
      <c r="V26" s="194" t="s">
        <v>18</v>
      </c>
      <c r="W26" s="193"/>
      <c r="X26" s="5">
        <f>IFERROR(ROUND(AVERAGE(R26:U26),2),"NA")</f>
        <v>10.62</v>
      </c>
      <c r="Y26" s="193" t="s">
        <v>18</v>
      </c>
    </row>
    <row r="27" spans="1:25" ht="15.75" customHeight="1">
      <c r="A27" s="3" t="str">
        <f t="shared" ref="A27:A31" si="4">A10</f>
        <v>AWK</v>
      </c>
      <c r="B27" s="3" t="str">
        <f>IFERROR(VLOOKUP(A27,'Proxy Data Lookup'!$A:$K,2,FALSE),"NA")</f>
        <v>American Water Works Company, Inc.</v>
      </c>
      <c r="D27" s="4">
        <f t="shared" ref="D27:D31" si="5">D10</f>
        <v>0.9</v>
      </c>
      <c r="E27" s="4"/>
      <c r="F27" s="4">
        <f t="shared" ref="F27:H31" si="6">F10</f>
        <v>0.9363287091255188</v>
      </c>
      <c r="G27" s="4"/>
      <c r="H27" s="4">
        <f t="shared" si="6"/>
        <v>0.69464482108611036</v>
      </c>
      <c r="I27" s="4"/>
      <c r="J27" s="4">
        <f t="shared" ref="J27:J31" si="7">IFERROR(ROUND(AVERAGE(D27:H27),2),"NA")</f>
        <v>0.84</v>
      </c>
      <c r="K27" s="193"/>
      <c r="L27" s="4">
        <f>'6.2 CAPM Notes'!$P$43</f>
        <v>9.43</v>
      </c>
      <c r="M27" s="194"/>
      <c r="N27" s="193"/>
      <c r="O27" s="4">
        <f t="shared" ref="O27:O31" si="8">O10</f>
        <v>3.91</v>
      </c>
      <c r="P27" s="194"/>
      <c r="Q27" s="193"/>
      <c r="R27" s="5">
        <f t="shared" ref="R27:R31" si="9">IFERROR((J27*L27) + O27,"NA")</f>
        <v>11.831199999999999</v>
      </c>
      <c r="S27" s="194"/>
      <c r="T27" s="193"/>
      <c r="U27" s="5">
        <f t="shared" ref="U27:U31" si="10">IFERROR((0.75*(J27*L27))+(0.25*L27)+O27,"NA")</f>
        <v>12.208400000000001</v>
      </c>
      <c r="V27" s="194"/>
      <c r="W27" s="193"/>
      <c r="X27" s="5">
        <f t="shared" ref="X27:X31" si="11">IFERROR(ROUND(AVERAGE(R27:U27),2),"NA")</f>
        <v>12.02</v>
      </c>
      <c r="Y27" s="193"/>
    </row>
    <row r="28" spans="1:25" ht="15.75" customHeight="1">
      <c r="A28" s="3" t="str">
        <f t="shared" si="4"/>
        <v>CWT</v>
      </c>
      <c r="B28" s="3" t="str">
        <f>IFERROR(VLOOKUP(A28,'Proxy Data Lookup'!$A:$K,2,FALSE),"NA")</f>
        <v>California Water Service Group</v>
      </c>
      <c r="D28" s="4">
        <f t="shared" si="5"/>
        <v>0.7</v>
      </c>
      <c r="E28" s="4"/>
      <c r="F28" s="4">
        <f t="shared" si="6"/>
        <v>0.78114885091781616</v>
      </c>
      <c r="G28" s="4"/>
      <c r="H28" s="4">
        <f t="shared" si="6"/>
        <v>0.65404165470404885</v>
      </c>
      <c r="I28" s="4"/>
      <c r="J28" s="4">
        <f t="shared" si="7"/>
        <v>0.71</v>
      </c>
      <c r="K28" s="193"/>
      <c r="L28" s="4">
        <f>'6.2 CAPM Notes'!$P$43</f>
        <v>9.43</v>
      </c>
      <c r="M28" s="194"/>
      <c r="N28" s="193"/>
      <c r="O28" s="4">
        <f t="shared" si="8"/>
        <v>3.91</v>
      </c>
      <c r="P28" s="194"/>
      <c r="Q28" s="193"/>
      <c r="R28" s="5">
        <f t="shared" si="9"/>
        <v>10.6053</v>
      </c>
      <c r="S28" s="194"/>
      <c r="T28" s="193"/>
      <c r="U28" s="5">
        <f t="shared" si="10"/>
        <v>11.288975000000001</v>
      </c>
      <c r="V28" s="194"/>
      <c r="W28" s="193"/>
      <c r="X28" s="5">
        <f t="shared" si="11"/>
        <v>10.95</v>
      </c>
      <c r="Y28" s="193"/>
    </row>
    <row r="29" spans="1:25" ht="15.75" customHeight="1">
      <c r="A29" s="3" t="str">
        <f t="shared" si="4"/>
        <v>WTRG</v>
      </c>
      <c r="B29" s="3" t="str">
        <f>IFERROR(VLOOKUP(A29,'Proxy Data Lookup'!$A:$K,2,FALSE),"NA")</f>
        <v xml:space="preserve">Essential Utilities Inc.        </v>
      </c>
      <c r="D29" s="4">
        <f t="shared" si="5"/>
        <v>0.95</v>
      </c>
      <c r="E29" s="4"/>
      <c r="F29" s="4">
        <f t="shared" si="6"/>
        <v>0.84216302633285522</v>
      </c>
      <c r="G29" s="4"/>
      <c r="H29" s="4">
        <f t="shared" si="6"/>
        <v>0.85636380957740132</v>
      </c>
      <c r="I29" s="4"/>
      <c r="J29" s="4">
        <f t="shared" si="7"/>
        <v>0.88</v>
      </c>
      <c r="K29" s="193"/>
      <c r="L29" s="4">
        <f>'6.2 CAPM Notes'!$P$43</f>
        <v>9.43</v>
      </c>
      <c r="M29" s="194"/>
      <c r="N29" s="193"/>
      <c r="O29" s="4">
        <f t="shared" si="8"/>
        <v>3.91</v>
      </c>
      <c r="P29" s="194"/>
      <c r="Q29" s="193"/>
      <c r="R29" s="5">
        <f t="shared" si="9"/>
        <v>12.208399999999999</v>
      </c>
      <c r="S29" s="194"/>
      <c r="T29" s="193"/>
      <c r="U29" s="5">
        <f t="shared" si="10"/>
        <v>12.491299999999999</v>
      </c>
      <c r="V29" s="194"/>
      <c r="W29" s="193"/>
      <c r="X29" s="5">
        <f t="shared" si="11"/>
        <v>12.35</v>
      </c>
      <c r="Y29" s="193"/>
    </row>
    <row r="30" spans="1:25" ht="15.75" customHeight="1">
      <c r="A30" s="3" t="str">
        <f t="shared" si="4"/>
        <v>MSEX</v>
      </c>
      <c r="B30" s="3" t="str">
        <f>IFERROR(VLOOKUP(A30,'Proxy Data Lookup'!$A:$K,2,FALSE),"NA")</f>
        <v>Middlesex Water Company</v>
      </c>
      <c r="D30" s="4">
        <f t="shared" si="5"/>
        <v>0.7</v>
      </c>
      <c r="E30" s="4"/>
      <c r="F30" s="4">
        <f t="shared" si="6"/>
        <v>0.71266108751296997</v>
      </c>
      <c r="G30" s="4"/>
      <c r="H30" s="4">
        <f t="shared" si="6"/>
        <v>0.81717009021207154</v>
      </c>
      <c r="I30" s="4"/>
      <c r="J30" s="4">
        <f t="shared" si="7"/>
        <v>0.74</v>
      </c>
      <c r="K30" s="193"/>
      <c r="L30" s="4">
        <f>'6.2 CAPM Notes'!$P$43</f>
        <v>9.43</v>
      </c>
      <c r="M30" s="194"/>
      <c r="N30" s="193"/>
      <c r="O30" s="4">
        <f t="shared" si="8"/>
        <v>3.91</v>
      </c>
      <c r="P30" s="194"/>
      <c r="Q30" s="193"/>
      <c r="R30" s="5">
        <f t="shared" si="9"/>
        <v>10.888199999999999</v>
      </c>
      <c r="S30" s="194"/>
      <c r="T30" s="193"/>
      <c r="U30" s="5">
        <f t="shared" si="10"/>
        <v>11.501149999999999</v>
      </c>
      <c r="V30" s="194"/>
      <c r="W30" s="193"/>
      <c r="X30" s="5">
        <f t="shared" si="11"/>
        <v>11.19</v>
      </c>
      <c r="Y30" s="193"/>
    </row>
    <row r="31" spans="1:25" ht="15.75" customHeight="1">
      <c r="A31" s="3" t="str">
        <f t="shared" si="4"/>
        <v>SJW</v>
      </c>
      <c r="B31" s="3" t="str">
        <f>IFERROR(VLOOKUP(A31,'Proxy Data Lookup'!$A:$K,2,FALSE),"NA")</f>
        <v xml:space="preserve">SJW Group           </v>
      </c>
      <c r="D31" s="4">
        <f t="shared" si="5"/>
        <v>0.8</v>
      </c>
      <c r="E31" s="4"/>
      <c r="F31" s="4">
        <f t="shared" si="6"/>
        <v>0.68072205781936646</v>
      </c>
      <c r="G31" s="4"/>
      <c r="H31" s="4">
        <f t="shared" si="6"/>
        <v>0.74318111182787305</v>
      </c>
      <c r="I31" s="4"/>
      <c r="J31" s="4">
        <f t="shared" si="7"/>
        <v>0.74</v>
      </c>
      <c r="K31" s="193"/>
      <c r="L31" s="4">
        <f>'6.2 CAPM Notes'!$P$43</f>
        <v>9.43</v>
      </c>
      <c r="M31" s="194"/>
      <c r="N31" s="193"/>
      <c r="O31" s="4">
        <f t="shared" si="8"/>
        <v>3.91</v>
      </c>
      <c r="P31" s="194"/>
      <c r="Q31" s="193"/>
      <c r="R31" s="5">
        <f t="shared" si="9"/>
        <v>10.888199999999999</v>
      </c>
      <c r="S31" s="194"/>
      <c r="T31" s="193"/>
      <c r="U31" s="5">
        <f t="shared" si="10"/>
        <v>11.501149999999999</v>
      </c>
      <c r="V31" s="194"/>
      <c r="W31" s="193"/>
      <c r="X31" s="5">
        <f t="shared" si="11"/>
        <v>11.19</v>
      </c>
      <c r="Y31" s="193"/>
    </row>
    <row r="32" spans="1:25" ht="15.75" customHeight="1">
      <c r="D32" s="4"/>
      <c r="E32" s="4"/>
      <c r="F32" s="4"/>
      <c r="G32" s="4"/>
      <c r="H32" s="4"/>
      <c r="I32" s="4"/>
      <c r="J32" s="400"/>
      <c r="K32" s="193"/>
      <c r="L32" s="193"/>
      <c r="M32" s="193"/>
      <c r="N32" s="193"/>
      <c r="O32" s="193"/>
      <c r="P32" s="193"/>
      <c r="Q32" s="193"/>
      <c r="R32" s="400"/>
      <c r="S32" s="193"/>
      <c r="T32" s="193"/>
      <c r="U32" s="400"/>
      <c r="V32" s="193"/>
      <c r="W32" s="193"/>
      <c r="X32" s="400"/>
      <c r="Y32" s="193"/>
    </row>
    <row r="33" spans="2:25" ht="15.75" customHeight="1" thickBot="1">
      <c r="B33" s="6" t="s">
        <v>1272</v>
      </c>
      <c r="D33" s="5"/>
      <c r="E33" s="5"/>
      <c r="F33" s="5"/>
      <c r="G33" s="5"/>
      <c r="H33" s="5"/>
      <c r="I33" s="5"/>
      <c r="J33" s="10">
        <f>IFERROR(ROUND(AVERAGE(J26:J31),2),"NA")</f>
        <v>0.76</v>
      </c>
      <c r="K33" s="193"/>
      <c r="L33" s="193"/>
      <c r="M33" s="193"/>
      <c r="N33" s="193"/>
      <c r="O33" s="193"/>
      <c r="P33" s="193"/>
      <c r="Q33" s="193"/>
      <c r="R33" s="10">
        <f>IFERROR(ROUND(AVERAGE(R26:R31),2),"NA")</f>
        <v>11.11</v>
      </c>
      <c r="S33" s="194" t="s">
        <v>18</v>
      </c>
      <c r="T33" s="193"/>
      <c r="U33" s="10">
        <f>IFERROR(ROUND(AVERAGE(U26:U31),2),"NA")</f>
        <v>11.67</v>
      </c>
      <c r="V33" s="194" t="s">
        <v>18</v>
      </c>
      <c r="W33" s="193"/>
      <c r="X33" s="10">
        <f>IFERROR(ROUND(AVERAGE(X26:X31),2),"NA")</f>
        <v>11.39</v>
      </c>
      <c r="Y33" s="194" t="s">
        <v>18</v>
      </c>
    </row>
    <row r="34" spans="2:25" ht="15.75" customHeight="1" thickTop="1">
      <c r="D34" s="5"/>
      <c r="E34" s="4"/>
      <c r="F34" s="4"/>
      <c r="G34" s="4"/>
      <c r="H34" s="4"/>
      <c r="I34" s="4"/>
      <c r="J34" s="4"/>
      <c r="K34" s="193"/>
      <c r="L34" s="193"/>
      <c r="M34" s="193"/>
      <c r="N34" s="193"/>
      <c r="O34" s="193"/>
      <c r="P34" s="193"/>
      <c r="Q34" s="193"/>
      <c r="R34" s="4"/>
      <c r="S34" s="193"/>
      <c r="T34" s="193"/>
      <c r="U34" s="4"/>
      <c r="V34" s="193"/>
      <c r="W34" s="193"/>
      <c r="X34" s="4"/>
      <c r="Y34" s="193"/>
    </row>
    <row r="35" spans="2:25" ht="15.75" customHeight="1" thickBot="1">
      <c r="B35" s="6" t="s">
        <v>121</v>
      </c>
      <c r="D35" s="5"/>
      <c r="E35" s="5"/>
      <c r="F35" s="5"/>
      <c r="G35" s="5"/>
      <c r="H35" s="5"/>
      <c r="I35" s="5"/>
      <c r="J35" s="10">
        <f>IFERROR(ROUND(MEDIAN(J26:J31),2),"NA")</f>
        <v>0.74</v>
      </c>
      <c r="K35" s="193"/>
      <c r="L35" s="193"/>
      <c r="M35" s="193"/>
      <c r="N35" s="193"/>
      <c r="O35" s="193"/>
      <c r="P35" s="193"/>
      <c r="Q35" s="193"/>
      <c r="R35" s="10">
        <f>IFERROR(ROUND(MEDIAN(R26:R31),2),"NA")</f>
        <v>10.89</v>
      </c>
      <c r="S35" s="194" t="s">
        <v>18</v>
      </c>
      <c r="T35" s="193"/>
      <c r="U35" s="10">
        <f>IFERROR(ROUND(MEDIAN(U26:U31),2),"NA")</f>
        <v>11.5</v>
      </c>
      <c r="V35" s="194" t="s">
        <v>18</v>
      </c>
      <c r="W35" s="193"/>
      <c r="X35" s="10">
        <f>IFERROR(ROUND(MEDIAN(X26:X31),2),"NA")</f>
        <v>11.19</v>
      </c>
      <c r="Y35" s="194" t="s">
        <v>18</v>
      </c>
    </row>
    <row r="36" spans="2:25" ht="15.75" customHeight="1" thickTop="1">
      <c r="D36" s="4"/>
      <c r="E36" s="4"/>
      <c r="F36" s="4"/>
      <c r="G36" s="4"/>
      <c r="H36" s="4"/>
      <c r="I36" s="4"/>
      <c r="J36" s="4"/>
      <c r="L36" s="8"/>
      <c r="R36" s="4"/>
      <c r="U36" s="4"/>
      <c r="X36" s="4"/>
    </row>
    <row r="37" spans="2:25" ht="15.75" customHeight="1" thickBot="1">
      <c r="B37" s="6" t="s">
        <v>1271</v>
      </c>
      <c r="D37" s="4"/>
      <c r="E37" s="4"/>
      <c r="F37" s="4"/>
      <c r="G37" s="4"/>
      <c r="H37" s="4"/>
      <c r="I37" s="4"/>
      <c r="J37" s="10">
        <f>IFERROR(ROUND(AVERAGE(J33:J35),2),"NA")</f>
        <v>0.75</v>
      </c>
      <c r="R37" s="10">
        <f>IFERROR(ROUND(AVERAGE(R33:R35),2),"NA")</f>
        <v>11</v>
      </c>
      <c r="S37" s="194" t="s">
        <v>18</v>
      </c>
      <c r="U37" s="10">
        <f>IFERROR(ROUND(AVERAGE(U33:U35),2),"NA")</f>
        <v>11.59</v>
      </c>
      <c r="V37" s="194" t="s">
        <v>18</v>
      </c>
      <c r="X37" s="10">
        <f>IFERROR(ROUND(AVERAGE(X33:X35),2),"NA")</f>
        <v>11.29</v>
      </c>
      <c r="Y37" s="194" t="s">
        <v>18</v>
      </c>
    </row>
    <row r="38" spans="2:25" ht="15.75" customHeight="1" thickTop="1"/>
    <row r="39" spans="2:25" ht="15.75" customHeight="1"/>
    <row r="40" spans="2:25" ht="15.75" customHeight="1">
      <c r="B40" s="6" t="s">
        <v>3116</v>
      </c>
    </row>
    <row r="41" spans="2:25" ht="15.75" customHeight="1"/>
    <row r="42" spans="2:25" ht="15.75" customHeight="1"/>
    <row r="43" spans="2:25" ht="15.75" customHeight="1"/>
    <row r="44" spans="2:25" ht="15.75" customHeight="1"/>
    <row r="45" spans="2:25" ht="15.75" customHeight="1"/>
    <row r="46" spans="2:25" ht="15.75" customHeight="1"/>
    <row r="47" spans="2:25" ht="15.75" customHeight="1"/>
    <row r="48" spans="2:25" ht="15.75" customHeight="1"/>
    <row r="49" ht="15.75" customHeight="1"/>
    <row r="50" ht="15.75" customHeight="1"/>
  </sheetData>
  <mergeCells count="15">
    <mergeCell ref="X7:Y7"/>
    <mergeCell ref="B22:Y22"/>
    <mergeCell ref="L24:M24"/>
    <mergeCell ref="O24:P24"/>
    <mergeCell ref="R24:S24"/>
    <mergeCell ref="U24:V24"/>
    <mergeCell ref="X24:Y24"/>
    <mergeCell ref="L5:M5"/>
    <mergeCell ref="O5:P5"/>
    <mergeCell ref="R5:S5"/>
    <mergeCell ref="U5:V5"/>
    <mergeCell ref="L7:M7"/>
    <mergeCell ref="O7:P7"/>
    <mergeCell ref="R7:S7"/>
    <mergeCell ref="U7:V7"/>
  </mergeCells>
  <printOptions horizontalCentered="1"/>
  <pageMargins left="0.7" right="0.7" top="0.75" bottom="0.75" header="0.3" footer="0.3"/>
  <pageSetup scale="67" orientation="landscape" horizontalDpi="4294967294"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dimension ref="A1:V188"/>
  <sheetViews>
    <sheetView zoomScale="74" zoomScaleNormal="85" workbookViewId="0">
      <pane xSplit="1" topLeftCell="B1" activePane="topRight" state="frozen"/>
      <selection activeCell="J42" sqref="J42"/>
      <selection pane="topRight" activeCell="J30" sqref="J30"/>
    </sheetView>
  </sheetViews>
  <sheetFormatPr defaultColWidth="8.85546875" defaultRowHeight="14.25"/>
  <cols>
    <col min="1" max="1" width="7.85546875" style="21" customWidth="1"/>
    <col min="2" max="2" width="29.7109375" style="21" bestFit="1" customWidth="1"/>
    <col min="3" max="13" width="14" style="21" customWidth="1"/>
    <col min="14" max="15" width="12" style="21" customWidth="1"/>
    <col min="16" max="16" width="9.28515625" style="21" bestFit="1" customWidth="1"/>
    <col min="17" max="17" width="16.7109375" style="21" bestFit="1" customWidth="1"/>
    <col min="18" max="18" width="6" style="21" customWidth="1"/>
    <col min="19" max="19" width="7.28515625" style="21" bestFit="1" customWidth="1"/>
    <col min="20" max="20" width="6" style="21" customWidth="1"/>
    <col min="21" max="21" width="24.28515625" style="21" bestFit="1" customWidth="1"/>
    <col min="22" max="16384" width="8.85546875" style="21"/>
  </cols>
  <sheetData>
    <row r="1" spans="1:22" ht="30" customHeight="1">
      <c r="A1" s="21" t="s">
        <v>5</v>
      </c>
      <c r="C1" s="433" t="s">
        <v>1290</v>
      </c>
      <c r="D1" s="434"/>
      <c r="E1" s="435"/>
      <c r="F1" s="433" t="s">
        <v>103</v>
      </c>
      <c r="G1" s="434"/>
      <c r="H1" s="435"/>
      <c r="I1" s="436" t="s">
        <v>1291</v>
      </c>
      <c r="J1" s="433" t="s">
        <v>1302</v>
      </c>
      <c r="K1" s="434"/>
      <c r="L1" s="434"/>
      <c r="M1" s="435"/>
      <c r="N1" s="433" t="s">
        <v>102</v>
      </c>
      <c r="O1" s="435"/>
    </row>
    <row r="2" spans="1:22">
      <c r="A2" s="22" t="s">
        <v>119</v>
      </c>
      <c r="B2" s="22" t="s">
        <v>108</v>
      </c>
      <c r="C2" s="184" t="s">
        <v>1244</v>
      </c>
      <c r="D2" s="185" t="s">
        <v>101</v>
      </c>
      <c r="E2" s="185" t="s">
        <v>1245</v>
      </c>
      <c r="F2" s="184" t="s">
        <v>1245</v>
      </c>
      <c r="G2" s="185" t="s">
        <v>1270</v>
      </c>
      <c r="H2" s="186" t="s">
        <v>1282</v>
      </c>
      <c r="I2" s="437"/>
      <c r="J2" s="184" t="s">
        <v>120</v>
      </c>
      <c r="K2" s="185" t="s">
        <v>1305</v>
      </c>
      <c r="L2" s="185" t="s">
        <v>1303</v>
      </c>
      <c r="M2" s="186" t="s">
        <v>1304</v>
      </c>
      <c r="N2" s="184" t="s">
        <v>99</v>
      </c>
      <c r="O2" s="186" t="s">
        <v>1292</v>
      </c>
    </row>
    <row r="3" spans="1:22">
      <c r="A3" s="281" t="str">
        <f>Input!C2</f>
        <v>ADBE</v>
      </c>
      <c r="B3" s="278" t="s">
        <v>3071</v>
      </c>
      <c r="C3" s="288">
        <v>0.13200000000000001</v>
      </c>
      <c r="D3" s="289">
        <v>0.1356</v>
      </c>
      <c r="E3" s="289">
        <v>0.13500000000000001</v>
      </c>
      <c r="F3" s="290">
        <v>0.75</v>
      </c>
      <c r="G3" s="291">
        <v>1.4242501258850098</v>
      </c>
      <c r="H3" s="292">
        <v>0.55000000000000004</v>
      </c>
      <c r="I3" s="293" t="s">
        <v>1338</v>
      </c>
      <c r="J3" s="294">
        <v>0.39</v>
      </c>
      <c r="K3" s="295">
        <v>3.2557999999999998</v>
      </c>
      <c r="L3" s="295">
        <v>3.5289000000000001</v>
      </c>
      <c r="M3" s="296">
        <v>8.1000000000000003E-2</v>
      </c>
      <c r="N3" s="297" t="s">
        <v>124</v>
      </c>
      <c r="O3" s="291" t="s">
        <v>125</v>
      </c>
      <c r="Q3" s="91"/>
      <c r="R3" s="91"/>
      <c r="S3" s="195"/>
      <c r="T3" s="91"/>
      <c r="U3" s="91"/>
      <c r="V3" s="196"/>
    </row>
    <row r="4" spans="1:22">
      <c r="A4" s="282" t="str">
        <f>Input!C3</f>
        <v>AMGN</v>
      </c>
      <c r="B4" s="197" t="s">
        <v>3072</v>
      </c>
      <c r="C4" s="298">
        <v>7.6999999999999999E-2</v>
      </c>
      <c r="D4" s="299">
        <v>6.25E-2</v>
      </c>
      <c r="E4" s="299">
        <v>5.5E-2</v>
      </c>
      <c r="F4" s="300">
        <v>0.75</v>
      </c>
      <c r="G4" s="301">
        <v>0.66774195432662964</v>
      </c>
      <c r="H4" s="198">
        <v>0.56000000000000005</v>
      </c>
      <c r="I4" s="302">
        <f>2.13*4</f>
        <v>8.52</v>
      </c>
      <c r="J4" s="303">
        <v>0.45169999999999999</v>
      </c>
      <c r="K4" s="304">
        <v>2.7921</v>
      </c>
      <c r="L4" s="304">
        <v>3.1234999999999999</v>
      </c>
      <c r="M4" s="305">
        <v>6.9500000000000006E-2</v>
      </c>
      <c r="N4" s="301" t="s">
        <v>153</v>
      </c>
      <c r="O4" s="306" t="s">
        <v>152</v>
      </c>
      <c r="Q4" s="91"/>
      <c r="R4" s="91"/>
      <c r="S4" s="195"/>
      <c r="T4" s="91"/>
      <c r="U4" s="91"/>
      <c r="V4" s="196"/>
    </row>
    <row r="5" spans="1:22">
      <c r="A5" s="282" t="str">
        <f>Input!C4</f>
        <v>BDX</v>
      </c>
      <c r="B5" s="197" t="s">
        <v>2947</v>
      </c>
      <c r="C5" s="298">
        <v>9.5000000000000001E-2</v>
      </c>
      <c r="D5" s="299">
        <v>5.5E-2</v>
      </c>
      <c r="E5" s="299">
        <v>4.4999999999999998E-2</v>
      </c>
      <c r="F5" s="300">
        <v>0.75</v>
      </c>
      <c r="G5" s="301">
        <v>0.68538922071456909</v>
      </c>
      <c r="H5" s="198">
        <v>0.59</v>
      </c>
      <c r="I5" s="302">
        <f>0.91*4</f>
        <v>3.64</v>
      </c>
      <c r="J5" s="303">
        <v>0.44919999999999999</v>
      </c>
      <c r="K5" s="304">
        <v>2.9628000000000001</v>
      </c>
      <c r="L5" s="304">
        <v>3.3096999999999999</v>
      </c>
      <c r="M5" s="305">
        <v>7.3800000000000004E-2</v>
      </c>
      <c r="N5" s="301" t="s">
        <v>154</v>
      </c>
      <c r="O5" s="306" t="s">
        <v>151</v>
      </c>
      <c r="P5" s="91"/>
      <c r="Q5" s="91"/>
      <c r="R5" s="91"/>
      <c r="S5" s="195"/>
      <c r="T5" s="91"/>
      <c r="U5" s="91"/>
      <c r="V5" s="196"/>
    </row>
    <row r="6" spans="1:22">
      <c r="A6" s="282" t="str">
        <f>Input!C5</f>
        <v>BMY</v>
      </c>
      <c r="B6" s="197" t="s">
        <v>2863</v>
      </c>
      <c r="C6" s="298">
        <v>5.7000000000000002E-2</v>
      </c>
      <c r="D6" s="299">
        <v>3.8800000000000001E-2</v>
      </c>
      <c r="E6" s="299" t="s">
        <v>2933</v>
      </c>
      <c r="F6" s="300">
        <v>0.85</v>
      </c>
      <c r="G6" s="301">
        <v>0.50978755950927734</v>
      </c>
      <c r="H6" s="198">
        <v>0.76</v>
      </c>
      <c r="I6" s="302">
        <f>0.57*4</f>
        <v>2.2799999999999998</v>
      </c>
      <c r="J6" s="303">
        <v>0.53239999999999998</v>
      </c>
      <c r="K6" s="304">
        <v>3.0329999999999999</v>
      </c>
      <c r="L6" s="304">
        <v>3.5758999999999999</v>
      </c>
      <c r="M6" s="305">
        <v>7.5499999999999998E-2</v>
      </c>
      <c r="N6" s="301" t="s">
        <v>124</v>
      </c>
      <c r="O6" s="306" t="s">
        <v>125</v>
      </c>
      <c r="Q6" s="91"/>
      <c r="R6" s="91"/>
      <c r="S6" s="195"/>
      <c r="T6" s="91"/>
      <c r="U6" s="91"/>
    </row>
    <row r="7" spans="1:22">
      <c r="A7" s="282" t="str">
        <f>Input!C6</f>
        <v>BR</v>
      </c>
      <c r="B7" s="197" t="s">
        <v>3073</v>
      </c>
      <c r="C7" s="298" t="s">
        <v>1338</v>
      </c>
      <c r="D7" s="299">
        <v>0.11799999999999999</v>
      </c>
      <c r="E7" s="299">
        <v>9.5000000000000001E-2</v>
      </c>
      <c r="F7" s="300">
        <v>0.85</v>
      </c>
      <c r="G7" s="301">
        <v>0.98261690139770508</v>
      </c>
      <c r="H7" s="198">
        <v>0.7</v>
      </c>
      <c r="I7" s="302">
        <f>0.725*4</f>
        <v>2.9</v>
      </c>
      <c r="J7" s="303">
        <v>0.53849999999999998</v>
      </c>
      <c r="K7" s="304">
        <v>2.7610000000000001</v>
      </c>
      <c r="L7" s="304">
        <v>3.2704</v>
      </c>
      <c r="M7" s="305">
        <v>6.8699999999999997E-2</v>
      </c>
      <c r="N7" s="301" t="s">
        <v>153</v>
      </c>
      <c r="O7" s="306" t="s">
        <v>152</v>
      </c>
      <c r="Q7" s="91"/>
      <c r="R7" s="91"/>
      <c r="S7" s="195"/>
      <c r="T7" s="91"/>
      <c r="U7" s="91"/>
    </row>
    <row r="8" spans="1:22">
      <c r="A8" s="282" t="str">
        <f>Input!C7</f>
        <v>CHKP</v>
      </c>
      <c r="B8" s="197" t="s">
        <v>3074</v>
      </c>
      <c r="C8" s="298">
        <v>7.2999999999999995E-2</v>
      </c>
      <c r="D8" s="299">
        <v>7.0199999999999999E-2</v>
      </c>
      <c r="E8" s="299">
        <v>8.5000000000000006E-2</v>
      </c>
      <c r="F8" s="300">
        <v>0.75</v>
      </c>
      <c r="G8" s="301">
        <v>0.72854483127593994</v>
      </c>
      <c r="H8" s="198">
        <v>0.56999999999999995</v>
      </c>
      <c r="I8" s="302" t="s">
        <v>1338</v>
      </c>
      <c r="J8" s="303">
        <v>0.44790000000000002</v>
      </c>
      <c r="K8" s="304">
        <v>2.8357999999999999</v>
      </c>
      <c r="L8" s="304">
        <v>3.1656</v>
      </c>
      <c r="M8" s="305">
        <v>7.0599999999999996E-2</v>
      </c>
      <c r="N8" s="301" t="s">
        <v>1338</v>
      </c>
      <c r="O8" s="306" t="s">
        <v>1338</v>
      </c>
      <c r="P8" s="91"/>
      <c r="Q8" s="91"/>
      <c r="R8" s="91"/>
      <c r="S8" s="195"/>
      <c r="T8" s="91"/>
      <c r="U8" s="91"/>
    </row>
    <row r="9" spans="1:22">
      <c r="A9" s="282" t="str">
        <f>Input!C8</f>
        <v>CHRW</v>
      </c>
      <c r="B9" s="197" t="s">
        <v>2864</v>
      </c>
      <c r="C9" s="298">
        <v>0.09</v>
      </c>
      <c r="D9" s="299">
        <v>3.8300000000000001E-2</v>
      </c>
      <c r="E9" s="299">
        <v>8.5000000000000006E-2</v>
      </c>
      <c r="F9" s="300">
        <v>0.75</v>
      </c>
      <c r="G9" s="301">
        <v>0.87920939922332764</v>
      </c>
      <c r="H9" s="198">
        <v>0.56000000000000005</v>
      </c>
      <c r="I9" s="302">
        <f>0.61*4</f>
        <v>2.44</v>
      </c>
      <c r="J9" s="303">
        <v>0.42320000000000002</v>
      </c>
      <c r="K9" s="304">
        <v>3.0116000000000001</v>
      </c>
      <c r="L9" s="304">
        <v>3.3174999999999999</v>
      </c>
      <c r="M9" s="305">
        <v>7.4999999999999997E-2</v>
      </c>
      <c r="N9" s="301" t="s">
        <v>154</v>
      </c>
      <c r="O9" s="306" t="s">
        <v>152</v>
      </c>
      <c r="P9" s="91"/>
      <c r="Q9" s="91"/>
      <c r="R9" s="91"/>
      <c r="S9" s="195"/>
      <c r="T9" s="91"/>
      <c r="U9" s="91"/>
    </row>
    <row r="10" spans="1:22">
      <c r="A10" s="282" t="str">
        <f>Input!C9</f>
        <v>CSGS</v>
      </c>
      <c r="B10" s="197" t="s">
        <v>2865</v>
      </c>
      <c r="C10" s="298" t="s">
        <v>1338</v>
      </c>
      <c r="D10" s="299">
        <v>7.0000000000000007E-2</v>
      </c>
      <c r="E10" s="299">
        <v>0.12</v>
      </c>
      <c r="F10" s="300">
        <v>0.75</v>
      </c>
      <c r="G10" s="301">
        <v>0.821510910987854</v>
      </c>
      <c r="H10" s="198">
        <v>0.57999999999999996</v>
      </c>
      <c r="I10" s="302">
        <f>0.265*4</f>
        <v>1.06</v>
      </c>
      <c r="J10" s="303">
        <v>0.42170000000000002</v>
      </c>
      <c r="K10" s="304">
        <v>3.1078999999999999</v>
      </c>
      <c r="L10" s="304">
        <v>3.4209000000000001</v>
      </c>
      <c r="M10" s="305">
        <v>7.7399999999999997E-2</v>
      </c>
      <c r="N10" s="301" t="s">
        <v>1338</v>
      </c>
      <c r="O10" s="306" t="s">
        <v>1229</v>
      </c>
      <c r="P10" s="91"/>
      <c r="Q10" s="91"/>
      <c r="R10" s="91"/>
      <c r="S10" s="195"/>
      <c r="T10" s="91"/>
      <c r="U10" s="91"/>
    </row>
    <row r="11" spans="1:22">
      <c r="A11" s="282" t="str">
        <f>Input!C10</f>
        <v>DGX</v>
      </c>
      <c r="B11" s="197" t="s">
        <v>2948</v>
      </c>
      <c r="C11" s="298" t="s">
        <v>1338</v>
      </c>
      <c r="D11" s="299">
        <v>-0.156</v>
      </c>
      <c r="E11" s="299">
        <v>0.04</v>
      </c>
      <c r="F11" s="300">
        <v>0.8</v>
      </c>
      <c r="G11" s="301">
        <v>0.69360500574111938</v>
      </c>
      <c r="H11" s="198">
        <v>0.69</v>
      </c>
      <c r="I11" s="302">
        <f>0.66*4</f>
        <v>2.64</v>
      </c>
      <c r="J11" s="303">
        <v>0.49719999999999998</v>
      </c>
      <c r="K11" s="304">
        <v>3.0217999999999998</v>
      </c>
      <c r="L11" s="304">
        <v>3.476</v>
      </c>
      <c r="M11" s="305">
        <v>7.5200000000000003E-2</v>
      </c>
      <c r="N11" s="301" t="s">
        <v>154</v>
      </c>
      <c r="O11" s="306" t="s">
        <v>152</v>
      </c>
      <c r="Q11" s="91"/>
      <c r="R11" s="91"/>
      <c r="S11" s="195"/>
      <c r="T11" s="91"/>
      <c r="U11" s="91"/>
      <c r="V11" s="196"/>
    </row>
    <row r="12" spans="1:22">
      <c r="A12" s="282" t="str">
        <f>Input!C11</f>
        <v>HTLD</v>
      </c>
      <c r="B12" s="197" t="s">
        <v>2866</v>
      </c>
      <c r="C12" s="298" t="s">
        <v>1338</v>
      </c>
      <c r="D12" s="299">
        <v>0.13300000000000001</v>
      </c>
      <c r="E12" s="299">
        <v>8.5000000000000006E-2</v>
      </c>
      <c r="F12" s="300">
        <v>0.75</v>
      </c>
      <c r="G12" s="301">
        <v>0.79538196325302124</v>
      </c>
      <c r="H12" s="198">
        <v>0.55000000000000004</v>
      </c>
      <c r="I12" s="302">
        <f>0.02*4</f>
        <v>0.08</v>
      </c>
      <c r="J12" s="303">
        <v>0.42470000000000002</v>
      </c>
      <c r="K12" s="304">
        <v>2.9497</v>
      </c>
      <c r="L12" s="304">
        <v>3.2517999999999998</v>
      </c>
      <c r="M12" s="305">
        <v>7.3400000000000007E-2</v>
      </c>
      <c r="N12" s="307" t="s">
        <v>1338</v>
      </c>
      <c r="O12" s="301" t="s">
        <v>1338</v>
      </c>
      <c r="Q12" s="91"/>
      <c r="R12" s="91"/>
      <c r="S12" s="195"/>
      <c r="T12" s="91"/>
      <c r="U12" s="91"/>
      <c r="V12" s="196"/>
    </row>
    <row r="13" spans="1:22">
      <c r="A13" s="282" t="str">
        <f>Input!C12</f>
        <v>JKHY</v>
      </c>
      <c r="B13" s="197" t="s">
        <v>2949</v>
      </c>
      <c r="C13" s="298">
        <v>0.09</v>
      </c>
      <c r="D13" s="299">
        <v>0.09</v>
      </c>
      <c r="E13" s="299">
        <v>0.08</v>
      </c>
      <c r="F13" s="300">
        <v>0.85</v>
      </c>
      <c r="G13" s="301">
        <v>0.74495464563369751</v>
      </c>
      <c r="H13" s="198">
        <v>0.7</v>
      </c>
      <c r="I13" s="302">
        <f>0.49*4</f>
        <v>1.96</v>
      </c>
      <c r="J13" s="303">
        <v>0.52210000000000001</v>
      </c>
      <c r="K13" s="304">
        <v>2.8820999999999999</v>
      </c>
      <c r="L13" s="304">
        <v>3.3727</v>
      </c>
      <c r="M13" s="305">
        <v>7.17E-2</v>
      </c>
      <c r="N13" s="307" t="s">
        <v>1338</v>
      </c>
      <c r="O13" s="301" t="s">
        <v>1338</v>
      </c>
      <c r="Q13" s="91"/>
      <c r="R13" s="91"/>
      <c r="S13" s="195"/>
      <c r="T13" s="91"/>
      <c r="U13" s="91"/>
      <c r="V13" s="196"/>
    </row>
    <row r="14" spans="1:22">
      <c r="A14" s="282" t="str">
        <f>Input!C13</f>
        <v>KMB</v>
      </c>
      <c r="B14" s="197" t="s">
        <v>3075</v>
      </c>
      <c r="C14" s="298">
        <v>6.4000000000000001E-2</v>
      </c>
      <c r="D14" s="299">
        <v>6.9000000000000006E-2</v>
      </c>
      <c r="E14" s="299">
        <v>5.5E-2</v>
      </c>
      <c r="F14" s="300">
        <v>0.7</v>
      </c>
      <c r="G14" s="301">
        <v>0.66165202856063843</v>
      </c>
      <c r="H14" s="198">
        <v>0.51</v>
      </c>
      <c r="I14" s="302">
        <f>1.16*4</f>
        <v>4.6399999999999997</v>
      </c>
      <c r="J14" s="303">
        <v>0.41370000000000001</v>
      </c>
      <c r="K14" s="304">
        <v>2.8090999999999999</v>
      </c>
      <c r="L14" s="304">
        <v>3.0794000000000001</v>
      </c>
      <c r="M14" s="305">
        <v>6.9900000000000004E-2</v>
      </c>
      <c r="N14" s="307" t="s">
        <v>124</v>
      </c>
      <c r="O14" s="301" t="s">
        <v>126</v>
      </c>
      <c r="P14" s="91"/>
      <c r="Q14" s="91"/>
      <c r="R14" s="91"/>
      <c r="S14" s="195"/>
      <c r="T14" s="91"/>
      <c r="U14" s="91"/>
    </row>
    <row r="15" spans="1:22">
      <c r="A15" s="282" t="str">
        <f>Input!C14</f>
        <v>LANC</v>
      </c>
      <c r="B15" s="197" t="s">
        <v>3076</v>
      </c>
      <c r="C15" s="298" t="s">
        <v>1338</v>
      </c>
      <c r="D15" s="299">
        <v>0.03</v>
      </c>
      <c r="E15" s="299">
        <v>3.5000000000000003E-2</v>
      </c>
      <c r="F15" s="300">
        <v>0.7</v>
      </c>
      <c r="G15" s="301">
        <v>0.49946433305740356</v>
      </c>
      <c r="H15" s="198">
        <v>0.5</v>
      </c>
      <c r="I15" s="302">
        <f>0.85*4</f>
        <v>3.4</v>
      </c>
      <c r="J15" s="303">
        <v>0.38769999999999999</v>
      </c>
      <c r="K15" s="304">
        <v>2.9638</v>
      </c>
      <c r="L15" s="304">
        <v>3.2090999999999998</v>
      </c>
      <c r="M15" s="305">
        <v>7.3800000000000004E-2</v>
      </c>
      <c r="N15" s="307" t="s">
        <v>1338</v>
      </c>
      <c r="O15" s="301" t="s">
        <v>1338</v>
      </c>
      <c r="P15" s="91"/>
      <c r="Q15" s="91"/>
      <c r="R15" s="91"/>
      <c r="S15" s="195"/>
      <c r="T15" s="91"/>
      <c r="U15" s="91"/>
    </row>
    <row r="16" spans="1:22">
      <c r="A16" s="282" t="str">
        <f>Input!C15</f>
        <v>MKC</v>
      </c>
      <c r="B16" s="197" t="s">
        <v>2950</v>
      </c>
      <c r="C16" s="298">
        <v>5.2999999999999999E-2</v>
      </c>
      <c r="D16" s="299">
        <v>0.01</v>
      </c>
      <c r="E16" s="299">
        <v>4.4999999999999998E-2</v>
      </c>
      <c r="F16" s="300">
        <v>0.8</v>
      </c>
      <c r="G16" s="301">
        <v>0.72640937566757202</v>
      </c>
      <c r="H16" s="198">
        <v>0.66</v>
      </c>
      <c r="I16" s="302">
        <f>0.39*4</f>
        <v>1.56</v>
      </c>
      <c r="J16" s="303">
        <v>0.50380000000000003</v>
      </c>
      <c r="K16" s="304">
        <v>2.8331</v>
      </c>
      <c r="L16" s="304">
        <v>3.2732999999999999</v>
      </c>
      <c r="M16" s="305">
        <v>7.0499999999999993E-2</v>
      </c>
      <c r="N16" s="307" t="s">
        <v>154</v>
      </c>
      <c r="O16" s="301" t="s">
        <v>151</v>
      </c>
      <c r="P16" s="91"/>
      <c r="Q16" s="91"/>
      <c r="R16" s="91"/>
      <c r="S16" s="195"/>
      <c r="T16" s="91"/>
      <c r="U16" s="91"/>
      <c r="V16" s="196"/>
    </row>
    <row r="17" spans="1:22">
      <c r="A17" s="282" t="str">
        <f>Input!C16</f>
        <v>MNST</v>
      </c>
      <c r="B17" s="199" t="s">
        <v>3016</v>
      </c>
      <c r="C17" s="298">
        <v>0.114</v>
      </c>
      <c r="D17" s="299">
        <v>0.14119999999999999</v>
      </c>
      <c r="E17" s="299">
        <v>0.105</v>
      </c>
      <c r="F17" s="300">
        <v>0.85</v>
      </c>
      <c r="G17" s="301">
        <v>0.73632550239562988</v>
      </c>
      <c r="H17" s="198">
        <v>0.73</v>
      </c>
      <c r="I17" s="302" t="s">
        <v>1338</v>
      </c>
      <c r="J17" s="303">
        <v>0.51219999999999999</v>
      </c>
      <c r="K17" s="304">
        <v>3.0556000000000001</v>
      </c>
      <c r="L17" s="304">
        <v>3.5507</v>
      </c>
      <c r="M17" s="305">
        <v>7.6100000000000001E-2</v>
      </c>
      <c r="N17" s="307" t="s">
        <v>1338</v>
      </c>
      <c r="O17" s="301" t="s">
        <v>1338</v>
      </c>
      <c r="Q17" s="91"/>
      <c r="R17" s="91"/>
      <c r="S17" s="195"/>
      <c r="T17" s="91"/>
      <c r="U17" s="91"/>
      <c r="V17" s="196"/>
    </row>
    <row r="18" spans="1:22">
      <c r="A18" s="282" t="str">
        <f>Input!C17</f>
        <v>NOC</v>
      </c>
      <c r="B18" s="197" t="s">
        <v>2951</v>
      </c>
      <c r="C18" s="298">
        <v>2.4E-2</v>
      </c>
      <c r="D18" s="299">
        <v>0.03</v>
      </c>
      <c r="E18" s="299">
        <v>6.5000000000000002E-2</v>
      </c>
      <c r="F18" s="300">
        <v>0.85</v>
      </c>
      <c r="G18" s="301">
        <v>0.66975140571594238</v>
      </c>
      <c r="H18" s="198">
        <v>0.74</v>
      </c>
      <c r="I18" s="302">
        <f>1.73*4</f>
        <v>6.92</v>
      </c>
      <c r="J18" s="303">
        <v>0.53380000000000005</v>
      </c>
      <c r="K18" s="304">
        <v>2.9186000000000001</v>
      </c>
      <c r="L18" s="304">
        <v>3.4447000000000001</v>
      </c>
      <c r="M18" s="305">
        <v>7.2700000000000001E-2</v>
      </c>
      <c r="N18" s="307" t="s">
        <v>153</v>
      </c>
      <c r="O18" s="301" t="s">
        <v>152</v>
      </c>
      <c r="P18" s="91"/>
      <c r="Q18" s="91"/>
      <c r="R18" s="91"/>
      <c r="S18" s="195"/>
      <c r="T18" s="91"/>
      <c r="U18" s="91"/>
    </row>
    <row r="19" spans="1:22">
      <c r="A19" s="282" t="str">
        <f>Input!C18</f>
        <v>PGR</v>
      </c>
      <c r="B19" s="197" t="s">
        <v>2952</v>
      </c>
      <c r="C19" s="298">
        <v>0.19900000000000001</v>
      </c>
      <c r="D19" s="299">
        <v>0.2712</v>
      </c>
      <c r="E19" s="299">
        <v>6.5000000000000002E-2</v>
      </c>
      <c r="F19" s="300">
        <v>0.75</v>
      </c>
      <c r="G19" s="301">
        <v>0.75778734683990479</v>
      </c>
      <c r="H19" s="198">
        <v>0.6</v>
      </c>
      <c r="I19" s="302">
        <f>0.1*4</f>
        <v>0.4</v>
      </c>
      <c r="J19" s="303">
        <v>0.46729999999999999</v>
      </c>
      <c r="K19" s="304">
        <v>2.8616999999999999</v>
      </c>
      <c r="L19" s="304">
        <v>3.2305000000000001</v>
      </c>
      <c r="M19" s="305">
        <v>7.1199999999999999E-2</v>
      </c>
      <c r="N19" s="307" t="s">
        <v>124</v>
      </c>
      <c r="O19" s="301" t="s">
        <v>126</v>
      </c>
      <c r="P19" s="91"/>
      <c r="Q19" s="91"/>
      <c r="R19" s="91"/>
      <c r="S19" s="195"/>
      <c r="T19" s="91"/>
      <c r="U19" s="91"/>
    </row>
    <row r="20" spans="1:22">
      <c r="A20" s="282" t="str">
        <f>Input!C19</f>
        <v>RLI</v>
      </c>
      <c r="B20" s="197" t="s">
        <v>2953</v>
      </c>
      <c r="C20" s="298" t="s">
        <v>1338</v>
      </c>
      <c r="D20" s="299">
        <v>9.8000000000000004E-2</v>
      </c>
      <c r="E20" s="299">
        <v>0.12</v>
      </c>
      <c r="F20" s="300">
        <v>0.8</v>
      </c>
      <c r="G20" s="301">
        <v>0.77681231498718262</v>
      </c>
      <c r="H20" s="198">
        <v>0.66</v>
      </c>
      <c r="I20" s="302">
        <f>0.26*4</f>
        <v>1.04</v>
      </c>
      <c r="J20" s="303">
        <v>0.4985</v>
      </c>
      <c r="K20" s="304">
        <v>2.8574999999999999</v>
      </c>
      <c r="L20" s="304">
        <v>3.2898000000000001</v>
      </c>
      <c r="M20" s="305">
        <v>7.1099999999999997E-2</v>
      </c>
      <c r="N20" s="307" t="s">
        <v>154</v>
      </c>
      <c r="O20" s="301" t="s">
        <v>151</v>
      </c>
      <c r="P20" s="91"/>
      <c r="Q20" s="91"/>
      <c r="R20" s="91"/>
      <c r="S20" s="195"/>
      <c r="T20" s="91"/>
      <c r="U20" s="91"/>
    </row>
    <row r="21" spans="1:22">
      <c r="A21" s="282" t="str">
        <f>Input!C20</f>
        <v>ROL</v>
      </c>
      <c r="B21" s="199" t="s">
        <v>2954</v>
      </c>
      <c r="C21" s="298" t="s">
        <v>1338</v>
      </c>
      <c r="D21" s="299">
        <v>8.2000000000000003E-2</v>
      </c>
      <c r="E21" s="299">
        <v>0.105</v>
      </c>
      <c r="F21" s="300">
        <v>0.85</v>
      </c>
      <c r="G21" s="301">
        <v>0.85766088962554932</v>
      </c>
      <c r="H21" s="198">
        <v>0.72</v>
      </c>
      <c r="I21" s="302">
        <f>0.13*4</f>
        <v>0.52</v>
      </c>
      <c r="J21" s="303">
        <v>0.51649999999999996</v>
      </c>
      <c r="K21" s="304">
        <v>2.9830999999999999</v>
      </c>
      <c r="L21" s="304">
        <v>3.4771000000000001</v>
      </c>
      <c r="M21" s="305">
        <v>7.4300000000000005E-2</v>
      </c>
      <c r="N21" s="307" t="s">
        <v>1338</v>
      </c>
      <c r="O21" s="301" t="s">
        <v>1338</v>
      </c>
      <c r="P21" s="91"/>
      <c r="Q21" s="91"/>
      <c r="R21" s="91"/>
      <c r="S21" s="195"/>
      <c r="T21" s="91"/>
      <c r="U21" s="91"/>
    </row>
    <row r="22" spans="1:22">
      <c r="A22" s="283" t="str">
        <f>Input!C21</f>
        <v>TYL</v>
      </c>
      <c r="B22" s="279" t="s">
        <v>3077</v>
      </c>
      <c r="C22" s="308" t="s">
        <v>1338</v>
      </c>
      <c r="D22" s="309">
        <v>7.1999999999999995E-2</v>
      </c>
      <c r="E22" s="309">
        <v>0.12</v>
      </c>
      <c r="F22" s="310">
        <v>0.75</v>
      </c>
      <c r="G22" s="311">
        <v>1.195991039276123</v>
      </c>
      <c r="H22" s="312">
        <v>0.56000000000000005</v>
      </c>
      <c r="I22" s="313" t="s">
        <v>1338</v>
      </c>
      <c r="J22" s="314">
        <v>0.39860000000000001</v>
      </c>
      <c r="K22" s="315">
        <v>3.2280000000000002</v>
      </c>
      <c r="L22" s="315">
        <v>3.5127999999999999</v>
      </c>
      <c r="M22" s="316">
        <v>8.0399999999999999E-2</v>
      </c>
      <c r="N22" s="317" t="s">
        <v>1338</v>
      </c>
      <c r="O22" s="311" t="s">
        <v>1338</v>
      </c>
      <c r="Q22" s="91"/>
      <c r="R22" s="91"/>
      <c r="S22" s="195"/>
      <c r="T22" s="91"/>
      <c r="U22" s="91"/>
      <c r="V22" s="196"/>
    </row>
    <row r="23" spans="1:22">
      <c r="B23"/>
      <c r="C23"/>
      <c r="D23"/>
      <c r="E23"/>
      <c r="F23"/>
      <c r="G23"/>
      <c r="H23"/>
    </row>
    <row r="24" spans="1:22">
      <c r="B24"/>
      <c r="C24"/>
      <c r="D24"/>
      <c r="E24"/>
      <c r="F24"/>
      <c r="G24"/>
      <c r="H24"/>
    </row>
    <row r="25" spans="1:22">
      <c r="B25"/>
      <c r="C25"/>
      <c r="D25"/>
      <c r="E25"/>
      <c r="F25"/>
      <c r="G25"/>
      <c r="H25"/>
    </row>
    <row r="26" spans="1:22">
      <c r="B26"/>
      <c r="C26"/>
      <c r="D26"/>
      <c r="E26"/>
      <c r="F26"/>
      <c r="G26"/>
      <c r="H26"/>
    </row>
    <row r="27" spans="1:22">
      <c r="B27"/>
      <c r="C27"/>
      <c r="D27"/>
      <c r="E27"/>
      <c r="F27"/>
      <c r="G27"/>
      <c r="H27"/>
    </row>
    <row r="28" spans="1:22">
      <c r="B28"/>
      <c r="C28"/>
      <c r="D28"/>
      <c r="E28"/>
      <c r="F28"/>
      <c r="G28"/>
      <c r="H28"/>
    </row>
    <row r="29" spans="1:22">
      <c r="B29"/>
      <c r="C29"/>
      <c r="D29"/>
      <c r="E29"/>
      <c r="F29"/>
      <c r="G29"/>
      <c r="H29"/>
    </row>
    <row r="30" spans="1:22">
      <c r="B30"/>
      <c r="C30"/>
      <c r="D30"/>
      <c r="E30"/>
      <c r="F30"/>
      <c r="G30"/>
      <c r="H30"/>
    </row>
    <row r="31" spans="1:22">
      <c r="B31"/>
      <c r="C31"/>
      <c r="D31"/>
      <c r="E31"/>
      <c r="F31"/>
      <c r="G31"/>
      <c r="H31"/>
    </row>
    <row r="32" spans="1:22">
      <c r="B32"/>
      <c r="C32"/>
      <c r="D32"/>
      <c r="E32"/>
      <c r="F32"/>
      <c r="G32"/>
      <c r="H32"/>
    </row>
    <row r="33" spans="2:8">
      <c r="B33"/>
      <c r="C33"/>
      <c r="D33"/>
      <c r="E33"/>
      <c r="F33"/>
      <c r="G33"/>
      <c r="H33"/>
    </row>
    <row r="34" spans="2:8">
      <c r="B34"/>
      <c r="C34"/>
      <c r="D34"/>
      <c r="E34"/>
      <c r="F34"/>
      <c r="G34"/>
      <c r="H34"/>
    </row>
    <row r="35" spans="2:8">
      <c r="B35"/>
      <c r="C35"/>
      <c r="D35"/>
      <c r="E35"/>
      <c r="F35"/>
      <c r="G35"/>
      <c r="H35"/>
    </row>
    <row r="36" spans="2:8">
      <c r="B36"/>
      <c r="C36"/>
      <c r="D36"/>
      <c r="E36"/>
      <c r="F36"/>
      <c r="G36"/>
      <c r="H36"/>
    </row>
    <row r="37" spans="2:8">
      <c r="B37"/>
      <c r="C37"/>
      <c r="D37"/>
      <c r="E37"/>
      <c r="F37"/>
      <c r="G37"/>
      <c r="H37"/>
    </row>
    <row r="38" spans="2:8">
      <c r="B38"/>
      <c r="C38"/>
      <c r="D38"/>
      <c r="E38"/>
      <c r="F38"/>
      <c r="G38"/>
      <c r="H38"/>
    </row>
    <row r="39" spans="2:8">
      <c r="B39"/>
      <c r="C39"/>
      <c r="D39"/>
      <c r="E39"/>
      <c r="F39"/>
      <c r="G39"/>
      <c r="H39"/>
    </row>
    <row r="40" spans="2:8">
      <c r="B40"/>
      <c r="C40"/>
      <c r="D40"/>
      <c r="E40"/>
      <c r="F40"/>
      <c r="G40"/>
      <c r="H40"/>
    </row>
    <row r="41" spans="2:8">
      <c r="B41"/>
      <c r="C41"/>
      <c r="D41"/>
      <c r="E41"/>
      <c r="F41"/>
      <c r="G41"/>
      <c r="H41"/>
    </row>
    <row r="42" spans="2:8">
      <c r="B42"/>
      <c r="C42"/>
      <c r="D42"/>
      <c r="E42"/>
      <c r="F42"/>
      <c r="G42"/>
      <c r="H42"/>
    </row>
    <row r="43" spans="2:8">
      <c r="B43"/>
      <c r="C43"/>
      <c r="D43"/>
      <c r="E43"/>
      <c r="F43"/>
      <c r="G43"/>
      <c r="H43"/>
    </row>
    <row r="44" spans="2:8">
      <c r="B44"/>
      <c r="C44"/>
      <c r="D44"/>
      <c r="E44"/>
      <c r="F44"/>
      <c r="G44"/>
      <c r="H44"/>
    </row>
    <row r="45" spans="2:8">
      <c r="B45"/>
      <c r="C45"/>
      <c r="D45"/>
      <c r="E45"/>
      <c r="F45"/>
      <c r="G45"/>
      <c r="H45"/>
    </row>
    <row r="46" spans="2:8">
      <c r="B46"/>
      <c r="C46"/>
      <c r="D46"/>
      <c r="E46"/>
      <c r="F46"/>
      <c r="G46"/>
      <c r="H46"/>
    </row>
    <row r="47" spans="2:8">
      <c r="B47"/>
      <c r="C47"/>
      <c r="D47"/>
      <c r="E47"/>
      <c r="F47"/>
      <c r="G47"/>
      <c r="H47"/>
    </row>
    <row r="48" spans="2:8">
      <c r="B48"/>
      <c r="C48"/>
      <c r="D48"/>
      <c r="E48"/>
      <c r="F48"/>
      <c r="G48"/>
      <c r="H48"/>
    </row>
    <row r="49" spans="2:8">
      <c r="B49"/>
      <c r="C49"/>
      <c r="D49"/>
      <c r="E49"/>
      <c r="F49"/>
      <c r="G49"/>
      <c r="H49"/>
    </row>
    <row r="50" spans="2:8">
      <c r="B50"/>
      <c r="C50"/>
      <c r="D50"/>
      <c r="E50"/>
      <c r="F50"/>
      <c r="G50"/>
      <c r="H50"/>
    </row>
    <row r="51" spans="2:8">
      <c r="B51"/>
      <c r="C51"/>
      <c r="D51"/>
      <c r="E51"/>
      <c r="F51"/>
      <c r="G51"/>
      <c r="H51"/>
    </row>
    <row r="52" spans="2:8">
      <c r="B52"/>
      <c r="C52"/>
      <c r="D52"/>
      <c r="E52"/>
      <c r="F52"/>
      <c r="G52"/>
      <c r="H52"/>
    </row>
    <row r="53" spans="2:8">
      <c r="B53"/>
      <c r="C53"/>
      <c r="D53"/>
      <c r="E53"/>
      <c r="F53"/>
      <c r="G53"/>
      <c r="H53"/>
    </row>
    <row r="54" spans="2:8">
      <c r="B54"/>
      <c r="C54"/>
      <c r="D54"/>
      <c r="E54"/>
      <c r="F54"/>
      <c r="G54"/>
      <c r="H54"/>
    </row>
    <row r="55" spans="2:8">
      <c r="C55"/>
      <c r="D55"/>
      <c r="E55"/>
      <c r="F55"/>
    </row>
    <row r="56" spans="2:8">
      <c r="C56"/>
      <c r="D56"/>
      <c r="E56"/>
      <c r="F56"/>
    </row>
    <row r="57" spans="2:8">
      <c r="C57"/>
      <c r="D57"/>
      <c r="E57"/>
      <c r="F57"/>
    </row>
    <row r="58" spans="2:8">
      <c r="C58"/>
      <c r="D58"/>
      <c r="E58"/>
      <c r="F58"/>
    </row>
    <row r="59" spans="2:8">
      <c r="C59"/>
      <c r="D59"/>
      <c r="E59"/>
      <c r="F59"/>
    </row>
    <row r="60" spans="2:8">
      <c r="C60"/>
      <c r="D60"/>
      <c r="E60"/>
      <c r="F60"/>
    </row>
    <row r="61" spans="2:8">
      <c r="C61"/>
      <c r="D61"/>
      <c r="E61"/>
      <c r="F61"/>
    </row>
    <row r="62" spans="2:8">
      <c r="C62"/>
      <c r="D62"/>
      <c r="E62"/>
      <c r="F62"/>
    </row>
    <row r="63" spans="2:8">
      <c r="C63"/>
      <c r="D63"/>
      <c r="E63"/>
      <c r="F63"/>
    </row>
    <row r="64" spans="2:8">
      <c r="C64"/>
      <c r="D64"/>
      <c r="E64"/>
      <c r="F64"/>
    </row>
    <row r="65" spans="3:6">
      <c r="C65"/>
      <c r="D65"/>
      <c r="E65"/>
      <c r="F65"/>
    </row>
    <row r="66" spans="3:6">
      <c r="C66"/>
      <c r="D66"/>
      <c r="E66"/>
      <c r="F66"/>
    </row>
    <row r="67" spans="3:6">
      <c r="C67"/>
      <c r="D67"/>
      <c r="E67"/>
      <c r="F67"/>
    </row>
    <row r="68" spans="3:6">
      <c r="C68"/>
      <c r="D68"/>
      <c r="E68"/>
      <c r="F68"/>
    </row>
    <row r="69" spans="3:6">
      <c r="C69"/>
      <c r="D69"/>
      <c r="E69"/>
      <c r="F69"/>
    </row>
    <row r="70" spans="3:6">
      <c r="C70"/>
      <c r="D70"/>
      <c r="E70"/>
      <c r="F70"/>
    </row>
    <row r="71" spans="3:6">
      <c r="C71"/>
      <c r="D71"/>
      <c r="E71"/>
      <c r="F71"/>
    </row>
    <row r="72" spans="3:6">
      <c r="C72"/>
      <c r="D72"/>
      <c r="E72"/>
      <c r="F72"/>
    </row>
    <row r="73" spans="3:6">
      <c r="C73"/>
      <c r="D73"/>
      <c r="E73"/>
      <c r="F73"/>
    </row>
    <row r="74" spans="3:6">
      <c r="C74"/>
      <c r="D74"/>
      <c r="E74"/>
      <c r="F74"/>
    </row>
    <row r="75" spans="3:6">
      <c r="C75"/>
      <c r="D75"/>
      <c r="E75"/>
      <c r="F75"/>
    </row>
    <row r="76" spans="3:6">
      <c r="C76"/>
      <c r="D76"/>
      <c r="E76"/>
      <c r="F76"/>
    </row>
    <row r="77" spans="3:6">
      <c r="C77"/>
      <c r="D77"/>
      <c r="E77"/>
      <c r="F77"/>
    </row>
    <row r="78" spans="3:6">
      <c r="C78"/>
      <c r="D78"/>
      <c r="E78"/>
      <c r="F78"/>
    </row>
    <row r="79" spans="3:6">
      <c r="C79"/>
      <c r="D79"/>
      <c r="E79"/>
      <c r="F79"/>
    </row>
    <row r="80" spans="3:6">
      <c r="C80"/>
      <c r="D80"/>
      <c r="E80"/>
      <c r="F80"/>
    </row>
    <row r="81" spans="3:6">
      <c r="C81"/>
      <c r="D81"/>
      <c r="E81"/>
      <c r="F81"/>
    </row>
    <row r="82" spans="3:6">
      <c r="C82"/>
      <c r="D82"/>
      <c r="E82"/>
      <c r="F82"/>
    </row>
    <row r="83" spans="3:6">
      <c r="C83"/>
      <c r="D83"/>
      <c r="E83"/>
      <c r="F83"/>
    </row>
    <row r="84" spans="3:6">
      <c r="C84"/>
      <c r="D84"/>
      <c r="E84"/>
      <c r="F84"/>
    </row>
    <row r="85" spans="3:6">
      <c r="C85"/>
      <c r="D85"/>
      <c r="E85"/>
      <c r="F85"/>
    </row>
    <row r="86" spans="3:6">
      <c r="C86"/>
      <c r="D86"/>
      <c r="E86"/>
      <c r="F86"/>
    </row>
    <row r="87" spans="3:6">
      <c r="C87"/>
      <c r="D87"/>
      <c r="E87"/>
      <c r="F87"/>
    </row>
    <row r="88" spans="3:6">
      <c r="C88"/>
      <c r="D88"/>
      <c r="E88"/>
      <c r="F88"/>
    </row>
    <row r="89" spans="3:6">
      <c r="C89"/>
      <c r="D89"/>
      <c r="E89"/>
      <c r="F89"/>
    </row>
    <row r="90" spans="3:6">
      <c r="C90"/>
      <c r="D90"/>
      <c r="E90"/>
      <c r="F90"/>
    </row>
    <row r="91" spans="3:6">
      <c r="C91"/>
      <c r="D91"/>
      <c r="E91"/>
      <c r="F91"/>
    </row>
    <row r="92" spans="3:6">
      <c r="C92"/>
      <c r="D92"/>
      <c r="E92"/>
      <c r="F92"/>
    </row>
    <row r="93" spans="3:6">
      <c r="C93"/>
      <c r="D93"/>
      <c r="E93"/>
      <c r="F93"/>
    </row>
    <row r="94" spans="3:6">
      <c r="C94"/>
      <c r="D94"/>
      <c r="E94"/>
      <c r="F94"/>
    </row>
    <row r="95" spans="3:6">
      <c r="C95"/>
      <c r="D95"/>
      <c r="E95"/>
      <c r="F95"/>
    </row>
    <row r="96" spans="3:6">
      <c r="C96"/>
      <c r="D96"/>
      <c r="E96"/>
      <c r="F96"/>
    </row>
    <row r="97" spans="3:6">
      <c r="C97"/>
      <c r="D97"/>
      <c r="E97"/>
      <c r="F97"/>
    </row>
    <row r="98" spans="3:6">
      <c r="C98"/>
      <c r="D98"/>
      <c r="E98"/>
      <c r="F98"/>
    </row>
    <row r="99" spans="3:6">
      <c r="C99"/>
      <c r="D99"/>
      <c r="E99"/>
      <c r="F99"/>
    </row>
    <row r="100" spans="3:6">
      <c r="C100"/>
      <c r="D100"/>
      <c r="E100"/>
      <c r="F100"/>
    </row>
    <row r="101" spans="3:6">
      <c r="C101"/>
      <c r="D101"/>
      <c r="E101"/>
      <c r="F101"/>
    </row>
    <row r="102" spans="3:6">
      <c r="C102"/>
      <c r="D102"/>
      <c r="E102"/>
      <c r="F102"/>
    </row>
    <row r="103" spans="3:6">
      <c r="C103"/>
      <c r="D103"/>
      <c r="E103"/>
      <c r="F103"/>
    </row>
    <row r="104" spans="3:6">
      <c r="C104"/>
      <c r="D104"/>
      <c r="E104"/>
      <c r="F104"/>
    </row>
    <row r="105" spans="3:6">
      <c r="C105"/>
      <c r="D105"/>
      <c r="E105"/>
      <c r="F105"/>
    </row>
    <row r="106" spans="3:6">
      <c r="C106"/>
      <c r="D106"/>
      <c r="E106"/>
      <c r="F106"/>
    </row>
    <row r="107" spans="3:6">
      <c r="C107"/>
      <c r="D107"/>
      <c r="E107"/>
      <c r="F107"/>
    </row>
    <row r="108" spans="3:6">
      <c r="C108"/>
      <c r="D108"/>
      <c r="E108"/>
      <c r="F108"/>
    </row>
    <row r="109" spans="3:6">
      <c r="C109"/>
      <c r="D109"/>
      <c r="E109"/>
      <c r="F109"/>
    </row>
    <row r="110" spans="3:6">
      <c r="C110"/>
      <c r="D110"/>
      <c r="E110"/>
      <c r="F110"/>
    </row>
    <row r="111" spans="3:6">
      <c r="C111"/>
      <c r="D111"/>
      <c r="E111"/>
      <c r="F111"/>
    </row>
    <row r="112" spans="3:6">
      <c r="C112"/>
      <c r="D112"/>
      <c r="E112"/>
      <c r="F112"/>
    </row>
    <row r="113" spans="3:6">
      <c r="C113"/>
      <c r="D113"/>
      <c r="E113"/>
      <c r="F113"/>
    </row>
    <row r="114" spans="3:6">
      <c r="C114"/>
      <c r="D114"/>
      <c r="E114"/>
      <c r="F114"/>
    </row>
    <row r="115" spans="3:6">
      <c r="C115"/>
      <c r="D115"/>
      <c r="E115"/>
      <c r="F115"/>
    </row>
    <row r="116" spans="3:6">
      <c r="C116"/>
      <c r="D116"/>
      <c r="E116"/>
      <c r="F116"/>
    </row>
    <row r="117" spans="3:6">
      <c r="C117"/>
      <c r="D117"/>
      <c r="E117"/>
      <c r="F117"/>
    </row>
    <row r="118" spans="3:6">
      <c r="C118"/>
      <c r="D118"/>
      <c r="E118"/>
      <c r="F118"/>
    </row>
    <row r="119" spans="3:6">
      <c r="C119"/>
      <c r="D119"/>
      <c r="E119"/>
      <c r="F119"/>
    </row>
    <row r="120" spans="3:6">
      <c r="C120"/>
      <c r="D120"/>
      <c r="E120"/>
      <c r="F120"/>
    </row>
    <row r="121" spans="3:6">
      <c r="C121"/>
      <c r="D121"/>
      <c r="E121"/>
      <c r="F121"/>
    </row>
    <row r="122" spans="3:6">
      <c r="C122"/>
      <c r="D122"/>
      <c r="E122"/>
      <c r="F122"/>
    </row>
    <row r="123" spans="3:6">
      <c r="C123"/>
      <c r="D123"/>
      <c r="E123"/>
      <c r="F123"/>
    </row>
    <row r="124" spans="3:6">
      <c r="C124"/>
      <c r="D124"/>
      <c r="E124"/>
      <c r="F124"/>
    </row>
    <row r="125" spans="3:6">
      <c r="C125"/>
      <c r="D125"/>
      <c r="E125"/>
      <c r="F125"/>
    </row>
    <row r="126" spans="3:6">
      <c r="C126"/>
      <c r="D126"/>
      <c r="E126"/>
      <c r="F126"/>
    </row>
    <row r="127" spans="3:6">
      <c r="C127"/>
      <c r="D127"/>
      <c r="E127"/>
      <c r="F127"/>
    </row>
    <row r="128" spans="3:6">
      <c r="C128"/>
      <c r="D128"/>
      <c r="E128"/>
      <c r="F128"/>
    </row>
    <row r="129" spans="3:6">
      <c r="C129"/>
      <c r="D129"/>
      <c r="E129"/>
      <c r="F129"/>
    </row>
    <row r="130" spans="3:6">
      <c r="C130"/>
      <c r="D130"/>
      <c r="E130"/>
      <c r="F130"/>
    </row>
    <row r="131" spans="3:6">
      <c r="C131"/>
      <c r="D131"/>
      <c r="E131"/>
      <c r="F131"/>
    </row>
    <row r="132" spans="3:6">
      <c r="C132"/>
      <c r="D132"/>
      <c r="E132"/>
      <c r="F132"/>
    </row>
    <row r="133" spans="3:6">
      <c r="C133"/>
      <c r="D133"/>
      <c r="E133"/>
      <c r="F133"/>
    </row>
    <row r="134" spans="3:6">
      <c r="C134"/>
      <c r="D134"/>
      <c r="E134"/>
      <c r="F134"/>
    </row>
    <row r="135" spans="3:6">
      <c r="C135"/>
      <c r="D135"/>
      <c r="E135"/>
      <c r="F135"/>
    </row>
    <row r="136" spans="3:6">
      <c r="C136"/>
      <c r="D136"/>
      <c r="E136"/>
      <c r="F136"/>
    </row>
    <row r="137" spans="3:6">
      <c r="C137"/>
      <c r="D137"/>
      <c r="E137"/>
      <c r="F137"/>
    </row>
    <row r="138" spans="3:6">
      <c r="C138"/>
      <c r="D138"/>
      <c r="E138"/>
      <c r="F138"/>
    </row>
    <row r="139" spans="3:6">
      <c r="C139"/>
      <c r="D139"/>
      <c r="E139"/>
      <c r="F139"/>
    </row>
    <row r="140" spans="3:6">
      <c r="C140"/>
      <c r="D140"/>
      <c r="E140"/>
      <c r="F140"/>
    </row>
    <row r="141" spans="3:6">
      <c r="C141"/>
      <c r="D141"/>
      <c r="E141"/>
      <c r="F141"/>
    </row>
    <row r="142" spans="3:6">
      <c r="C142"/>
      <c r="D142"/>
      <c r="E142"/>
      <c r="F142"/>
    </row>
    <row r="143" spans="3:6">
      <c r="C143"/>
      <c r="D143"/>
      <c r="E143"/>
      <c r="F143"/>
    </row>
    <row r="144" spans="3:6">
      <c r="C144"/>
      <c r="D144"/>
      <c r="E144"/>
      <c r="F144"/>
    </row>
    <row r="145" spans="3:6">
      <c r="C145"/>
      <c r="D145"/>
      <c r="E145"/>
      <c r="F145"/>
    </row>
    <row r="146" spans="3:6">
      <c r="C146"/>
      <c r="D146"/>
      <c r="E146"/>
      <c r="F146"/>
    </row>
    <row r="147" spans="3:6">
      <c r="C147"/>
      <c r="D147"/>
      <c r="E147"/>
      <c r="F147"/>
    </row>
    <row r="148" spans="3:6">
      <c r="C148"/>
      <c r="D148"/>
      <c r="E148"/>
      <c r="F148"/>
    </row>
    <row r="149" spans="3:6">
      <c r="C149"/>
      <c r="D149"/>
      <c r="E149"/>
      <c r="F149"/>
    </row>
    <row r="150" spans="3:6">
      <c r="C150"/>
      <c r="D150"/>
      <c r="E150"/>
      <c r="F150"/>
    </row>
    <row r="151" spans="3:6">
      <c r="C151"/>
      <c r="D151"/>
      <c r="E151"/>
      <c r="F151"/>
    </row>
    <row r="152" spans="3:6">
      <c r="C152"/>
      <c r="D152"/>
      <c r="E152"/>
      <c r="F152"/>
    </row>
    <row r="153" spans="3:6">
      <c r="C153"/>
      <c r="D153"/>
      <c r="E153"/>
      <c r="F153"/>
    </row>
    <row r="154" spans="3:6">
      <c r="C154"/>
      <c r="D154"/>
      <c r="E154"/>
      <c r="F154"/>
    </row>
    <row r="155" spans="3:6">
      <c r="C155"/>
      <c r="D155"/>
      <c r="E155"/>
      <c r="F155"/>
    </row>
    <row r="156" spans="3:6">
      <c r="C156"/>
      <c r="D156"/>
      <c r="E156"/>
      <c r="F156"/>
    </row>
    <row r="157" spans="3:6">
      <c r="C157"/>
      <c r="D157"/>
      <c r="E157"/>
      <c r="F157"/>
    </row>
    <row r="158" spans="3:6">
      <c r="C158"/>
      <c r="D158"/>
      <c r="E158"/>
      <c r="F158"/>
    </row>
    <row r="159" spans="3:6">
      <c r="C159"/>
      <c r="D159"/>
      <c r="E159"/>
      <c r="F159"/>
    </row>
    <row r="160" spans="3:6">
      <c r="C160"/>
      <c r="D160"/>
      <c r="E160"/>
      <c r="F160"/>
    </row>
    <row r="161" spans="3:6">
      <c r="C161"/>
      <c r="D161"/>
      <c r="E161"/>
      <c r="F161"/>
    </row>
    <row r="162" spans="3:6">
      <c r="C162"/>
      <c r="D162"/>
      <c r="E162"/>
      <c r="F162"/>
    </row>
    <row r="163" spans="3:6">
      <c r="C163"/>
      <c r="D163"/>
      <c r="E163"/>
      <c r="F163"/>
    </row>
    <row r="164" spans="3:6">
      <c r="C164"/>
      <c r="D164"/>
      <c r="E164"/>
      <c r="F164"/>
    </row>
    <row r="165" spans="3:6">
      <c r="C165"/>
      <c r="D165"/>
      <c r="E165"/>
      <c r="F165"/>
    </row>
    <row r="166" spans="3:6">
      <c r="C166"/>
      <c r="D166"/>
      <c r="E166"/>
      <c r="F166"/>
    </row>
    <row r="167" spans="3:6">
      <c r="C167"/>
      <c r="D167"/>
      <c r="E167"/>
      <c r="F167"/>
    </row>
    <row r="168" spans="3:6">
      <c r="C168"/>
      <c r="D168"/>
      <c r="E168"/>
      <c r="F168"/>
    </row>
    <row r="169" spans="3:6">
      <c r="C169"/>
      <c r="D169"/>
      <c r="E169"/>
      <c r="F169"/>
    </row>
    <row r="170" spans="3:6">
      <c r="C170"/>
      <c r="D170"/>
      <c r="E170"/>
      <c r="F170"/>
    </row>
    <row r="171" spans="3:6">
      <c r="C171"/>
      <c r="D171"/>
      <c r="E171"/>
      <c r="F171"/>
    </row>
    <row r="172" spans="3:6">
      <c r="C172"/>
      <c r="D172"/>
      <c r="E172"/>
      <c r="F172"/>
    </row>
    <row r="173" spans="3:6">
      <c r="C173"/>
      <c r="D173"/>
      <c r="E173"/>
      <c r="F173"/>
    </row>
    <row r="174" spans="3:6">
      <c r="C174"/>
      <c r="D174"/>
      <c r="E174"/>
      <c r="F174"/>
    </row>
    <row r="175" spans="3:6">
      <c r="C175"/>
      <c r="D175"/>
      <c r="E175"/>
      <c r="F175"/>
    </row>
    <row r="176" spans="3:6">
      <c r="C176"/>
      <c r="D176"/>
      <c r="E176"/>
      <c r="F176"/>
    </row>
    <row r="177" spans="3:6">
      <c r="C177"/>
      <c r="D177"/>
      <c r="E177"/>
      <c r="F177"/>
    </row>
    <row r="178" spans="3:6">
      <c r="C178"/>
      <c r="D178"/>
      <c r="E178"/>
      <c r="F178"/>
    </row>
    <row r="179" spans="3:6">
      <c r="C179"/>
      <c r="D179"/>
      <c r="E179"/>
      <c r="F179"/>
    </row>
    <row r="180" spans="3:6">
      <c r="C180"/>
      <c r="D180"/>
      <c r="E180"/>
      <c r="F180"/>
    </row>
    <row r="181" spans="3:6">
      <c r="C181"/>
      <c r="D181"/>
      <c r="E181"/>
      <c r="F181"/>
    </row>
    <row r="182" spans="3:6">
      <c r="C182"/>
      <c r="D182"/>
      <c r="E182"/>
      <c r="F182"/>
    </row>
    <row r="183" spans="3:6">
      <c r="C183"/>
      <c r="D183"/>
      <c r="E183"/>
      <c r="F183"/>
    </row>
    <row r="184" spans="3:6">
      <c r="C184"/>
      <c r="D184"/>
      <c r="E184"/>
      <c r="F184"/>
    </row>
    <row r="185" spans="3:6">
      <c r="C185"/>
      <c r="D185"/>
      <c r="E185"/>
      <c r="F185"/>
    </row>
    <row r="186" spans="3:6">
      <c r="C186"/>
      <c r="D186"/>
      <c r="E186"/>
      <c r="F186"/>
    </row>
    <row r="187" spans="3:6">
      <c r="C187"/>
      <c r="D187"/>
      <c r="E187"/>
      <c r="F187"/>
    </row>
    <row r="188" spans="3:6">
      <c r="C188"/>
      <c r="D188"/>
      <c r="E188"/>
      <c r="F188"/>
    </row>
  </sheetData>
  <sortState xmlns:xlrd2="http://schemas.microsoft.com/office/spreadsheetml/2017/richdata2" ref="A4:O22">
    <sortCondition ref="B4:B22"/>
  </sortState>
  <mergeCells count="5">
    <mergeCell ref="F1:H1"/>
    <mergeCell ref="I1:I2"/>
    <mergeCell ref="N1:O1"/>
    <mergeCell ref="J1:M1"/>
    <mergeCell ref="C1:E1"/>
  </mergeCells>
  <pageMargins left="0.7" right="0.7" top="0.75" bottom="0.75" header="0.3" footer="0.3"/>
  <pageSetup orientation="portrait" r:id="rId1"/>
  <colBreaks count="2" manualBreakCount="2">
    <brk id="5" max="1048575" man="1"/>
    <brk id="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
  <dimension ref="A1:AT198"/>
  <sheetViews>
    <sheetView topLeftCell="A143" zoomScale="31" zoomScaleNormal="70" workbookViewId="0">
      <selection activeCell="I153" sqref="I153"/>
    </sheetView>
  </sheetViews>
  <sheetFormatPr defaultColWidth="13.28515625" defaultRowHeight="14.25"/>
  <cols>
    <col min="1" max="1" width="13.28515625" style="21"/>
    <col min="2" max="2" width="15" style="31" customWidth="1"/>
    <col min="3" max="22" width="16.7109375" style="21" customWidth="1"/>
    <col min="23" max="16384" width="13.28515625" style="21"/>
  </cols>
  <sheetData>
    <row r="1" spans="1:46">
      <c r="A1" s="28"/>
      <c r="B1" s="26" t="s">
        <v>1228</v>
      </c>
      <c r="C1" s="21" t="s">
        <v>3078</v>
      </c>
      <c r="D1" s="26" t="s">
        <v>3079</v>
      </c>
      <c r="E1" s="21" t="s">
        <v>2968</v>
      </c>
      <c r="F1" s="26" t="s">
        <v>2867</v>
      </c>
      <c r="G1" s="21" t="s">
        <v>3080</v>
      </c>
      <c r="H1" s="26" t="s">
        <v>3081</v>
      </c>
      <c r="I1" s="26" t="s">
        <v>2868</v>
      </c>
      <c r="J1" s="26" t="s">
        <v>2824</v>
      </c>
      <c r="K1" s="21" t="s">
        <v>2969</v>
      </c>
      <c r="L1" s="26" t="s">
        <v>2825</v>
      </c>
      <c r="M1" s="26" t="s">
        <v>2970</v>
      </c>
      <c r="N1" s="26" t="s">
        <v>3082</v>
      </c>
      <c r="O1" s="284" t="s">
        <v>3083</v>
      </c>
      <c r="P1" s="26" t="s">
        <v>2971</v>
      </c>
      <c r="Q1" s="26" t="s">
        <v>3017</v>
      </c>
      <c r="R1" s="21" t="s">
        <v>2972</v>
      </c>
      <c r="S1" s="21" t="s">
        <v>2973</v>
      </c>
      <c r="T1" s="26" t="s">
        <v>2974</v>
      </c>
      <c r="U1" s="26" t="s">
        <v>2975</v>
      </c>
      <c r="V1" s="26" t="s">
        <v>3084</v>
      </c>
      <c r="W1" s="91"/>
      <c r="X1" s="91"/>
      <c r="Y1" s="91"/>
      <c r="Z1" s="91"/>
      <c r="AA1" s="91"/>
      <c r="AB1" s="91"/>
      <c r="AC1" s="91"/>
      <c r="AD1" s="91"/>
      <c r="AE1" s="91"/>
      <c r="AF1" s="91"/>
      <c r="AG1" s="91"/>
      <c r="AH1" s="91"/>
      <c r="AI1" s="91"/>
      <c r="AJ1" s="91"/>
      <c r="AK1" s="91"/>
      <c r="AL1" s="91"/>
      <c r="AM1" s="91"/>
      <c r="AN1" s="91"/>
      <c r="AO1" s="91"/>
      <c r="AP1" s="91"/>
      <c r="AQ1" s="91"/>
      <c r="AR1" s="91"/>
      <c r="AS1" s="91"/>
      <c r="AT1" s="91"/>
    </row>
    <row r="2" spans="1:46">
      <c r="A2" s="22">
        <v>1</v>
      </c>
      <c r="B2" s="32">
        <v>44939</v>
      </c>
      <c r="C2" s="26">
        <v>344.38</v>
      </c>
      <c r="D2" s="26">
        <v>271.73</v>
      </c>
      <c r="E2" s="21">
        <v>255.85</v>
      </c>
      <c r="F2" s="26">
        <v>72.510000000000005</v>
      </c>
      <c r="G2" s="26">
        <v>144.11000000000001</v>
      </c>
      <c r="H2" s="26">
        <v>128.99</v>
      </c>
      <c r="I2" s="26">
        <v>93.63</v>
      </c>
      <c r="J2" s="26">
        <v>58.39</v>
      </c>
      <c r="K2" s="21">
        <v>147.94</v>
      </c>
      <c r="L2" s="26">
        <v>16.489999999999998</v>
      </c>
      <c r="M2" s="26">
        <v>181.76</v>
      </c>
      <c r="N2" s="26">
        <v>136.83000000000001</v>
      </c>
      <c r="O2" s="284">
        <v>198.46</v>
      </c>
      <c r="P2" s="26">
        <v>81.099999999999994</v>
      </c>
      <c r="Q2" s="26">
        <v>102.08</v>
      </c>
      <c r="R2" s="21">
        <v>461.43</v>
      </c>
      <c r="S2" s="21">
        <v>133.65</v>
      </c>
      <c r="T2" s="26">
        <v>139.63999999999999</v>
      </c>
      <c r="U2" s="26">
        <v>37.78</v>
      </c>
      <c r="V2" s="26">
        <v>316.76</v>
      </c>
    </row>
    <row r="3" spans="1:46">
      <c r="A3" s="22">
        <f>A2+1</f>
        <v>2</v>
      </c>
      <c r="B3" s="32">
        <v>44938</v>
      </c>
      <c r="C3" s="26">
        <v>344.54</v>
      </c>
      <c r="D3" s="26">
        <v>270.92</v>
      </c>
      <c r="E3" s="21">
        <v>254.6</v>
      </c>
      <c r="F3" s="26">
        <v>71.599999999999994</v>
      </c>
      <c r="G3" s="26">
        <v>144.99</v>
      </c>
      <c r="H3" s="26">
        <v>126.04</v>
      </c>
      <c r="I3" s="26">
        <v>93.5</v>
      </c>
      <c r="J3" s="26">
        <v>58.2</v>
      </c>
      <c r="K3" s="21">
        <v>148.12</v>
      </c>
      <c r="L3" s="26">
        <v>16.39</v>
      </c>
      <c r="M3" s="26">
        <v>181.59</v>
      </c>
      <c r="N3" s="26">
        <v>136.24</v>
      </c>
      <c r="O3" s="284">
        <v>195.86</v>
      </c>
      <c r="P3" s="26">
        <v>80.97</v>
      </c>
      <c r="Q3" s="26">
        <v>100.04</v>
      </c>
      <c r="R3" s="21">
        <v>487.98</v>
      </c>
      <c r="S3" s="21">
        <v>132.94</v>
      </c>
      <c r="T3" s="26">
        <v>136.44999999999999</v>
      </c>
      <c r="U3" s="26">
        <v>37.549999999999997</v>
      </c>
      <c r="V3" s="26">
        <v>316.56</v>
      </c>
    </row>
    <row r="4" spans="1:46">
      <c r="A4" s="22">
        <f t="shared" ref="A4:A61" si="0">A3+1</f>
        <v>3</v>
      </c>
      <c r="B4" s="32">
        <v>44937</v>
      </c>
      <c r="C4" s="26">
        <v>342.93</v>
      </c>
      <c r="D4" s="26">
        <v>272.91000000000003</v>
      </c>
      <c r="E4" s="21">
        <v>256.14999999999998</v>
      </c>
      <c r="F4" s="26">
        <v>71.94</v>
      </c>
      <c r="G4" s="26">
        <v>143.57</v>
      </c>
      <c r="H4" s="26">
        <v>124.92</v>
      </c>
      <c r="I4" s="26">
        <v>94.98</v>
      </c>
      <c r="J4" s="26">
        <v>57.43</v>
      </c>
      <c r="K4" s="21">
        <v>152.84</v>
      </c>
      <c r="L4" s="26">
        <v>16.239999999999998</v>
      </c>
      <c r="M4" s="26">
        <v>181.1</v>
      </c>
      <c r="N4" s="26">
        <v>136.31</v>
      </c>
      <c r="O4" s="284">
        <v>197.05</v>
      </c>
      <c r="P4" s="26">
        <v>83.52</v>
      </c>
      <c r="Q4" s="26">
        <v>101.69</v>
      </c>
      <c r="R4" s="21">
        <v>492.93</v>
      </c>
      <c r="S4" s="21">
        <v>132.25</v>
      </c>
      <c r="T4" s="26">
        <v>136.07</v>
      </c>
      <c r="U4" s="26">
        <v>37.72</v>
      </c>
      <c r="V4" s="26">
        <v>318.08999999999997</v>
      </c>
    </row>
    <row r="5" spans="1:46">
      <c r="A5" s="22">
        <f t="shared" si="0"/>
        <v>4</v>
      </c>
      <c r="B5" s="32">
        <v>44936</v>
      </c>
      <c r="C5" s="26">
        <v>338.7</v>
      </c>
      <c r="D5" s="26">
        <v>273.88</v>
      </c>
      <c r="E5" s="21">
        <v>255.37</v>
      </c>
      <c r="F5" s="26">
        <v>71.650000000000006</v>
      </c>
      <c r="G5" s="26">
        <v>139.03</v>
      </c>
      <c r="H5" s="26">
        <v>124.64</v>
      </c>
      <c r="I5" s="26">
        <v>92.8</v>
      </c>
      <c r="J5" s="26">
        <v>56.98</v>
      </c>
      <c r="K5" s="21">
        <v>152.54</v>
      </c>
      <c r="L5" s="26">
        <v>15.97</v>
      </c>
      <c r="M5" s="26">
        <v>178.37</v>
      </c>
      <c r="N5" s="26">
        <v>135.86000000000001</v>
      </c>
      <c r="O5" s="284">
        <v>198.31</v>
      </c>
      <c r="P5" s="26">
        <v>84.37</v>
      </c>
      <c r="Q5" s="26">
        <v>100.53</v>
      </c>
      <c r="R5" s="21">
        <v>495.79</v>
      </c>
      <c r="S5" s="21">
        <v>133.02000000000001</v>
      </c>
      <c r="T5" s="26">
        <v>136.38</v>
      </c>
      <c r="U5" s="26">
        <v>36.5</v>
      </c>
      <c r="V5" s="26">
        <v>313.07</v>
      </c>
    </row>
    <row r="6" spans="1:46">
      <c r="A6" s="22">
        <f t="shared" si="0"/>
        <v>5</v>
      </c>
      <c r="B6" s="32">
        <v>44935</v>
      </c>
      <c r="C6" s="26">
        <v>341.98</v>
      </c>
      <c r="D6" s="26">
        <v>270.12</v>
      </c>
      <c r="E6" s="21">
        <v>252.45</v>
      </c>
      <c r="F6" s="26">
        <v>71.010000000000005</v>
      </c>
      <c r="G6" s="26">
        <v>138.66</v>
      </c>
      <c r="H6" s="26">
        <v>125.86</v>
      </c>
      <c r="I6" s="26">
        <v>93.36</v>
      </c>
      <c r="J6" s="26">
        <v>57.53</v>
      </c>
      <c r="K6" s="21">
        <v>152.93</v>
      </c>
      <c r="L6" s="26">
        <v>15.98</v>
      </c>
      <c r="M6" s="26">
        <v>178.2</v>
      </c>
      <c r="N6" s="26">
        <v>137.02000000000001</v>
      </c>
      <c r="O6" s="284">
        <v>198.31</v>
      </c>
      <c r="P6" s="26">
        <v>84.61</v>
      </c>
      <c r="Q6" s="26">
        <v>101.15</v>
      </c>
      <c r="R6" s="21">
        <v>495.41</v>
      </c>
      <c r="S6" s="21">
        <v>132.01</v>
      </c>
      <c r="T6" s="26">
        <v>135.11000000000001</v>
      </c>
      <c r="U6" s="26">
        <v>36.53</v>
      </c>
      <c r="V6" s="26">
        <v>318.99</v>
      </c>
    </row>
    <row r="7" spans="1:46">
      <c r="A7" s="22">
        <f t="shared" si="0"/>
        <v>6</v>
      </c>
      <c r="B7" s="32">
        <v>44932</v>
      </c>
      <c r="C7" s="26">
        <v>332.75</v>
      </c>
      <c r="D7" s="26">
        <v>275.2</v>
      </c>
      <c r="E7" s="21">
        <v>259.33999999999997</v>
      </c>
      <c r="F7" s="26">
        <v>73</v>
      </c>
      <c r="G7" s="26">
        <v>137.1</v>
      </c>
      <c r="H7" s="26">
        <v>128.19999999999999</v>
      </c>
      <c r="I7" s="26">
        <v>93.31</v>
      </c>
      <c r="J7" s="26">
        <v>59.09</v>
      </c>
      <c r="K7" s="21">
        <v>155.63999999999999</v>
      </c>
      <c r="L7" s="26">
        <v>15.85</v>
      </c>
      <c r="M7" s="26">
        <v>178.3</v>
      </c>
      <c r="N7" s="26">
        <v>138.44999999999999</v>
      </c>
      <c r="O7" s="284">
        <v>201.54</v>
      </c>
      <c r="P7" s="26">
        <v>86.3</v>
      </c>
      <c r="Q7" s="26">
        <v>102.43</v>
      </c>
      <c r="R7" s="21">
        <v>521.41999999999996</v>
      </c>
      <c r="S7" s="21">
        <v>134.61000000000001</v>
      </c>
      <c r="T7" s="26">
        <v>136.96</v>
      </c>
      <c r="U7" s="26">
        <v>36.53</v>
      </c>
      <c r="V7" s="26">
        <v>310.91000000000003</v>
      </c>
    </row>
    <row r="8" spans="1:46">
      <c r="A8" s="22">
        <f t="shared" si="0"/>
        <v>7</v>
      </c>
      <c r="B8" s="32">
        <v>44931</v>
      </c>
      <c r="C8" s="26">
        <v>328.44</v>
      </c>
      <c r="D8" s="26">
        <v>266.86</v>
      </c>
      <c r="E8" s="21">
        <v>255.31</v>
      </c>
      <c r="F8" s="26">
        <v>71.92</v>
      </c>
      <c r="G8" s="26">
        <v>133.02000000000001</v>
      </c>
      <c r="H8" s="26">
        <v>126.77</v>
      </c>
      <c r="I8" s="26">
        <v>90.01</v>
      </c>
      <c r="J8" s="26">
        <v>58.64</v>
      </c>
      <c r="K8" s="21">
        <v>154.5</v>
      </c>
      <c r="L8" s="26">
        <v>15.41</v>
      </c>
      <c r="M8" s="26">
        <v>173.78</v>
      </c>
      <c r="N8" s="26">
        <v>135.54</v>
      </c>
      <c r="O8" s="284">
        <v>200.02</v>
      </c>
      <c r="P8" s="26">
        <v>84.45</v>
      </c>
      <c r="Q8" s="26">
        <v>100.38</v>
      </c>
      <c r="R8" s="21">
        <v>528.52</v>
      </c>
      <c r="S8" s="21">
        <v>131.53</v>
      </c>
      <c r="T8" s="26">
        <v>132.88999999999999</v>
      </c>
      <c r="U8" s="26">
        <v>36.31</v>
      </c>
      <c r="V8" s="26">
        <v>306.52</v>
      </c>
    </row>
    <row r="9" spans="1:46">
      <c r="A9" s="22">
        <f t="shared" si="0"/>
        <v>8</v>
      </c>
      <c r="B9" s="32">
        <v>44930</v>
      </c>
      <c r="C9" s="26">
        <v>341.41</v>
      </c>
      <c r="D9" s="26">
        <v>264.39</v>
      </c>
      <c r="E9" s="21">
        <v>258.08999999999997</v>
      </c>
      <c r="F9" s="26">
        <v>72.62</v>
      </c>
      <c r="G9" s="26">
        <v>136.66999999999999</v>
      </c>
      <c r="H9" s="26">
        <v>127.2</v>
      </c>
      <c r="I9" s="26">
        <v>90.8</v>
      </c>
      <c r="J9" s="26">
        <v>58.83</v>
      </c>
      <c r="K9" s="21">
        <v>154.58000000000001</v>
      </c>
      <c r="L9" s="26">
        <v>15.8</v>
      </c>
      <c r="M9" s="26">
        <v>177.19</v>
      </c>
      <c r="N9" s="26">
        <v>136.81</v>
      </c>
      <c r="O9" s="284">
        <v>201.46</v>
      </c>
      <c r="P9" s="26">
        <v>84.96</v>
      </c>
      <c r="Q9" s="26">
        <v>102.15</v>
      </c>
      <c r="R9" s="21">
        <v>526.45000000000005</v>
      </c>
      <c r="S9" s="21">
        <v>131.24</v>
      </c>
      <c r="T9" s="26">
        <v>132.41999999999999</v>
      </c>
      <c r="U9" s="26">
        <v>36.94</v>
      </c>
      <c r="V9" s="26">
        <v>320.68</v>
      </c>
    </row>
    <row r="10" spans="1:46">
      <c r="A10" s="22">
        <f t="shared" si="0"/>
        <v>9</v>
      </c>
      <c r="B10" s="32">
        <v>44929</v>
      </c>
      <c r="C10" s="26">
        <v>336.92</v>
      </c>
      <c r="D10" s="26">
        <v>261.64999999999998</v>
      </c>
      <c r="E10" s="21">
        <v>256.18</v>
      </c>
      <c r="F10" s="26">
        <v>72.260000000000005</v>
      </c>
      <c r="G10" s="26">
        <v>134.56</v>
      </c>
      <c r="H10" s="26">
        <v>126.83</v>
      </c>
      <c r="I10" s="26">
        <v>90.28</v>
      </c>
      <c r="J10" s="26">
        <v>58.26</v>
      </c>
      <c r="K10" s="21">
        <v>155.77000000000001</v>
      </c>
      <c r="L10" s="26">
        <v>15.59</v>
      </c>
      <c r="M10" s="26">
        <v>176.1</v>
      </c>
      <c r="N10" s="26">
        <v>137.11000000000001</v>
      </c>
      <c r="O10" s="284">
        <v>201.78</v>
      </c>
      <c r="P10" s="26">
        <v>83.47</v>
      </c>
      <c r="Q10" s="26">
        <v>101.32</v>
      </c>
      <c r="R10" s="21">
        <v>540.33000000000004</v>
      </c>
      <c r="S10" s="21">
        <v>130.13999999999999</v>
      </c>
      <c r="T10" s="26">
        <v>132.47999999999999</v>
      </c>
      <c r="U10" s="26">
        <v>36.549999999999997</v>
      </c>
      <c r="V10" s="26">
        <v>319.33</v>
      </c>
    </row>
    <row r="11" spans="1:46">
      <c r="A11" s="22">
        <f t="shared" si="0"/>
        <v>10</v>
      </c>
      <c r="B11" s="32">
        <v>44925</v>
      </c>
      <c r="C11" s="26">
        <v>336.53</v>
      </c>
      <c r="D11" s="26">
        <v>262.64</v>
      </c>
      <c r="E11" s="21">
        <v>254.3</v>
      </c>
      <c r="F11" s="26">
        <v>71.95</v>
      </c>
      <c r="G11" s="26">
        <v>134.13</v>
      </c>
      <c r="H11" s="26">
        <v>126.16</v>
      </c>
      <c r="I11" s="26">
        <v>91.56</v>
      </c>
      <c r="J11" s="26">
        <v>57.2</v>
      </c>
      <c r="K11" s="21">
        <v>156.44</v>
      </c>
      <c r="L11" s="26">
        <v>15.34</v>
      </c>
      <c r="M11" s="26">
        <v>175.56</v>
      </c>
      <c r="N11" s="26">
        <v>135.75</v>
      </c>
      <c r="O11" s="284">
        <v>197.3</v>
      </c>
      <c r="P11" s="26">
        <v>82.89</v>
      </c>
      <c r="Q11" s="26">
        <v>101.53</v>
      </c>
      <c r="R11" s="21">
        <v>545.61</v>
      </c>
      <c r="S11" s="21">
        <v>129.71</v>
      </c>
      <c r="T11" s="26">
        <v>131.27000000000001</v>
      </c>
      <c r="U11" s="26">
        <v>36.54</v>
      </c>
      <c r="V11" s="26">
        <v>322.41000000000003</v>
      </c>
    </row>
    <row r="12" spans="1:46">
      <c r="A12" s="22">
        <f t="shared" si="0"/>
        <v>11</v>
      </c>
      <c r="B12" s="32">
        <v>44924</v>
      </c>
      <c r="C12" s="26">
        <v>337.58</v>
      </c>
      <c r="D12" s="26">
        <v>263.16000000000003</v>
      </c>
      <c r="E12" s="21">
        <v>256.89999999999998</v>
      </c>
      <c r="F12" s="26">
        <v>72.099999999999994</v>
      </c>
      <c r="G12" s="26">
        <v>136.66</v>
      </c>
      <c r="H12" s="26">
        <v>126.1</v>
      </c>
      <c r="I12" s="26">
        <v>92.25</v>
      </c>
      <c r="J12" s="26">
        <v>57.2</v>
      </c>
      <c r="K12" s="21">
        <v>156.79</v>
      </c>
      <c r="L12" s="26">
        <v>15.54</v>
      </c>
      <c r="M12" s="26">
        <v>177.49</v>
      </c>
      <c r="N12" s="26">
        <v>137.24</v>
      </c>
      <c r="O12" s="284">
        <v>201.09</v>
      </c>
      <c r="P12" s="26">
        <v>84.14</v>
      </c>
      <c r="Q12" s="26">
        <v>102.02</v>
      </c>
      <c r="R12" s="21">
        <v>542</v>
      </c>
      <c r="S12" s="21">
        <v>130.56</v>
      </c>
      <c r="T12" s="26">
        <v>133.72</v>
      </c>
      <c r="U12" s="26">
        <v>36.659999999999997</v>
      </c>
      <c r="V12" s="26">
        <v>325.47000000000003</v>
      </c>
    </row>
    <row r="13" spans="1:46">
      <c r="A13" s="22">
        <f t="shared" si="0"/>
        <v>12</v>
      </c>
      <c r="B13" s="32">
        <v>44923</v>
      </c>
      <c r="C13" s="26">
        <v>328.33</v>
      </c>
      <c r="D13" s="26">
        <v>261.42</v>
      </c>
      <c r="E13" s="21">
        <v>253.12</v>
      </c>
      <c r="F13" s="26">
        <v>71.989999999999995</v>
      </c>
      <c r="G13" s="26">
        <v>133.37</v>
      </c>
      <c r="H13" s="26">
        <v>124.91</v>
      </c>
      <c r="I13" s="26">
        <v>91.12</v>
      </c>
      <c r="J13" s="26">
        <v>56.2</v>
      </c>
      <c r="K13" s="21">
        <v>156.51</v>
      </c>
      <c r="L13" s="26">
        <v>15.34</v>
      </c>
      <c r="M13" s="26">
        <v>176.64</v>
      </c>
      <c r="N13" s="26">
        <v>136.52000000000001</v>
      </c>
      <c r="O13" s="284">
        <v>200.55</v>
      </c>
      <c r="P13" s="26">
        <v>83.24</v>
      </c>
      <c r="Q13" s="26">
        <v>101.32</v>
      </c>
      <c r="R13" s="21">
        <v>540.41</v>
      </c>
      <c r="S13" s="21">
        <v>129.72</v>
      </c>
      <c r="T13" s="26">
        <v>131.72</v>
      </c>
      <c r="U13" s="26">
        <v>36.54</v>
      </c>
      <c r="V13" s="26">
        <v>314.91000000000003</v>
      </c>
    </row>
    <row r="14" spans="1:46">
      <c r="A14" s="22">
        <f t="shared" si="0"/>
        <v>13</v>
      </c>
      <c r="B14" s="32">
        <v>44922</v>
      </c>
      <c r="C14" s="26">
        <v>335.09</v>
      </c>
      <c r="D14" s="26">
        <v>263.39</v>
      </c>
      <c r="E14" s="21">
        <v>255.3</v>
      </c>
      <c r="F14" s="26">
        <v>72.61</v>
      </c>
      <c r="G14" s="26">
        <v>135.47</v>
      </c>
      <c r="H14" s="26">
        <v>126.23</v>
      </c>
      <c r="I14" s="26">
        <v>93.14</v>
      </c>
      <c r="J14" s="26">
        <v>57.33</v>
      </c>
      <c r="K14" s="21">
        <v>157.28</v>
      </c>
      <c r="L14" s="26">
        <v>15.77</v>
      </c>
      <c r="M14" s="26">
        <v>178.9</v>
      </c>
      <c r="N14" s="26">
        <v>138.38</v>
      </c>
      <c r="O14" s="284">
        <v>202.29</v>
      </c>
      <c r="P14" s="26">
        <v>84.83</v>
      </c>
      <c r="Q14" s="26">
        <v>102.01</v>
      </c>
      <c r="R14" s="21">
        <v>541.19000000000005</v>
      </c>
      <c r="S14" s="21">
        <v>130.16999999999999</v>
      </c>
      <c r="T14" s="26">
        <v>133.68</v>
      </c>
      <c r="U14" s="26">
        <v>37.020000000000003</v>
      </c>
      <c r="V14" s="26">
        <v>320.85000000000002</v>
      </c>
    </row>
    <row r="15" spans="1:46">
      <c r="A15" s="22">
        <f t="shared" si="0"/>
        <v>14</v>
      </c>
      <c r="B15" s="32">
        <v>44918</v>
      </c>
      <c r="C15" s="26">
        <v>338.45</v>
      </c>
      <c r="D15" s="26">
        <v>263.92</v>
      </c>
      <c r="E15" s="21">
        <v>254.47</v>
      </c>
      <c r="F15" s="26">
        <v>72.89</v>
      </c>
      <c r="G15" s="26">
        <v>134.47999999999999</v>
      </c>
      <c r="H15" s="26">
        <v>126.97</v>
      </c>
      <c r="I15" s="26">
        <v>93.08</v>
      </c>
      <c r="J15" s="26">
        <v>56.82</v>
      </c>
      <c r="K15" s="21">
        <v>156.31</v>
      </c>
      <c r="L15" s="26">
        <v>15.76</v>
      </c>
      <c r="M15" s="26">
        <v>177.34</v>
      </c>
      <c r="N15" s="26">
        <v>137.15</v>
      </c>
      <c r="O15" s="284">
        <v>200.84</v>
      </c>
      <c r="P15" s="26">
        <v>84.22</v>
      </c>
      <c r="Q15" s="26">
        <v>101.26</v>
      </c>
      <c r="R15" s="21">
        <v>534.77</v>
      </c>
      <c r="S15" s="21">
        <v>129.44</v>
      </c>
      <c r="T15" s="26">
        <v>133.69</v>
      </c>
      <c r="U15" s="26">
        <v>37.119999999999997</v>
      </c>
      <c r="V15" s="26">
        <v>320.12</v>
      </c>
    </row>
    <row r="16" spans="1:46">
      <c r="A16" s="22">
        <f t="shared" si="0"/>
        <v>15</v>
      </c>
      <c r="B16" s="32">
        <v>44917</v>
      </c>
      <c r="C16" s="26">
        <v>336.52</v>
      </c>
      <c r="D16" s="26">
        <v>265.26</v>
      </c>
      <c r="E16" s="21">
        <v>253.59</v>
      </c>
      <c r="F16" s="26">
        <v>73.83</v>
      </c>
      <c r="G16" s="26">
        <v>134.4</v>
      </c>
      <c r="H16" s="26">
        <v>126.46</v>
      </c>
      <c r="I16" s="26">
        <v>92.46</v>
      </c>
      <c r="J16" s="26">
        <v>56.02</v>
      </c>
      <c r="K16" s="21">
        <v>155.63</v>
      </c>
      <c r="L16" s="26">
        <v>15.72</v>
      </c>
      <c r="M16" s="26">
        <v>176.67</v>
      </c>
      <c r="N16" s="26">
        <v>137.44</v>
      </c>
      <c r="O16" s="284">
        <v>202.31</v>
      </c>
      <c r="P16" s="26">
        <v>84.18</v>
      </c>
      <c r="Q16" s="26">
        <v>100.81</v>
      </c>
      <c r="R16" s="21">
        <v>531.37</v>
      </c>
      <c r="S16" s="21">
        <v>128.6</v>
      </c>
      <c r="T16" s="26">
        <v>131.76</v>
      </c>
      <c r="U16" s="26">
        <v>36.97</v>
      </c>
      <c r="V16" s="26">
        <v>321.83</v>
      </c>
    </row>
    <row r="17" spans="1:22">
      <c r="A17" s="22">
        <f t="shared" si="0"/>
        <v>16</v>
      </c>
      <c r="B17" s="32">
        <v>44916</v>
      </c>
      <c r="C17" s="26">
        <v>341.38</v>
      </c>
      <c r="D17" s="26">
        <v>266.26</v>
      </c>
      <c r="E17" s="21">
        <v>253.36</v>
      </c>
      <c r="F17" s="26">
        <v>73.33</v>
      </c>
      <c r="G17" s="26">
        <v>136.33000000000001</v>
      </c>
      <c r="H17" s="26">
        <v>127.6</v>
      </c>
      <c r="I17" s="26">
        <v>92.92</v>
      </c>
      <c r="J17" s="26">
        <v>56.2</v>
      </c>
      <c r="K17" s="21">
        <v>155.30000000000001</v>
      </c>
      <c r="L17" s="26">
        <v>15.9</v>
      </c>
      <c r="M17" s="26">
        <v>178.29</v>
      </c>
      <c r="N17" s="26">
        <v>136.96</v>
      </c>
      <c r="O17" s="284">
        <v>201.87</v>
      </c>
      <c r="P17" s="26">
        <v>84.25</v>
      </c>
      <c r="Q17" s="26">
        <v>101.95</v>
      </c>
      <c r="R17" s="21">
        <v>538.79</v>
      </c>
      <c r="S17" s="21">
        <v>129.12</v>
      </c>
      <c r="T17" s="26">
        <v>132.75</v>
      </c>
      <c r="U17" s="26">
        <v>37.39</v>
      </c>
      <c r="V17" s="26">
        <v>329.62</v>
      </c>
    </row>
    <row r="18" spans="1:22">
      <c r="A18" s="22">
        <f t="shared" si="0"/>
        <v>17</v>
      </c>
      <c r="B18" s="32">
        <v>44915</v>
      </c>
      <c r="C18" s="26">
        <v>338.22</v>
      </c>
      <c r="D18" s="26">
        <v>264.75</v>
      </c>
      <c r="E18" s="21">
        <v>249.24</v>
      </c>
      <c r="F18" s="26">
        <v>72.650000000000006</v>
      </c>
      <c r="G18" s="26">
        <v>133.41</v>
      </c>
      <c r="H18" s="26">
        <v>128.03</v>
      </c>
      <c r="I18" s="26">
        <v>92.38</v>
      </c>
      <c r="J18" s="26">
        <v>55.46</v>
      </c>
      <c r="K18" s="21">
        <v>150.19999999999999</v>
      </c>
      <c r="L18" s="26">
        <v>15.32</v>
      </c>
      <c r="M18" s="26">
        <v>176.47</v>
      </c>
      <c r="N18" s="26">
        <v>135.38</v>
      </c>
      <c r="O18" s="284">
        <v>198.01</v>
      </c>
      <c r="P18" s="26">
        <v>82.99</v>
      </c>
      <c r="Q18" s="26">
        <v>101.16</v>
      </c>
      <c r="R18" s="21">
        <v>529.57000000000005</v>
      </c>
      <c r="S18" s="21">
        <v>127.19</v>
      </c>
      <c r="T18" s="26">
        <v>129.80000000000001</v>
      </c>
      <c r="U18" s="26">
        <v>37.119999999999997</v>
      </c>
      <c r="V18" s="26">
        <v>319.25</v>
      </c>
    </row>
    <row r="19" spans="1:22">
      <c r="A19" s="22">
        <f t="shared" si="0"/>
        <v>18</v>
      </c>
      <c r="B19" s="32">
        <v>44914</v>
      </c>
      <c r="C19" s="26">
        <v>328.76</v>
      </c>
      <c r="D19" s="26">
        <v>265.7</v>
      </c>
      <c r="E19" s="21">
        <v>248.46</v>
      </c>
      <c r="F19" s="26">
        <v>73.16</v>
      </c>
      <c r="G19" s="26">
        <v>133.21</v>
      </c>
      <c r="H19" s="26">
        <v>127.48</v>
      </c>
      <c r="I19" s="26">
        <v>93.51</v>
      </c>
      <c r="J19" s="26">
        <v>55.69</v>
      </c>
      <c r="K19" s="21">
        <v>151.44999999999999</v>
      </c>
      <c r="L19" s="26">
        <v>16.03</v>
      </c>
      <c r="M19" s="26">
        <v>175.37</v>
      </c>
      <c r="N19" s="26">
        <v>135.66</v>
      </c>
      <c r="O19" s="284">
        <v>197.98</v>
      </c>
      <c r="P19" s="26">
        <v>82.84</v>
      </c>
      <c r="Q19" s="26">
        <v>100.42</v>
      </c>
      <c r="R19" s="21">
        <v>532.52</v>
      </c>
      <c r="S19" s="21">
        <v>127.07</v>
      </c>
      <c r="T19" s="26">
        <v>125.39</v>
      </c>
      <c r="U19" s="26">
        <v>36.94</v>
      </c>
      <c r="V19" s="26">
        <v>320.05</v>
      </c>
    </row>
    <row r="20" spans="1:22">
      <c r="A20" s="22">
        <f t="shared" si="0"/>
        <v>19</v>
      </c>
      <c r="B20" s="32">
        <v>44911</v>
      </c>
      <c r="C20" s="26">
        <v>338.54</v>
      </c>
      <c r="D20" s="26">
        <v>267.41000000000003</v>
      </c>
      <c r="E20" s="21">
        <v>249.51</v>
      </c>
      <c r="F20" s="26">
        <v>73.489999999999995</v>
      </c>
      <c r="G20" s="26">
        <v>133.35</v>
      </c>
      <c r="H20" s="26">
        <v>129.05000000000001</v>
      </c>
      <c r="I20" s="26">
        <v>94.08</v>
      </c>
      <c r="J20" s="26">
        <v>55.26</v>
      </c>
      <c r="K20" s="21">
        <v>149.24</v>
      </c>
      <c r="L20" s="26">
        <v>16.14</v>
      </c>
      <c r="M20" s="26">
        <v>177.55</v>
      </c>
      <c r="N20" s="26">
        <v>135.32</v>
      </c>
      <c r="O20" s="284">
        <v>196.47</v>
      </c>
      <c r="P20" s="26">
        <v>83.41</v>
      </c>
      <c r="Q20" s="26">
        <v>100.78</v>
      </c>
      <c r="R20" s="21">
        <v>529.87</v>
      </c>
      <c r="S20" s="21">
        <v>126.45</v>
      </c>
      <c r="T20" s="26">
        <v>126.71</v>
      </c>
      <c r="U20" s="26">
        <v>36.76</v>
      </c>
      <c r="V20" s="26">
        <v>320.3</v>
      </c>
    </row>
    <row r="21" spans="1:22">
      <c r="A21" s="22">
        <f t="shared" si="0"/>
        <v>20</v>
      </c>
      <c r="B21" s="32">
        <v>44910</v>
      </c>
      <c r="C21" s="26">
        <v>328.71</v>
      </c>
      <c r="D21" s="26">
        <v>266.14</v>
      </c>
      <c r="E21" s="21">
        <v>250.51</v>
      </c>
      <c r="F21" s="26">
        <v>75</v>
      </c>
      <c r="G21" s="26">
        <v>134.96</v>
      </c>
      <c r="H21" s="26">
        <v>129.91999999999999</v>
      </c>
      <c r="I21" s="26">
        <v>94.76</v>
      </c>
      <c r="J21" s="26">
        <v>56.04</v>
      </c>
      <c r="K21" s="21">
        <v>149.22</v>
      </c>
      <c r="L21" s="26">
        <v>16.37</v>
      </c>
      <c r="M21" s="26">
        <v>177.93</v>
      </c>
      <c r="N21" s="26">
        <v>136.41999999999999</v>
      </c>
      <c r="O21" s="284">
        <v>195.4</v>
      </c>
      <c r="P21" s="26">
        <v>84.46</v>
      </c>
      <c r="Q21" s="26">
        <v>99.65</v>
      </c>
      <c r="R21" s="21">
        <v>528.49</v>
      </c>
      <c r="S21" s="21">
        <v>127.66</v>
      </c>
      <c r="T21" s="26">
        <v>125.65</v>
      </c>
      <c r="U21" s="26">
        <v>37.19</v>
      </c>
      <c r="V21" s="26">
        <v>322.82</v>
      </c>
    </row>
    <row r="22" spans="1:22">
      <c r="A22" s="22">
        <f t="shared" si="0"/>
        <v>21</v>
      </c>
      <c r="B22" s="32">
        <v>44909</v>
      </c>
      <c r="C22" s="26">
        <v>339.92</v>
      </c>
      <c r="D22" s="26">
        <v>271.13</v>
      </c>
      <c r="E22" s="21">
        <v>254.04</v>
      </c>
      <c r="F22" s="26">
        <v>77.14</v>
      </c>
      <c r="G22" s="26">
        <v>140.85</v>
      </c>
      <c r="H22" s="26">
        <v>133.12</v>
      </c>
      <c r="I22" s="26">
        <v>96.21</v>
      </c>
      <c r="J22" s="26">
        <v>56.89</v>
      </c>
      <c r="K22" s="21">
        <v>151.11000000000001</v>
      </c>
      <c r="L22" s="26">
        <v>17.100000000000001</v>
      </c>
      <c r="M22" s="26">
        <v>180.59</v>
      </c>
      <c r="N22" s="26">
        <v>139.1</v>
      </c>
      <c r="O22" s="284">
        <v>197.18</v>
      </c>
      <c r="P22" s="26">
        <v>86.27</v>
      </c>
      <c r="Q22" s="26">
        <v>101.9</v>
      </c>
      <c r="R22" s="21">
        <v>531.78</v>
      </c>
      <c r="S22" s="21">
        <v>126.58</v>
      </c>
      <c r="T22" s="26">
        <v>127.95</v>
      </c>
      <c r="U22" s="26">
        <v>38.130000000000003</v>
      </c>
      <c r="V22" s="26">
        <v>334.61</v>
      </c>
    </row>
    <row r="23" spans="1:22">
      <c r="A23" s="22">
        <f t="shared" si="0"/>
        <v>22</v>
      </c>
      <c r="B23" s="32">
        <v>44908</v>
      </c>
      <c r="C23" s="26">
        <v>342.46</v>
      </c>
      <c r="D23" s="26">
        <v>272.26</v>
      </c>
      <c r="E23" s="21">
        <v>254.05</v>
      </c>
      <c r="F23" s="26">
        <v>77.349999999999994</v>
      </c>
      <c r="G23" s="26">
        <v>145.19999999999999</v>
      </c>
      <c r="H23" s="26">
        <v>133.63999999999999</v>
      </c>
      <c r="I23" s="26">
        <v>95.57</v>
      </c>
      <c r="J23" s="26">
        <v>57.97</v>
      </c>
      <c r="K23" s="21">
        <v>149.75</v>
      </c>
      <c r="L23" s="26">
        <v>16.670000000000002</v>
      </c>
      <c r="M23" s="26">
        <v>183.08</v>
      </c>
      <c r="N23" s="26">
        <v>138.71</v>
      </c>
      <c r="O23" s="284">
        <v>198.71</v>
      </c>
      <c r="P23" s="26">
        <v>86.6</v>
      </c>
      <c r="Q23" s="26">
        <v>100.44</v>
      </c>
      <c r="R23" s="21">
        <v>525.59</v>
      </c>
      <c r="S23" s="21">
        <v>128.28</v>
      </c>
      <c r="T23" s="26">
        <v>128.97</v>
      </c>
      <c r="U23" s="26">
        <v>38.299999999999997</v>
      </c>
      <c r="V23" s="26">
        <v>334.91</v>
      </c>
    </row>
    <row r="24" spans="1:22">
      <c r="A24" s="22">
        <f t="shared" si="0"/>
        <v>23</v>
      </c>
      <c r="B24" s="32">
        <v>44907</v>
      </c>
      <c r="C24" s="26">
        <v>338.17</v>
      </c>
      <c r="D24" s="26">
        <v>276.77999999999997</v>
      </c>
      <c r="E24" s="21">
        <v>254.06</v>
      </c>
      <c r="F24" s="26">
        <v>78.89</v>
      </c>
      <c r="G24" s="26">
        <v>145.13</v>
      </c>
      <c r="H24" s="26">
        <v>132.4</v>
      </c>
      <c r="I24" s="26">
        <v>97.63</v>
      </c>
      <c r="J24" s="26">
        <v>58.27</v>
      </c>
      <c r="K24" s="21">
        <v>149</v>
      </c>
      <c r="L24" s="26">
        <v>16.48</v>
      </c>
      <c r="M24" s="26">
        <v>182.89</v>
      </c>
      <c r="N24" s="26">
        <v>137.96</v>
      </c>
      <c r="O24" s="284">
        <v>201.61</v>
      </c>
      <c r="P24" s="26">
        <v>85.98</v>
      </c>
      <c r="Q24" s="26">
        <v>100.82</v>
      </c>
      <c r="R24" s="21">
        <v>535.17999999999995</v>
      </c>
      <c r="S24" s="21">
        <v>129.94</v>
      </c>
      <c r="T24" s="26">
        <v>128.53</v>
      </c>
      <c r="U24" s="26">
        <v>38.340000000000003</v>
      </c>
      <c r="V24" s="26">
        <v>325.20999999999998</v>
      </c>
    </row>
    <row r="25" spans="1:22">
      <c r="A25" s="22">
        <f t="shared" si="0"/>
        <v>24</v>
      </c>
      <c r="B25" s="32">
        <v>44904</v>
      </c>
      <c r="C25" s="26">
        <v>330.64</v>
      </c>
      <c r="D25" s="26">
        <v>278.64999999999998</v>
      </c>
      <c r="E25" s="21">
        <v>247.6</v>
      </c>
      <c r="F25" s="26">
        <v>78.83</v>
      </c>
      <c r="G25" s="26">
        <v>142.11000000000001</v>
      </c>
      <c r="H25" s="26">
        <v>131.53</v>
      </c>
      <c r="I25" s="26">
        <v>95.3</v>
      </c>
      <c r="J25" s="26">
        <v>56.52</v>
      </c>
      <c r="K25" s="21">
        <v>148.85</v>
      </c>
      <c r="L25" s="26">
        <v>16.149999999999999</v>
      </c>
      <c r="M25" s="26">
        <v>181.54</v>
      </c>
      <c r="N25" s="26">
        <v>136.19999999999999</v>
      </c>
      <c r="O25" s="284">
        <v>200.64</v>
      </c>
      <c r="P25" s="26">
        <v>85.28</v>
      </c>
      <c r="Q25" s="26">
        <v>100.04</v>
      </c>
      <c r="R25" s="21">
        <v>528.94000000000005</v>
      </c>
      <c r="S25" s="21">
        <v>129.38</v>
      </c>
      <c r="T25" s="26">
        <v>127.28</v>
      </c>
      <c r="U25" s="26">
        <v>38.51</v>
      </c>
      <c r="V25" s="26">
        <v>323.08</v>
      </c>
    </row>
    <row r="26" spans="1:22">
      <c r="A26" s="22">
        <f t="shared" si="0"/>
        <v>25</v>
      </c>
      <c r="B26" s="32">
        <v>44903</v>
      </c>
      <c r="C26" s="26">
        <v>332.58</v>
      </c>
      <c r="D26" s="26">
        <v>285.57</v>
      </c>
      <c r="E26" s="21">
        <v>247.97</v>
      </c>
      <c r="F26" s="26">
        <v>79.88</v>
      </c>
      <c r="G26" s="26">
        <v>144.82</v>
      </c>
      <c r="H26" s="26">
        <v>131.27000000000001</v>
      </c>
      <c r="I26" s="26">
        <v>96.08</v>
      </c>
      <c r="J26" s="26">
        <v>57.6</v>
      </c>
      <c r="K26" s="21">
        <v>150.5</v>
      </c>
      <c r="L26" s="26">
        <v>16.03</v>
      </c>
      <c r="M26" s="26">
        <v>184.92</v>
      </c>
      <c r="N26" s="26">
        <v>136.76</v>
      </c>
      <c r="O26" s="284">
        <v>202.49</v>
      </c>
      <c r="P26" s="26">
        <v>85.65</v>
      </c>
      <c r="Q26" s="26">
        <v>101.54</v>
      </c>
      <c r="R26" s="21">
        <v>540.54999999999995</v>
      </c>
      <c r="S26" s="21">
        <v>131.18</v>
      </c>
      <c r="T26" s="26">
        <v>128.79</v>
      </c>
      <c r="U26" s="26">
        <v>39.24</v>
      </c>
      <c r="V26" s="26">
        <v>318.44</v>
      </c>
    </row>
    <row r="27" spans="1:22">
      <c r="A27" s="22">
        <f t="shared" si="0"/>
        <v>26</v>
      </c>
      <c r="B27" s="32">
        <v>44902</v>
      </c>
      <c r="C27" s="26">
        <v>326.68</v>
      </c>
      <c r="D27" s="26">
        <v>285.76</v>
      </c>
      <c r="E27" s="21">
        <v>246.48</v>
      </c>
      <c r="F27" s="26">
        <v>79.930000000000007</v>
      </c>
      <c r="G27" s="26">
        <v>142.38999999999999</v>
      </c>
      <c r="H27" s="26">
        <v>131.52000000000001</v>
      </c>
      <c r="I27" s="26">
        <v>96.11</v>
      </c>
      <c r="J27" s="26">
        <v>57.33</v>
      </c>
      <c r="K27" s="21">
        <v>149</v>
      </c>
      <c r="L27" s="26">
        <v>16.27</v>
      </c>
      <c r="M27" s="26">
        <v>184.78</v>
      </c>
      <c r="N27" s="26">
        <v>136.69999999999999</v>
      </c>
      <c r="O27" s="284">
        <v>202.12</v>
      </c>
      <c r="P27" s="26">
        <v>85.35</v>
      </c>
      <c r="Q27" s="26">
        <v>101.23</v>
      </c>
      <c r="R27" s="21">
        <v>540.21</v>
      </c>
      <c r="S27" s="21">
        <v>130.47999999999999</v>
      </c>
      <c r="T27" s="26">
        <v>127.86</v>
      </c>
      <c r="U27" s="26">
        <v>39.479999999999997</v>
      </c>
      <c r="V27" s="26">
        <v>308.83</v>
      </c>
    </row>
    <row r="28" spans="1:22">
      <c r="A28" s="22">
        <f t="shared" si="0"/>
        <v>27</v>
      </c>
      <c r="B28" s="32">
        <v>44901</v>
      </c>
      <c r="C28" s="26">
        <v>331.15</v>
      </c>
      <c r="D28" s="26">
        <v>283.29000000000002</v>
      </c>
      <c r="E28" s="21">
        <v>244.39</v>
      </c>
      <c r="F28" s="26">
        <v>79.92</v>
      </c>
      <c r="G28" s="26">
        <v>143.33000000000001</v>
      </c>
      <c r="H28" s="26">
        <v>131.51</v>
      </c>
      <c r="I28" s="26">
        <v>95.39</v>
      </c>
      <c r="J28" s="26">
        <v>57.76</v>
      </c>
      <c r="K28" s="21">
        <v>148.97</v>
      </c>
      <c r="L28" s="26">
        <v>16.329999999999998</v>
      </c>
      <c r="M28" s="26">
        <v>183.49</v>
      </c>
      <c r="N28" s="26">
        <v>136.01</v>
      </c>
      <c r="O28" s="284">
        <v>202.97</v>
      </c>
      <c r="P28" s="26">
        <v>84.38</v>
      </c>
      <c r="Q28" s="26">
        <v>101.44</v>
      </c>
      <c r="R28" s="21">
        <v>531.80999999999995</v>
      </c>
      <c r="S28" s="21">
        <v>130.97</v>
      </c>
      <c r="T28" s="26">
        <v>128.25</v>
      </c>
      <c r="U28" s="26">
        <v>39.21</v>
      </c>
      <c r="V28" s="26">
        <v>314.07</v>
      </c>
    </row>
    <row r="29" spans="1:22">
      <c r="A29" s="22">
        <f t="shared" si="0"/>
        <v>28</v>
      </c>
      <c r="B29" s="32">
        <v>44900</v>
      </c>
      <c r="C29" s="26">
        <v>334.09</v>
      </c>
      <c r="D29" s="26">
        <v>284.91000000000003</v>
      </c>
      <c r="E29" s="21">
        <v>246.21</v>
      </c>
      <c r="F29" s="26">
        <v>80.7</v>
      </c>
      <c r="G29" s="26">
        <v>144.97999999999999</v>
      </c>
      <c r="H29" s="26">
        <v>131.66</v>
      </c>
      <c r="I29" s="26">
        <v>95.42</v>
      </c>
      <c r="J29" s="26">
        <v>58.74</v>
      </c>
      <c r="K29" s="21">
        <v>148.91999999999999</v>
      </c>
      <c r="L29" s="26">
        <v>16.34</v>
      </c>
      <c r="M29" s="26">
        <v>188.93</v>
      </c>
      <c r="N29" s="26">
        <v>137.16999999999999</v>
      </c>
      <c r="O29" s="284">
        <v>203.77</v>
      </c>
      <c r="P29" s="26">
        <v>84.05</v>
      </c>
      <c r="Q29" s="26">
        <v>102.17</v>
      </c>
      <c r="R29" s="21">
        <v>541.42999999999995</v>
      </c>
      <c r="S29" s="21">
        <v>131.26</v>
      </c>
      <c r="T29" s="26">
        <v>129.33000000000001</v>
      </c>
      <c r="U29" s="26">
        <v>39.6</v>
      </c>
      <c r="V29" s="26">
        <v>323.51</v>
      </c>
    </row>
    <row r="30" spans="1:22">
      <c r="A30" s="22">
        <f t="shared" si="0"/>
        <v>29</v>
      </c>
      <c r="B30" s="32">
        <v>44897</v>
      </c>
      <c r="C30" s="26">
        <v>341.53</v>
      </c>
      <c r="D30" s="26">
        <v>285.51</v>
      </c>
      <c r="E30" s="21">
        <v>252.38</v>
      </c>
      <c r="F30" s="26">
        <v>81.13</v>
      </c>
      <c r="G30" s="26">
        <v>148.99</v>
      </c>
      <c r="H30" s="26">
        <v>133.47999999999999</v>
      </c>
      <c r="I30" s="26">
        <v>96.71</v>
      </c>
      <c r="J30" s="26">
        <v>61.51</v>
      </c>
      <c r="K30" s="21">
        <v>150.46</v>
      </c>
      <c r="L30" s="26">
        <v>16.71</v>
      </c>
      <c r="M30" s="26">
        <v>191.6</v>
      </c>
      <c r="N30" s="26">
        <v>137.93</v>
      </c>
      <c r="O30" s="284">
        <v>203.49</v>
      </c>
      <c r="P30" s="26">
        <v>86.38</v>
      </c>
      <c r="Q30" s="26">
        <v>104.04</v>
      </c>
      <c r="R30" s="21">
        <v>545.6</v>
      </c>
      <c r="S30" s="21">
        <v>132.51</v>
      </c>
      <c r="T30" s="26">
        <v>131.85</v>
      </c>
      <c r="U30" s="26">
        <v>40.479999999999997</v>
      </c>
      <c r="V30" s="26">
        <v>342.22</v>
      </c>
    </row>
    <row r="31" spans="1:22">
      <c r="A31" s="22">
        <f t="shared" si="0"/>
        <v>30</v>
      </c>
      <c r="B31" s="32">
        <v>44896</v>
      </c>
      <c r="C31" s="26">
        <v>344.11</v>
      </c>
      <c r="D31" s="26">
        <v>285.94</v>
      </c>
      <c r="E31" s="21">
        <v>250.83</v>
      </c>
      <c r="F31" s="26">
        <v>80.88</v>
      </c>
      <c r="G31" s="26">
        <v>149.86000000000001</v>
      </c>
      <c r="H31" s="26">
        <v>134.5</v>
      </c>
      <c r="I31" s="26">
        <v>98.77</v>
      </c>
      <c r="J31" s="26">
        <v>61.93</v>
      </c>
      <c r="K31" s="21">
        <v>152.61000000000001</v>
      </c>
      <c r="L31" s="26">
        <v>16.61</v>
      </c>
      <c r="M31" s="26">
        <v>190.73</v>
      </c>
      <c r="N31" s="26">
        <v>136.6</v>
      </c>
      <c r="O31" s="284">
        <v>204.33</v>
      </c>
      <c r="P31" s="26">
        <v>85.73</v>
      </c>
      <c r="Q31" s="26">
        <v>103.25</v>
      </c>
      <c r="R31" s="21">
        <v>530.29999999999995</v>
      </c>
      <c r="S31" s="21">
        <v>131.26</v>
      </c>
      <c r="T31" s="26">
        <v>129.78</v>
      </c>
      <c r="U31" s="26">
        <v>40.39</v>
      </c>
      <c r="V31" s="26">
        <v>352.23</v>
      </c>
    </row>
    <row r="32" spans="1:22">
      <c r="A32" s="22">
        <f t="shared" si="0"/>
        <v>31</v>
      </c>
      <c r="B32" s="32">
        <v>44895</v>
      </c>
      <c r="C32" s="26">
        <v>344.93</v>
      </c>
      <c r="D32" s="26">
        <v>286.39999999999998</v>
      </c>
      <c r="E32" s="21">
        <v>249.34</v>
      </c>
      <c r="F32" s="26">
        <v>80.28</v>
      </c>
      <c r="G32" s="26">
        <v>149.11000000000001</v>
      </c>
      <c r="H32" s="26">
        <v>132.83000000000001</v>
      </c>
      <c r="I32" s="26">
        <v>100.22</v>
      </c>
      <c r="J32" s="26">
        <v>61.84</v>
      </c>
      <c r="K32" s="21">
        <v>151.83000000000001</v>
      </c>
      <c r="L32" s="26">
        <v>16.739999999999998</v>
      </c>
      <c r="M32" s="26">
        <v>189.35</v>
      </c>
      <c r="N32" s="26">
        <v>135.63</v>
      </c>
      <c r="O32" s="284">
        <v>207.14</v>
      </c>
      <c r="P32" s="26">
        <v>85.18</v>
      </c>
      <c r="Q32" s="26">
        <v>102.86</v>
      </c>
      <c r="R32" s="21">
        <v>533.29</v>
      </c>
      <c r="S32" s="21">
        <v>132.15</v>
      </c>
      <c r="T32" s="26">
        <v>130.07</v>
      </c>
      <c r="U32" s="26">
        <v>40.44</v>
      </c>
      <c r="V32" s="26">
        <v>342.74</v>
      </c>
    </row>
    <row r="33" spans="1:22">
      <c r="A33" s="22">
        <f t="shared" si="0"/>
        <v>32</v>
      </c>
      <c r="B33" s="32">
        <v>44894</v>
      </c>
      <c r="C33" s="26">
        <v>326.77999999999997</v>
      </c>
      <c r="D33" s="26">
        <v>281.99</v>
      </c>
      <c r="E33" s="21">
        <v>241.02</v>
      </c>
      <c r="F33" s="26">
        <v>79.03</v>
      </c>
      <c r="G33" s="26">
        <v>142.82</v>
      </c>
      <c r="H33" s="26">
        <v>131.03</v>
      </c>
      <c r="I33" s="26">
        <v>97.6</v>
      </c>
      <c r="J33" s="26">
        <v>60.5</v>
      </c>
      <c r="K33" s="21">
        <v>149.01</v>
      </c>
      <c r="L33" s="26">
        <v>16.32</v>
      </c>
      <c r="M33" s="26">
        <v>185.9</v>
      </c>
      <c r="N33" s="26">
        <v>133.16</v>
      </c>
      <c r="O33" s="284">
        <v>203.43</v>
      </c>
      <c r="P33" s="26">
        <v>83.75</v>
      </c>
      <c r="Q33" s="26">
        <v>99.79</v>
      </c>
      <c r="R33" s="21">
        <v>528.35</v>
      </c>
      <c r="S33" s="21">
        <v>131.12</v>
      </c>
      <c r="T33" s="26">
        <v>127.49</v>
      </c>
      <c r="U33" s="26">
        <v>39.83</v>
      </c>
      <c r="V33" s="26">
        <v>324.14999999999998</v>
      </c>
    </row>
    <row r="34" spans="1:22">
      <c r="A34" s="22">
        <f t="shared" si="0"/>
        <v>33</v>
      </c>
      <c r="B34" s="32">
        <v>44893</v>
      </c>
      <c r="C34" s="26">
        <v>328.97</v>
      </c>
      <c r="D34" s="26">
        <v>282.62</v>
      </c>
      <c r="E34" s="21">
        <v>237.34</v>
      </c>
      <c r="F34" s="26">
        <v>79.14</v>
      </c>
      <c r="G34" s="26">
        <v>146.5</v>
      </c>
      <c r="H34" s="26">
        <v>130.85</v>
      </c>
      <c r="I34" s="26">
        <v>97.67</v>
      </c>
      <c r="J34" s="26">
        <v>60.87</v>
      </c>
      <c r="K34" s="21">
        <v>149.07</v>
      </c>
      <c r="L34" s="26">
        <v>16.32</v>
      </c>
      <c r="M34" s="26">
        <v>188.8</v>
      </c>
      <c r="N34" s="26">
        <v>133.31</v>
      </c>
      <c r="O34" s="284">
        <v>204.49</v>
      </c>
      <c r="P34" s="26">
        <v>83.75</v>
      </c>
      <c r="Q34" s="26">
        <v>101.88</v>
      </c>
      <c r="R34" s="21">
        <v>524.88</v>
      </c>
      <c r="S34" s="21">
        <v>130.02000000000001</v>
      </c>
      <c r="T34" s="26">
        <v>131.84</v>
      </c>
      <c r="U34" s="26">
        <v>39.78</v>
      </c>
      <c r="V34" s="26">
        <v>326.73</v>
      </c>
    </row>
    <row r="35" spans="1:22">
      <c r="A35" s="22">
        <f t="shared" si="0"/>
        <v>34</v>
      </c>
      <c r="B35" s="32">
        <v>44890</v>
      </c>
      <c r="C35" s="26">
        <v>334.3</v>
      </c>
      <c r="D35" s="26">
        <v>283.74</v>
      </c>
      <c r="E35" s="21">
        <v>238.06</v>
      </c>
      <c r="F35" s="26">
        <v>79.239999999999995</v>
      </c>
      <c r="G35" s="26">
        <v>148.52000000000001</v>
      </c>
      <c r="H35" s="26">
        <v>132.41</v>
      </c>
      <c r="I35" s="26">
        <v>98.76</v>
      </c>
      <c r="J35" s="26">
        <v>61.06</v>
      </c>
      <c r="K35" s="21">
        <v>149.06</v>
      </c>
      <c r="L35" s="26">
        <v>16.670000000000002</v>
      </c>
      <c r="M35" s="26">
        <v>191.42</v>
      </c>
      <c r="N35" s="26">
        <v>135.03</v>
      </c>
      <c r="O35" s="284">
        <v>205.32</v>
      </c>
      <c r="P35" s="26">
        <v>84.91</v>
      </c>
      <c r="Q35" s="26">
        <v>103.37</v>
      </c>
      <c r="R35" s="21">
        <v>527.83000000000004</v>
      </c>
      <c r="S35" s="21">
        <v>131.57</v>
      </c>
      <c r="T35" s="26">
        <v>133.72</v>
      </c>
      <c r="U35" s="26">
        <v>39.99</v>
      </c>
      <c r="V35" s="26">
        <v>330.88</v>
      </c>
    </row>
    <row r="36" spans="1:22">
      <c r="A36" s="22">
        <f t="shared" si="0"/>
        <v>35</v>
      </c>
      <c r="B36" s="32">
        <v>44888</v>
      </c>
      <c r="C36" s="26">
        <v>335.78</v>
      </c>
      <c r="D36" s="26">
        <v>283.39999999999998</v>
      </c>
      <c r="E36" s="21">
        <v>237.34</v>
      </c>
      <c r="F36" s="26">
        <v>79.14</v>
      </c>
      <c r="G36" s="26">
        <v>148.43</v>
      </c>
      <c r="H36" s="26">
        <v>131.47999999999999</v>
      </c>
      <c r="I36" s="26">
        <v>98.06</v>
      </c>
      <c r="J36" s="26">
        <v>61.31</v>
      </c>
      <c r="K36" s="21">
        <v>148.46</v>
      </c>
      <c r="L36" s="26">
        <v>16.5</v>
      </c>
      <c r="M36" s="26">
        <v>190.06</v>
      </c>
      <c r="N36" s="26">
        <v>134</v>
      </c>
      <c r="O36" s="284">
        <v>203.58</v>
      </c>
      <c r="P36" s="26">
        <v>86.11</v>
      </c>
      <c r="Q36" s="26">
        <v>103.93</v>
      </c>
      <c r="R36" s="21">
        <v>522.34</v>
      </c>
      <c r="S36" s="21">
        <v>131.09</v>
      </c>
      <c r="T36" s="26">
        <v>131.9</v>
      </c>
      <c r="U36" s="26">
        <v>39.72</v>
      </c>
      <c r="V36" s="26">
        <v>333.04</v>
      </c>
    </row>
    <row r="37" spans="1:22">
      <c r="A37" s="22">
        <f t="shared" si="0"/>
        <v>36</v>
      </c>
      <c r="B37" s="32">
        <v>44887</v>
      </c>
      <c r="C37" s="26">
        <v>330.88</v>
      </c>
      <c r="D37" s="26">
        <v>287.05</v>
      </c>
      <c r="E37" s="21">
        <v>235.61</v>
      </c>
      <c r="F37" s="26">
        <v>78.86</v>
      </c>
      <c r="G37" s="26">
        <v>148.36000000000001</v>
      </c>
      <c r="H37" s="26">
        <v>131.55000000000001</v>
      </c>
      <c r="I37" s="26">
        <v>97.65</v>
      </c>
      <c r="J37" s="26">
        <v>61.52</v>
      </c>
      <c r="K37" s="21">
        <v>146.69999999999999</v>
      </c>
      <c r="L37" s="26">
        <v>16.45</v>
      </c>
      <c r="M37" s="26">
        <v>188.94</v>
      </c>
      <c r="N37" s="26">
        <v>134.97999999999999</v>
      </c>
      <c r="O37" s="284">
        <v>205.17</v>
      </c>
      <c r="P37" s="26">
        <v>86.12</v>
      </c>
      <c r="Q37" s="26">
        <v>103.16</v>
      </c>
      <c r="R37" s="21">
        <v>524.65</v>
      </c>
      <c r="S37" s="21">
        <v>130.09</v>
      </c>
      <c r="T37" s="26">
        <v>132.74</v>
      </c>
      <c r="U37" s="26">
        <v>39.54</v>
      </c>
      <c r="V37" s="26">
        <v>326.93</v>
      </c>
    </row>
    <row r="38" spans="1:22">
      <c r="A38" s="22">
        <f t="shared" si="0"/>
        <v>37</v>
      </c>
      <c r="B38" s="32">
        <v>44886</v>
      </c>
      <c r="C38" s="26">
        <v>321.49</v>
      </c>
      <c r="D38" s="26">
        <v>288.16000000000003</v>
      </c>
      <c r="E38" s="21">
        <v>234.69</v>
      </c>
      <c r="F38" s="26">
        <v>78.959999999999994</v>
      </c>
      <c r="G38" s="26">
        <v>147.1</v>
      </c>
      <c r="H38" s="26">
        <v>129.52000000000001</v>
      </c>
      <c r="I38" s="26">
        <v>97.57</v>
      </c>
      <c r="J38" s="26">
        <v>59.38</v>
      </c>
      <c r="K38" s="21">
        <v>146.5</v>
      </c>
      <c r="L38" s="26">
        <v>16.34</v>
      </c>
      <c r="M38" s="26">
        <v>188.81</v>
      </c>
      <c r="N38" s="26">
        <v>133.49</v>
      </c>
      <c r="O38" s="284">
        <v>209.06</v>
      </c>
      <c r="P38" s="26">
        <v>85.15</v>
      </c>
      <c r="Q38" s="26">
        <v>101.1</v>
      </c>
      <c r="R38" s="21">
        <v>527.87</v>
      </c>
      <c r="S38" s="21">
        <v>129.81</v>
      </c>
      <c r="T38" s="26">
        <v>130.59</v>
      </c>
      <c r="U38" s="26">
        <v>42.12</v>
      </c>
      <c r="V38" s="26">
        <v>321.82</v>
      </c>
    </row>
    <row r="39" spans="1:22">
      <c r="A39" s="22">
        <f t="shared" si="0"/>
        <v>38</v>
      </c>
      <c r="B39" s="32">
        <v>44883</v>
      </c>
      <c r="C39" s="26">
        <v>330.86</v>
      </c>
      <c r="D39" s="26">
        <v>287.29000000000002</v>
      </c>
      <c r="E39" s="21">
        <v>225.59</v>
      </c>
      <c r="F39" s="26">
        <v>77.45</v>
      </c>
      <c r="G39" s="26">
        <v>144.6</v>
      </c>
      <c r="H39" s="26">
        <v>129.29</v>
      </c>
      <c r="I39" s="26">
        <v>97.09</v>
      </c>
      <c r="J39" s="26">
        <v>59.48</v>
      </c>
      <c r="K39" s="21">
        <v>146.41999999999999</v>
      </c>
      <c r="L39" s="26">
        <v>16.36</v>
      </c>
      <c r="M39" s="26">
        <v>186.96</v>
      </c>
      <c r="N39" s="26">
        <v>131.4</v>
      </c>
      <c r="O39" s="284">
        <v>204.97</v>
      </c>
      <c r="P39" s="26">
        <v>83.76</v>
      </c>
      <c r="Q39" s="26">
        <v>99.7</v>
      </c>
      <c r="R39" s="21">
        <v>520.41999999999996</v>
      </c>
      <c r="S39" s="21">
        <v>128.36000000000001</v>
      </c>
      <c r="T39" s="26">
        <v>130.25</v>
      </c>
      <c r="U39" s="26">
        <v>42.46</v>
      </c>
      <c r="V39" s="26">
        <v>313.45</v>
      </c>
    </row>
    <row r="40" spans="1:22">
      <c r="A40" s="22">
        <f t="shared" si="0"/>
        <v>39</v>
      </c>
      <c r="B40" s="32">
        <v>44882</v>
      </c>
      <c r="C40" s="26">
        <v>337.83</v>
      </c>
      <c r="D40" s="26">
        <v>287.3</v>
      </c>
      <c r="E40" s="21">
        <v>219.91</v>
      </c>
      <c r="F40" s="26">
        <v>77.16</v>
      </c>
      <c r="G40" s="26">
        <v>142.57</v>
      </c>
      <c r="H40" s="26">
        <v>127.98</v>
      </c>
      <c r="I40" s="26">
        <v>95.23</v>
      </c>
      <c r="J40" s="26">
        <v>59.71</v>
      </c>
      <c r="K40" s="21">
        <v>145.96</v>
      </c>
      <c r="L40" s="26">
        <v>15.97</v>
      </c>
      <c r="M40" s="26">
        <v>183.1</v>
      </c>
      <c r="N40" s="26">
        <v>128.87</v>
      </c>
      <c r="O40" s="284">
        <v>207.39</v>
      </c>
      <c r="P40" s="26">
        <v>83.12</v>
      </c>
      <c r="Q40" s="26">
        <v>98.96</v>
      </c>
      <c r="R40" s="21">
        <v>518.85</v>
      </c>
      <c r="S40" s="21">
        <v>128.02000000000001</v>
      </c>
      <c r="T40" s="26">
        <v>130.19999999999999</v>
      </c>
      <c r="U40" s="26">
        <v>41.84</v>
      </c>
      <c r="V40" s="26">
        <v>320.55</v>
      </c>
    </row>
    <row r="41" spans="1:22">
      <c r="A41" s="22">
        <f t="shared" si="0"/>
        <v>40</v>
      </c>
      <c r="B41" s="32">
        <v>44881</v>
      </c>
      <c r="C41" s="26">
        <v>338.41</v>
      </c>
      <c r="D41" s="26">
        <v>283.77</v>
      </c>
      <c r="E41" s="21">
        <v>222.08</v>
      </c>
      <c r="F41" s="26">
        <v>76.150000000000006</v>
      </c>
      <c r="G41" s="26">
        <v>142.96</v>
      </c>
      <c r="H41" s="26">
        <v>127.84</v>
      </c>
      <c r="I41" s="26">
        <v>92.8</v>
      </c>
      <c r="J41" s="26">
        <v>60.37</v>
      </c>
      <c r="K41" s="21">
        <v>149.27000000000001</v>
      </c>
      <c r="L41" s="26">
        <v>16.09</v>
      </c>
      <c r="M41" s="26">
        <v>180.64</v>
      </c>
      <c r="N41" s="26">
        <v>129.01</v>
      </c>
      <c r="O41" s="284">
        <v>208.72</v>
      </c>
      <c r="P41" s="26">
        <v>83.65</v>
      </c>
      <c r="Q41" s="26">
        <v>99.19</v>
      </c>
      <c r="R41" s="21">
        <v>505.13</v>
      </c>
      <c r="S41" s="21">
        <v>125.91</v>
      </c>
      <c r="T41" s="26">
        <v>129.35</v>
      </c>
      <c r="U41" s="26">
        <v>42.03</v>
      </c>
      <c r="V41" s="26">
        <v>335.64</v>
      </c>
    </row>
    <row r="42" spans="1:22">
      <c r="A42" s="22">
        <f t="shared" si="0"/>
        <v>41</v>
      </c>
      <c r="B42" s="32">
        <v>44880</v>
      </c>
      <c r="C42" s="26">
        <v>345.96</v>
      </c>
      <c r="D42" s="26">
        <v>283.60000000000002</v>
      </c>
      <c r="E42" s="21">
        <v>222.37</v>
      </c>
      <c r="F42" s="26">
        <v>76.28</v>
      </c>
      <c r="G42" s="26">
        <v>142.6</v>
      </c>
      <c r="H42" s="26">
        <v>129.05000000000001</v>
      </c>
      <c r="I42" s="26">
        <v>97.68</v>
      </c>
      <c r="J42" s="26">
        <v>60.1</v>
      </c>
      <c r="K42" s="21">
        <v>147.94</v>
      </c>
      <c r="L42" s="26">
        <v>16.059999999999999</v>
      </c>
      <c r="M42" s="26">
        <v>181.2</v>
      </c>
      <c r="N42" s="26">
        <v>128.13999999999999</v>
      </c>
      <c r="O42" s="284">
        <v>201.67</v>
      </c>
      <c r="P42" s="26">
        <v>83.65</v>
      </c>
      <c r="Q42" s="26">
        <v>98.14</v>
      </c>
      <c r="R42" s="21">
        <v>500.72</v>
      </c>
      <c r="S42" s="21">
        <v>123.06</v>
      </c>
      <c r="T42" s="26">
        <v>128.22999999999999</v>
      </c>
      <c r="U42" s="26">
        <v>41.47</v>
      </c>
      <c r="V42" s="26">
        <v>337.2</v>
      </c>
    </row>
    <row r="43" spans="1:22">
      <c r="A43" s="22">
        <f t="shared" si="0"/>
        <v>42</v>
      </c>
      <c r="B43" s="32">
        <v>44879</v>
      </c>
      <c r="C43" s="26">
        <v>340.37</v>
      </c>
      <c r="D43" s="26">
        <v>285.3</v>
      </c>
      <c r="E43" s="21">
        <v>224.16</v>
      </c>
      <c r="F43" s="26">
        <v>76.39</v>
      </c>
      <c r="G43" s="26">
        <v>141.32</v>
      </c>
      <c r="H43" s="26">
        <v>127.9</v>
      </c>
      <c r="I43" s="26">
        <v>97.96</v>
      </c>
      <c r="J43" s="26">
        <v>60.28</v>
      </c>
      <c r="K43" s="21">
        <v>150.38</v>
      </c>
      <c r="L43" s="26">
        <v>15.6</v>
      </c>
      <c r="M43" s="26">
        <v>177.43</v>
      </c>
      <c r="N43" s="26">
        <v>127.56</v>
      </c>
      <c r="O43" s="284">
        <v>199.99</v>
      </c>
      <c r="P43" s="26">
        <v>82.75</v>
      </c>
      <c r="Q43" s="26">
        <v>96.92</v>
      </c>
      <c r="R43" s="21">
        <v>481.74</v>
      </c>
      <c r="S43" s="21">
        <v>122.98</v>
      </c>
      <c r="T43" s="26">
        <v>127.14</v>
      </c>
      <c r="U43" s="26">
        <v>41.88</v>
      </c>
      <c r="V43" s="26">
        <v>320.35000000000002</v>
      </c>
    </row>
    <row r="44" spans="1:22">
      <c r="A44" s="22">
        <f t="shared" si="0"/>
        <v>43</v>
      </c>
      <c r="B44" s="32">
        <v>44876</v>
      </c>
      <c r="C44" s="26">
        <v>341.15</v>
      </c>
      <c r="D44" s="26">
        <v>285.02</v>
      </c>
      <c r="E44" s="21">
        <v>227.67</v>
      </c>
      <c r="F44" s="26">
        <v>75.959999999999994</v>
      </c>
      <c r="G44" s="26">
        <v>139.99</v>
      </c>
      <c r="H44" s="26">
        <v>131.59</v>
      </c>
      <c r="I44" s="26">
        <v>98.26</v>
      </c>
      <c r="J44" s="26">
        <v>59.6</v>
      </c>
      <c r="K44" s="21">
        <v>151.03</v>
      </c>
      <c r="L44" s="26">
        <v>15.49</v>
      </c>
      <c r="M44" s="26">
        <v>174.49</v>
      </c>
      <c r="N44" s="26">
        <v>127.45</v>
      </c>
      <c r="O44" s="284">
        <v>204.46</v>
      </c>
      <c r="P44" s="26">
        <v>83.77</v>
      </c>
      <c r="Q44" s="26">
        <v>98.12</v>
      </c>
      <c r="R44" s="21">
        <v>492.7</v>
      </c>
      <c r="S44" s="21">
        <v>126.23</v>
      </c>
      <c r="T44" s="26">
        <v>126.18</v>
      </c>
      <c r="U44" s="26">
        <v>41.59</v>
      </c>
      <c r="V44" s="26">
        <v>324.61</v>
      </c>
    </row>
    <row r="45" spans="1:22">
      <c r="A45" s="22">
        <f t="shared" si="0"/>
        <v>44</v>
      </c>
      <c r="B45" s="32">
        <v>44875</v>
      </c>
      <c r="C45" s="26">
        <v>329.95</v>
      </c>
      <c r="D45" s="26">
        <v>291.01</v>
      </c>
      <c r="E45" s="21">
        <v>229.28</v>
      </c>
      <c r="F45" s="26">
        <v>79.38</v>
      </c>
      <c r="G45" s="26">
        <v>141.24</v>
      </c>
      <c r="H45" s="26">
        <v>130.72999999999999</v>
      </c>
      <c r="I45" s="26">
        <v>93.93</v>
      </c>
      <c r="J45" s="26">
        <v>59.38</v>
      </c>
      <c r="K45" s="21">
        <v>152.47999999999999</v>
      </c>
      <c r="L45" s="26">
        <v>15.27</v>
      </c>
      <c r="M45" s="26">
        <v>175.75</v>
      </c>
      <c r="N45" s="26">
        <v>127.78</v>
      </c>
      <c r="O45" s="284">
        <v>208.48</v>
      </c>
      <c r="P45" s="26">
        <v>81.86</v>
      </c>
      <c r="Q45" s="26">
        <v>99.3</v>
      </c>
      <c r="R45" s="21">
        <v>531.59</v>
      </c>
      <c r="S45" s="21">
        <v>129.74</v>
      </c>
      <c r="T45" s="26">
        <v>131.13999999999999</v>
      </c>
      <c r="U45" s="26">
        <v>42.02</v>
      </c>
      <c r="V45" s="26">
        <v>309.70999999999998</v>
      </c>
    </row>
    <row r="46" spans="1:22">
      <c r="A46" s="22">
        <f t="shared" si="0"/>
        <v>45</v>
      </c>
      <c r="B46" s="32">
        <v>44874</v>
      </c>
      <c r="C46" s="26">
        <v>298.87</v>
      </c>
      <c r="D46" s="26">
        <v>289.64999999999998</v>
      </c>
      <c r="E46" s="21">
        <v>218.29</v>
      </c>
      <c r="F46" s="26">
        <v>79.78</v>
      </c>
      <c r="G46" s="26">
        <v>133.74</v>
      </c>
      <c r="H46" s="26">
        <v>127.43</v>
      </c>
      <c r="I46" s="26">
        <v>90.31</v>
      </c>
      <c r="J46" s="26">
        <v>56.86</v>
      </c>
      <c r="K46" s="21">
        <v>145.41999999999999</v>
      </c>
      <c r="L46" s="26">
        <v>14.2</v>
      </c>
      <c r="M46" s="26">
        <v>172.52</v>
      </c>
      <c r="N46" s="26">
        <v>123.83</v>
      </c>
      <c r="O46" s="284">
        <v>203.34</v>
      </c>
      <c r="P46" s="26">
        <v>79.209999999999994</v>
      </c>
      <c r="Q46" s="26">
        <v>96.23</v>
      </c>
      <c r="R46" s="21">
        <v>533.14</v>
      </c>
      <c r="S46" s="21">
        <v>127.7</v>
      </c>
      <c r="T46" s="26">
        <v>129.69</v>
      </c>
      <c r="U46" s="26">
        <v>41.55</v>
      </c>
      <c r="V46" s="26">
        <v>292.02</v>
      </c>
    </row>
    <row r="47" spans="1:22">
      <c r="A47" s="22">
        <f t="shared" si="0"/>
        <v>46</v>
      </c>
      <c r="B47" s="32">
        <v>44873</v>
      </c>
      <c r="C47" s="26">
        <v>302.17</v>
      </c>
      <c r="D47" s="26">
        <v>292.39</v>
      </c>
      <c r="E47" s="21">
        <v>219.49</v>
      </c>
      <c r="F47" s="26">
        <v>79.98</v>
      </c>
      <c r="G47" s="26">
        <v>136.49</v>
      </c>
      <c r="H47" s="26">
        <v>127.94</v>
      </c>
      <c r="I47" s="26">
        <v>92.5</v>
      </c>
      <c r="J47" s="26">
        <v>57.96</v>
      </c>
      <c r="K47" s="21">
        <v>145.83000000000001</v>
      </c>
      <c r="L47" s="26">
        <v>14.43</v>
      </c>
      <c r="M47" s="26">
        <v>180.94</v>
      </c>
      <c r="N47" s="26">
        <v>124.58</v>
      </c>
      <c r="O47" s="284">
        <v>208.76</v>
      </c>
      <c r="P47" s="26">
        <v>80.7</v>
      </c>
      <c r="Q47" s="26">
        <v>97.86</v>
      </c>
      <c r="R47" s="21">
        <v>540.92999999999995</v>
      </c>
      <c r="S47" s="21">
        <v>129.1</v>
      </c>
      <c r="T47" s="26">
        <v>130.96</v>
      </c>
      <c r="U47" s="26">
        <v>42</v>
      </c>
      <c r="V47" s="26">
        <v>296.14</v>
      </c>
    </row>
    <row r="48" spans="1:22">
      <c r="A48" s="22">
        <f t="shared" si="0"/>
        <v>47</v>
      </c>
      <c r="B48" s="32">
        <v>44872</v>
      </c>
      <c r="C48" s="26">
        <v>299.54000000000002</v>
      </c>
      <c r="D48" s="26">
        <v>277.02</v>
      </c>
      <c r="E48" s="21">
        <v>220.94</v>
      </c>
      <c r="F48" s="26">
        <v>79.19</v>
      </c>
      <c r="G48" s="26">
        <v>135.5</v>
      </c>
      <c r="H48" s="26">
        <v>127</v>
      </c>
      <c r="I48" s="26">
        <v>92.06</v>
      </c>
      <c r="J48" s="26">
        <v>58.89</v>
      </c>
      <c r="K48" s="21">
        <v>146.13999999999999</v>
      </c>
      <c r="L48" s="26">
        <v>14.13</v>
      </c>
      <c r="M48" s="26">
        <v>181.85</v>
      </c>
      <c r="N48" s="26">
        <v>124.32</v>
      </c>
      <c r="O48" s="284">
        <v>208.6</v>
      </c>
      <c r="P48" s="26">
        <v>79.94</v>
      </c>
      <c r="Q48" s="26">
        <v>98.9</v>
      </c>
      <c r="R48" s="21">
        <v>534.77</v>
      </c>
      <c r="S48" s="21">
        <v>127.3</v>
      </c>
      <c r="T48" s="26">
        <v>130.16</v>
      </c>
      <c r="U48" s="26">
        <v>41.75</v>
      </c>
      <c r="V48" s="26">
        <v>289.47000000000003</v>
      </c>
    </row>
    <row r="49" spans="1:22">
      <c r="A49" s="22">
        <f t="shared" si="0"/>
        <v>48</v>
      </c>
      <c r="B49" s="32">
        <v>44869</v>
      </c>
      <c r="C49" s="26">
        <v>285.75</v>
      </c>
      <c r="D49" s="26">
        <v>269.04000000000002</v>
      </c>
      <c r="E49" s="21">
        <v>220.84</v>
      </c>
      <c r="F49" s="26">
        <v>78.78</v>
      </c>
      <c r="G49" s="26">
        <v>133.44</v>
      </c>
      <c r="H49" s="26">
        <v>125.6</v>
      </c>
      <c r="I49" s="26">
        <v>89.97</v>
      </c>
      <c r="J49" s="26">
        <v>57.97</v>
      </c>
      <c r="K49" s="21">
        <v>143.62</v>
      </c>
      <c r="L49" s="26">
        <v>13.63</v>
      </c>
      <c r="M49" s="26">
        <v>180.46</v>
      </c>
      <c r="N49" s="26">
        <v>122.52</v>
      </c>
      <c r="O49" s="284">
        <v>200.88</v>
      </c>
      <c r="P49" s="26">
        <v>79.02</v>
      </c>
      <c r="Q49" s="26">
        <v>97.94</v>
      </c>
      <c r="R49" s="21">
        <v>522.77</v>
      </c>
      <c r="S49" s="21">
        <v>126.62</v>
      </c>
      <c r="T49" s="26">
        <v>127.55</v>
      </c>
      <c r="U49" s="26">
        <v>41.91</v>
      </c>
      <c r="V49" s="26">
        <v>287.93</v>
      </c>
    </row>
    <row r="50" spans="1:22">
      <c r="A50" s="22">
        <f t="shared" si="0"/>
        <v>49</v>
      </c>
      <c r="B50" s="32">
        <v>44868</v>
      </c>
      <c r="C50" s="26">
        <v>285.93</v>
      </c>
      <c r="D50" s="26">
        <v>265.88</v>
      </c>
      <c r="E50" s="21">
        <v>221</v>
      </c>
      <c r="F50" s="26">
        <v>78.48</v>
      </c>
      <c r="G50" s="26">
        <v>133.91</v>
      </c>
      <c r="H50" s="26">
        <v>124.84</v>
      </c>
      <c r="I50" s="26">
        <v>88.47</v>
      </c>
      <c r="J50" s="26">
        <v>58.04</v>
      </c>
      <c r="K50" s="21">
        <v>142.97999999999999</v>
      </c>
      <c r="L50" s="26">
        <v>14</v>
      </c>
      <c r="M50" s="26">
        <v>179.62</v>
      </c>
      <c r="N50" s="26">
        <v>122.02</v>
      </c>
      <c r="O50" s="284">
        <v>195.89</v>
      </c>
      <c r="P50" s="26">
        <v>76.760000000000005</v>
      </c>
      <c r="Q50" s="26">
        <v>91.09</v>
      </c>
      <c r="R50" s="21">
        <v>525.51</v>
      </c>
      <c r="S50" s="21">
        <v>127.32</v>
      </c>
      <c r="T50" s="26">
        <v>127.97</v>
      </c>
      <c r="U50" s="26">
        <v>42.29</v>
      </c>
      <c r="V50" s="26">
        <v>292.63</v>
      </c>
    </row>
    <row r="51" spans="1:22">
      <c r="A51" s="22">
        <f t="shared" si="0"/>
        <v>50</v>
      </c>
      <c r="B51" s="32">
        <v>44867</v>
      </c>
      <c r="C51" s="26">
        <v>301.22000000000003</v>
      </c>
      <c r="D51" s="26">
        <v>269.01</v>
      </c>
      <c r="E51" s="21">
        <v>228</v>
      </c>
      <c r="F51" s="26">
        <v>77.45</v>
      </c>
      <c r="G51" s="26">
        <v>137.72999999999999</v>
      </c>
      <c r="H51" s="26">
        <v>126.13</v>
      </c>
      <c r="I51" s="26">
        <v>88.17</v>
      </c>
      <c r="J51" s="26">
        <v>60.98</v>
      </c>
      <c r="K51" s="21">
        <v>140.47999999999999</v>
      </c>
      <c r="L51" s="26">
        <v>14.73</v>
      </c>
      <c r="M51" s="26">
        <v>190.64</v>
      </c>
      <c r="N51" s="26">
        <v>122.27</v>
      </c>
      <c r="O51" s="284">
        <v>176.44</v>
      </c>
      <c r="P51" s="26">
        <v>77.23</v>
      </c>
      <c r="Q51" s="26">
        <v>91.71</v>
      </c>
      <c r="R51" s="21">
        <v>530.29999999999995</v>
      </c>
      <c r="S51" s="21">
        <v>127.73</v>
      </c>
      <c r="T51" s="26">
        <v>127.93</v>
      </c>
      <c r="U51" s="26">
        <v>41.87</v>
      </c>
      <c r="V51" s="26">
        <v>296.56</v>
      </c>
    </row>
    <row r="52" spans="1:22">
      <c r="A52" s="22">
        <f t="shared" si="0"/>
        <v>51</v>
      </c>
      <c r="B52" s="32">
        <v>44866</v>
      </c>
      <c r="C52" s="26">
        <v>316.02</v>
      </c>
      <c r="D52" s="26">
        <v>272.06</v>
      </c>
      <c r="E52" s="21">
        <v>233.88</v>
      </c>
      <c r="F52" s="26">
        <v>77.7</v>
      </c>
      <c r="G52" s="26">
        <v>149.6</v>
      </c>
      <c r="H52" s="26">
        <v>129.82</v>
      </c>
      <c r="I52" s="26">
        <v>97.84</v>
      </c>
      <c r="J52" s="26">
        <v>63.33</v>
      </c>
      <c r="K52" s="21">
        <v>142.78</v>
      </c>
      <c r="L52" s="26">
        <v>15.22</v>
      </c>
      <c r="M52" s="26">
        <v>201.24</v>
      </c>
      <c r="N52" s="26">
        <v>124.35</v>
      </c>
      <c r="O52" s="284">
        <v>179.9</v>
      </c>
      <c r="P52" s="26">
        <v>78.59</v>
      </c>
      <c r="Q52" s="26">
        <v>94.35</v>
      </c>
      <c r="R52" s="21">
        <v>535.88</v>
      </c>
      <c r="S52" s="21">
        <v>129.02000000000001</v>
      </c>
      <c r="T52" s="26">
        <v>132.97999999999999</v>
      </c>
      <c r="U52" s="26">
        <v>42.2</v>
      </c>
      <c r="V52" s="26">
        <v>314.24</v>
      </c>
    </row>
    <row r="53" spans="1:22">
      <c r="A53" s="22">
        <f t="shared" si="0"/>
        <v>52</v>
      </c>
      <c r="B53" s="32">
        <v>44865</v>
      </c>
      <c r="C53" s="26">
        <v>318.5</v>
      </c>
      <c r="D53" s="26">
        <v>270.35000000000002</v>
      </c>
      <c r="E53" s="21">
        <v>235.97</v>
      </c>
      <c r="F53" s="26">
        <v>77.47</v>
      </c>
      <c r="G53" s="26">
        <v>150.06</v>
      </c>
      <c r="H53" s="26">
        <v>129.22999999999999</v>
      </c>
      <c r="I53" s="26">
        <v>97.72</v>
      </c>
      <c r="J53" s="26">
        <v>64.67</v>
      </c>
      <c r="K53" s="21">
        <v>143.65</v>
      </c>
      <c r="L53" s="26">
        <v>14.88</v>
      </c>
      <c r="M53" s="26">
        <v>199.06</v>
      </c>
      <c r="N53" s="26">
        <v>124.46</v>
      </c>
      <c r="O53" s="284">
        <v>180.28</v>
      </c>
      <c r="P53" s="26">
        <v>78.64</v>
      </c>
      <c r="Q53" s="26">
        <v>93.72</v>
      </c>
      <c r="R53" s="21">
        <v>549.01</v>
      </c>
      <c r="S53" s="21">
        <v>128.4</v>
      </c>
      <c r="T53" s="26">
        <v>130.07</v>
      </c>
      <c r="U53" s="26">
        <v>42.08</v>
      </c>
      <c r="V53" s="26">
        <v>323.33</v>
      </c>
    </row>
    <row r="54" spans="1:22">
      <c r="A54" s="22">
        <f t="shared" si="0"/>
        <v>53</v>
      </c>
      <c r="B54" s="32">
        <v>44862</v>
      </c>
      <c r="C54" s="26">
        <v>325.68</v>
      </c>
      <c r="D54" s="26">
        <v>273.81</v>
      </c>
      <c r="E54" s="21">
        <v>235.26</v>
      </c>
      <c r="F54" s="26">
        <v>76.83</v>
      </c>
      <c r="G54" s="26">
        <v>148.9</v>
      </c>
      <c r="H54" s="26">
        <v>127.83</v>
      </c>
      <c r="I54" s="26">
        <v>97.8</v>
      </c>
      <c r="J54" s="26">
        <v>65.010000000000005</v>
      </c>
      <c r="K54" s="21">
        <v>144.59</v>
      </c>
      <c r="L54" s="26">
        <v>14.94</v>
      </c>
      <c r="M54" s="26">
        <v>201.73</v>
      </c>
      <c r="N54" s="26">
        <v>124.28</v>
      </c>
      <c r="O54" s="284">
        <v>181.15</v>
      </c>
      <c r="P54" s="26">
        <v>79.2</v>
      </c>
      <c r="Q54" s="26">
        <v>93.54</v>
      </c>
      <c r="R54" s="21">
        <v>548.11</v>
      </c>
      <c r="S54" s="21">
        <v>129.69999999999999</v>
      </c>
      <c r="T54" s="26">
        <v>128.88999999999999</v>
      </c>
      <c r="U54" s="26">
        <v>41.87</v>
      </c>
      <c r="V54" s="26">
        <v>330.5</v>
      </c>
    </row>
    <row r="55" spans="1:22">
      <c r="A55" s="22">
        <f t="shared" si="0"/>
        <v>54</v>
      </c>
      <c r="B55" s="32">
        <v>44861</v>
      </c>
      <c r="C55" s="26">
        <v>318.64999999999998</v>
      </c>
      <c r="D55" s="26">
        <v>267.23</v>
      </c>
      <c r="E55" s="21">
        <v>231.17</v>
      </c>
      <c r="F55" s="26">
        <v>74.599999999999994</v>
      </c>
      <c r="G55" s="26">
        <v>145</v>
      </c>
      <c r="H55" s="26">
        <v>127.29</v>
      </c>
      <c r="I55" s="26">
        <v>96.8</v>
      </c>
      <c r="J55" s="26">
        <v>63.33</v>
      </c>
      <c r="K55" s="21">
        <v>142.65</v>
      </c>
      <c r="L55" s="26">
        <v>14.75</v>
      </c>
      <c r="M55" s="26">
        <v>196.34</v>
      </c>
      <c r="N55" s="26">
        <v>121.3</v>
      </c>
      <c r="O55" s="284">
        <v>178.1</v>
      </c>
      <c r="P55" s="26">
        <v>77.62</v>
      </c>
      <c r="Q55" s="26">
        <v>91.73</v>
      </c>
      <c r="R55" s="21">
        <v>535.51</v>
      </c>
      <c r="S55" s="21">
        <v>124.38</v>
      </c>
      <c r="T55" s="26">
        <v>126.36</v>
      </c>
      <c r="U55" s="26">
        <v>41.02</v>
      </c>
      <c r="V55" s="26">
        <v>333.53</v>
      </c>
    </row>
    <row r="56" spans="1:22">
      <c r="A56" s="22">
        <f t="shared" si="0"/>
        <v>55</v>
      </c>
      <c r="B56" s="32">
        <v>44860</v>
      </c>
      <c r="C56" s="26">
        <v>320.48</v>
      </c>
      <c r="D56" s="26">
        <v>266.66000000000003</v>
      </c>
      <c r="E56" s="21">
        <v>232.88</v>
      </c>
      <c r="F56" s="26">
        <v>74.45</v>
      </c>
      <c r="G56" s="26">
        <v>144.33000000000001</v>
      </c>
      <c r="H56" s="26">
        <v>116.49</v>
      </c>
      <c r="I56" s="26">
        <v>96.5</v>
      </c>
      <c r="J56" s="26">
        <v>62.69</v>
      </c>
      <c r="K56" s="21">
        <v>143.51</v>
      </c>
      <c r="L56" s="26">
        <v>14.96</v>
      </c>
      <c r="M56" s="26">
        <v>193.25</v>
      </c>
      <c r="N56" s="26">
        <v>120.21</v>
      </c>
      <c r="O56" s="284">
        <v>175.08</v>
      </c>
      <c r="P56" s="26">
        <v>76.400000000000006</v>
      </c>
      <c r="Q56" s="26">
        <v>92.01</v>
      </c>
      <c r="R56" s="21">
        <v>530.99</v>
      </c>
      <c r="S56" s="21">
        <v>122.93</v>
      </c>
      <c r="T56" s="26">
        <v>123.84</v>
      </c>
      <c r="U56" s="26">
        <v>39.549999999999997</v>
      </c>
      <c r="V56" s="26">
        <v>343.42</v>
      </c>
    </row>
    <row r="57" spans="1:22">
      <c r="A57" s="22">
        <f t="shared" si="0"/>
        <v>56</v>
      </c>
      <c r="B57" s="32">
        <v>44859</v>
      </c>
      <c r="C57" s="26">
        <v>323.79000000000002</v>
      </c>
      <c r="D57" s="26">
        <v>259.99</v>
      </c>
      <c r="E57" s="21">
        <v>225.7</v>
      </c>
      <c r="F57" s="26">
        <v>72.77</v>
      </c>
      <c r="G57" s="26">
        <v>144.38999999999999</v>
      </c>
      <c r="H57" s="26">
        <v>116.73</v>
      </c>
      <c r="I57" s="26">
        <v>94.8</v>
      </c>
      <c r="J57" s="26">
        <v>63.11</v>
      </c>
      <c r="K57" s="21">
        <v>144.05000000000001</v>
      </c>
      <c r="L57" s="26">
        <v>14.73</v>
      </c>
      <c r="M57" s="26">
        <v>192.67</v>
      </c>
      <c r="N57" s="26">
        <v>119.49</v>
      </c>
      <c r="O57" s="284">
        <v>176.01</v>
      </c>
      <c r="P57" s="26">
        <v>76.13</v>
      </c>
      <c r="Q57" s="26">
        <v>91.66</v>
      </c>
      <c r="R57" s="21">
        <v>526.75</v>
      </c>
      <c r="S57" s="21">
        <v>122.11</v>
      </c>
      <c r="T57" s="26">
        <v>123.05</v>
      </c>
      <c r="U57" s="26">
        <v>35.94</v>
      </c>
      <c r="V57" s="26">
        <v>346.06</v>
      </c>
    </row>
    <row r="58" spans="1:22">
      <c r="A58" s="22">
        <f t="shared" si="0"/>
        <v>57</v>
      </c>
      <c r="B58" s="32">
        <v>44858</v>
      </c>
      <c r="C58" s="26">
        <v>316.22000000000003</v>
      </c>
      <c r="D58" s="26">
        <v>261.32</v>
      </c>
      <c r="E58" s="21">
        <v>225.21</v>
      </c>
      <c r="F58" s="26">
        <v>72.989999999999995</v>
      </c>
      <c r="G58" s="26">
        <v>142.4</v>
      </c>
      <c r="H58" s="26">
        <v>114.69</v>
      </c>
      <c r="I58" s="26">
        <v>94.44</v>
      </c>
      <c r="J58" s="26">
        <v>61.18</v>
      </c>
      <c r="K58" s="21">
        <v>138.96</v>
      </c>
      <c r="L58" s="26">
        <v>14.63</v>
      </c>
      <c r="M58" s="26">
        <v>189.14</v>
      </c>
      <c r="N58" s="26">
        <v>115.86</v>
      </c>
      <c r="O58" s="284">
        <v>174.44</v>
      </c>
      <c r="P58" s="26">
        <v>74.5</v>
      </c>
      <c r="Q58" s="26">
        <v>90.11</v>
      </c>
      <c r="R58" s="21">
        <v>525.96</v>
      </c>
      <c r="S58" s="21">
        <v>123.26</v>
      </c>
      <c r="T58" s="26">
        <v>121.92</v>
      </c>
      <c r="U58" s="26">
        <v>36.28</v>
      </c>
      <c r="V58" s="26">
        <v>337.98</v>
      </c>
    </row>
    <row r="59" spans="1:22">
      <c r="A59" s="22">
        <f t="shared" si="0"/>
        <v>58</v>
      </c>
      <c r="B59" s="32">
        <v>44855</v>
      </c>
      <c r="C59" s="26">
        <v>306.37</v>
      </c>
      <c r="D59" s="26">
        <v>251.94</v>
      </c>
      <c r="E59" s="21">
        <v>223.6</v>
      </c>
      <c r="F59" s="26">
        <v>72.209999999999994</v>
      </c>
      <c r="G59" s="26">
        <v>140.99</v>
      </c>
      <c r="H59" s="26">
        <v>114.31</v>
      </c>
      <c r="I59" s="26">
        <v>94.08</v>
      </c>
      <c r="J59" s="26">
        <v>60.93</v>
      </c>
      <c r="K59" s="21">
        <v>136.75</v>
      </c>
      <c r="L59" s="26">
        <v>14.39</v>
      </c>
      <c r="M59" s="26">
        <v>187.32</v>
      </c>
      <c r="N59" s="26">
        <v>113.96</v>
      </c>
      <c r="O59" s="284">
        <v>172.04</v>
      </c>
      <c r="P59" s="26">
        <v>73.84</v>
      </c>
      <c r="Q59" s="26">
        <v>87.59</v>
      </c>
      <c r="R59" s="21">
        <v>522.66</v>
      </c>
      <c r="S59" s="21">
        <v>122.45</v>
      </c>
      <c r="T59" s="26">
        <v>121.26</v>
      </c>
      <c r="U59" s="26">
        <v>36.43</v>
      </c>
      <c r="V59" s="26">
        <v>335.95</v>
      </c>
    </row>
    <row r="60" spans="1:22">
      <c r="A60" s="22">
        <f t="shared" si="0"/>
        <v>59</v>
      </c>
      <c r="B60" s="32">
        <v>44854</v>
      </c>
      <c r="C60" s="26">
        <v>302.38</v>
      </c>
      <c r="D60" s="26">
        <v>247.45</v>
      </c>
      <c r="E60" s="21">
        <v>222.58</v>
      </c>
      <c r="F60" s="26">
        <v>70.349999999999994</v>
      </c>
      <c r="G60" s="26">
        <v>140.4</v>
      </c>
      <c r="H60" s="26">
        <v>112.33</v>
      </c>
      <c r="I60" s="26">
        <v>92.47</v>
      </c>
      <c r="J60" s="26">
        <v>59.31</v>
      </c>
      <c r="K60" s="21">
        <v>134.66</v>
      </c>
      <c r="L60" s="26">
        <v>14.22</v>
      </c>
      <c r="M60" s="26">
        <v>185.46</v>
      </c>
      <c r="N60" s="26">
        <v>112.32</v>
      </c>
      <c r="O60" s="284">
        <v>169.31</v>
      </c>
      <c r="P60" s="26">
        <v>72.790000000000006</v>
      </c>
      <c r="Q60" s="26">
        <v>87.01</v>
      </c>
      <c r="R60" s="21">
        <v>512.44000000000005</v>
      </c>
      <c r="S60" s="21">
        <v>118.86</v>
      </c>
      <c r="T60" s="26">
        <v>112.23</v>
      </c>
      <c r="U60" s="26">
        <v>35.99</v>
      </c>
      <c r="V60" s="26">
        <v>334.56</v>
      </c>
    </row>
    <row r="61" spans="1:22">
      <c r="A61" s="22">
        <f t="shared" si="0"/>
        <v>60</v>
      </c>
      <c r="B61" s="32">
        <v>44853</v>
      </c>
      <c r="C61" s="26">
        <v>299.83</v>
      </c>
      <c r="D61" s="26">
        <v>248.19</v>
      </c>
      <c r="E61" s="21">
        <v>225.47</v>
      </c>
      <c r="F61" s="26">
        <v>71.14</v>
      </c>
      <c r="G61" s="26">
        <v>143.5</v>
      </c>
      <c r="H61" s="26">
        <v>111.85</v>
      </c>
      <c r="I61" s="26">
        <v>93.45</v>
      </c>
      <c r="J61" s="26">
        <v>59.17</v>
      </c>
      <c r="K61" s="21">
        <v>126.66</v>
      </c>
      <c r="L61" s="26">
        <v>14.52</v>
      </c>
      <c r="M61" s="26">
        <v>187.11</v>
      </c>
      <c r="N61" s="26">
        <v>114.94</v>
      </c>
      <c r="O61" s="284">
        <v>168.26</v>
      </c>
      <c r="P61" s="26">
        <v>74.69</v>
      </c>
      <c r="Q61" s="26">
        <v>88.24</v>
      </c>
      <c r="R61" s="21">
        <v>510.91</v>
      </c>
      <c r="S61" s="21">
        <v>121.2</v>
      </c>
      <c r="T61" s="26">
        <v>112.53</v>
      </c>
      <c r="U61" s="26">
        <v>36.880000000000003</v>
      </c>
      <c r="V61" s="26">
        <v>336.37</v>
      </c>
    </row>
    <row r="62" spans="1:22">
      <c r="A62" s="28"/>
      <c r="B62" s="26"/>
      <c r="C62" s="91"/>
      <c r="D62" s="91"/>
      <c r="E62" s="91"/>
      <c r="F62" s="91"/>
      <c r="G62" s="91"/>
      <c r="H62" s="91"/>
      <c r="I62" s="91"/>
      <c r="J62" s="91"/>
      <c r="K62" s="91"/>
      <c r="L62" s="91"/>
      <c r="M62" s="91"/>
      <c r="N62" s="92"/>
      <c r="O62" s="91"/>
      <c r="P62" s="91"/>
      <c r="Q62" s="91"/>
      <c r="R62" s="91"/>
      <c r="S62" s="91"/>
      <c r="T62" s="91"/>
      <c r="U62" s="91"/>
      <c r="V62" s="91"/>
    </row>
    <row r="63" spans="1:22">
      <c r="A63" s="28"/>
      <c r="B63" s="26"/>
      <c r="C63" s="91"/>
      <c r="D63" s="91"/>
      <c r="E63" s="91"/>
      <c r="F63" s="91"/>
      <c r="G63" s="91"/>
      <c r="H63" s="91"/>
      <c r="I63" s="91"/>
      <c r="J63" s="91"/>
      <c r="K63" s="91"/>
      <c r="L63" s="91"/>
      <c r="M63" s="91"/>
      <c r="N63" s="92"/>
      <c r="O63" s="91"/>
      <c r="P63" s="91"/>
      <c r="Q63" s="91"/>
      <c r="R63" s="91"/>
      <c r="S63" s="91"/>
      <c r="T63" s="91"/>
      <c r="U63" s="91"/>
      <c r="V63" s="91"/>
    </row>
    <row r="64" spans="1:22">
      <c r="A64" s="28"/>
      <c r="B64" s="26"/>
      <c r="C64" s="91"/>
      <c r="D64" s="91"/>
      <c r="E64" s="91"/>
      <c r="F64" s="91"/>
      <c r="G64" s="91"/>
      <c r="H64" s="91"/>
      <c r="I64" s="91"/>
      <c r="J64" s="91"/>
      <c r="K64" s="91"/>
      <c r="L64" s="91"/>
      <c r="M64" s="91"/>
      <c r="N64" s="92"/>
      <c r="O64" s="91"/>
      <c r="P64" s="91"/>
      <c r="Q64" s="91"/>
      <c r="R64" s="91"/>
      <c r="S64" s="91"/>
      <c r="T64" s="91"/>
      <c r="U64" s="91"/>
      <c r="V64" s="91"/>
    </row>
    <row r="65" spans="1:22">
      <c r="A65" s="28"/>
      <c r="B65" s="26"/>
      <c r="C65" s="91"/>
      <c r="D65" s="91"/>
      <c r="E65" s="91"/>
      <c r="F65" s="91"/>
      <c r="G65" s="91"/>
      <c r="H65" s="91"/>
      <c r="I65" s="91"/>
      <c r="J65" s="91"/>
      <c r="K65" s="91"/>
      <c r="L65" s="91"/>
      <c r="M65" s="91"/>
      <c r="N65" s="92"/>
      <c r="O65" s="91"/>
      <c r="P65" s="91"/>
      <c r="Q65" s="91"/>
      <c r="R65" s="91"/>
      <c r="S65" s="91"/>
      <c r="T65" s="91"/>
      <c r="U65" s="91"/>
      <c r="V65" s="91"/>
    </row>
    <row r="66" spans="1:22">
      <c r="A66" s="28"/>
      <c r="B66" s="26"/>
      <c r="C66" s="91"/>
      <c r="D66" s="91"/>
      <c r="E66" s="91"/>
      <c r="F66" s="91"/>
      <c r="G66" s="91"/>
      <c r="H66" s="91"/>
      <c r="I66" s="91"/>
      <c r="J66" s="91"/>
      <c r="K66" s="91"/>
      <c r="L66" s="91"/>
      <c r="M66" s="91"/>
      <c r="N66" s="92"/>
      <c r="O66" s="91"/>
      <c r="P66" s="91"/>
      <c r="Q66" s="91"/>
      <c r="R66" s="91"/>
      <c r="S66" s="91"/>
      <c r="T66" s="91"/>
      <c r="U66" s="91"/>
      <c r="V66" s="91"/>
    </row>
    <row r="67" spans="1:22">
      <c r="A67" s="28"/>
      <c r="B67" s="26"/>
      <c r="C67" s="91"/>
      <c r="D67" s="91"/>
      <c r="E67" s="91"/>
      <c r="F67" s="91"/>
      <c r="G67" s="91"/>
      <c r="H67" s="91"/>
      <c r="I67" s="91"/>
      <c r="J67" s="91"/>
      <c r="K67" s="91"/>
      <c r="L67" s="91"/>
      <c r="M67" s="91"/>
      <c r="N67" s="92"/>
      <c r="O67" s="91"/>
      <c r="P67" s="91"/>
      <c r="Q67" s="91"/>
      <c r="R67" s="91"/>
      <c r="S67" s="91"/>
      <c r="T67" s="91"/>
      <c r="U67" s="91"/>
      <c r="V67" s="91"/>
    </row>
    <row r="68" spans="1:22">
      <c r="A68" s="28"/>
      <c r="B68" s="26"/>
      <c r="C68" s="91"/>
      <c r="D68" s="91"/>
      <c r="E68" s="91"/>
      <c r="F68" s="91"/>
      <c r="G68" s="91"/>
      <c r="H68" s="91"/>
      <c r="I68" s="91"/>
      <c r="J68" s="91"/>
      <c r="K68" s="91"/>
      <c r="L68" s="91"/>
      <c r="M68" s="91"/>
      <c r="N68" s="92"/>
      <c r="O68" s="91"/>
      <c r="P68" s="91"/>
      <c r="Q68" s="91"/>
      <c r="R68" s="91"/>
      <c r="S68" s="91"/>
      <c r="T68" s="91"/>
      <c r="U68" s="91"/>
      <c r="V68" s="91"/>
    </row>
    <row r="69" spans="1:22">
      <c r="A69" s="28"/>
      <c r="B69" s="26"/>
      <c r="C69" s="91"/>
      <c r="D69" s="91"/>
      <c r="E69" s="91"/>
      <c r="F69" s="91"/>
      <c r="G69" s="91"/>
      <c r="H69" s="91"/>
      <c r="I69" s="91"/>
      <c r="J69" s="91"/>
      <c r="K69" s="91"/>
      <c r="L69" s="91"/>
      <c r="M69" s="91"/>
      <c r="N69" s="92"/>
      <c r="O69" s="91"/>
      <c r="P69" s="91"/>
      <c r="Q69" s="91"/>
      <c r="R69" s="91"/>
      <c r="S69" s="91"/>
      <c r="T69" s="91"/>
      <c r="U69" s="91"/>
      <c r="V69" s="91"/>
    </row>
    <row r="70" spans="1:22">
      <c r="A70" s="28"/>
      <c r="B70" s="26"/>
      <c r="C70" s="91"/>
      <c r="D70" s="91"/>
      <c r="E70" s="91"/>
      <c r="F70" s="91"/>
      <c r="G70" s="91"/>
      <c r="H70" s="91"/>
      <c r="I70" s="91"/>
      <c r="J70" s="91"/>
      <c r="K70" s="91"/>
      <c r="L70" s="91"/>
      <c r="M70" s="91"/>
      <c r="N70" s="92"/>
      <c r="O70" s="91"/>
      <c r="P70" s="91"/>
      <c r="Q70" s="91"/>
      <c r="R70" s="91"/>
      <c r="S70" s="91"/>
      <c r="T70" s="91"/>
      <c r="U70" s="91"/>
      <c r="V70" s="91"/>
    </row>
    <row r="71" spans="1:22">
      <c r="A71" s="28"/>
      <c r="B71" s="26"/>
      <c r="C71" s="91"/>
      <c r="D71" s="91"/>
      <c r="E71" s="91"/>
      <c r="F71" s="91"/>
      <c r="G71" s="91"/>
      <c r="H71" s="91"/>
      <c r="I71" s="91"/>
      <c r="J71" s="91"/>
      <c r="K71" s="91"/>
      <c r="L71" s="91"/>
      <c r="M71" s="91"/>
      <c r="N71" s="92"/>
      <c r="O71" s="91"/>
      <c r="P71" s="91"/>
      <c r="Q71" s="91"/>
      <c r="R71" s="91"/>
      <c r="S71" s="91"/>
      <c r="T71" s="91"/>
      <c r="U71" s="91"/>
      <c r="V71" s="91"/>
    </row>
    <row r="72" spans="1:22">
      <c r="A72" s="28"/>
      <c r="B72" s="26"/>
      <c r="C72" s="91"/>
      <c r="D72" s="91"/>
      <c r="E72" s="91"/>
      <c r="F72" s="91"/>
      <c r="G72" s="91"/>
      <c r="H72" s="91"/>
      <c r="I72" s="91"/>
      <c r="J72" s="91"/>
      <c r="K72" s="91"/>
      <c r="L72" s="91"/>
      <c r="M72" s="91"/>
      <c r="N72" s="92"/>
      <c r="O72" s="91"/>
      <c r="P72" s="91"/>
      <c r="Q72" s="91"/>
      <c r="R72" s="91"/>
      <c r="S72" s="91"/>
      <c r="T72" s="91"/>
      <c r="U72" s="91"/>
      <c r="V72" s="91"/>
    </row>
    <row r="73" spans="1:22">
      <c r="A73" s="28"/>
      <c r="B73" s="26"/>
      <c r="C73" s="91"/>
      <c r="D73" s="91"/>
      <c r="E73" s="91"/>
      <c r="F73" s="91"/>
      <c r="G73" s="91"/>
      <c r="H73" s="91"/>
      <c r="I73" s="91"/>
      <c r="J73" s="91"/>
      <c r="K73" s="91"/>
      <c r="L73" s="91"/>
      <c r="M73" s="91"/>
      <c r="N73" s="92"/>
      <c r="O73" s="91"/>
      <c r="P73" s="91"/>
      <c r="Q73" s="91"/>
      <c r="R73" s="91"/>
      <c r="S73" s="91"/>
      <c r="T73" s="91"/>
      <c r="U73" s="91"/>
      <c r="V73" s="91"/>
    </row>
    <row r="74" spans="1:22">
      <c r="A74" s="28"/>
      <c r="B74" s="26"/>
      <c r="C74" s="91"/>
      <c r="D74" s="91"/>
      <c r="E74" s="91"/>
      <c r="F74" s="91"/>
      <c r="G74" s="91"/>
      <c r="H74" s="91"/>
      <c r="I74" s="91"/>
      <c r="J74" s="91"/>
      <c r="K74" s="91"/>
      <c r="L74" s="91"/>
      <c r="M74" s="91"/>
      <c r="N74" s="92"/>
      <c r="O74" s="91"/>
      <c r="P74" s="91"/>
      <c r="Q74" s="91"/>
      <c r="R74" s="91"/>
      <c r="S74" s="91"/>
      <c r="T74" s="91"/>
      <c r="U74" s="91"/>
      <c r="V74" s="91"/>
    </row>
    <row r="75" spans="1:22">
      <c r="A75" s="28"/>
      <c r="B75" s="26"/>
      <c r="C75" s="91"/>
      <c r="D75" s="91"/>
      <c r="E75" s="91"/>
      <c r="F75" s="91"/>
      <c r="G75" s="91"/>
      <c r="H75" s="91"/>
      <c r="I75" s="91"/>
      <c r="J75" s="91"/>
      <c r="K75" s="91"/>
      <c r="L75" s="91"/>
      <c r="M75" s="91"/>
      <c r="N75" s="92"/>
      <c r="O75" s="91"/>
      <c r="P75" s="91"/>
      <c r="Q75" s="91"/>
      <c r="R75" s="91"/>
      <c r="S75" s="91"/>
      <c r="T75" s="91"/>
      <c r="U75" s="91"/>
      <c r="V75" s="91"/>
    </row>
    <row r="76" spans="1:22">
      <c r="A76" s="28"/>
      <c r="B76" s="26"/>
      <c r="C76" s="91"/>
      <c r="D76" s="91"/>
      <c r="E76" s="91"/>
      <c r="F76" s="91"/>
      <c r="G76" s="91"/>
      <c r="H76" s="91"/>
      <c r="I76" s="91"/>
      <c r="J76" s="91"/>
      <c r="K76" s="91"/>
      <c r="L76" s="91"/>
      <c r="M76" s="91"/>
      <c r="N76" s="92"/>
      <c r="O76" s="91"/>
      <c r="P76" s="91"/>
      <c r="Q76" s="91"/>
      <c r="R76" s="91"/>
      <c r="S76" s="91"/>
      <c r="T76" s="91"/>
      <c r="U76" s="91"/>
      <c r="V76" s="91"/>
    </row>
    <row r="77" spans="1:22">
      <c r="A77" s="28"/>
      <c r="B77" s="26"/>
      <c r="C77" s="91"/>
      <c r="D77" s="91"/>
      <c r="E77" s="91"/>
      <c r="F77" s="91"/>
      <c r="G77" s="91"/>
      <c r="H77" s="91"/>
      <c r="I77" s="91"/>
      <c r="J77" s="91"/>
      <c r="K77" s="91"/>
      <c r="L77" s="91"/>
      <c r="M77" s="91"/>
      <c r="N77" s="92"/>
      <c r="O77" s="91"/>
      <c r="P77" s="91"/>
      <c r="Q77" s="91"/>
      <c r="R77" s="91"/>
      <c r="S77" s="91"/>
      <c r="T77" s="91"/>
      <c r="U77" s="91"/>
      <c r="V77" s="91"/>
    </row>
    <row r="78" spans="1:22">
      <c r="A78" s="28"/>
      <c r="B78" s="26"/>
      <c r="C78" s="91"/>
      <c r="D78" s="91"/>
      <c r="E78" s="91"/>
      <c r="F78" s="91"/>
      <c r="G78" s="91"/>
      <c r="H78" s="91"/>
      <c r="I78" s="91"/>
      <c r="J78" s="91"/>
      <c r="K78" s="91"/>
      <c r="L78" s="91"/>
      <c r="M78" s="91"/>
      <c r="N78" s="92"/>
      <c r="O78" s="91"/>
      <c r="P78" s="91"/>
      <c r="Q78" s="91"/>
      <c r="R78" s="91"/>
      <c r="S78" s="91"/>
      <c r="T78" s="91"/>
      <c r="U78" s="91"/>
      <c r="V78" s="91"/>
    </row>
    <row r="79" spans="1:22">
      <c r="A79" s="28"/>
      <c r="B79" s="26"/>
      <c r="C79" s="91"/>
      <c r="D79" s="91"/>
      <c r="E79" s="91"/>
      <c r="F79" s="91"/>
      <c r="G79" s="91"/>
      <c r="H79" s="91"/>
      <c r="I79" s="91"/>
      <c r="J79" s="91"/>
      <c r="K79" s="91"/>
      <c r="L79" s="91"/>
      <c r="M79" s="91"/>
      <c r="N79" s="92"/>
      <c r="O79" s="91"/>
      <c r="P79" s="91"/>
      <c r="Q79" s="91"/>
      <c r="R79" s="91"/>
      <c r="S79" s="91"/>
      <c r="T79" s="91"/>
      <c r="U79" s="91"/>
      <c r="V79" s="91"/>
    </row>
    <row r="80" spans="1:22">
      <c r="A80" s="28"/>
      <c r="B80" s="26"/>
      <c r="C80" s="91"/>
      <c r="D80" s="91"/>
      <c r="E80" s="91"/>
      <c r="F80" s="91"/>
      <c r="G80" s="91"/>
      <c r="H80" s="91"/>
      <c r="I80" s="91"/>
      <c r="J80" s="91"/>
      <c r="K80" s="91"/>
      <c r="L80" s="91"/>
      <c r="M80" s="91"/>
      <c r="N80" s="92"/>
      <c r="O80" s="91"/>
      <c r="P80" s="91"/>
      <c r="Q80" s="91"/>
      <c r="R80" s="91"/>
      <c r="S80" s="91"/>
      <c r="T80" s="91"/>
      <c r="U80" s="91"/>
      <c r="V80" s="91"/>
    </row>
    <row r="81" spans="1:22">
      <c r="A81"/>
      <c r="B81"/>
      <c r="C81"/>
      <c r="D81"/>
      <c r="E81"/>
      <c r="F81"/>
      <c r="G81"/>
      <c r="H81"/>
      <c r="I81"/>
      <c r="J81"/>
      <c r="K81"/>
      <c r="L81"/>
      <c r="M81"/>
      <c r="N81"/>
      <c r="O81"/>
      <c r="P81"/>
      <c r="Q81"/>
      <c r="R81"/>
      <c r="S81"/>
      <c r="T81"/>
      <c r="U81"/>
      <c r="V81"/>
    </row>
    <row r="82" spans="1:22">
      <c r="A82"/>
      <c r="B82"/>
      <c r="C82"/>
      <c r="D82"/>
      <c r="E82"/>
      <c r="F82"/>
      <c r="G82"/>
      <c r="H82"/>
      <c r="I82"/>
      <c r="J82"/>
      <c r="K82"/>
      <c r="L82"/>
      <c r="M82"/>
      <c r="N82"/>
      <c r="O82"/>
      <c r="P82"/>
      <c r="Q82"/>
      <c r="R82"/>
      <c r="S82"/>
      <c r="T82"/>
      <c r="U82"/>
      <c r="V82"/>
    </row>
    <row r="83" spans="1:22">
      <c r="A83"/>
      <c r="B83"/>
      <c r="C83"/>
      <c r="D83"/>
      <c r="E83"/>
      <c r="F83"/>
      <c r="G83"/>
      <c r="H83"/>
      <c r="I83"/>
      <c r="J83"/>
      <c r="K83"/>
      <c r="L83"/>
      <c r="M83"/>
      <c r="N83"/>
      <c r="O83"/>
      <c r="P83"/>
      <c r="Q83"/>
      <c r="R83"/>
      <c r="S83"/>
      <c r="T83"/>
      <c r="U83"/>
      <c r="V83"/>
    </row>
    <row r="84" spans="1:22">
      <c r="A84"/>
      <c r="B84"/>
      <c r="C84"/>
      <c r="D84"/>
      <c r="E84"/>
      <c r="F84"/>
      <c r="G84"/>
      <c r="H84"/>
      <c r="I84"/>
      <c r="J84"/>
      <c r="K84"/>
      <c r="L84"/>
      <c r="M84"/>
      <c r="N84"/>
      <c r="O84"/>
      <c r="P84"/>
      <c r="Q84"/>
      <c r="R84"/>
      <c r="S84"/>
      <c r="T84"/>
      <c r="U84"/>
      <c r="V84"/>
    </row>
    <row r="85" spans="1:22">
      <c r="A85"/>
      <c r="B85"/>
      <c r="C85"/>
      <c r="D85"/>
      <c r="E85"/>
      <c r="F85"/>
      <c r="G85"/>
      <c r="H85"/>
      <c r="I85"/>
      <c r="J85"/>
      <c r="K85"/>
      <c r="L85"/>
      <c r="M85"/>
      <c r="N85"/>
      <c r="O85"/>
      <c r="P85"/>
      <c r="Q85"/>
      <c r="R85"/>
      <c r="S85"/>
      <c r="T85"/>
      <c r="U85"/>
      <c r="V85"/>
    </row>
    <row r="86" spans="1:22">
      <c r="A86"/>
      <c r="B86"/>
      <c r="C86"/>
      <c r="D86"/>
      <c r="E86"/>
      <c r="F86"/>
      <c r="G86"/>
      <c r="H86"/>
      <c r="I86"/>
      <c r="J86"/>
      <c r="K86"/>
      <c r="L86"/>
      <c r="M86"/>
      <c r="N86"/>
      <c r="O86"/>
      <c r="P86"/>
      <c r="Q86"/>
      <c r="R86"/>
      <c r="S86"/>
      <c r="T86"/>
      <c r="U86"/>
      <c r="V86"/>
    </row>
    <row r="87" spans="1:22">
      <c r="A87"/>
      <c r="B87"/>
      <c r="C87"/>
      <c r="D87"/>
      <c r="E87"/>
      <c r="F87"/>
      <c r="G87"/>
      <c r="H87"/>
      <c r="I87"/>
      <c r="J87"/>
      <c r="K87"/>
      <c r="L87"/>
      <c r="M87"/>
      <c r="N87"/>
      <c r="O87"/>
      <c r="P87"/>
      <c r="Q87"/>
      <c r="R87"/>
      <c r="S87"/>
      <c r="T87"/>
      <c r="U87"/>
      <c r="V87"/>
    </row>
    <row r="88" spans="1:22">
      <c r="A88"/>
      <c r="B88"/>
      <c r="C88"/>
      <c r="D88"/>
      <c r="E88"/>
      <c r="F88"/>
      <c r="G88"/>
      <c r="H88"/>
      <c r="I88"/>
      <c r="J88"/>
      <c r="K88"/>
      <c r="L88"/>
      <c r="M88"/>
      <c r="N88"/>
      <c r="O88"/>
      <c r="P88"/>
      <c r="Q88"/>
      <c r="R88"/>
      <c r="S88"/>
      <c r="T88"/>
      <c r="U88"/>
      <c r="V88"/>
    </row>
    <row r="89" spans="1:22">
      <c r="A89"/>
      <c r="B89"/>
      <c r="C89"/>
      <c r="D89"/>
      <c r="E89"/>
      <c r="F89"/>
      <c r="G89"/>
      <c r="H89"/>
      <c r="I89"/>
      <c r="J89"/>
      <c r="K89"/>
      <c r="L89"/>
      <c r="M89"/>
      <c r="N89"/>
      <c r="O89"/>
      <c r="P89"/>
      <c r="Q89"/>
      <c r="R89"/>
      <c r="S89"/>
      <c r="T89"/>
      <c r="U89"/>
      <c r="V89"/>
    </row>
    <row r="90" spans="1:22">
      <c r="A90"/>
      <c r="B90"/>
      <c r="C90"/>
      <c r="D90"/>
      <c r="E90"/>
      <c r="F90"/>
      <c r="G90"/>
      <c r="H90"/>
      <c r="I90"/>
      <c r="J90"/>
      <c r="K90"/>
      <c r="L90"/>
      <c r="M90"/>
      <c r="N90"/>
      <c r="O90"/>
      <c r="P90"/>
      <c r="Q90"/>
      <c r="R90"/>
      <c r="S90"/>
      <c r="T90"/>
      <c r="U90"/>
      <c r="V90"/>
    </row>
    <row r="91" spans="1:22">
      <c r="A91"/>
      <c r="B91"/>
      <c r="C91"/>
      <c r="D91"/>
      <c r="E91"/>
      <c r="F91"/>
      <c r="G91"/>
      <c r="H91"/>
      <c r="I91"/>
      <c r="J91"/>
      <c r="K91"/>
      <c r="L91"/>
      <c r="M91"/>
      <c r="N91"/>
      <c r="O91"/>
      <c r="P91"/>
      <c r="Q91"/>
      <c r="R91"/>
      <c r="S91"/>
      <c r="T91"/>
      <c r="U91"/>
      <c r="V91"/>
    </row>
    <row r="92" spans="1:22">
      <c r="A92"/>
      <c r="B92"/>
      <c r="C92"/>
      <c r="D92"/>
      <c r="E92"/>
      <c r="F92"/>
      <c r="G92"/>
      <c r="H92"/>
      <c r="I92"/>
      <c r="J92"/>
      <c r="K92"/>
      <c r="L92"/>
      <c r="M92"/>
      <c r="N92"/>
      <c r="O92"/>
      <c r="P92"/>
      <c r="Q92"/>
      <c r="R92"/>
      <c r="S92"/>
      <c r="T92"/>
      <c r="U92"/>
      <c r="V92"/>
    </row>
    <row r="93" spans="1:22">
      <c r="A93"/>
      <c r="B93"/>
      <c r="C93"/>
      <c r="D93"/>
      <c r="E93"/>
      <c r="F93"/>
      <c r="G93"/>
      <c r="H93"/>
      <c r="I93"/>
      <c r="J93"/>
      <c r="K93"/>
      <c r="L93"/>
      <c r="M93"/>
      <c r="N93"/>
      <c r="O93"/>
      <c r="P93"/>
      <c r="Q93"/>
      <c r="R93"/>
      <c r="S93"/>
      <c r="T93"/>
      <c r="U93"/>
      <c r="V93"/>
    </row>
    <row r="94" spans="1:22">
      <c r="A94"/>
      <c r="B94"/>
      <c r="C94"/>
      <c r="D94"/>
      <c r="E94"/>
      <c r="F94"/>
      <c r="G94"/>
      <c r="H94"/>
      <c r="I94"/>
      <c r="J94"/>
      <c r="K94"/>
      <c r="L94"/>
      <c r="M94"/>
      <c r="N94"/>
      <c r="O94"/>
      <c r="P94"/>
      <c r="Q94"/>
      <c r="R94"/>
      <c r="S94"/>
      <c r="T94"/>
      <c r="U94"/>
      <c r="V94"/>
    </row>
    <row r="95" spans="1:22">
      <c r="A95"/>
      <c r="B95"/>
      <c r="C95"/>
      <c r="D95"/>
      <c r="E95"/>
      <c r="F95"/>
      <c r="G95"/>
      <c r="H95"/>
      <c r="I95"/>
      <c r="J95"/>
      <c r="K95"/>
      <c r="L95"/>
      <c r="M95"/>
      <c r="N95"/>
      <c r="O95"/>
      <c r="P95"/>
      <c r="Q95"/>
      <c r="R95"/>
      <c r="S95"/>
      <c r="T95"/>
      <c r="U95"/>
      <c r="V95"/>
    </row>
    <row r="96" spans="1:22">
      <c r="A96"/>
      <c r="B96"/>
      <c r="C96"/>
      <c r="D96"/>
      <c r="E96"/>
      <c r="F96"/>
      <c r="G96"/>
      <c r="H96"/>
      <c r="I96"/>
      <c r="J96"/>
      <c r="K96"/>
      <c r="L96"/>
      <c r="M96"/>
      <c r="N96"/>
      <c r="O96"/>
      <c r="P96"/>
      <c r="Q96"/>
      <c r="R96"/>
      <c r="S96"/>
      <c r="T96"/>
      <c r="U96"/>
      <c r="V96"/>
    </row>
    <row r="97" spans="1:22">
      <c r="A97"/>
      <c r="B97"/>
      <c r="C97"/>
      <c r="D97"/>
      <c r="E97"/>
      <c r="F97"/>
      <c r="G97"/>
      <c r="H97"/>
      <c r="I97"/>
      <c r="J97"/>
      <c r="K97"/>
      <c r="L97"/>
      <c r="M97"/>
      <c r="N97"/>
      <c r="O97"/>
      <c r="P97"/>
      <c r="Q97"/>
      <c r="R97"/>
      <c r="S97"/>
      <c r="T97"/>
      <c r="U97"/>
      <c r="V97"/>
    </row>
    <row r="98" spans="1:22">
      <c r="A98"/>
      <c r="B98"/>
      <c r="C98"/>
      <c r="D98"/>
      <c r="E98"/>
      <c r="F98"/>
      <c r="G98"/>
      <c r="H98"/>
      <c r="I98"/>
      <c r="J98"/>
      <c r="K98"/>
      <c r="L98"/>
      <c r="M98"/>
      <c r="N98"/>
      <c r="O98"/>
      <c r="P98"/>
      <c r="Q98"/>
      <c r="R98"/>
      <c r="S98"/>
      <c r="T98"/>
      <c r="U98"/>
      <c r="V98"/>
    </row>
    <row r="99" spans="1:22">
      <c r="A99"/>
      <c r="B99"/>
      <c r="C99"/>
      <c r="D99"/>
      <c r="E99"/>
      <c r="F99"/>
      <c r="G99"/>
      <c r="H99"/>
      <c r="I99"/>
      <c r="J99"/>
      <c r="K99"/>
      <c r="L99"/>
      <c r="M99"/>
      <c r="N99"/>
      <c r="O99"/>
      <c r="P99"/>
      <c r="Q99"/>
      <c r="R99"/>
      <c r="S99"/>
      <c r="T99"/>
      <c r="U99"/>
      <c r="V99"/>
    </row>
    <row r="100" spans="1:22">
      <c r="A100"/>
      <c r="B100"/>
      <c r="C100"/>
      <c r="D100"/>
      <c r="E100"/>
      <c r="F100"/>
      <c r="G100"/>
      <c r="H100"/>
      <c r="I100"/>
      <c r="J100"/>
      <c r="K100"/>
      <c r="L100"/>
      <c r="M100"/>
      <c r="N100"/>
      <c r="O100"/>
      <c r="P100"/>
      <c r="Q100"/>
      <c r="R100"/>
      <c r="S100"/>
      <c r="T100"/>
      <c r="U100"/>
      <c r="V100"/>
    </row>
    <row r="101" spans="1:22">
      <c r="A101"/>
      <c r="B101"/>
      <c r="C101"/>
      <c r="D101"/>
      <c r="E101"/>
      <c r="F101"/>
      <c r="G101"/>
      <c r="H101"/>
      <c r="I101"/>
      <c r="J101"/>
      <c r="K101"/>
      <c r="L101"/>
      <c r="M101"/>
      <c r="N101"/>
      <c r="O101"/>
      <c r="P101"/>
      <c r="Q101"/>
      <c r="R101"/>
      <c r="S101"/>
      <c r="T101"/>
      <c r="U101"/>
      <c r="V101"/>
    </row>
    <row r="102" spans="1:22">
      <c r="A102"/>
      <c r="B102"/>
      <c r="C102"/>
      <c r="D102"/>
      <c r="E102"/>
      <c r="F102"/>
      <c r="G102"/>
      <c r="H102"/>
      <c r="I102"/>
      <c r="J102"/>
      <c r="K102"/>
      <c r="L102"/>
      <c r="M102"/>
      <c r="N102"/>
      <c r="O102"/>
      <c r="P102"/>
      <c r="Q102"/>
      <c r="R102"/>
      <c r="S102"/>
      <c r="T102"/>
      <c r="U102"/>
      <c r="V102"/>
    </row>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row r="105" spans="1:22">
      <c r="A105"/>
      <c r="B105"/>
      <c r="C105"/>
      <c r="D105"/>
      <c r="E105"/>
      <c r="F105"/>
      <c r="G105"/>
      <c r="H105"/>
      <c r="I105"/>
      <c r="J105"/>
      <c r="K105"/>
      <c r="L105"/>
      <c r="M105"/>
      <c r="N105"/>
      <c r="O105"/>
      <c r="P105"/>
      <c r="Q105"/>
      <c r="R105"/>
      <c r="S105"/>
      <c r="T105"/>
      <c r="U105"/>
      <c r="V105"/>
    </row>
    <row r="106" spans="1:22">
      <c r="A106"/>
      <c r="B106"/>
      <c r="C106"/>
      <c r="D106"/>
      <c r="E106"/>
      <c r="F106"/>
      <c r="G106"/>
      <c r="H106"/>
      <c r="I106"/>
      <c r="J106"/>
      <c r="K106"/>
      <c r="L106"/>
      <c r="M106"/>
      <c r="N106"/>
      <c r="O106"/>
      <c r="P106"/>
      <c r="Q106"/>
      <c r="R106"/>
      <c r="S106"/>
      <c r="T106"/>
      <c r="U106"/>
      <c r="V106"/>
    </row>
    <row r="107" spans="1:22">
      <c r="A107"/>
      <c r="B107"/>
      <c r="C107"/>
      <c r="D107"/>
      <c r="E107"/>
      <c r="F107"/>
      <c r="G107"/>
      <c r="H107"/>
      <c r="I107"/>
      <c r="J107"/>
      <c r="K107"/>
      <c r="L107"/>
      <c r="M107"/>
      <c r="N107"/>
      <c r="O107"/>
      <c r="P107"/>
      <c r="Q107"/>
      <c r="R107"/>
      <c r="S107"/>
      <c r="T107"/>
      <c r="U107"/>
      <c r="V107"/>
    </row>
    <row r="108" spans="1:22">
      <c r="A108"/>
      <c r="B108"/>
      <c r="C108"/>
      <c r="D108"/>
      <c r="E108"/>
      <c r="F108"/>
      <c r="G108"/>
      <c r="H108"/>
      <c r="I108"/>
      <c r="J108"/>
      <c r="K108"/>
      <c r="L108"/>
      <c r="M108"/>
      <c r="N108"/>
      <c r="O108"/>
      <c r="P108"/>
      <c r="Q108"/>
      <c r="R108"/>
      <c r="S108"/>
      <c r="T108"/>
      <c r="U108"/>
      <c r="V108"/>
    </row>
    <row r="109" spans="1:22">
      <c r="A109"/>
      <c r="B109"/>
      <c r="C109"/>
      <c r="D109"/>
      <c r="E109"/>
      <c r="F109"/>
      <c r="G109"/>
      <c r="H109"/>
      <c r="I109"/>
      <c r="J109"/>
      <c r="K109"/>
      <c r="L109"/>
      <c r="M109"/>
      <c r="N109"/>
      <c r="O109"/>
      <c r="P109"/>
      <c r="Q109"/>
      <c r="R109"/>
      <c r="S109"/>
      <c r="T109"/>
      <c r="U109"/>
      <c r="V109"/>
    </row>
    <row r="110" spans="1:22">
      <c r="A110"/>
      <c r="B110"/>
      <c r="C110"/>
      <c r="D110"/>
      <c r="E110"/>
      <c r="F110"/>
      <c r="G110"/>
      <c r="H110"/>
      <c r="I110"/>
      <c r="J110"/>
      <c r="K110"/>
      <c r="L110"/>
      <c r="M110"/>
      <c r="N110"/>
      <c r="O110"/>
      <c r="P110"/>
      <c r="Q110"/>
      <c r="R110"/>
      <c r="S110"/>
      <c r="T110"/>
      <c r="U110"/>
      <c r="V110"/>
    </row>
    <row r="111" spans="1:22">
      <c r="A111"/>
      <c r="B111"/>
      <c r="C111"/>
      <c r="D111"/>
      <c r="E111"/>
      <c r="F111"/>
      <c r="G111"/>
      <c r="H111"/>
      <c r="I111"/>
      <c r="J111"/>
      <c r="K111"/>
      <c r="L111"/>
      <c r="M111"/>
      <c r="N111"/>
      <c r="O111"/>
      <c r="P111"/>
      <c r="Q111"/>
      <c r="R111"/>
      <c r="S111"/>
      <c r="T111"/>
      <c r="U111"/>
      <c r="V111"/>
    </row>
    <row r="112" spans="1:22">
      <c r="A112"/>
      <c r="B112"/>
      <c r="C112"/>
      <c r="D112"/>
      <c r="E112"/>
      <c r="F112"/>
      <c r="G112"/>
      <c r="H112"/>
      <c r="I112"/>
      <c r="J112"/>
      <c r="K112"/>
      <c r="L112"/>
      <c r="M112"/>
      <c r="N112"/>
      <c r="O112"/>
      <c r="P112"/>
      <c r="Q112"/>
      <c r="R112"/>
      <c r="S112"/>
      <c r="T112"/>
      <c r="U112"/>
      <c r="V112"/>
    </row>
    <row r="113" spans="1:22">
      <c r="A113"/>
      <c r="B113"/>
      <c r="C113"/>
      <c r="D113"/>
      <c r="E113"/>
      <c r="F113"/>
      <c r="G113"/>
      <c r="H113"/>
      <c r="I113"/>
      <c r="J113"/>
      <c r="K113"/>
      <c r="L113"/>
      <c r="M113"/>
      <c r="N113"/>
      <c r="O113"/>
      <c r="P113"/>
      <c r="Q113"/>
      <c r="R113"/>
      <c r="S113"/>
      <c r="T113"/>
      <c r="U113"/>
      <c r="V113"/>
    </row>
    <row r="114" spans="1:22">
      <c r="A114"/>
      <c r="B114"/>
      <c r="C114"/>
      <c r="D114"/>
      <c r="E114"/>
      <c r="F114"/>
      <c r="G114"/>
      <c r="H114"/>
      <c r="I114"/>
      <c r="J114"/>
      <c r="K114"/>
      <c r="L114"/>
      <c r="M114"/>
      <c r="N114"/>
      <c r="O114"/>
      <c r="P114"/>
      <c r="Q114"/>
      <c r="R114"/>
      <c r="S114"/>
      <c r="T114"/>
      <c r="U114"/>
      <c r="V114"/>
    </row>
    <row r="115" spans="1:22">
      <c r="A115"/>
      <c r="B115"/>
      <c r="C115"/>
      <c r="D115"/>
      <c r="E115"/>
      <c r="F115"/>
      <c r="G115"/>
      <c r="H115"/>
      <c r="I115"/>
      <c r="J115"/>
      <c r="K115"/>
      <c r="L115"/>
      <c r="M115"/>
      <c r="N115"/>
      <c r="O115"/>
      <c r="P115"/>
      <c r="Q115"/>
      <c r="R115"/>
      <c r="S115"/>
      <c r="T115"/>
      <c r="U115"/>
      <c r="V115"/>
    </row>
    <row r="116" spans="1:22">
      <c r="A116"/>
      <c r="B116"/>
      <c r="C116"/>
      <c r="D116"/>
      <c r="E116"/>
      <c r="F116"/>
      <c r="G116"/>
      <c r="H116"/>
      <c r="I116"/>
      <c r="J116"/>
      <c r="K116"/>
      <c r="L116"/>
      <c r="M116"/>
      <c r="N116"/>
      <c r="O116"/>
      <c r="P116"/>
      <c r="Q116"/>
      <c r="R116"/>
      <c r="S116"/>
      <c r="T116"/>
      <c r="U116"/>
      <c r="V116"/>
    </row>
    <row r="117" spans="1:22">
      <c r="A117"/>
      <c r="B117"/>
      <c r="C117"/>
      <c r="D117"/>
      <c r="E117"/>
      <c r="F117"/>
      <c r="G117"/>
      <c r="H117"/>
      <c r="I117"/>
      <c r="J117"/>
      <c r="K117"/>
      <c r="L117"/>
      <c r="M117"/>
      <c r="N117"/>
      <c r="O117"/>
      <c r="P117"/>
      <c r="Q117"/>
      <c r="R117"/>
      <c r="S117"/>
      <c r="T117"/>
      <c r="U117"/>
      <c r="V117"/>
    </row>
    <row r="118" spans="1:22">
      <c r="A118"/>
      <c r="B118"/>
      <c r="C118"/>
      <c r="D118"/>
      <c r="E118"/>
      <c r="F118"/>
      <c r="G118"/>
      <c r="H118"/>
      <c r="I118"/>
      <c r="J118"/>
      <c r="K118"/>
      <c r="L118"/>
      <c r="M118"/>
      <c r="N118"/>
      <c r="O118"/>
      <c r="P118"/>
      <c r="Q118"/>
      <c r="R118"/>
      <c r="S118"/>
      <c r="T118"/>
      <c r="U118"/>
      <c r="V118"/>
    </row>
    <row r="119" spans="1:22">
      <c r="A119"/>
      <c r="B119"/>
      <c r="C119"/>
      <c r="D119"/>
      <c r="E119"/>
      <c r="F119"/>
      <c r="G119"/>
      <c r="H119"/>
      <c r="I119"/>
      <c r="J119"/>
      <c r="K119"/>
      <c r="L119"/>
      <c r="M119"/>
      <c r="N119"/>
      <c r="O119"/>
      <c r="P119"/>
      <c r="Q119"/>
      <c r="R119"/>
      <c r="S119"/>
      <c r="T119"/>
      <c r="U119"/>
      <c r="V119"/>
    </row>
    <row r="120" spans="1:22">
      <c r="A120"/>
      <c r="B120"/>
      <c r="C120"/>
      <c r="D120"/>
      <c r="E120"/>
      <c r="F120"/>
      <c r="G120"/>
      <c r="H120"/>
      <c r="I120"/>
      <c r="J120"/>
      <c r="K120"/>
      <c r="L120"/>
      <c r="M120"/>
      <c r="N120"/>
      <c r="O120"/>
      <c r="P120"/>
      <c r="Q120"/>
      <c r="R120"/>
      <c r="S120"/>
      <c r="T120"/>
      <c r="U120"/>
      <c r="V120"/>
    </row>
    <row r="121" spans="1:22">
      <c r="A121"/>
      <c r="B121"/>
      <c r="C121"/>
      <c r="D121"/>
      <c r="E121"/>
      <c r="F121"/>
      <c r="G121"/>
      <c r="H121"/>
      <c r="I121"/>
      <c r="J121"/>
      <c r="K121"/>
      <c r="L121"/>
      <c r="M121"/>
      <c r="N121"/>
      <c r="O121"/>
      <c r="P121"/>
      <c r="Q121"/>
      <c r="R121"/>
      <c r="S121"/>
      <c r="T121"/>
      <c r="U121"/>
      <c r="V121"/>
    </row>
    <row r="122" spans="1:22">
      <c r="A122"/>
      <c r="B122"/>
      <c r="C122"/>
      <c r="D122"/>
      <c r="E122"/>
      <c r="F122"/>
      <c r="G122"/>
      <c r="H122"/>
      <c r="I122"/>
      <c r="J122"/>
      <c r="K122"/>
      <c r="L122"/>
      <c r="M122"/>
      <c r="N122"/>
      <c r="O122"/>
      <c r="P122"/>
      <c r="Q122"/>
      <c r="R122"/>
      <c r="S122"/>
      <c r="T122"/>
      <c r="U122"/>
      <c r="V122"/>
    </row>
    <row r="123" spans="1:22">
      <c r="A123"/>
      <c r="B123"/>
      <c r="C123"/>
      <c r="D123"/>
      <c r="E123"/>
      <c r="F123"/>
      <c r="G123"/>
      <c r="H123"/>
      <c r="I123"/>
      <c r="J123"/>
      <c r="K123"/>
      <c r="L123"/>
      <c r="M123"/>
      <c r="N123"/>
      <c r="O123"/>
      <c r="P123"/>
      <c r="Q123"/>
      <c r="R123"/>
      <c r="S123"/>
      <c r="T123"/>
      <c r="U123"/>
      <c r="V123"/>
    </row>
    <row r="124" spans="1:22">
      <c r="A124"/>
      <c r="B124"/>
      <c r="C124"/>
      <c r="D124"/>
      <c r="E124"/>
      <c r="F124"/>
      <c r="G124"/>
      <c r="H124"/>
      <c r="I124"/>
      <c r="J124"/>
      <c r="K124"/>
      <c r="L124"/>
      <c r="M124"/>
      <c r="N124"/>
      <c r="O124"/>
      <c r="P124"/>
      <c r="Q124"/>
      <c r="R124"/>
      <c r="S124"/>
      <c r="T124"/>
      <c r="U124"/>
      <c r="V124"/>
    </row>
    <row r="125" spans="1:22">
      <c r="A125"/>
      <c r="B125"/>
      <c r="C125"/>
      <c r="D125"/>
      <c r="E125"/>
      <c r="F125"/>
      <c r="G125"/>
      <c r="H125"/>
      <c r="I125"/>
      <c r="J125"/>
      <c r="K125"/>
      <c r="L125"/>
      <c r="M125"/>
      <c r="N125"/>
      <c r="O125"/>
      <c r="P125"/>
      <c r="Q125"/>
      <c r="R125"/>
      <c r="S125"/>
      <c r="T125"/>
      <c r="U125"/>
      <c r="V125"/>
    </row>
    <row r="126" spans="1:22">
      <c r="A126"/>
      <c r="B126"/>
      <c r="C126"/>
      <c r="D126"/>
      <c r="E126"/>
      <c r="F126"/>
      <c r="G126"/>
      <c r="H126"/>
      <c r="I126"/>
      <c r="J126"/>
      <c r="K126"/>
      <c r="L126"/>
      <c r="M126"/>
      <c r="N126"/>
      <c r="O126"/>
      <c r="P126"/>
      <c r="Q126"/>
      <c r="R126"/>
      <c r="S126"/>
      <c r="T126"/>
      <c r="U126"/>
      <c r="V126"/>
    </row>
    <row r="127" spans="1:22">
      <c r="A127"/>
      <c r="B127"/>
      <c r="C127"/>
      <c r="D127"/>
      <c r="E127"/>
      <c r="F127"/>
      <c r="G127"/>
      <c r="H127"/>
      <c r="I127"/>
      <c r="J127"/>
      <c r="K127"/>
      <c r="L127"/>
      <c r="M127"/>
      <c r="N127"/>
      <c r="O127"/>
      <c r="P127"/>
      <c r="Q127"/>
      <c r="R127"/>
      <c r="S127"/>
      <c r="T127"/>
      <c r="U127"/>
      <c r="V127"/>
    </row>
    <row r="128" spans="1:22">
      <c r="A128"/>
      <c r="B128"/>
      <c r="C128"/>
      <c r="D128"/>
      <c r="E128"/>
      <c r="F128"/>
      <c r="G128"/>
      <c r="H128"/>
      <c r="I128"/>
      <c r="J128"/>
      <c r="K128"/>
      <c r="L128"/>
      <c r="M128"/>
      <c r="N128"/>
      <c r="O128"/>
      <c r="P128"/>
      <c r="Q128"/>
      <c r="R128"/>
      <c r="S128"/>
      <c r="T128"/>
      <c r="U128"/>
      <c r="V128"/>
    </row>
    <row r="129" spans="1:22">
      <c r="A129"/>
      <c r="B129"/>
      <c r="C129"/>
      <c r="D129"/>
      <c r="E129"/>
      <c r="F129"/>
      <c r="G129"/>
      <c r="H129"/>
      <c r="I129"/>
      <c r="J129"/>
      <c r="K129"/>
      <c r="L129"/>
      <c r="M129"/>
      <c r="N129"/>
      <c r="O129"/>
      <c r="P129"/>
      <c r="Q129"/>
      <c r="R129"/>
      <c r="S129"/>
      <c r="T129"/>
      <c r="U129"/>
      <c r="V129"/>
    </row>
    <row r="130" spans="1:22">
      <c r="A130"/>
      <c r="B130"/>
      <c r="C130"/>
      <c r="D130"/>
      <c r="E130"/>
      <c r="F130"/>
      <c r="G130"/>
      <c r="H130"/>
      <c r="I130"/>
      <c r="J130"/>
      <c r="K130"/>
      <c r="L130"/>
      <c r="M130"/>
      <c r="N130"/>
      <c r="O130"/>
      <c r="P130"/>
      <c r="Q130"/>
      <c r="R130"/>
      <c r="S130"/>
      <c r="T130"/>
      <c r="U130"/>
      <c r="V130"/>
    </row>
    <row r="131" spans="1:22">
      <c r="A131"/>
      <c r="B131"/>
      <c r="C131"/>
      <c r="D131"/>
      <c r="E131"/>
      <c r="F131"/>
      <c r="G131"/>
      <c r="H131"/>
      <c r="I131"/>
      <c r="J131"/>
      <c r="K131"/>
      <c r="L131"/>
      <c r="M131"/>
      <c r="N131"/>
      <c r="O131"/>
      <c r="P131"/>
      <c r="Q131"/>
      <c r="R131"/>
      <c r="S131"/>
      <c r="T131"/>
      <c r="U131"/>
      <c r="V131"/>
    </row>
    <row r="132" spans="1:22">
      <c r="A132"/>
      <c r="B132"/>
      <c r="C132"/>
      <c r="D132"/>
      <c r="E132"/>
      <c r="F132"/>
      <c r="G132"/>
      <c r="H132"/>
      <c r="I132"/>
      <c r="J132"/>
      <c r="K132"/>
      <c r="L132"/>
      <c r="M132"/>
      <c r="N132"/>
      <c r="O132"/>
      <c r="P132"/>
      <c r="Q132"/>
      <c r="R132"/>
      <c r="S132"/>
      <c r="T132"/>
      <c r="U132"/>
      <c r="V132"/>
    </row>
    <row r="133" spans="1:22">
      <c r="A133"/>
      <c r="B133"/>
      <c r="C133"/>
      <c r="D133"/>
      <c r="E133"/>
      <c r="F133"/>
      <c r="G133"/>
      <c r="H133"/>
      <c r="I133"/>
      <c r="J133"/>
      <c r="K133"/>
      <c r="L133"/>
      <c r="M133"/>
      <c r="N133"/>
      <c r="O133"/>
      <c r="P133"/>
      <c r="Q133"/>
      <c r="R133"/>
      <c r="S133"/>
      <c r="T133"/>
      <c r="U133"/>
      <c r="V133"/>
    </row>
    <row r="134" spans="1:22">
      <c r="A134"/>
      <c r="B134"/>
      <c r="C134"/>
      <c r="D134"/>
      <c r="E134"/>
      <c r="F134"/>
      <c r="G134"/>
      <c r="H134"/>
      <c r="I134"/>
      <c r="J134"/>
      <c r="K134"/>
      <c r="L134"/>
      <c r="M134"/>
      <c r="N134"/>
      <c r="O134"/>
      <c r="P134"/>
      <c r="Q134"/>
      <c r="R134"/>
      <c r="S134"/>
      <c r="T134"/>
      <c r="U134"/>
      <c r="V134"/>
    </row>
    <row r="135" spans="1:22">
      <c r="A135"/>
      <c r="B135"/>
      <c r="C135"/>
      <c r="D135"/>
      <c r="E135"/>
      <c r="F135"/>
      <c r="G135"/>
      <c r="H135"/>
      <c r="I135"/>
      <c r="J135"/>
      <c r="K135"/>
      <c r="L135"/>
      <c r="M135"/>
      <c r="N135"/>
      <c r="O135"/>
      <c r="P135"/>
      <c r="Q135"/>
      <c r="R135"/>
      <c r="S135"/>
      <c r="T135"/>
      <c r="U135"/>
      <c r="V135"/>
    </row>
    <row r="136" spans="1:22">
      <c r="A136"/>
      <c r="B136"/>
      <c r="C136"/>
      <c r="D136"/>
      <c r="E136"/>
      <c r="F136"/>
      <c r="G136"/>
      <c r="H136"/>
      <c r="I136"/>
      <c r="J136"/>
      <c r="K136"/>
      <c r="L136"/>
      <c r="M136"/>
      <c r="N136"/>
      <c r="O136"/>
      <c r="P136"/>
      <c r="Q136"/>
      <c r="R136"/>
      <c r="S136"/>
      <c r="T136"/>
      <c r="U136"/>
      <c r="V136"/>
    </row>
    <row r="137" spans="1:22">
      <c r="A137"/>
      <c r="B137"/>
      <c r="C137"/>
      <c r="D137"/>
      <c r="E137"/>
      <c r="F137"/>
      <c r="G137"/>
      <c r="H137"/>
      <c r="I137"/>
      <c r="J137"/>
      <c r="K137"/>
      <c r="L137"/>
      <c r="M137"/>
      <c r="N137"/>
      <c r="O137"/>
      <c r="P137"/>
      <c r="Q137"/>
      <c r="R137"/>
      <c r="S137"/>
      <c r="T137"/>
      <c r="U137"/>
      <c r="V137"/>
    </row>
    <row r="138" spans="1:22">
      <c r="A138"/>
      <c r="B138"/>
      <c r="C138"/>
      <c r="D138"/>
      <c r="E138"/>
      <c r="F138"/>
      <c r="G138"/>
      <c r="H138"/>
      <c r="I138"/>
      <c r="J138"/>
      <c r="K138"/>
      <c r="L138"/>
      <c r="M138"/>
      <c r="N138"/>
      <c r="O138"/>
      <c r="P138"/>
      <c r="Q138"/>
      <c r="R138"/>
      <c r="S138"/>
      <c r="T138"/>
      <c r="U138"/>
      <c r="V138"/>
    </row>
    <row r="139" spans="1:22">
      <c r="A139"/>
      <c r="B139"/>
      <c r="C139"/>
      <c r="D139"/>
      <c r="E139"/>
      <c r="F139"/>
      <c r="G139"/>
      <c r="H139"/>
      <c r="I139"/>
      <c r="J139"/>
      <c r="K139"/>
      <c r="L139"/>
      <c r="M139"/>
      <c r="N139"/>
      <c r="O139"/>
      <c r="P139"/>
      <c r="Q139"/>
      <c r="R139"/>
      <c r="S139"/>
      <c r="T139"/>
      <c r="U139"/>
      <c r="V139"/>
    </row>
    <row r="140" spans="1:22">
      <c r="A140"/>
      <c r="B140"/>
      <c r="C140"/>
      <c r="D140"/>
      <c r="E140"/>
      <c r="F140"/>
      <c r="G140"/>
      <c r="H140"/>
      <c r="I140"/>
      <c r="J140"/>
      <c r="K140"/>
      <c r="L140"/>
      <c r="M140"/>
      <c r="N140"/>
      <c r="O140"/>
      <c r="P140"/>
      <c r="Q140"/>
      <c r="R140"/>
      <c r="S140"/>
      <c r="T140"/>
      <c r="U140"/>
      <c r="V140"/>
    </row>
    <row r="141" spans="1:22">
      <c r="A141" s="22"/>
      <c r="B141" s="32"/>
      <c r="C141" s="26"/>
      <c r="D141" s="26"/>
      <c r="E141" s="26"/>
      <c r="F141" s="26"/>
      <c r="G141" s="26"/>
      <c r="H141" s="26"/>
      <c r="I141" s="26"/>
      <c r="J141" s="26"/>
      <c r="K141" s="23"/>
    </row>
    <row r="142" spans="1:22">
      <c r="A142" s="22"/>
      <c r="B142" s="32"/>
      <c r="C142" s="26"/>
      <c r="D142" s="26"/>
      <c r="E142" s="26"/>
      <c r="F142" s="26"/>
      <c r="G142" s="26"/>
      <c r="H142" s="26"/>
      <c r="I142" s="26"/>
      <c r="J142" s="26"/>
      <c r="K142" s="23"/>
    </row>
    <row r="143" spans="1:22">
      <c r="A143" s="22"/>
      <c r="B143" s="32"/>
      <c r="C143" s="26"/>
      <c r="D143" s="26"/>
      <c r="E143" s="26"/>
      <c r="F143" s="26"/>
      <c r="G143" s="26"/>
      <c r="H143" s="26"/>
      <c r="I143" s="26"/>
      <c r="J143" s="26"/>
      <c r="K143" s="23"/>
    </row>
    <row r="144" spans="1:22">
      <c r="A144" s="22"/>
      <c r="B144" s="32"/>
      <c r="C144" s="26"/>
      <c r="D144" s="26"/>
      <c r="E144" s="26"/>
      <c r="F144" s="26"/>
      <c r="G144" s="26"/>
      <c r="H144" s="26"/>
      <c r="I144" s="26"/>
      <c r="J144" s="26"/>
      <c r="K144" s="23"/>
    </row>
    <row r="145" spans="1:11">
      <c r="A145" s="22"/>
      <c r="B145" s="32"/>
      <c r="C145" s="26"/>
      <c r="D145" s="26"/>
      <c r="E145" s="26"/>
      <c r="F145" s="26"/>
      <c r="G145" s="26"/>
      <c r="H145" s="26"/>
      <c r="I145" s="26"/>
      <c r="J145" s="26"/>
      <c r="K145" s="23"/>
    </row>
    <row r="146" spans="1:11">
      <c r="A146" s="22"/>
    </row>
    <row r="147" spans="1:11">
      <c r="A147" s="22"/>
    </row>
    <row r="148" spans="1:11">
      <c r="A148" s="22"/>
    </row>
    <row r="149" spans="1:11">
      <c r="A149" s="22"/>
      <c r="C149" s="23"/>
      <c r="D149" s="23"/>
      <c r="E149" s="23"/>
      <c r="F149" s="23"/>
      <c r="G149" s="23"/>
      <c r="H149" s="23"/>
    </row>
    <row r="150" spans="1:11">
      <c r="A150" s="22"/>
      <c r="C150" s="23"/>
      <c r="D150" s="23"/>
      <c r="E150" s="23"/>
      <c r="F150" s="23"/>
      <c r="G150" s="23"/>
      <c r="H150" s="23"/>
    </row>
    <row r="151" spans="1:11">
      <c r="A151" s="22"/>
      <c r="C151" s="23"/>
      <c r="D151" s="23" t="str">
        <f>'CEM Data Lookup'!$A3 &amp; " US Equity"</f>
        <v>ADBE US Equity</v>
      </c>
      <c r="E151" s="23"/>
      <c r="F151" s="23"/>
      <c r="G151" s="23"/>
      <c r="H151" s="23"/>
      <c r="I151" s="23"/>
      <c r="J151" s="23"/>
      <c r="K151" s="23"/>
    </row>
    <row r="152" spans="1:11">
      <c r="A152" s="22"/>
      <c r="C152" s="23"/>
      <c r="D152" s="23" t="str">
        <f>'CEM Data Lookup'!$A4 &amp; " US Equity"</f>
        <v>AMGN US Equity</v>
      </c>
      <c r="E152" s="23"/>
      <c r="F152" s="23"/>
      <c r="G152" s="23"/>
      <c r="H152" s="23"/>
    </row>
    <row r="153" spans="1:11">
      <c r="A153" s="22"/>
      <c r="C153" s="23"/>
      <c r="D153" s="23" t="str">
        <f>'CEM Data Lookup'!$A5 &amp; " US Equity"</f>
        <v>BDX US Equity</v>
      </c>
      <c r="E153" s="23"/>
      <c r="F153" s="23"/>
      <c r="G153" s="23"/>
      <c r="H153" s="23"/>
    </row>
    <row r="154" spans="1:11">
      <c r="A154" s="22"/>
      <c r="C154" s="23"/>
      <c r="D154" s="23" t="str">
        <f>'CEM Data Lookup'!$A6 &amp; " US Equity"</f>
        <v>BMY US Equity</v>
      </c>
      <c r="E154" s="23"/>
      <c r="F154" s="23"/>
      <c r="G154" s="23"/>
      <c r="H154" s="23"/>
    </row>
    <row r="155" spans="1:11">
      <c r="A155" s="22"/>
      <c r="C155" s="23"/>
      <c r="D155" s="23" t="str">
        <f>'CEM Data Lookup'!$A7 &amp; " US Equity"</f>
        <v>BR US Equity</v>
      </c>
      <c r="E155" s="23"/>
      <c r="F155" s="23"/>
      <c r="G155" s="23"/>
      <c r="H155" s="23"/>
    </row>
    <row r="156" spans="1:11">
      <c r="A156" s="22"/>
      <c r="C156" s="23"/>
      <c r="D156" s="23" t="str">
        <f>'CEM Data Lookup'!$A8 &amp; " US Equity"</f>
        <v>CHKP US Equity</v>
      </c>
      <c r="E156" s="23"/>
      <c r="F156" s="23"/>
      <c r="G156" s="23"/>
      <c r="H156" s="23"/>
    </row>
    <row r="157" spans="1:11">
      <c r="A157" s="22"/>
      <c r="C157" s="23"/>
      <c r="D157" s="23" t="str">
        <f>'CEM Data Lookup'!$A9 &amp; " US Equity"</f>
        <v>CHRW US Equity</v>
      </c>
      <c r="E157" s="23"/>
      <c r="F157" s="23"/>
      <c r="G157" s="23"/>
      <c r="H157" s="23"/>
    </row>
    <row r="158" spans="1:11">
      <c r="A158" s="22"/>
      <c r="C158" s="23"/>
      <c r="D158" s="23" t="str">
        <f>'CEM Data Lookup'!$A10 &amp; " US Equity"</f>
        <v>CSGS US Equity</v>
      </c>
      <c r="E158" s="23"/>
      <c r="F158" s="23"/>
      <c r="G158" s="23"/>
      <c r="H158" s="23"/>
    </row>
    <row r="159" spans="1:11">
      <c r="A159" s="22"/>
      <c r="C159" s="23"/>
      <c r="D159" s="23" t="str">
        <f>'CEM Data Lookup'!$A11 &amp; " US Equity"</f>
        <v>DGX US Equity</v>
      </c>
      <c r="E159" s="23"/>
      <c r="F159" s="23"/>
      <c r="G159" s="23"/>
      <c r="H159" s="23"/>
    </row>
    <row r="160" spans="1:11">
      <c r="A160" s="22"/>
      <c r="C160" s="23"/>
      <c r="D160" s="23" t="str">
        <f>'CEM Data Lookup'!$A12 &amp; " US Equity"</f>
        <v>HTLD US Equity</v>
      </c>
      <c r="E160" s="23"/>
      <c r="F160" s="23"/>
      <c r="G160" s="23"/>
      <c r="H160" s="23"/>
    </row>
    <row r="161" spans="1:8">
      <c r="A161" s="22"/>
      <c r="C161" s="23"/>
      <c r="D161" s="23" t="str">
        <f>'CEM Data Lookup'!$A13 &amp; " US Equity"</f>
        <v>JKHY US Equity</v>
      </c>
      <c r="E161" s="23"/>
      <c r="F161" s="23"/>
      <c r="G161" s="23"/>
      <c r="H161" s="23"/>
    </row>
    <row r="162" spans="1:8">
      <c r="A162" s="22"/>
      <c r="C162" s="23"/>
      <c r="D162" s="23" t="str">
        <f>'CEM Data Lookup'!$A14 &amp; " US Equity"</f>
        <v>KMB US Equity</v>
      </c>
      <c r="E162" s="23"/>
      <c r="F162" s="23"/>
      <c r="G162" s="23"/>
      <c r="H162" s="23"/>
    </row>
    <row r="163" spans="1:8">
      <c r="A163" s="22"/>
      <c r="C163" s="23"/>
      <c r="D163" s="23" t="str">
        <f>'CEM Data Lookup'!$A15 &amp; " US Equity"</f>
        <v>LANC US Equity</v>
      </c>
      <c r="E163" s="23"/>
      <c r="F163" s="23"/>
      <c r="G163" s="23"/>
      <c r="H163" s="23"/>
    </row>
    <row r="164" spans="1:8">
      <c r="A164" s="22"/>
      <c r="C164" s="23"/>
      <c r="D164" s="23" t="str">
        <f>'CEM Data Lookup'!$A16 &amp; " US Equity"</f>
        <v>MKC US Equity</v>
      </c>
      <c r="E164" s="23"/>
      <c r="F164" s="23"/>
      <c r="G164" s="23"/>
      <c r="H164" s="23"/>
    </row>
    <row r="165" spans="1:8">
      <c r="A165" s="22"/>
      <c r="C165" s="23"/>
      <c r="D165" s="23" t="str">
        <f>'CEM Data Lookup'!$A17 &amp; " US Equity"</f>
        <v>MNST US Equity</v>
      </c>
      <c r="E165" s="23"/>
      <c r="F165" s="23"/>
      <c r="G165" s="23"/>
      <c r="H165" s="23"/>
    </row>
    <row r="166" spans="1:8">
      <c r="A166" s="22"/>
      <c r="C166" s="23"/>
      <c r="D166" s="23" t="str">
        <f>'CEM Data Lookup'!$A18 &amp; " US Equity"</f>
        <v>NOC US Equity</v>
      </c>
      <c r="E166" s="23"/>
      <c r="F166" s="23"/>
      <c r="G166" s="23"/>
      <c r="H166" s="23"/>
    </row>
    <row r="167" spans="1:8">
      <c r="A167" s="22"/>
      <c r="C167" s="23"/>
      <c r="D167" s="23" t="str">
        <f>'CEM Data Lookup'!$A19 &amp; " US Equity"</f>
        <v>PGR US Equity</v>
      </c>
      <c r="E167" s="23"/>
      <c r="F167" s="23"/>
      <c r="G167" s="23"/>
      <c r="H167" s="23"/>
    </row>
    <row r="168" spans="1:8">
      <c r="A168" s="22"/>
      <c r="C168" s="23"/>
      <c r="D168" s="23" t="str">
        <f>'CEM Data Lookup'!$A20 &amp; " US Equity"</f>
        <v>RLI US Equity</v>
      </c>
      <c r="E168" s="23"/>
      <c r="F168" s="23"/>
      <c r="G168" s="23"/>
      <c r="H168" s="23"/>
    </row>
    <row r="169" spans="1:8">
      <c r="A169" s="22"/>
      <c r="C169" s="23"/>
      <c r="D169" s="23" t="str">
        <f>'CEM Data Lookup'!$A21 &amp; " US Equity"</f>
        <v>ROL US Equity</v>
      </c>
      <c r="E169" s="23"/>
      <c r="F169" s="23"/>
      <c r="G169" s="23"/>
      <c r="H169" s="23"/>
    </row>
    <row r="170" spans="1:8">
      <c r="A170" s="22"/>
      <c r="C170" s="23"/>
      <c r="D170" s="23" t="str">
        <f>'CEM Data Lookup'!$A22 &amp; " US Equity"</f>
        <v>TYL US Equity</v>
      </c>
      <c r="E170" s="23"/>
      <c r="F170" s="23"/>
      <c r="G170" s="23"/>
      <c r="H170" s="23"/>
    </row>
    <row r="171" spans="1:8">
      <c r="D171" s="23"/>
    </row>
    <row r="172" spans="1:8">
      <c r="D172" s="23"/>
    </row>
    <row r="173" spans="1:8">
      <c r="D173" s="23"/>
    </row>
    <row r="174" spans="1:8">
      <c r="D174" s="23"/>
    </row>
    <row r="175" spans="1:8">
      <c r="D175" s="23"/>
    </row>
    <row r="176" spans="1:8">
      <c r="D176" s="23"/>
    </row>
    <row r="177" spans="4:4">
      <c r="D177" s="23"/>
    </row>
    <row r="178" spans="4:4">
      <c r="D178" s="23"/>
    </row>
    <row r="179" spans="4:4">
      <c r="D179" s="23"/>
    </row>
    <row r="180" spans="4:4">
      <c r="D180" s="23"/>
    </row>
    <row r="181" spans="4:4">
      <c r="D181" s="23"/>
    </row>
    <row r="182" spans="4:4">
      <c r="D182" s="23"/>
    </row>
    <row r="183" spans="4:4">
      <c r="D183" s="23"/>
    </row>
    <row r="184" spans="4:4">
      <c r="D184" s="23"/>
    </row>
    <row r="185" spans="4:4">
      <c r="D185" s="23"/>
    </row>
    <row r="186" spans="4:4">
      <c r="D186" s="23"/>
    </row>
    <row r="187" spans="4:4">
      <c r="D187" s="23"/>
    </row>
    <row r="188" spans="4:4">
      <c r="D188" s="23"/>
    </row>
    <row r="189" spans="4:4">
      <c r="D189" s="23"/>
    </row>
    <row r="190" spans="4:4">
      <c r="D190" s="23"/>
    </row>
    <row r="191" spans="4:4">
      <c r="D191" s="23"/>
    </row>
    <row r="192" spans="4:4">
      <c r="D192" s="23"/>
    </row>
    <row r="193" spans="4:4">
      <c r="D193" s="23"/>
    </row>
    <row r="194" spans="4:4">
      <c r="D194" s="23"/>
    </row>
    <row r="195" spans="4:4">
      <c r="D195" s="23"/>
    </row>
    <row r="196" spans="4:4">
      <c r="D196" s="23"/>
    </row>
    <row r="197" spans="4:4">
      <c r="D197" s="23"/>
    </row>
    <row r="198" spans="4:4">
      <c r="D198" s="23"/>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6"/>
  <dimension ref="A1:AX77"/>
  <sheetViews>
    <sheetView zoomScale="63" zoomScaleNormal="85" workbookViewId="0">
      <pane ySplit="1" topLeftCell="A2" activePane="bottomLeft" state="frozen"/>
      <selection activeCell="J14" sqref="J14"/>
      <selection pane="bottomLeft" activeCell="A2" sqref="A2"/>
    </sheetView>
  </sheetViews>
  <sheetFormatPr defaultColWidth="9" defaultRowHeight="14.25"/>
  <cols>
    <col min="1" max="1" width="22.5703125" style="201" bestFit="1" customWidth="1"/>
    <col min="2" max="21" width="16.5703125" style="201" customWidth="1"/>
    <col min="22" max="16384" width="9" style="201"/>
  </cols>
  <sheetData>
    <row r="1" spans="1:40">
      <c r="A1" s="201" t="str">
        <f>IF('CEM Price Data'!B1="","",'CEM Price Data'!B1)</f>
        <v>PX_LAST</v>
      </c>
      <c r="B1" s="26" t="str">
        <f>'CEM Price Data'!C1</f>
        <v>ADBE US Equity</v>
      </c>
      <c r="C1" s="26" t="str">
        <f>'CEM Price Data'!D1</f>
        <v>AMGN US Equity</v>
      </c>
      <c r="D1" s="26" t="str">
        <f>'CEM Price Data'!E1</f>
        <v>BDX US Equity</v>
      </c>
      <c r="E1" s="26" t="str">
        <f>'CEM Price Data'!F1</f>
        <v>BMY US Equity</v>
      </c>
      <c r="F1" s="26" t="str">
        <f>'CEM Price Data'!G1</f>
        <v>BR US Equity</v>
      </c>
      <c r="G1" s="26" t="str">
        <f>'CEM Price Data'!H1</f>
        <v>CHKP US Equity</v>
      </c>
      <c r="H1" s="26" t="str">
        <f>'CEM Price Data'!I1</f>
        <v>CHRW US Equity</v>
      </c>
      <c r="I1" s="26" t="str">
        <f>'CEM Price Data'!J1</f>
        <v>CSGS US Equity</v>
      </c>
      <c r="J1" s="26" t="str">
        <f>'CEM Price Data'!K1</f>
        <v>DGX US Equity</v>
      </c>
      <c r="K1" s="26" t="str">
        <f>'CEM Price Data'!L1</f>
        <v>HTLD US Equity</v>
      </c>
      <c r="L1" s="26" t="str">
        <f>'CEM Price Data'!M1</f>
        <v>JKHY US Equity</v>
      </c>
      <c r="M1" s="26" t="str">
        <f>'CEM Price Data'!N1</f>
        <v>KMB US Equity</v>
      </c>
      <c r="N1" s="26" t="str">
        <f>'CEM Price Data'!O1</f>
        <v>LANC US Equity</v>
      </c>
      <c r="O1" s="26" t="str">
        <f>'CEM Price Data'!P1</f>
        <v>MKC US Equity</v>
      </c>
      <c r="P1" s="26" t="str">
        <f>'CEM Price Data'!Q1</f>
        <v>MNST US Equity</v>
      </c>
      <c r="Q1" s="26" t="str">
        <f>'CEM Price Data'!R1</f>
        <v>NOC US Equity</v>
      </c>
      <c r="R1" s="26" t="str">
        <f>'CEM Price Data'!S1</f>
        <v>PGR US Equity</v>
      </c>
      <c r="S1" s="26" t="str">
        <f>'CEM Price Data'!T1</f>
        <v>RLI US Equity</v>
      </c>
      <c r="T1" s="26" t="str">
        <f>'CEM Price Data'!U1</f>
        <v>ROL US Equity</v>
      </c>
      <c r="U1" s="26" t="str">
        <f>'CEM Price Data'!V1</f>
        <v>TYL US Equity</v>
      </c>
      <c r="V1" s="26"/>
      <c r="W1" s="26"/>
      <c r="X1" s="26"/>
      <c r="Y1" s="26"/>
      <c r="Z1" s="26"/>
      <c r="AA1" s="26"/>
      <c r="AB1" s="26"/>
      <c r="AC1" s="26"/>
      <c r="AD1" s="26"/>
      <c r="AE1" s="26"/>
      <c r="AF1" s="26"/>
      <c r="AG1" s="26"/>
      <c r="AH1" s="26"/>
      <c r="AI1" s="26"/>
      <c r="AJ1" s="26"/>
      <c r="AK1" s="26"/>
      <c r="AL1" s="26"/>
      <c r="AM1" s="26"/>
      <c r="AN1" s="26"/>
    </row>
    <row r="2" spans="1:40">
      <c r="A2" s="31">
        <f>'CEM Price Data'!B2</f>
        <v>44939</v>
      </c>
      <c r="B2" s="21">
        <f>'CEM Price Data'!C2</f>
        <v>344.38</v>
      </c>
      <c r="C2" s="21">
        <f>'CEM Price Data'!D2</f>
        <v>271.73</v>
      </c>
      <c r="D2" s="21">
        <f>'CEM Price Data'!E2</f>
        <v>255.85</v>
      </c>
      <c r="E2" s="21">
        <f>'CEM Price Data'!F2</f>
        <v>72.510000000000005</v>
      </c>
      <c r="F2" s="21">
        <f>'CEM Price Data'!G2</f>
        <v>144.11000000000001</v>
      </c>
      <c r="G2" s="21">
        <f>'CEM Price Data'!H2</f>
        <v>128.99</v>
      </c>
      <c r="H2" s="21">
        <f>'CEM Price Data'!I2</f>
        <v>93.63</v>
      </c>
      <c r="I2" s="21">
        <f>'CEM Price Data'!J2</f>
        <v>58.39</v>
      </c>
      <c r="J2" s="21">
        <f>'CEM Price Data'!K2</f>
        <v>147.94</v>
      </c>
      <c r="K2" s="21">
        <f>'CEM Price Data'!L2</f>
        <v>16.489999999999998</v>
      </c>
      <c r="L2" s="21">
        <f>'CEM Price Data'!M2</f>
        <v>181.76</v>
      </c>
      <c r="M2" s="21">
        <f>'CEM Price Data'!N2</f>
        <v>136.83000000000001</v>
      </c>
      <c r="N2" s="21">
        <f>'CEM Price Data'!O2</f>
        <v>198.46</v>
      </c>
      <c r="O2" s="21">
        <f>'CEM Price Data'!P2</f>
        <v>81.099999999999994</v>
      </c>
      <c r="P2" s="21">
        <f>'CEM Price Data'!Q2</f>
        <v>102.08</v>
      </c>
      <c r="Q2" s="21">
        <f>'CEM Price Data'!R2</f>
        <v>461.43</v>
      </c>
      <c r="R2" s="21">
        <f>'CEM Price Data'!S2</f>
        <v>133.65</v>
      </c>
      <c r="S2" s="21">
        <f>'CEM Price Data'!T2</f>
        <v>139.63999999999999</v>
      </c>
      <c r="T2" s="21">
        <f>'CEM Price Data'!U2</f>
        <v>37.78</v>
      </c>
      <c r="U2" s="21">
        <f>'CEM Price Data'!V2</f>
        <v>316.76</v>
      </c>
      <c r="V2" s="21"/>
      <c r="W2" s="21"/>
      <c r="X2" s="21"/>
      <c r="Y2" s="21"/>
    </row>
    <row r="3" spans="1:40">
      <c r="A3" s="31">
        <f>'CEM Price Data'!B3</f>
        <v>44938</v>
      </c>
      <c r="B3" s="21">
        <f>'CEM Price Data'!C3</f>
        <v>344.54</v>
      </c>
      <c r="C3" s="21">
        <f>'CEM Price Data'!D3</f>
        <v>270.92</v>
      </c>
      <c r="D3" s="21">
        <f>'CEM Price Data'!E3</f>
        <v>254.6</v>
      </c>
      <c r="E3" s="21">
        <f>'CEM Price Data'!F3</f>
        <v>71.599999999999994</v>
      </c>
      <c r="F3" s="21">
        <f>'CEM Price Data'!G3</f>
        <v>144.99</v>
      </c>
      <c r="G3" s="21">
        <f>'CEM Price Data'!H3</f>
        <v>126.04</v>
      </c>
      <c r="H3" s="21">
        <f>'CEM Price Data'!I3</f>
        <v>93.5</v>
      </c>
      <c r="I3" s="21">
        <f>'CEM Price Data'!J3</f>
        <v>58.2</v>
      </c>
      <c r="J3" s="21">
        <f>'CEM Price Data'!K3</f>
        <v>148.12</v>
      </c>
      <c r="K3" s="21">
        <f>'CEM Price Data'!L3</f>
        <v>16.39</v>
      </c>
      <c r="L3" s="21">
        <f>'CEM Price Data'!M3</f>
        <v>181.59</v>
      </c>
      <c r="M3" s="21">
        <f>'CEM Price Data'!N3</f>
        <v>136.24</v>
      </c>
      <c r="N3" s="21">
        <f>'CEM Price Data'!O3</f>
        <v>195.86</v>
      </c>
      <c r="O3" s="21">
        <f>'CEM Price Data'!P3</f>
        <v>80.97</v>
      </c>
      <c r="P3" s="21">
        <f>'CEM Price Data'!Q3</f>
        <v>100.04</v>
      </c>
      <c r="Q3" s="21">
        <f>'CEM Price Data'!R3</f>
        <v>487.98</v>
      </c>
      <c r="R3" s="21">
        <f>'CEM Price Data'!S3</f>
        <v>132.94</v>
      </c>
      <c r="S3" s="21">
        <f>'CEM Price Data'!T3</f>
        <v>136.44999999999999</v>
      </c>
      <c r="T3" s="21">
        <f>'CEM Price Data'!U3</f>
        <v>37.549999999999997</v>
      </c>
      <c r="U3" s="21">
        <f>'CEM Price Data'!V3</f>
        <v>316.56</v>
      </c>
      <c r="V3" s="21"/>
      <c r="W3" s="21"/>
      <c r="X3" s="21"/>
      <c r="Y3" s="21"/>
    </row>
    <row r="4" spans="1:40">
      <c r="A4" s="31">
        <f>'CEM Price Data'!B4</f>
        <v>44937</v>
      </c>
      <c r="B4" s="21">
        <f>'CEM Price Data'!C4</f>
        <v>342.93</v>
      </c>
      <c r="C4" s="21">
        <f>'CEM Price Data'!D4</f>
        <v>272.91000000000003</v>
      </c>
      <c r="D4" s="21">
        <f>'CEM Price Data'!E4</f>
        <v>256.14999999999998</v>
      </c>
      <c r="E4" s="21">
        <f>'CEM Price Data'!F4</f>
        <v>71.94</v>
      </c>
      <c r="F4" s="21">
        <f>'CEM Price Data'!G4</f>
        <v>143.57</v>
      </c>
      <c r="G4" s="21">
        <f>'CEM Price Data'!H4</f>
        <v>124.92</v>
      </c>
      <c r="H4" s="21">
        <f>'CEM Price Data'!I4</f>
        <v>94.98</v>
      </c>
      <c r="I4" s="21">
        <f>'CEM Price Data'!J4</f>
        <v>57.43</v>
      </c>
      <c r="J4" s="21">
        <f>'CEM Price Data'!K4</f>
        <v>152.84</v>
      </c>
      <c r="K4" s="21">
        <f>'CEM Price Data'!L4</f>
        <v>16.239999999999998</v>
      </c>
      <c r="L4" s="21">
        <f>'CEM Price Data'!M4</f>
        <v>181.1</v>
      </c>
      <c r="M4" s="21">
        <f>'CEM Price Data'!N4</f>
        <v>136.31</v>
      </c>
      <c r="N4" s="21">
        <f>'CEM Price Data'!O4</f>
        <v>197.05</v>
      </c>
      <c r="O4" s="21">
        <f>'CEM Price Data'!P4</f>
        <v>83.52</v>
      </c>
      <c r="P4" s="21">
        <f>'CEM Price Data'!Q4</f>
        <v>101.69</v>
      </c>
      <c r="Q4" s="21">
        <f>'CEM Price Data'!R4</f>
        <v>492.93</v>
      </c>
      <c r="R4" s="21">
        <f>'CEM Price Data'!S4</f>
        <v>132.25</v>
      </c>
      <c r="S4" s="21">
        <f>'CEM Price Data'!T4</f>
        <v>136.07</v>
      </c>
      <c r="T4" s="21">
        <f>'CEM Price Data'!U4</f>
        <v>37.72</v>
      </c>
      <c r="U4" s="21">
        <f>'CEM Price Data'!V4</f>
        <v>318.08999999999997</v>
      </c>
      <c r="V4" s="21"/>
      <c r="W4" s="21"/>
      <c r="X4" s="21"/>
      <c r="Y4" s="21"/>
    </row>
    <row r="5" spans="1:40">
      <c r="A5" s="31">
        <f>'CEM Price Data'!B5</f>
        <v>44936</v>
      </c>
      <c r="B5" s="21">
        <f>'CEM Price Data'!C5</f>
        <v>338.7</v>
      </c>
      <c r="C5" s="21">
        <f>'CEM Price Data'!D5</f>
        <v>273.88</v>
      </c>
      <c r="D5" s="21">
        <f>'CEM Price Data'!E5</f>
        <v>255.37</v>
      </c>
      <c r="E5" s="21">
        <f>'CEM Price Data'!F5</f>
        <v>71.650000000000006</v>
      </c>
      <c r="F5" s="21">
        <f>'CEM Price Data'!G5</f>
        <v>139.03</v>
      </c>
      <c r="G5" s="21">
        <f>'CEM Price Data'!H5</f>
        <v>124.64</v>
      </c>
      <c r="H5" s="21">
        <f>'CEM Price Data'!I5</f>
        <v>92.8</v>
      </c>
      <c r="I5" s="21">
        <f>'CEM Price Data'!J5</f>
        <v>56.98</v>
      </c>
      <c r="J5" s="21">
        <f>'CEM Price Data'!K5</f>
        <v>152.54</v>
      </c>
      <c r="K5" s="21">
        <f>'CEM Price Data'!L5</f>
        <v>15.97</v>
      </c>
      <c r="L5" s="21">
        <f>'CEM Price Data'!M5</f>
        <v>178.37</v>
      </c>
      <c r="M5" s="21">
        <f>'CEM Price Data'!N5</f>
        <v>135.86000000000001</v>
      </c>
      <c r="N5" s="21">
        <f>'CEM Price Data'!O5</f>
        <v>198.31</v>
      </c>
      <c r="O5" s="21">
        <f>'CEM Price Data'!P5</f>
        <v>84.37</v>
      </c>
      <c r="P5" s="21">
        <f>'CEM Price Data'!Q5</f>
        <v>100.53</v>
      </c>
      <c r="Q5" s="21">
        <f>'CEM Price Data'!R5</f>
        <v>495.79</v>
      </c>
      <c r="R5" s="21">
        <f>'CEM Price Data'!S5</f>
        <v>133.02000000000001</v>
      </c>
      <c r="S5" s="21">
        <f>'CEM Price Data'!T5</f>
        <v>136.38</v>
      </c>
      <c r="T5" s="21">
        <f>'CEM Price Data'!U5</f>
        <v>36.5</v>
      </c>
      <c r="U5" s="21">
        <f>'CEM Price Data'!V5</f>
        <v>313.07</v>
      </c>
      <c r="V5" s="21"/>
      <c r="W5" s="21"/>
      <c r="X5" s="21"/>
      <c r="Y5" s="21"/>
    </row>
    <row r="6" spans="1:40">
      <c r="A6" s="31">
        <f>'CEM Price Data'!B6</f>
        <v>44935</v>
      </c>
      <c r="B6" s="21">
        <f>'CEM Price Data'!C6</f>
        <v>341.98</v>
      </c>
      <c r="C6" s="21">
        <f>'CEM Price Data'!D6</f>
        <v>270.12</v>
      </c>
      <c r="D6" s="21">
        <f>'CEM Price Data'!E6</f>
        <v>252.45</v>
      </c>
      <c r="E6" s="21">
        <f>'CEM Price Data'!F6</f>
        <v>71.010000000000005</v>
      </c>
      <c r="F6" s="21">
        <f>'CEM Price Data'!G6</f>
        <v>138.66</v>
      </c>
      <c r="G6" s="21">
        <f>'CEM Price Data'!H6</f>
        <v>125.86</v>
      </c>
      <c r="H6" s="21">
        <f>'CEM Price Data'!I6</f>
        <v>93.36</v>
      </c>
      <c r="I6" s="21">
        <f>'CEM Price Data'!J6</f>
        <v>57.53</v>
      </c>
      <c r="J6" s="21">
        <f>'CEM Price Data'!K6</f>
        <v>152.93</v>
      </c>
      <c r="K6" s="21">
        <f>'CEM Price Data'!L6</f>
        <v>15.98</v>
      </c>
      <c r="L6" s="21">
        <f>'CEM Price Data'!M6</f>
        <v>178.2</v>
      </c>
      <c r="M6" s="21">
        <f>'CEM Price Data'!N6</f>
        <v>137.02000000000001</v>
      </c>
      <c r="N6" s="21">
        <f>'CEM Price Data'!O6</f>
        <v>198.31</v>
      </c>
      <c r="O6" s="21">
        <f>'CEM Price Data'!P6</f>
        <v>84.61</v>
      </c>
      <c r="P6" s="21">
        <f>'CEM Price Data'!Q6</f>
        <v>101.15</v>
      </c>
      <c r="Q6" s="21">
        <f>'CEM Price Data'!R6</f>
        <v>495.41</v>
      </c>
      <c r="R6" s="21">
        <f>'CEM Price Data'!S6</f>
        <v>132.01</v>
      </c>
      <c r="S6" s="21">
        <f>'CEM Price Data'!T6</f>
        <v>135.11000000000001</v>
      </c>
      <c r="T6" s="21">
        <f>'CEM Price Data'!U6</f>
        <v>36.53</v>
      </c>
      <c r="U6" s="21">
        <f>'CEM Price Data'!V6</f>
        <v>318.99</v>
      </c>
      <c r="V6" s="21"/>
      <c r="W6" s="21"/>
      <c r="X6" s="21"/>
      <c r="Y6" s="21"/>
    </row>
    <row r="7" spans="1:40">
      <c r="A7" s="31">
        <f>'CEM Price Data'!B7</f>
        <v>44932</v>
      </c>
      <c r="B7" s="21">
        <f>'CEM Price Data'!C7</f>
        <v>332.75</v>
      </c>
      <c r="C7" s="21">
        <f>'CEM Price Data'!D7</f>
        <v>275.2</v>
      </c>
      <c r="D7" s="21">
        <f>'CEM Price Data'!E7</f>
        <v>259.33999999999997</v>
      </c>
      <c r="E7" s="21">
        <f>'CEM Price Data'!F7</f>
        <v>73</v>
      </c>
      <c r="F7" s="21">
        <f>'CEM Price Data'!G7</f>
        <v>137.1</v>
      </c>
      <c r="G7" s="21">
        <f>'CEM Price Data'!H7</f>
        <v>128.19999999999999</v>
      </c>
      <c r="H7" s="21">
        <f>'CEM Price Data'!I7</f>
        <v>93.31</v>
      </c>
      <c r="I7" s="21">
        <f>'CEM Price Data'!J7</f>
        <v>59.09</v>
      </c>
      <c r="J7" s="21">
        <f>'CEM Price Data'!K7</f>
        <v>155.63999999999999</v>
      </c>
      <c r="K7" s="21">
        <f>'CEM Price Data'!L7</f>
        <v>15.85</v>
      </c>
      <c r="L7" s="21">
        <f>'CEM Price Data'!M7</f>
        <v>178.3</v>
      </c>
      <c r="M7" s="21">
        <f>'CEM Price Data'!N7</f>
        <v>138.44999999999999</v>
      </c>
      <c r="N7" s="21">
        <f>'CEM Price Data'!O7</f>
        <v>201.54</v>
      </c>
      <c r="O7" s="21">
        <f>'CEM Price Data'!P7</f>
        <v>86.3</v>
      </c>
      <c r="P7" s="21">
        <f>'CEM Price Data'!Q7</f>
        <v>102.43</v>
      </c>
      <c r="Q7" s="21">
        <f>'CEM Price Data'!R7</f>
        <v>521.41999999999996</v>
      </c>
      <c r="R7" s="21">
        <f>'CEM Price Data'!S7</f>
        <v>134.61000000000001</v>
      </c>
      <c r="S7" s="21">
        <f>'CEM Price Data'!T7</f>
        <v>136.96</v>
      </c>
      <c r="T7" s="21">
        <f>'CEM Price Data'!U7</f>
        <v>36.53</v>
      </c>
      <c r="U7" s="21">
        <f>'CEM Price Data'!V7</f>
        <v>310.91000000000003</v>
      </c>
      <c r="V7" s="21"/>
      <c r="W7" s="21"/>
      <c r="X7" s="21"/>
      <c r="Y7" s="21"/>
    </row>
    <row r="8" spans="1:40">
      <c r="A8" s="31">
        <f>'CEM Price Data'!B8</f>
        <v>44931</v>
      </c>
      <c r="B8" s="21">
        <f>'CEM Price Data'!C8</f>
        <v>328.44</v>
      </c>
      <c r="C8" s="21">
        <f>'CEM Price Data'!D8</f>
        <v>266.86</v>
      </c>
      <c r="D8" s="21">
        <f>'CEM Price Data'!E8</f>
        <v>255.31</v>
      </c>
      <c r="E8" s="21">
        <f>'CEM Price Data'!F8</f>
        <v>71.92</v>
      </c>
      <c r="F8" s="21">
        <f>'CEM Price Data'!G8</f>
        <v>133.02000000000001</v>
      </c>
      <c r="G8" s="21">
        <f>'CEM Price Data'!H8</f>
        <v>126.77</v>
      </c>
      <c r="H8" s="21">
        <f>'CEM Price Data'!I8</f>
        <v>90.01</v>
      </c>
      <c r="I8" s="21">
        <f>'CEM Price Data'!J8</f>
        <v>58.64</v>
      </c>
      <c r="J8" s="21">
        <f>'CEM Price Data'!K8</f>
        <v>154.5</v>
      </c>
      <c r="K8" s="21">
        <f>'CEM Price Data'!L8</f>
        <v>15.41</v>
      </c>
      <c r="L8" s="21">
        <f>'CEM Price Data'!M8</f>
        <v>173.78</v>
      </c>
      <c r="M8" s="21">
        <f>'CEM Price Data'!N8</f>
        <v>135.54</v>
      </c>
      <c r="N8" s="21">
        <f>'CEM Price Data'!O8</f>
        <v>200.02</v>
      </c>
      <c r="O8" s="21">
        <f>'CEM Price Data'!P8</f>
        <v>84.45</v>
      </c>
      <c r="P8" s="21">
        <f>'CEM Price Data'!Q8</f>
        <v>100.38</v>
      </c>
      <c r="Q8" s="21">
        <f>'CEM Price Data'!R8</f>
        <v>528.52</v>
      </c>
      <c r="R8" s="21">
        <f>'CEM Price Data'!S8</f>
        <v>131.53</v>
      </c>
      <c r="S8" s="21">
        <f>'CEM Price Data'!T8</f>
        <v>132.88999999999999</v>
      </c>
      <c r="T8" s="21">
        <f>'CEM Price Data'!U8</f>
        <v>36.31</v>
      </c>
      <c r="U8" s="21">
        <f>'CEM Price Data'!V8</f>
        <v>306.52</v>
      </c>
      <c r="V8" s="21"/>
      <c r="W8" s="21"/>
      <c r="X8" s="21"/>
      <c r="Y8" s="21"/>
    </row>
    <row r="9" spans="1:40">
      <c r="A9" s="31">
        <f>'CEM Price Data'!B9</f>
        <v>44930</v>
      </c>
      <c r="B9" s="21">
        <f>'CEM Price Data'!C9</f>
        <v>341.41</v>
      </c>
      <c r="C9" s="21">
        <f>'CEM Price Data'!D9</f>
        <v>264.39</v>
      </c>
      <c r="D9" s="21">
        <f>'CEM Price Data'!E9</f>
        <v>258.08999999999997</v>
      </c>
      <c r="E9" s="21">
        <f>'CEM Price Data'!F9</f>
        <v>72.62</v>
      </c>
      <c r="F9" s="21">
        <f>'CEM Price Data'!G9</f>
        <v>136.66999999999999</v>
      </c>
      <c r="G9" s="21">
        <f>'CEM Price Data'!H9</f>
        <v>127.2</v>
      </c>
      <c r="H9" s="21">
        <f>'CEM Price Data'!I9</f>
        <v>90.8</v>
      </c>
      <c r="I9" s="21">
        <f>'CEM Price Data'!J9</f>
        <v>58.83</v>
      </c>
      <c r="J9" s="21">
        <f>'CEM Price Data'!K9</f>
        <v>154.58000000000001</v>
      </c>
      <c r="K9" s="21">
        <f>'CEM Price Data'!L9</f>
        <v>15.8</v>
      </c>
      <c r="L9" s="21">
        <f>'CEM Price Data'!M9</f>
        <v>177.19</v>
      </c>
      <c r="M9" s="21">
        <f>'CEM Price Data'!N9</f>
        <v>136.81</v>
      </c>
      <c r="N9" s="21">
        <f>'CEM Price Data'!O9</f>
        <v>201.46</v>
      </c>
      <c r="O9" s="21">
        <f>'CEM Price Data'!P9</f>
        <v>84.96</v>
      </c>
      <c r="P9" s="21">
        <f>'CEM Price Data'!Q9</f>
        <v>102.15</v>
      </c>
      <c r="Q9" s="21">
        <f>'CEM Price Data'!R9</f>
        <v>526.45000000000005</v>
      </c>
      <c r="R9" s="21">
        <f>'CEM Price Data'!S9</f>
        <v>131.24</v>
      </c>
      <c r="S9" s="21">
        <f>'CEM Price Data'!T9</f>
        <v>132.41999999999999</v>
      </c>
      <c r="T9" s="21">
        <f>'CEM Price Data'!U9</f>
        <v>36.94</v>
      </c>
      <c r="U9" s="21">
        <f>'CEM Price Data'!V9</f>
        <v>320.68</v>
      </c>
      <c r="V9" s="21"/>
      <c r="W9" s="21"/>
      <c r="X9" s="21"/>
      <c r="Y9" s="21"/>
    </row>
    <row r="10" spans="1:40">
      <c r="A10" s="31">
        <f>'CEM Price Data'!B10</f>
        <v>44929</v>
      </c>
      <c r="B10" s="21">
        <f>'CEM Price Data'!C10</f>
        <v>336.92</v>
      </c>
      <c r="C10" s="21">
        <f>'CEM Price Data'!D10</f>
        <v>261.64999999999998</v>
      </c>
      <c r="D10" s="21">
        <f>'CEM Price Data'!E10</f>
        <v>256.18</v>
      </c>
      <c r="E10" s="21">
        <f>'CEM Price Data'!F10</f>
        <v>72.260000000000005</v>
      </c>
      <c r="F10" s="21">
        <f>'CEM Price Data'!G10</f>
        <v>134.56</v>
      </c>
      <c r="G10" s="21">
        <f>'CEM Price Data'!H10</f>
        <v>126.83</v>
      </c>
      <c r="H10" s="21">
        <f>'CEM Price Data'!I10</f>
        <v>90.28</v>
      </c>
      <c r="I10" s="21">
        <f>'CEM Price Data'!J10</f>
        <v>58.26</v>
      </c>
      <c r="J10" s="21">
        <f>'CEM Price Data'!K10</f>
        <v>155.77000000000001</v>
      </c>
      <c r="K10" s="21">
        <f>'CEM Price Data'!L10</f>
        <v>15.59</v>
      </c>
      <c r="L10" s="21">
        <f>'CEM Price Data'!M10</f>
        <v>176.1</v>
      </c>
      <c r="M10" s="21">
        <f>'CEM Price Data'!N10</f>
        <v>137.11000000000001</v>
      </c>
      <c r="N10" s="21">
        <f>'CEM Price Data'!O10</f>
        <v>201.78</v>
      </c>
      <c r="O10" s="21">
        <f>'CEM Price Data'!P10</f>
        <v>83.47</v>
      </c>
      <c r="P10" s="21">
        <f>'CEM Price Data'!Q10</f>
        <v>101.32</v>
      </c>
      <c r="Q10" s="21">
        <f>'CEM Price Data'!R10</f>
        <v>540.33000000000004</v>
      </c>
      <c r="R10" s="21">
        <f>'CEM Price Data'!S10</f>
        <v>130.13999999999999</v>
      </c>
      <c r="S10" s="21">
        <f>'CEM Price Data'!T10</f>
        <v>132.47999999999999</v>
      </c>
      <c r="T10" s="21">
        <f>'CEM Price Data'!U10</f>
        <v>36.549999999999997</v>
      </c>
      <c r="U10" s="21">
        <f>'CEM Price Data'!V10</f>
        <v>319.33</v>
      </c>
      <c r="V10" s="21"/>
      <c r="W10" s="21"/>
      <c r="X10" s="21"/>
      <c r="Y10" s="21"/>
    </row>
    <row r="11" spans="1:40">
      <c r="A11" s="31">
        <f>'CEM Price Data'!B11</f>
        <v>44925</v>
      </c>
      <c r="B11" s="21">
        <f>'CEM Price Data'!C11</f>
        <v>336.53</v>
      </c>
      <c r="C11" s="21">
        <f>'CEM Price Data'!D11</f>
        <v>262.64</v>
      </c>
      <c r="D11" s="21">
        <f>'CEM Price Data'!E11</f>
        <v>254.3</v>
      </c>
      <c r="E11" s="21">
        <f>'CEM Price Data'!F11</f>
        <v>71.95</v>
      </c>
      <c r="F11" s="21">
        <f>'CEM Price Data'!G11</f>
        <v>134.13</v>
      </c>
      <c r="G11" s="21">
        <f>'CEM Price Data'!H11</f>
        <v>126.16</v>
      </c>
      <c r="H11" s="21">
        <f>'CEM Price Data'!I11</f>
        <v>91.56</v>
      </c>
      <c r="I11" s="21">
        <f>'CEM Price Data'!J11</f>
        <v>57.2</v>
      </c>
      <c r="J11" s="21">
        <f>'CEM Price Data'!K11</f>
        <v>156.44</v>
      </c>
      <c r="K11" s="21">
        <f>'CEM Price Data'!L11</f>
        <v>15.34</v>
      </c>
      <c r="L11" s="21">
        <f>'CEM Price Data'!M11</f>
        <v>175.56</v>
      </c>
      <c r="M11" s="21">
        <f>'CEM Price Data'!N11</f>
        <v>135.75</v>
      </c>
      <c r="N11" s="21">
        <f>'CEM Price Data'!O11</f>
        <v>197.3</v>
      </c>
      <c r="O11" s="21">
        <f>'CEM Price Data'!P11</f>
        <v>82.89</v>
      </c>
      <c r="P11" s="21">
        <f>'CEM Price Data'!Q11</f>
        <v>101.53</v>
      </c>
      <c r="Q11" s="21">
        <f>'CEM Price Data'!R11</f>
        <v>545.61</v>
      </c>
      <c r="R11" s="21">
        <f>'CEM Price Data'!S11</f>
        <v>129.71</v>
      </c>
      <c r="S11" s="21">
        <f>'CEM Price Data'!T11</f>
        <v>131.27000000000001</v>
      </c>
      <c r="T11" s="21">
        <f>'CEM Price Data'!U11</f>
        <v>36.54</v>
      </c>
      <c r="U11" s="21">
        <f>'CEM Price Data'!V11</f>
        <v>322.41000000000003</v>
      </c>
      <c r="V11" s="21"/>
      <c r="W11" s="21"/>
      <c r="X11" s="21"/>
      <c r="Y11" s="21"/>
    </row>
    <row r="12" spans="1:40">
      <c r="A12" s="31">
        <f>'CEM Price Data'!B12</f>
        <v>44924</v>
      </c>
      <c r="B12" s="21">
        <f>'CEM Price Data'!C12</f>
        <v>337.58</v>
      </c>
      <c r="C12" s="21">
        <f>'CEM Price Data'!D12</f>
        <v>263.16000000000003</v>
      </c>
      <c r="D12" s="21">
        <f>'CEM Price Data'!E12</f>
        <v>256.89999999999998</v>
      </c>
      <c r="E12" s="21">
        <f>'CEM Price Data'!F12</f>
        <v>72.099999999999994</v>
      </c>
      <c r="F12" s="21">
        <f>'CEM Price Data'!G12</f>
        <v>136.66</v>
      </c>
      <c r="G12" s="21">
        <f>'CEM Price Data'!H12</f>
        <v>126.1</v>
      </c>
      <c r="H12" s="21">
        <f>'CEM Price Data'!I12</f>
        <v>92.25</v>
      </c>
      <c r="I12" s="21">
        <f>'CEM Price Data'!J12</f>
        <v>57.2</v>
      </c>
      <c r="J12" s="21">
        <f>'CEM Price Data'!K12</f>
        <v>156.79</v>
      </c>
      <c r="K12" s="21">
        <f>'CEM Price Data'!L12</f>
        <v>15.54</v>
      </c>
      <c r="L12" s="21">
        <f>'CEM Price Data'!M12</f>
        <v>177.49</v>
      </c>
      <c r="M12" s="21">
        <f>'CEM Price Data'!N12</f>
        <v>137.24</v>
      </c>
      <c r="N12" s="21">
        <f>'CEM Price Data'!O12</f>
        <v>201.09</v>
      </c>
      <c r="O12" s="21">
        <f>'CEM Price Data'!P12</f>
        <v>84.14</v>
      </c>
      <c r="P12" s="21">
        <f>'CEM Price Data'!Q12</f>
        <v>102.02</v>
      </c>
      <c r="Q12" s="21">
        <f>'CEM Price Data'!R12</f>
        <v>542</v>
      </c>
      <c r="R12" s="21">
        <f>'CEM Price Data'!S12</f>
        <v>130.56</v>
      </c>
      <c r="S12" s="21">
        <f>'CEM Price Data'!T12</f>
        <v>133.72</v>
      </c>
      <c r="T12" s="21">
        <f>'CEM Price Data'!U12</f>
        <v>36.659999999999997</v>
      </c>
      <c r="U12" s="21">
        <f>'CEM Price Data'!V12</f>
        <v>325.47000000000003</v>
      </c>
      <c r="V12" s="21"/>
      <c r="W12" s="21"/>
      <c r="X12" s="21"/>
      <c r="Y12" s="21"/>
    </row>
    <row r="13" spans="1:40">
      <c r="A13" s="31">
        <f>'CEM Price Data'!B13</f>
        <v>44923</v>
      </c>
      <c r="B13" s="21">
        <f>'CEM Price Data'!C13</f>
        <v>328.33</v>
      </c>
      <c r="C13" s="21">
        <f>'CEM Price Data'!D13</f>
        <v>261.42</v>
      </c>
      <c r="D13" s="21">
        <f>'CEM Price Data'!E13</f>
        <v>253.12</v>
      </c>
      <c r="E13" s="21">
        <f>'CEM Price Data'!F13</f>
        <v>71.989999999999995</v>
      </c>
      <c r="F13" s="21">
        <f>'CEM Price Data'!G13</f>
        <v>133.37</v>
      </c>
      <c r="G13" s="21">
        <f>'CEM Price Data'!H13</f>
        <v>124.91</v>
      </c>
      <c r="H13" s="21">
        <f>'CEM Price Data'!I13</f>
        <v>91.12</v>
      </c>
      <c r="I13" s="21">
        <f>'CEM Price Data'!J13</f>
        <v>56.2</v>
      </c>
      <c r="J13" s="21">
        <f>'CEM Price Data'!K13</f>
        <v>156.51</v>
      </c>
      <c r="K13" s="21">
        <f>'CEM Price Data'!L13</f>
        <v>15.34</v>
      </c>
      <c r="L13" s="21">
        <f>'CEM Price Data'!M13</f>
        <v>176.64</v>
      </c>
      <c r="M13" s="21">
        <f>'CEM Price Data'!N13</f>
        <v>136.52000000000001</v>
      </c>
      <c r="N13" s="21">
        <f>'CEM Price Data'!O13</f>
        <v>200.55</v>
      </c>
      <c r="O13" s="21">
        <f>'CEM Price Data'!P13</f>
        <v>83.24</v>
      </c>
      <c r="P13" s="21">
        <f>'CEM Price Data'!Q13</f>
        <v>101.32</v>
      </c>
      <c r="Q13" s="21">
        <f>'CEM Price Data'!R13</f>
        <v>540.41</v>
      </c>
      <c r="R13" s="21">
        <f>'CEM Price Data'!S13</f>
        <v>129.72</v>
      </c>
      <c r="S13" s="21">
        <f>'CEM Price Data'!T13</f>
        <v>131.72</v>
      </c>
      <c r="T13" s="21">
        <f>'CEM Price Data'!U13</f>
        <v>36.54</v>
      </c>
      <c r="U13" s="21">
        <f>'CEM Price Data'!V13</f>
        <v>314.91000000000003</v>
      </c>
      <c r="V13" s="21"/>
      <c r="W13" s="21"/>
      <c r="X13" s="21"/>
      <c r="Y13" s="21"/>
    </row>
    <row r="14" spans="1:40">
      <c r="A14" s="31">
        <f>'CEM Price Data'!B14</f>
        <v>44922</v>
      </c>
      <c r="B14" s="21">
        <f>'CEM Price Data'!C14</f>
        <v>335.09</v>
      </c>
      <c r="C14" s="21">
        <f>'CEM Price Data'!D14</f>
        <v>263.39</v>
      </c>
      <c r="D14" s="21">
        <f>'CEM Price Data'!E14</f>
        <v>255.3</v>
      </c>
      <c r="E14" s="21">
        <f>'CEM Price Data'!F14</f>
        <v>72.61</v>
      </c>
      <c r="F14" s="21">
        <f>'CEM Price Data'!G14</f>
        <v>135.47</v>
      </c>
      <c r="G14" s="21">
        <f>'CEM Price Data'!H14</f>
        <v>126.23</v>
      </c>
      <c r="H14" s="21">
        <f>'CEM Price Data'!I14</f>
        <v>93.14</v>
      </c>
      <c r="I14" s="21">
        <f>'CEM Price Data'!J14</f>
        <v>57.33</v>
      </c>
      <c r="J14" s="21">
        <f>'CEM Price Data'!K14</f>
        <v>157.28</v>
      </c>
      <c r="K14" s="21">
        <f>'CEM Price Data'!L14</f>
        <v>15.77</v>
      </c>
      <c r="L14" s="21">
        <f>'CEM Price Data'!M14</f>
        <v>178.9</v>
      </c>
      <c r="M14" s="21">
        <f>'CEM Price Data'!N14</f>
        <v>138.38</v>
      </c>
      <c r="N14" s="21">
        <f>'CEM Price Data'!O14</f>
        <v>202.29</v>
      </c>
      <c r="O14" s="21">
        <f>'CEM Price Data'!P14</f>
        <v>84.83</v>
      </c>
      <c r="P14" s="21">
        <f>'CEM Price Data'!Q14</f>
        <v>102.01</v>
      </c>
      <c r="Q14" s="21">
        <f>'CEM Price Data'!R14</f>
        <v>541.19000000000005</v>
      </c>
      <c r="R14" s="21">
        <f>'CEM Price Data'!S14</f>
        <v>130.16999999999999</v>
      </c>
      <c r="S14" s="21">
        <f>'CEM Price Data'!T14</f>
        <v>133.68</v>
      </c>
      <c r="T14" s="21">
        <f>'CEM Price Data'!U14</f>
        <v>37.020000000000003</v>
      </c>
      <c r="U14" s="21">
        <f>'CEM Price Data'!V14</f>
        <v>320.85000000000002</v>
      </c>
      <c r="V14" s="21"/>
      <c r="W14" s="21"/>
      <c r="X14" s="21"/>
      <c r="Y14" s="21"/>
    </row>
    <row r="15" spans="1:40">
      <c r="A15" s="31">
        <f>'CEM Price Data'!B15</f>
        <v>44918</v>
      </c>
      <c r="B15" s="21">
        <f>'CEM Price Data'!C15</f>
        <v>338.45</v>
      </c>
      <c r="C15" s="21">
        <f>'CEM Price Data'!D15</f>
        <v>263.92</v>
      </c>
      <c r="D15" s="21">
        <f>'CEM Price Data'!E15</f>
        <v>254.47</v>
      </c>
      <c r="E15" s="21">
        <f>'CEM Price Data'!F15</f>
        <v>72.89</v>
      </c>
      <c r="F15" s="21">
        <f>'CEM Price Data'!G15</f>
        <v>134.47999999999999</v>
      </c>
      <c r="G15" s="21">
        <f>'CEM Price Data'!H15</f>
        <v>126.97</v>
      </c>
      <c r="H15" s="21">
        <f>'CEM Price Data'!I15</f>
        <v>93.08</v>
      </c>
      <c r="I15" s="21">
        <f>'CEM Price Data'!J15</f>
        <v>56.82</v>
      </c>
      <c r="J15" s="21">
        <f>'CEM Price Data'!K15</f>
        <v>156.31</v>
      </c>
      <c r="K15" s="21">
        <f>'CEM Price Data'!L15</f>
        <v>15.76</v>
      </c>
      <c r="L15" s="21">
        <f>'CEM Price Data'!M15</f>
        <v>177.34</v>
      </c>
      <c r="M15" s="21">
        <f>'CEM Price Data'!N15</f>
        <v>137.15</v>
      </c>
      <c r="N15" s="21">
        <f>'CEM Price Data'!O15</f>
        <v>200.84</v>
      </c>
      <c r="O15" s="21">
        <f>'CEM Price Data'!P15</f>
        <v>84.22</v>
      </c>
      <c r="P15" s="21">
        <f>'CEM Price Data'!Q15</f>
        <v>101.26</v>
      </c>
      <c r="Q15" s="21">
        <f>'CEM Price Data'!R15</f>
        <v>534.77</v>
      </c>
      <c r="R15" s="21">
        <f>'CEM Price Data'!S15</f>
        <v>129.44</v>
      </c>
      <c r="S15" s="21">
        <f>'CEM Price Data'!T15</f>
        <v>133.69</v>
      </c>
      <c r="T15" s="21">
        <f>'CEM Price Data'!U15</f>
        <v>37.119999999999997</v>
      </c>
      <c r="U15" s="21">
        <f>'CEM Price Data'!V15</f>
        <v>320.12</v>
      </c>
      <c r="V15" s="21"/>
      <c r="W15" s="21"/>
      <c r="X15" s="21"/>
      <c r="Y15" s="21"/>
    </row>
    <row r="16" spans="1:40">
      <c r="A16" s="31">
        <f>'CEM Price Data'!B16</f>
        <v>44917</v>
      </c>
      <c r="B16" s="21">
        <f>'CEM Price Data'!C16</f>
        <v>336.52</v>
      </c>
      <c r="C16" s="21">
        <f>'CEM Price Data'!D16</f>
        <v>265.26</v>
      </c>
      <c r="D16" s="21">
        <f>'CEM Price Data'!E16</f>
        <v>253.59</v>
      </c>
      <c r="E16" s="21">
        <f>'CEM Price Data'!F16</f>
        <v>73.83</v>
      </c>
      <c r="F16" s="21">
        <f>'CEM Price Data'!G16</f>
        <v>134.4</v>
      </c>
      <c r="G16" s="21">
        <f>'CEM Price Data'!H16</f>
        <v>126.46</v>
      </c>
      <c r="H16" s="21">
        <f>'CEM Price Data'!I16</f>
        <v>92.46</v>
      </c>
      <c r="I16" s="21">
        <f>'CEM Price Data'!J16</f>
        <v>56.02</v>
      </c>
      <c r="J16" s="21">
        <f>'CEM Price Data'!K16</f>
        <v>155.63</v>
      </c>
      <c r="K16" s="21">
        <f>'CEM Price Data'!L16</f>
        <v>15.72</v>
      </c>
      <c r="L16" s="21">
        <f>'CEM Price Data'!M16</f>
        <v>176.67</v>
      </c>
      <c r="M16" s="21">
        <f>'CEM Price Data'!N16</f>
        <v>137.44</v>
      </c>
      <c r="N16" s="21">
        <f>'CEM Price Data'!O16</f>
        <v>202.31</v>
      </c>
      <c r="O16" s="21">
        <f>'CEM Price Data'!P16</f>
        <v>84.18</v>
      </c>
      <c r="P16" s="21">
        <f>'CEM Price Data'!Q16</f>
        <v>100.81</v>
      </c>
      <c r="Q16" s="21">
        <f>'CEM Price Data'!R16</f>
        <v>531.37</v>
      </c>
      <c r="R16" s="21">
        <f>'CEM Price Data'!S16</f>
        <v>128.6</v>
      </c>
      <c r="S16" s="21">
        <f>'CEM Price Data'!T16</f>
        <v>131.76</v>
      </c>
      <c r="T16" s="21">
        <f>'CEM Price Data'!U16</f>
        <v>36.97</v>
      </c>
      <c r="U16" s="21">
        <f>'CEM Price Data'!V16</f>
        <v>321.83</v>
      </c>
      <c r="V16" s="21"/>
      <c r="W16" s="21"/>
      <c r="X16" s="21"/>
      <c r="Y16" s="21"/>
    </row>
    <row r="17" spans="1:25">
      <c r="A17" s="31">
        <f>'CEM Price Data'!B17</f>
        <v>44916</v>
      </c>
      <c r="B17" s="21">
        <f>'CEM Price Data'!C17</f>
        <v>341.38</v>
      </c>
      <c r="C17" s="21">
        <f>'CEM Price Data'!D17</f>
        <v>266.26</v>
      </c>
      <c r="D17" s="21">
        <f>'CEM Price Data'!E17</f>
        <v>253.36</v>
      </c>
      <c r="E17" s="21">
        <f>'CEM Price Data'!F17</f>
        <v>73.33</v>
      </c>
      <c r="F17" s="21">
        <f>'CEM Price Data'!G17</f>
        <v>136.33000000000001</v>
      </c>
      <c r="G17" s="21">
        <f>'CEM Price Data'!H17</f>
        <v>127.6</v>
      </c>
      <c r="H17" s="21">
        <f>'CEM Price Data'!I17</f>
        <v>92.92</v>
      </c>
      <c r="I17" s="21">
        <f>'CEM Price Data'!J17</f>
        <v>56.2</v>
      </c>
      <c r="J17" s="21">
        <f>'CEM Price Data'!K17</f>
        <v>155.30000000000001</v>
      </c>
      <c r="K17" s="21">
        <f>'CEM Price Data'!L17</f>
        <v>15.9</v>
      </c>
      <c r="L17" s="21">
        <f>'CEM Price Data'!M17</f>
        <v>178.29</v>
      </c>
      <c r="M17" s="21">
        <f>'CEM Price Data'!N17</f>
        <v>136.96</v>
      </c>
      <c r="N17" s="21">
        <f>'CEM Price Data'!O17</f>
        <v>201.87</v>
      </c>
      <c r="O17" s="21">
        <f>'CEM Price Data'!P17</f>
        <v>84.25</v>
      </c>
      <c r="P17" s="21">
        <f>'CEM Price Data'!Q17</f>
        <v>101.95</v>
      </c>
      <c r="Q17" s="21">
        <f>'CEM Price Data'!R17</f>
        <v>538.79</v>
      </c>
      <c r="R17" s="21">
        <f>'CEM Price Data'!S17</f>
        <v>129.12</v>
      </c>
      <c r="S17" s="21">
        <f>'CEM Price Data'!T17</f>
        <v>132.75</v>
      </c>
      <c r="T17" s="21">
        <f>'CEM Price Data'!U17</f>
        <v>37.39</v>
      </c>
      <c r="U17" s="21">
        <f>'CEM Price Data'!V17</f>
        <v>329.62</v>
      </c>
      <c r="V17" s="21"/>
      <c r="W17" s="21"/>
      <c r="X17" s="21"/>
      <c r="Y17" s="21"/>
    </row>
    <row r="18" spans="1:25">
      <c r="A18" s="31">
        <f>'CEM Price Data'!B18</f>
        <v>44915</v>
      </c>
      <c r="B18" s="21">
        <f>'CEM Price Data'!C18</f>
        <v>338.22</v>
      </c>
      <c r="C18" s="21">
        <f>'CEM Price Data'!D18</f>
        <v>264.75</v>
      </c>
      <c r="D18" s="21">
        <f>'CEM Price Data'!E18</f>
        <v>249.24</v>
      </c>
      <c r="E18" s="21">
        <f>'CEM Price Data'!F18</f>
        <v>72.650000000000006</v>
      </c>
      <c r="F18" s="21">
        <f>'CEM Price Data'!G18</f>
        <v>133.41</v>
      </c>
      <c r="G18" s="21">
        <f>'CEM Price Data'!H18</f>
        <v>128.03</v>
      </c>
      <c r="H18" s="21">
        <f>'CEM Price Data'!I18</f>
        <v>92.38</v>
      </c>
      <c r="I18" s="21">
        <f>'CEM Price Data'!J18</f>
        <v>55.46</v>
      </c>
      <c r="J18" s="21">
        <f>'CEM Price Data'!K18</f>
        <v>150.19999999999999</v>
      </c>
      <c r="K18" s="21">
        <f>'CEM Price Data'!L18</f>
        <v>15.32</v>
      </c>
      <c r="L18" s="21">
        <f>'CEM Price Data'!M18</f>
        <v>176.47</v>
      </c>
      <c r="M18" s="21">
        <f>'CEM Price Data'!N18</f>
        <v>135.38</v>
      </c>
      <c r="N18" s="21">
        <f>'CEM Price Data'!O18</f>
        <v>198.01</v>
      </c>
      <c r="O18" s="21">
        <f>'CEM Price Data'!P18</f>
        <v>82.99</v>
      </c>
      <c r="P18" s="21">
        <f>'CEM Price Data'!Q18</f>
        <v>101.16</v>
      </c>
      <c r="Q18" s="21">
        <f>'CEM Price Data'!R18</f>
        <v>529.57000000000005</v>
      </c>
      <c r="R18" s="21">
        <f>'CEM Price Data'!S18</f>
        <v>127.19</v>
      </c>
      <c r="S18" s="21">
        <f>'CEM Price Data'!T18</f>
        <v>129.80000000000001</v>
      </c>
      <c r="T18" s="21">
        <f>'CEM Price Data'!U18</f>
        <v>37.119999999999997</v>
      </c>
      <c r="U18" s="21">
        <f>'CEM Price Data'!V18</f>
        <v>319.25</v>
      </c>
      <c r="V18" s="21"/>
      <c r="W18" s="21"/>
      <c r="X18" s="21"/>
      <c r="Y18" s="21"/>
    </row>
    <row r="19" spans="1:25">
      <c r="A19" s="31">
        <f>'CEM Price Data'!B19</f>
        <v>44914</v>
      </c>
      <c r="B19" s="21">
        <f>'CEM Price Data'!C19</f>
        <v>328.76</v>
      </c>
      <c r="C19" s="21">
        <f>'CEM Price Data'!D19</f>
        <v>265.7</v>
      </c>
      <c r="D19" s="21">
        <f>'CEM Price Data'!E19</f>
        <v>248.46</v>
      </c>
      <c r="E19" s="21">
        <f>'CEM Price Data'!F19</f>
        <v>73.16</v>
      </c>
      <c r="F19" s="21">
        <f>'CEM Price Data'!G19</f>
        <v>133.21</v>
      </c>
      <c r="G19" s="21">
        <f>'CEM Price Data'!H19</f>
        <v>127.48</v>
      </c>
      <c r="H19" s="21">
        <f>'CEM Price Data'!I19</f>
        <v>93.51</v>
      </c>
      <c r="I19" s="21">
        <f>'CEM Price Data'!J19</f>
        <v>55.69</v>
      </c>
      <c r="J19" s="21">
        <f>'CEM Price Data'!K19</f>
        <v>151.44999999999999</v>
      </c>
      <c r="K19" s="21">
        <f>'CEM Price Data'!L19</f>
        <v>16.03</v>
      </c>
      <c r="L19" s="21">
        <f>'CEM Price Data'!M19</f>
        <v>175.37</v>
      </c>
      <c r="M19" s="21">
        <f>'CEM Price Data'!N19</f>
        <v>135.66</v>
      </c>
      <c r="N19" s="21">
        <f>'CEM Price Data'!O19</f>
        <v>197.98</v>
      </c>
      <c r="O19" s="21">
        <f>'CEM Price Data'!P19</f>
        <v>82.84</v>
      </c>
      <c r="P19" s="21">
        <f>'CEM Price Data'!Q19</f>
        <v>100.42</v>
      </c>
      <c r="Q19" s="21">
        <f>'CEM Price Data'!R19</f>
        <v>532.52</v>
      </c>
      <c r="R19" s="21">
        <f>'CEM Price Data'!S19</f>
        <v>127.07</v>
      </c>
      <c r="S19" s="21">
        <f>'CEM Price Data'!T19</f>
        <v>125.39</v>
      </c>
      <c r="T19" s="21">
        <f>'CEM Price Data'!U19</f>
        <v>36.94</v>
      </c>
      <c r="U19" s="21">
        <f>'CEM Price Data'!V19</f>
        <v>320.05</v>
      </c>
      <c r="V19" s="21"/>
      <c r="W19" s="21"/>
      <c r="X19" s="21"/>
      <c r="Y19" s="21"/>
    </row>
    <row r="20" spans="1:25">
      <c r="A20" s="31">
        <f>'CEM Price Data'!B20</f>
        <v>44911</v>
      </c>
      <c r="B20" s="21">
        <f>'CEM Price Data'!C20</f>
        <v>338.54</v>
      </c>
      <c r="C20" s="21">
        <f>'CEM Price Data'!D20</f>
        <v>267.41000000000003</v>
      </c>
      <c r="D20" s="21">
        <f>'CEM Price Data'!E20</f>
        <v>249.51</v>
      </c>
      <c r="E20" s="21">
        <f>'CEM Price Data'!F20</f>
        <v>73.489999999999995</v>
      </c>
      <c r="F20" s="21">
        <f>'CEM Price Data'!G20</f>
        <v>133.35</v>
      </c>
      <c r="G20" s="21">
        <f>'CEM Price Data'!H20</f>
        <v>129.05000000000001</v>
      </c>
      <c r="H20" s="21">
        <f>'CEM Price Data'!I20</f>
        <v>94.08</v>
      </c>
      <c r="I20" s="21">
        <f>'CEM Price Data'!J20</f>
        <v>55.26</v>
      </c>
      <c r="J20" s="21">
        <f>'CEM Price Data'!K20</f>
        <v>149.24</v>
      </c>
      <c r="K20" s="21">
        <f>'CEM Price Data'!L20</f>
        <v>16.14</v>
      </c>
      <c r="L20" s="21">
        <f>'CEM Price Data'!M20</f>
        <v>177.55</v>
      </c>
      <c r="M20" s="21">
        <f>'CEM Price Data'!N20</f>
        <v>135.32</v>
      </c>
      <c r="N20" s="21">
        <f>'CEM Price Data'!O20</f>
        <v>196.47</v>
      </c>
      <c r="O20" s="21">
        <f>'CEM Price Data'!P20</f>
        <v>83.41</v>
      </c>
      <c r="P20" s="21">
        <f>'CEM Price Data'!Q20</f>
        <v>100.78</v>
      </c>
      <c r="Q20" s="21">
        <f>'CEM Price Data'!R20</f>
        <v>529.87</v>
      </c>
      <c r="R20" s="21">
        <f>'CEM Price Data'!S20</f>
        <v>126.45</v>
      </c>
      <c r="S20" s="21">
        <f>'CEM Price Data'!T20</f>
        <v>126.71</v>
      </c>
      <c r="T20" s="21">
        <f>'CEM Price Data'!U20</f>
        <v>36.76</v>
      </c>
      <c r="U20" s="21">
        <f>'CEM Price Data'!V20</f>
        <v>320.3</v>
      </c>
      <c r="V20" s="21"/>
      <c r="W20" s="21"/>
      <c r="X20" s="21"/>
      <c r="Y20" s="21"/>
    </row>
    <row r="21" spans="1:25">
      <c r="A21" s="31">
        <f>'CEM Price Data'!B21</f>
        <v>44910</v>
      </c>
      <c r="B21" s="21">
        <f>'CEM Price Data'!C21</f>
        <v>328.71</v>
      </c>
      <c r="C21" s="21">
        <f>'CEM Price Data'!D21</f>
        <v>266.14</v>
      </c>
      <c r="D21" s="21">
        <f>'CEM Price Data'!E21</f>
        <v>250.51</v>
      </c>
      <c r="E21" s="21">
        <f>'CEM Price Data'!F21</f>
        <v>75</v>
      </c>
      <c r="F21" s="21">
        <f>'CEM Price Data'!G21</f>
        <v>134.96</v>
      </c>
      <c r="G21" s="21">
        <f>'CEM Price Data'!H21</f>
        <v>129.91999999999999</v>
      </c>
      <c r="H21" s="21">
        <f>'CEM Price Data'!I21</f>
        <v>94.76</v>
      </c>
      <c r="I21" s="21">
        <f>'CEM Price Data'!J21</f>
        <v>56.04</v>
      </c>
      <c r="J21" s="21">
        <f>'CEM Price Data'!K21</f>
        <v>149.22</v>
      </c>
      <c r="K21" s="21">
        <f>'CEM Price Data'!L21</f>
        <v>16.37</v>
      </c>
      <c r="L21" s="21">
        <f>'CEM Price Data'!M21</f>
        <v>177.93</v>
      </c>
      <c r="M21" s="21">
        <f>'CEM Price Data'!N21</f>
        <v>136.41999999999999</v>
      </c>
      <c r="N21" s="21">
        <f>'CEM Price Data'!O21</f>
        <v>195.4</v>
      </c>
      <c r="O21" s="21">
        <f>'CEM Price Data'!P21</f>
        <v>84.46</v>
      </c>
      <c r="P21" s="21">
        <f>'CEM Price Data'!Q21</f>
        <v>99.65</v>
      </c>
      <c r="Q21" s="21">
        <f>'CEM Price Data'!R21</f>
        <v>528.49</v>
      </c>
      <c r="R21" s="21">
        <f>'CEM Price Data'!S21</f>
        <v>127.66</v>
      </c>
      <c r="S21" s="21">
        <f>'CEM Price Data'!T21</f>
        <v>125.65</v>
      </c>
      <c r="T21" s="21">
        <f>'CEM Price Data'!U21</f>
        <v>37.19</v>
      </c>
      <c r="U21" s="21">
        <f>'CEM Price Data'!V21</f>
        <v>322.82</v>
      </c>
      <c r="V21" s="21"/>
      <c r="W21" s="21"/>
      <c r="X21" s="21"/>
      <c r="Y21" s="21"/>
    </row>
    <row r="22" spans="1:25">
      <c r="A22" s="31">
        <f>'CEM Price Data'!B22</f>
        <v>44909</v>
      </c>
      <c r="B22" s="21">
        <f>'CEM Price Data'!C22</f>
        <v>339.92</v>
      </c>
      <c r="C22" s="21">
        <f>'CEM Price Data'!D22</f>
        <v>271.13</v>
      </c>
      <c r="D22" s="21">
        <f>'CEM Price Data'!E22</f>
        <v>254.04</v>
      </c>
      <c r="E22" s="21">
        <f>'CEM Price Data'!F22</f>
        <v>77.14</v>
      </c>
      <c r="F22" s="21">
        <f>'CEM Price Data'!G22</f>
        <v>140.85</v>
      </c>
      <c r="G22" s="21">
        <f>'CEM Price Data'!H22</f>
        <v>133.12</v>
      </c>
      <c r="H22" s="21">
        <f>'CEM Price Data'!I22</f>
        <v>96.21</v>
      </c>
      <c r="I22" s="21">
        <f>'CEM Price Data'!J22</f>
        <v>56.89</v>
      </c>
      <c r="J22" s="21">
        <f>'CEM Price Data'!K22</f>
        <v>151.11000000000001</v>
      </c>
      <c r="K22" s="21">
        <f>'CEM Price Data'!L22</f>
        <v>17.100000000000001</v>
      </c>
      <c r="L22" s="21">
        <f>'CEM Price Data'!M22</f>
        <v>180.59</v>
      </c>
      <c r="M22" s="21">
        <f>'CEM Price Data'!N22</f>
        <v>139.1</v>
      </c>
      <c r="N22" s="21">
        <f>'CEM Price Data'!O22</f>
        <v>197.18</v>
      </c>
      <c r="O22" s="21">
        <f>'CEM Price Data'!P22</f>
        <v>86.27</v>
      </c>
      <c r="P22" s="21">
        <f>'CEM Price Data'!Q22</f>
        <v>101.9</v>
      </c>
      <c r="Q22" s="21">
        <f>'CEM Price Data'!R22</f>
        <v>531.78</v>
      </c>
      <c r="R22" s="21">
        <f>'CEM Price Data'!S22</f>
        <v>126.58</v>
      </c>
      <c r="S22" s="21">
        <f>'CEM Price Data'!T22</f>
        <v>127.95</v>
      </c>
      <c r="T22" s="21">
        <f>'CEM Price Data'!U22</f>
        <v>38.130000000000003</v>
      </c>
      <c r="U22" s="21">
        <f>'CEM Price Data'!V22</f>
        <v>334.61</v>
      </c>
      <c r="V22" s="21"/>
      <c r="W22" s="21"/>
      <c r="X22" s="21"/>
      <c r="Y22" s="21"/>
    </row>
    <row r="23" spans="1:25">
      <c r="A23" s="31">
        <f>'CEM Price Data'!B23</f>
        <v>44908</v>
      </c>
      <c r="B23" s="21">
        <f>'CEM Price Data'!C23</f>
        <v>342.46</v>
      </c>
      <c r="C23" s="21">
        <f>'CEM Price Data'!D23</f>
        <v>272.26</v>
      </c>
      <c r="D23" s="21">
        <f>'CEM Price Data'!E23</f>
        <v>254.05</v>
      </c>
      <c r="E23" s="21">
        <f>'CEM Price Data'!F23</f>
        <v>77.349999999999994</v>
      </c>
      <c r="F23" s="21">
        <f>'CEM Price Data'!G23</f>
        <v>145.19999999999999</v>
      </c>
      <c r="G23" s="21">
        <f>'CEM Price Data'!H23</f>
        <v>133.63999999999999</v>
      </c>
      <c r="H23" s="21">
        <f>'CEM Price Data'!I23</f>
        <v>95.57</v>
      </c>
      <c r="I23" s="21">
        <f>'CEM Price Data'!J23</f>
        <v>57.97</v>
      </c>
      <c r="J23" s="21">
        <f>'CEM Price Data'!K23</f>
        <v>149.75</v>
      </c>
      <c r="K23" s="21">
        <f>'CEM Price Data'!L23</f>
        <v>16.670000000000002</v>
      </c>
      <c r="L23" s="21">
        <f>'CEM Price Data'!M23</f>
        <v>183.08</v>
      </c>
      <c r="M23" s="21">
        <f>'CEM Price Data'!N23</f>
        <v>138.71</v>
      </c>
      <c r="N23" s="21">
        <f>'CEM Price Data'!O23</f>
        <v>198.71</v>
      </c>
      <c r="O23" s="21">
        <f>'CEM Price Data'!P23</f>
        <v>86.6</v>
      </c>
      <c r="P23" s="21">
        <f>'CEM Price Data'!Q23</f>
        <v>100.44</v>
      </c>
      <c r="Q23" s="21">
        <f>'CEM Price Data'!R23</f>
        <v>525.59</v>
      </c>
      <c r="R23" s="21">
        <f>'CEM Price Data'!S23</f>
        <v>128.28</v>
      </c>
      <c r="S23" s="21">
        <f>'CEM Price Data'!T23</f>
        <v>128.97</v>
      </c>
      <c r="T23" s="21">
        <f>'CEM Price Data'!U23</f>
        <v>38.299999999999997</v>
      </c>
      <c r="U23" s="21">
        <f>'CEM Price Data'!V23</f>
        <v>334.91</v>
      </c>
      <c r="V23" s="21"/>
      <c r="W23" s="21"/>
      <c r="X23" s="21"/>
      <c r="Y23" s="21"/>
    </row>
    <row r="24" spans="1:25">
      <c r="A24" s="31">
        <f>'CEM Price Data'!B24</f>
        <v>44907</v>
      </c>
      <c r="B24" s="21">
        <f>'CEM Price Data'!C24</f>
        <v>338.17</v>
      </c>
      <c r="C24" s="21">
        <f>'CEM Price Data'!D24</f>
        <v>276.77999999999997</v>
      </c>
      <c r="D24" s="21">
        <f>'CEM Price Data'!E24</f>
        <v>254.06</v>
      </c>
      <c r="E24" s="21">
        <f>'CEM Price Data'!F24</f>
        <v>78.89</v>
      </c>
      <c r="F24" s="21">
        <f>'CEM Price Data'!G24</f>
        <v>145.13</v>
      </c>
      <c r="G24" s="21">
        <f>'CEM Price Data'!H24</f>
        <v>132.4</v>
      </c>
      <c r="H24" s="21">
        <f>'CEM Price Data'!I24</f>
        <v>97.63</v>
      </c>
      <c r="I24" s="21">
        <f>'CEM Price Data'!J24</f>
        <v>58.27</v>
      </c>
      <c r="J24" s="21">
        <f>'CEM Price Data'!K24</f>
        <v>149</v>
      </c>
      <c r="K24" s="21">
        <f>'CEM Price Data'!L24</f>
        <v>16.48</v>
      </c>
      <c r="L24" s="21">
        <f>'CEM Price Data'!M24</f>
        <v>182.89</v>
      </c>
      <c r="M24" s="21">
        <f>'CEM Price Data'!N24</f>
        <v>137.96</v>
      </c>
      <c r="N24" s="21">
        <f>'CEM Price Data'!O24</f>
        <v>201.61</v>
      </c>
      <c r="O24" s="21">
        <f>'CEM Price Data'!P24</f>
        <v>85.98</v>
      </c>
      <c r="P24" s="21">
        <f>'CEM Price Data'!Q24</f>
        <v>100.82</v>
      </c>
      <c r="Q24" s="21">
        <f>'CEM Price Data'!R24</f>
        <v>535.17999999999995</v>
      </c>
      <c r="R24" s="21">
        <f>'CEM Price Data'!S24</f>
        <v>129.94</v>
      </c>
      <c r="S24" s="21">
        <f>'CEM Price Data'!T24</f>
        <v>128.53</v>
      </c>
      <c r="T24" s="21">
        <f>'CEM Price Data'!U24</f>
        <v>38.340000000000003</v>
      </c>
      <c r="U24" s="21">
        <f>'CEM Price Data'!V24</f>
        <v>325.20999999999998</v>
      </c>
      <c r="V24" s="21"/>
      <c r="W24" s="21"/>
      <c r="X24" s="21"/>
      <c r="Y24" s="21"/>
    </row>
    <row r="25" spans="1:25">
      <c r="A25" s="31">
        <f>'CEM Price Data'!B25</f>
        <v>44904</v>
      </c>
      <c r="B25" s="21">
        <f>'CEM Price Data'!C25</f>
        <v>330.64</v>
      </c>
      <c r="C25" s="21">
        <f>'CEM Price Data'!D25</f>
        <v>278.64999999999998</v>
      </c>
      <c r="D25" s="21">
        <f>'CEM Price Data'!E25</f>
        <v>247.6</v>
      </c>
      <c r="E25" s="21">
        <f>'CEM Price Data'!F25</f>
        <v>78.83</v>
      </c>
      <c r="F25" s="21">
        <f>'CEM Price Data'!G25</f>
        <v>142.11000000000001</v>
      </c>
      <c r="G25" s="21">
        <f>'CEM Price Data'!H25</f>
        <v>131.53</v>
      </c>
      <c r="H25" s="21">
        <f>'CEM Price Data'!I25</f>
        <v>95.3</v>
      </c>
      <c r="I25" s="21">
        <f>'CEM Price Data'!J25</f>
        <v>56.52</v>
      </c>
      <c r="J25" s="21">
        <f>'CEM Price Data'!K25</f>
        <v>148.85</v>
      </c>
      <c r="K25" s="21">
        <f>'CEM Price Data'!L25</f>
        <v>16.149999999999999</v>
      </c>
      <c r="L25" s="21">
        <f>'CEM Price Data'!M25</f>
        <v>181.54</v>
      </c>
      <c r="M25" s="21">
        <f>'CEM Price Data'!N25</f>
        <v>136.19999999999999</v>
      </c>
      <c r="N25" s="21">
        <f>'CEM Price Data'!O25</f>
        <v>200.64</v>
      </c>
      <c r="O25" s="21">
        <f>'CEM Price Data'!P25</f>
        <v>85.28</v>
      </c>
      <c r="P25" s="21">
        <f>'CEM Price Data'!Q25</f>
        <v>100.04</v>
      </c>
      <c r="Q25" s="21">
        <f>'CEM Price Data'!R25</f>
        <v>528.94000000000005</v>
      </c>
      <c r="R25" s="21">
        <f>'CEM Price Data'!S25</f>
        <v>129.38</v>
      </c>
      <c r="S25" s="21">
        <f>'CEM Price Data'!T25</f>
        <v>127.28</v>
      </c>
      <c r="T25" s="21">
        <f>'CEM Price Data'!U25</f>
        <v>38.51</v>
      </c>
      <c r="U25" s="21">
        <f>'CEM Price Data'!V25</f>
        <v>323.08</v>
      </c>
      <c r="V25" s="21"/>
      <c r="W25" s="21"/>
      <c r="X25" s="21"/>
      <c r="Y25" s="21"/>
    </row>
    <row r="26" spans="1:25">
      <c r="A26" s="31">
        <f>'CEM Price Data'!B26</f>
        <v>44903</v>
      </c>
      <c r="B26" s="21">
        <f>'CEM Price Data'!C26</f>
        <v>332.58</v>
      </c>
      <c r="C26" s="21">
        <f>'CEM Price Data'!D26</f>
        <v>285.57</v>
      </c>
      <c r="D26" s="21">
        <f>'CEM Price Data'!E26</f>
        <v>247.97</v>
      </c>
      <c r="E26" s="21">
        <f>'CEM Price Data'!F26</f>
        <v>79.88</v>
      </c>
      <c r="F26" s="21">
        <f>'CEM Price Data'!G26</f>
        <v>144.82</v>
      </c>
      <c r="G26" s="21">
        <f>'CEM Price Data'!H26</f>
        <v>131.27000000000001</v>
      </c>
      <c r="H26" s="21">
        <f>'CEM Price Data'!I26</f>
        <v>96.08</v>
      </c>
      <c r="I26" s="21">
        <f>'CEM Price Data'!J26</f>
        <v>57.6</v>
      </c>
      <c r="J26" s="21">
        <f>'CEM Price Data'!K26</f>
        <v>150.5</v>
      </c>
      <c r="K26" s="21">
        <f>'CEM Price Data'!L26</f>
        <v>16.03</v>
      </c>
      <c r="L26" s="21">
        <f>'CEM Price Data'!M26</f>
        <v>184.92</v>
      </c>
      <c r="M26" s="21">
        <f>'CEM Price Data'!N26</f>
        <v>136.76</v>
      </c>
      <c r="N26" s="21">
        <f>'CEM Price Data'!O26</f>
        <v>202.49</v>
      </c>
      <c r="O26" s="21">
        <f>'CEM Price Data'!P26</f>
        <v>85.65</v>
      </c>
      <c r="P26" s="21">
        <f>'CEM Price Data'!Q26</f>
        <v>101.54</v>
      </c>
      <c r="Q26" s="21">
        <f>'CEM Price Data'!R26</f>
        <v>540.54999999999995</v>
      </c>
      <c r="R26" s="21">
        <f>'CEM Price Data'!S26</f>
        <v>131.18</v>
      </c>
      <c r="S26" s="21">
        <f>'CEM Price Data'!T26</f>
        <v>128.79</v>
      </c>
      <c r="T26" s="21">
        <f>'CEM Price Data'!U26</f>
        <v>39.24</v>
      </c>
      <c r="U26" s="21">
        <f>'CEM Price Data'!V26</f>
        <v>318.44</v>
      </c>
      <c r="V26" s="21"/>
      <c r="W26" s="21"/>
      <c r="X26" s="21"/>
      <c r="Y26" s="21"/>
    </row>
    <row r="27" spans="1:25">
      <c r="A27" s="31">
        <f>'CEM Price Data'!B27</f>
        <v>44902</v>
      </c>
      <c r="B27" s="21">
        <f>'CEM Price Data'!C27</f>
        <v>326.68</v>
      </c>
      <c r="C27" s="21">
        <f>'CEM Price Data'!D27</f>
        <v>285.76</v>
      </c>
      <c r="D27" s="21">
        <f>'CEM Price Data'!E27</f>
        <v>246.48</v>
      </c>
      <c r="E27" s="21">
        <f>'CEM Price Data'!F27</f>
        <v>79.930000000000007</v>
      </c>
      <c r="F27" s="21">
        <f>'CEM Price Data'!G27</f>
        <v>142.38999999999999</v>
      </c>
      <c r="G27" s="21">
        <f>'CEM Price Data'!H27</f>
        <v>131.52000000000001</v>
      </c>
      <c r="H27" s="21">
        <f>'CEM Price Data'!I27</f>
        <v>96.11</v>
      </c>
      <c r="I27" s="21">
        <f>'CEM Price Data'!J27</f>
        <v>57.33</v>
      </c>
      <c r="J27" s="21">
        <f>'CEM Price Data'!K27</f>
        <v>149</v>
      </c>
      <c r="K27" s="21">
        <f>'CEM Price Data'!L27</f>
        <v>16.27</v>
      </c>
      <c r="L27" s="21">
        <f>'CEM Price Data'!M27</f>
        <v>184.78</v>
      </c>
      <c r="M27" s="21">
        <f>'CEM Price Data'!N27</f>
        <v>136.69999999999999</v>
      </c>
      <c r="N27" s="21">
        <f>'CEM Price Data'!O27</f>
        <v>202.12</v>
      </c>
      <c r="O27" s="21">
        <f>'CEM Price Data'!P27</f>
        <v>85.35</v>
      </c>
      <c r="P27" s="21">
        <f>'CEM Price Data'!Q27</f>
        <v>101.23</v>
      </c>
      <c r="Q27" s="21">
        <f>'CEM Price Data'!R27</f>
        <v>540.21</v>
      </c>
      <c r="R27" s="21">
        <f>'CEM Price Data'!S27</f>
        <v>130.47999999999999</v>
      </c>
      <c r="S27" s="21">
        <f>'CEM Price Data'!T27</f>
        <v>127.86</v>
      </c>
      <c r="T27" s="21">
        <f>'CEM Price Data'!U27</f>
        <v>39.479999999999997</v>
      </c>
      <c r="U27" s="21">
        <f>'CEM Price Data'!V27</f>
        <v>308.83</v>
      </c>
      <c r="V27" s="21"/>
      <c r="W27" s="21"/>
      <c r="X27" s="21"/>
      <c r="Y27" s="21"/>
    </row>
    <row r="28" spans="1:25">
      <c r="A28" s="31">
        <f>'CEM Price Data'!B28</f>
        <v>44901</v>
      </c>
      <c r="B28" s="21">
        <f>'CEM Price Data'!C28</f>
        <v>331.15</v>
      </c>
      <c r="C28" s="21">
        <f>'CEM Price Data'!D28</f>
        <v>283.29000000000002</v>
      </c>
      <c r="D28" s="21">
        <f>'CEM Price Data'!E28</f>
        <v>244.39</v>
      </c>
      <c r="E28" s="21">
        <f>'CEM Price Data'!F28</f>
        <v>79.92</v>
      </c>
      <c r="F28" s="21">
        <f>'CEM Price Data'!G28</f>
        <v>143.33000000000001</v>
      </c>
      <c r="G28" s="21">
        <f>'CEM Price Data'!H28</f>
        <v>131.51</v>
      </c>
      <c r="H28" s="21">
        <f>'CEM Price Data'!I28</f>
        <v>95.39</v>
      </c>
      <c r="I28" s="21">
        <f>'CEM Price Data'!J28</f>
        <v>57.76</v>
      </c>
      <c r="J28" s="21">
        <f>'CEM Price Data'!K28</f>
        <v>148.97</v>
      </c>
      <c r="K28" s="21">
        <f>'CEM Price Data'!L28</f>
        <v>16.329999999999998</v>
      </c>
      <c r="L28" s="21">
        <f>'CEM Price Data'!M28</f>
        <v>183.49</v>
      </c>
      <c r="M28" s="21">
        <f>'CEM Price Data'!N28</f>
        <v>136.01</v>
      </c>
      <c r="N28" s="21">
        <f>'CEM Price Data'!O28</f>
        <v>202.97</v>
      </c>
      <c r="O28" s="21">
        <f>'CEM Price Data'!P28</f>
        <v>84.38</v>
      </c>
      <c r="P28" s="21">
        <f>'CEM Price Data'!Q28</f>
        <v>101.44</v>
      </c>
      <c r="Q28" s="21">
        <f>'CEM Price Data'!R28</f>
        <v>531.80999999999995</v>
      </c>
      <c r="R28" s="21">
        <f>'CEM Price Data'!S28</f>
        <v>130.97</v>
      </c>
      <c r="S28" s="21">
        <f>'CEM Price Data'!T28</f>
        <v>128.25</v>
      </c>
      <c r="T28" s="21">
        <f>'CEM Price Data'!U28</f>
        <v>39.21</v>
      </c>
      <c r="U28" s="21">
        <f>'CEM Price Data'!V28</f>
        <v>314.07</v>
      </c>
      <c r="V28" s="21"/>
      <c r="W28" s="21"/>
      <c r="X28" s="21"/>
      <c r="Y28" s="21"/>
    </row>
    <row r="29" spans="1:25">
      <c r="A29" s="31">
        <f>'CEM Price Data'!B29</f>
        <v>44900</v>
      </c>
      <c r="B29" s="21">
        <f>'CEM Price Data'!C29</f>
        <v>334.09</v>
      </c>
      <c r="C29" s="21">
        <f>'CEM Price Data'!D29</f>
        <v>284.91000000000003</v>
      </c>
      <c r="D29" s="21">
        <f>'CEM Price Data'!E29</f>
        <v>246.21</v>
      </c>
      <c r="E29" s="21">
        <f>'CEM Price Data'!F29</f>
        <v>80.7</v>
      </c>
      <c r="F29" s="21">
        <f>'CEM Price Data'!G29</f>
        <v>144.97999999999999</v>
      </c>
      <c r="G29" s="21">
        <f>'CEM Price Data'!H29</f>
        <v>131.66</v>
      </c>
      <c r="H29" s="21">
        <f>'CEM Price Data'!I29</f>
        <v>95.42</v>
      </c>
      <c r="I29" s="21">
        <f>'CEM Price Data'!J29</f>
        <v>58.74</v>
      </c>
      <c r="J29" s="21">
        <f>'CEM Price Data'!K29</f>
        <v>148.91999999999999</v>
      </c>
      <c r="K29" s="21">
        <f>'CEM Price Data'!L29</f>
        <v>16.34</v>
      </c>
      <c r="L29" s="21">
        <f>'CEM Price Data'!M29</f>
        <v>188.93</v>
      </c>
      <c r="M29" s="21">
        <f>'CEM Price Data'!N29</f>
        <v>137.16999999999999</v>
      </c>
      <c r="N29" s="21">
        <f>'CEM Price Data'!O29</f>
        <v>203.77</v>
      </c>
      <c r="O29" s="21">
        <f>'CEM Price Data'!P29</f>
        <v>84.05</v>
      </c>
      <c r="P29" s="21">
        <f>'CEM Price Data'!Q29</f>
        <v>102.17</v>
      </c>
      <c r="Q29" s="21">
        <f>'CEM Price Data'!R29</f>
        <v>541.42999999999995</v>
      </c>
      <c r="R29" s="21">
        <f>'CEM Price Data'!S29</f>
        <v>131.26</v>
      </c>
      <c r="S29" s="21">
        <f>'CEM Price Data'!T29</f>
        <v>129.33000000000001</v>
      </c>
      <c r="T29" s="21">
        <f>'CEM Price Data'!U29</f>
        <v>39.6</v>
      </c>
      <c r="U29" s="21">
        <f>'CEM Price Data'!V29</f>
        <v>323.51</v>
      </c>
      <c r="V29" s="21"/>
      <c r="W29" s="21"/>
      <c r="X29" s="21"/>
      <c r="Y29" s="21"/>
    </row>
    <row r="30" spans="1:25">
      <c r="A30" s="31">
        <f>'CEM Price Data'!B30</f>
        <v>44897</v>
      </c>
      <c r="B30" s="21">
        <f>'CEM Price Data'!C30</f>
        <v>341.53</v>
      </c>
      <c r="C30" s="21">
        <f>'CEM Price Data'!D30</f>
        <v>285.51</v>
      </c>
      <c r="D30" s="21">
        <f>'CEM Price Data'!E30</f>
        <v>252.38</v>
      </c>
      <c r="E30" s="21">
        <f>'CEM Price Data'!F30</f>
        <v>81.13</v>
      </c>
      <c r="F30" s="21">
        <f>'CEM Price Data'!G30</f>
        <v>148.99</v>
      </c>
      <c r="G30" s="21">
        <f>'CEM Price Data'!H30</f>
        <v>133.47999999999999</v>
      </c>
      <c r="H30" s="21">
        <f>'CEM Price Data'!I30</f>
        <v>96.71</v>
      </c>
      <c r="I30" s="21">
        <f>'CEM Price Data'!J30</f>
        <v>61.51</v>
      </c>
      <c r="J30" s="21">
        <f>'CEM Price Data'!K30</f>
        <v>150.46</v>
      </c>
      <c r="K30" s="21">
        <f>'CEM Price Data'!L30</f>
        <v>16.71</v>
      </c>
      <c r="L30" s="21">
        <f>'CEM Price Data'!M30</f>
        <v>191.6</v>
      </c>
      <c r="M30" s="21">
        <f>'CEM Price Data'!N30</f>
        <v>137.93</v>
      </c>
      <c r="N30" s="21">
        <f>'CEM Price Data'!O30</f>
        <v>203.49</v>
      </c>
      <c r="O30" s="21">
        <f>'CEM Price Data'!P30</f>
        <v>86.38</v>
      </c>
      <c r="P30" s="21">
        <f>'CEM Price Data'!Q30</f>
        <v>104.04</v>
      </c>
      <c r="Q30" s="21">
        <f>'CEM Price Data'!R30</f>
        <v>545.6</v>
      </c>
      <c r="R30" s="21">
        <f>'CEM Price Data'!S30</f>
        <v>132.51</v>
      </c>
      <c r="S30" s="21">
        <f>'CEM Price Data'!T30</f>
        <v>131.85</v>
      </c>
      <c r="T30" s="21">
        <f>'CEM Price Data'!U30</f>
        <v>40.479999999999997</v>
      </c>
      <c r="U30" s="21">
        <f>'CEM Price Data'!V30</f>
        <v>342.22</v>
      </c>
      <c r="V30" s="21"/>
      <c r="W30" s="21"/>
      <c r="X30" s="21"/>
      <c r="Y30" s="21"/>
    </row>
    <row r="31" spans="1:25">
      <c r="A31" s="31">
        <f>'CEM Price Data'!B31</f>
        <v>44896</v>
      </c>
      <c r="B31" s="21">
        <f>'CEM Price Data'!C31</f>
        <v>344.11</v>
      </c>
      <c r="C31" s="21">
        <f>'CEM Price Data'!D31</f>
        <v>285.94</v>
      </c>
      <c r="D31" s="21">
        <f>'CEM Price Data'!E31</f>
        <v>250.83</v>
      </c>
      <c r="E31" s="21">
        <f>'CEM Price Data'!F31</f>
        <v>80.88</v>
      </c>
      <c r="F31" s="21">
        <f>'CEM Price Data'!G31</f>
        <v>149.86000000000001</v>
      </c>
      <c r="G31" s="21">
        <f>'CEM Price Data'!H31</f>
        <v>134.5</v>
      </c>
      <c r="H31" s="21">
        <f>'CEM Price Data'!I31</f>
        <v>98.77</v>
      </c>
      <c r="I31" s="21">
        <f>'CEM Price Data'!J31</f>
        <v>61.93</v>
      </c>
      <c r="J31" s="21">
        <f>'CEM Price Data'!K31</f>
        <v>152.61000000000001</v>
      </c>
      <c r="K31" s="21">
        <f>'CEM Price Data'!L31</f>
        <v>16.61</v>
      </c>
      <c r="L31" s="21">
        <f>'CEM Price Data'!M31</f>
        <v>190.73</v>
      </c>
      <c r="M31" s="21">
        <f>'CEM Price Data'!N31</f>
        <v>136.6</v>
      </c>
      <c r="N31" s="21">
        <f>'CEM Price Data'!O31</f>
        <v>204.33</v>
      </c>
      <c r="O31" s="21">
        <f>'CEM Price Data'!P31</f>
        <v>85.73</v>
      </c>
      <c r="P31" s="21">
        <f>'CEM Price Data'!Q31</f>
        <v>103.25</v>
      </c>
      <c r="Q31" s="21">
        <f>'CEM Price Data'!R31</f>
        <v>530.29999999999995</v>
      </c>
      <c r="R31" s="21">
        <f>'CEM Price Data'!S31</f>
        <v>131.26</v>
      </c>
      <c r="S31" s="21">
        <f>'CEM Price Data'!T31</f>
        <v>129.78</v>
      </c>
      <c r="T31" s="21">
        <f>'CEM Price Data'!U31</f>
        <v>40.39</v>
      </c>
      <c r="U31" s="21">
        <f>'CEM Price Data'!V31</f>
        <v>352.23</v>
      </c>
      <c r="V31" s="21"/>
      <c r="W31" s="21"/>
      <c r="X31" s="21"/>
      <c r="Y31" s="21"/>
    </row>
    <row r="32" spans="1:25">
      <c r="A32" s="31">
        <f>'CEM Price Data'!B32</f>
        <v>44895</v>
      </c>
      <c r="B32" s="21">
        <f>'CEM Price Data'!C32</f>
        <v>344.93</v>
      </c>
      <c r="C32" s="21">
        <f>'CEM Price Data'!D32</f>
        <v>286.39999999999998</v>
      </c>
      <c r="D32" s="21">
        <f>'CEM Price Data'!E32</f>
        <v>249.34</v>
      </c>
      <c r="E32" s="21">
        <f>'CEM Price Data'!F32</f>
        <v>80.28</v>
      </c>
      <c r="F32" s="21">
        <f>'CEM Price Data'!G32</f>
        <v>149.11000000000001</v>
      </c>
      <c r="G32" s="21">
        <f>'CEM Price Data'!H32</f>
        <v>132.83000000000001</v>
      </c>
      <c r="H32" s="21">
        <f>'CEM Price Data'!I32</f>
        <v>100.22</v>
      </c>
      <c r="I32" s="21">
        <f>'CEM Price Data'!J32</f>
        <v>61.84</v>
      </c>
      <c r="J32" s="21">
        <f>'CEM Price Data'!K32</f>
        <v>151.83000000000001</v>
      </c>
      <c r="K32" s="21">
        <f>'CEM Price Data'!L32</f>
        <v>16.739999999999998</v>
      </c>
      <c r="L32" s="21">
        <f>'CEM Price Data'!M32</f>
        <v>189.35</v>
      </c>
      <c r="M32" s="21">
        <f>'CEM Price Data'!N32</f>
        <v>135.63</v>
      </c>
      <c r="N32" s="21">
        <f>'CEM Price Data'!O32</f>
        <v>207.14</v>
      </c>
      <c r="O32" s="21">
        <f>'CEM Price Data'!P32</f>
        <v>85.18</v>
      </c>
      <c r="P32" s="21">
        <f>'CEM Price Data'!Q32</f>
        <v>102.86</v>
      </c>
      <c r="Q32" s="21">
        <f>'CEM Price Data'!R32</f>
        <v>533.29</v>
      </c>
      <c r="R32" s="21">
        <f>'CEM Price Data'!S32</f>
        <v>132.15</v>
      </c>
      <c r="S32" s="21">
        <f>'CEM Price Data'!T32</f>
        <v>130.07</v>
      </c>
      <c r="T32" s="21">
        <f>'CEM Price Data'!U32</f>
        <v>40.44</v>
      </c>
      <c r="U32" s="21">
        <f>'CEM Price Data'!V32</f>
        <v>342.74</v>
      </c>
      <c r="V32" s="21"/>
      <c r="W32" s="21"/>
      <c r="X32" s="21"/>
      <c r="Y32" s="21"/>
    </row>
    <row r="33" spans="1:25">
      <c r="A33" s="31">
        <f>'CEM Price Data'!B33</f>
        <v>44894</v>
      </c>
      <c r="B33" s="21">
        <f>'CEM Price Data'!C33</f>
        <v>326.77999999999997</v>
      </c>
      <c r="C33" s="21">
        <f>'CEM Price Data'!D33</f>
        <v>281.99</v>
      </c>
      <c r="D33" s="21">
        <f>'CEM Price Data'!E33</f>
        <v>241.02</v>
      </c>
      <c r="E33" s="21">
        <f>'CEM Price Data'!F33</f>
        <v>79.03</v>
      </c>
      <c r="F33" s="21">
        <f>'CEM Price Data'!G33</f>
        <v>142.82</v>
      </c>
      <c r="G33" s="21">
        <f>'CEM Price Data'!H33</f>
        <v>131.03</v>
      </c>
      <c r="H33" s="21">
        <f>'CEM Price Data'!I33</f>
        <v>97.6</v>
      </c>
      <c r="I33" s="21">
        <f>'CEM Price Data'!J33</f>
        <v>60.5</v>
      </c>
      <c r="J33" s="21">
        <f>'CEM Price Data'!K33</f>
        <v>149.01</v>
      </c>
      <c r="K33" s="21">
        <f>'CEM Price Data'!L33</f>
        <v>16.32</v>
      </c>
      <c r="L33" s="21">
        <f>'CEM Price Data'!M33</f>
        <v>185.9</v>
      </c>
      <c r="M33" s="21">
        <f>'CEM Price Data'!N33</f>
        <v>133.16</v>
      </c>
      <c r="N33" s="21">
        <f>'CEM Price Data'!O33</f>
        <v>203.43</v>
      </c>
      <c r="O33" s="21">
        <f>'CEM Price Data'!P33</f>
        <v>83.75</v>
      </c>
      <c r="P33" s="21">
        <f>'CEM Price Data'!Q33</f>
        <v>99.79</v>
      </c>
      <c r="Q33" s="21">
        <f>'CEM Price Data'!R33</f>
        <v>528.35</v>
      </c>
      <c r="R33" s="21">
        <f>'CEM Price Data'!S33</f>
        <v>131.12</v>
      </c>
      <c r="S33" s="21">
        <f>'CEM Price Data'!T33</f>
        <v>127.49</v>
      </c>
      <c r="T33" s="21">
        <f>'CEM Price Data'!U33</f>
        <v>39.83</v>
      </c>
      <c r="U33" s="21">
        <f>'CEM Price Data'!V33</f>
        <v>324.14999999999998</v>
      </c>
      <c r="V33" s="21"/>
      <c r="W33" s="21"/>
      <c r="X33" s="21"/>
      <c r="Y33" s="21"/>
    </row>
    <row r="34" spans="1:25">
      <c r="A34" s="31">
        <f>'CEM Price Data'!B34</f>
        <v>44893</v>
      </c>
      <c r="B34" s="21">
        <f>'CEM Price Data'!C34</f>
        <v>328.97</v>
      </c>
      <c r="C34" s="21">
        <f>'CEM Price Data'!D34</f>
        <v>282.62</v>
      </c>
      <c r="D34" s="21">
        <f>'CEM Price Data'!E34</f>
        <v>237.34</v>
      </c>
      <c r="E34" s="21">
        <f>'CEM Price Data'!F34</f>
        <v>79.14</v>
      </c>
      <c r="F34" s="21">
        <f>'CEM Price Data'!G34</f>
        <v>146.5</v>
      </c>
      <c r="G34" s="21">
        <f>'CEM Price Data'!H34</f>
        <v>130.85</v>
      </c>
      <c r="H34" s="21">
        <f>'CEM Price Data'!I34</f>
        <v>97.67</v>
      </c>
      <c r="I34" s="21">
        <f>'CEM Price Data'!J34</f>
        <v>60.87</v>
      </c>
      <c r="J34" s="21">
        <f>'CEM Price Data'!K34</f>
        <v>149.07</v>
      </c>
      <c r="K34" s="21">
        <f>'CEM Price Data'!L34</f>
        <v>16.32</v>
      </c>
      <c r="L34" s="21">
        <f>'CEM Price Data'!M34</f>
        <v>188.8</v>
      </c>
      <c r="M34" s="21">
        <f>'CEM Price Data'!N34</f>
        <v>133.31</v>
      </c>
      <c r="N34" s="21">
        <f>'CEM Price Data'!O34</f>
        <v>204.49</v>
      </c>
      <c r="O34" s="21">
        <f>'CEM Price Data'!P34</f>
        <v>83.75</v>
      </c>
      <c r="P34" s="21">
        <f>'CEM Price Data'!Q34</f>
        <v>101.88</v>
      </c>
      <c r="Q34" s="21">
        <f>'CEM Price Data'!R34</f>
        <v>524.88</v>
      </c>
      <c r="R34" s="21">
        <f>'CEM Price Data'!S34</f>
        <v>130.02000000000001</v>
      </c>
      <c r="S34" s="21">
        <f>'CEM Price Data'!T34</f>
        <v>131.84</v>
      </c>
      <c r="T34" s="21">
        <f>'CEM Price Data'!U34</f>
        <v>39.78</v>
      </c>
      <c r="U34" s="21">
        <f>'CEM Price Data'!V34</f>
        <v>326.73</v>
      </c>
      <c r="V34" s="21"/>
      <c r="W34" s="21"/>
      <c r="X34" s="21"/>
      <c r="Y34" s="21"/>
    </row>
    <row r="35" spans="1:25">
      <c r="A35" s="31">
        <f>'CEM Price Data'!B35</f>
        <v>44890</v>
      </c>
      <c r="B35" s="21">
        <f>'CEM Price Data'!C35</f>
        <v>334.3</v>
      </c>
      <c r="C35" s="21">
        <f>'CEM Price Data'!D35</f>
        <v>283.74</v>
      </c>
      <c r="D35" s="21">
        <f>'CEM Price Data'!E35</f>
        <v>238.06</v>
      </c>
      <c r="E35" s="21">
        <f>'CEM Price Data'!F35</f>
        <v>79.239999999999995</v>
      </c>
      <c r="F35" s="21">
        <f>'CEM Price Data'!G35</f>
        <v>148.52000000000001</v>
      </c>
      <c r="G35" s="21">
        <f>'CEM Price Data'!H35</f>
        <v>132.41</v>
      </c>
      <c r="H35" s="21">
        <f>'CEM Price Data'!I35</f>
        <v>98.76</v>
      </c>
      <c r="I35" s="21">
        <f>'CEM Price Data'!J35</f>
        <v>61.06</v>
      </c>
      <c r="J35" s="21">
        <f>'CEM Price Data'!K35</f>
        <v>149.06</v>
      </c>
      <c r="K35" s="21">
        <f>'CEM Price Data'!L35</f>
        <v>16.670000000000002</v>
      </c>
      <c r="L35" s="21">
        <f>'CEM Price Data'!M35</f>
        <v>191.42</v>
      </c>
      <c r="M35" s="21">
        <f>'CEM Price Data'!N35</f>
        <v>135.03</v>
      </c>
      <c r="N35" s="21">
        <f>'CEM Price Data'!O35</f>
        <v>205.32</v>
      </c>
      <c r="O35" s="21">
        <f>'CEM Price Data'!P35</f>
        <v>84.91</v>
      </c>
      <c r="P35" s="21">
        <f>'CEM Price Data'!Q35</f>
        <v>103.37</v>
      </c>
      <c r="Q35" s="21">
        <f>'CEM Price Data'!R35</f>
        <v>527.83000000000004</v>
      </c>
      <c r="R35" s="21">
        <f>'CEM Price Data'!S35</f>
        <v>131.57</v>
      </c>
      <c r="S35" s="21">
        <f>'CEM Price Data'!T35</f>
        <v>133.72</v>
      </c>
      <c r="T35" s="21">
        <f>'CEM Price Data'!U35</f>
        <v>39.99</v>
      </c>
      <c r="U35" s="21">
        <f>'CEM Price Data'!V35</f>
        <v>330.88</v>
      </c>
      <c r="V35" s="21"/>
      <c r="W35" s="21"/>
      <c r="X35" s="21"/>
      <c r="Y35" s="21"/>
    </row>
    <row r="36" spans="1:25">
      <c r="A36" s="31">
        <f>'CEM Price Data'!B36</f>
        <v>44888</v>
      </c>
      <c r="B36" s="21">
        <f>'CEM Price Data'!C36</f>
        <v>335.78</v>
      </c>
      <c r="C36" s="21">
        <f>'CEM Price Data'!D36</f>
        <v>283.39999999999998</v>
      </c>
      <c r="D36" s="21">
        <f>'CEM Price Data'!E36</f>
        <v>237.34</v>
      </c>
      <c r="E36" s="21">
        <f>'CEM Price Data'!F36</f>
        <v>79.14</v>
      </c>
      <c r="F36" s="21">
        <f>'CEM Price Data'!G36</f>
        <v>148.43</v>
      </c>
      <c r="G36" s="21">
        <f>'CEM Price Data'!H36</f>
        <v>131.47999999999999</v>
      </c>
      <c r="H36" s="21">
        <f>'CEM Price Data'!I36</f>
        <v>98.06</v>
      </c>
      <c r="I36" s="21">
        <f>'CEM Price Data'!J36</f>
        <v>61.31</v>
      </c>
      <c r="J36" s="21">
        <f>'CEM Price Data'!K36</f>
        <v>148.46</v>
      </c>
      <c r="K36" s="21">
        <f>'CEM Price Data'!L36</f>
        <v>16.5</v>
      </c>
      <c r="L36" s="21">
        <f>'CEM Price Data'!M36</f>
        <v>190.06</v>
      </c>
      <c r="M36" s="21">
        <f>'CEM Price Data'!N36</f>
        <v>134</v>
      </c>
      <c r="N36" s="21">
        <f>'CEM Price Data'!O36</f>
        <v>203.58</v>
      </c>
      <c r="O36" s="21">
        <f>'CEM Price Data'!P36</f>
        <v>86.11</v>
      </c>
      <c r="P36" s="21">
        <f>'CEM Price Data'!Q36</f>
        <v>103.93</v>
      </c>
      <c r="Q36" s="21">
        <f>'CEM Price Data'!R36</f>
        <v>522.34</v>
      </c>
      <c r="R36" s="21">
        <f>'CEM Price Data'!S36</f>
        <v>131.09</v>
      </c>
      <c r="S36" s="21">
        <f>'CEM Price Data'!T36</f>
        <v>131.9</v>
      </c>
      <c r="T36" s="21">
        <f>'CEM Price Data'!U36</f>
        <v>39.72</v>
      </c>
      <c r="U36" s="21">
        <f>'CEM Price Data'!V36</f>
        <v>333.04</v>
      </c>
      <c r="V36" s="21"/>
      <c r="W36" s="21"/>
      <c r="X36" s="21"/>
      <c r="Y36" s="21"/>
    </row>
    <row r="37" spans="1:25">
      <c r="A37" s="31">
        <f>'CEM Price Data'!B37</f>
        <v>44887</v>
      </c>
      <c r="B37" s="21">
        <f>'CEM Price Data'!C37</f>
        <v>330.88</v>
      </c>
      <c r="C37" s="21">
        <f>'CEM Price Data'!D37</f>
        <v>287.05</v>
      </c>
      <c r="D37" s="21">
        <f>'CEM Price Data'!E37</f>
        <v>235.61</v>
      </c>
      <c r="E37" s="21">
        <f>'CEM Price Data'!F37</f>
        <v>78.86</v>
      </c>
      <c r="F37" s="21">
        <f>'CEM Price Data'!G37</f>
        <v>148.36000000000001</v>
      </c>
      <c r="G37" s="21">
        <f>'CEM Price Data'!H37</f>
        <v>131.55000000000001</v>
      </c>
      <c r="H37" s="21">
        <f>'CEM Price Data'!I37</f>
        <v>97.65</v>
      </c>
      <c r="I37" s="21">
        <f>'CEM Price Data'!J37</f>
        <v>61.52</v>
      </c>
      <c r="J37" s="21">
        <f>'CEM Price Data'!K37</f>
        <v>146.69999999999999</v>
      </c>
      <c r="K37" s="21">
        <f>'CEM Price Data'!L37</f>
        <v>16.45</v>
      </c>
      <c r="L37" s="21">
        <f>'CEM Price Data'!M37</f>
        <v>188.94</v>
      </c>
      <c r="M37" s="21">
        <f>'CEM Price Data'!N37</f>
        <v>134.97999999999999</v>
      </c>
      <c r="N37" s="21">
        <f>'CEM Price Data'!O37</f>
        <v>205.17</v>
      </c>
      <c r="O37" s="21">
        <f>'CEM Price Data'!P37</f>
        <v>86.12</v>
      </c>
      <c r="P37" s="21">
        <f>'CEM Price Data'!Q37</f>
        <v>103.16</v>
      </c>
      <c r="Q37" s="21">
        <f>'CEM Price Data'!R37</f>
        <v>524.65</v>
      </c>
      <c r="R37" s="21">
        <f>'CEM Price Data'!S37</f>
        <v>130.09</v>
      </c>
      <c r="S37" s="21">
        <f>'CEM Price Data'!T37</f>
        <v>132.74</v>
      </c>
      <c r="T37" s="21">
        <f>'CEM Price Data'!U37</f>
        <v>39.54</v>
      </c>
      <c r="U37" s="21">
        <f>'CEM Price Data'!V37</f>
        <v>326.93</v>
      </c>
      <c r="V37" s="21"/>
      <c r="W37" s="21"/>
      <c r="X37" s="21"/>
      <c r="Y37" s="21"/>
    </row>
    <row r="38" spans="1:25">
      <c r="A38" s="31">
        <f>'CEM Price Data'!B38</f>
        <v>44886</v>
      </c>
      <c r="B38" s="21">
        <f>'CEM Price Data'!C38</f>
        <v>321.49</v>
      </c>
      <c r="C38" s="21">
        <f>'CEM Price Data'!D38</f>
        <v>288.16000000000003</v>
      </c>
      <c r="D38" s="21">
        <f>'CEM Price Data'!E38</f>
        <v>234.69</v>
      </c>
      <c r="E38" s="21">
        <f>'CEM Price Data'!F38</f>
        <v>78.959999999999994</v>
      </c>
      <c r="F38" s="21">
        <f>'CEM Price Data'!G38</f>
        <v>147.1</v>
      </c>
      <c r="G38" s="21">
        <f>'CEM Price Data'!H38</f>
        <v>129.52000000000001</v>
      </c>
      <c r="H38" s="21">
        <f>'CEM Price Data'!I38</f>
        <v>97.57</v>
      </c>
      <c r="I38" s="21">
        <f>'CEM Price Data'!J38</f>
        <v>59.38</v>
      </c>
      <c r="J38" s="21">
        <f>'CEM Price Data'!K38</f>
        <v>146.5</v>
      </c>
      <c r="K38" s="21">
        <f>'CEM Price Data'!L38</f>
        <v>16.34</v>
      </c>
      <c r="L38" s="21">
        <f>'CEM Price Data'!M38</f>
        <v>188.81</v>
      </c>
      <c r="M38" s="21">
        <f>'CEM Price Data'!N38</f>
        <v>133.49</v>
      </c>
      <c r="N38" s="21">
        <f>'CEM Price Data'!O38</f>
        <v>209.06</v>
      </c>
      <c r="O38" s="21">
        <f>'CEM Price Data'!P38</f>
        <v>85.15</v>
      </c>
      <c r="P38" s="21">
        <f>'CEM Price Data'!Q38</f>
        <v>101.1</v>
      </c>
      <c r="Q38" s="21">
        <f>'CEM Price Data'!R38</f>
        <v>527.87</v>
      </c>
      <c r="R38" s="21">
        <f>'CEM Price Data'!S38</f>
        <v>129.81</v>
      </c>
      <c r="S38" s="21">
        <f>'CEM Price Data'!T38</f>
        <v>130.59</v>
      </c>
      <c r="T38" s="21">
        <f>'CEM Price Data'!U38</f>
        <v>42.12</v>
      </c>
      <c r="U38" s="21">
        <f>'CEM Price Data'!V38</f>
        <v>321.82</v>
      </c>
      <c r="V38" s="21"/>
      <c r="W38" s="21"/>
      <c r="X38" s="21"/>
      <c r="Y38" s="21"/>
    </row>
    <row r="39" spans="1:25">
      <c r="A39" s="31">
        <f>'CEM Price Data'!B39</f>
        <v>44883</v>
      </c>
      <c r="B39" s="21">
        <f>'CEM Price Data'!C39</f>
        <v>330.86</v>
      </c>
      <c r="C39" s="21">
        <f>'CEM Price Data'!D39</f>
        <v>287.29000000000002</v>
      </c>
      <c r="D39" s="21">
        <f>'CEM Price Data'!E39</f>
        <v>225.59</v>
      </c>
      <c r="E39" s="21">
        <f>'CEM Price Data'!F39</f>
        <v>77.45</v>
      </c>
      <c r="F39" s="21">
        <f>'CEM Price Data'!G39</f>
        <v>144.6</v>
      </c>
      <c r="G39" s="21">
        <f>'CEM Price Data'!H39</f>
        <v>129.29</v>
      </c>
      <c r="H39" s="21">
        <f>'CEM Price Data'!I39</f>
        <v>97.09</v>
      </c>
      <c r="I39" s="21">
        <f>'CEM Price Data'!J39</f>
        <v>59.48</v>
      </c>
      <c r="J39" s="21">
        <f>'CEM Price Data'!K39</f>
        <v>146.41999999999999</v>
      </c>
      <c r="K39" s="21">
        <f>'CEM Price Data'!L39</f>
        <v>16.36</v>
      </c>
      <c r="L39" s="21">
        <f>'CEM Price Data'!M39</f>
        <v>186.96</v>
      </c>
      <c r="M39" s="21">
        <f>'CEM Price Data'!N39</f>
        <v>131.4</v>
      </c>
      <c r="N39" s="21">
        <f>'CEM Price Data'!O39</f>
        <v>204.97</v>
      </c>
      <c r="O39" s="21">
        <f>'CEM Price Data'!P39</f>
        <v>83.76</v>
      </c>
      <c r="P39" s="21">
        <f>'CEM Price Data'!Q39</f>
        <v>99.7</v>
      </c>
      <c r="Q39" s="21">
        <f>'CEM Price Data'!R39</f>
        <v>520.41999999999996</v>
      </c>
      <c r="R39" s="21">
        <f>'CEM Price Data'!S39</f>
        <v>128.36000000000001</v>
      </c>
      <c r="S39" s="21">
        <f>'CEM Price Data'!T39</f>
        <v>130.25</v>
      </c>
      <c r="T39" s="21">
        <f>'CEM Price Data'!U39</f>
        <v>42.46</v>
      </c>
      <c r="U39" s="21">
        <f>'CEM Price Data'!V39</f>
        <v>313.45</v>
      </c>
      <c r="V39" s="21"/>
      <c r="W39" s="21"/>
      <c r="X39" s="21"/>
      <c r="Y39" s="21"/>
    </row>
    <row r="40" spans="1:25">
      <c r="A40" s="31">
        <f>'CEM Price Data'!B40</f>
        <v>44882</v>
      </c>
      <c r="B40" s="21">
        <f>'CEM Price Data'!C40</f>
        <v>337.83</v>
      </c>
      <c r="C40" s="21">
        <f>'CEM Price Data'!D40</f>
        <v>287.3</v>
      </c>
      <c r="D40" s="21">
        <f>'CEM Price Data'!E40</f>
        <v>219.91</v>
      </c>
      <c r="E40" s="21">
        <f>'CEM Price Data'!F40</f>
        <v>77.16</v>
      </c>
      <c r="F40" s="21">
        <f>'CEM Price Data'!G40</f>
        <v>142.57</v>
      </c>
      <c r="G40" s="21">
        <f>'CEM Price Data'!H40</f>
        <v>127.98</v>
      </c>
      <c r="H40" s="21">
        <f>'CEM Price Data'!I40</f>
        <v>95.23</v>
      </c>
      <c r="I40" s="21">
        <f>'CEM Price Data'!J40</f>
        <v>59.71</v>
      </c>
      <c r="J40" s="21">
        <f>'CEM Price Data'!K40</f>
        <v>145.96</v>
      </c>
      <c r="K40" s="21">
        <f>'CEM Price Data'!L40</f>
        <v>15.97</v>
      </c>
      <c r="L40" s="21">
        <f>'CEM Price Data'!M40</f>
        <v>183.1</v>
      </c>
      <c r="M40" s="21">
        <f>'CEM Price Data'!N40</f>
        <v>128.87</v>
      </c>
      <c r="N40" s="21">
        <f>'CEM Price Data'!O40</f>
        <v>207.39</v>
      </c>
      <c r="O40" s="21">
        <f>'CEM Price Data'!P40</f>
        <v>83.12</v>
      </c>
      <c r="P40" s="21">
        <f>'CEM Price Data'!Q40</f>
        <v>98.96</v>
      </c>
      <c r="Q40" s="21">
        <f>'CEM Price Data'!R40</f>
        <v>518.85</v>
      </c>
      <c r="R40" s="21">
        <f>'CEM Price Data'!S40</f>
        <v>128.02000000000001</v>
      </c>
      <c r="S40" s="21">
        <f>'CEM Price Data'!T40</f>
        <v>130.19999999999999</v>
      </c>
      <c r="T40" s="21">
        <f>'CEM Price Data'!U40</f>
        <v>41.84</v>
      </c>
      <c r="U40" s="21">
        <f>'CEM Price Data'!V40</f>
        <v>320.55</v>
      </c>
      <c r="V40" s="21"/>
      <c r="W40" s="21"/>
      <c r="X40" s="21"/>
      <c r="Y40" s="21"/>
    </row>
    <row r="41" spans="1:25">
      <c r="A41" s="31">
        <f>'CEM Price Data'!B41</f>
        <v>44881</v>
      </c>
      <c r="B41" s="21">
        <f>'CEM Price Data'!C41</f>
        <v>338.41</v>
      </c>
      <c r="C41" s="21">
        <f>'CEM Price Data'!D41</f>
        <v>283.77</v>
      </c>
      <c r="D41" s="21">
        <f>'CEM Price Data'!E41</f>
        <v>222.08</v>
      </c>
      <c r="E41" s="21">
        <f>'CEM Price Data'!F41</f>
        <v>76.150000000000006</v>
      </c>
      <c r="F41" s="21">
        <f>'CEM Price Data'!G41</f>
        <v>142.96</v>
      </c>
      <c r="G41" s="21">
        <f>'CEM Price Data'!H41</f>
        <v>127.84</v>
      </c>
      <c r="H41" s="21">
        <f>'CEM Price Data'!I41</f>
        <v>92.8</v>
      </c>
      <c r="I41" s="21">
        <f>'CEM Price Data'!J41</f>
        <v>60.37</v>
      </c>
      <c r="J41" s="21">
        <f>'CEM Price Data'!K41</f>
        <v>149.27000000000001</v>
      </c>
      <c r="K41" s="21">
        <f>'CEM Price Data'!L41</f>
        <v>16.09</v>
      </c>
      <c r="L41" s="21">
        <f>'CEM Price Data'!M41</f>
        <v>180.64</v>
      </c>
      <c r="M41" s="21">
        <f>'CEM Price Data'!N41</f>
        <v>129.01</v>
      </c>
      <c r="N41" s="21">
        <f>'CEM Price Data'!O41</f>
        <v>208.72</v>
      </c>
      <c r="O41" s="21">
        <f>'CEM Price Data'!P41</f>
        <v>83.65</v>
      </c>
      <c r="P41" s="21">
        <f>'CEM Price Data'!Q41</f>
        <v>99.19</v>
      </c>
      <c r="Q41" s="21">
        <f>'CEM Price Data'!R41</f>
        <v>505.13</v>
      </c>
      <c r="R41" s="21">
        <f>'CEM Price Data'!S41</f>
        <v>125.91</v>
      </c>
      <c r="S41" s="21">
        <f>'CEM Price Data'!T41</f>
        <v>129.35</v>
      </c>
      <c r="T41" s="21">
        <f>'CEM Price Data'!U41</f>
        <v>42.03</v>
      </c>
      <c r="U41" s="21">
        <f>'CEM Price Data'!V41</f>
        <v>335.64</v>
      </c>
      <c r="V41" s="21"/>
      <c r="W41" s="21"/>
      <c r="X41" s="21"/>
      <c r="Y41" s="21"/>
    </row>
    <row r="42" spans="1:25">
      <c r="A42" s="31">
        <f>'CEM Price Data'!B42</f>
        <v>44880</v>
      </c>
      <c r="B42" s="21">
        <f>'CEM Price Data'!C42</f>
        <v>345.96</v>
      </c>
      <c r="C42" s="21">
        <f>'CEM Price Data'!D42</f>
        <v>283.60000000000002</v>
      </c>
      <c r="D42" s="21">
        <f>'CEM Price Data'!E42</f>
        <v>222.37</v>
      </c>
      <c r="E42" s="21">
        <f>'CEM Price Data'!F42</f>
        <v>76.28</v>
      </c>
      <c r="F42" s="21">
        <f>'CEM Price Data'!G42</f>
        <v>142.6</v>
      </c>
      <c r="G42" s="21">
        <f>'CEM Price Data'!H42</f>
        <v>129.05000000000001</v>
      </c>
      <c r="H42" s="21">
        <f>'CEM Price Data'!I42</f>
        <v>97.68</v>
      </c>
      <c r="I42" s="21">
        <f>'CEM Price Data'!J42</f>
        <v>60.1</v>
      </c>
      <c r="J42" s="21">
        <f>'CEM Price Data'!K42</f>
        <v>147.94</v>
      </c>
      <c r="K42" s="21">
        <f>'CEM Price Data'!L42</f>
        <v>16.059999999999999</v>
      </c>
      <c r="L42" s="21">
        <f>'CEM Price Data'!M42</f>
        <v>181.2</v>
      </c>
      <c r="M42" s="21">
        <f>'CEM Price Data'!N42</f>
        <v>128.13999999999999</v>
      </c>
      <c r="N42" s="21">
        <f>'CEM Price Data'!O42</f>
        <v>201.67</v>
      </c>
      <c r="O42" s="21">
        <f>'CEM Price Data'!P42</f>
        <v>83.65</v>
      </c>
      <c r="P42" s="21">
        <f>'CEM Price Data'!Q42</f>
        <v>98.14</v>
      </c>
      <c r="Q42" s="21">
        <f>'CEM Price Data'!R42</f>
        <v>500.72</v>
      </c>
      <c r="R42" s="21">
        <f>'CEM Price Data'!S42</f>
        <v>123.06</v>
      </c>
      <c r="S42" s="21">
        <f>'CEM Price Data'!T42</f>
        <v>128.22999999999999</v>
      </c>
      <c r="T42" s="21">
        <f>'CEM Price Data'!U42</f>
        <v>41.47</v>
      </c>
      <c r="U42" s="21">
        <f>'CEM Price Data'!V42</f>
        <v>337.2</v>
      </c>
      <c r="V42" s="21"/>
      <c r="W42" s="21"/>
      <c r="X42" s="21"/>
      <c r="Y42" s="21"/>
    </row>
    <row r="43" spans="1:25">
      <c r="A43" s="31">
        <f>'CEM Price Data'!B43</f>
        <v>44879</v>
      </c>
      <c r="B43" s="21">
        <f>'CEM Price Data'!C43</f>
        <v>340.37</v>
      </c>
      <c r="C43" s="21">
        <f>'CEM Price Data'!D43</f>
        <v>285.3</v>
      </c>
      <c r="D43" s="21">
        <f>'CEM Price Data'!E43</f>
        <v>224.16</v>
      </c>
      <c r="E43" s="21">
        <f>'CEM Price Data'!F43</f>
        <v>76.39</v>
      </c>
      <c r="F43" s="21">
        <f>'CEM Price Data'!G43</f>
        <v>141.32</v>
      </c>
      <c r="G43" s="21">
        <f>'CEM Price Data'!H43</f>
        <v>127.9</v>
      </c>
      <c r="H43" s="21">
        <f>'CEM Price Data'!I43</f>
        <v>97.96</v>
      </c>
      <c r="I43" s="21">
        <f>'CEM Price Data'!J43</f>
        <v>60.28</v>
      </c>
      <c r="J43" s="21">
        <f>'CEM Price Data'!K43</f>
        <v>150.38</v>
      </c>
      <c r="K43" s="21">
        <f>'CEM Price Data'!L43</f>
        <v>15.6</v>
      </c>
      <c r="L43" s="21">
        <f>'CEM Price Data'!M43</f>
        <v>177.43</v>
      </c>
      <c r="M43" s="21">
        <f>'CEM Price Data'!N43</f>
        <v>127.56</v>
      </c>
      <c r="N43" s="21">
        <f>'CEM Price Data'!O43</f>
        <v>199.99</v>
      </c>
      <c r="O43" s="21">
        <f>'CEM Price Data'!P43</f>
        <v>82.75</v>
      </c>
      <c r="P43" s="21">
        <f>'CEM Price Data'!Q43</f>
        <v>96.92</v>
      </c>
      <c r="Q43" s="21">
        <f>'CEM Price Data'!R43</f>
        <v>481.74</v>
      </c>
      <c r="R43" s="21">
        <f>'CEM Price Data'!S43</f>
        <v>122.98</v>
      </c>
      <c r="S43" s="21">
        <f>'CEM Price Data'!T43</f>
        <v>127.14</v>
      </c>
      <c r="T43" s="21">
        <f>'CEM Price Data'!U43</f>
        <v>41.88</v>
      </c>
      <c r="U43" s="21">
        <f>'CEM Price Data'!V43</f>
        <v>320.35000000000002</v>
      </c>
      <c r="V43" s="21"/>
      <c r="W43" s="21"/>
      <c r="X43" s="21"/>
      <c r="Y43" s="21"/>
    </row>
    <row r="44" spans="1:25">
      <c r="A44" s="31">
        <f>'CEM Price Data'!B44</f>
        <v>44876</v>
      </c>
      <c r="B44" s="21">
        <f>'CEM Price Data'!C44</f>
        <v>341.15</v>
      </c>
      <c r="C44" s="21">
        <f>'CEM Price Data'!D44</f>
        <v>285.02</v>
      </c>
      <c r="D44" s="21">
        <f>'CEM Price Data'!E44</f>
        <v>227.67</v>
      </c>
      <c r="E44" s="21">
        <f>'CEM Price Data'!F44</f>
        <v>75.959999999999994</v>
      </c>
      <c r="F44" s="21">
        <f>'CEM Price Data'!G44</f>
        <v>139.99</v>
      </c>
      <c r="G44" s="21">
        <f>'CEM Price Data'!H44</f>
        <v>131.59</v>
      </c>
      <c r="H44" s="21">
        <f>'CEM Price Data'!I44</f>
        <v>98.26</v>
      </c>
      <c r="I44" s="21">
        <f>'CEM Price Data'!J44</f>
        <v>59.6</v>
      </c>
      <c r="J44" s="21">
        <f>'CEM Price Data'!K44</f>
        <v>151.03</v>
      </c>
      <c r="K44" s="21">
        <f>'CEM Price Data'!L44</f>
        <v>15.49</v>
      </c>
      <c r="L44" s="21">
        <f>'CEM Price Data'!M44</f>
        <v>174.49</v>
      </c>
      <c r="M44" s="21">
        <f>'CEM Price Data'!N44</f>
        <v>127.45</v>
      </c>
      <c r="N44" s="21">
        <f>'CEM Price Data'!O44</f>
        <v>204.46</v>
      </c>
      <c r="O44" s="21">
        <f>'CEM Price Data'!P44</f>
        <v>83.77</v>
      </c>
      <c r="P44" s="21">
        <f>'CEM Price Data'!Q44</f>
        <v>98.12</v>
      </c>
      <c r="Q44" s="21">
        <f>'CEM Price Data'!R44</f>
        <v>492.7</v>
      </c>
      <c r="R44" s="21">
        <f>'CEM Price Data'!S44</f>
        <v>126.23</v>
      </c>
      <c r="S44" s="21">
        <f>'CEM Price Data'!T44</f>
        <v>126.18</v>
      </c>
      <c r="T44" s="21">
        <f>'CEM Price Data'!U44</f>
        <v>41.59</v>
      </c>
      <c r="U44" s="21">
        <f>'CEM Price Data'!V44</f>
        <v>324.61</v>
      </c>
      <c r="V44" s="21"/>
      <c r="W44" s="21"/>
      <c r="X44" s="21"/>
      <c r="Y44" s="21"/>
    </row>
    <row r="45" spans="1:25">
      <c r="A45" s="31">
        <f>'CEM Price Data'!B45</f>
        <v>44875</v>
      </c>
      <c r="B45" s="21">
        <f>'CEM Price Data'!C45</f>
        <v>329.95</v>
      </c>
      <c r="C45" s="21">
        <f>'CEM Price Data'!D45</f>
        <v>291.01</v>
      </c>
      <c r="D45" s="21">
        <f>'CEM Price Data'!E45</f>
        <v>229.28</v>
      </c>
      <c r="E45" s="21">
        <f>'CEM Price Data'!F45</f>
        <v>79.38</v>
      </c>
      <c r="F45" s="21">
        <f>'CEM Price Data'!G45</f>
        <v>141.24</v>
      </c>
      <c r="G45" s="21">
        <f>'CEM Price Data'!H45</f>
        <v>130.72999999999999</v>
      </c>
      <c r="H45" s="21">
        <f>'CEM Price Data'!I45</f>
        <v>93.93</v>
      </c>
      <c r="I45" s="21">
        <f>'CEM Price Data'!J45</f>
        <v>59.38</v>
      </c>
      <c r="J45" s="21">
        <f>'CEM Price Data'!K45</f>
        <v>152.47999999999999</v>
      </c>
      <c r="K45" s="21">
        <f>'CEM Price Data'!L45</f>
        <v>15.27</v>
      </c>
      <c r="L45" s="21">
        <f>'CEM Price Data'!M45</f>
        <v>175.75</v>
      </c>
      <c r="M45" s="21">
        <f>'CEM Price Data'!N45</f>
        <v>127.78</v>
      </c>
      <c r="N45" s="21">
        <f>'CEM Price Data'!O45</f>
        <v>208.48</v>
      </c>
      <c r="O45" s="21">
        <f>'CEM Price Data'!P45</f>
        <v>81.86</v>
      </c>
      <c r="P45" s="21">
        <f>'CEM Price Data'!Q45</f>
        <v>99.3</v>
      </c>
      <c r="Q45" s="21">
        <f>'CEM Price Data'!R45</f>
        <v>531.59</v>
      </c>
      <c r="R45" s="21">
        <f>'CEM Price Data'!S45</f>
        <v>129.74</v>
      </c>
      <c r="S45" s="21">
        <f>'CEM Price Data'!T45</f>
        <v>131.13999999999999</v>
      </c>
      <c r="T45" s="21">
        <f>'CEM Price Data'!U45</f>
        <v>42.02</v>
      </c>
      <c r="U45" s="21">
        <f>'CEM Price Data'!V45</f>
        <v>309.70999999999998</v>
      </c>
      <c r="V45" s="21"/>
      <c r="W45" s="21"/>
      <c r="X45" s="21"/>
      <c r="Y45" s="21"/>
    </row>
    <row r="46" spans="1:25">
      <c r="A46" s="31">
        <f>'CEM Price Data'!B46</f>
        <v>44874</v>
      </c>
      <c r="B46" s="21">
        <f>'CEM Price Data'!C46</f>
        <v>298.87</v>
      </c>
      <c r="C46" s="21">
        <f>'CEM Price Data'!D46</f>
        <v>289.64999999999998</v>
      </c>
      <c r="D46" s="21">
        <f>'CEM Price Data'!E46</f>
        <v>218.29</v>
      </c>
      <c r="E46" s="21">
        <f>'CEM Price Data'!F46</f>
        <v>79.78</v>
      </c>
      <c r="F46" s="21">
        <f>'CEM Price Data'!G46</f>
        <v>133.74</v>
      </c>
      <c r="G46" s="21">
        <f>'CEM Price Data'!H46</f>
        <v>127.43</v>
      </c>
      <c r="H46" s="21">
        <f>'CEM Price Data'!I46</f>
        <v>90.31</v>
      </c>
      <c r="I46" s="21">
        <f>'CEM Price Data'!J46</f>
        <v>56.86</v>
      </c>
      <c r="J46" s="21">
        <f>'CEM Price Data'!K46</f>
        <v>145.41999999999999</v>
      </c>
      <c r="K46" s="21">
        <f>'CEM Price Data'!L46</f>
        <v>14.2</v>
      </c>
      <c r="L46" s="21">
        <f>'CEM Price Data'!M46</f>
        <v>172.52</v>
      </c>
      <c r="M46" s="21">
        <f>'CEM Price Data'!N46</f>
        <v>123.83</v>
      </c>
      <c r="N46" s="21">
        <f>'CEM Price Data'!O46</f>
        <v>203.34</v>
      </c>
      <c r="O46" s="21">
        <f>'CEM Price Data'!P46</f>
        <v>79.209999999999994</v>
      </c>
      <c r="P46" s="21">
        <f>'CEM Price Data'!Q46</f>
        <v>96.23</v>
      </c>
      <c r="Q46" s="21">
        <f>'CEM Price Data'!R46</f>
        <v>533.14</v>
      </c>
      <c r="R46" s="21">
        <f>'CEM Price Data'!S46</f>
        <v>127.7</v>
      </c>
      <c r="S46" s="21">
        <f>'CEM Price Data'!T46</f>
        <v>129.69</v>
      </c>
      <c r="T46" s="21">
        <f>'CEM Price Data'!U46</f>
        <v>41.55</v>
      </c>
      <c r="U46" s="21">
        <f>'CEM Price Data'!V46</f>
        <v>292.02</v>
      </c>
      <c r="V46" s="21"/>
      <c r="W46" s="21"/>
      <c r="X46" s="21"/>
      <c r="Y46" s="21"/>
    </row>
    <row r="47" spans="1:25">
      <c r="A47" s="31">
        <f>'CEM Price Data'!B47</f>
        <v>44873</v>
      </c>
      <c r="B47" s="21">
        <f>'CEM Price Data'!C47</f>
        <v>302.17</v>
      </c>
      <c r="C47" s="21">
        <f>'CEM Price Data'!D47</f>
        <v>292.39</v>
      </c>
      <c r="D47" s="21">
        <f>'CEM Price Data'!E47</f>
        <v>219.49</v>
      </c>
      <c r="E47" s="21">
        <f>'CEM Price Data'!F47</f>
        <v>79.98</v>
      </c>
      <c r="F47" s="21">
        <f>'CEM Price Data'!G47</f>
        <v>136.49</v>
      </c>
      <c r="G47" s="21">
        <f>'CEM Price Data'!H47</f>
        <v>127.94</v>
      </c>
      <c r="H47" s="21">
        <f>'CEM Price Data'!I47</f>
        <v>92.5</v>
      </c>
      <c r="I47" s="21">
        <f>'CEM Price Data'!J47</f>
        <v>57.96</v>
      </c>
      <c r="J47" s="21">
        <f>'CEM Price Data'!K47</f>
        <v>145.83000000000001</v>
      </c>
      <c r="K47" s="21">
        <f>'CEM Price Data'!L47</f>
        <v>14.43</v>
      </c>
      <c r="L47" s="21">
        <f>'CEM Price Data'!M47</f>
        <v>180.94</v>
      </c>
      <c r="M47" s="21">
        <f>'CEM Price Data'!N47</f>
        <v>124.58</v>
      </c>
      <c r="N47" s="21">
        <f>'CEM Price Data'!O47</f>
        <v>208.76</v>
      </c>
      <c r="O47" s="21">
        <f>'CEM Price Data'!P47</f>
        <v>80.7</v>
      </c>
      <c r="P47" s="21">
        <f>'CEM Price Data'!Q47</f>
        <v>97.86</v>
      </c>
      <c r="Q47" s="21">
        <f>'CEM Price Data'!R47</f>
        <v>540.92999999999995</v>
      </c>
      <c r="R47" s="21">
        <f>'CEM Price Data'!S47</f>
        <v>129.1</v>
      </c>
      <c r="S47" s="21">
        <f>'CEM Price Data'!T47</f>
        <v>130.96</v>
      </c>
      <c r="T47" s="21">
        <f>'CEM Price Data'!U47</f>
        <v>42</v>
      </c>
      <c r="U47" s="21">
        <f>'CEM Price Data'!V47</f>
        <v>296.14</v>
      </c>
      <c r="V47" s="21"/>
      <c r="W47" s="21"/>
      <c r="X47" s="21"/>
      <c r="Y47" s="21"/>
    </row>
    <row r="48" spans="1:25">
      <c r="A48" s="31">
        <f>'CEM Price Data'!B48</f>
        <v>44872</v>
      </c>
      <c r="B48" s="21">
        <f>'CEM Price Data'!C48</f>
        <v>299.54000000000002</v>
      </c>
      <c r="C48" s="21">
        <f>'CEM Price Data'!D48</f>
        <v>277.02</v>
      </c>
      <c r="D48" s="21">
        <f>'CEM Price Data'!E48</f>
        <v>220.94</v>
      </c>
      <c r="E48" s="21">
        <f>'CEM Price Data'!F48</f>
        <v>79.19</v>
      </c>
      <c r="F48" s="21">
        <f>'CEM Price Data'!G48</f>
        <v>135.5</v>
      </c>
      <c r="G48" s="21">
        <f>'CEM Price Data'!H48</f>
        <v>127</v>
      </c>
      <c r="H48" s="21">
        <f>'CEM Price Data'!I48</f>
        <v>92.06</v>
      </c>
      <c r="I48" s="21">
        <f>'CEM Price Data'!J48</f>
        <v>58.89</v>
      </c>
      <c r="J48" s="21">
        <f>'CEM Price Data'!K48</f>
        <v>146.13999999999999</v>
      </c>
      <c r="K48" s="21">
        <f>'CEM Price Data'!L48</f>
        <v>14.13</v>
      </c>
      <c r="L48" s="21">
        <f>'CEM Price Data'!M48</f>
        <v>181.85</v>
      </c>
      <c r="M48" s="21">
        <f>'CEM Price Data'!N48</f>
        <v>124.32</v>
      </c>
      <c r="N48" s="21">
        <f>'CEM Price Data'!O48</f>
        <v>208.6</v>
      </c>
      <c r="O48" s="21">
        <f>'CEM Price Data'!P48</f>
        <v>79.94</v>
      </c>
      <c r="P48" s="21">
        <f>'CEM Price Data'!Q48</f>
        <v>98.9</v>
      </c>
      <c r="Q48" s="21">
        <f>'CEM Price Data'!R48</f>
        <v>534.77</v>
      </c>
      <c r="R48" s="21">
        <f>'CEM Price Data'!S48</f>
        <v>127.3</v>
      </c>
      <c r="S48" s="21">
        <f>'CEM Price Data'!T48</f>
        <v>130.16</v>
      </c>
      <c r="T48" s="21">
        <f>'CEM Price Data'!U48</f>
        <v>41.75</v>
      </c>
      <c r="U48" s="21">
        <f>'CEM Price Data'!V48</f>
        <v>289.47000000000003</v>
      </c>
      <c r="V48" s="21"/>
      <c r="W48" s="21"/>
      <c r="X48" s="21"/>
      <c r="Y48" s="21"/>
    </row>
    <row r="49" spans="1:25">
      <c r="A49" s="31">
        <f>'CEM Price Data'!B49</f>
        <v>44869</v>
      </c>
      <c r="B49" s="21">
        <f>'CEM Price Data'!C49</f>
        <v>285.75</v>
      </c>
      <c r="C49" s="21">
        <f>'CEM Price Data'!D49</f>
        <v>269.04000000000002</v>
      </c>
      <c r="D49" s="21">
        <f>'CEM Price Data'!E49</f>
        <v>220.84</v>
      </c>
      <c r="E49" s="21">
        <f>'CEM Price Data'!F49</f>
        <v>78.78</v>
      </c>
      <c r="F49" s="21">
        <f>'CEM Price Data'!G49</f>
        <v>133.44</v>
      </c>
      <c r="G49" s="21">
        <f>'CEM Price Data'!H49</f>
        <v>125.6</v>
      </c>
      <c r="H49" s="21">
        <f>'CEM Price Data'!I49</f>
        <v>89.97</v>
      </c>
      <c r="I49" s="21">
        <f>'CEM Price Data'!J49</f>
        <v>57.97</v>
      </c>
      <c r="J49" s="21">
        <f>'CEM Price Data'!K49</f>
        <v>143.62</v>
      </c>
      <c r="K49" s="21">
        <f>'CEM Price Data'!L49</f>
        <v>13.63</v>
      </c>
      <c r="L49" s="21">
        <f>'CEM Price Data'!M49</f>
        <v>180.46</v>
      </c>
      <c r="M49" s="21">
        <f>'CEM Price Data'!N49</f>
        <v>122.52</v>
      </c>
      <c r="N49" s="21">
        <f>'CEM Price Data'!O49</f>
        <v>200.88</v>
      </c>
      <c r="O49" s="21">
        <f>'CEM Price Data'!P49</f>
        <v>79.02</v>
      </c>
      <c r="P49" s="21">
        <f>'CEM Price Data'!Q49</f>
        <v>97.94</v>
      </c>
      <c r="Q49" s="21">
        <f>'CEM Price Data'!R49</f>
        <v>522.77</v>
      </c>
      <c r="R49" s="21">
        <f>'CEM Price Data'!S49</f>
        <v>126.62</v>
      </c>
      <c r="S49" s="21">
        <f>'CEM Price Data'!T49</f>
        <v>127.55</v>
      </c>
      <c r="T49" s="21">
        <f>'CEM Price Data'!U49</f>
        <v>41.91</v>
      </c>
      <c r="U49" s="21">
        <f>'CEM Price Data'!V49</f>
        <v>287.93</v>
      </c>
      <c r="V49" s="21"/>
      <c r="W49" s="21"/>
      <c r="X49" s="21"/>
      <c r="Y49" s="21"/>
    </row>
    <row r="50" spans="1:25">
      <c r="A50" s="31">
        <f>'CEM Price Data'!B50</f>
        <v>44868</v>
      </c>
      <c r="B50" s="21">
        <f>'CEM Price Data'!C50</f>
        <v>285.93</v>
      </c>
      <c r="C50" s="21">
        <f>'CEM Price Data'!D50</f>
        <v>265.88</v>
      </c>
      <c r="D50" s="21">
        <f>'CEM Price Data'!E50</f>
        <v>221</v>
      </c>
      <c r="E50" s="21">
        <f>'CEM Price Data'!F50</f>
        <v>78.48</v>
      </c>
      <c r="F50" s="21">
        <f>'CEM Price Data'!G50</f>
        <v>133.91</v>
      </c>
      <c r="G50" s="21">
        <f>'CEM Price Data'!H50</f>
        <v>124.84</v>
      </c>
      <c r="H50" s="21">
        <f>'CEM Price Data'!I50</f>
        <v>88.47</v>
      </c>
      <c r="I50" s="21">
        <f>'CEM Price Data'!J50</f>
        <v>58.04</v>
      </c>
      <c r="J50" s="21">
        <f>'CEM Price Data'!K50</f>
        <v>142.97999999999999</v>
      </c>
      <c r="K50" s="21">
        <f>'CEM Price Data'!L50</f>
        <v>14</v>
      </c>
      <c r="L50" s="21">
        <f>'CEM Price Data'!M50</f>
        <v>179.62</v>
      </c>
      <c r="M50" s="21">
        <f>'CEM Price Data'!N50</f>
        <v>122.02</v>
      </c>
      <c r="N50" s="21">
        <f>'CEM Price Data'!O50</f>
        <v>195.89</v>
      </c>
      <c r="O50" s="21">
        <f>'CEM Price Data'!P50</f>
        <v>76.760000000000005</v>
      </c>
      <c r="P50" s="21">
        <f>'CEM Price Data'!Q50</f>
        <v>91.09</v>
      </c>
      <c r="Q50" s="21">
        <f>'CEM Price Data'!R50</f>
        <v>525.51</v>
      </c>
      <c r="R50" s="21">
        <f>'CEM Price Data'!S50</f>
        <v>127.32</v>
      </c>
      <c r="S50" s="21">
        <f>'CEM Price Data'!T50</f>
        <v>127.97</v>
      </c>
      <c r="T50" s="21">
        <f>'CEM Price Data'!U50</f>
        <v>42.29</v>
      </c>
      <c r="U50" s="21">
        <f>'CEM Price Data'!V50</f>
        <v>292.63</v>
      </c>
      <c r="V50" s="21"/>
      <c r="W50" s="21"/>
      <c r="X50" s="21"/>
      <c r="Y50" s="21"/>
    </row>
    <row r="51" spans="1:25">
      <c r="A51" s="31">
        <f>'CEM Price Data'!B51</f>
        <v>44867</v>
      </c>
      <c r="B51" s="21">
        <f>'CEM Price Data'!C51</f>
        <v>301.22000000000003</v>
      </c>
      <c r="C51" s="21">
        <f>'CEM Price Data'!D51</f>
        <v>269.01</v>
      </c>
      <c r="D51" s="21">
        <f>'CEM Price Data'!E51</f>
        <v>228</v>
      </c>
      <c r="E51" s="21">
        <f>'CEM Price Data'!F51</f>
        <v>77.45</v>
      </c>
      <c r="F51" s="21">
        <f>'CEM Price Data'!G51</f>
        <v>137.72999999999999</v>
      </c>
      <c r="G51" s="21">
        <f>'CEM Price Data'!H51</f>
        <v>126.13</v>
      </c>
      <c r="H51" s="21">
        <f>'CEM Price Data'!I51</f>
        <v>88.17</v>
      </c>
      <c r="I51" s="21">
        <f>'CEM Price Data'!J51</f>
        <v>60.98</v>
      </c>
      <c r="J51" s="21">
        <f>'CEM Price Data'!K51</f>
        <v>140.47999999999999</v>
      </c>
      <c r="K51" s="21">
        <f>'CEM Price Data'!L51</f>
        <v>14.73</v>
      </c>
      <c r="L51" s="21">
        <f>'CEM Price Data'!M51</f>
        <v>190.64</v>
      </c>
      <c r="M51" s="21">
        <f>'CEM Price Data'!N51</f>
        <v>122.27</v>
      </c>
      <c r="N51" s="21">
        <f>'CEM Price Data'!O51</f>
        <v>176.44</v>
      </c>
      <c r="O51" s="21">
        <f>'CEM Price Data'!P51</f>
        <v>77.23</v>
      </c>
      <c r="P51" s="21">
        <f>'CEM Price Data'!Q51</f>
        <v>91.71</v>
      </c>
      <c r="Q51" s="21">
        <f>'CEM Price Data'!R51</f>
        <v>530.29999999999995</v>
      </c>
      <c r="R51" s="21">
        <f>'CEM Price Data'!S51</f>
        <v>127.73</v>
      </c>
      <c r="S51" s="21">
        <f>'CEM Price Data'!T51</f>
        <v>127.93</v>
      </c>
      <c r="T51" s="21">
        <f>'CEM Price Data'!U51</f>
        <v>41.87</v>
      </c>
      <c r="U51" s="21">
        <f>'CEM Price Data'!V51</f>
        <v>296.56</v>
      </c>
      <c r="V51" s="21"/>
      <c r="W51" s="21"/>
      <c r="X51" s="21"/>
      <c r="Y51" s="21"/>
    </row>
    <row r="52" spans="1:25">
      <c r="A52" s="31">
        <f>'CEM Price Data'!B52</f>
        <v>44866</v>
      </c>
      <c r="B52" s="21">
        <f>'CEM Price Data'!C52</f>
        <v>316.02</v>
      </c>
      <c r="C52" s="21">
        <f>'CEM Price Data'!D52</f>
        <v>272.06</v>
      </c>
      <c r="D52" s="21">
        <f>'CEM Price Data'!E52</f>
        <v>233.88</v>
      </c>
      <c r="E52" s="21">
        <f>'CEM Price Data'!F52</f>
        <v>77.7</v>
      </c>
      <c r="F52" s="21">
        <f>'CEM Price Data'!G52</f>
        <v>149.6</v>
      </c>
      <c r="G52" s="21">
        <f>'CEM Price Data'!H52</f>
        <v>129.82</v>
      </c>
      <c r="H52" s="21">
        <f>'CEM Price Data'!I52</f>
        <v>97.84</v>
      </c>
      <c r="I52" s="21">
        <f>'CEM Price Data'!J52</f>
        <v>63.33</v>
      </c>
      <c r="J52" s="21">
        <f>'CEM Price Data'!K52</f>
        <v>142.78</v>
      </c>
      <c r="K52" s="21">
        <f>'CEM Price Data'!L52</f>
        <v>15.22</v>
      </c>
      <c r="L52" s="21">
        <f>'CEM Price Data'!M52</f>
        <v>201.24</v>
      </c>
      <c r="M52" s="21">
        <f>'CEM Price Data'!N52</f>
        <v>124.35</v>
      </c>
      <c r="N52" s="21">
        <f>'CEM Price Data'!O52</f>
        <v>179.9</v>
      </c>
      <c r="O52" s="21">
        <f>'CEM Price Data'!P52</f>
        <v>78.59</v>
      </c>
      <c r="P52" s="21">
        <f>'CEM Price Data'!Q52</f>
        <v>94.35</v>
      </c>
      <c r="Q52" s="21">
        <f>'CEM Price Data'!R52</f>
        <v>535.88</v>
      </c>
      <c r="R52" s="21">
        <f>'CEM Price Data'!S52</f>
        <v>129.02000000000001</v>
      </c>
      <c r="S52" s="21">
        <f>'CEM Price Data'!T52</f>
        <v>132.97999999999999</v>
      </c>
      <c r="T52" s="21">
        <f>'CEM Price Data'!U52</f>
        <v>42.2</v>
      </c>
      <c r="U52" s="21">
        <f>'CEM Price Data'!V52</f>
        <v>314.24</v>
      </c>
      <c r="V52" s="21"/>
      <c r="W52" s="21"/>
      <c r="X52" s="21"/>
      <c r="Y52" s="21"/>
    </row>
    <row r="53" spans="1:25">
      <c r="A53" s="31">
        <f>'CEM Price Data'!B53</f>
        <v>44865</v>
      </c>
      <c r="B53" s="21">
        <f>'CEM Price Data'!C53</f>
        <v>318.5</v>
      </c>
      <c r="C53" s="21">
        <f>'CEM Price Data'!D53</f>
        <v>270.35000000000002</v>
      </c>
      <c r="D53" s="21">
        <f>'CEM Price Data'!E53</f>
        <v>235.97</v>
      </c>
      <c r="E53" s="21">
        <f>'CEM Price Data'!F53</f>
        <v>77.47</v>
      </c>
      <c r="F53" s="21">
        <f>'CEM Price Data'!G53</f>
        <v>150.06</v>
      </c>
      <c r="G53" s="21">
        <f>'CEM Price Data'!H53</f>
        <v>129.22999999999999</v>
      </c>
      <c r="H53" s="21">
        <f>'CEM Price Data'!I53</f>
        <v>97.72</v>
      </c>
      <c r="I53" s="21">
        <f>'CEM Price Data'!J53</f>
        <v>64.67</v>
      </c>
      <c r="J53" s="21">
        <f>'CEM Price Data'!K53</f>
        <v>143.65</v>
      </c>
      <c r="K53" s="21">
        <f>'CEM Price Data'!L53</f>
        <v>14.88</v>
      </c>
      <c r="L53" s="21">
        <f>'CEM Price Data'!M53</f>
        <v>199.06</v>
      </c>
      <c r="M53" s="21">
        <f>'CEM Price Data'!N53</f>
        <v>124.46</v>
      </c>
      <c r="N53" s="21">
        <f>'CEM Price Data'!O53</f>
        <v>180.28</v>
      </c>
      <c r="O53" s="21">
        <f>'CEM Price Data'!P53</f>
        <v>78.64</v>
      </c>
      <c r="P53" s="21">
        <f>'CEM Price Data'!Q53</f>
        <v>93.72</v>
      </c>
      <c r="Q53" s="21">
        <f>'CEM Price Data'!R53</f>
        <v>549.01</v>
      </c>
      <c r="R53" s="21">
        <f>'CEM Price Data'!S53</f>
        <v>128.4</v>
      </c>
      <c r="S53" s="21">
        <f>'CEM Price Data'!T53</f>
        <v>130.07</v>
      </c>
      <c r="T53" s="21">
        <f>'CEM Price Data'!U53</f>
        <v>42.08</v>
      </c>
      <c r="U53" s="21">
        <f>'CEM Price Data'!V53</f>
        <v>323.33</v>
      </c>
      <c r="V53" s="21"/>
      <c r="W53" s="21"/>
      <c r="X53" s="21"/>
      <c r="Y53" s="21"/>
    </row>
    <row r="54" spans="1:25">
      <c r="A54" s="31">
        <f>'CEM Price Data'!B54</f>
        <v>44862</v>
      </c>
      <c r="B54" s="21">
        <f>'CEM Price Data'!C54</f>
        <v>325.68</v>
      </c>
      <c r="C54" s="21">
        <f>'CEM Price Data'!D54</f>
        <v>273.81</v>
      </c>
      <c r="D54" s="21">
        <f>'CEM Price Data'!E54</f>
        <v>235.26</v>
      </c>
      <c r="E54" s="21">
        <f>'CEM Price Data'!F54</f>
        <v>76.83</v>
      </c>
      <c r="F54" s="21">
        <f>'CEM Price Data'!G54</f>
        <v>148.9</v>
      </c>
      <c r="G54" s="21">
        <f>'CEM Price Data'!H54</f>
        <v>127.83</v>
      </c>
      <c r="H54" s="21">
        <f>'CEM Price Data'!I54</f>
        <v>97.8</v>
      </c>
      <c r="I54" s="21">
        <f>'CEM Price Data'!J54</f>
        <v>65.010000000000005</v>
      </c>
      <c r="J54" s="21">
        <f>'CEM Price Data'!K54</f>
        <v>144.59</v>
      </c>
      <c r="K54" s="21">
        <f>'CEM Price Data'!L54</f>
        <v>14.94</v>
      </c>
      <c r="L54" s="21">
        <f>'CEM Price Data'!M54</f>
        <v>201.73</v>
      </c>
      <c r="M54" s="21">
        <f>'CEM Price Data'!N54</f>
        <v>124.28</v>
      </c>
      <c r="N54" s="21">
        <f>'CEM Price Data'!O54</f>
        <v>181.15</v>
      </c>
      <c r="O54" s="21">
        <f>'CEM Price Data'!P54</f>
        <v>79.2</v>
      </c>
      <c r="P54" s="21">
        <f>'CEM Price Data'!Q54</f>
        <v>93.54</v>
      </c>
      <c r="Q54" s="21">
        <f>'CEM Price Data'!R54</f>
        <v>548.11</v>
      </c>
      <c r="R54" s="21">
        <f>'CEM Price Data'!S54</f>
        <v>129.69999999999999</v>
      </c>
      <c r="S54" s="21">
        <f>'CEM Price Data'!T54</f>
        <v>128.88999999999999</v>
      </c>
      <c r="T54" s="21">
        <f>'CEM Price Data'!U54</f>
        <v>41.87</v>
      </c>
      <c r="U54" s="21">
        <f>'CEM Price Data'!V54</f>
        <v>330.5</v>
      </c>
      <c r="V54" s="21"/>
      <c r="W54" s="21"/>
      <c r="X54" s="21"/>
      <c r="Y54" s="21"/>
    </row>
    <row r="55" spans="1:25">
      <c r="A55" s="31">
        <f>'CEM Price Data'!B55</f>
        <v>44861</v>
      </c>
      <c r="B55" s="21">
        <f>'CEM Price Data'!C55</f>
        <v>318.64999999999998</v>
      </c>
      <c r="C55" s="21">
        <f>'CEM Price Data'!D55</f>
        <v>267.23</v>
      </c>
      <c r="D55" s="21">
        <f>'CEM Price Data'!E55</f>
        <v>231.17</v>
      </c>
      <c r="E55" s="21">
        <f>'CEM Price Data'!F55</f>
        <v>74.599999999999994</v>
      </c>
      <c r="F55" s="21">
        <f>'CEM Price Data'!G55</f>
        <v>145</v>
      </c>
      <c r="G55" s="21">
        <f>'CEM Price Data'!H55</f>
        <v>127.29</v>
      </c>
      <c r="H55" s="21">
        <f>'CEM Price Data'!I55</f>
        <v>96.8</v>
      </c>
      <c r="I55" s="21">
        <f>'CEM Price Data'!J55</f>
        <v>63.33</v>
      </c>
      <c r="J55" s="21">
        <f>'CEM Price Data'!K55</f>
        <v>142.65</v>
      </c>
      <c r="K55" s="21">
        <f>'CEM Price Data'!L55</f>
        <v>14.75</v>
      </c>
      <c r="L55" s="21">
        <f>'CEM Price Data'!M55</f>
        <v>196.34</v>
      </c>
      <c r="M55" s="21">
        <f>'CEM Price Data'!N55</f>
        <v>121.3</v>
      </c>
      <c r="N55" s="21">
        <f>'CEM Price Data'!O55</f>
        <v>178.1</v>
      </c>
      <c r="O55" s="21">
        <f>'CEM Price Data'!P55</f>
        <v>77.62</v>
      </c>
      <c r="P55" s="21">
        <f>'CEM Price Data'!Q55</f>
        <v>91.73</v>
      </c>
      <c r="Q55" s="21">
        <f>'CEM Price Data'!R55</f>
        <v>535.51</v>
      </c>
      <c r="R55" s="21">
        <f>'CEM Price Data'!S55</f>
        <v>124.38</v>
      </c>
      <c r="S55" s="21">
        <f>'CEM Price Data'!T55</f>
        <v>126.36</v>
      </c>
      <c r="T55" s="21">
        <f>'CEM Price Data'!U55</f>
        <v>41.02</v>
      </c>
      <c r="U55" s="21">
        <f>'CEM Price Data'!V55</f>
        <v>333.53</v>
      </c>
      <c r="V55" s="21"/>
      <c r="W55" s="21"/>
      <c r="X55" s="21"/>
      <c r="Y55" s="21"/>
    </row>
    <row r="56" spans="1:25">
      <c r="A56" s="31">
        <f>'CEM Price Data'!B56</f>
        <v>44860</v>
      </c>
      <c r="B56" s="21">
        <f>'CEM Price Data'!C56</f>
        <v>320.48</v>
      </c>
      <c r="C56" s="21">
        <f>'CEM Price Data'!D56</f>
        <v>266.66000000000003</v>
      </c>
      <c r="D56" s="21">
        <f>'CEM Price Data'!E56</f>
        <v>232.88</v>
      </c>
      <c r="E56" s="21">
        <f>'CEM Price Data'!F56</f>
        <v>74.45</v>
      </c>
      <c r="F56" s="21">
        <f>'CEM Price Data'!G56</f>
        <v>144.33000000000001</v>
      </c>
      <c r="G56" s="21">
        <f>'CEM Price Data'!H56</f>
        <v>116.49</v>
      </c>
      <c r="H56" s="21">
        <f>'CEM Price Data'!I56</f>
        <v>96.5</v>
      </c>
      <c r="I56" s="21">
        <f>'CEM Price Data'!J56</f>
        <v>62.69</v>
      </c>
      <c r="J56" s="21">
        <f>'CEM Price Data'!K56</f>
        <v>143.51</v>
      </c>
      <c r="K56" s="21">
        <f>'CEM Price Data'!L56</f>
        <v>14.96</v>
      </c>
      <c r="L56" s="21">
        <f>'CEM Price Data'!M56</f>
        <v>193.25</v>
      </c>
      <c r="M56" s="21">
        <f>'CEM Price Data'!N56</f>
        <v>120.21</v>
      </c>
      <c r="N56" s="21">
        <f>'CEM Price Data'!O56</f>
        <v>175.08</v>
      </c>
      <c r="O56" s="21">
        <f>'CEM Price Data'!P56</f>
        <v>76.400000000000006</v>
      </c>
      <c r="P56" s="21">
        <f>'CEM Price Data'!Q56</f>
        <v>92.01</v>
      </c>
      <c r="Q56" s="21">
        <f>'CEM Price Data'!R56</f>
        <v>530.99</v>
      </c>
      <c r="R56" s="21">
        <f>'CEM Price Data'!S56</f>
        <v>122.93</v>
      </c>
      <c r="S56" s="21">
        <f>'CEM Price Data'!T56</f>
        <v>123.84</v>
      </c>
      <c r="T56" s="21">
        <f>'CEM Price Data'!U56</f>
        <v>39.549999999999997</v>
      </c>
      <c r="U56" s="21">
        <f>'CEM Price Data'!V56</f>
        <v>343.42</v>
      </c>
      <c r="V56" s="21"/>
      <c r="W56" s="21"/>
      <c r="X56" s="21"/>
      <c r="Y56" s="21"/>
    </row>
    <row r="57" spans="1:25">
      <c r="A57" s="31">
        <f>'CEM Price Data'!B57</f>
        <v>44859</v>
      </c>
      <c r="B57" s="21">
        <f>'CEM Price Data'!C57</f>
        <v>323.79000000000002</v>
      </c>
      <c r="C57" s="21">
        <f>'CEM Price Data'!D57</f>
        <v>259.99</v>
      </c>
      <c r="D57" s="21">
        <f>'CEM Price Data'!E57</f>
        <v>225.7</v>
      </c>
      <c r="E57" s="21">
        <f>'CEM Price Data'!F57</f>
        <v>72.77</v>
      </c>
      <c r="F57" s="21">
        <f>'CEM Price Data'!G57</f>
        <v>144.38999999999999</v>
      </c>
      <c r="G57" s="21">
        <f>'CEM Price Data'!H57</f>
        <v>116.73</v>
      </c>
      <c r="H57" s="21">
        <f>'CEM Price Data'!I57</f>
        <v>94.8</v>
      </c>
      <c r="I57" s="21">
        <f>'CEM Price Data'!J57</f>
        <v>63.11</v>
      </c>
      <c r="J57" s="21">
        <f>'CEM Price Data'!K57</f>
        <v>144.05000000000001</v>
      </c>
      <c r="K57" s="21">
        <f>'CEM Price Data'!L57</f>
        <v>14.73</v>
      </c>
      <c r="L57" s="21">
        <f>'CEM Price Data'!M57</f>
        <v>192.67</v>
      </c>
      <c r="M57" s="21">
        <f>'CEM Price Data'!N57</f>
        <v>119.49</v>
      </c>
      <c r="N57" s="21">
        <f>'CEM Price Data'!O57</f>
        <v>176.01</v>
      </c>
      <c r="O57" s="21">
        <f>'CEM Price Data'!P57</f>
        <v>76.13</v>
      </c>
      <c r="P57" s="21">
        <f>'CEM Price Data'!Q57</f>
        <v>91.66</v>
      </c>
      <c r="Q57" s="21">
        <f>'CEM Price Data'!R57</f>
        <v>526.75</v>
      </c>
      <c r="R57" s="21">
        <f>'CEM Price Data'!S57</f>
        <v>122.11</v>
      </c>
      <c r="S57" s="21">
        <f>'CEM Price Data'!T57</f>
        <v>123.05</v>
      </c>
      <c r="T57" s="21">
        <f>'CEM Price Data'!U57</f>
        <v>35.94</v>
      </c>
      <c r="U57" s="21">
        <f>'CEM Price Data'!V57</f>
        <v>346.06</v>
      </c>
      <c r="V57" s="21"/>
      <c r="W57" s="21"/>
      <c r="X57" s="21"/>
      <c r="Y57" s="21"/>
    </row>
    <row r="58" spans="1:25">
      <c r="A58" s="31">
        <f>'CEM Price Data'!B58</f>
        <v>44858</v>
      </c>
      <c r="B58" s="21">
        <f>'CEM Price Data'!C58</f>
        <v>316.22000000000003</v>
      </c>
      <c r="C58" s="21">
        <f>'CEM Price Data'!D58</f>
        <v>261.32</v>
      </c>
      <c r="D58" s="21">
        <f>'CEM Price Data'!E58</f>
        <v>225.21</v>
      </c>
      <c r="E58" s="21">
        <f>'CEM Price Data'!F58</f>
        <v>72.989999999999995</v>
      </c>
      <c r="F58" s="21">
        <f>'CEM Price Data'!G58</f>
        <v>142.4</v>
      </c>
      <c r="G58" s="21">
        <f>'CEM Price Data'!H58</f>
        <v>114.69</v>
      </c>
      <c r="H58" s="21">
        <f>'CEM Price Data'!I58</f>
        <v>94.44</v>
      </c>
      <c r="I58" s="21">
        <f>'CEM Price Data'!J58</f>
        <v>61.18</v>
      </c>
      <c r="J58" s="21">
        <f>'CEM Price Data'!K58</f>
        <v>138.96</v>
      </c>
      <c r="K58" s="21">
        <f>'CEM Price Data'!L58</f>
        <v>14.63</v>
      </c>
      <c r="L58" s="21">
        <f>'CEM Price Data'!M58</f>
        <v>189.14</v>
      </c>
      <c r="M58" s="21">
        <f>'CEM Price Data'!N58</f>
        <v>115.86</v>
      </c>
      <c r="N58" s="21">
        <f>'CEM Price Data'!O58</f>
        <v>174.44</v>
      </c>
      <c r="O58" s="21">
        <f>'CEM Price Data'!P58</f>
        <v>74.5</v>
      </c>
      <c r="P58" s="21">
        <f>'CEM Price Data'!Q58</f>
        <v>90.11</v>
      </c>
      <c r="Q58" s="21">
        <f>'CEM Price Data'!R58</f>
        <v>525.96</v>
      </c>
      <c r="R58" s="21">
        <f>'CEM Price Data'!S58</f>
        <v>123.26</v>
      </c>
      <c r="S58" s="21">
        <f>'CEM Price Data'!T58</f>
        <v>121.92</v>
      </c>
      <c r="T58" s="21">
        <f>'CEM Price Data'!U58</f>
        <v>36.28</v>
      </c>
      <c r="U58" s="21">
        <f>'CEM Price Data'!V58</f>
        <v>337.98</v>
      </c>
      <c r="V58" s="21"/>
      <c r="W58" s="21"/>
      <c r="X58" s="21"/>
      <c r="Y58" s="21"/>
    </row>
    <row r="59" spans="1:25">
      <c r="A59" s="31">
        <f>'CEM Price Data'!B59</f>
        <v>44855</v>
      </c>
      <c r="B59" s="21">
        <f>'CEM Price Data'!C59</f>
        <v>306.37</v>
      </c>
      <c r="C59" s="21">
        <f>'CEM Price Data'!D59</f>
        <v>251.94</v>
      </c>
      <c r="D59" s="21">
        <f>'CEM Price Data'!E59</f>
        <v>223.6</v>
      </c>
      <c r="E59" s="21">
        <f>'CEM Price Data'!F59</f>
        <v>72.209999999999994</v>
      </c>
      <c r="F59" s="21">
        <f>'CEM Price Data'!G59</f>
        <v>140.99</v>
      </c>
      <c r="G59" s="21">
        <f>'CEM Price Data'!H59</f>
        <v>114.31</v>
      </c>
      <c r="H59" s="21">
        <f>'CEM Price Data'!I59</f>
        <v>94.08</v>
      </c>
      <c r="I59" s="21">
        <f>'CEM Price Data'!J59</f>
        <v>60.93</v>
      </c>
      <c r="J59" s="21">
        <f>'CEM Price Data'!K59</f>
        <v>136.75</v>
      </c>
      <c r="K59" s="21">
        <f>'CEM Price Data'!L59</f>
        <v>14.39</v>
      </c>
      <c r="L59" s="21">
        <f>'CEM Price Data'!M59</f>
        <v>187.32</v>
      </c>
      <c r="M59" s="21">
        <f>'CEM Price Data'!N59</f>
        <v>113.96</v>
      </c>
      <c r="N59" s="21">
        <f>'CEM Price Data'!O59</f>
        <v>172.04</v>
      </c>
      <c r="O59" s="21">
        <f>'CEM Price Data'!P59</f>
        <v>73.84</v>
      </c>
      <c r="P59" s="21">
        <f>'CEM Price Data'!Q59</f>
        <v>87.59</v>
      </c>
      <c r="Q59" s="21">
        <f>'CEM Price Data'!R59</f>
        <v>522.66</v>
      </c>
      <c r="R59" s="21">
        <f>'CEM Price Data'!S59</f>
        <v>122.45</v>
      </c>
      <c r="S59" s="21">
        <f>'CEM Price Data'!T59</f>
        <v>121.26</v>
      </c>
      <c r="T59" s="21">
        <f>'CEM Price Data'!U59</f>
        <v>36.43</v>
      </c>
      <c r="U59" s="21">
        <f>'CEM Price Data'!V59</f>
        <v>335.95</v>
      </c>
      <c r="V59" s="21"/>
      <c r="W59" s="21"/>
      <c r="X59" s="21"/>
      <c r="Y59" s="21"/>
    </row>
    <row r="60" spans="1:25">
      <c r="A60" s="31">
        <f>'CEM Price Data'!B60</f>
        <v>44854</v>
      </c>
      <c r="B60" s="21">
        <f>'CEM Price Data'!C60</f>
        <v>302.38</v>
      </c>
      <c r="C60" s="21">
        <f>'CEM Price Data'!D60</f>
        <v>247.45</v>
      </c>
      <c r="D60" s="21">
        <f>'CEM Price Data'!E60</f>
        <v>222.58</v>
      </c>
      <c r="E60" s="21">
        <f>'CEM Price Data'!F60</f>
        <v>70.349999999999994</v>
      </c>
      <c r="F60" s="21">
        <f>'CEM Price Data'!G60</f>
        <v>140.4</v>
      </c>
      <c r="G60" s="21">
        <f>'CEM Price Data'!H60</f>
        <v>112.33</v>
      </c>
      <c r="H60" s="21">
        <f>'CEM Price Data'!I60</f>
        <v>92.47</v>
      </c>
      <c r="I60" s="21">
        <f>'CEM Price Data'!J60</f>
        <v>59.31</v>
      </c>
      <c r="J60" s="21">
        <f>'CEM Price Data'!K60</f>
        <v>134.66</v>
      </c>
      <c r="K60" s="21">
        <f>'CEM Price Data'!L60</f>
        <v>14.22</v>
      </c>
      <c r="L60" s="21">
        <f>'CEM Price Data'!M60</f>
        <v>185.46</v>
      </c>
      <c r="M60" s="21">
        <f>'CEM Price Data'!N60</f>
        <v>112.32</v>
      </c>
      <c r="N60" s="21">
        <f>'CEM Price Data'!O60</f>
        <v>169.31</v>
      </c>
      <c r="O60" s="21">
        <f>'CEM Price Data'!P60</f>
        <v>72.790000000000006</v>
      </c>
      <c r="P60" s="21">
        <f>'CEM Price Data'!Q60</f>
        <v>87.01</v>
      </c>
      <c r="Q60" s="21">
        <f>'CEM Price Data'!R60</f>
        <v>512.44000000000005</v>
      </c>
      <c r="R60" s="21">
        <f>'CEM Price Data'!S60</f>
        <v>118.86</v>
      </c>
      <c r="S60" s="21">
        <f>'CEM Price Data'!T60</f>
        <v>112.23</v>
      </c>
      <c r="T60" s="21">
        <f>'CEM Price Data'!U60</f>
        <v>35.99</v>
      </c>
      <c r="U60" s="21">
        <f>'CEM Price Data'!V60</f>
        <v>334.56</v>
      </c>
      <c r="V60" s="21"/>
      <c r="W60" s="21"/>
      <c r="X60" s="21"/>
      <c r="Y60" s="21"/>
    </row>
    <row r="61" spans="1:25">
      <c r="A61" s="31">
        <f>'CEM Price Data'!B61</f>
        <v>44853</v>
      </c>
      <c r="B61" s="21">
        <f>'CEM Price Data'!C61</f>
        <v>299.83</v>
      </c>
      <c r="C61" s="21">
        <f>'CEM Price Data'!D61</f>
        <v>248.19</v>
      </c>
      <c r="D61" s="21">
        <f>'CEM Price Data'!E61</f>
        <v>225.47</v>
      </c>
      <c r="E61" s="21">
        <f>'CEM Price Data'!F61</f>
        <v>71.14</v>
      </c>
      <c r="F61" s="21">
        <f>'CEM Price Data'!G61</f>
        <v>143.5</v>
      </c>
      <c r="G61" s="21">
        <f>'CEM Price Data'!H61</f>
        <v>111.85</v>
      </c>
      <c r="H61" s="21">
        <f>'CEM Price Data'!I61</f>
        <v>93.45</v>
      </c>
      <c r="I61" s="21">
        <f>'CEM Price Data'!J61</f>
        <v>59.17</v>
      </c>
      <c r="J61" s="21">
        <f>'CEM Price Data'!K61</f>
        <v>126.66</v>
      </c>
      <c r="K61" s="21">
        <f>'CEM Price Data'!L61</f>
        <v>14.52</v>
      </c>
      <c r="L61" s="21">
        <f>'CEM Price Data'!M61</f>
        <v>187.11</v>
      </c>
      <c r="M61" s="21">
        <f>'CEM Price Data'!N61</f>
        <v>114.94</v>
      </c>
      <c r="N61" s="21">
        <f>'CEM Price Data'!O61</f>
        <v>168.26</v>
      </c>
      <c r="O61" s="21">
        <f>'CEM Price Data'!P61</f>
        <v>74.69</v>
      </c>
      <c r="P61" s="21">
        <f>'CEM Price Data'!Q61</f>
        <v>88.24</v>
      </c>
      <c r="Q61" s="21">
        <f>'CEM Price Data'!R61</f>
        <v>510.91</v>
      </c>
      <c r="R61" s="21">
        <f>'CEM Price Data'!S61</f>
        <v>121.2</v>
      </c>
      <c r="S61" s="21">
        <f>'CEM Price Data'!T61</f>
        <v>112.53</v>
      </c>
      <c r="T61" s="21">
        <f>'CEM Price Data'!U61</f>
        <v>36.880000000000003</v>
      </c>
      <c r="U61" s="21">
        <f>'CEM Price Data'!V61</f>
        <v>336.37</v>
      </c>
      <c r="V61" s="21"/>
      <c r="W61" s="21"/>
      <c r="X61" s="21"/>
      <c r="Y61" s="21"/>
    </row>
    <row r="62" spans="1:25">
      <c r="A62" s="204"/>
    </row>
    <row r="63" spans="1:25">
      <c r="A63" s="204"/>
    </row>
    <row r="65" spans="1:50">
      <c r="A65" s="201" t="s">
        <v>23</v>
      </c>
      <c r="B65" s="29">
        <f>IFERROR(ROUND(AVERAGE(B2:B61),2),0)</f>
        <v>328.51</v>
      </c>
      <c r="C65" s="29">
        <f t="shared" ref="C65:U65" si="0">IFERROR(ROUND(AVERAGE(C2:C61),2),0)</f>
        <v>273.77</v>
      </c>
      <c r="D65" s="29">
        <f t="shared" si="0"/>
        <v>240.75</v>
      </c>
      <c r="E65" s="29">
        <f t="shared" si="0"/>
        <v>75.900000000000006</v>
      </c>
      <c r="F65" s="29">
        <f t="shared" si="0"/>
        <v>141.09</v>
      </c>
      <c r="G65" s="29">
        <f t="shared" si="0"/>
        <v>127.44</v>
      </c>
      <c r="H65" s="29">
        <f t="shared" si="0"/>
        <v>94.58</v>
      </c>
      <c r="I65" s="29">
        <f t="shared" si="0"/>
        <v>59.1</v>
      </c>
      <c r="J65" s="29">
        <f t="shared" si="0"/>
        <v>148.59</v>
      </c>
      <c r="K65" s="29">
        <f t="shared" si="0"/>
        <v>15.67</v>
      </c>
      <c r="L65" s="29">
        <f t="shared" si="0"/>
        <v>183.49</v>
      </c>
      <c r="M65" s="29">
        <f t="shared" si="0"/>
        <v>131.27000000000001</v>
      </c>
      <c r="N65" s="29">
        <f t="shared" si="0"/>
        <v>197.11</v>
      </c>
      <c r="O65" s="29">
        <f t="shared" si="0"/>
        <v>82.39</v>
      </c>
      <c r="P65" s="29">
        <f t="shared" si="0"/>
        <v>98.86</v>
      </c>
      <c r="Q65" s="29">
        <f t="shared" si="0"/>
        <v>525.37</v>
      </c>
      <c r="R65" s="29">
        <f t="shared" si="0"/>
        <v>128.62</v>
      </c>
      <c r="S65" s="29">
        <f t="shared" si="0"/>
        <v>129.52000000000001</v>
      </c>
      <c r="T65" s="29">
        <f t="shared" si="0"/>
        <v>39.08</v>
      </c>
      <c r="U65" s="29">
        <f t="shared" si="0"/>
        <v>321.89999999999998</v>
      </c>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row>
    <row r="66" spans="1:50">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row>
    <row r="67" spans="1:50">
      <c r="A67" s="201" t="s">
        <v>113</v>
      </c>
      <c r="B67" s="24" t="str">
        <f>'CEM Data Lookup'!$I3</f>
        <v>NA</v>
      </c>
      <c r="C67" s="24">
        <f>'CEM Data Lookup'!$I4</f>
        <v>8.52</v>
      </c>
      <c r="D67" s="29">
        <f>'CEM Data Lookup'!$I5</f>
        <v>3.64</v>
      </c>
      <c r="E67" s="29">
        <f>'CEM Data Lookup'!$I6</f>
        <v>2.2799999999999998</v>
      </c>
      <c r="F67" s="29">
        <f>'CEM Data Lookup'!$I7</f>
        <v>2.9</v>
      </c>
      <c r="G67" s="29" t="str">
        <f>'CEM Data Lookup'!$I8</f>
        <v>NA</v>
      </c>
      <c r="H67" s="29">
        <f>'CEM Data Lookup'!$I9</f>
        <v>2.44</v>
      </c>
      <c r="I67" s="29">
        <f>'CEM Data Lookup'!$I10</f>
        <v>1.06</v>
      </c>
      <c r="J67" s="29">
        <f>'CEM Data Lookup'!$I11</f>
        <v>2.64</v>
      </c>
      <c r="K67" s="29">
        <f>'CEM Data Lookup'!$I12</f>
        <v>0.08</v>
      </c>
      <c r="L67" s="29">
        <f>'CEM Data Lookup'!$I13</f>
        <v>1.96</v>
      </c>
      <c r="M67" s="29">
        <f>'CEM Data Lookup'!$I14</f>
        <v>4.6399999999999997</v>
      </c>
      <c r="N67" s="29">
        <f>'CEM Data Lookup'!$I15</f>
        <v>3.4</v>
      </c>
      <c r="O67" s="29">
        <f>'CEM Data Lookup'!$I16</f>
        <v>1.56</v>
      </c>
      <c r="P67" s="29" t="str">
        <f>'CEM Data Lookup'!$I17</f>
        <v>NA</v>
      </c>
      <c r="Q67" s="29">
        <f>'CEM Data Lookup'!$I18</f>
        <v>6.92</v>
      </c>
      <c r="R67" s="29">
        <f>'CEM Data Lookup'!$I19</f>
        <v>0.4</v>
      </c>
      <c r="S67" s="29">
        <f>'CEM Data Lookup'!$I20</f>
        <v>1.04</v>
      </c>
      <c r="T67" s="29">
        <f>'CEM Data Lookup'!$I21</f>
        <v>0.52</v>
      </c>
      <c r="U67" s="29" t="str">
        <f>'CEM Data Lookup'!$I22</f>
        <v>NA</v>
      </c>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row>
    <row r="68" spans="1:50">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row>
    <row r="69" spans="1:50">
      <c r="A69" s="201" t="s">
        <v>1242</v>
      </c>
      <c r="B69" s="29">
        <f>IFERROR(ROUND(100 * (B67/B65),2),0)</f>
        <v>0</v>
      </c>
      <c r="C69" s="29">
        <f>IFERROR(ROUND(100 * (C67/C65),2),0)</f>
        <v>3.11</v>
      </c>
      <c r="D69" s="29">
        <f t="shared" ref="D69:T69" si="1">IFERROR(ROUND(100 * (D67/D65),2),0)</f>
        <v>1.51</v>
      </c>
      <c r="E69" s="29">
        <f t="shared" si="1"/>
        <v>3</v>
      </c>
      <c r="F69" s="29">
        <f t="shared" si="1"/>
        <v>2.06</v>
      </c>
      <c r="G69" s="29">
        <f t="shared" si="1"/>
        <v>0</v>
      </c>
      <c r="H69" s="29">
        <f t="shared" si="1"/>
        <v>2.58</v>
      </c>
      <c r="I69" s="29">
        <f t="shared" si="1"/>
        <v>1.79</v>
      </c>
      <c r="J69" s="29">
        <f t="shared" si="1"/>
        <v>1.78</v>
      </c>
      <c r="K69" s="29">
        <f t="shared" si="1"/>
        <v>0.51</v>
      </c>
      <c r="L69" s="29">
        <f t="shared" si="1"/>
        <v>1.07</v>
      </c>
      <c r="M69" s="29">
        <f t="shared" si="1"/>
        <v>3.53</v>
      </c>
      <c r="N69" s="29">
        <f t="shared" si="1"/>
        <v>1.72</v>
      </c>
      <c r="O69" s="29">
        <f>IFERROR(ROUND(100 * (O67/O65),2),0)</f>
        <v>1.89</v>
      </c>
      <c r="P69" s="29">
        <f t="shared" si="1"/>
        <v>0</v>
      </c>
      <c r="Q69" s="29">
        <f t="shared" si="1"/>
        <v>1.32</v>
      </c>
      <c r="R69" s="29">
        <f t="shared" si="1"/>
        <v>0.31</v>
      </c>
      <c r="S69" s="29">
        <f t="shared" si="1"/>
        <v>0.8</v>
      </c>
      <c r="T69" s="29">
        <f t="shared" si="1"/>
        <v>1.33</v>
      </c>
      <c r="U69" s="29">
        <f>IFERROR(ROUND(100 * (U67/U65),2),0)</f>
        <v>0</v>
      </c>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row>
    <row r="72" spans="1:50">
      <c r="B72" s="285"/>
      <c r="C72" s="285"/>
      <c r="D72" s="285"/>
      <c r="E72" s="285"/>
      <c r="F72" s="285"/>
      <c r="G72" s="285"/>
      <c r="H72" s="285"/>
      <c r="I72" s="285"/>
      <c r="J72" s="285"/>
      <c r="K72" s="285"/>
      <c r="L72" s="285"/>
      <c r="M72" s="285"/>
      <c r="N72" s="285"/>
      <c r="O72" s="285"/>
      <c r="P72" s="285"/>
      <c r="Q72" s="285"/>
      <c r="R72" s="285"/>
      <c r="S72" s="285"/>
      <c r="T72" s="285"/>
      <c r="U72" s="285"/>
    </row>
    <row r="77" spans="1:50">
      <c r="B77" s="286"/>
      <c r="C77" s="286"/>
      <c r="D77" s="286"/>
      <c r="E77" s="286"/>
      <c r="F77" s="286"/>
      <c r="G77" s="286"/>
      <c r="H77" s="286"/>
      <c r="I77" s="286"/>
      <c r="J77" s="286"/>
      <c r="K77" s="286"/>
      <c r="L77" s="286"/>
      <c r="M77" s="286"/>
      <c r="N77" s="286"/>
      <c r="O77" s="286"/>
      <c r="P77" s="286"/>
      <c r="Q77" s="286"/>
      <c r="R77" s="286"/>
      <c r="S77" s="286"/>
      <c r="T77" s="286"/>
      <c r="U77" s="286"/>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7">
    <pageSetUpPr fitToPage="1"/>
  </sheetPr>
  <dimension ref="A1:S107"/>
  <sheetViews>
    <sheetView topLeftCell="A46" zoomScale="66" zoomScaleNormal="85" workbookViewId="0">
      <selection activeCell="C77" sqref="C77:C78"/>
    </sheetView>
  </sheetViews>
  <sheetFormatPr defaultColWidth="9" defaultRowHeight="14.25"/>
  <cols>
    <col min="1" max="1" width="11" style="190" customWidth="1"/>
    <col min="2" max="2" width="22.85546875" style="190" bestFit="1" customWidth="1"/>
    <col min="3" max="3" width="9" style="190" customWidth="1"/>
    <col min="4" max="4" width="16" style="190" bestFit="1" customWidth="1"/>
    <col min="5" max="5" width="7.28515625" style="190" bestFit="1" customWidth="1"/>
    <col min="6" max="6" width="14" style="190" bestFit="1" customWidth="1"/>
    <col min="7" max="7" width="9.7109375" style="190" bestFit="1" customWidth="1"/>
    <col min="8" max="8" width="15.28515625" style="190" bestFit="1" customWidth="1"/>
    <col min="9" max="9" width="5.85546875" style="190" customWidth="1"/>
    <col min="10" max="10" width="13.28515625" style="190" bestFit="1" customWidth="1"/>
    <col min="11" max="11" width="9.28515625" style="190" bestFit="1" customWidth="1"/>
    <col min="12" max="12" width="19.28515625" style="190" customWidth="1"/>
    <col min="13" max="13" width="12.28515625" style="190" customWidth="1"/>
    <col min="14" max="14" width="9.28515625" style="190" bestFit="1" customWidth="1"/>
    <col min="15" max="15" width="12.28515625" style="190" customWidth="1"/>
    <col min="16" max="18" width="9" style="190"/>
    <col min="19" max="19" width="11.28515625" style="190" bestFit="1" customWidth="1"/>
    <col min="20" max="16384" width="9" style="190"/>
  </cols>
  <sheetData>
    <row r="1" spans="1:19">
      <c r="A1" s="337"/>
      <c r="B1" s="189"/>
      <c r="C1" s="189"/>
      <c r="D1" s="189"/>
      <c r="E1" s="189"/>
      <c r="F1" s="189"/>
      <c r="G1" s="189"/>
      <c r="H1" s="189"/>
      <c r="I1" s="189"/>
      <c r="J1" s="189"/>
      <c r="K1" s="189"/>
      <c r="L1" s="189"/>
      <c r="M1" s="189"/>
      <c r="N1" s="189"/>
      <c r="O1" s="189"/>
      <c r="P1" s="189"/>
      <c r="Q1" s="189"/>
      <c r="R1" s="189"/>
      <c r="S1" s="189"/>
    </row>
    <row r="2" spans="1:19">
      <c r="A2"/>
    </row>
    <row r="3" spans="1:19" s="219" customFormat="1">
      <c r="B3" s="338"/>
      <c r="C3" s="338"/>
      <c r="D3" s="438" t="s">
        <v>91</v>
      </c>
      <c r="E3" s="439"/>
      <c r="F3" s="338"/>
      <c r="G3" s="438" t="s">
        <v>90</v>
      </c>
      <c r="H3" s="439"/>
      <c r="I3" s="338"/>
      <c r="J3" s="338"/>
      <c r="K3" s="338"/>
      <c r="L3" s="338"/>
      <c r="M3" s="338"/>
      <c r="N3" s="338"/>
    </row>
    <row r="4" spans="1:19" s="219" customFormat="1">
      <c r="B4" s="438" t="s">
        <v>89</v>
      </c>
      <c r="C4" s="338"/>
      <c r="D4" s="439"/>
      <c r="E4" s="439"/>
      <c r="F4" s="338"/>
      <c r="G4" s="439"/>
      <c r="H4" s="439"/>
      <c r="I4" s="338"/>
      <c r="J4" s="438" t="s">
        <v>88</v>
      </c>
      <c r="K4" s="439"/>
      <c r="L4" s="338"/>
      <c r="M4" s="438" t="s">
        <v>87</v>
      </c>
      <c r="N4" s="439"/>
    </row>
    <row r="5" spans="1:19" s="219" customFormat="1">
      <c r="B5" s="440"/>
      <c r="C5" s="338"/>
      <c r="D5" s="440"/>
      <c r="E5" s="440"/>
      <c r="F5" s="338"/>
      <c r="G5" s="440"/>
      <c r="H5" s="440"/>
      <c r="I5" s="338"/>
      <c r="J5" s="440"/>
      <c r="K5" s="440"/>
      <c r="L5" s="338"/>
      <c r="M5" s="440"/>
      <c r="N5" s="440"/>
    </row>
    <row r="6" spans="1:19" s="219" customFormat="1" ht="15" thickBot="1">
      <c r="B6" s="339"/>
      <c r="C6" s="339"/>
      <c r="D6" s="339"/>
      <c r="E6" s="339"/>
      <c r="F6" s="339"/>
      <c r="G6" s="339"/>
      <c r="H6" s="339"/>
      <c r="I6" s="339"/>
      <c r="J6" s="339"/>
      <c r="K6" s="339"/>
      <c r="L6" s="339"/>
      <c r="M6" s="339"/>
      <c r="N6" s="339"/>
    </row>
    <row r="7" spans="1:19" s="219" customFormat="1" ht="15" thickBot="1">
      <c r="B7" s="340">
        <v>44939</v>
      </c>
      <c r="D7" s="341">
        <v>0.65</v>
      </c>
      <c r="E7" s="339"/>
      <c r="F7" s="339"/>
      <c r="G7" s="93">
        <f>ROUND(((1+D7)^0.25)-1,4)</f>
        <v>0.13339999999999999</v>
      </c>
      <c r="H7" s="338"/>
      <c r="I7" s="338"/>
      <c r="J7" s="342">
        <v>2.1999999999999999E-2</v>
      </c>
      <c r="K7" s="338"/>
      <c r="L7" s="338"/>
      <c r="M7" s="343">
        <f>J7+G7</f>
        <v>0.15539999999999998</v>
      </c>
      <c r="N7" s="339"/>
    </row>
    <row r="8" spans="1:19" s="219" customFormat="1" ht="15" thickBot="1">
      <c r="B8" s="340">
        <v>44932</v>
      </c>
      <c r="D8" s="341">
        <v>0.65</v>
      </c>
      <c r="E8" s="339"/>
      <c r="F8" s="339"/>
      <c r="G8" s="93">
        <f>ROUND(((1+D8)^0.25)-1,4)</f>
        <v>0.13339999999999999</v>
      </c>
      <c r="H8" s="338"/>
      <c r="I8" s="338"/>
      <c r="J8" s="344">
        <v>2.1999999999999999E-2</v>
      </c>
      <c r="K8" s="338"/>
      <c r="L8" s="338"/>
      <c r="M8" s="345">
        <f>J8+G8</f>
        <v>0.15539999999999998</v>
      </c>
      <c r="N8" s="339"/>
    </row>
    <row r="9" spans="1:19" s="219" customFormat="1" ht="15" thickBot="1">
      <c r="B9" s="340">
        <v>44925</v>
      </c>
      <c r="D9" s="341">
        <v>0.7</v>
      </c>
      <c r="E9" s="339"/>
      <c r="F9" s="339"/>
      <c r="G9" s="93">
        <f t="shared" ref="G9" si="0">ROUND(((1+D9)^0.25)-1,4)</f>
        <v>0.1419</v>
      </c>
      <c r="H9" s="338"/>
      <c r="I9" s="338"/>
      <c r="J9" s="344">
        <v>2.3E-2</v>
      </c>
      <c r="K9" s="338"/>
      <c r="L9" s="338"/>
      <c r="M9" s="345">
        <f t="shared" ref="M9:M18" si="1">J9+G9</f>
        <v>0.16489999999999999</v>
      </c>
      <c r="N9" s="339"/>
    </row>
    <row r="10" spans="1:19" s="219" customFormat="1" ht="15" thickBot="1">
      <c r="B10" s="340">
        <v>44918</v>
      </c>
      <c r="D10" s="341">
        <v>0.6</v>
      </c>
      <c r="E10" s="339"/>
      <c r="F10" s="339"/>
      <c r="G10" s="93">
        <f>ROUND(((1+D10)^0.25)-1,4)</f>
        <v>0.12470000000000001</v>
      </c>
      <c r="H10" s="338"/>
      <c r="I10" s="338"/>
      <c r="J10" s="344">
        <v>2.1999999999999999E-2</v>
      </c>
      <c r="K10" s="338"/>
      <c r="L10" s="338"/>
      <c r="M10" s="345">
        <f t="shared" si="1"/>
        <v>0.1467</v>
      </c>
      <c r="N10" s="339"/>
    </row>
    <row r="11" spans="1:19" s="219" customFormat="1" ht="15" thickBot="1">
      <c r="B11" s="340">
        <v>44911</v>
      </c>
      <c r="D11" s="341">
        <v>0.6</v>
      </c>
      <c r="E11" s="339"/>
      <c r="F11" s="339"/>
      <c r="G11" s="93">
        <f>ROUND(((1+D11)^0.25)-1,4)</f>
        <v>0.12470000000000001</v>
      </c>
      <c r="H11" s="338"/>
      <c r="I11" s="338"/>
      <c r="J11" s="344">
        <v>2.1000000000000001E-2</v>
      </c>
      <c r="K11" s="338"/>
      <c r="L11" s="338"/>
      <c r="M11" s="345">
        <f t="shared" si="1"/>
        <v>0.1457</v>
      </c>
      <c r="N11" s="339"/>
    </row>
    <row r="12" spans="1:19" s="219" customFormat="1" ht="15" thickBot="1">
      <c r="B12" s="340">
        <v>44904</v>
      </c>
      <c r="D12" s="341">
        <v>0.65</v>
      </c>
      <c r="E12" s="339"/>
      <c r="F12" s="339"/>
      <c r="G12" s="93">
        <f t="shared" ref="G12:G15" si="2">ROUND(((1+D12)^0.25)-1,4)</f>
        <v>0.13339999999999999</v>
      </c>
      <c r="H12" s="338"/>
      <c r="I12" s="338"/>
      <c r="J12" s="344">
        <v>2.1000000000000001E-2</v>
      </c>
      <c r="K12" s="338"/>
      <c r="L12" s="338"/>
      <c r="M12" s="345">
        <f t="shared" si="1"/>
        <v>0.15439999999999998</v>
      </c>
      <c r="N12" s="339"/>
    </row>
    <row r="13" spans="1:19" s="219" customFormat="1" ht="15" thickBot="1">
      <c r="B13" s="340">
        <v>44897</v>
      </c>
      <c r="D13" s="341">
        <v>0.65</v>
      </c>
      <c r="E13" s="339"/>
      <c r="F13" s="339"/>
      <c r="G13" s="93">
        <f t="shared" si="2"/>
        <v>0.13339999999999999</v>
      </c>
      <c r="H13" s="338"/>
      <c r="I13" s="338"/>
      <c r="J13" s="344">
        <v>2.1000000000000001E-2</v>
      </c>
      <c r="K13" s="338"/>
      <c r="L13" s="338"/>
      <c r="M13" s="345">
        <f t="shared" si="1"/>
        <v>0.15439999999999998</v>
      </c>
      <c r="N13" s="339"/>
    </row>
    <row r="14" spans="1:19" s="219" customFormat="1" ht="15" thickBot="1">
      <c r="B14" s="340">
        <v>44890</v>
      </c>
      <c r="D14" s="341">
        <v>0.65</v>
      </c>
      <c r="E14" s="339"/>
      <c r="F14" s="339"/>
      <c r="G14" s="93">
        <f t="shared" si="2"/>
        <v>0.13339999999999999</v>
      </c>
      <c r="H14" s="338"/>
      <c r="I14" s="338"/>
      <c r="J14" s="344">
        <v>2.1000000000000001E-2</v>
      </c>
      <c r="K14" s="338"/>
      <c r="L14" s="338"/>
      <c r="M14" s="345">
        <f t="shared" si="1"/>
        <v>0.15439999999999998</v>
      </c>
      <c r="N14" s="339"/>
    </row>
    <row r="15" spans="1:19" s="219" customFormat="1" ht="15" thickBot="1">
      <c r="B15" s="340">
        <v>44883</v>
      </c>
      <c r="D15" s="341">
        <v>0.7</v>
      </c>
      <c r="E15" s="339"/>
      <c r="F15" s="339"/>
      <c r="G15" s="93">
        <f t="shared" si="2"/>
        <v>0.1419</v>
      </c>
      <c r="H15" s="338"/>
      <c r="I15" s="338"/>
      <c r="J15" s="344">
        <v>2.1999999999999999E-2</v>
      </c>
      <c r="K15" s="338"/>
      <c r="L15" s="338"/>
      <c r="M15" s="345">
        <f t="shared" si="1"/>
        <v>0.16389999999999999</v>
      </c>
      <c r="N15" s="339"/>
    </row>
    <row r="16" spans="1:19" s="219" customFormat="1" ht="15" thickBot="1">
      <c r="B16" s="340">
        <v>44876</v>
      </c>
      <c r="D16" s="341">
        <v>0.7</v>
      </c>
      <c r="E16" s="339"/>
      <c r="F16" s="339"/>
      <c r="G16" s="93">
        <f>ROUND(((1+D16)^0.25)-1,4)</f>
        <v>0.1419</v>
      </c>
      <c r="H16" s="338"/>
      <c r="I16" s="338"/>
      <c r="J16" s="344">
        <v>2.1999999999999999E-2</v>
      </c>
      <c r="K16" s="338"/>
      <c r="L16" s="338"/>
      <c r="M16" s="345">
        <f t="shared" si="1"/>
        <v>0.16389999999999999</v>
      </c>
      <c r="N16" s="339"/>
    </row>
    <row r="17" spans="1:19" s="219" customFormat="1" ht="15" thickBot="1">
      <c r="B17" s="340">
        <v>44869</v>
      </c>
      <c r="D17" s="341">
        <v>0.75</v>
      </c>
      <c r="E17" s="339"/>
      <c r="F17" s="339"/>
      <c r="G17" s="93">
        <f t="shared" ref="G17:G19" si="3">ROUND(((1+D17)^0.25)-1,4)</f>
        <v>0.1502</v>
      </c>
      <c r="H17" s="338"/>
      <c r="I17" s="338"/>
      <c r="J17" s="344">
        <v>2.3E-2</v>
      </c>
      <c r="K17" s="338"/>
      <c r="L17" s="338"/>
      <c r="M17" s="345">
        <f t="shared" si="1"/>
        <v>0.17319999999999999</v>
      </c>
      <c r="N17" s="339"/>
    </row>
    <row r="18" spans="1:19" s="219" customFormat="1" ht="15" thickBot="1">
      <c r="B18" s="340">
        <v>44862</v>
      </c>
      <c r="D18" s="341">
        <v>0.8</v>
      </c>
      <c r="E18" s="339"/>
      <c r="F18" s="339"/>
      <c r="G18" s="93">
        <f t="shared" si="3"/>
        <v>0.1583</v>
      </c>
      <c r="H18" s="338"/>
      <c r="I18" s="338"/>
      <c r="J18" s="344">
        <v>2.3E-2</v>
      </c>
      <c r="K18" s="338"/>
      <c r="L18" s="338"/>
      <c r="M18" s="345">
        <f t="shared" si="1"/>
        <v>0.18129999999999999</v>
      </c>
      <c r="N18" s="339"/>
    </row>
    <row r="19" spans="1:19" s="219" customFormat="1">
      <c r="A19" s="346"/>
      <c r="B19" s="340">
        <v>44855</v>
      </c>
      <c r="D19" s="341">
        <v>0.8</v>
      </c>
      <c r="E19" s="339"/>
      <c r="F19" s="339"/>
      <c r="G19" s="93">
        <f t="shared" si="3"/>
        <v>0.1583</v>
      </c>
      <c r="H19" s="338"/>
      <c r="I19" s="338"/>
      <c r="J19" s="347">
        <v>2.4E-2</v>
      </c>
      <c r="K19" s="338"/>
      <c r="L19" s="338"/>
      <c r="M19" s="345">
        <f>J19+G19</f>
        <v>0.18229999999999999</v>
      </c>
      <c r="N19" s="339"/>
    </row>
    <row r="20" spans="1:19">
      <c r="A20" s="348"/>
      <c r="B20" s="349"/>
      <c r="C20" s="339"/>
      <c r="D20" s="38"/>
      <c r="E20" s="339"/>
      <c r="F20" s="339"/>
      <c r="G20" s="39"/>
      <c r="H20" s="339"/>
      <c r="I20" s="339"/>
      <c r="J20" s="39"/>
      <c r="K20" s="350"/>
      <c r="L20" s="339"/>
      <c r="M20" s="350"/>
      <c r="N20" s="351"/>
    </row>
    <row r="21" spans="1:19">
      <c r="A21" s="348"/>
      <c r="B21" s="352"/>
      <c r="C21" s="339"/>
      <c r="D21" s="38"/>
      <c r="E21" s="339"/>
      <c r="F21" s="339"/>
      <c r="G21" s="339"/>
      <c r="H21" s="339"/>
      <c r="I21" s="339"/>
      <c r="J21" s="39"/>
      <c r="K21" s="339"/>
      <c r="L21" s="339"/>
      <c r="M21" s="39"/>
      <c r="N21" s="351"/>
    </row>
    <row r="22" spans="1:19">
      <c r="A22" s="348"/>
      <c r="B22" s="352" t="s">
        <v>80</v>
      </c>
      <c r="C22" s="339"/>
      <c r="D22" s="38">
        <f>ROUND(AVERAGE(D7:D19),2)</f>
        <v>0.68</v>
      </c>
      <c r="E22" s="339"/>
      <c r="F22" s="339"/>
      <c r="G22" s="40">
        <f>ROUND(((1+D22)^0.25)-1,4)</f>
        <v>0.13850000000000001</v>
      </c>
      <c r="H22" s="350"/>
      <c r="I22" s="350"/>
      <c r="J22" s="350">
        <f>ROUND(AVERAGE(J7:J19),4)</f>
        <v>2.2100000000000002E-2</v>
      </c>
      <c r="K22" s="350"/>
      <c r="L22" s="350"/>
      <c r="M22" s="350">
        <f>J22+G22</f>
        <v>0.16060000000000002</v>
      </c>
      <c r="N22" s="351"/>
      <c r="S22" s="248"/>
    </row>
    <row r="23" spans="1:19">
      <c r="M23" s="248"/>
      <c r="N23" s="353"/>
    </row>
    <row r="24" spans="1:19">
      <c r="N24" s="339"/>
    </row>
    <row r="25" spans="1:19">
      <c r="B25" s="441" t="s">
        <v>85</v>
      </c>
      <c r="C25" s="441"/>
      <c r="D25" s="441"/>
      <c r="E25" s="441"/>
      <c r="F25" s="441"/>
      <c r="G25" s="441"/>
      <c r="H25" s="441"/>
      <c r="I25" s="441"/>
      <c r="J25" s="441"/>
      <c r="K25" s="189"/>
      <c r="L25" s="189"/>
      <c r="M25" s="189"/>
    </row>
    <row r="26" spans="1:19">
      <c r="B26" s="442" t="s">
        <v>84</v>
      </c>
      <c r="C26" s="442"/>
      <c r="D26" s="442"/>
      <c r="E26" s="442"/>
      <c r="F26" s="442"/>
      <c r="G26" s="442"/>
      <c r="H26" s="442"/>
      <c r="I26" s="442"/>
      <c r="J26" s="442"/>
      <c r="K26" s="189"/>
      <c r="L26" s="189"/>
      <c r="M26" s="189"/>
    </row>
    <row r="27" spans="1:19" ht="15" thickBot="1">
      <c r="B27" s="354"/>
      <c r="M27" s="190" t="s">
        <v>106</v>
      </c>
      <c r="O27" s="190" t="s">
        <v>1281</v>
      </c>
    </row>
    <row r="28" spans="1:19">
      <c r="B28" s="355" t="s">
        <v>2912</v>
      </c>
      <c r="C28" s="189"/>
      <c r="D28" s="41"/>
      <c r="E28" s="189"/>
      <c r="F28" s="356">
        <v>4</v>
      </c>
      <c r="G28" s="249"/>
      <c r="H28" s="189"/>
      <c r="I28" s="189"/>
      <c r="J28" s="189"/>
      <c r="K28" s="189" t="str">
        <f>B28</f>
        <v>First Quarter 2023</v>
      </c>
      <c r="L28" s="189"/>
      <c r="M28" s="357">
        <v>5.0999999999999996</v>
      </c>
      <c r="N28" s="189"/>
      <c r="O28" s="358">
        <v>6.1</v>
      </c>
    </row>
    <row r="29" spans="1:19">
      <c r="B29" s="359" t="s">
        <v>2914</v>
      </c>
      <c r="C29" s="189"/>
      <c r="D29" s="41"/>
      <c r="E29" s="189"/>
      <c r="F29" s="360">
        <v>4</v>
      </c>
      <c r="G29" s="249"/>
      <c r="H29" s="189"/>
      <c r="I29" s="189"/>
      <c r="J29" s="189"/>
      <c r="K29" s="189" t="str">
        <f t="shared" ref="K29:K35" si="4">B29</f>
        <v>Second Quarter 2023</v>
      </c>
      <c r="L29" s="189"/>
      <c r="M29" s="361">
        <v>5.2</v>
      </c>
      <c r="N29" s="189"/>
      <c r="O29" s="362">
        <v>6.3</v>
      </c>
    </row>
    <row r="30" spans="1:19">
      <c r="B30" s="359" t="s">
        <v>2976</v>
      </c>
      <c r="C30" s="189"/>
      <c r="D30" s="41"/>
      <c r="E30" s="189"/>
      <c r="F30" s="360">
        <v>3.9</v>
      </c>
      <c r="G30" s="249"/>
      <c r="H30" s="189"/>
      <c r="I30" s="189"/>
      <c r="J30" s="189"/>
      <c r="K30" s="189" t="str">
        <f t="shared" si="4"/>
        <v>Third Quarter 2023</v>
      </c>
      <c r="L30" s="189"/>
      <c r="M30" s="361">
        <v>5.2</v>
      </c>
      <c r="O30" s="362">
        <v>6.2</v>
      </c>
    </row>
    <row r="31" spans="1:19">
      <c r="B31" s="359" t="s">
        <v>2989</v>
      </c>
      <c r="C31" s="189"/>
      <c r="D31" s="41"/>
      <c r="E31" s="189"/>
      <c r="F31" s="360">
        <v>3.9</v>
      </c>
      <c r="G31" s="249"/>
      <c r="I31" s="189"/>
      <c r="J31" s="189"/>
      <c r="K31" s="189" t="str">
        <f t="shared" si="4"/>
        <v>Fourth Quarter 2023</v>
      </c>
      <c r="L31" s="189"/>
      <c r="M31" s="363">
        <v>5.0999999999999996</v>
      </c>
      <c r="N31" s="189"/>
      <c r="O31" s="362">
        <v>6.1</v>
      </c>
    </row>
    <row r="32" spans="1:19">
      <c r="B32" s="359" t="s">
        <v>3036</v>
      </c>
      <c r="C32" s="189"/>
      <c r="D32" s="41"/>
      <c r="E32" s="189"/>
      <c r="F32" s="360">
        <v>3.8</v>
      </c>
      <c r="G32" s="249"/>
      <c r="H32" s="219"/>
      <c r="I32" s="189"/>
      <c r="J32" s="189"/>
      <c r="K32" s="189" t="str">
        <f t="shared" si="4"/>
        <v>First Quarter 2024</v>
      </c>
      <c r="L32" s="189"/>
      <c r="M32" s="363">
        <v>4.9000000000000004</v>
      </c>
      <c r="N32" s="189"/>
      <c r="O32" s="362">
        <v>5.9</v>
      </c>
    </row>
    <row r="33" spans="2:15">
      <c r="B33" s="359" t="s">
        <v>3058</v>
      </c>
      <c r="C33" s="189"/>
      <c r="D33" s="41"/>
      <c r="E33" s="189"/>
      <c r="F33" s="360">
        <v>3.8</v>
      </c>
      <c r="G33" s="249"/>
      <c r="H33" s="219" t="s">
        <v>83</v>
      </c>
      <c r="I33" s="189"/>
      <c r="J33" s="189"/>
      <c r="K33" s="189" t="str">
        <f t="shared" si="4"/>
        <v>Second Quarter 2024</v>
      </c>
      <c r="L33" s="189"/>
      <c r="M33" s="363">
        <v>4.8</v>
      </c>
      <c r="N33" s="189"/>
      <c r="O33" s="362">
        <v>5.8</v>
      </c>
    </row>
    <row r="34" spans="2:15">
      <c r="B34" s="359" t="s">
        <v>2990</v>
      </c>
      <c r="C34" s="189"/>
      <c r="D34" s="41"/>
      <c r="E34" s="189"/>
      <c r="F34" s="360">
        <v>3.9</v>
      </c>
      <c r="G34" s="249"/>
      <c r="H34" s="219" t="s">
        <v>82</v>
      </c>
      <c r="I34" s="189"/>
      <c r="J34" s="189"/>
      <c r="K34" s="189" t="str">
        <f t="shared" si="4"/>
        <v>2024-2028</v>
      </c>
      <c r="L34" s="189"/>
      <c r="M34" s="363">
        <v>5</v>
      </c>
      <c r="N34" s="189"/>
      <c r="O34" s="362">
        <v>6</v>
      </c>
    </row>
    <row r="35" spans="2:15" ht="15" thickBot="1">
      <c r="B35" s="364" t="s">
        <v>2991</v>
      </c>
      <c r="C35" s="189"/>
      <c r="D35" s="41"/>
      <c r="E35" s="189"/>
      <c r="F35" s="360">
        <v>4</v>
      </c>
      <c r="G35" s="249"/>
      <c r="H35" s="365" t="s">
        <v>81</v>
      </c>
      <c r="I35" s="189"/>
      <c r="K35" s="189" t="str">
        <f t="shared" si="4"/>
        <v>2029-2033</v>
      </c>
      <c r="M35" s="366">
        <v>5.0999999999999996</v>
      </c>
      <c r="N35" s="189"/>
      <c r="O35" s="362">
        <v>6</v>
      </c>
    </row>
    <row r="36" spans="2:15">
      <c r="B36" s="189"/>
      <c r="C36" s="189"/>
      <c r="D36" s="41"/>
      <c r="E36" s="189"/>
      <c r="F36" s="42"/>
      <c r="G36" s="249"/>
      <c r="H36" s="189"/>
      <c r="I36" s="189"/>
      <c r="N36" s="189"/>
    </row>
    <row r="37" spans="2:15" ht="15" thickBot="1">
      <c r="B37" s="250" t="s">
        <v>80</v>
      </c>
      <c r="C37" s="189"/>
      <c r="D37" s="41"/>
      <c r="E37" s="189"/>
      <c r="F37" s="182">
        <f>ROUND(AVERAGE(F28:F35),2)</f>
        <v>3.91</v>
      </c>
      <c r="G37" s="249" t="s">
        <v>18</v>
      </c>
      <c r="H37" s="43">
        <f>($M$22*100)-$F$37</f>
        <v>12.150000000000002</v>
      </c>
      <c r="I37" s="249" t="s">
        <v>18</v>
      </c>
      <c r="M37" s="251">
        <f>ROUND(AVERAGE(M28:M35),2)</f>
        <v>5.05</v>
      </c>
      <c r="N37" s="189"/>
      <c r="O37" s="190">
        <f>ROUND(AVERAGE(O28:O35),2)</f>
        <v>6.05</v>
      </c>
    </row>
    <row r="38" spans="2:15" ht="15" thickTop="1">
      <c r="B38" s="250"/>
      <c r="C38" s="189"/>
      <c r="D38" s="41"/>
      <c r="E38" s="189"/>
      <c r="F38" s="44"/>
      <c r="G38" s="249"/>
      <c r="H38" s="219"/>
      <c r="I38" s="189"/>
    </row>
    <row r="39" spans="2:15">
      <c r="B39" s="250"/>
      <c r="C39" s="189"/>
      <c r="D39" s="41"/>
      <c r="E39" s="189"/>
      <c r="F39" s="44"/>
      <c r="G39" s="249"/>
      <c r="H39" s="219"/>
      <c r="I39" s="189"/>
    </row>
    <row r="40" spans="2:15">
      <c r="B40" s="250"/>
      <c r="C40" s="189"/>
      <c r="D40" s="189"/>
      <c r="E40" s="189"/>
      <c r="F40" s="189"/>
      <c r="G40" s="249"/>
      <c r="H40" s="219"/>
      <c r="I40" s="189"/>
      <c r="K40" s="252"/>
    </row>
    <row r="41" spans="2:15">
      <c r="B41" s="190" t="s">
        <v>1246</v>
      </c>
      <c r="C41" s="189"/>
      <c r="D41" s="189"/>
      <c r="E41" s="189"/>
      <c r="F41" s="189"/>
      <c r="G41" s="189"/>
      <c r="K41" s="252"/>
    </row>
    <row r="42" spans="2:15">
      <c r="B42" s="190" t="s">
        <v>2121</v>
      </c>
      <c r="C42" s="189"/>
      <c r="D42" s="189"/>
      <c r="E42" s="189"/>
      <c r="F42" s="189"/>
      <c r="G42" s="189"/>
      <c r="H42" s="183">
        <f>ROUND(('MRP WP3'!H504*100)-'MRP WP1'!F37,2)</f>
        <v>11.61</v>
      </c>
      <c r="L42" s="43"/>
    </row>
    <row r="43" spans="2:15">
      <c r="C43" s="189"/>
      <c r="D43" s="189"/>
      <c r="E43" s="189"/>
      <c r="F43" s="189"/>
      <c r="G43" s="189"/>
      <c r="H43" s="43"/>
      <c r="I43" s="249"/>
      <c r="L43" s="43"/>
      <c r="M43" s="248"/>
    </row>
    <row r="44" spans="2:15" ht="15" thickBot="1">
      <c r="B44" s="253" t="s">
        <v>2127</v>
      </c>
      <c r="C44" s="189"/>
      <c r="D44" s="189"/>
      <c r="E44" s="189"/>
      <c r="F44" s="189"/>
      <c r="G44" s="189"/>
      <c r="H44" s="156">
        <f>AVERAGE(H37,H42)</f>
        <v>11.88</v>
      </c>
      <c r="I44" s="249"/>
      <c r="L44" s="43"/>
    </row>
    <row r="45" spans="2:15" ht="15" thickTop="1">
      <c r="B45" s="189"/>
      <c r="C45" s="189"/>
      <c r="D45" s="189"/>
      <c r="E45" s="189"/>
      <c r="F45" s="189"/>
      <c r="G45" s="189"/>
      <c r="H45" s="252"/>
      <c r="I45" s="249"/>
      <c r="L45" s="252"/>
    </row>
    <row r="46" spans="2:15">
      <c r="B46" s="189" t="s">
        <v>3085</v>
      </c>
      <c r="C46" s="189"/>
      <c r="D46" s="189"/>
      <c r="E46" s="189"/>
      <c r="F46" s="189"/>
      <c r="G46" s="189"/>
      <c r="H46" s="252"/>
      <c r="I46" s="249"/>
      <c r="L46" s="252"/>
    </row>
    <row r="47" spans="2:15">
      <c r="B47" s="189"/>
      <c r="C47" s="189"/>
      <c r="D47" s="189"/>
      <c r="E47" s="189"/>
      <c r="F47" s="189"/>
      <c r="G47" s="189"/>
      <c r="H47" s="252"/>
      <c r="I47" s="249"/>
      <c r="L47" s="252"/>
    </row>
    <row r="48" spans="2:15">
      <c r="B48" s="189" t="s">
        <v>107</v>
      </c>
      <c r="C48" s="189"/>
      <c r="D48" s="189"/>
      <c r="E48" s="189"/>
      <c r="F48" s="189"/>
      <c r="G48" s="189"/>
      <c r="H48" s="252">
        <f>'PRPM WP1'!H1178*100</f>
        <v>10.862499418503081</v>
      </c>
      <c r="I48" s="249"/>
      <c r="L48" s="44"/>
    </row>
    <row r="49" spans="2:13">
      <c r="B49" s="189"/>
      <c r="C49" s="189"/>
      <c r="D49" s="189"/>
      <c r="E49" s="189"/>
      <c r="F49" s="189"/>
      <c r="G49" s="189"/>
      <c r="H49" s="252"/>
      <c r="I49" s="249"/>
      <c r="K49" s="252"/>
      <c r="L49" s="252"/>
    </row>
    <row r="50" spans="2:13">
      <c r="B50" s="190" t="s">
        <v>79</v>
      </c>
      <c r="C50" s="189"/>
      <c r="D50" s="189"/>
      <c r="E50" s="189"/>
      <c r="F50" s="189"/>
      <c r="G50" s="189"/>
      <c r="H50" s="252"/>
      <c r="I50" s="249"/>
      <c r="L50" s="252"/>
    </row>
    <row r="51" spans="2:13">
      <c r="B51" s="249" t="s">
        <v>2979</v>
      </c>
      <c r="C51" s="189"/>
      <c r="D51" s="189"/>
      <c r="E51" s="189"/>
      <c r="F51" s="189"/>
      <c r="G51" s="189"/>
      <c r="H51" s="252">
        <f>Input!F21</f>
        <v>12.37</v>
      </c>
      <c r="I51" s="249" t="s">
        <v>18</v>
      </c>
      <c r="L51" s="252"/>
      <c r="M51" s="249"/>
    </row>
    <row r="52" spans="2:13">
      <c r="B52" s="190" t="s">
        <v>78</v>
      </c>
      <c r="C52" s="189"/>
      <c r="D52" s="189"/>
      <c r="E52" s="189"/>
      <c r="F52" s="189"/>
      <c r="G52" s="189"/>
      <c r="H52" s="252"/>
      <c r="I52" s="249"/>
      <c r="L52" s="252"/>
      <c r="M52" s="249"/>
    </row>
    <row r="53" spans="2:13">
      <c r="B53" s="249" t="s">
        <v>2978</v>
      </c>
      <c r="C53" s="189"/>
      <c r="D53" s="189"/>
      <c r="E53" s="189"/>
      <c r="F53" s="189"/>
      <c r="G53" s="189"/>
      <c r="H53" s="254">
        <f>Input!F22</f>
        <v>5.0199999999999996</v>
      </c>
      <c r="I53" s="249"/>
      <c r="L53" s="252"/>
      <c r="M53" s="249"/>
    </row>
    <row r="54" spans="2:13">
      <c r="B54" s="189"/>
      <c r="C54" s="189"/>
      <c r="D54" s="189"/>
      <c r="E54" s="189"/>
      <c r="F54" s="189"/>
      <c r="G54" s="189"/>
      <c r="H54" s="252"/>
      <c r="L54" s="252"/>
    </row>
    <row r="55" spans="2:13" ht="15" thickBot="1">
      <c r="B55" s="190" t="s">
        <v>77</v>
      </c>
      <c r="C55" s="189"/>
      <c r="D55" s="189"/>
      <c r="E55" s="189"/>
      <c r="F55" s="189"/>
      <c r="G55" s="189"/>
      <c r="H55" s="255">
        <f>H51-H53</f>
        <v>7.35</v>
      </c>
      <c r="I55" s="249" t="s">
        <v>18</v>
      </c>
      <c r="L55" s="252"/>
      <c r="M55" s="249"/>
    </row>
    <row r="56" spans="2:13" ht="15" thickTop="1">
      <c r="C56" s="189"/>
      <c r="D56" s="189"/>
      <c r="E56" s="189"/>
      <c r="F56" s="189"/>
      <c r="G56" s="189"/>
      <c r="H56" s="252"/>
      <c r="I56" s="249"/>
      <c r="L56" s="252"/>
      <c r="M56" s="249"/>
    </row>
    <row r="57" spans="2:13">
      <c r="B57" s="190" t="s">
        <v>2977</v>
      </c>
      <c r="C57" s="189"/>
      <c r="D57" s="189"/>
      <c r="E57" s="189"/>
      <c r="F57" s="189"/>
      <c r="G57" s="189"/>
      <c r="H57" s="252">
        <f>'MRP ERP WP'!AA42*100</f>
        <v>8.7068916532172782</v>
      </c>
      <c r="I57" s="249"/>
      <c r="L57" s="252"/>
      <c r="M57" s="249"/>
    </row>
    <row r="58" spans="2:13">
      <c r="C58" s="189"/>
      <c r="D58" s="189"/>
      <c r="E58" s="189"/>
      <c r="F58" s="189"/>
      <c r="G58" s="189"/>
      <c r="H58" s="252"/>
      <c r="L58" s="252"/>
    </row>
    <row r="59" spans="2:13" ht="15" thickBot="1">
      <c r="B59" s="190" t="s">
        <v>3105</v>
      </c>
      <c r="C59" s="189"/>
      <c r="D59" s="189"/>
      <c r="E59" s="189"/>
      <c r="F59" s="189"/>
      <c r="G59" s="189"/>
      <c r="H59" s="255">
        <f>AVERAGE(H57,H55,H48)</f>
        <v>8.9731303572401195</v>
      </c>
      <c r="I59" s="249"/>
      <c r="L59" s="252"/>
      <c r="M59" s="249"/>
    </row>
    <row r="60" spans="2:13" ht="14.25" customHeight="1" thickTop="1">
      <c r="C60" s="189"/>
      <c r="D60" s="189"/>
      <c r="E60" s="189"/>
      <c r="F60" s="189"/>
      <c r="G60" s="189"/>
      <c r="H60" s="252"/>
      <c r="I60" s="249"/>
      <c r="L60" s="252"/>
      <c r="M60" s="249"/>
    </row>
    <row r="61" spans="2:13" ht="14.25" customHeight="1">
      <c r="B61" s="190" t="s">
        <v>1246</v>
      </c>
      <c r="C61" s="189"/>
      <c r="D61" s="189"/>
      <c r="E61" s="189"/>
      <c r="F61" s="189"/>
      <c r="G61" s="189"/>
      <c r="H61" s="252"/>
      <c r="I61" s="249"/>
      <c r="L61" s="252"/>
      <c r="M61" s="249"/>
    </row>
    <row r="62" spans="2:13" ht="14.25" customHeight="1" thickBot="1">
      <c r="B62" s="190" t="s">
        <v>1247</v>
      </c>
      <c r="C62" s="189"/>
      <c r="D62" s="189"/>
      <c r="E62" s="189"/>
      <c r="F62" s="189"/>
      <c r="G62" s="189"/>
      <c r="H62" s="255">
        <f>'MRP WP2'!Q504*100-F37</f>
        <v>7.3154955420807273</v>
      </c>
      <c r="I62" s="249"/>
      <c r="L62" s="252"/>
      <c r="M62" s="249"/>
    </row>
    <row r="63" spans="2:13" ht="14.25" customHeight="1" thickTop="1">
      <c r="C63" s="189"/>
      <c r="D63" s="189"/>
      <c r="E63" s="189"/>
      <c r="F63" s="189"/>
      <c r="G63" s="189"/>
      <c r="H63" s="252"/>
      <c r="I63" s="249"/>
      <c r="L63" s="252"/>
      <c r="M63" s="249"/>
    </row>
    <row r="64" spans="2:13" ht="14.25" customHeight="1">
      <c r="C64" s="189"/>
      <c r="D64" s="189"/>
      <c r="E64" s="189"/>
      <c r="F64" s="189"/>
      <c r="G64" s="189"/>
      <c r="H64" s="252"/>
      <c r="I64" s="249"/>
      <c r="L64" s="252"/>
      <c r="M64" s="249"/>
    </row>
    <row r="65" spans="2:13" ht="14.25" customHeight="1">
      <c r="B65" s="190" t="s">
        <v>76</v>
      </c>
      <c r="C65" s="189"/>
      <c r="D65" s="189"/>
      <c r="E65" s="189"/>
      <c r="F65" s="189"/>
      <c r="G65" s="189"/>
      <c r="H65" s="252"/>
      <c r="I65" s="249"/>
      <c r="L65" s="252"/>
      <c r="M65" s="249"/>
    </row>
    <row r="66" spans="2:13" ht="14.25" customHeight="1" thickBot="1">
      <c r="B66" s="190" t="s">
        <v>75</v>
      </c>
      <c r="C66" s="189"/>
      <c r="D66" s="189"/>
      <c r="E66" s="189"/>
      <c r="F66" s="189"/>
      <c r="G66" s="189"/>
      <c r="H66" s="156">
        <f>AVERAGE(H37,H42,H48,H55,H57,H62)</f>
        <v>9.6658144356335143</v>
      </c>
      <c r="I66" s="249" t="s">
        <v>18</v>
      </c>
      <c r="L66" s="43"/>
      <c r="M66" s="249"/>
    </row>
    <row r="67" spans="2:13" ht="14.25" customHeight="1" thickTop="1">
      <c r="B67" s="189"/>
      <c r="C67" s="189"/>
      <c r="D67" s="189"/>
      <c r="E67" s="189"/>
      <c r="F67" s="189"/>
      <c r="G67" s="189"/>
      <c r="H67" s="189" t="s">
        <v>5</v>
      </c>
      <c r="L67" s="43"/>
    </row>
    <row r="68" spans="2:13" ht="14.25" customHeight="1">
      <c r="C68" s="189"/>
      <c r="D68" s="189"/>
      <c r="E68" s="189"/>
      <c r="F68" s="189"/>
      <c r="G68" s="189"/>
      <c r="H68" s="189"/>
    </row>
    <row r="69" spans="2:13" ht="14.25" customHeight="1">
      <c r="B69" s="189"/>
      <c r="C69" s="189"/>
      <c r="D69" s="189"/>
      <c r="E69" s="189"/>
      <c r="F69" s="189"/>
      <c r="G69" s="189"/>
      <c r="H69" s="189"/>
    </row>
    <row r="70" spans="2:13" ht="14.25" customHeight="1">
      <c r="C70" s="189"/>
      <c r="D70" s="189"/>
      <c r="E70" s="189"/>
      <c r="F70" s="189"/>
      <c r="G70" s="189"/>
      <c r="I70" s="249"/>
    </row>
    <row r="71" spans="2:13" ht="14.25" customHeight="1">
      <c r="B71" s="250"/>
      <c r="C71" s="189"/>
      <c r="D71" s="189"/>
      <c r="E71" s="189"/>
      <c r="F71" s="189"/>
      <c r="G71" s="189"/>
      <c r="I71" s="249"/>
    </row>
    <row r="72" spans="2:13">
      <c r="B72" s="250"/>
      <c r="C72" s="189"/>
      <c r="D72" s="189"/>
      <c r="E72" s="189"/>
      <c r="F72" s="189"/>
      <c r="G72" s="189"/>
    </row>
    <row r="73" spans="2:13">
      <c r="B73" s="250"/>
      <c r="C73" s="189"/>
      <c r="D73" s="189"/>
      <c r="E73" s="189"/>
      <c r="F73" s="189"/>
      <c r="G73" s="189"/>
      <c r="I73" s="189"/>
    </row>
    <row r="74" spans="2:13">
      <c r="B74" s="250"/>
      <c r="C74" s="189"/>
      <c r="D74" s="189"/>
      <c r="E74" s="189"/>
      <c r="F74" s="189"/>
      <c r="G74" s="189"/>
      <c r="I74" s="189"/>
    </row>
    <row r="75" spans="2:13">
      <c r="B75" s="250"/>
      <c r="C75" s="189"/>
      <c r="D75" s="189"/>
      <c r="E75" s="189"/>
      <c r="F75" s="189"/>
      <c r="G75" s="189"/>
      <c r="I75" s="189"/>
    </row>
    <row r="76" spans="2:13">
      <c r="B76" s="250" t="s">
        <v>74</v>
      </c>
      <c r="C76" s="190" t="s">
        <v>73</v>
      </c>
      <c r="D76" s="189"/>
      <c r="E76" s="189"/>
      <c r="F76" s="189"/>
      <c r="G76" s="189"/>
    </row>
    <row r="77" spans="2:13">
      <c r="B77" s="250"/>
      <c r="C77" s="190" t="str">
        <f>"Blue Chip Financial Forecasts "&amp;Input!I25</f>
        <v>Blue Chip Financial Forecasts December 2, 2022 and January 1, 2023</v>
      </c>
    </row>
    <row r="78" spans="2:13">
      <c r="B78" s="250"/>
      <c r="C78" s="190" t="s">
        <v>3038</v>
      </c>
    </row>
    <row r="79" spans="2:13">
      <c r="B79" s="250"/>
      <c r="C79" s="190" t="s">
        <v>1264</v>
      </c>
    </row>
    <row r="80" spans="2:13">
      <c r="B80" s="334" t="s">
        <v>1331</v>
      </c>
      <c r="C80" s="334" t="s">
        <v>1332</v>
      </c>
      <c r="D80" s="334" t="s">
        <v>1333</v>
      </c>
      <c r="E80" s="334" t="s">
        <v>1332</v>
      </c>
    </row>
    <row r="81" spans="2:7">
      <c r="B81" s="335" t="str">
        <f>Input!A2</f>
        <v>AWR</v>
      </c>
      <c r="C81" s="336">
        <v>0.65</v>
      </c>
      <c r="D81" s="280" t="str">
        <f>Input!C2</f>
        <v>ADBE</v>
      </c>
      <c r="E81" s="287">
        <v>0.85</v>
      </c>
    </row>
    <row r="82" spans="2:7">
      <c r="B82" s="335" t="str">
        <f>Input!A3</f>
        <v>AWK</v>
      </c>
      <c r="C82" s="336">
        <v>0.9</v>
      </c>
      <c r="D82" s="280" t="str">
        <f>Input!C3</f>
        <v>AMGN</v>
      </c>
      <c r="E82" s="287">
        <v>0.7</v>
      </c>
    </row>
    <row r="83" spans="2:7">
      <c r="B83" s="335" t="str">
        <f>Input!A4</f>
        <v>CWT</v>
      </c>
      <c r="C83" s="336">
        <v>0.7</v>
      </c>
      <c r="D83" s="280" t="str">
        <f>Input!C4</f>
        <v>BDX</v>
      </c>
      <c r="E83" s="287">
        <v>0.75</v>
      </c>
    </row>
    <row r="84" spans="2:7">
      <c r="B84" s="335" t="str">
        <f>Input!A5</f>
        <v>WTRG</v>
      </c>
      <c r="C84" s="336">
        <v>0.95</v>
      </c>
      <c r="D84" s="280" t="str">
        <f>Input!C5</f>
        <v>BMY</v>
      </c>
      <c r="E84" s="287">
        <v>0.8</v>
      </c>
    </row>
    <row r="85" spans="2:7">
      <c r="B85" s="335" t="str">
        <f>Input!A6</f>
        <v>MSEX</v>
      </c>
      <c r="C85" s="336">
        <v>0.7</v>
      </c>
      <c r="D85" s="280" t="str">
        <f>Input!C6</f>
        <v>BR</v>
      </c>
      <c r="E85" s="287">
        <v>0.9</v>
      </c>
    </row>
    <row r="86" spans="2:7">
      <c r="B86" s="335" t="str">
        <f>Input!A7</f>
        <v>SJW</v>
      </c>
      <c r="C86" s="336">
        <v>0.8</v>
      </c>
      <c r="D86" s="280" t="str">
        <f>Input!C7</f>
        <v>CHKP</v>
      </c>
      <c r="E86" s="287">
        <v>0.75</v>
      </c>
    </row>
    <row r="87" spans="2:7">
      <c r="B87"/>
      <c r="C87"/>
      <c r="D87" s="280" t="str">
        <f>Input!C8</f>
        <v>CHRW</v>
      </c>
      <c r="E87" s="287">
        <v>0.75</v>
      </c>
    </row>
    <row r="88" spans="2:7">
      <c r="B88" s="21"/>
      <c r="C88" s="251"/>
      <c r="D88" s="280" t="str">
        <f>Input!C9</f>
        <v>CSGS</v>
      </c>
      <c r="E88" s="287">
        <v>0.75</v>
      </c>
      <c r="G88" s="23"/>
    </row>
    <row r="89" spans="2:7">
      <c r="B89" s="21"/>
      <c r="C89" s="251"/>
      <c r="D89" s="280" t="str">
        <f>Input!C10</f>
        <v>DGX</v>
      </c>
      <c r="E89" s="287">
        <v>0.8</v>
      </c>
      <c r="G89" s="23"/>
    </row>
    <row r="90" spans="2:7">
      <c r="B90" s="21"/>
      <c r="C90" s="251"/>
      <c r="D90" s="280" t="str">
        <f>Input!C11</f>
        <v>HTLD</v>
      </c>
      <c r="E90" s="287">
        <v>0.7</v>
      </c>
      <c r="G90" s="23"/>
    </row>
    <row r="91" spans="2:7">
      <c r="B91" s="21"/>
      <c r="C91" s="251"/>
      <c r="D91" s="280" t="str">
        <f>Input!C12</f>
        <v>JKHY</v>
      </c>
      <c r="E91" s="287">
        <v>0.85</v>
      </c>
      <c r="G91" s="23"/>
    </row>
    <row r="92" spans="2:7">
      <c r="B92" s="21"/>
      <c r="C92" s="251"/>
      <c r="D92" s="280" t="str">
        <f>Input!C13</f>
        <v>KMB</v>
      </c>
      <c r="E92" s="287">
        <v>0.7</v>
      </c>
      <c r="G92" s="23"/>
    </row>
    <row r="93" spans="2:7">
      <c r="B93" s="21"/>
      <c r="C93" s="251"/>
      <c r="D93" s="280" t="str">
        <f>Input!C14</f>
        <v>LANC</v>
      </c>
      <c r="E93" s="287">
        <v>0.65</v>
      </c>
      <c r="G93" s="23"/>
    </row>
    <row r="94" spans="2:7">
      <c r="B94" s="21"/>
      <c r="C94" s="251"/>
      <c r="D94" s="280" t="str">
        <f>Input!C15</f>
        <v>MKC</v>
      </c>
      <c r="E94" s="287">
        <v>0.75</v>
      </c>
      <c r="G94" s="23"/>
    </row>
    <row r="95" spans="2:7">
      <c r="B95" s="21"/>
      <c r="C95" s="251"/>
      <c r="D95" s="280" t="str">
        <f>Input!C16</f>
        <v>MNST</v>
      </c>
      <c r="E95" s="287">
        <v>0.85</v>
      </c>
      <c r="G95" s="23"/>
    </row>
    <row r="96" spans="2:7">
      <c r="B96" s="21"/>
      <c r="C96" s="251"/>
      <c r="D96" s="280" t="str">
        <f>Input!C17</f>
        <v>NOC</v>
      </c>
      <c r="E96" s="287">
        <v>0.8</v>
      </c>
      <c r="G96" s="23"/>
    </row>
    <row r="97" spans="2:7">
      <c r="B97" s="21"/>
      <c r="C97" s="251"/>
      <c r="D97" s="280" t="str">
        <f>Input!C18</f>
        <v>PGR</v>
      </c>
      <c r="E97" s="287">
        <v>0.75</v>
      </c>
      <c r="G97" s="23"/>
    </row>
    <row r="98" spans="2:7">
      <c r="B98" s="21"/>
      <c r="C98" s="251"/>
      <c r="D98" s="280" t="str">
        <f>Input!C19</f>
        <v>RLI</v>
      </c>
      <c r="E98" s="287">
        <v>0.8</v>
      </c>
    </row>
    <row r="99" spans="2:7">
      <c r="B99" s="21"/>
      <c r="C99" s="251"/>
      <c r="D99" s="280" t="str">
        <f>Input!C20</f>
        <v>ROL</v>
      </c>
      <c r="E99" s="287">
        <v>0.85</v>
      </c>
    </row>
    <row r="100" spans="2:7">
      <c r="B100" s="21"/>
      <c r="C100" s="251"/>
      <c r="D100" s="280" t="str">
        <f>Input!C21</f>
        <v>TYL</v>
      </c>
      <c r="E100" s="287">
        <v>0.85</v>
      </c>
    </row>
    <row r="101" spans="2:7">
      <c r="B101" s="21"/>
      <c r="C101" s="251"/>
      <c r="D101" s="251"/>
      <c r="E101" s="251"/>
      <c r="F101" s="251"/>
    </row>
    <row r="102" spans="2:7">
      <c r="B102" s="21"/>
      <c r="C102" s="251"/>
      <c r="D102" s="251"/>
      <c r="E102" s="251"/>
      <c r="F102" s="251"/>
    </row>
    <row r="103" spans="2:7">
      <c r="B103" s="21"/>
      <c r="C103" s="251"/>
      <c r="D103" s="251"/>
      <c r="E103" s="251"/>
      <c r="F103" s="251"/>
    </row>
    <row r="104" spans="2:7">
      <c r="B104" s="21"/>
      <c r="C104" s="251"/>
      <c r="D104" s="251"/>
      <c r="E104" s="251"/>
      <c r="F104" s="251"/>
    </row>
    <row r="105" spans="2:7">
      <c r="B105" s="21"/>
      <c r="C105" s="251"/>
      <c r="D105" s="251"/>
      <c r="E105" s="251"/>
      <c r="F105" s="251"/>
    </row>
    <row r="106" spans="2:7">
      <c r="B106" s="21"/>
      <c r="C106" s="251"/>
      <c r="D106" s="251"/>
      <c r="E106" s="251"/>
      <c r="F106" s="251"/>
    </row>
    <row r="107" spans="2:7">
      <c r="B107" s="21"/>
      <c r="C107" s="251"/>
      <c r="D107" s="251"/>
      <c r="E107" s="251"/>
      <c r="F107" s="251"/>
    </row>
  </sheetData>
  <mergeCells count="7">
    <mergeCell ref="M4:N5"/>
    <mergeCell ref="B25:J25"/>
    <mergeCell ref="B26:J26"/>
    <mergeCell ref="D3:E5"/>
    <mergeCell ref="G3:H5"/>
    <mergeCell ref="B4:B5"/>
    <mergeCell ref="J4:K5"/>
  </mergeCells>
  <phoneticPr fontId="0" type="noConversion"/>
  <pageMargins left="0.7" right="0.7" top="0.75" bottom="0.75" header="0.3" footer="0.3"/>
  <pageSetup scale="48" orientation="portrait" horizontalDpi="4294967293"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9"/>
  <dimension ref="A1:Q505"/>
  <sheetViews>
    <sheetView topLeftCell="B463" zoomScale="85" zoomScaleNormal="85" workbookViewId="0">
      <selection activeCell="Q504" sqref="Q504"/>
    </sheetView>
  </sheetViews>
  <sheetFormatPr defaultColWidth="8.85546875" defaultRowHeight="14.25"/>
  <cols>
    <col min="1" max="1" width="17" style="23" bestFit="1" customWidth="1"/>
    <col min="2" max="2" width="33.28515625" style="23" bestFit="1" customWidth="1"/>
    <col min="3" max="3" width="12.28515625" style="23" bestFit="1" customWidth="1"/>
    <col min="4" max="4" width="24.5703125" style="23" customWidth="1"/>
    <col min="5" max="5" width="17.7109375" style="23" bestFit="1" customWidth="1"/>
    <col min="6" max="6" width="30.7109375" style="23" bestFit="1" customWidth="1"/>
    <col min="7" max="7" width="12.28515625" style="23" bestFit="1" customWidth="1"/>
    <col min="8" max="8" width="9.5703125" style="23" bestFit="1" customWidth="1"/>
    <col min="9" max="9" width="7.7109375" style="23" customWidth="1"/>
    <col min="10" max="10" width="45.28515625" style="23" bestFit="1" customWidth="1"/>
    <col min="11" max="11" width="13.85546875" style="23" customWidth="1"/>
    <col min="12" max="12" width="16.85546875" style="23" bestFit="1" customWidth="1"/>
    <col min="13" max="15" width="15" style="23" customWidth="1"/>
    <col min="16" max="16" width="12.5703125" style="23" customWidth="1"/>
    <col min="17" max="17" width="15" style="23" customWidth="1"/>
    <col min="18" max="16384" width="8.85546875" style="23"/>
  </cols>
  <sheetData>
    <row r="1" spans="1:17">
      <c r="A1" s="228" t="s">
        <v>2826</v>
      </c>
      <c r="B1" s="229">
        <f>Input!E2</f>
        <v>44939</v>
      </c>
    </row>
    <row r="2" spans="1:17" ht="28.5">
      <c r="B2" s="23" t="s">
        <v>1241</v>
      </c>
      <c r="C2" s="23" t="s">
        <v>118</v>
      </c>
      <c r="D2" s="23" t="s">
        <v>1240</v>
      </c>
      <c r="E2" s="23" t="s">
        <v>1239</v>
      </c>
      <c r="F2" s="23" t="s">
        <v>1238</v>
      </c>
      <c r="G2" s="23" t="s">
        <v>1237</v>
      </c>
      <c r="H2" s="23" t="s">
        <v>1228</v>
      </c>
      <c r="I2" s="237"/>
      <c r="J2" s="238" t="s">
        <v>114</v>
      </c>
      <c r="K2" s="238" t="s">
        <v>119</v>
      </c>
      <c r="L2" s="238" t="s">
        <v>2087</v>
      </c>
      <c r="M2" s="238" t="s">
        <v>2089</v>
      </c>
      <c r="N2" s="238" t="s">
        <v>2090</v>
      </c>
      <c r="O2" s="238" t="s">
        <v>2091</v>
      </c>
      <c r="P2" s="238" t="s">
        <v>2088</v>
      </c>
      <c r="Q2" s="238" t="s">
        <v>2092</v>
      </c>
    </row>
    <row r="3" spans="1:17">
      <c r="A3" s="23" t="s">
        <v>1378</v>
      </c>
      <c r="B3" s="23" t="s">
        <v>2209</v>
      </c>
      <c r="C3" s="23" t="s">
        <v>126</v>
      </c>
      <c r="D3" s="23">
        <v>46459624516.800003</v>
      </c>
      <c r="E3" s="23">
        <v>0.56653071628855478</v>
      </c>
      <c r="F3" s="23">
        <v>10</v>
      </c>
      <c r="G3" s="23">
        <v>296.072</v>
      </c>
      <c r="H3" s="23">
        <v>156.91999999999999</v>
      </c>
      <c r="I3" s="239"/>
      <c r="J3" s="240" t="str">
        <f>B3</f>
        <v>Agilent Technologies Inc</v>
      </c>
      <c r="K3" s="241" t="str">
        <f>C3</f>
        <v>A</v>
      </c>
      <c r="L3" s="158">
        <f>D3/1000000</f>
        <v>46459.624516800002</v>
      </c>
      <c r="M3" s="159">
        <f>IFERROR(E3/100,"0.00%")</f>
        <v>5.6653071628855476E-3</v>
      </c>
      <c r="N3" s="159">
        <f>IFERROR(F3/100,"N/A")</f>
        <v>0.1</v>
      </c>
      <c r="O3" s="242">
        <f>IFERROR(M3*(1+0.5*N3)+N3,"N/A")</f>
        <v>0.10594857252102984</v>
      </c>
      <c r="P3" s="160">
        <f>IF(N3="N/A","N/A",L3/$L$504)</f>
        <v>1.3676404885769869E-3</v>
      </c>
      <c r="Q3" s="161">
        <f>IF(AND(ISNUMBER(L3),ISNUMBER(O3)),O3*P3,"N/A")</f>
        <v>1.4489955748669557E-4</v>
      </c>
    </row>
    <row r="4" spans="1:17">
      <c r="A4" s="23" t="s">
        <v>1379</v>
      </c>
      <c r="B4" s="23" t="s">
        <v>2210</v>
      </c>
      <c r="C4" s="23" t="s">
        <v>1380</v>
      </c>
      <c r="D4" s="23">
        <v>11061313096.74</v>
      </c>
      <c r="E4" s="23">
        <v>0</v>
      </c>
      <c r="F4" s="23">
        <v>6.12</v>
      </c>
      <c r="G4" s="23">
        <v>649.90089999999998</v>
      </c>
      <c r="H4" s="23">
        <v>17.02</v>
      </c>
      <c r="I4" s="239"/>
      <c r="J4" s="240" t="str">
        <f t="shared" ref="J4:K67" si="0">B4</f>
        <v>American Airlines Group Inc</v>
      </c>
      <c r="K4" s="241" t="str">
        <f t="shared" si="0"/>
        <v>AAL</v>
      </c>
      <c r="L4" s="158">
        <f t="shared" ref="L4:L67" si="1">D4/1000000</f>
        <v>11061.313096739999</v>
      </c>
      <c r="M4" s="159">
        <f t="shared" ref="M4:M67" si="2">IFERROR(E4/100,"0.00%")</f>
        <v>0</v>
      </c>
      <c r="N4" s="159">
        <f t="shared" ref="N4:N67" si="3">IFERROR(F4/100,"N/A")</f>
        <v>6.1200000000000004E-2</v>
      </c>
      <c r="O4" s="242">
        <f t="shared" ref="O4:O67" si="4">IFERROR(M4*(1+0.5*N4)+N4,"N/A")</f>
        <v>6.1200000000000004E-2</v>
      </c>
      <c r="P4" s="160">
        <f t="shared" ref="P4:P67" si="5">IF(N4="N/A","N/A",L4/$L$504)</f>
        <v>3.2561390250707259E-4</v>
      </c>
      <c r="Q4" s="161">
        <f t="shared" ref="Q4:Q67" si="6">IF(AND(ISNUMBER(L4),ISNUMBER(O4)),O4*P4,"N/A")</f>
        <v>1.9927570833432844E-5</v>
      </c>
    </row>
    <row r="5" spans="1:17">
      <c r="A5" s="23" t="s">
        <v>1381</v>
      </c>
      <c r="B5" s="23" t="s">
        <v>2211</v>
      </c>
      <c r="C5" s="23" t="s">
        <v>1382</v>
      </c>
      <c r="D5" s="23">
        <v>8949088727.4799995</v>
      </c>
      <c r="E5" s="23">
        <v>3.7111832086340462</v>
      </c>
      <c r="F5" s="23">
        <v>12.525</v>
      </c>
      <c r="G5" s="23">
        <v>59.253719999999994</v>
      </c>
      <c r="H5" s="23">
        <v>151.03</v>
      </c>
      <c r="I5" s="239"/>
      <c r="J5" s="240" t="str">
        <f t="shared" si="0"/>
        <v>Advance Auto Parts Inc</v>
      </c>
      <c r="K5" s="241" t="str">
        <f t="shared" si="0"/>
        <v>AAP</v>
      </c>
      <c r="L5" s="158">
        <f t="shared" si="1"/>
        <v>8949.0887274799989</v>
      </c>
      <c r="M5" s="159">
        <f t="shared" si="2"/>
        <v>3.711183208634046E-2</v>
      </c>
      <c r="N5" s="159">
        <f t="shared" si="3"/>
        <v>0.12525</v>
      </c>
      <c r="O5" s="242">
        <f t="shared" si="4"/>
        <v>0.16468596057074752</v>
      </c>
      <c r="P5" s="160">
        <f t="shared" si="5"/>
        <v>2.634359663226255E-4</v>
      </c>
      <c r="Q5" s="161">
        <f t="shared" si="6"/>
        <v>4.3384205162724676E-5</v>
      </c>
    </row>
    <row r="6" spans="1:17">
      <c r="A6" s="23" t="s">
        <v>1383</v>
      </c>
      <c r="B6" s="23" t="s">
        <v>2212</v>
      </c>
      <c r="C6" s="23" t="s">
        <v>1384</v>
      </c>
      <c r="D6" s="23">
        <v>2134088063879.9998</v>
      </c>
      <c r="E6" s="23">
        <v>0.72870287919263887</v>
      </c>
      <c r="F6" s="23">
        <v>13</v>
      </c>
      <c r="G6" s="23">
        <v>15836.21</v>
      </c>
      <c r="H6" s="23">
        <v>134.76</v>
      </c>
      <c r="I6" s="239"/>
      <c r="J6" s="240" t="str">
        <f t="shared" si="0"/>
        <v>Apple Inc</v>
      </c>
      <c r="K6" s="241" t="str">
        <f t="shared" si="0"/>
        <v>AAPL</v>
      </c>
      <c r="L6" s="158">
        <f t="shared" si="1"/>
        <v>2134088.0638799998</v>
      </c>
      <c r="M6" s="159">
        <f t="shared" si="2"/>
        <v>7.2870287919263891E-3</v>
      </c>
      <c r="N6" s="159">
        <f t="shared" si="3"/>
        <v>0.13</v>
      </c>
      <c r="O6" s="242">
        <f t="shared" si="4"/>
        <v>0.13776068566340161</v>
      </c>
      <c r="P6" s="160">
        <f t="shared" si="5"/>
        <v>6.282154177323919E-2</v>
      </c>
      <c r="Q6" s="161">
        <f t="shared" si="6"/>
        <v>8.6543386691134566E-3</v>
      </c>
    </row>
    <row r="7" spans="1:17">
      <c r="A7" s="23" t="s">
        <v>1385</v>
      </c>
      <c r="B7" s="23" t="s">
        <v>2213</v>
      </c>
      <c r="C7" s="23" t="s">
        <v>1386</v>
      </c>
      <c r="D7" s="23">
        <v>271638606028.80002</v>
      </c>
      <c r="E7" s="23">
        <v>3.6829427083333339</v>
      </c>
      <c r="F7" s="23">
        <v>-1.9000000000000001</v>
      </c>
      <c r="G7" s="23">
        <v>1768.481</v>
      </c>
      <c r="H7" s="23">
        <v>153.6</v>
      </c>
      <c r="I7" s="239"/>
      <c r="J7" s="240" t="str">
        <f t="shared" si="0"/>
        <v>AbbVie Inc</v>
      </c>
      <c r="K7" s="241" t="str">
        <f t="shared" si="0"/>
        <v>ABBV</v>
      </c>
      <c r="L7" s="158">
        <f t="shared" si="1"/>
        <v>271638.60602880002</v>
      </c>
      <c r="M7" s="159">
        <f t="shared" si="2"/>
        <v>3.6829427083333338E-2</v>
      </c>
      <c r="N7" s="159">
        <f t="shared" si="3"/>
        <v>-1.9000000000000003E-2</v>
      </c>
      <c r="O7" s="242">
        <f t="shared" si="4"/>
        <v>1.7479547526041674E-2</v>
      </c>
      <c r="P7" s="160">
        <f t="shared" si="5"/>
        <v>7.9962754699246918E-3</v>
      </c>
      <c r="Q7" s="161">
        <f t="shared" si="6"/>
        <v>1.3977127710786987E-4</v>
      </c>
    </row>
    <row r="8" spans="1:17">
      <c r="A8" s="23" t="s">
        <v>1387</v>
      </c>
      <c r="B8" s="23" t="s">
        <v>2214</v>
      </c>
      <c r="C8" s="23" t="s">
        <v>1236</v>
      </c>
      <c r="D8" s="23">
        <v>33396476271.600002</v>
      </c>
      <c r="E8" s="23">
        <v>1.1869978086194302</v>
      </c>
      <c r="F8" s="23">
        <v>8.6300000000000008</v>
      </c>
      <c r="G8" s="23">
        <v>203.29</v>
      </c>
      <c r="H8" s="23">
        <v>164.28</v>
      </c>
      <c r="I8" s="239"/>
      <c r="J8" s="240" t="str">
        <f t="shared" si="0"/>
        <v>AmerisourceBergen Corp</v>
      </c>
      <c r="K8" s="241" t="str">
        <f t="shared" si="0"/>
        <v>ABC</v>
      </c>
      <c r="L8" s="158">
        <f t="shared" si="1"/>
        <v>33396.476271600004</v>
      </c>
      <c r="M8" s="159">
        <f t="shared" si="2"/>
        <v>1.1869978086194301E-2</v>
      </c>
      <c r="N8" s="159">
        <f t="shared" si="3"/>
        <v>8.6300000000000002E-2</v>
      </c>
      <c r="O8" s="242">
        <f t="shared" si="4"/>
        <v>9.8682167640613591E-2</v>
      </c>
      <c r="P8" s="160">
        <f t="shared" si="5"/>
        <v>9.8309819762587027E-4</v>
      </c>
      <c r="Q8" s="161">
        <f t="shared" si="6"/>
        <v>9.7014261145301201E-5</v>
      </c>
    </row>
    <row r="9" spans="1:17">
      <c r="A9" s="23" t="s">
        <v>1388</v>
      </c>
      <c r="B9" s="23" t="s">
        <v>2215</v>
      </c>
      <c r="C9" s="23" t="s">
        <v>1389</v>
      </c>
      <c r="D9" s="23">
        <v>197913059427.27002</v>
      </c>
      <c r="E9" s="23">
        <v>1.652717822218307</v>
      </c>
      <c r="F9" s="23">
        <v>3.59</v>
      </c>
      <c r="G9" s="23">
        <v>1743.5739999999998</v>
      </c>
      <c r="H9" s="23">
        <v>113.51</v>
      </c>
      <c r="I9" s="239"/>
      <c r="J9" s="240" t="str">
        <f t="shared" si="0"/>
        <v>Abbott Laboratories</v>
      </c>
      <c r="K9" s="241" t="str">
        <f t="shared" si="0"/>
        <v>ABT</v>
      </c>
      <c r="L9" s="158">
        <f t="shared" si="1"/>
        <v>197913.05942727003</v>
      </c>
      <c r="M9" s="159">
        <f t="shared" si="2"/>
        <v>1.6527178222183071E-2</v>
      </c>
      <c r="N9" s="159">
        <f t="shared" si="3"/>
        <v>3.5900000000000001E-2</v>
      </c>
      <c r="O9" s="242">
        <f t="shared" si="4"/>
        <v>5.272384107127126E-2</v>
      </c>
      <c r="P9" s="160">
        <f t="shared" si="5"/>
        <v>5.8260030317937878E-3</v>
      </c>
      <c r="Q9" s="161">
        <f t="shared" si="6"/>
        <v>3.071692579290402E-4</v>
      </c>
    </row>
    <row r="10" spans="1:17">
      <c r="A10" s="23" t="s">
        <v>3086</v>
      </c>
      <c r="B10" s="23" t="s">
        <v>3087</v>
      </c>
      <c r="C10" s="23" t="s">
        <v>3088</v>
      </c>
      <c r="D10" s="23">
        <v>23583104201.519997</v>
      </c>
      <c r="E10" s="23" t="s">
        <v>1377</v>
      </c>
      <c r="F10" s="23">
        <v>15.5</v>
      </c>
      <c r="G10" s="23">
        <v>369.87299999999999</v>
      </c>
      <c r="H10" s="23">
        <v>63.76</v>
      </c>
      <c r="I10" s="239"/>
      <c r="J10" s="240" t="str">
        <f t="shared" si="0"/>
        <v>Arch Capital Group Ltd</v>
      </c>
      <c r="K10" s="241" t="str">
        <f t="shared" si="0"/>
        <v>ACGL</v>
      </c>
      <c r="L10" s="158">
        <f t="shared" si="1"/>
        <v>23583.104201519996</v>
      </c>
      <c r="M10" s="159" t="str">
        <f t="shared" si="2"/>
        <v>0.00%</v>
      </c>
      <c r="N10" s="159">
        <f t="shared" si="3"/>
        <v>0.155</v>
      </c>
      <c r="O10" s="242">
        <f t="shared" si="4"/>
        <v>0.155</v>
      </c>
      <c r="P10" s="160">
        <f t="shared" si="5"/>
        <v>6.9422016401931739E-4</v>
      </c>
      <c r="Q10" s="161">
        <f t="shared" si="6"/>
        <v>1.076041254229942E-4</v>
      </c>
    </row>
    <row r="11" spans="1:17">
      <c r="A11" s="23" t="s">
        <v>1390</v>
      </c>
      <c r="B11" s="23" t="s">
        <v>2216</v>
      </c>
      <c r="C11" s="23" t="s">
        <v>1391</v>
      </c>
      <c r="D11" s="23">
        <v>186028483091.03998</v>
      </c>
      <c r="E11" s="23">
        <v>1.5283192741192317</v>
      </c>
      <c r="F11" s="23">
        <v>9.2000000000000011</v>
      </c>
      <c r="G11" s="23">
        <v>658.38850000000002</v>
      </c>
      <c r="H11" s="23">
        <v>282.14</v>
      </c>
      <c r="I11" s="239"/>
      <c r="J11" s="240" t="str">
        <f t="shared" si="0"/>
        <v>Accenture PLC</v>
      </c>
      <c r="K11" s="241" t="str">
        <f t="shared" si="0"/>
        <v>ACN</v>
      </c>
      <c r="L11" s="158">
        <f t="shared" si="1"/>
        <v>186028.48309103999</v>
      </c>
      <c r="M11" s="159">
        <f t="shared" si="2"/>
        <v>1.5283192741192317E-2</v>
      </c>
      <c r="N11" s="159">
        <f t="shared" si="3"/>
        <v>9.2000000000000012E-2</v>
      </c>
      <c r="O11" s="242">
        <f t="shared" si="4"/>
        <v>0.10798621960728717</v>
      </c>
      <c r="P11" s="160">
        <f t="shared" si="5"/>
        <v>5.4761545783019892E-3</v>
      </c>
      <c r="Q11" s="161">
        <f t="shared" si="6"/>
        <v>5.9134923089596968E-4</v>
      </c>
    </row>
    <row r="12" spans="1:17">
      <c r="A12" s="23" t="s">
        <v>1392</v>
      </c>
      <c r="B12" s="23" t="s">
        <v>2217</v>
      </c>
      <c r="C12" s="23" t="s">
        <v>1393</v>
      </c>
      <c r="D12" s="23">
        <v>160102262000</v>
      </c>
      <c r="E12" s="23">
        <v>0</v>
      </c>
      <c r="F12" s="23">
        <v>14.275</v>
      </c>
      <c r="G12" s="23">
        <v>464.9</v>
      </c>
      <c r="H12" s="23">
        <v>344.38</v>
      </c>
      <c r="I12" s="239"/>
      <c r="J12" s="240" t="str">
        <f t="shared" si="0"/>
        <v>Adobe Inc</v>
      </c>
      <c r="K12" s="241" t="str">
        <f t="shared" si="0"/>
        <v>ADBE</v>
      </c>
      <c r="L12" s="158">
        <f t="shared" si="1"/>
        <v>160102.26199999999</v>
      </c>
      <c r="M12" s="159">
        <f t="shared" si="2"/>
        <v>0</v>
      </c>
      <c r="N12" s="159">
        <f t="shared" si="3"/>
        <v>0.14275000000000002</v>
      </c>
      <c r="O12" s="242">
        <f t="shared" si="4"/>
        <v>0.14275000000000002</v>
      </c>
      <c r="P12" s="160">
        <f t="shared" si="5"/>
        <v>4.7129596526287679E-3</v>
      </c>
      <c r="Q12" s="161">
        <f t="shared" si="6"/>
        <v>6.727749904127567E-4</v>
      </c>
    </row>
    <row r="13" spans="1:17">
      <c r="A13" s="23" t="s">
        <v>1394</v>
      </c>
      <c r="B13" s="23" t="s">
        <v>2218</v>
      </c>
      <c r="C13" s="23" t="s">
        <v>1395</v>
      </c>
      <c r="D13" s="23">
        <v>86060828110.179993</v>
      </c>
      <c r="E13" s="23">
        <v>1.9588116936915612</v>
      </c>
      <c r="F13" s="23">
        <v>9.4500000000000011</v>
      </c>
      <c r="G13" s="23">
        <v>509.29589999999996</v>
      </c>
      <c r="H13" s="23">
        <v>168.98</v>
      </c>
      <c r="I13" s="239"/>
      <c r="J13" s="240" t="str">
        <f t="shared" si="0"/>
        <v>Analog Devices Inc</v>
      </c>
      <c r="K13" s="241" t="str">
        <f t="shared" si="0"/>
        <v>ADI</v>
      </c>
      <c r="L13" s="158">
        <f t="shared" si="1"/>
        <v>86060.828110179995</v>
      </c>
      <c r="M13" s="159">
        <f t="shared" si="2"/>
        <v>1.958811693691561E-2</v>
      </c>
      <c r="N13" s="159">
        <f t="shared" si="3"/>
        <v>9.4500000000000015E-2</v>
      </c>
      <c r="O13" s="242">
        <f t="shared" si="4"/>
        <v>0.11501365546218489</v>
      </c>
      <c r="P13" s="160">
        <f t="shared" si="5"/>
        <v>2.5333883824520732E-3</v>
      </c>
      <c r="Q13" s="161">
        <f t="shared" si="6"/>
        <v>2.9137425857124466E-4</v>
      </c>
    </row>
    <row r="14" spans="1:17">
      <c r="A14" s="23" t="s">
        <v>1396</v>
      </c>
      <c r="B14" s="23" t="s">
        <v>2219</v>
      </c>
      <c r="C14" s="23" t="s">
        <v>1397</v>
      </c>
      <c r="D14" s="23">
        <v>48561145666.800011</v>
      </c>
      <c r="E14" s="23">
        <v>1.7986425339366514</v>
      </c>
      <c r="F14" s="23">
        <v>6.3900000000000006</v>
      </c>
      <c r="G14" s="23">
        <v>549.33420000000001</v>
      </c>
      <c r="H14" s="23">
        <v>88.4</v>
      </c>
      <c r="I14" s="239"/>
      <c r="J14" s="240" t="str">
        <f t="shared" si="0"/>
        <v>Archer-Daniels-Midland Co</v>
      </c>
      <c r="K14" s="241" t="str">
        <f t="shared" si="0"/>
        <v>ADM</v>
      </c>
      <c r="L14" s="158">
        <f t="shared" si="1"/>
        <v>48561.14566680001</v>
      </c>
      <c r="M14" s="159">
        <f t="shared" si="2"/>
        <v>1.7986425339366514E-2</v>
      </c>
      <c r="N14" s="159">
        <f t="shared" si="3"/>
        <v>6.3900000000000012E-2</v>
      </c>
      <c r="O14" s="242">
        <f t="shared" si="4"/>
        <v>8.2461091628959288E-2</v>
      </c>
      <c r="P14" s="160">
        <f t="shared" si="5"/>
        <v>1.4295033521328812E-3</v>
      </c>
      <c r="Q14" s="161">
        <f t="shared" si="6"/>
        <v>1.1787840690413396E-4</v>
      </c>
    </row>
    <row r="15" spans="1:17">
      <c r="A15" s="23" t="s">
        <v>1398</v>
      </c>
      <c r="B15" s="23" t="s">
        <v>2220</v>
      </c>
      <c r="C15" s="23" t="s">
        <v>1399</v>
      </c>
      <c r="D15" s="23">
        <v>101782141401.84001</v>
      </c>
      <c r="E15" s="23">
        <v>1.7643462667101399</v>
      </c>
      <c r="F15" s="23">
        <v>13.4</v>
      </c>
      <c r="G15" s="23">
        <v>414.82779999999997</v>
      </c>
      <c r="H15" s="23">
        <v>245.36</v>
      </c>
      <c r="I15" s="239"/>
      <c r="J15" s="240" t="str">
        <f t="shared" si="0"/>
        <v>Automatic Data Processing Inc</v>
      </c>
      <c r="K15" s="241" t="str">
        <f t="shared" si="0"/>
        <v>ADP</v>
      </c>
      <c r="L15" s="158">
        <f t="shared" si="1"/>
        <v>101782.14140184001</v>
      </c>
      <c r="M15" s="159">
        <f t="shared" si="2"/>
        <v>1.7643462667101401E-2</v>
      </c>
      <c r="N15" s="159">
        <f t="shared" si="3"/>
        <v>0.13400000000000001</v>
      </c>
      <c r="O15" s="242">
        <f t="shared" si="4"/>
        <v>0.15282557466579721</v>
      </c>
      <c r="P15" s="160">
        <f t="shared" si="5"/>
        <v>2.9961795654394195E-3</v>
      </c>
      <c r="Q15" s="161">
        <f t="shared" si="6"/>
        <v>4.5789286389019788E-4</v>
      </c>
    </row>
    <row r="16" spans="1:17">
      <c r="A16" s="23" t="s">
        <v>1400</v>
      </c>
      <c r="B16" s="23" t="s">
        <v>2221</v>
      </c>
      <c r="C16" s="23" t="s">
        <v>1401</v>
      </c>
      <c r="D16" s="23">
        <v>43280801621.459999</v>
      </c>
      <c r="E16" s="23">
        <v>0</v>
      </c>
      <c r="F16" s="23">
        <v>18.830000000000002</v>
      </c>
      <c r="G16" s="23">
        <v>215.76749999999998</v>
      </c>
      <c r="H16" s="23">
        <v>200.59</v>
      </c>
      <c r="I16" s="239"/>
      <c r="J16" s="240" t="str">
        <f t="shared" si="0"/>
        <v>Autodesk Inc</v>
      </c>
      <c r="K16" s="241" t="str">
        <f t="shared" si="0"/>
        <v>ADSK</v>
      </c>
      <c r="L16" s="158">
        <f t="shared" si="1"/>
        <v>43280.801621459999</v>
      </c>
      <c r="M16" s="159">
        <f t="shared" si="2"/>
        <v>0</v>
      </c>
      <c r="N16" s="159">
        <f t="shared" si="3"/>
        <v>0.18830000000000002</v>
      </c>
      <c r="O16" s="242">
        <f t="shared" si="4"/>
        <v>0.18830000000000002</v>
      </c>
      <c r="P16" s="160">
        <f t="shared" si="5"/>
        <v>1.274064895943636E-3</v>
      </c>
      <c r="Q16" s="161">
        <f t="shared" si="6"/>
        <v>2.3990641990618669E-4</v>
      </c>
    </row>
    <row r="17" spans="1:17">
      <c r="A17" s="23" t="s">
        <v>1402</v>
      </c>
      <c r="B17" s="23" t="s">
        <v>2222</v>
      </c>
      <c r="C17" s="23" t="s">
        <v>136</v>
      </c>
      <c r="D17" s="23">
        <v>23292110040.75</v>
      </c>
      <c r="E17" s="23">
        <v>2.6100942872989461</v>
      </c>
      <c r="F17" s="23">
        <v>7.3550000000000004</v>
      </c>
      <c r="G17" s="23">
        <v>258.37059999999997</v>
      </c>
      <c r="H17" s="23">
        <v>90.15</v>
      </c>
      <c r="I17" s="239"/>
      <c r="J17" s="240" t="str">
        <f t="shared" si="0"/>
        <v>Ameren Corp</v>
      </c>
      <c r="K17" s="241" t="str">
        <f t="shared" si="0"/>
        <v>AEE</v>
      </c>
      <c r="L17" s="158">
        <f t="shared" si="1"/>
        <v>23292.110040750002</v>
      </c>
      <c r="M17" s="159">
        <f t="shared" si="2"/>
        <v>2.610094287298946E-2</v>
      </c>
      <c r="N17" s="159">
        <f t="shared" si="3"/>
        <v>7.3550000000000004E-2</v>
      </c>
      <c r="O17" s="242">
        <f t="shared" si="4"/>
        <v>0.10061080504714365</v>
      </c>
      <c r="P17" s="160">
        <f t="shared" si="5"/>
        <v>6.8565411553425876E-4</v>
      </c>
      <c r="Q17" s="161">
        <f t="shared" si="6"/>
        <v>6.898421254778901E-5</v>
      </c>
    </row>
    <row r="18" spans="1:17">
      <c r="A18" s="23" t="s">
        <v>2803</v>
      </c>
      <c r="B18" s="23" t="s">
        <v>2223</v>
      </c>
      <c r="C18" s="23" t="s">
        <v>129</v>
      </c>
      <c r="D18" s="23">
        <v>48734831221.520004</v>
      </c>
      <c r="E18" s="23">
        <v>3.3340362716153518</v>
      </c>
      <c r="F18" s="23">
        <v>6.13</v>
      </c>
      <c r="G18" s="23">
        <v>513.86369999999999</v>
      </c>
      <c r="H18" s="23">
        <v>94.84</v>
      </c>
      <c r="I18" s="239"/>
      <c r="J18" s="240" t="str">
        <f t="shared" si="0"/>
        <v>American Electric Power Co Inc</v>
      </c>
      <c r="K18" s="241" t="str">
        <f t="shared" si="0"/>
        <v>AEP</v>
      </c>
      <c r="L18" s="158">
        <f t="shared" si="1"/>
        <v>48734.831221520006</v>
      </c>
      <c r="M18" s="159">
        <f t="shared" si="2"/>
        <v>3.3340362716153517E-2</v>
      </c>
      <c r="N18" s="159">
        <f t="shared" si="3"/>
        <v>6.13E-2</v>
      </c>
      <c r="O18" s="242">
        <f t="shared" si="4"/>
        <v>9.5662244833403631E-2</v>
      </c>
      <c r="P18" s="160">
        <f t="shared" si="5"/>
        <v>1.4346161656647711E-3</v>
      </c>
      <c r="Q18" s="161">
        <f t="shared" si="6"/>
        <v>1.3723860288178207E-4</v>
      </c>
    </row>
    <row r="19" spans="1:17">
      <c r="A19" s="23" t="s">
        <v>1404</v>
      </c>
      <c r="B19" s="23" t="s">
        <v>2747</v>
      </c>
      <c r="C19" s="23" t="s">
        <v>1339</v>
      </c>
      <c r="D19" s="23">
        <v>18609080815.080002</v>
      </c>
      <c r="E19" s="23">
        <v>2.2720746590093324</v>
      </c>
      <c r="F19" s="23">
        <v>8.3800000000000008</v>
      </c>
      <c r="G19" s="23">
        <v>667.94979999999998</v>
      </c>
      <c r="H19" s="23">
        <v>27.86</v>
      </c>
      <c r="I19" s="239"/>
      <c r="J19" s="240" t="str">
        <f t="shared" si="0"/>
        <v>AES Corp/The</v>
      </c>
      <c r="K19" s="241" t="str">
        <f t="shared" si="0"/>
        <v>AES</v>
      </c>
      <c r="L19" s="158">
        <f t="shared" si="1"/>
        <v>18609.08081508</v>
      </c>
      <c r="M19" s="159">
        <f t="shared" si="2"/>
        <v>2.2720746590093325E-2</v>
      </c>
      <c r="N19" s="159">
        <f t="shared" si="3"/>
        <v>8.3800000000000013E-2</v>
      </c>
      <c r="O19" s="242">
        <f t="shared" si="4"/>
        <v>0.10747274587221825</v>
      </c>
      <c r="P19" s="160">
        <f t="shared" si="5"/>
        <v>5.4779892525178757E-4</v>
      </c>
      <c r="Q19" s="161">
        <f t="shared" si="6"/>
        <v>5.8873454682659643E-5</v>
      </c>
    </row>
    <row r="20" spans="1:17">
      <c r="A20" s="23" t="s">
        <v>1405</v>
      </c>
      <c r="B20" s="23" t="s">
        <v>2225</v>
      </c>
      <c r="C20" s="23" t="s">
        <v>1406</v>
      </c>
      <c r="D20" s="23">
        <v>45297296595.999992</v>
      </c>
      <c r="E20" s="23">
        <v>2.1853122855181883</v>
      </c>
      <c r="F20" s="23" t="s">
        <v>1377</v>
      </c>
      <c r="G20" s="23">
        <v>621.78859999999997</v>
      </c>
      <c r="H20" s="23">
        <v>72.849999999999994</v>
      </c>
      <c r="I20" s="239"/>
      <c r="J20" s="240" t="str">
        <f t="shared" si="0"/>
        <v>Aflac Inc</v>
      </c>
      <c r="K20" s="241" t="str">
        <f t="shared" si="0"/>
        <v>AFL</v>
      </c>
      <c r="L20" s="158">
        <f t="shared" si="1"/>
        <v>45297.296595999993</v>
      </c>
      <c r="M20" s="159">
        <f t="shared" si="2"/>
        <v>2.1853122855181883E-2</v>
      </c>
      <c r="N20" s="159" t="str">
        <f t="shared" si="3"/>
        <v>N/A</v>
      </c>
      <c r="O20" s="242" t="str">
        <f t="shared" si="4"/>
        <v>N/A</v>
      </c>
      <c r="P20" s="160" t="str">
        <f t="shared" si="5"/>
        <v>N/A</v>
      </c>
      <c r="Q20" s="161" t="str">
        <f t="shared" si="6"/>
        <v>N/A</v>
      </c>
    </row>
    <row r="21" spans="1:17">
      <c r="A21" s="23" t="s">
        <v>1407</v>
      </c>
      <c r="B21" s="23" t="s">
        <v>2226</v>
      </c>
      <c r="C21" s="23" t="s">
        <v>1408</v>
      </c>
      <c r="D21" s="23">
        <v>47855342444.099998</v>
      </c>
      <c r="E21" s="23">
        <v>1.9903741655022511</v>
      </c>
      <c r="F21" s="23">
        <v>8.25</v>
      </c>
      <c r="G21" s="23">
        <v>742.98</v>
      </c>
      <c r="H21" s="23">
        <v>64.41</v>
      </c>
      <c r="I21" s="239"/>
      <c r="J21" s="240" t="str">
        <f t="shared" si="0"/>
        <v>American International Group Inc</v>
      </c>
      <c r="K21" s="241" t="str">
        <f t="shared" si="0"/>
        <v>AIG</v>
      </c>
      <c r="L21" s="158">
        <f t="shared" si="1"/>
        <v>47855.342444099995</v>
      </c>
      <c r="M21" s="159">
        <f t="shared" si="2"/>
        <v>1.9903741655022511E-2</v>
      </c>
      <c r="N21" s="159">
        <f t="shared" si="3"/>
        <v>8.2500000000000004E-2</v>
      </c>
      <c r="O21" s="242">
        <f t="shared" si="4"/>
        <v>0.10322477099829219</v>
      </c>
      <c r="P21" s="160">
        <f t="shared" si="5"/>
        <v>1.4087264932070495E-3</v>
      </c>
      <c r="Q21" s="161">
        <f t="shared" si="6"/>
        <v>1.4541546966052491E-4</v>
      </c>
    </row>
    <row r="22" spans="1:17">
      <c r="A22" s="23" t="s">
        <v>1409</v>
      </c>
      <c r="B22" s="23" t="s">
        <v>2227</v>
      </c>
      <c r="C22" s="23" t="s">
        <v>1410</v>
      </c>
      <c r="D22" s="23">
        <v>6802046483.75</v>
      </c>
      <c r="E22" s="23">
        <v>2.1297087378640778</v>
      </c>
      <c r="F22" s="23">
        <v>12.67</v>
      </c>
      <c r="G22" s="23">
        <v>52.831429999999997</v>
      </c>
      <c r="H22" s="23">
        <v>128.75</v>
      </c>
      <c r="I22" s="239"/>
      <c r="J22" s="240" t="str">
        <f t="shared" si="0"/>
        <v>Assurant Inc</v>
      </c>
      <c r="K22" s="241" t="str">
        <f t="shared" si="0"/>
        <v>AIZ</v>
      </c>
      <c r="L22" s="158">
        <f t="shared" si="1"/>
        <v>6802.0464837500003</v>
      </c>
      <c r="M22" s="159">
        <f t="shared" si="2"/>
        <v>2.1297087378640778E-2</v>
      </c>
      <c r="N22" s="159">
        <f t="shared" si="3"/>
        <v>0.12670000000000001</v>
      </c>
      <c r="O22" s="242">
        <f t="shared" si="4"/>
        <v>0.14934625786407768</v>
      </c>
      <c r="P22" s="160">
        <f t="shared" si="5"/>
        <v>2.0023308998107182E-4</v>
      </c>
      <c r="Q22" s="161">
        <f t="shared" si="6"/>
        <v>2.9904062689234223E-5</v>
      </c>
    </row>
    <row r="23" spans="1:17">
      <c r="A23" s="23" t="s">
        <v>1411</v>
      </c>
      <c r="B23" s="23" t="s">
        <v>2228</v>
      </c>
      <c r="C23" s="23" t="s">
        <v>1412</v>
      </c>
      <c r="D23" s="23">
        <v>41440602000.000008</v>
      </c>
      <c r="E23" s="23">
        <v>1.0363775120834393</v>
      </c>
      <c r="F23" s="23">
        <v>12.08</v>
      </c>
      <c r="G23" s="23">
        <v>210.84</v>
      </c>
      <c r="H23" s="23">
        <v>196.55</v>
      </c>
      <c r="I23" s="239"/>
      <c r="J23" s="240" t="str">
        <f t="shared" si="0"/>
        <v>Arthur J Gallagher &amp; Co</v>
      </c>
      <c r="K23" s="241" t="str">
        <f t="shared" si="0"/>
        <v>AJG</v>
      </c>
      <c r="L23" s="158">
        <f t="shared" si="1"/>
        <v>41440.602000000006</v>
      </c>
      <c r="M23" s="159">
        <f t="shared" si="2"/>
        <v>1.0363775120834393E-2</v>
      </c>
      <c r="N23" s="159">
        <f t="shared" si="3"/>
        <v>0.1208</v>
      </c>
      <c r="O23" s="242">
        <f t="shared" si="4"/>
        <v>0.1317897471381328</v>
      </c>
      <c r="P23" s="160">
        <f t="shared" si="5"/>
        <v>1.2198946021552593E-3</v>
      </c>
      <c r="Q23" s="161">
        <f t="shared" si="6"/>
        <v>1.6076960115321472E-4</v>
      </c>
    </row>
    <row r="24" spans="1:17">
      <c r="A24" s="23" t="s">
        <v>1413</v>
      </c>
      <c r="B24" s="23" t="s">
        <v>2229</v>
      </c>
      <c r="C24" s="23" t="s">
        <v>1414</v>
      </c>
      <c r="D24" s="23">
        <v>13947391300.4</v>
      </c>
      <c r="E24" s="23">
        <v>0</v>
      </c>
      <c r="F24" s="23">
        <v>12</v>
      </c>
      <c r="G24" s="23">
        <v>157.2423</v>
      </c>
      <c r="H24" s="23">
        <v>88.7</v>
      </c>
      <c r="I24" s="239"/>
      <c r="J24" s="240" t="str">
        <f t="shared" si="0"/>
        <v>Akamai Technologies Inc</v>
      </c>
      <c r="K24" s="241" t="str">
        <f t="shared" si="0"/>
        <v>AKAM</v>
      </c>
      <c r="L24" s="158">
        <f t="shared" si="1"/>
        <v>13947.391300399999</v>
      </c>
      <c r="M24" s="159">
        <f t="shared" si="2"/>
        <v>0</v>
      </c>
      <c r="N24" s="159">
        <f t="shared" si="3"/>
        <v>0.12</v>
      </c>
      <c r="O24" s="242">
        <f t="shared" si="4"/>
        <v>0.12</v>
      </c>
      <c r="P24" s="160">
        <f t="shared" si="5"/>
        <v>4.1057191595588252E-4</v>
      </c>
      <c r="Q24" s="161">
        <f t="shared" si="6"/>
        <v>4.9268629914705903E-5</v>
      </c>
    </row>
    <row r="25" spans="1:17">
      <c r="A25" s="23" t="s">
        <v>1415</v>
      </c>
      <c r="B25" s="23" t="s">
        <v>2230</v>
      </c>
      <c r="C25" s="23" t="s">
        <v>1416</v>
      </c>
      <c r="D25" s="23">
        <v>28377921290.619999</v>
      </c>
      <c r="E25" s="23">
        <v>0.65227263344754993</v>
      </c>
      <c r="F25" s="23">
        <v>67.48</v>
      </c>
      <c r="G25" s="23">
        <v>117.1528</v>
      </c>
      <c r="H25" s="23">
        <v>242.23</v>
      </c>
      <c r="I25" s="239"/>
      <c r="J25" s="240" t="str">
        <f t="shared" si="0"/>
        <v>Albemarle Corp</v>
      </c>
      <c r="K25" s="241" t="str">
        <f t="shared" si="0"/>
        <v>ALB</v>
      </c>
      <c r="L25" s="158">
        <f t="shared" si="1"/>
        <v>28377.921290619997</v>
      </c>
      <c r="M25" s="159">
        <f t="shared" si="2"/>
        <v>6.5227263344754989E-3</v>
      </c>
      <c r="N25" s="159">
        <f t="shared" si="3"/>
        <v>0.67480000000000007</v>
      </c>
      <c r="O25" s="242">
        <f t="shared" si="4"/>
        <v>0.68352349419972758</v>
      </c>
      <c r="P25" s="160">
        <f t="shared" si="5"/>
        <v>8.353660741418316E-4</v>
      </c>
      <c r="Q25" s="161">
        <f t="shared" si="6"/>
        <v>5.7099233793333343E-4</v>
      </c>
    </row>
    <row r="26" spans="1:17">
      <c r="A26" s="23" t="s">
        <v>2158</v>
      </c>
      <c r="B26" s="23" t="s">
        <v>2231</v>
      </c>
      <c r="C26" s="23" t="s">
        <v>2159</v>
      </c>
      <c r="D26" s="23">
        <v>18728217275.760002</v>
      </c>
      <c r="E26" s="23" t="s">
        <v>1377</v>
      </c>
      <c r="F26" s="23">
        <v>3.24</v>
      </c>
      <c r="G26" s="23">
        <v>78.112349999999992</v>
      </c>
      <c r="H26" s="23">
        <v>239.76</v>
      </c>
      <c r="I26" s="239"/>
      <c r="J26" s="240" t="str">
        <f t="shared" si="0"/>
        <v>Align Technology Inc</v>
      </c>
      <c r="K26" s="241" t="str">
        <f t="shared" si="0"/>
        <v>ALGN</v>
      </c>
      <c r="L26" s="158">
        <f t="shared" si="1"/>
        <v>18728.217275760002</v>
      </c>
      <c r="M26" s="159" t="str">
        <f t="shared" si="2"/>
        <v>0.00%</v>
      </c>
      <c r="N26" s="159">
        <f t="shared" si="3"/>
        <v>3.2400000000000005E-2</v>
      </c>
      <c r="O26" s="242">
        <f t="shared" si="4"/>
        <v>3.2400000000000005E-2</v>
      </c>
      <c r="P26" s="160">
        <f t="shared" si="5"/>
        <v>5.5130596709696683E-4</v>
      </c>
      <c r="Q26" s="161">
        <f t="shared" si="6"/>
        <v>1.7862313333941729E-5</v>
      </c>
    </row>
    <row r="27" spans="1:17">
      <c r="A27" s="23" t="s">
        <v>1417</v>
      </c>
      <c r="B27" s="23" t="s">
        <v>2232</v>
      </c>
      <c r="C27" s="23" t="s">
        <v>1418</v>
      </c>
      <c r="D27" s="23">
        <v>6378674520.9899998</v>
      </c>
      <c r="E27" s="23">
        <v>0.15112348379399482</v>
      </c>
      <c r="F27" s="23">
        <v>74.06</v>
      </c>
      <c r="G27" s="23">
        <v>126.83779999999999</v>
      </c>
      <c r="H27" s="23">
        <v>50.29</v>
      </c>
      <c r="I27" s="239"/>
      <c r="J27" s="240" t="str">
        <f t="shared" si="0"/>
        <v>Alaska Air Group Inc</v>
      </c>
      <c r="K27" s="241" t="str">
        <f t="shared" si="0"/>
        <v>ALK</v>
      </c>
      <c r="L27" s="158">
        <f t="shared" si="1"/>
        <v>6378.67452099</v>
      </c>
      <c r="M27" s="159">
        <f t="shared" si="2"/>
        <v>1.5112348379399481E-3</v>
      </c>
      <c r="N27" s="159">
        <f t="shared" si="3"/>
        <v>0.74060000000000004</v>
      </c>
      <c r="O27" s="242">
        <f t="shared" si="4"/>
        <v>0.74267084509842918</v>
      </c>
      <c r="P27" s="160">
        <f t="shared" si="5"/>
        <v>1.8777021185794991E-4</v>
      </c>
      <c r="Q27" s="161">
        <f t="shared" si="6"/>
        <v>1.3945146192485475E-4</v>
      </c>
    </row>
    <row r="28" spans="1:17">
      <c r="A28" s="23" t="s">
        <v>1419</v>
      </c>
      <c r="B28" s="23" t="s">
        <v>2233</v>
      </c>
      <c r="C28" s="23" t="s">
        <v>1420</v>
      </c>
      <c r="D28" s="23">
        <v>36856174498.779999</v>
      </c>
      <c r="E28" s="23">
        <v>2.4134705332086064</v>
      </c>
      <c r="F28" s="23">
        <v>1.9950000000000001</v>
      </c>
      <c r="G28" s="23">
        <v>265.20959999999997</v>
      </c>
      <c r="H28" s="23">
        <v>138.97</v>
      </c>
      <c r="I28" s="239"/>
      <c r="J28" s="240" t="str">
        <f t="shared" si="0"/>
        <v>Allstate Corp/The</v>
      </c>
      <c r="K28" s="241" t="str">
        <f t="shared" si="0"/>
        <v>ALL</v>
      </c>
      <c r="L28" s="158">
        <f t="shared" si="1"/>
        <v>36856.174498779998</v>
      </c>
      <c r="M28" s="159">
        <f t="shared" si="2"/>
        <v>2.4134705332086063E-2</v>
      </c>
      <c r="N28" s="159">
        <f t="shared" si="3"/>
        <v>1.9950000000000002E-2</v>
      </c>
      <c r="O28" s="242">
        <f t="shared" si="4"/>
        <v>4.4325449017773626E-2</v>
      </c>
      <c r="P28" s="160">
        <f t="shared" si="5"/>
        <v>1.0849419689210602E-3</v>
      </c>
      <c r="Q28" s="161">
        <f t="shared" si="6"/>
        <v>4.8090539930653391E-5</v>
      </c>
    </row>
    <row r="29" spans="1:17">
      <c r="A29" s="23" t="s">
        <v>1421</v>
      </c>
      <c r="B29" s="23" t="s">
        <v>2710</v>
      </c>
      <c r="C29" s="23" t="s">
        <v>1422</v>
      </c>
      <c r="D29" s="23">
        <v>9993226950.7199993</v>
      </c>
      <c r="E29" s="23">
        <v>1.4231715893108299</v>
      </c>
      <c r="F29" s="23">
        <v>8.65</v>
      </c>
      <c r="G29" s="23">
        <v>87.844819999999999</v>
      </c>
      <c r="H29" s="23">
        <v>113.76</v>
      </c>
      <c r="I29" s="239"/>
      <c r="J29" s="240" t="str">
        <f t="shared" si="0"/>
        <v>Allegion plc</v>
      </c>
      <c r="K29" s="241" t="str">
        <f t="shared" si="0"/>
        <v>ALLE</v>
      </c>
      <c r="L29" s="158">
        <f t="shared" si="1"/>
        <v>9993.2269507199999</v>
      </c>
      <c r="M29" s="159">
        <f t="shared" si="2"/>
        <v>1.4231715893108298E-2</v>
      </c>
      <c r="N29" s="159">
        <f t="shared" si="3"/>
        <v>8.6500000000000007E-2</v>
      </c>
      <c r="O29" s="242">
        <f t="shared" si="4"/>
        <v>0.10134723760548524</v>
      </c>
      <c r="P29" s="160">
        <f t="shared" si="5"/>
        <v>2.9417245471713432E-4</v>
      </c>
      <c r="Q29" s="161">
        <f t="shared" si="6"/>
        <v>2.9813565665206259E-5</v>
      </c>
    </row>
    <row r="30" spans="1:17">
      <c r="A30" s="23" t="s">
        <v>1423</v>
      </c>
      <c r="B30" s="23" t="s">
        <v>2234</v>
      </c>
      <c r="C30" s="23" t="s">
        <v>1424</v>
      </c>
      <c r="D30" s="23">
        <v>92830045228.339996</v>
      </c>
      <c r="E30" s="23">
        <v>0.98481404019277985</v>
      </c>
      <c r="F30" s="23">
        <v>2.3650000000000002</v>
      </c>
      <c r="G30" s="23">
        <v>844.13969999999995</v>
      </c>
      <c r="H30" s="23">
        <v>109.97</v>
      </c>
      <c r="I30" s="239"/>
      <c r="J30" s="240" t="str">
        <f t="shared" si="0"/>
        <v>Applied Materials Inc</v>
      </c>
      <c r="K30" s="241" t="str">
        <f t="shared" si="0"/>
        <v>AMAT</v>
      </c>
      <c r="L30" s="158">
        <f t="shared" si="1"/>
        <v>92830.045228339994</v>
      </c>
      <c r="M30" s="159">
        <f t="shared" si="2"/>
        <v>9.8481404019277984E-3</v>
      </c>
      <c r="N30" s="159">
        <f t="shared" si="3"/>
        <v>2.3650000000000001E-2</v>
      </c>
      <c r="O30" s="242">
        <f t="shared" si="4"/>
        <v>3.3614594662180593E-2</v>
      </c>
      <c r="P30" s="160">
        <f t="shared" si="5"/>
        <v>2.7326550683766737E-3</v>
      </c>
      <c r="Q30" s="161">
        <f t="shared" si="6"/>
        <v>9.1857092475035277E-5</v>
      </c>
    </row>
    <row r="31" spans="1:17">
      <c r="A31" s="23" t="s">
        <v>2650</v>
      </c>
      <c r="B31" s="23" t="s">
        <v>2711</v>
      </c>
      <c r="C31" s="23" t="s">
        <v>2651</v>
      </c>
      <c r="D31" s="23">
        <v>18061807214.280003</v>
      </c>
      <c r="E31" s="23">
        <v>4.0230832646331409</v>
      </c>
      <c r="F31" s="23">
        <v>3.58</v>
      </c>
      <c r="G31" s="23">
        <v>1489.02</v>
      </c>
      <c r="H31" s="23">
        <v>12.13</v>
      </c>
      <c r="I31" s="239"/>
      <c r="J31" s="240" t="str">
        <f t="shared" si="0"/>
        <v>Amcor PLC</v>
      </c>
      <c r="K31" s="241" t="str">
        <f t="shared" si="0"/>
        <v>AMCR</v>
      </c>
      <c r="L31" s="158">
        <f t="shared" si="1"/>
        <v>18061.807214280001</v>
      </c>
      <c r="M31" s="159">
        <f t="shared" si="2"/>
        <v>4.0230832646331406E-2</v>
      </c>
      <c r="N31" s="159">
        <f t="shared" si="3"/>
        <v>3.5799999999999998E-2</v>
      </c>
      <c r="O31" s="242">
        <f t="shared" si="4"/>
        <v>7.675096455070074E-2</v>
      </c>
      <c r="P31" s="160">
        <f t="shared" si="5"/>
        <v>5.3168873188350616E-4</v>
      </c>
      <c r="Q31" s="161">
        <f t="shared" si="6"/>
        <v>4.0807623012798012E-5</v>
      </c>
    </row>
    <row r="32" spans="1:17">
      <c r="A32" s="23" t="s">
        <v>2235</v>
      </c>
      <c r="B32" s="23" t="s">
        <v>2236</v>
      </c>
      <c r="C32" s="23" t="s">
        <v>2108</v>
      </c>
      <c r="D32" s="23">
        <v>114477287502</v>
      </c>
      <c r="E32" s="23">
        <v>0</v>
      </c>
      <c r="F32" s="23">
        <v>28.207000000000001</v>
      </c>
      <c r="G32" s="23">
        <v>1612.356</v>
      </c>
      <c r="H32" s="23">
        <v>71</v>
      </c>
      <c r="I32" s="239"/>
      <c r="J32" s="240" t="str">
        <f t="shared" si="0"/>
        <v>Advanced Micro Devices Inc</v>
      </c>
      <c r="K32" s="241" t="str">
        <f t="shared" si="0"/>
        <v>AMD</v>
      </c>
      <c r="L32" s="158">
        <f t="shared" si="1"/>
        <v>114477.28750200001</v>
      </c>
      <c r="M32" s="159">
        <f t="shared" si="2"/>
        <v>0</v>
      </c>
      <c r="N32" s="159">
        <f t="shared" si="3"/>
        <v>0.28206999999999999</v>
      </c>
      <c r="O32" s="242">
        <f t="shared" si="4"/>
        <v>0.28206999999999999</v>
      </c>
      <c r="P32" s="160">
        <f t="shared" si="5"/>
        <v>3.3698889097476311E-3</v>
      </c>
      <c r="Q32" s="161">
        <f t="shared" si="6"/>
        <v>9.5054456477251424E-4</v>
      </c>
    </row>
    <row r="33" spans="1:17">
      <c r="A33" s="23" t="s">
        <v>1425</v>
      </c>
      <c r="B33" s="23" t="s">
        <v>2237</v>
      </c>
      <c r="C33" s="23" t="s">
        <v>1426</v>
      </c>
      <c r="D33" s="23">
        <v>33559397033.609997</v>
      </c>
      <c r="E33" s="23">
        <v>0.60357216177376316</v>
      </c>
      <c r="F33" s="23">
        <v>9.91</v>
      </c>
      <c r="G33" s="23">
        <v>229.65439999999998</v>
      </c>
      <c r="H33" s="23">
        <v>146.13</v>
      </c>
      <c r="I33" s="239"/>
      <c r="J33" s="240" t="str">
        <f t="shared" si="0"/>
        <v>AMETEK Inc</v>
      </c>
      <c r="K33" s="241" t="str">
        <f t="shared" si="0"/>
        <v>AME</v>
      </c>
      <c r="L33" s="158">
        <f t="shared" si="1"/>
        <v>33559.397033609996</v>
      </c>
      <c r="M33" s="159">
        <f t="shared" si="2"/>
        <v>6.0357216177376318E-3</v>
      </c>
      <c r="N33" s="159">
        <f t="shared" si="3"/>
        <v>9.9100000000000008E-2</v>
      </c>
      <c r="O33" s="242">
        <f t="shared" si="4"/>
        <v>0.10543479162389655</v>
      </c>
      <c r="P33" s="160">
        <f t="shared" si="5"/>
        <v>9.8789412598026551E-4</v>
      </c>
      <c r="Q33" s="161">
        <f t="shared" si="6"/>
        <v>1.0415841131920069E-4</v>
      </c>
    </row>
    <row r="34" spans="1:17">
      <c r="A34" s="23" t="s">
        <v>1427</v>
      </c>
      <c r="B34" s="23" t="s">
        <v>2238</v>
      </c>
      <c r="C34" s="23" t="s">
        <v>1428</v>
      </c>
      <c r="D34" s="23">
        <v>144989477646.38004</v>
      </c>
      <c r="E34" s="23">
        <v>2.8237588782983103</v>
      </c>
      <c r="F34" s="23">
        <v>7</v>
      </c>
      <c r="G34" s="23">
        <v>533.57920000000001</v>
      </c>
      <c r="H34" s="23">
        <v>271.73</v>
      </c>
      <c r="I34" s="239"/>
      <c r="J34" s="240" t="str">
        <f t="shared" si="0"/>
        <v>Amgen Inc</v>
      </c>
      <c r="K34" s="241" t="str">
        <f t="shared" si="0"/>
        <v>AMGN</v>
      </c>
      <c r="L34" s="158">
        <f t="shared" si="1"/>
        <v>144989.47764638002</v>
      </c>
      <c r="M34" s="159">
        <f t="shared" si="2"/>
        <v>2.8237588782983103E-2</v>
      </c>
      <c r="N34" s="159">
        <f t="shared" si="3"/>
        <v>7.0000000000000007E-2</v>
      </c>
      <c r="O34" s="242">
        <f t="shared" si="4"/>
        <v>9.9225904390387518E-2</v>
      </c>
      <c r="P34" s="160">
        <f t="shared" si="5"/>
        <v>4.2680818476075605E-3</v>
      </c>
      <c r="Q34" s="161">
        <f t="shared" si="6"/>
        <v>4.235042813410563E-4</v>
      </c>
    </row>
    <row r="35" spans="1:17">
      <c r="A35" s="23" t="s">
        <v>1429</v>
      </c>
      <c r="B35" s="23" t="s">
        <v>2239</v>
      </c>
      <c r="C35" s="23" t="s">
        <v>1430</v>
      </c>
      <c r="D35" s="23">
        <v>35456082362.82</v>
      </c>
      <c r="E35" s="23">
        <v>1.4730776157032235</v>
      </c>
      <c r="F35" s="23">
        <v>12.805</v>
      </c>
      <c r="G35" s="23">
        <v>106.41719999999999</v>
      </c>
      <c r="H35" s="23">
        <v>333.18</v>
      </c>
      <c r="I35" s="239"/>
      <c r="J35" s="240" t="str">
        <f t="shared" si="0"/>
        <v>Ameriprise Financial Inc</v>
      </c>
      <c r="K35" s="241" t="str">
        <f t="shared" si="0"/>
        <v>AMP</v>
      </c>
      <c r="L35" s="158">
        <f t="shared" si="1"/>
        <v>35456.082362820001</v>
      </c>
      <c r="M35" s="159">
        <f t="shared" si="2"/>
        <v>1.4730776157032235E-2</v>
      </c>
      <c r="N35" s="159">
        <f t="shared" si="3"/>
        <v>0.12805</v>
      </c>
      <c r="O35" s="242">
        <f t="shared" si="4"/>
        <v>0.14372391410048621</v>
      </c>
      <c r="P35" s="160">
        <f t="shared" si="5"/>
        <v>1.0437271999083509E-3</v>
      </c>
      <c r="Q35" s="161">
        <f t="shared" si="6"/>
        <v>1.5000855842396883E-4</v>
      </c>
    </row>
    <row r="36" spans="1:17">
      <c r="A36" s="23" t="s">
        <v>1431</v>
      </c>
      <c r="B36" s="23" t="s">
        <v>2240</v>
      </c>
      <c r="C36" s="23" t="s">
        <v>1432</v>
      </c>
      <c r="D36" s="23">
        <v>108397640434.42999</v>
      </c>
      <c r="E36" s="23">
        <v>2.5102014518276703</v>
      </c>
      <c r="F36" s="23">
        <v>11.41</v>
      </c>
      <c r="G36" s="23">
        <v>465.60559999999998</v>
      </c>
      <c r="H36" s="23">
        <v>232.81</v>
      </c>
      <c r="I36" s="239"/>
      <c r="J36" s="240" t="str">
        <f t="shared" si="0"/>
        <v>American Tower Corp</v>
      </c>
      <c r="K36" s="241" t="str">
        <f t="shared" si="0"/>
        <v>AMT</v>
      </c>
      <c r="L36" s="158">
        <f t="shared" si="1"/>
        <v>108397.64043443</v>
      </c>
      <c r="M36" s="159">
        <f t="shared" si="2"/>
        <v>2.5102014518276702E-2</v>
      </c>
      <c r="N36" s="159">
        <f t="shared" si="3"/>
        <v>0.11410000000000001</v>
      </c>
      <c r="O36" s="242">
        <f t="shared" si="4"/>
        <v>0.14063408444654441</v>
      </c>
      <c r="P36" s="160">
        <f t="shared" si="5"/>
        <v>3.1909212238839533E-3</v>
      </c>
      <c r="Q36" s="161">
        <f t="shared" si="6"/>
        <v>4.4875228486196671E-4</v>
      </c>
    </row>
    <row r="37" spans="1:17">
      <c r="A37" s="23" t="s">
        <v>1433</v>
      </c>
      <c r="B37" s="23" t="s">
        <v>2241</v>
      </c>
      <c r="C37" s="23" t="s">
        <v>1434</v>
      </c>
      <c r="D37" s="23">
        <v>1000986307749.12</v>
      </c>
      <c r="E37" s="23">
        <v>0</v>
      </c>
      <c r="F37" s="23">
        <v>-2.68</v>
      </c>
      <c r="G37" s="23">
        <v>10201.65</v>
      </c>
      <c r="H37" s="23">
        <v>98.12</v>
      </c>
      <c r="I37" s="239"/>
      <c r="J37" s="240" t="str">
        <f t="shared" si="0"/>
        <v>Amazon.com Inc</v>
      </c>
      <c r="K37" s="241" t="str">
        <f t="shared" si="0"/>
        <v>AMZN</v>
      </c>
      <c r="L37" s="158">
        <f t="shared" si="1"/>
        <v>1000986.3077491201</v>
      </c>
      <c r="M37" s="159">
        <f t="shared" si="2"/>
        <v>0</v>
      </c>
      <c r="N37" s="159">
        <f t="shared" si="3"/>
        <v>-2.6800000000000001E-2</v>
      </c>
      <c r="O37" s="242">
        <f t="shared" si="4"/>
        <v>-2.6800000000000001E-2</v>
      </c>
      <c r="P37" s="160">
        <f t="shared" si="5"/>
        <v>2.9466217543231501E-2</v>
      </c>
      <c r="Q37" s="161">
        <f t="shared" si="6"/>
        <v>-7.896946301586043E-4</v>
      </c>
    </row>
    <row r="38" spans="1:17">
      <c r="A38" s="23" t="s">
        <v>2242</v>
      </c>
      <c r="B38" s="23" t="s">
        <v>2243</v>
      </c>
      <c r="C38" s="23" t="s">
        <v>2244</v>
      </c>
      <c r="D38" s="23">
        <v>35140850840</v>
      </c>
      <c r="E38" s="23">
        <v>0</v>
      </c>
      <c r="F38" s="23">
        <v>29.234999999999999</v>
      </c>
      <c r="G38" s="23">
        <v>305.57259999999997</v>
      </c>
      <c r="H38" s="23">
        <v>115</v>
      </c>
      <c r="I38" s="239"/>
      <c r="J38" s="240" t="str">
        <f t="shared" si="0"/>
        <v>Arista Networks Inc</v>
      </c>
      <c r="K38" s="241" t="str">
        <f t="shared" si="0"/>
        <v>ANET</v>
      </c>
      <c r="L38" s="158">
        <f t="shared" si="1"/>
        <v>35140.850839999999</v>
      </c>
      <c r="M38" s="159">
        <f t="shared" si="2"/>
        <v>0</v>
      </c>
      <c r="N38" s="159">
        <f t="shared" si="3"/>
        <v>0.29235</v>
      </c>
      <c r="O38" s="242">
        <f t="shared" si="4"/>
        <v>0.29235</v>
      </c>
      <c r="P38" s="160">
        <f t="shared" si="5"/>
        <v>1.0344476717509823E-3</v>
      </c>
      <c r="Q38" s="161">
        <f t="shared" si="6"/>
        <v>3.0242077683639965E-4</v>
      </c>
    </row>
    <row r="39" spans="1:17">
      <c r="A39" s="23" t="s">
        <v>2150</v>
      </c>
      <c r="B39" s="23" t="s">
        <v>2245</v>
      </c>
      <c r="C39" s="23" t="s">
        <v>2151</v>
      </c>
      <c r="D39" s="23">
        <v>22135218913.5</v>
      </c>
      <c r="E39" s="23">
        <v>0</v>
      </c>
      <c r="F39" s="23">
        <v>7.94</v>
      </c>
      <c r="G39" s="23">
        <v>87.11224</v>
      </c>
      <c r="H39" s="23">
        <v>254.1</v>
      </c>
      <c r="I39" s="239"/>
      <c r="J39" s="240" t="str">
        <f t="shared" si="0"/>
        <v>ANSYS Inc</v>
      </c>
      <c r="K39" s="241" t="str">
        <f t="shared" si="0"/>
        <v>ANSS</v>
      </c>
      <c r="L39" s="158">
        <f t="shared" si="1"/>
        <v>22135.218913500001</v>
      </c>
      <c r="M39" s="159">
        <f t="shared" si="2"/>
        <v>0</v>
      </c>
      <c r="N39" s="159">
        <f t="shared" si="3"/>
        <v>7.9399999999999998E-2</v>
      </c>
      <c r="O39" s="242">
        <f t="shared" si="4"/>
        <v>7.9399999999999998E-2</v>
      </c>
      <c r="P39" s="160">
        <f t="shared" si="5"/>
        <v>6.5159849922314468E-4</v>
      </c>
      <c r="Q39" s="161">
        <f t="shared" si="6"/>
        <v>5.1736920838317687E-5</v>
      </c>
    </row>
    <row r="40" spans="1:17">
      <c r="A40" s="23" t="s">
        <v>1435</v>
      </c>
      <c r="B40" s="23" t="s">
        <v>2246</v>
      </c>
      <c r="C40" s="23" t="s">
        <v>1436</v>
      </c>
      <c r="D40" s="23">
        <v>65607545711.12001</v>
      </c>
      <c r="E40" s="23">
        <v>0.68764385030110031</v>
      </c>
      <c r="F40" s="23">
        <v>11.44</v>
      </c>
      <c r="G40" s="23">
        <v>206.85289999999998</v>
      </c>
      <c r="H40" s="23">
        <v>317.17</v>
      </c>
      <c r="I40" s="239"/>
      <c r="J40" s="240" t="str">
        <f t="shared" si="0"/>
        <v>Aon PLC</v>
      </c>
      <c r="K40" s="241" t="str">
        <f t="shared" si="0"/>
        <v>AON</v>
      </c>
      <c r="L40" s="158">
        <f t="shared" si="1"/>
        <v>65607.545711120008</v>
      </c>
      <c r="M40" s="159">
        <f t="shared" si="2"/>
        <v>6.876438503011003E-3</v>
      </c>
      <c r="N40" s="159">
        <f t="shared" si="3"/>
        <v>0.1144</v>
      </c>
      <c r="O40" s="242">
        <f t="shared" si="4"/>
        <v>0.12166977078538323</v>
      </c>
      <c r="P40" s="160">
        <f t="shared" si="5"/>
        <v>1.9313013569071634E-3</v>
      </c>
      <c r="Q40" s="161">
        <f t="shared" si="6"/>
        <v>2.3498099341239418E-4</v>
      </c>
    </row>
    <row r="41" spans="1:17">
      <c r="A41" s="23" t="s">
        <v>2154</v>
      </c>
      <c r="B41" s="23" t="s">
        <v>2765</v>
      </c>
      <c r="C41" s="23" t="s">
        <v>2155</v>
      </c>
      <c r="D41" s="23">
        <v>9491943492.5100021</v>
      </c>
      <c r="E41" s="23">
        <v>1.834862385321101</v>
      </c>
      <c r="F41" s="23" t="s">
        <v>1377</v>
      </c>
      <c r="G41" s="23">
        <v>126.86969999999999</v>
      </c>
      <c r="H41" s="23">
        <v>62.13</v>
      </c>
      <c r="I41" s="239"/>
      <c r="J41" s="240" t="str">
        <f t="shared" si="0"/>
        <v>A O Smith Corp</v>
      </c>
      <c r="K41" s="241" t="str">
        <f t="shared" si="0"/>
        <v>AOS</v>
      </c>
      <c r="L41" s="158">
        <f t="shared" si="1"/>
        <v>9491.9434925100013</v>
      </c>
      <c r="M41" s="159">
        <f t="shared" si="2"/>
        <v>1.834862385321101E-2</v>
      </c>
      <c r="N41" s="159" t="str">
        <f t="shared" si="3"/>
        <v>N/A</v>
      </c>
      <c r="O41" s="242" t="str">
        <f t="shared" si="4"/>
        <v>N/A</v>
      </c>
      <c r="P41" s="160" t="str">
        <f t="shared" si="5"/>
        <v>N/A</v>
      </c>
      <c r="Q41" s="161" t="str">
        <f t="shared" si="6"/>
        <v>N/A</v>
      </c>
    </row>
    <row r="42" spans="1:17">
      <c r="A42" s="23" t="s">
        <v>2766</v>
      </c>
      <c r="B42" s="23" t="s">
        <v>2843</v>
      </c>
      <c r="C42" s="23" t="s">
        <v>1437</v>
      </c>
      <c r="D42" s="23">
        <v>14577345057.34</v>
      </c>
      <c r="E42" s="23">
        <v>1.380679311865902</v>
      </c>
      <c r="F42" s="23">
        <v>34.700000000000003</v>
      </c>
      <c r="G42" s="23">
        <v>321.51179999999999</v>
      </c>
      <c r="H42" s="23">
        <v>45.34</v>
      </c>
      <c r="I42" s="239"/>
      <c r="J42" s="240" t="str">
        <f t="shared" si="0"/>
        <v>APA Corp</v>
      </c>
      <c r="K42" s="241" t="str">
        <f t="shared" si="0"/>
        <v>APA</v>
      </c>
      <c r="L42" s="158">
        <f t="shared" si="1"/>
        <v>14577.34505734</v>
      </c>
      <c r="M42" s="159">
        <f t="shared" si="2"/>
        <v>1.380679311865902E-2</v>
      </c>
      <c r="N42" s="159">
        <f t="shared" si="3"/>
        <v>0.34700000000000003</v>
      </c>
      <c r="O42" s="242">
        <f t="shared" si="4"/>
        <v>0.36320227172474639</v>
      </c>
      <c r="P42" s="160">
        <f t="shared" si="5"/>
        <v>4.2911598024574334E-4</v>
      </c>
      <c r="Q42" s="161">
        <f t="shared" si="6"/>
        <v>1.5585589885864538E-4</v>
      </c>
    </row>
    <row r="43" spans="1:17">
      <c r="A43" s="23" t="s">
        <v>1438</v>
      </c>
      <c r="B43" s="23" t="s">
        <v>2748</v>
      </c>
      <c r="C43" s="23" t="s">
        <v>1439</v>
      </c>
      <c r="D43" s="23">
        <v>69126971959.799988</v>
      </c>
      <c r="E43" s="23">
        <v>2.194605009633912</v>
      </c>
      <c r="F43" s="23">
        <v>13.725</v>
      </c>
      <c r="G43" s="23">
        <v>221.98769999999999</v>
      </c>
      <c r="H43" s="23">
        <v>311.39999999999998</v>
      </c>
      <c r="I43" s="239"/>
      <c r="J43" s="240" t="str">
        <f t="shared" si="0"/>
        <v>Air Products and Chemicals Inc</v>
      </c>
      <c r="K43" s="241" t="str">
        <f t="shared" si="0"/>
        <v>APD</v>
      </c>
      <c r="L43" s="158">
        <f t="shared" si="1"/>
        <v>69126.971959799994</v>
      </c>
      <c r="M43" s="159">
        <f t="shared" si="2"/>
        <v>2.1946050096339119E-2</v>
      </c>
      <c r="N43" s="159">
        <f t="shared" si="3"/>
        <v>0.13724999999999998</v>
      </c>
      <c r="O43" s="242">
        <f t="shared" si="4"/>
        <v>0.16070209778420036</v>
      </c>
      <c r="P43" s="160">
        <f t="shared" si="5"/>
        <v>2.0349033529266287E-3</v>
      </c>
      <c r="Q43" s="161">
        <f t="shared" si="6"/>
        <v>3.2701323760341228E-4</v>
      </c>
    </row>
    <row r="44" spans="1:17">
      <c r="A44" s="23" t="s">
        <v>1440</v>
      </c>
      <c r="B44" s="23" t="s">
        <v>2247</v>
      </c>
      <c r="C44" s="23" t="s">
        <v>1441</v>
      </c>
      <c r="D44" s="23">
        <v>47827748179.800011</v>
      </c>
      <c r="E44" s="23">
        <v>1.0065945004354859</v>
      </c>
      <c r="F44" s="23">
        <v>9.9</v>
      </c>
      <c r="G44" s="23">
        <v>595.09449999999993</v>
      </c>
      <c r="H44" s="23">
        <v>80.37</v>
      </c>
      <c r="I44" s="239"/>
      <c r="J44" s="240" t="str">
        <f t="shared" si="0"/>
        <v>Amphenol Corp</v>
      </c>
      <c r="K44" s="241" t="str">
        <f t="shared" si="0"/>
        <v>APH</v>
      </c>
      <c r="L44" s="158">
        <f t="shared" si="1"/>
        <v>47827.748179800008</v>
      </c>
      <c r="M44" s="159">
        <f t="shared" si="2"/>
        <v>1.006594500435486E-2</v>
      </c>
      <c r="N44" s="159">
        <f t="shared" si="3"/>
        <v>9.9000000000000005E-2</v>
      </c>
      <c r="O44" s="242">
        <f t="shared" si="4"/>
        <v>0.10956420928207043</v>
      </c>
      <c r="P44" s="160">
        <f t="shared" si="5"/>
        <v>1.4079141957874801E-3</v>
      </c>
      <c r="Q44" s="161">
        <f t="shared" si="6"/>
        <v>1.5425700559845736E-4</v>
      </c>
    </row>
    <row r="45" spans="1:17">
      <c r="A45" s="23" t="s">
        <v>2181</v>
      </c>
      <c r="B45" s="23" t="s">
        <v>2248</v>
      </c>
      <c r="C45" s="23" t="s">
        <v>2177</v>
      </c>
      <c r="D45" s="23">
        <v>27514929747.450001</v>
      </c>
      <c r="E45" s="23">
        <v>5.5145248645987202E-2</v>
      </c>
      <c r="F45" s="23">
        <v>11.293000000000001</v>
      </c>
      <c r="G45" s="23">
        <v>270.94959999999998</v>
      </c>
      <c r="H45" s="23">
        <v>101.55</v>
      </c>
      <c r="I45" s="239"/>
      <c r="J45" s="240" t="str">
        <f t="shared" si="0"/>
        <v>Aptiv PLC</v>
      </c>
      <c r="K45" s="241" t="str">
        <f t="shared" si="0"/>
        <v>APTV</v>
      </c>
      <c r="L45" s="158">
        <f t="shared" si="1"/>
        <v>27514.929747450002</v>
      </c>
      <c r="M45" s="159">
        <f t="shared" si="2"/>
        <v>5.5145248645987197E-4</v>
      </c>
      <c r="N45" s="159">
        <f t="shared" si="3"/>
        <v>0.11293000000000002</v>
      </c>
      <c r="O45" s="242">
        <f t="shared" si="4"/>
        <v>0.11351259025110784</v>
      </c>
      <c r="P45" s="160">
        <f t="shared" si="5"/>
        <v>8.0996203379466879E-4</v>
      </c>
      <c r="Q45" s="161">
        <f t="shared" si="6"/>
        <v>9.1940888461088192E-5</v>
      </c>
    </row>
    <row r="46" spans="1:17">
      <c r="A46" s="23" t="s">
        <v>2109</v>
      </c>
      <c r="B46" s="23" t="s">
        <v>2249</v>
      </c>
      <c r="C46" s="23" t="s">
        <v>2110</v>
      </c>
      <c r="D46" s="23">
        <v>25527057527.32</v>
      </c>
      <c r="E46" s="23">
        <v>3.030147200617086</v>
      </c>
      <c r="F46" s="23">
        <v>-6.04</v>
      </c>
      <c r="G46" s="23">
        <v>164.0873</v>
      </c>
      <c r="H46" s="23">
        <v>155.57</v>
      </c>
      <c r="I46" s="239"/>
      <c r="J46" s="240" t="str">
        <f t="shared" si="0"/>
        <v>Alexandria Real Estate Equities Inc</v>
      </c>
      <c r="K46" s="241" t="str">
        <f t="shared" si="0"/>
        <v>ARE</v>
      </c>
      <c r="L46" s="158">
        <f t="shared" si="1"/>
        <v>25527.057527320001</v>
      </c>
      <c r="M46" s="159">
        <f t="shared" si="2"/>
        <v>3.0301472006170858E-2</v>
      </c>
      <c r="N46" s="159">
        <f t="shared" si="3"/>
        <v>-6.0400000000000002E-2</v>
      </c>
      <c r="O46" s="242">
        <f t="shared" si="4"/>
        <v>-3.1013632448415505E-2</v>
      </c>
      <c r="P46" s="160">
        <f t="shared" si="5"/>
        <v>7.5144467463297089E-4</v>
      </c>
      <c r="Q46" s="161">
        <f t="shared" si="6"/>
        <v>-2.3305028944386138E-5</v>
      </c>
    </row>
    <row r="47" spans="1:17">
      <c r="A47" s="23" t="s">
        <v>2250</v>
      </c>
      <c r="B47" s="23" t="s">
        <v>2251</v>
      </c>
      <c r="C47" s="23" t="s">
        <v>2207</v>
      </c>
      <c r="D47" s="23">
        <v>16180172856.759998</v>
      </c>
      <c r="E47" s="23">
        <v>2.5527279065713793</v>
      </c>
      <c r="F47" s="23" t="s">
        <v>1377</v>
      </c>
      <c r="G47" s="23">
        <v>141.01599999999999</v>
      </c>
      <c r="H47" s="23">
        <v>114.74</v>
      </c>
      <c r="I47" s="239"/>
      <c r="J47" s="240" t="str">
        <f t="shared" si="0"/>
        <v>Atmos Energy Corp</v>
      </c>
      <c r="K47" s="241" t="str">
        <f t="shared" si="0"/>
        <v>ATO</v>
      </c>
      <c r="L47" s="158">
        <f t="shared" si="1"/>
        <v>16180.172856759998</v>
      </c>
      <c r="M47" s="159">
        <f t="shared" si="2"/>
        <v>2.5527279065713792E-2</v>
      </c>
      <c r="N47" s="159" t="str">
        <f t="shared" si="3"/>
        <v>N/A</v>
      </c>
      <c r="O47" s="242" t="str">
        <f t="shared" si="4"/>
        <v>N/A</v>
      </c>
      <c r="P47" s="160" t="str">
        <f t="shared" si="5"/>
        <v>N/A</v>
      </c>
      <c r="Q47" s="161" t="str">
        <f t="shared" si="6"/>
        <v>N/A</v>
      </c>
    </row>
    <row r="48" spans="1:17">
      <c r="A48" s="23" t="s">
        <v>1442</v>
      </c>
      <c r="B48" s="23" t="s">
        <v>2252</v>
      </c>
      <c r="C48" s="23" t="s">
        <v>1443</v>
      </c>
      <c r="D48" s="23">
        <v>59996056954.540001</v>
      </c>
      <c r="E48" s="23">
        <v>0.61961909731280984</v>
      </c>
      <c r="F48" s="23">
        <v>3.6</v>
      </c>
      <c r="G48" s="23">
        <v>782.62529999999992</v>
      </c>
      <c r="H48" s="23">
        <v>76.66</v>
      </c>
      <c r="I48" s="239"/>
      <c r="J48" s="240" t="str">
        <f t="shared" si="0"/>
        <v>Activision Blizzard Inc</v>
      </c>
      <c r="K48" s="241" t="str">
        <f t="shared" si="0"/>
        <v>ATVI</v>
      </c>
      <c r="L48" s="158">
        <f t="shared" si="1"/>
        <v>59996.056954539999</v>
      </c>
      <c r="M48" s="159">
        <f t="shared" si="2"/>
        <v>6.1961909731280988E-3</v>
      </c>
      <c r="N48" s="159">
        <f t="shared" si="3"/>
        <v>3.6000000000000004E-2</v>
      </c>
      <c r="O48" s="242">
        <f t="shared" si="4"/>
        <v>4.2307722410644406E-2</v>
      </c>
      <c r="P48" s="160">
        <f t="shared" si="5"/>
        <v>1.7661149331142157E-3</v>
      </c>
      <c r="Q48" s="161">
        <f t="shared" si="6"/>
        <v>7.4720300335490055E-5</v>
      </c>
    </row>
    <row r="49" spans="1:17">
      <c r="A49" s="23" t="s">
        <v>1444</v>
      </c>
      <c r="B49" s="23" t="s">
        <v>2253</v>
      </c>
      <c r="C49" s="23" t="s">
        <v>1445</v>
      </c>
      <c r="D49" s="23">
        <v>23481770365.349995</v>
      </c>
      <c r="E49" s="23">
        <v>3.7974381888591009</v>
      </c>
      <c r="F49" s="23">
        <v>13.385</v>
      </c>
      <c r="G49" s="23">
        <v>139.8974</v>
      </c>
      <c r="H49" s="23">
        <v>167.85</v>
      </c>
      <c r="I49" s="239"/>
      <c r="J49" s="240" t="str">
        <f t="shared" si="0"/>
        <v>AvalonBay Communities Inc</v>
      </c>
      <c r="K49" s="241" t="str">
        <f t="shared" si="0"/>
        <v>AVB</v>
      </c>
      <c r="L49" s="158">
        <f t="shared" si="1"/>
        <v>23481.770365349996</v>
      </c>
      <c r="M49" s="159">
        <f t="shared" si="2"/>
        <v>3.7974381888591008E-2</v>
      </c>
      <c r="N49" s="159">
        <f t="shared" si="3"/>
        <v>0.13385</v>
      </c>
      <c r="O49" s="242">
        <f t="shared" si="4"/>
        <v>0.17436581739648496</v>
      </c>
      <c r="P49" s="160">
        <f t="shared" si="5"/>
        <v>6.9123718129721632E-4</v>
      </c>
      <c r="Q49" s="161">
        <f t="shared" si="6"/>
        <v>1.2052813613173138E-4</v>
      </c>
    </row>
    <row r="50" spans="1:17">
      <c r="A50" s="23" t="s">
        <v>1446</v>
      </c>
      <c r="B50" s="23" t="s">
        <v>2254</v>
      </c>
      <c r="C50" s="23" t="s">
        <v>1447</v>
      </c>
      <c r="D50" s="23">
        <v>241956075060</v>
      </c>
      <c r="E50" s="23">
        <v>3.1777202072538864</v>
      </c>
      <c r="F50" s="23">
        <v>12.943</v>
      </c>
      <c r="G50" s="23">
        <v>417.8861</v>
      </c>
      <c r="H50" s="23">
        <v>579</v>
      </c>
      <c r="I50" s="239"/>
      <c r="J50" s="240" t="str">
        <f t="shared" si="0"/>
        <v>Broadcom Inc</v>
      </c>
      <c r="K50" s="241" t="str">
        <f t="shared" si="0"/>
        <v>AVGO</v>
      </c>
      <c r="L50" s="158">
        <f t="shared" si="1"/>
        <v>241956.07506</v>
      </c>
      <c r="M50" s="159">
        <f t="shared" si="2"/>
        <v>3.1777202072538861E-2</v>
      </c>
      <c r="N50" s="159">
        <f t="shared" si="3"/>
        <v>0.12942999999999999</v>
      </c>
      <c r="O50" s="242">
        <f t="shared" si="4"/>
        <v>0.16326366370466322</v>
      </c>
      <c r="P50" s="160">
        <f t="shared" si="5"/>
        <v>7.1225053613933184E-3</v>
      </c>
      <c r="Q50" s="161">
        <f t="shared" si="6"/>
        <v>1.1628463200571795E-3</v>
      </c>
    </row>
    <row r="51" spans="1:17">
      <c r="A51" s="23" t="s">
        <v>1448</v>
      </c>
      <c r="B51" s="23" t="s">
        <v>2255</v>
      </c>
      <c r="C51" s="23" t="s">
        <v>1449</v>
      </c>
      <c r="D51" s="23">
        <v>15816487194.76</v>
      </c>
      <c r="E51" s="23">
        <v>1.4682092761339203</v>
      </c>
      <c r="F51" s="23">
        <v>7</v>
      </c>
      <c r="G51" s="23">
        <v>80.969009999999997</v>
      </c>
      <c r="H51" s="23">
        <v>195.34</v>
      </c>
      <c r="I51" s="239"/>
      <c r="J51" s="240" t="str">
        <f t="shared" si="0"/>
        <v>Avery Dennison Corp</v>
      </c>
      <c r="K51" s="241" t="str">
        <f t="shared" si="0"/>
        <v>AVY</v>
      </c>
      <c r="L51" s="158">
        <f t="shared" si="1"/>
        <v>15816.48719476</v>
      </c>
      <c r="M51" s="159">
        <f t="shared" si="2"/>
        <v>1.4682092761339203E-2</v>
      </c>
      <c r="N51" s="159">
        <f t="shared" si="3"/>
        <v>7.0000000000000007E-2</v>
      </c>
      <c r="O51" s="242">
        <f t="shared" si="4"/>
        <v>8.5195966007986082E-2</v>
      </c>
      <c r="P51" s="160">
        <f t="shared" si="5"/>
        <v>4.6559283462980339E-4</v>
      </c>
      <c r="Q51" s="161">
        <f t="shared" si="6"/>
        <v>3.9666631312682614E-5</v>
      </c>
    </row>
    <row r="52" spans="1:17">
      <c r="A52" s="23" t="s">
        <v>1450</v>
      </c>
      <c r="B52" s="23" t="s">
        <v>2256</v>
      </c>
      <c r="C52" s="23" t="s">
        <v>110</v>
      </c>
      <c r="D52" s="23">
        <v>28886994342.380005</v>
      </c>
      <c r="E52" s="23">
        <v>1.6183042739346636</v>
      </c>
      <c r="F52" s="23">
        <v>7.8129999999999997</v>
      </c>
      <c r="G52" s="23">
        <v>181.8279</v>
      </c>
      <c r="H52" s="23">
        <v>158.87</v>
      </c>
      <c r="I52" s="239"/>
      <c r="J52" s="240" t="str">
        <f t="shared" si="0"/>
        <v>American Water Works Co Inc</v>
      </c>
      <c r="K52" s="241" t="str">
        <f t="shared" si="0"/>
        <v>AWK</v>
      </c>
      <c r="L52" s="158">
        <f t="shared" si="1"/>
        <v>28886.994342380003</v>
      </c>
      <c r="M52" s="159">
        <f t="shared" si="2"/>
        <v>1.6183042739346634E-2</v>
      </c>
      <c r="N52" s="159">
        <f t="shared" si="3"/>
        <v>7.8129999999999991E-2</v>
      </c>
      <c r="O52" s="242">
        <f t="shared" si="4"/>
        <v>9.4945233303959195E-2</v>
      </c>
      <c r="P52" s="160">
        <f t="shared" si="5"/>
        <v>8.5035175094123568E-4</v>
      </c>
      <c r="Q52" s="161">
        <f t="shared" si="6"/>
        <v>8.0736845383545821E-5</v>
      </c>
    </row>
    <row r="53" spans="1:17">
      <c r="A53" s="23" t="s">
        <v>1451</v>
      </c>
      <c r="B53" s="23" t="s">
        <v>2257</v>
      </c>
      <c r="C53" s="23" t="s">
        <v>1452</v>
      </c>
      <c r="D53" s="23">
        <v>116388964728.95999</v>
      </c>
      <c r="E53" s="23">
        <v>1.3225475089881871</v>
      </c>
      <c r="F53" s="23">
        <v>10.573</v>
      </c>
      <c r="G53" s="23">
        <v>747.23270000000002</v>
      </c>
      <c r="H53" s="23">
        <v>155.76</v>
      </c>
      <c r="I53" s="239"/>
      <c r="J53" s="240" t="str">
        <f t="shared" si="0"/>
        <v>American Express Co</v>
      </c>
      <c r="K53" s="241" t="str">
        <f t="shared" si="0"/>
        <v>AXP</v>
      </c>
      <c r="L53" s="158">
        <f t="shared" si="1"/>
        <v>116388.96472896</v>
      </c>
      <c r="M53" s="159">
        <f t="shared" si="2"/>
        <v>1.3225475089881871E-2</v>
      </c>
      <c r="N53" s="159">
        <f t="shared" si="3"/>
        <v>0.10573</v>
      </c>
      <c r="O53" s="242">
        <f t="shared" si="4"/>
        <v>0.11965463983050847</v>
      </c>
      <c r="P53" s="160">
        <f t="shared" si="5"/>
        <v>3.4261633029196133E-3</v>
      </c>
      <c r="Q53" s="161">
        <f t="shared" si="6"/>
        <v>4.0995633601135161E-4</v>
      </c>
    </row>
    <row r="54" spans="1:17">
      <c r="A54" s="23" t="s">
        <v>1453</v>
      </c>
      <c r="B54" s="23" t="s">
        <v>2258</v>
      </c>
      <c r="C54" s="23" t="s">
        <v>1454</v>
      </c>
      <c r="D54" s="23">
        <v>44453622718.480011</v>
      </c>
      <c r="E54" s="23">
        <v>0</v>
      </c>
      <c r="F54" s="23">
        <v>11.305</v>
      </c>
      <c r="G54" s="23">
        <v>18.76567</v>
      </c>
      <c r="H54" s="23">
        <v>2368.88</v>
      </c>
      <c r="I54" s="239"/>
      <c r="J54" s="240" t="str">
        <f t="shared" si="0"/>
        <v>AutoZone Inc</v>
      </c>
      <c r="K54" s="241" t="str">
        <f t="shared" si="0"/>
        <v>AZO</v>
      </c>
      <c r="L54" s="158">
        <f t="shared" si="1"/>
        <v>44453.622718480008</v>
      </c>
      <c r="M54" s="159">
        <f t="shared" si="2"/>
        <v>0</v>
      </c>
      <c r="N54" s="159">
        <f t="shared" si="3"/>
        <v>0.11305</v>
      </c>
      <c r="O54" s="242">
        <f t="shared" si="4"/>
        <v>0.11305</v>
      </c>
      <c r="P54" s="160">
        <f t="shared" si="5"/>
        <v>1.3085894456967627E-3</v>
      </c>
      <c r="Q54" s="161">
        <f t="shared" si="6"/>
        <v>1.47936036836019E-4</v>
      </c>
    </row>
    <row r="55" spans="1:17">
      <c r="A55" s="23" t="s">
        <v>1455</v>
      </c>
      <c r="B55" s="23" t="s">
        <v>2259</v>
      </c>
      <c r="C55" s="23" t="s">
        <v>1456</v>
      </c>
      <c r="D55" s="23">
        <v>127617880902.96001</v>
      </c>
      <c r="E55" s="23">
        <v>0</v>
      </c>
      <c r="F55" s="23">
        <v>-52</v>
      </c>
      <c r="G55" s="23">
        <v>595.98320000000001</v>
      </c>
      <c r="H55" s="23">
        <v>214.13</v>
      </c>
      <c r="I55" s="239"/>
      <c r="J55" s="240" t="str">
        <f t="shared" si="0"/>
        <v>Boeing Co/The</v>
      </c>
      <c r="K55" s="241" t="str">
        <f t="shared" si="0"/>
        <v>BA</v>
      </c>
      <c r="L55" s="158">
        <f t="shared" si="1"/>
        <v>127617.88090296001</v>
      </c>
      <c r="M55" s="159">
        <f t="shared" si="2"/>
        <v>0</v>
      </c>
      <c r="N55" s="159">
        <f t="shared" si="3"/>
        <v>-0.52</v>
      </c>
      <c r="O55" s="242">
        <f t="shared" si="4"/>
        <v>-0.52</v>
      </c>
      <c r="P55" s="160">
        <f t="shared" si="5"/>
        <v>3.7567109679539313E-3</v>
      </c>
      <c r="Q55" s="161">
        <f t="shared" si="6"/>
        <v>-1.9534897033360444E-3</v>
      </c>
    </row>
    <row r="56" spans="1:17">
      <c r="A56" s="23" t="s">
        <v>1457</v>
      </c>
      <c r="B56" s="23" t="s">
        <v>2260</v>
      </c>
      <c r="C56" s="23" t="s">
        <v>1458</v>
      </c>
      <c r="D56" s="23">
        <v>281726486931.88995</v>
      </c>
      <c r="E56" s="23">
        <v>2.6511495884189613</v>
      </c>
      <c r="F56" s="23">
        <v>2</v>
      </c>
      <c r="G56" s="23">
        <v>7996.7779999999993</v>
      </c>
      <c r="H56" s="23">
        <v>35.229999999999997</v>
      </c>
      <c r="I56" s="239"/>
      <c r="J56" s="240" t="str">
        <f t="shared" si="0"/>
        <v>Bank of America Corp</v>
      </c>
      <c r="K56" s="241" t="str">
        <f t="shared" si="0"/>
        <v>BAC</v>
      </c>
      <c r="L56" s="158">
        <f t="shared" si="1"/>
        <v>281726.48693188996</v>
      </c>
      <c r="M56" s="159">
        <f t="shared" si="2"/>
        <v>2.6511495884189613E-2</v>
      </c>
      <c r="N56" s="159">
        <f t="shared" si="3"/>
        <v>0.02</v>
      </c>
      <c r="O56" s="242">
        <f t="shared" si="4"/>
        <v>4.6776610843031509E-2</v>
      </c>
      <c r="P56" s="160">
        <f t="shared" si="5"/>
        <v>8.2932342703992742E-3</v>
      </c>
      <c r="Q56" s="161">
        <f t="shared" si="6"/>
        <v>3.8792939209655918E-4</v>
      </c>
    </row>
    <row r="57" spans="1:17">
      <c r="A57" s="23" t="s">
        <v>2955</v>
      </c>
      <c r="B57" s="23" t="s">
        <v>2270</v>
      </c>
      <c r="C57" s="23" t="s">
        <v>2956</v>
      </c>
      <c r="D57" s="23">
        <v>17931197565.119999</v>
      </c>
      <c r="E57" s="23">
        <v>1.4250700280112047</v>
      </c>
      <c r="F57" s="23">
        <v>9.3000000000000007</v>
      </c>
      <c r="G57" s="23">
        <v>313.92009999999999</v>
      </c>
      <c r="H57" s="23">
        <v>57.12</v>
      </c>
      <c r="I57" s="239"/>
      <c r="J57" s="240" t="str">
        <f t="shared" si="0"/>
        <v>Ball Corp</v>
      </c>
      <c r="K57" s="241" t="str">
        <f t="shared" si="0"/>
        <v>BALL</v>
      </c>
      <c r="L57" s="158">
        <f t="shared" si="1"/>
        <v>17931.197565119997</v>
      </c>
      <c r="M57" s="159">
        <f t="shared" si="2"/>
        <v>1.4250700280112048E-2</v>
      </c>
      <c r="N57" s="159">
        <f t="shared" si="3"/>
        <v>9.3000000000000013E-2</v>
      </c>
      <c r="O57" s="242">
        <f t="shared" si="4"/>
        <v>0.10791335784313727</v>
      </c>
      <c r="P57" s="160">
        <f t="shared" si="5"/>
        <v>5.2784395168461616E-4</v>
      </c>
      <c r="Q57" s="161">
        <f t="shared" si="6"/>
        <v>5.6961413243477644E-5</v>
      </c>
    </row>
    <row r="58" spans="1:17">
      <c r="A58" s="23" t="s">
        <v>1459</v>
      </c>
      <c r="B58" s="23" t="s">
        <v>2261</v>
      </c>
      <c r="C58" s="23" t="s">
        <v>1460</v>
      </c>
      <c r="D58" s="23">
        <v>22604774833.560001</v>
      </c>
      <c r="E58" s="23">
        <v>2.5200713648528099</v>
      </c>
      <c r="F58" s="23">
        <v>3.1150000000000002</v>
      </c>
      <c r="G58" s="23">
        <v>504.12079999999997</v>
      </c>
      <c r="H58" s="23">
        <v>44.84</v>
      </c>
      <c r="I58" s="239"/>
      <c r="J58" s="240" t="str">
        <f t="shared" si="0"/>
        <v>Baxter International Inc</v>
      </c>
      <c r="K58" s="241" t="str">
        <f t="shared" si="0"/>
        <v>BAX</v>
      </c>
      <c r="L58" s="158">
        <f t="shared" si="1"/>
        <v>22604.774833560001</v>
      </c>
      <c r="M58" s="159">
        <f t="shared" si="2"/>
        <v>2.5200713648528099E-2</v>
      </c>
      <c r="N58" s="159">
        <f t="shared" si="3"/>
        <v>3.1150000000000001E-2</v>
      </c>
      <c r="O58" s="242">
        <f t="shared" si="4"/>
        <v>5.6743214763603923E-2</v>
      </c>
      <c r="P58" s="160">
        <f t="shared" si="5"/>
        <v>6.6542090296841945E-4</v>
      </c>
      <c r="Q58" s="161">
        <f t="shared" si="6"/>
        <v>3.7758121205328272E-5</v>
      </c>
    </row>
    <row r="59" spans="1:17">
      <c r="A59" s="23" t="s">
        <v>2877</v>
      </c>
      <c r="B59" s="23" t="s">
        <v>2878</v>
      </c>
      <c r="C59" s="23" t="s">
        <v>2879</v>
      </c>
      <c r="D59" s="23">
        <v>10657825935.899998</v>
      </c>
      <c r="E59" s="23">
        <v>1.7166738105443637</v>
      </c>
      <c r="F59" s="23">
        <v>-3.06</v>
      </c>
      <c r="G59" s="23">
        <v>228.41459999999998</v>
      </c>
      <c r="H59" s="23">
        <v>46.66</v>
      </c>
      <c r="I59" s="239"/>
      <c r="J59" s="240" t="str">
        <f t="shared" si="0"/>
        <v>Bath &amp; Body Works Inc</v>
      </c>
      <c r="K59" s="241" t="str">
        <f t="shared" si="0"/>
        <v>BBWI</v>
      </c>
      <c r="L59" s="158">
        <f t="shared" si="1"/>
        <v>10657.825935899999</v>
      </c>
      <c r="M59" s="159">
        <f t="shared" si="2"/>
        <v>1.7166738105443637E-2</v>
      </c>
      <c r="N59" s="159">
        <f t="shared" si="3"/>
        <v>-3.0600000000000002E-2</v>
      </c>
      <c r="O59" s="242">
        <f t="shared" si="4"/>
        <v>-1.3695912987569652E-2</v>
      </c>
      <c r="P59" s="160">
        <f t="shared" si="5"/>
        <v>3.1373637694536219E-4</v>
      </c>
      <c r="Q59" s="161">
        <f t="shared" si="6"/>
        <v>-4.2969061196790343E-6</v>
      </c>
    </row>
    <row r="60" spans="1:17">
      <c r="A60" s="23" t="s">
        <v>1461</v>
      </c>
      <c r="B60" s="23" t="s">
        <v>2262</v>
      </c>
      <c r="C60" s="23" t="s">
        <v>1462</v>
      </c>
      <c r="D60" s="23">
        <v>18980064864.119999</v>
      </c>
      <c r="E60" s="23">
        <v>4.0463977617160181</v>
      </c>
      <c r="F60" s="23">
        <v>-0.03</v>
      </c>
      <c r="G60" s="23">
        <v>221.2645</v>
      </c>
      <c r="H60" s="23">
        <v>85.78</v>
      </c>
      <c r="I60" s="239"/>
      <c r="J60" s="240" t="str">
        <f t="shared" si="0"/>
        <v>Best Buy Co Inc</v>
      </c>
      <c r="K60" s="241" t="str">
        <f t="shared" si="0"/>
        <v>BBY</v>
      </c>
      <c r="L60" s="158">
        <f t="shared" si="1"/>
        <v>18980.064864119999</v>
      </c>
      <c r="M60" s="159">
        <f t="shared" si="2"/>
        <v>4.0463977617160182E-2</v>
      </c>
      <c r="N60" s="159">
        <f t="shared" si="3"/>
        <v>-2.9999999999999997E-4</v>
      </c>
      <c r="O60" s="242">
        <f t="shared" si="4"/>
        <v>4.0157908020517608E-2</v>
      </c>
      <c r="P60" s="160">
        <f t="shared" si="5"/>
        <v>5.5871965074968445E-4</v>
      </c>
      <c r="Q60" s="161">
        <f t="shared" si="6"/>
        <v>2.2437012344061549E-5</v>
      </c>
    </row>
    <row r="61" spans="1:17">
      <c r="A61" s="23" t="s">
        <v>1463</v>
      </c>
      <c r="B61" s="23" t="s">
        <v>2263</v>
      </c>
      <c r="C61" s="23" t="s">
        <v>1464</v>
      </c>
      <c r="D61" s="23">
        <v>72729961147.899994</v>
      </c>
      <c r="E61" s="23">
        <v>1.5528630056673833</v>
      </c>
      <c r="F61" s="23">
        <v>8.843</v>
      </c>
      <c r="G61" s="23">
        <v>284.26799999999997</v>
      </c>
      <c r="H61" s="23">
        <v>255.85</v>
      </c>
      <c r="I61" s="239"/>
      <c r="J61" s="240" t="str">
        <f t="shared" si="0"/>
        <v>Becton Dickinson and Co</v>
      </c>
      <c r="K61" s="241" t="str">
        <f t="shared" si="0"/>
        <v>BDX</v>
      </c>
      <c r="L61" s="158">
        <f t="shared" si="1"/>
        <v>72729.961147899987</v>
      </c>
      <c r="M61" s="159">
        <f t="shared" si="2"/>
        <v>1.5528630056673834E-2</v>
      </c>
      <c r="N61" s="159">
        <f t="shared" si="3"/>
        <v>8.8429999999999995E-2</v>
      </c>
      <c r="O61" s="242">
        <f t="shared" si="4"/>
        <v>0.10464522843462966</v>
      </c>
      <c r="P61" s="160">
        <f t="shared" si="5"/>
        <v>2.1409652065210081E-3</v>
      </c>
      <c r="Q61" s="161">
        <f t="shared" si="6"/>
        <v>2.2404179310698494E-4</v>
      </c>
    </row>
    <row r="62" spans="1:17">
      <c r="A62" s="23" t="s">
        <v>1465</v>
      </c>
      <c r="B62" s="23" t="s">
        <v>2264</v>
      </c>
      <c r="C62" s="23" t="s">
        <v>1466</v>
      </c>
      <c r="D62" s="23">
        <v>15042759623.640001</v>
      </c>
      <c r="E62" s="23">
        <v>4.0505487196541399</v>
      </c>
      <c r="F62" s="23">
        <v>-10</v>
      </c>
      <c r="G62" s="23">
        <v>500.25809999999996</v>
      </c>
      <c r="H62" s="23">
        <v>30.07</v>
      </c>
      <c r="I62" s="239"/>
      <c r="J62" s="240" t="str">
        <f t="shared" si="0"/>
        <v>Franklin Resources Inc</v>
      </c>
      <c r="K62" s="241" t="str">
        <f t="shared" si="0"/>
        <v>BEN</v>
      </c>
      <c r="L62" s="158">
        <f t="shared" si="1"/>
        <v>15042.75962364</v>
      </c>
      <c r="M62" s="159">
        <f t="shared" si="2"/>
        <v>4.0505487196541401E-2</v>
      </c>
      <c r="N62" s="159">
        <f t="shared" si="3"/>
        <v>-0.1</v>
      </c>
      <c r="O62" s="242">
        <f t="shared" si="4"/>
        <v>-6.1519787163285676E-2</v>
      </c>
      <c r="P62" s="160">
        <f t="shared" si="5"/>
        <v>4.4281647420077322E-4</v>
      </c>
      <c r="Q62" s="161">
        <f t="shared" si="6"/>
        <v>-2.724197524522815E-5</v>
      </c>
    </row>
    <row r="63" spans="1:17">
      <c r="A63" s="23" t="s">
        <v>1467</v>
      </c>
      <c r="B63" s="23" t="s">
        <v>2265</v>
      </c>
      <c r="C63" s="23" t="s">
        <v>1468</v>
      </c>
      <c r="D63" s="23">
        <v>32167056105.420002</v>
      </c>
      <c r="E63" s="23">
        <v>1.1555091695243775</v>
      </c>
      <c r="F63" s="23">
        <v>8.51</v>
      </c>
      <c r="G63" s="23">
        <v>309.95189999999997</v>
      </c>
      <c r="H63" s="23">
        <v>67.069999999999993</v>
      </c>
      <c r="I63" s="239"/>
      <c r="J63" s="240" t="str">
        <f t="shared" si="0"/>
        <v>Brown-Forman Corp</v>
      </c>
      <c r="K63" s="241" t="str">
        <f t="shared" si="0"/>
        <v>BF/B</v>
      </c>
      <c r="L63" s="158">
        <f t="shared" si="1"/>
        <v>32167.056105420001</v>
      </c>
      <c r="M63" s="159">
        <f t="shared" si="2"/>
        <v>1.1555091695243776E-2</v>
      </c>
      <c r="N63" s="159">
        <f t="shared" si="3"/>
        <v>8.5099999999999995E-2</v>
      </c>
      <c r="O63" s="242">
        <f t="shared" si="4"/>
        <v>9.7146760846876401E-2</v>
      </c>
      <c r="P63" s="160">
        <f t="shared" si="5"/>
        <v>9.4690753069241675E-4</v>
      </c>
      <c r="Q63" s="161">
        <f t="shared" si="6"/>
        <v>9.1988999428282484E-5</v>
      </c>
    </row>
    <row r="64" spans="1:17">
      <c r="A64" s="23" t="s">
        <v>1469</v>
      </c>
      <c r="B64" s="23" t="s">
        <v>2266</v>
      </c>
      <c r="C64" s="23" t="s">
        <v>1470</v>
      </c>
      <c r="D64" s="23">
        <v>41478164408.160004</v>
      </c>
      <c r="E64" s="23">
        <v>0</v>
      </c>
      <c r="F64" s="23">
        <v>0.09</v>
      </c>
      <c r="G64" s="23">
        <v>144.00139999999999</v>
      </c>
      <c r="H64" s="23">
        <v>288.04000000000002</v>
      </c>
      <c r="I64" s="239"/>
      <c r="J64" s="240" t="str">
        <f t="shared" si="0"/>
        <v>Biogen Inc</v>
      </c>
      <c r="K64" s="241" t="str">
        <f t="shared" si="0"/>
        <v>BIIB</v>
      </c>
      <c r="L64" s="158">
        <f t="shared" si="1"/>
        <v>41478.164408160002</v>
      </c>
      <c r="M64" s="159">
        <f t="shared" si="2"/>
        <v>0</v>
      </c>
      <c r="N64" s="159">
        <f t="shared" si="3"/>
        <v>8.9999999999999998E-4</v>
      </c>
      <c r="O64" s="242">
        <f t="shared" si="4"/>
        <v>8.9999999999999998E-4</v>
      </c>
      <c r="P64" s="160">
        <f t="shared" si="5"/>
        <v>1.2210003336540036E-3</v>
      </c>
      <c r="Q64" s="161">
        <f t="shared" si="6"/>
        <v>1.0989003002886032E-6</v>
      </c>
    </row>
    <row r="65" spans="1:17">
      <c r="A65" s="23" t="s">
        <v>2767</v>
      </c>
      <c r="B65" s="23" t="s">
        <v>2768</v>
      </c>
      <c r="C65" s="23" t="s">
        <v>2769</v>
      </c>
      <c r="D65" s="23">
        <v>13575943976</v>
      </c>
      <c r="E65" s="23">
        <v>0</v>
      </c>
      <c r="F65" s="23" t="s">
        <v>1377</v>
      </c>
      <c r="G65" s="23">
        <v>24.749309999999998</v>
      </c>
      <c r="H65" s="23">
        <v>455.2</v>
      </c>
      <c r="I65" s="239"/>
      <c r="J65" s="240" t="str">
        <f t="shared" si="0"/>
        <v>Bio-Rad Laboratories Inc</v>
      </c>
      <c r="K65" s="241" t="str">
        <f t="shared" si="0"/>
        <v>BIO</v>
      </c>
      <c r="L65" s="158">
        <f t="shared" si="1"/>
        <v>13575.943976</v>
      </c>
      <c r="M65" s="159">
        <f t="shared" si="2"/>
        <v>0</v>
      </c>
      <c r="N65" s="159" t="str">
        <f t="shared" si="3"/>
        <v>N/A</v>
      </c>
      <c r="O65" s="242" t="str">
        <f t="shared" si="4"/>
        <v>N/A</v>
      </c>
      <c r="P65" s="160" t="str">
        <f t="shared" si="5"/>
        <v>N/A</v>
      </c>
      <c r="Q65" s="161" t="str">
        <f t="shared" si="6"/>
        <v>N/A</v>
      </c>
    </row>
    <row r="66" spans="1:17">
      <c r="A66" s="23" t="s">
        <v>1471</v>
      </c>
      <c r="B66" s="23" t="s">
        <v>2267</v>
      </c>
      <c r="C66" s="23" t="s">
        <v>1472</v>
      </c>
      <c r="D66" s="23">
        <v>39638058350.000008</v>
      </c>
      <c r="E66" s="23">
        <v>3.1429736895778095</v>
      </c>
      <c r="F66" s="23">
        <v>9.6330000000000009</v>
      </c>
      <c r="G66" s="23">
        <v>808.44499999999994</v>
      </c>
      <c r="H66" s="23">
        <v>49.03</v>
      </c>
      <c r="I66" s="239"/>
      <c r="J66" s="240" t="str">
        <f t="shared" si="0"/>
        <v>Bank of New York Mellon Corp/The</v>
      </c>
      <c r="K66" s="241" t="str">
        <f t="shared" si="0"/>
        <v>BK</v>
      </c>
      <c r="L66" s="158">
        <f t="shared" si="1"/>
        <v>39638.058350000007</v>
      </c>
      <c r="M66" s="159">
        <f t="shared" si="2"/>
        <v>3.1429736895778097E-2</v>
      </c>
      <c r="N66" s="159">
        <f t="shared" si="3"/>
        <v>9.6330000000000013E-2</v>
      </c>
      <c r="O66" s="242">
        <f t="shared" si="4"/>
        <v>0.12927355017336326</v>
      </c>
      <c r="P66" s="160">
        <f t="shared" si="5"/>
        <v>1.1668327941056504E-3</v>
      </c>
      <c r="Q66" s="161">
        <f t="shared" si="6"/>
        <v>1.5084061775274245E-4</v>
      </c>
    </row>
    <row r="67" spans="1:17">
      <c r="A67" s="23" t="s">
        <v>2189</v>
      </c>
      <c r="B67" s="23" t="s">
        <v>2268</v>
      </c>
      <c r="C67" s="23" t="s">
        <v>2190</v>
      </c>
      <c r="D67" s="23">
        <v>89267570179.920013</v>
      </c>
      <c r="E67" s="23">
        <v>0</v>
      </c>
      <c r="F67" s="23">
        <v>20.2</v>
      </c>
      <c r="G67" s="23">
        <v>38.789389999999997</v>
      </c>
      <c r="H67" s="23">
        <v>2301.34</v>
      </c>
      <c r="I67" s="239"/>
      <c r="J67" s="240" t="str">
        <f t="shared" si="0"/>
        <v>Booking Holdings Inc</v>
      </c>
      <c r="K67" s="241" t="str">
        <f t="shared" si="0"/>
        <v>BKNG</v>
      </c>
      <c r="L67" s="158">
        <f t="shared" si="1"/>
        <v>89267.570179920018</v>
      </c>
      <c r="M67" s="159">
        <f t="shared" si="2"/>
        <v>0</v>
      </c>
      <c r="N67" s="159">
        <f t="shared" si="3"/>
        <v>0.20199999999999999</v>
      </c>
      <c r="O67" s="242">
        <f t="shared" si="4"/>
        <v>0.20199999999999999</v>
      </c>
      <c r="P67" s="160">
        <f t="shared" si="5"/>
        <v>2.6277858369432036E-3</v>
      </c>
      <c r="Q67" s="161">
        <f t="shared" si="6"/>
        <v>5.3081273906252708E-4</v>
      </c>
    </row>
    <row r="68" spans="1:17">
      <c r="A68" s="23" t="s">
        <v>2915</v>
      </c>
      <c r="B68" s="23" t="s">
        <v>2712</v>
      </c>
      <c r="C68" s="23" t="s">
        <v>2652</v>
      </c>
      <c r="D68" s="23">
        <v>31897828574.869995</v>
      </c>
      <c r="E68" s="23">
        <v>2.28264306038571</v>
      </c>
      <c r="F68" s="23">
        <v>24.025000000000002</v>
      </c>
      <c r="G68" s="23">
        <v>1001.468</v>
      </c>
      <c r="H68" s="23">
        <v>31.63</v>
      </c>
      <c r="I68" s="239"/>
      <c r="J68" s="240" t="str">
        <f t="shared" ref="J68:K131" si="7">B68</f>
        <v>Baker Hughes Co</v>
      </c>
      <c r="K68" s="241" t="str">
        <f t="shared" si="7"/>
        <v>BKR</v>
      </c>
      <c r="L68" s="158">
        <f t="shared" ref="L68:L131" si="8">D68/1000000</f>
        <v>31897.828574869996</v>
      </c>
      <c r="M68" s="159">
        <f t="shared" ref="M68:M131" si="9">IFERROR(E68/100,"0.00%")</f>
        <v>2.2826430603857098E-2</v>
      </c>
      <c r="N68" s="159">
        <f t="shared" ref="N68:N131" si="10">IFERROR(F68/100,"N/A")</f>
        <v>0.24025000000000002</v>
      </c>
      <c r="O68" s="242">
        <f t="shared" ref="O68:O131" si="11">IFERROR(M68*(1+0.5*N68)+N68,"N/A")</f>
        <v>0.26581845558014544</v>
      </c>
      <c r="P68" s="160">
        <f t="shared" ref="P68:P131" si="12">IF(N68="N/A","N/A",L68/$L$504)</f>
        <v>9.3898223049360347E-4</v>
      </c>
      <c r="Q68" s="161">
        <f t="shared" ref="Q68:Q131" si="13">IF(AND(ISNUMBER(L68),ISNUMBER(O68)),O68*P68,"N/A")</f>
        <v>2.4959880632700985E-4</v>
      </c>
    </row>
    <row r="69" spans="1:17">
      <c r="A69" s="23" t="s">
        <v>1473</v>
      </c>
      <c r="B69" s="23" t="s">
        <v>2269</v>
      </c>
      <c r="C69" s="23" t="s">
        <v>1474</v>
      </c>
      <c r="D69" s="23">
        <v>113974804519.76999</v>
      </c>
      <c r="E69" s="23">
        <v>2.7818671335163594</v>
      </c>
      <c r="F69" s="23">
        <v>2.57</v>
      </c>
      <c r="G69" s="23">
        <v>150.19559999999998</v>
      </c>
      <c r="H69" s="23">
        <v>753.99</v>
      </c>
      <c r="I69" s="239"/>
      <c r="J69" s="240" t="str">
        <f t="shared" si="7"/>
        <v>BlackRock Inc</v>
      </c>
      <c r="K69" s="241" t="str">
        <f t="shared" si="7"/>
        <v>BLK</v>
      </c>
      <c r="L69" s="158">
        <f t="shared" si="8"/>
        <v>113974.80451976998</v>
      </c>
      <c r="M69" s="159">
        <f t="shared" si="9"/>
        <v>2.7818671335163594E-2</v>
      </c>
      <c r="N69" s="159">
        <f t="shared" si="10"/>
        <v>2.5699999999999997E-2</v>
      </c>
      <c r="O69" s="242">
        <f t="shared" si="11"/>
        <v>5.3876141261820443E-2</v>
      </c>
      <c r="P69" s="160">
        <f t="shared" si="12"/>
        <v>3.3550972260337391E-3</v>
      </c>
      <c r="Q69" s="161">
        <f t="shared" si="13"/>
        <v>1.8075969209693562E-4</v>
      </c>
    </row>
    <row r="70" spans="1:17">
      <c r="A70" s="23" t="s">
        <v>1475</v>
      </c>
      <c r="B70" s="23" t="s">
        <v>2812</v>
      </c>
      <c r="C70" s="23" t="s">
        <v>1476</v>
      </c>
      <c r="D70" s="23">
        <v>154167886760.97003</v>
      </c>
      <c r="E70" s="23">
        <v>2.9458005792304509</v>
      </c>
      <c r="F70" s="23">
        <v>4.6850000000000005</v>
      </c>
      <c r="G70" s="23">
        <v>2126.16</v>
      </c>
      <c r="H70" s="23">
        <v>72.510000000000005</v>
      </c>
      <c r="I70" s="239"/>
      <c r="J70" s="240" t="str">
        <f t="shared" si="7"/>
        <v>Bristol-Myers Squibb Co</v>
      </c>
      <c r="K70" s="241" t="str">
        <f t="shared" si="7"/>
        <v>BMY</v>
      </c>
      <c r="L70" s="158">
        <f t="shared" si="8"/>
        <v>154167.88676097002</v>
      </c>
      <c r="M70" s="159">
        <f t="shared" si="9"/>
        <v>2.9458005792304509E-2</v>
      </c>
      <c r="N70" s="159">
        <f t="shared" si="10"/>
        <v>4.6850000000000003E-2</v>
      </c>
      <c r="O70" s="242">
        <f t="shared" si="11"/>
        <v>7.6998059577989247E-2</v>
      </c>
      <c r="P70" s="160">
        <f t="shared" si="12"/>
        <v>4.5382683602277433E-3</v>
      </c>
      <c r="Q70" s="161">
        <f t="shared" si="13"/>
        <v>3.4943785758171936E-4</v>
      </c>
    </row>
    <row r="71" spans="1:17">
      <c r="A71" s="23" t="s">
        <v>2271</v>
      </c>
      <c r="B71" s="23" t="s">
        <v>2272</v>
      </c>
      <c r="C71" s="23" t="s">
        <v>2273</v>
      </c>
      <c r="D71" s="23">
        <v>16955308597.530003</v>
      </c>
      <c r="E71" s="23">
        <v>2.0158212476580388</v>
      </c>
      <c r="F71" s="23" t="s">
        <v>1377</v>
      </c>
      <c r="G71" s="23">
        <v>117.6553</v>
      </c>
      <c r="H71" s="23">
        <v>144.11000000000001</v>
      </c>
      <c r="I71" s="239"/>
      <c r="J71" s="240" t="str">
        <f t="shared" si="7"/>
        <v>Broadridge Financial Solutions Inc</v>
      </c>
      <c r="K71" s="241" t="str">
        <f t="shared" si="7"/>
        <v>BR</v>
      </c>
      <c r="L71" s="158">
        <f t="shared" si="8"/>
        <v>16955.308597530002</v>
      </c>
      <c r="M71" s="159">
        <f t="shared" si="9"/>
        <v>2.0158212476580388E-2</v>
      </c>
      <c r="N71" s="159" t="str">
        <f t="shared" si="10"/>
        <v>N/A</v>
      </c>
      <c r="O71" s="242" t="str">
        <f t="shared" si="11"/>
        <v>N/A</v>
      </c>
      <c r="P71" s="160" t="str">
        <f t="shared" si="12"/>
        <v>N/A</v>
      </c>
      <c r="Q71" s="161" t="str">
        <f t="shared" si="13"/>
        <v>N/A</v>
      </c>
    </row>
    <row r="72" spans="1:17">
      <c r="A72" s="23" t="s">
        <v>1477</v>
      </c>
      <c r="B72" s="23" t="s">
        <v>2274</v>
      </c>
      <c r="C72" s="23" t="s">
        <v>1478</v>
      </c>
      <c r="D72" s="23">
        <v>700647201712.79993</v>
      </c>
      <c r="E72" s="23">
        <v>0</v>
      </c>
      <c r="F72" s="23" t="s">
        <v>1377</v>
      </c>
      <c r="G72" s="23">
        <v>1301.981</v>
      </c>
      <c r="H72" s="23">
        <v>317.64</v>
      </c>
      <c r="I72" s="239"/>
      <c r="J72" s="240" t="str">
        <f t="shared" si="7"/>
        <v>Berkshire Hathaway Inc</v>
      </c>
      <c r="K72" s="241" t="str">
        <f t="shared" si="7"/>
        <v>BRK/B</v>
      </c>
      <c r="L72" s="158">
        <f t="shared" si="8"/>
        <v>700647.20171279996</v>
      </c>
      <c r="M72" s="159">
        <f t="shared" si="9"/>
        <v>0</v>
      </c>
      <c r="N72" s="159" t="str">
        <f t="shared" si="10"/>
        <v>N/A</v>
      </c>
      <c r="O72" s="242" t="str">
        <f t="shared" si="11"/>
        <v>N/A</v>
      </c>
      <c r="P72" s="160" t="str">
        <f t="shared" si="12"/>
        <v>N/A</v>
      </c>
      <c r="Q72" s="161" t="str">
        <f t="shared" si="13"/>
        <v>N/A</v>
      </c>
    </row>
    <row r="73" spans="1:17">
      <c r="A73" s="23" t="s">
        <v>2880</v>
      </c>
      <c r="B73" s="23" t="s">
        <v>2881</v>
      </c>
      <c r="C73" s="23" t="s">
        <v>2882</v>
      </c>
      <c r="D73" s="23">
        <v>17353034426.09</v>
      </c>
      <c r="E73" s="23">
        <v>0.68549045209727433</v>
      </c>
      <c r="F73" s="23" t="s">
        <v>1377</v>
      </c>
      <c r="G73" s="23">
        <v>283.22239999999999</v>
      </c>
      <c r="H73" s="23">
        <v>61.27</v>
      </c>
      <c r="I73" s="239"/>
      <c r="J73" s="240" t="str">
        <f t="shared" si="7"/>
        <v>Brown &amp; Brown Inc</v>
      </c>
      <c r="K73" s="241" t="str">
        <f t="shared" si="7"/>
        <v>BRO</v>
      </c>
      <c r="L73" s="158">
        <f t="shared" si="8"/>
        <v>17353.034426090002</v>
      </c>
      <c r="M73" s="159">
        <f t="shared" si="9"/>
        <v>6.8549045209727434E-3</v>
      </c>
      <c r="N73" s="159" t="str">
        <f t="shared" si="10"/>
        <v>N/A</v>
      </c>
      <c r="O73" s="242" t="str">
        <f t="shared" si="11"/>
        <v>N/A</v>
      </c>
      <c r="P73" s="160" t="str">
        <f t="shared" si="12"/>
        <v>N/A</v>
      </c>
      <c r="Q73" s="161" t="str">
        <f t="shared" si="13"/>
        <v>N/A</v>
      </c>
    </row>
    <row r="74" spans="1:17">
      <c r="A74" s="23" t="s">
        <v>1479</v>
      </c>
      <c r="B74" s="23" t="s">
        <v>2275</v>
      </c>
      <c r="C74" s="23" t="s">
        <v>1480</v>
      </c>
      <c r="D74" s="23">
        <v>66645443951.459991</v>
      </c>
      <c r="E74" s="23">
        <v>0</v>
      </c>
      <c r="F74" s="23">
        <v>10.563000000000001</v>
      </c>
      <c r="G74" s="23">
        <v>1432.3109999999999</v>
      </c>
      <c r="H74" s="23">
        <v>46.53</v>
      </c>
      <c r="I74" s="239"/>
      <c r="J74" s="240" t="str">
        <f t="shared" si="7"/>
        <v>Boston Scientific Corp</v>
      </c>
      <c r="K74" s="241" t="str">
        <f t="shared" si="7"/>
        <v>BSX</v>
      </c>
      <c r="L74" s="158">
        <f t="shared" si="8"/>
        <v>66645.443951459994</v>
      </c>
      <c r="M74" s="159">
        <f t="shared" si="9"/>
        <v>0</v>
      </c>
      <c r="N74" s="159">
        <f t="shared" si="10"/>
        <v>0.10563</v>
      </c>
      <c r="O74" s="242">
        <f t="shared" si="11"/>
        <v>0.10563</v>
      </c>
      <c r="P74" s="160">
        <f t="shared" si="12"/>
        <v>1.9618541577804999E-3</v>
      </c>
      <c r="Q74" s="161">
        <f t="shared" si="13"/>
        <v>2.0723065468635421E-4</v>
      </c>
    </row>
    <row r="75" spans="1:17">
      <c r="A75" s="23" t="s">
        <v>1481</v>
      </c>
      <c r="B75" s="23" t="s">
        <v>2276</v>
      </c>
      <c r="C75" s="23" t="s">
        <v>1482</v>
      </c>
      <c r="D75" s="23">
        <v>10415166806.4</v>
      </c>
      <c r="E75" s="23">
        <v>1.6052158273381294</v>
      </c>
      <c r="F75" s="23">
        <v>16.193000000000001</v>
      </c>
      <c r="G75" s="23">
        <v>234.15389999999999</v>
      </c>
      <c r="H75" s="23">
        <v>44.48</v>
      </c>
      <c r="I75" s="239"/>
      <c r="J75" s="240" t="str">
        <f t="shared" si="7"/>
        <v>BorgWarner Inc</v>
      </c>
      <c r="K75" s="241" t="str">
        <f t="shared" si="7"/>
        <v>BWA</v>
      </c>
      <c r="L75" s="158">
        <f t="shared" si="8"/>
        <v>10415.1668064</v>
      </c>
      <c r="M75" s="159">
        <f t="shared" si="9"/>
        <v>1.6052158273381294E-2</v>
      </c>
      <c r="N75" s="159">
        <f t="shared" si="10"/>
        <v>0.16193000000000002</v>
      </c>
      <c r="O75" s="242">
        <f t="shared" si="11"/>
        <v>0.17928182126798564</v>
      </c>
      <c r="P75" s="160">
        <f t="shared" si="12"/>
        <v>3.0659317564146358E-4</v>
      </c>
      <c r="Q75" s="161">
        <f t="shared" si="13"/>
        <v>5.4966582917337001E-5</v>
      </c>
    </row>
    <row r="76" spans="1:17">
      <c r="A76" s="23" t="s">
        <v>1483</v>
      </c>
      <c r="B76" s="23" t="s">
        <v>2277</v>
      </c>
      <c r="C76" s="23" t="s">
        <v>1484</v>
      </c>
      <c r="D76" s="23">
        <v>11160935494.400002</v>
      </c>
      <c r="E76" s="23">
        <v>5.5224719101123592</v>
      </c>
      <c r="F76" s="23">
        <v>-12.57</v>
      </c>
      <c r="G76" s="23">
        <v>156.75469999999999</v>
      </c>
      <c r="H76" s="23">
        <v>71.2</v>
      </c>
      <c r="I76" s="239"/>
      <c r="J76" s="240" t="str">
        <f t="shared" si="7"/>
        <v>Boston Properties Inc</v>
      </c>
      <c r="K76" s="241" t="str">
        <f t="shared" si="7"/>
        <v>BXP</v>
      </c>
      <c r="L76" s="158">
        <f t="shared" si="8"/>
        <v>11160.935494400002</v>
      </c>
      <c r="M76" s="159">
        <f t="shared" si="9"/>
        <v>5.5224719101123594E-2</v>
      </c>
      <c r="N76" s="159">
        <f t="shared" si="10"/>
        <v>-0.12570000000000001</v>
      </c>
      <c r="O76" s="242">
        <f t="shared" si="11"/>
        <v>-7.3946154494382021E-2</v>
      </c>
      <c r="P76" s="160">
        <f t="shared" si="12"/>
        <v>3.2854650529984096E-4</v>
      </c>
      <c r="Q76" s="161">
        <f t="shared" si="13"/>
        <v>-2.4294750639491342E-5</v>
      </c>
    </row>
    <row r="77" spans="1:17">
      <c r="A77" s="23" t="s">
        <v>1485</v>
      </c>
      <c r="B77" s="23" t="s">
        <v>2278</v>
      </c>
      <c r="C77" s="23" t="s">
        <v>1486</v>
      </c>
      <c r="D77" s="23">
        <v>96695040000.000015</v>
      </c>
      <c r="E77" s="23">
        <v>4.1506410256410255</v>
      </c>
      <c r="F77" s="23">
        <v>-13.08</v>
      </c>
      <c r="G77" s="23">
        <v>1937</v>
      </c>
      <c r="H77" s="23">
        <v>49.92</v>
      </c>
      <c r="I77" s="239"/>
      <c r="J77" s="240" t="str">
        <f t="shared" si="7"/>
        <v>Citigroup Inc</v>
      </c>
      <c r="K77" s="241" t="str">
        <f t="shared" si="7"/>
        <v>C</v>
      </c>
      <c r="L77" s="158">
        <f t="shared" si="8"/>
        <v>96695.040000000008</v>
      </c>
      <c r="M77" s="159">
        <f t="shared" si="9"/>
        <v>4.1506410256410255E-2</v>
      </c>
      <c r="N77" s="159">
        <f t="shared" si="10"/>
        <v>-0.1308</v>
      </c>
      <c r="O77" s="242">
        <f t="shared" si="11"/>
        <v>-9.2008108974358974E-2</v>
      </c>
      <c r="P77" s="160">
        <f t="shared" si="12"/>
        <v>2.8464296283916644E-3</v>
      </c>
      <c r="Q77" s="161">
        <f t="shared" si="13"/>
        <v>-2.6189460743690436E-4</v>
      </c>
    </row>
    <row r="78" spans="1:17">
      <c r="A78" s="23" t="s">
        <v>1487</v>
      </c>
      <c r="B78" s="23" t="s">
        <v>2279</v>
      </c>
      <c r="C78" s="23" t="s">
        <v>1235</v>
      </c>
      <c r="D78" s="23">
        <v>19022004014.91</v>
      </c>
      <c r="E78" s="23">
        <v>3.2297669756953149</v>
      </c>
      <c r="F78" s="23">
        <v>8.0500000000000007</v>
      </c>
      <c r="G78" s="23">
        <v>476.6225</v>
      </c>
      <c r="H78" s="23">
        <v>39.909999999999997</v>
      </c>
      <c r="I78" s="239"/>
      <c r="J78" s="240" t="str">
        <f t="shared" si="7"/>
        <v>Conagra Brands Inc</v>
      </c>
      <c r="K78" s="241" t="str">
        <f t="shared" si="7"/>
        <v>CAG</v>
      </c>
      <c r="L78" s="158">
        <f t="shared" si="8"/>
        <v>19022.004014909999</v>
      </c>
      <c r="M78" s="159">
        <f t="shared" si="9"/>
        <v>3.2297669756953147E-2</v>
      </c>
      <c r="N78" s="159">
        <f t="shared" si="10"/>
        <v>8.0500000000000002E-2</v>
      </c>
      <c r="O78" s="242">
        <f t="shared" si="11"/>
        <v>0.11409765096467051</v>
      </c>
      <c r="P78" s="160">
        <f t="shared" si="12"/>
        <v>5.5995422122401533E-4</v>
      </c>
      <c r="Q78" s="161">
        <f t="shared" si="13"/>
        <v>6.3889461289411601E-5</v>
      </c>
    </row>
    <row r="79" spans="1:17">
      <c r="A79" s="23" t="s">
        <v>1488</v>
      </c>
      <c r="B79" s="23" t="s">
        <v>2280</v>
      </c>
      <c r="C79" s="23" t="s">
        <v>1489</v>
      </c>
      <c r="D79" s="23">
        <v>20150244654.110001</v>
      </c>
      <c r="E79" s="23">
        <v>2.5965916482372835</v>
      </c>
      <c r="F79" s="23">
        <v>11.68</v>
      </c>
      <c r="G79" s="23">
        <v>262.13409999999999</v>
      </c>
      <c r="H79" s="23">
        <v>76.87</v>
      </c>
      <c r="I79" s="239"/>
      <c r="J79" s="240" t="str">
        <f t="shared" si="7"/>
        <v>Cardinal Health Inc</v>
      </c>
      <c r="K79" s="241" t="str">
        <f t="shared" si="7"/>
        <v>CAH</v>
      </c>
      <c r="L79" s="158">
        <f t="shared" si="8"/>
        <v>20150.24465411</v>
      </c>
      <c r="M79" s="159">
        <f t="shared" si="9"/>
        <v>2.5965916482372835E-2</v>
      </c>
      <c r="N79" s="159">
        <f t="shared" si="10"/>
        <v>0.1168</v>
      </c>
      <c r="O79" s="242">
        <f t="shared" si="11"/>
        <v>0.1442823260049434</v>
      </c>
      <c r="P79" s="160">
        <f t="shared" si="12"/>
        <v>5.9316644786329724E-4</v>
      </c>
      <c r="Q79" s="161">
        <f t="shared" si="13"/>
        <v>8.558343480580651E-5</v>
      </c>
    </row>
    <row r="80" spans="1:17">
      <c r="A80" s="23" t="s">
        <v>2749</v>
      </c>
      <c r="B80" s="23" t="s">
        <v>2750</v>
      </c>
      <c r="C80" s="23" t="s">
        <v>2751</v>
      </c>
      <c r="D80" s="23">
        <v>38359315693.049995</v>
      </c>
      <c r="E80" s="23">
        <v>1.3363854371048616</v>
      </c>
      <c r="F80" s="23">
        <v>6.3</v>
      </c>
      <c r="G80" s="23">
        <v>836.26149999999996</v>
      </c>
      <c r="H80" s="23">
        <v>45.87</v>
      </c>
      <c r="I80" s="239"/>
      <c r="J80" s="240" t="str">
        <f t="shared" si="7"/>
        <v>Carrier Global Corp</v>
      </c>
      <c r="K80" s="241" t="str">
        <f t="shared" si="7"/>
        <v>CARR</v>
      </c>
      <c r="L80" s="158">
        <f t="shared" si="8"/>
        <v>38359.315693049997</v>
      </c>
      <c r="M80" s="159">
        <f t="shared" si="9"/>
        <v>1.3363854371048615E-2</v>
      </c>
      <c r="N80" s="159">
        <f t="shared" si="10"/>
        <v>6.3E-2</v>
      </c>
      <c r="O80" s="242">
        <f t="shared" si="11"/>
        <v>7.6784815783736651E-2</v>
      </c>
      <c r="P80" s="160">
        <f t="shared" si="12"/>
        <v>1.129190211964614E-3</v>
      </c>
      <c r="Q80" s="161">
        <f t="shared" si="13"/>
        <v>8.6704662410501426E-5</v>
      </c>
    </row>
    <row r="81" spans="1:17">
      <c r="A81" s="23" t="s">
        <v>1490</v>
      </c>
      <c r="B81" s="23" t="s">
        <v>2281</v>
      </c>
      <c r="C81" s="23" t="s">
        <v>1491</v>
      </c>
      <c r="D81" s="23">
        <v>134505001893.29999</v>
      </c>
      <c r="E81" s="23">
        <v>1.7894451752689005</v>
      </c>
      <c r="F81" s="23">
        <v>13.5</v>
      </c>
      <c r="G81" s="23">
        <v>520.40940000000001</v>
      </c>
      <c r="H81" s="23">
        <v>258.45999999999998</v>
      </c>
      <c r="I81" s="239"/>
      <c r="J81" s="240" t="str">
        <f t="shared" si="7"/>
        <v>Caterpillar Inc</v>
      </c>
      <c r="K81" s="241" t="str">
        <f t="shared" si="7"/>
        <v>CAT</v>
      </c>
      <c r="L81" s="158">
        <f t="shared" si="8"/>
        <v>134505.00189329998</v>
      </c>
      <c r="M81" s="159">
        <f t="shared" si="9"/>
        <v>1.7894451752689004E-2</v>
      </c>
      <c r="N81" s="159">
        <f t="shared" si="10"/>
        <v>0.13500000000000001</v>
      </c>
      <c r="O81" s="242">
        <f t="shared" si="11"/>
        <v>0.15410232724599551</v>
      </c>
      <c r="P81" s="160">
        <f t="shared" si="12"/>
        <v>3.9594484117899528E-3</v>
      </c>
      <c r="Q81" s="161">
        <f t="shared" si="13"/>
        <v>6.1016021486729247E-4</v>
      </c>
    </row>
    <row r="82" spans="1:17">
      <c r="A82" s="23" t="s">
        <v>1492</v>
      </c>
      <c r="B82" s="23" t="s">
        <v>2282</v>
      </c>
      <c r="C82" s="23" t="s">
        <v>1493</v>
      </c>
      <c r="D82" s="23">
        <v>94295271750.059998</v>
      </c>
      <c r="E82" s="23">
        <v>1.4459263171794534</v>
      </c>
      <c r="F82" s="23">
        <v>14</v>
      </c>
      <c r="G82" s="23">
        <v>415.05029999999999</v>
      </c>
      <c r="H82" s="23">
        <v>227.19</v>
      </c>
      <c r="I82" s="239"/>
      <c r="J82" s="240" t="str">
        <f t="shared" si="7"/>
        <v>Chubb Ltd</v>
      </c>
      <c r="K82" s="241" t="str">
        <f t="shared" si="7"/>
        <v>CB</v>
      </c>
      <c r="L82" s="158">
        <f t="shared" si="8"/>
        <v>94295.271750059997</v>
      </c>
      <c r="M82" s="159">
        <f t="shared" si="9"/>
        <v>1.4459263171794533E-2</v>
      </c>
      <c r="N82" s="159">
        <f t="shared" si="10"/>
        <v>0.14000000000000001</v>
      </c>
      <c r="O82" s="242">
        <f t="shared" si="11"/>
        <v>0.15547141159382016</v>
      </c>
      <c r="P82" s="160">
        <f t="shared" si="12"/>
        <v>2.7757872102500219E-3</v>
      </c>
      <c r="Q82" s="161">
        <f t="shared" si="13"/>
        <v>4.3155555586164298E-4</v>
      </c>
    </row>
    <row r="83" spans="1:17">
      <c r="A83" s="23" t="s">
        <v>2283</v>
      </c>
      <c r="B83" s="23" t="s">
        <v>2284</v>
      </c>
      <c r="C83" s="23" t="s">
        <v>2111</v>
      </c>
      <c r="D83" s="23">
        <v>13206169965.75</v>
      </c>
      <c r="E83" s="23">
        <v>1.5760302032291751</v>
      </c>
      <c r="F83" s="23" t="s">
        <v>1377</v>
      </c>
      <c r="G83" s="23">
        <v>106.0822</v>
      </c>
      <c r="H83" s="23">
        <v>124.49</v>
      </c>
      <c r="I83" s="239"/>
      <c r="J83" s="240" t="str">
        <f t="shared" si="7"/>
        <v>Cboe Global Markets Inc</v>
      </c>
      <c r="K83" s="241" t="str">
        <f t="shared" si="7"/>
        <v>CBOE</v>
      </c>
      <c r="L83" s="158">
        <f t="shared" si="8"/>
        <v>13206.169965749999</v>
      </c>
      <c r="M83" s="159">
        <f t="shared" si="9"/>
        <v>1.5760302032291749E-2</v>
      </c>
      <c r="N83" s="159" t="str">
        <f t="shared" si="10"/>
        <v>N/A</v>
      </c>
      <c r="O83" s="242" t="str">
        <f t="shared" si="11"/>
        <v>N/A</v>
      </c>
      <c r="P83" s="160" t="str">
        <f t="shared" si="12"/>
        <v>N/A</v>
      </c>
      <c r="Q83" s="161" t="str">
        <f t="shared" si="13"/>
        <v>N/A</v>
      </c>
    </row>
    <row r="84" spans="1:17">
      <c r="A84" s="23" t="s">
        <v>2191</v>
      </c>
      <c r="B84" s="23" t="s">
        <v>2285</v>
      </c>
      <c r="C84" s="23" t="s">
        <v>2192</v>
      </c>
      <c r="D84" s="23">
        <v>27206328607.18</v>
      </c>
      <c r="E84" s="23">
        <v>0</v>
      </c>
      <c r="F84" s="23" t="s">
        <v>1377</v>
      </c>
      <c r="G84" s="23">
        <v>315.94849999999997</v>
      </c>
      <c r="H84" s="23">
        <v>86.11</v>
      </c>
      <c r="I84" s="239"/>
      <c r="J84" s="240" t="str">
        <f t="shared" si="7"/>
        <v>CBRE Group Inc</v>
      </c>
      <c r="K84" s="241" t="str">
        <f t="shared" si="7"/>
        <v>CBRE</v>
      </c>
      <c r="L84" s="158">
        <f t="shared" si="8"/>
        <v>27206.328607179999</v>
      </c>
      <c r="M84" s="159">
        <f t="shared" si="9"/>
        <v>0</v>
      </c>
      <c r="N84" s="159" t="str">
        <f t="shared" si="10"/>
        <v>N/A</v>
      </c>
      <c r="O84" s="242" t="str">
        <f t="shared" si="11"/>
        <v>N/A</v>
      </c>
      <c r="P84" s="160" t="str">
        <f t="shared" si="12"/>
        <v>N/A</v>
      </c>
      <c r="Q84" s="161" t="str">
        <f t="shared" si="13"/>
        <v>N/A</v>
      </c>
    </row>
    <row r="85" spans="1:17">
      <c r="A85" s="23" t="s">
        <v>1494</v>
      </c>
      <c r="B85" s="23" t="s">
        <v>3018</v>
      </c>
      <c r="C85" s="23" t="s">
        <v>1495</v>
      </c>
      <c r="D85" s="23">
        <v>65329621430.860001</v>
      </c>
      <c r="E85" s="23">
        <v>3.9619514781917009</v>
      </c>
      <c r="F85" s="23">
        <v>10.050000000000001</v>
      </c>
      <c r="G85" s="23">
        <v>433.048</v>
      </c>
      <c r="H85" s="23">
        <v>150.86000000000001</v>
      </c>
      <c r="I85" s="239"/>
      <c r="J85" s="240" t="str">
        <f t="shared" si="7"/>
        <v>Crown Castle Inc</v>
      </c>
      <c r="K85" s="241" t="str">
        <f t="shared" si="7"/>
        <v>CCI</v>
      </c>
      <c r="L85" s="158">
        <f t="shared" si="8"/>
        <v>65329.621430860003</v>
      </c>
      <c r="M85" s="159">
        <f t="shared" si="9"/>
        <v>3.9619514781917012E-2</v>
      </c>
      <c r="N85" s="159">
        <f t="shared" si="10"/>
        <v>0.10050000000000001</v>
      </c>
      <c r="O85" s="242">
        <f t="shared" si="11"/>
        <v>0.14211039539970835</v>
      </c>
      <c r="P85" s="160">
        <f t="shared" si="12"/>
        <v>1.9231200488919694E-3</v>
      </c>
      <c r="Q85" s="161">
        <f t="shared" si="13"/>
        <v>2.7329535054914424E-4</v>
      </c>
    </row>
    <row r="86" spans="1:17">
      <c r="A86" s="23" t="s">
        <v>1496</v>
      </c>
      <c r="B86" s="23" t="s">
        <v>2286</v>
      </c>
      <c r="C86" s="23" t="s">
        <v>1497</v>
      </c>
      <c r="D86" s="23">
        <v>13047005914.014917</v>
      </c>
      <c r="E86" s="23">
        <v>0</v>
      </c>
      <c r="F86" s="23" t="s">
        <v>1377</v>
      </c>
      <c r="G86" s="23">
        <v>1112.7069999999999</v>
      </c>
      <c r="H86" s="23">
        <v>10.51</v>
      </c>
      <c r="I86" s="239"/>
      <c r="J86" s="240" t="str">
        <f t="shared" si="7"/>
        <v>Carnival Corp</v>
      </c>
      <c r="K86" s="241" t="str">
        <f t="shared" si="7"/>
        <v>CCL</v>
      </c>
      <c r="L86" s="158">
        <f t="shared" si="8"/>
        <v>13047.005914014917</v>
      </c>
      <c r="M86" s="159">
        <f t="shared" si="9"/>
        <v>0</v>
      </c>
      <c r="N86" s="159" t="str">
        <f t="shared" si="10"/>
        <v>N/A</v>
      </c>
      <c r="O86" s="242" t="str">
        <f t="shared" si="11"/>
        <v>N/A</v>
      </c>
      <c r="P86" s="160" t="str">
        <f t="shared" si="12"/>
        <v>N/A</v>
      </c>
      <c r="Q86" s="161" t="str">
        <f t="shared" si="13"/>
        <v>N/A</v>
      </c>
    </row>
    <row r="87" spans="1:17">
      <c r="A87" s="23" t="s">
        <v>2883</v>
      </c>
      <c r="B87" s="23" t="s">
        <v>2884</v>
      </c>
      <c r="C87" s="23" t="s">
        <v>2885</v>
      </c>
      <c r="D87" s="23">
        <v>10386084906.539999</v>
      </c>
      <c r="E87" s="23">
        <v>0</v>
      </c>
      <c r="F87" s="23" t="s">
        <v>1377</v>
      </c>
      <c r="G87" s="23">
        <v>153.5949</v>
      </c>
      <c r="H87" s="23">
        <v>67.62</v>
      </c>
      <c r="I87" s="239"/>
      <c r="J87" s="240" t="str">
        <f t="shared" si="7"/>
        <v>Ceridian HCM Holding Inc</v>
      </c>
      <c r="K87" s="241" t="str">
        <f t="shared" si="7"/>
        <v>CDAY</v>
      </c>
      <c r="L87" s="158">
        <f t="shared" si="8"/>
        <v>10386.08490654</v>
      </c>
      <c r="M87" s="159">
        <f t="shared" si="9"/>
        <v>0</v>
      </c>
      <c r="N87" s="159" t="str">
        <f t="shared" si="10"/>
        <v>N/A</v>
      </c>
      <c r="O87" s="242" t="str">
        <f t="shared" si="11"/>
        <v>N/A</v>
      </c>
      <c r="P87" s="160" t="str">
        <f t="shared" si="12"/>
        <v>N/A</v>
      </c>
      <c r="Q87" s="161" t="str">
        <f t="shared" si="13"/>
        <v>N/A</v>
      </c>
    </row>
    <row r="88" spans="1:17">
      <c r="A88" s="23" t="s">
        <v>2168</v>
      </c>
      <c r="B88" s="23" t="s">
        <v>2287</v>
      </c>
      <c r="C88" s="23" t="s">
        <v>2169</v>
      </c>
      <c r="D88" s="23">
        <v>46430726159.999992</v>
      </c>
      <c r="E88" s="23">
        <v>0</v>
      </c>
      <c r="F88" s="23">
        <v>19.12</v>
      </c>
      <c r="G88" s="23">
        <v>274.31599999999997</v>
      </c>
      <c r="H88" s="23">
        <v>169.26</v>
      </c>
      <c r="I88" s="239"/>
      <c r="J88" s="240" t="str">
        <f t="shared" si="7"/>
        <v>Cadence Design Systems Inc</v>
      </c>
      <c r="K88" s="241" t="str">
        <f t="shared" si="7"/>
        <v>CDNS</v>
      </c>
      <c r="L88" s="158">
        <f t="shared" si="8"/>
        <v>46430.726159999991</v>
      </c>
      <c r="M88" s="159">
        <f t="shared" si="9"/>
        <v>0</v>
      </c>
      <c r="N88" s="159">
        <f t="shared" si="10"/>
        <v>0.19120000000000001</v>
      </c>
      <c r="O88" s="242">
        <f t="shared" si="11"/>
        <v>0.19120000000000001</v>
      </c>
      <c r="P88" s="160">
        <f t="shared" si="12"/>
        <v>1.3667898023472962E-3</v>
      </c>
      <c r="Q88" s="161">
        <f t="shared" si="13"/>
        <v>2.6133021020880305E-4</v>
      </c>
    </row>
    <row r="89" spans="1:17">
      <c r="A89" s="23" t="s">
        <v>2653</v>
      </c>
      <c r="B89" s="23" t="s">
        <v>2713</v>
      </c>
      <c r="C89" s="23" t="s">
        <v>2654</v>
      </c>
      <c r="D89" s="23">
        <v>26380932842.700001</v>
      </c>
      <c r="E89" s="23">
        <v>1.0787785476007186</v>
      </c>
      <c r="F89" s="23">
        <v>13.1</v>
      </c>
      <c r="G89" s="23">
        <v>135.39099999999999</v>
      </c>
      <c r="H89" s="23">
        <v>194.85</v>
      </c>
      <c r="I89" s="239"/>
      <c r="J89" s="240" t="str">
        <f t="shared" si="7"/>
        <v>CDW Corp/DE</v>
      </c>
      <c r="K89" s="241" t="str">
        <f t="shared" si="7"/>
        <v>CDW</v>
      </c>
      <c r="L89" s="158">
        <f t="shared" si="8"/>
        <v>26380.9328427</v>
      </c>
      <c r="M89" s="159">
        <f t="shared" si="9"/>
        <v>1.0787785476007186E-2</v>
      </c>
      <c r="N89" s="159">
        <f t="shared" si="10"/>
        <v>0.13100000000000001</v>
      </c>
      <c r="O89" s="242">
        <f t="shared" si="11"/>
        <v>0.14249438542468568</v>
      </c>
      <c r="P89" s="160">
        <f t="shared" si="12"/>
        <v>7.7658035891057088E-4</v>
      </c>
      <c r="Q89" s="161">
        <f t="shared" si="13"/>
        <v>1.1065834097584363E-4</v>
      </c>
    </row>
    <row r="90" spans="1:17">
      <c r="A90" s="23" t="s">
        <v>2288</v>
      </c>
      <c r="B90" s="23" t="s">
        <v>2714</v>
      </c>
      <c r="C90" s="23" t="s">
        <v>2289</v>
      </c>
      <c r="D90" s="23">
        <v>13151240731.590002</v>
      </c>
      <c r="E90" s="23">
        <v>2.268117734355676</v>
      </c>
      <c r="F90" s="23">
        <v>6.99</v>
      </c>
      <c r="G90" s="23">
        <v>108.4281</v>
      </c>
      <c r="H90" s="23">
        <v>121.29</v>
      </c>
      <c r="I90" s="239"/>
      <c r="J90" s="240" t="str">
        <f t="shared" si="7"/>
        <v>Celanese Corp</v>
      </c>
      <c r="K90" s="241" t="str">
        <f t="shared" si="7"/>
        <v>CE</v>
      </c>
      <c r="L90" s="158">
        <f t="shared" si="8"/>
        <v>13151.240731590002</v>
      </c>
      <c r="M90" s="159">
        <f t="shared" si="9"/>
        <v>2.268117734355676E-2</v>
      </c>
      <c r="N90" s="159">
        <f t="shared" si="10"/>
        <v>6.9900000000000004E-2</v>
      </c>
      <c r="O90" s="242">
        <f t="shared" si="11"/>
        <v>9.3373884491714076E-2</v>
      </c>
      <c r="P90" s="160">
        <f t="shared" si="12"/>
        <v>3.8713548563100078E-4</v>
      </c>
      <c r="Q90" s="161">
        <f t="shared" si="13"/>
        <v>3.61483441179527E-5</v>
      </c>
    </row>
    <row r="91" spans="1:17">
      <c r="A91" s="23" t="s">
        <v>2935</v>
      </c>
      <c r="B91" s="23" t="s">
        <v>2936</v>
      </c>
      <c r="C91" s="23" t="s">
        <v>2934</v>
      </c>
      <c r="D91" s="23">
        <v>27818700874.919994</v>
      </c>
      <c r="E91" s="23">
        <v>0.65523720056364498</v>
      </c>
      <c r="F91" s="23">
        <v>40.99</v>
      </c>
      <c r="G91" s="23">
        <v>326.66390000000001</v>
      </c>
      <c r="H91" s="23">
        <v>85.16</v>
      </c>
      <c r="I91" s="239"/>
      <c r="J91" s="240" t="str">
        <f t="shared" si="7"/>
        <v>Constellation Energy Corp</v>
      </c>
      <c r="K91" s="241" t="str">
        <f t="shared" si="7"/>
        <v>CEG</v>
      </c>
      <c r="L91" s="158">
        <f t="shared" si="8"/>
        <v>27818.700874919996</v>
      </c>
      <c r="M91" s="159">
        <f t="shared" si="9"/>
        <v>6.5523720056364495E-3</v>
      </c>
      <c r="N91" s="159">
        <f t="shared" si="10"/>
        <v>0.40990000000000004</v>
      </c>
      <c r="O91" s="242">
        <f t="shared" si="11"/>
        <v>0.41779528064819166</v>
      </c>
      <c r="P91" s="160">
        <f t="shared" si="12"/>
        <v>8.1890420019204075E-4</v>
      </c>
      <c r="Q91" s="161">
        <f t="shared" si="13"/>
        <v>3.4213431014321657E-4</v>
      </c>
    </row>
    <row r="92" spans="1:17">
      <c r="A92" s="23" t="s">
        <v>1498</v>
      </c>
      <c r="B92" s="23" t="s">
        <v>2290</v>
      </c>
      <c r="C92" s="23" t="s">
        <v>1499</v>
      </c>
      <c r="D92" s="23">
        <v>17050826229.33</v>
      </c>
      <c r="E92" s="23">
        <v>1.7052122885743872</v>
      </c>
      <c r="F92" s="23">
        <v>7.95</v>
      </c>
      <c r="G92" s="23">
        <v>196.18949999999998</v>
      </c>
      <c r="H92" s="23">
        <v>86.91</v>
      </c>
      <c r="I92" s="239"/>
      <c r="J92" s="240" t="str">
        <f t="shared" si="7"/>
        <v>CF Industries Holdings Inc</v>
      </c>
      <c r="K92" s="241" t="str">
        <f t="shared" si="7"/>
        <v>CF</v>
      </c>
      <c r="L92" s="158">
        <f t="shared" si="8"/>
        <v>17050.826229329999</v>
      </c>
      <c r="M92" s="159">
        <f t="shared" si="9"/>
        <v>1.7052122885743873E-2</v>
      </c>
      <c r="N92" s="159">
        <f t="shared" si="10"/>
        <v>7.9500000000000001E-2</v>
      </c>
      <c r="O92" s="242">
        <f t="shared" si="11"/>
        <v>9.7229944770452187E-2</v>
      </c>
      <c r="P92" s="160">
        <f t="shared" si="12"/>
        <v>5.0192829919427754E-4</v>
      </c>
      <c r="Q92" s="161">
        <f t="shared" si="13"/>
        <v>4.8802460809386605E-5</v>
      </c>
    </row>
    <row r="93" spans="1:17">
      <c r="A93" s="23" t="s">
        <v>1500</v>
      </c>
      <c r="B93" s="23" t="s">
        <v>2291</v>
      </c>
      <c r="C93" s="23" t="s">
        <v>1501</v>
      </c>
      <c r="D93" s="23">
        <v>20546723101.52</v>
      </c>
      <c r="E93" s="23">
        <v>3.8830297219558965</v>
      </c>
      <c r="F93" s="23">
        <v>-0.24</v>
      </c>
      <c r="G93" s="23">
        <v>492.49099999999999</v>
      </c>
      <c r="H93" s="23">
        <v>41.72</v>
      </c>
      <c r="I93" s="239"/>
      <c r="J93" s="240" t="str">
        <f t="shared" si="7"/>
        <v>Citizens Financial Group Inc</v>
      </c>
      <c r="K93" s="241" t="str">
        <f t="shared" si="7"/>
        <v>CFG</v>
      </c>
      <c r="L93" s="158">
        <f t="shared" si="8"/>
        <v>20546.723101520001</v>
      </c>
      <c r="M93" s="159">
        <f t="shared" si="9"/>
        <v>3.8830297219558968E-2</v>
      </c>
      <c r="N93" s="159">
        <f t="shared" si="10"/>
        <v>-2.3999999999999998E-3</v>
      </c>
      <c r="O93" s="242">
        <f t="shared" si="11"/>
        <v>3.6383700862895496E-2</v>
      </c>
      <c r="P93" s="160">
        <f t="shared" si="12"/>
        <v>6.048376566422228E-4</v>
      </c>
      <c r="Q93" s="161">
        <f t="shared" si="13"/>
        <v>2.2006232369885333E-5</v>
      </c>
    </row>
    <row r="94" spans="1:17">
      <c r="A94" s="23" t="s">
        <v>1502</v>
      </c>
      <c r="B94" s="23" t="s">
        <v>2292</v>
      </c>
      <c r="C94" s="23" t="s">
        <v>1503</v>
      </c>
      <c r="D94" s="23">
        <v>19975256302.769997</v>
      </c>
      <c r="E94" s="23">
        <v>1.2818947625442561</v>
      </c>
      <c r="F94" s="23">
        <v>5.6770000000000005</v>
      </c>
      <c r="G94" s="23">
        <v>243.86829999999998</v>
      </c>
      <c r="H94" s="23">
        <v>81.91</v>
      </c>
      <c r="I94" s="239"/>
      <c r="J94" s="240" t="str">
        <f t="shared" si="7"/>
        <v>Church &amp; Dwight Co Inc</v>
      </c>
      <c r="K94" s="241" t="str">
        <f t="shared" si="7"/>
        <v>CHD</v>
      </c>
      <c r="L94" s="158">
        <f t="shared" si="8"/>
        <v>19975.256302769998</v>
      </c>
      <c r="M94" s="159">
        <f t="shared" si="9"/>
        <v>1.2818947625442561E-2</v>
      </c>
      <c r="N94" s="159">
        <f t="shared" si="10"/>
        <v>5.6770000000000008E-2</v>
      </c>
      <c r="O94" s="242">
        <f t="shared" si="11"/>
        <v>6.9952813453790758E-2</v>
      </c>
      <c r="P94" s="160">
        <f t="shared" si="12"/>
        <v>5.8801528366834381E-4</v>
      </c>
      <c r="Q94" s="161">
        <f t="shared" si="13"/>
        <v>4.1133323446429512E-5</v>
      </c>
    </row>
    <row r="95" spans="1:17">
      <c r="A95" s="23" t="s">
        <v>1504</v>
      </c>
      <c r="B95" s="23" t="s">
        <v>2293</v>
      </c>
      <c r="C95" s="23" t="s">
        <v>1505</v>
      </c>
      <c r="D95" s="23">
        <v>11021137488.839998</v>
      </c>
      <c r="E95" s="23">
        <v>2.383851329702019</v>
      </c>
      <c r="F95" s="23">
        <v>5</v>
      </c>
      <c r="G95" s="23">
        <v>117.70949999999999</v>
      </c>
      <c r="H95" s="23">
        <v>93.63</v>
      </c>
      <c r="I95" s="239"/>
      <c r="J95" s="240" t="str">
        <f t="shared" si="7"/>
        <v>CH Robinson Worldwide Inc</v>
      </c>
      <c r="K95" s="241" t="str">
        <f t="shared" si="7"/>
        <v>CHRW</v>
      </c>
      <c r="L95" s="158">
        <f t="shared" si="8"/>
        <v>11021.137488839999</v>
      </c>
      <c r="M95" s="159">
        <f t="shared" si="9"/>
        <v>2.3838513297020188E-2</v>
      </c>
      <c r="N95" s="159">
        <f t="shared" si="10"/>
        <v>0.05</v>
      </c>
      <c r="O95" s="242">
        <f t="shared" si="11"/>
        <v>7.443447612944569E-2</v>
      </c>
      <c r="P95" s="160">
        <f t="shared" si="12"/>
        <v>3.2443124576826563E-4</v>
      </c>
      <c r="Q95" s="161">
        <f t="shared" si="13"/>
        <v>2.4148869818784297E-5</v>
      </c>
    </row>
    <row r="96" spans="1:17">
      <c r="A96" s="23" t="s">
        <v>1506</v>
      </c>
      <c r="B96" s="23" t="s">
        <v>2294</v>
      </c>
      <c r="C96" s="23" t="s">
        <v>1507</v>
      </c>
      <c r="D96" s="23">
        <v>70039032773.309998</v>
      </c>
      <c r="E96" s="23">
        <v>0</v>
      </c>
      <c r="F96" s="23">
        <v>20.423000000000002</v>
      </c>
      <c r="G96" s="23">
        <v>155.67230000000001</v>
      </c>
      <c r="H96" s="23">
        <v>388.47</v>
      </c>
      <c r="I96" s="239"/>
      <c r="J96" s="240" t="str">
        <f t="shared" si="7"/>
        <v>Charter Communications Inc</v>
      </c>
      <c r="K96" s="241" t="str">
        <f t="shared" si="7"/>
        <v>CHTR</v>
      </c>
      <c r="L96" s="158">
        <f t="shared" si="8"/>
        <v>70039.032773309998</v>
      </c>
      <c r="M96" s="159">
        <f t="shared" si="9"/>
        <v>0</v>
      </c>
      <c r="N96" s="159">
        <f t="shared" si="10"/>
        <v>0.20423000000000002</v>
      </c>
      <c r="O96" s="242">
        <f t="shared" si="11"/>
        <v>0.20423000000000002</v>
      </c>
      <c r="P96" s="160">
        <f t="shared" si="12"/>
        <v>2.0617518543851305E-3</v>
      </c>
      <c r="Q96" s="161">
        <f t="shared" si="13"/>
        <v>4.2107158122107525E-4</v>
      </c>
    </row>
    <row r="97" spans="1:17">
      <c r="A97" s="23" t="s">
        <v>1508</v>
      </c>
      <c r="B97" s="23" t="s">
        <v>2295</v>
      </c>
      <c r="C97" s="23" t="s">
        <v>1509</v>
      </c>
      <c r="D97" s="23">
        <v>96066252446.840012</v>
      </c>
      <c r="E97" s="23">
        <v>1.4191146048820855</v>
      </c>
      <c r="F97" s="23">
        <v>11.505000000000001</v>
      </c>
      <c r="G97" s="23">
        <v>305.73899999999998</v>
      </c>
      <c r="H97" s="23">
        <v>314.20999999999998</v>
      </c>
      <c r="I97" s="239"/>
      <c r="J97" s="240" t="str">
        <f t="shared" si="7"/>
        <v>Cigna Corp</v>
      </c>
      <c r="K97" s="241" t="str">
        <f t="shared" si="7"/>
        <v>CI</v>
      </c>
      <c r="L97" s="158">
        <f t="shared" si="8"/>
        <v>96066.252446840008</v>
      </c>
      <c r="M97" s="159">
        <f t="shared" si="9"/>
        <v>1.4191146048820855E-2</v>
      </c>
      <c r="N97" s="159">
        <f t="shared" si="10"/>
        <v>0.11505000000000001</v>
      </c>
      <c r="O97" s="242">
        <f t="shared" si="11"/>
        <v>0.13005749172527928</v>
      </c>
      <c r="P97" s="160">
        <f t="shared" si="12"/>
        <v>2.8279198938563821E-3</v>
      </c>
      <c r="Q97" s="161">
        <f t="shared" si="13"/>
        <v>3.6779216819497908E-4</v>
      </c>
    </row>
    <row r="98" spans="1:17">
      <c r="A98" s="23" t="s">
        <v>1510</v>
      </c>
      <c r="B98" s="23" t="s">
        <v>2296</v>
      </c>
      <c r="C98" s="23" t="s">
        <v>1511</v>
      </c>
      <c r="D98" s="23">
        <v>17093793494.999998</v>
      </c>
      <c r="E98" s="23">
        <v>2.5379310344827588</v>
      </c>
      <c r="F98" s="23">
        <v>-1.8900000000000001</v>
      </c>
      <c r="G98" s="23">
        <v>157.18429999999998</v>
      </c>
      <c r="H98" s="23">
        <v>108.75</v>
      </c>
      <c r="I98" s="239"/>
      <c r="J98" s="240" t="str">
        <f t="shared" si="7"/>
        <v>Cincinnati Financial Corp</v>
      </c>
      <c r="K98" s="241" t="str">
        <f t="shared" si="7"/>
        <v>CINF</v>
      </c>
      <c r="L98" s="158">
        <f t="shared" si="8"/>
        <v>17093.793494999998</v>
      </c>
      <c r="M98" s="159">
        <f t="shared" si="9"/>
        <v>2.5379310344827589E-2</v>
      </c>
      <c r="N98" s="159">
        <f t="shared" si="10"/>
        <v>-1.89E-2</v>
      </c>
      <c r="O98" s="242">
        <f t="shared" si="11"/>
        <v>6.2394758620689696E-3</v>
      </c>
      <c r="P98" s="160">
        <f t="shared" si="12"/>
        <v>5.0319313447490883E-4</v>
      </c>
      <c r="Q98" s="161">
        <f t="shared" si="13"/>
        <v>3.1396614165150189E-6</v>
      </c>
    </row>
    <row r="99" spans="1:17">
      <c r="A99" s="23" t="s">
        <v>1512</v>
      </c>
      <c r="B99" s="23" t="s">
        <v>2297</v>
      </c>
      <c r="C99" s="23" t="s">
        <v>1513</v>
      </c>
      <c r="D99" s="23">
        <v>65021426248.499992</v>
      </c>
      <c r="E99" s="23">
        <v>2.404624277456648</v>
      </c>
      <c r="F99" s="23">
        <v>2.5100000000000002</v>
      </c>
      <c r="G99" s="23">
        <v>835.21420000000001</v>
      </c>
      <c r="H99" s="23">
        <v>77.849999999999994</v>
      </c>
      <c r="I99" s="239"/>
      <c r="J99" s="240" t="str">
        <f t="shared" si="7"/>
        <v>Colgate-Palmolive Co</v>
      </c>
      <c r="K99" s="241" t="str">
        <f t="shared" si="7"/>
        <v>CL</v>
      </c>
      <c r="L99" s="158">
        <f t="shared" si="8"/>
        <v>65021.426248499993</v>
      </c>
      <c r="M99" s="159">
        <f t="shared" si="9"/>
        <v>2.4046242774566479E-2</v>
      </c>
      <c r="N99" s="159">
        <f t="shared" si="10"/>
        <v>2.5100000000000001E-2</v>
      </c>
      <c r="O99" s="242">
        <f t="shared" si="11"/>
        <v>4.944802312138729E-2</v>
      </c>
      <c r="P99" s="160">
        <f t="shared" si="12"/>
        <v>1.914047650779335E-3</v>
      </c>
      <c r="Q99" s="161">
        <f t="shared" si="13"/>
        <v>9.4645872491173587E-5</v>
      </c>
    </row>
    <row r="100" spans="1:17">
      <c r="A100" s="23" t="s">
        <v>1514</v>
      </c>
      <c r="B100" s="23" t="s">
        <v>2298</v>
      </c>
      <c r="C100" s="23" t="s">
        <v>1515</v>
      </c>
      <c r="D100" s="23">
        <v>18027752689.670002</v>
      </c>
      <c r="E100" s="23">
        <v>3.245499965779207</v>
      </c>
      <c r="F100" s="23">
        <v>3.1350000000000002</v>
      </c>
      <c r="G100" s="23">
        <v>123.3848</v>
      </c>
      <c r="H100" s="23">
        <v>146.11000000000001</v>
      </c>
      <c r="I100" s="239"/>
      <c r="J100" s="240" t="str">
        <f t="shared" si="7"/>
        <v>Clorox Co/The</v>
      </c>
      <c r="K100" s="241" t="str">
        <f t="shared" si="7"/>
        <v>CLX</v>
      </c>
      <c r="L100" s="158">
        <f t="shared" si="8"/>
        <v>18027.752689670004</v>
      </c>
      <c r="M100" s="159">
        <f t="shared" si="9"/>
        <v>3.2454999657792069E-2</v>
      </c>
      <c r="N100" s="159">
        <f t="shared" si="10"/>
        <v>3.1350000000000003E-2</v>
      </c>
      <c r="O100" s="242">
        <f t="shared" si="11"/>
        <v>6.4313731777427968E-2</v>
      </c>
      <c r="P100" s="160">
        <f t="shared" si="12"/>
        <v>5.3068626259624287E-4</v>
      </c>
      <c r="Q100" s="161">
        <f t="shared" si="13"/>
        <v>3.4130413950580465E-5</v>
      </c>
    </row>
    <row r="101" spans="1:17">
      <c r="A101" s="23" t="s">
        <v>1516</v>
      </c>
      <c r="B101" s="23" t="s">
        <v>2299</v>
      </c>
      <c r="C101" s="23" t="s">
        <v>1517</v>
      </c>
      <c r="D101" s="23">
        <v>8975478798.2600002</v>
      </c>
      <c r="E101" s="23">
        <v>3.9816165742632039</v>
      </c>
      <c r="F101" s="23">
        <v>16.417000000000002</v>
      </c>
      <c r="G101" s="23">
        <v>130.95239999999998</v>
      </c>
      <c r="H101" s="23">
        <v>68.540000000000006</v>
      </c>
      <c r="I101" s="239"/>
      <c r="J101" s="240" t="str">
        <f t="shared" si="7"/>
        <v>Comerica Inc</v>
      </c>
      <c r="K101" s="241" t="str">
        <f t="shared" si="7"/>
        <v>CMA</v>
      </c>
      <c r="L101" s="158">
        <f t="shared" si="8"/>
        <v>8975.478798260001</v>
      </c>
      <c r="M101" s="159">
        <f t="shared" si="9"/>
        <v>3.981616574263204E-2</v>
      </c>
      <c r="N101" s="159">
        <f t="shared" si="10"/>
        <v>0.16417000000000001</v>
      </c>
      <c r="O101" s="242">
        <f t="shared" si="11"/>
        <v>0.20725447570761601</v>
      </c>
      <c r="P101" s="160">
        <f t="shared" si="12"/>
        <v>2.6421281567667252E-4</v>
      </c>
      <c r="Q101" s="161">
        <f t="shared" si="13"/>
        <v>5.4759288588301756E-5</v>
      </c>
    </row>
    <row r="102" spans="1:17">
      <c r="A102" s="23" t="s">
        <v>1518</v>
      </c>
      <c r="B102" s="23" t="s">
        <v>2300</v>
      </c>
      <c r="C102" s="23" t="s">
        <v>1519</v>
      </c>
      <c r="D102" s="23">
        <v>168310300458.90506</v>
      </c>
      <c r="E102" s="23">
        <v>2.7613665553557669</v>
      </c>
      <c r="F102" s="23">
        <v>8.0180000000000007</v>
      </c>
      <c r="G102" s="23">
        <v>4313.9639999999999</v>
      </c>
      <c r="H102" s="23">
        <v>38.93</v>
      </c>
      <c r="I102" s="239"/>
      <c r="J102" s="240" t="str">
        <f t="shared" si="7"/>
        <v>Comcast Corp</v>
      </c>
      <c r="K102" s="241" t="str">
        <f t="shared" si="7"/>
        <v>CMCSA</v>
      </c>
      <c r="L102" s="158">
        <f t="shared" si="8"/>
        <v>168310.30045890505</v>
      </c>
      <c r="M102" s="159">
        <f t="shared" si="9"/>
        <v>2.7613665553557667E-2</v>
      </c>
      <c r="N102" s="159">
        <f t="shared" si="10"/>
        <v>8.0180000000000001E-2</v>
      </c>
      <c r="O102" s="242">
        <f t="shared" si="11"/>
        <v>0.10890069740559979</v>
      </c>
      <c r="P102" s="160">
        <f t="shared" si="12"/>
        <v>4.9545811862710893E-3</v>
      </c>
      <c r="Q102" s="161">
        <f t="shared" si="13"/>
        <v>5.395573465375856E-4</v>
      </c>
    </row>
    <row r="103" spans="1:17">
      <c r="A103" s="23" t="s">
        <v>1520</v>
      </c>
      <c r="B103" s="23" t="s">
        <v>2301</v>
      </c>
      <c r="C103" s="23" t="s">
        <v>1521</v>
      </c>
      <c r="D103" s="23">
        <v>63175451907.540001</v>
      </c>
      <c r="E103" s="23">
        <v>4.3941464525680445</v>
      </c>
      <c r="F103" s="23">
        <v>6.01</v>
      </c>
      <c r="G103" s="23">
        <v>359.72499999999997</v>
      </c>
      <c r="H103" s="23">
        <v>175.62</v>
      </c>
      <c r="I103" s="239"/>
      <c r="J103" s="240" t="str">
        <f t="shared" si="7"/>
        <v>CME Group Inc</v>
      </c>
      <c r="K103" s="241" t="str">
        <f t="shared" si="7"/>
        <v>CME</v>
      </c>
      <c r="L103" s="158">
        <f t="shared" si="8"/>
        <v>63175.451907540002</v>
      </c>
      <c r="M103" s="159">
        <f t="shared" si="9"/>
        <v>4.3941464525680443E-2</v>
      </c>
      <c r="N103" s="159">
        <f t="shared" si="10"/>
        <v>6.0100000000000001E-2</v>
      </c>
      <c r="O103" s="242">
        <f t="shared" si="11"/>
        <v>0.10536190553467714</v>
      </c>
      <c r="P103" s="160">
        <f t="shared" si="12"/>
        <v>1.8597073655138314E-3</v>
      </c>
      <c r="Q103" s="161">
        <f t="shared" si="13"/>
        <v>1.9594231176741159E-4</v>
      </c>
    </row>
    <row r="104" spans="1:17">
      <c r="A104" s="23" t="s">
        <v>1522</v>
      </c>
      <c r="B104" s="23" t="s">
        <v>2302</v>
      </c>
      <c r="C104" s="23" t="s">
        <v>1523</v>
      </c>
      <c r="D104" s="23">
        <v>42262775721.840004</v>
      </c>
      <c r="E104" s="23">
        <v>0</v>
      </c>
      <c r="F104" s="23">
        <v>26.830000000000002</v>
      </c>
      <c r="G104" s="23">
        <v>27.721109999999999</v>
      </c>
      <c r="H104" s="23">
        <v>1524.57</v>
      </c>
      <c r="I104" s="239"/>
      <c r="J104" s="240" t="str">
        <f t="shared" si="7"/>
        <v>Chipotle Mexican Grill Inc</v>
      </c>
      <c r="K104" s="241" t="str">
        <f t="shared" si="7"/>
        <v>CMG</v>
      </c>
      <c r="L104" s="158">
        <f t="shared" si="8"/>
        <v>42262.775721840007</v>
      </c>
      <c r="M104" s="159">
        <f t="shared" si="9"/>
        <v>0</v>
      </c>
      <c r="N104" s="159">
        <f t="shared" si="10"/>
        <v>0.26830000000000004</v>
      </c>
      <c r="O104" s="242">
        <f t="shared" si="11"/>
        <v>0.26830000000000004</v>
      </c>
      <c r="P104" s="160">
        <f t="shared" si="12"/>
        <v>1.2440970808090808E-3</v>
      </c>
      <c r="Q104" s="161">
        <f t="shared" si="13"/>
        <v>3.3379124678107643E-4</v>
      </c>
    </row>
    <row r="105" spans="1:17">
      <c r="A105" s="23" t="s">
        <v>1524</v>
      </c>
      <c r="B105" s="23" t="s">
        <v>2303</v>
      </c>
      <c r="C105" s="23" t="s">
        <v>1525</v>
      </c>
      <c r="D105" s="23">
        <v>35629325024.300003</v>
      </c>
      <c r="E105" s="23">
        <v>2.3855135563031862</v>
      </c>
      <c r="F105" s="23">
        <v>9.2799999999999994</v>
      </c>
      <c r="G105" s="23">
        <v>141.02249999999998</v>
      </c>
      <c r="H105" s="23">
        <v>252.65</v>
      </c>
      <c r="I105" s="239"/>
      <c r="J105" s="240" t="str">
        <f t="shared" si="7"/>
        <v>Cummins Inc</v>
      </c>
      <c r="K105" s="241" t="str">
        <f t="shared" si="7"/>
        <v>CMI</v>
      </c>
      <c r="L105" s="158">
        <f t="shared" si="8"/>
        <v>35629.3250243</v>
      </c>
      <c r="M105" s="159">
        <f t="shared" si="9"/>
        <v>2.385513556303186E-2</v>
      </c>
      <c r="N105" s="159">
        <f t="shared" si="10"/>
        <v>9.2799999999999994E-2</v>
      </c>
      <c r="O105" s="242">
        <f t="shared" si="11"/>
        <v>0.11776201385315653</v>
      </c>
      <c r="P105" s="160">
        <f t="shared" si="12"/>
        <v>1.0488269759106989E-3</v>
      </c>
      <c r="Q105" s="161">
        <f t="shared" si="13"/>
        <v>1.2351197686675999E-4</v>
      </c>
    </row>
    <row r="106" spans="1:17">
      <c r="A106" s="23" t="s">
        <v>1526</v>
      </c>
      <c r="B106" s="23" t="s">
        <v>2304</v>
      </c>
      <c r="C106" s="23" t="s">
        <v>138</v>
      </c>
      <c r="D106" s="23">
        <v>18552882399.84</v>
      </c>
      <c r="E106" s="23">
        <v>2.8879849812265332</v>
      </c>
      <c r="F106" s="23">
        <v>8.09</v>
      </c>
      <c r="G106" s="23">
        <v>290.2516</v>
      </c>
      <c r="H106" s="23">
        <v>63.92</v>
      </c>
      <c r="I106" s="239"/>
      <c r="J106" s="240" t="str">
        <f t="shared" si="7"/>
        <v>CMS Energy Corp</v>
      </c>
      <c r="K106" s="241" t="str">
        <f t="shared" si="7"/>
        <v>CMS</v>
      </c>
      <c r="L106" s="158">
        <f t="shared" si="8"/>
        <v>18552.88239984</v>
      </c>
      <c r="M106" s="159">
        <f t="shared" si="9"/>
        <v>2.8879849812265334E-2</v>
      </c>
      <c r="N106" s="159">
        <f t="shared" si="10"/>
        <v>8.09E-2</v>
      </c>
      <c r="O106" s="242">
        <f t="shared" si="11"/>
        <v>0.11094803973717146</v>
      </c>
      <c r="P106" s="160">
        <f t="shared" si="12"/>
        <v>5.4614460219439193E-4</v>
      </c>
      <c r="Q106" s="161">
        <f t="shared" si="13"/>
        <v>6.0593673026505099E-5</v>
      </c>
    </row>
    <row r="107" spans="1:17">
      <c r="A107" s="23" t="s">
        <v>1527</v>
      </c>
      <c r="B107" s="23" t="s">
        <v>2305</v>
      </c>
      <c r="C107" s="23" t="s">
        <v>1528</v>
      </c>
      <c r="D107" s="23">
        <v>43624646748.720001</v>
      </c>
      <c r="E107" s="23">
        <v>0</v>
      </c>
      <c r="F107" s="23">
        <v>13.41</v>
      </c>
      <c r="G107" s="23">
        <v>566.25969999999995</v>
      </c>
      <c r="H107" s="23">
        <v>77.040000000000006</v>
      </c>
      <c r="I107" s="239"/>
      <c r="J107" s="240" t="str">
        <f t="shared" si="7"/>
        <v>Centene Corp</v>
      </c>
      <c r="K107" s="241" t="str">
        <f t="shared" si="7"/>
        <v>CNC</v>
      </c>
      <c r="L107" s="158">
        <f t="shared" si="8"/>
        <v>43624.646748719999</v>
      </c>
      <c r="M107" s="159">
        <f t="shared" si="9"/>
        <v>0</v>
      </c>
      <c r="N107" s="159">
        <f t="shared" si="10"/>
        <v>0.1341</v>
      </c>
      <c r="O107" s="242">
        <f t="shared" si="11"/>
        <v>0.1341</v>
      </c>
      <c r="P107" s="160">
        <f t="shared" si="12"/>
        <v>1.2841867280232438E-3</v>
      </c>
      <c r="Q107" s="161">
        <f t="shared" si="13"/>
        <v>1.7220944022791699E-4</v>
      </c>
    </row>
    <row r="108" spans="1:17">
      <c r="A108" s="23" t="s">
        <v>1529</v>
      </c>
      <c r="B108" s="23" t="s">
        <v>2306</v>
      </c>
      <c r="C108" s="23" t="s">
        <v>137</v>
      </c>
      <c r="D108" s="23">
        <v>19707528631.860001</v>
      </c>
      <c r="E108" s="23">
        <v>2.1718300862344302</v>
      </c>
      <c r="F108" s="23">
        <v>1.05</v>
      </c>
      <c r="G108" s="23">
        <v>629.43239999999992</v>
      </c>
      <c r="H108" s="23">
        <v>31.31</v>
      </c>
      <c r="I108" s="239"/>
      <c r="J108" s="240" t="str">
        <f t="shared" si="7"/>
        <v>CenterPoint Energy Inc</v>
      </c>
      <c r="K108" s="241" t="str">
        <f t="shared" si="7"/>
        <v>CNP</v>
      </c>
      <c r="L108" s="158">
        <f t="shared" si="8"/>
        <v>19707.528631860001</v>
      </c>
      <c r="M108" s="159">
        <f t="shared" si="9"/>
        <v>2.1718300862344303E-2</v>
      </c>
      <c r="N108" s="159">
        <f t="shared" si="10"/>
        <v>1.0500000000000001E-2</v>
      </c>
      <c r="O108" s="242">
        <f t="shared" si="11"/>
        <v>3.2332321941871613E-2</v>
      </c>
      <c r="P108" s="160">
        <f t="shared" si="12"/>
        <v>5.8013413511285943E-4</v>
      </c>
      <c r="Q108" s="161">
        <f t="shared" si="13"/>
        <v>1.8757083625938216E-5</v>
      </c>
    </row>
    <row r="109" spans="1:17">
      <c r="A109" s="23" t="s">
        <v>1530</v>
      </c>
      <c r="B109" s="23" t="s">
        <v>2307</v>
      </c>
      <c r="C109" s="23" t="s">
        <v>1531</v>
      </c>
      <c r="D109" s="23">
        <v>39257698130.199997</v>
      </c>
      <c r="E109" s="23">
        <v>2.3490520175012155</v>
      </c>
      <c r="F109" s="23">
        <v>-14.540000000000001</v>
      </c>
      <c r="G109" s="23">
        <v>381.6986</v>
      </c>
      <c r="H109" s="23">
        <v>102.85</v>
      </c>
      <c r="I109" s="239"/>
      <c r="J109" s="240" t="str">
        <f t="shared" si="7"/>
        <v>Capital One Financial Corp</v>
      </c>
      <c r="K109" s="241" t="str">
        <f t="shared" si="7"/>
        <v>COF</v>
      </c>
      <c r="L109" s="158">
        <f t="shared" si="8"/>
        <v>39257.698130199999</v>
      </c>
      <c r="M109" s="159">
        <f t="shared" si="9"/>
        <v>2.3490520175012155E-2</v>
      </c>
      <c r="N109" s="159">
        <f t="shared" si="10"/>
        <v>-0.1454</v>
      </c>
      <c r="O109" s="242">
        <f t="shared" si="11"/>
        <v>-0.12361724064171123</v>
      </c>
      <c r="P109" s="160">
        <f t="shared" si="12"/>
        <v>1.1556360605493035E-3</v>
      </c>
      <c r="Q109" s="161">
        <f t="shared" si="13"/>
        <v>-1.4285654099116242E-4</v>
      </c>
    </row>
    <row r="110" spans="1:17">
      <c r="A110" s="23" t="s">
        <v>1532</v>
      </c>
      <c r="B110" s="23" t="s">
        <v>2308</v>
      </c>
      <c r="C110" s="23" t="s">
        <v>1533</v>
      </c>
      <c r="D110" s="23">
        <v>17293282609.760002</v>
      </c>
      <c r="E110" s="23">
        <v>2.0548531636176835E-2</v>
      </c>
      <c r="F110" s="23">
        <v>9.5</v>
      </c>
      <c r="G110" s="23">
        <v>49.354379999999999</v>
      </c>
      <c r="H110" s="23">
        <v>350.39</v>
      </c>
      <c r="I110" s="239"/>
      <c r="J110" s="240" t="str">
        <f t="shared" si="7"/>
        <v>Cooper Cos Inc/The</v>
      </c>
      <c r="K110" s="241" t="str">
        <f t="shared" si="7"/>
        <v>COO</v>
      </c>
      <c r="L110" s="158">
        <f t="shared" si="8"/>
        <v>17293.282609760001</v>
      </c>
      <c r="M110" s="159">
        <f t="shared" si="9"/>
        <v>2.0548531636176834E-4</v>
      </c>
      <c r="N110" s="159">
        <f t="shared" si="10"/>
        <v>9.5000000000000001E-2</v>
      </c>
      <c r="O110" s="242">
        <f t="shared" si="11"/>
        <v>9.5215245868888951E-2</v>
      </c>
      <c r="P110" s="160">
        <f t="shared" si="12"/>
        <v>5.0906553213661413E-4</v>
      </c>
      <c r="Q110" s="161">
        <f t="shared" si="13"/>
        <v>4.8470799805764507E-5</v>
      </c>
    </row>
    <row r="111" spans="1:17">
      <c r="A111" s="23" t="s">
        <v>1534</v>
      </c>
      <c r="B111" s="23" t="s">
        <v>2309</v>
      </c>
      <c r="C111" s="23" t="s">
        <v>1535</v>
      </c>
      <c r="D111" s="23">
        <v>151360252387.02002</v>
      </c>
      <c r="E111" s="23">
        <v>1.9864987239647651</v>
      </c>
      <c r="F111" s="23">
        <v>22</v>
      </c>
      <c r="G111" s="23">
        <v>1246.0709999999999</v>
      </c>
      <c r="H111" s="23">
        <v>121.47</v>
      </c>
      <c r="I111" s="239"/>
      <c r="J111" s="240" t="str">
        <f t="shared" si="7"/>
        <v>ConocoPhillips</v>
      </c>
      <c r="K111" s="241" t="str">
        <f t="shared" si="7"/>
        <v>COP</v>
      </c>
      <c r="L111" s="158">
        <f t="shared" si="8"/>
        <v>151360.25238702001</v>
      </c>
      <c r="M111" s="159">
        <f t="shared" si="9"/>
        <v>1.986498723964765E-2</v>
      </c>
      <c r="N111" s="159">
        <f t="shared" si="10"/>
        <v>0.22</v>
      </c>
      <c r="O111" s="242">
        <f t="shared" si="11"/>
        <v>0.2420501358360089</v>
      </c>
      <c r="P111" s="160">
        <f t="shared" si="12"/>
        <v>4.4556195121823608E-3</v>
      </c>
      <c r="Q111" s="161">
        <f t="shared" si="13"/>
        <v>1.0784833081573123E-3</v>
      </c>
    </row>
    <row r="112" spans="1:17">
      <c r="A112" s="23" t="s">
        <v>1536</v>
      </c>
      <c r="B112" s="23" t="s">
        <v>2310</v>
      </c>
      <c r="C112" s="23" t="s">
        <v>1537</v>
      </c>
      <c r="D112" s="23">
        <v>215319514719</v>
      </c>
      <c r="E112" s="23">
        <v>0.7390005151983513</v>
      </c>
      <c r="F112" s="23">
        <v>11.9</v>
      </c>
      <c r="G112" s="23">
        <v>443.72899999999998</v>
      </c>
      <c r="H112" s="23">
        <v>485.25</v>
      </c>
      <c r="I112" s="239"/>
      <c r="J112" s="240" t="str">
        <f t="shared" si="7"/>
        <v>Costco Wholesale Corp</v>
      </c>
      <c r="K112" s="241" t="str">
        <f t="shared" si="7"/>
        <v>COST</v>
      </c>
      <c r="L112" s="158">
        <f t="shared" si="8"/>
        <v>215319.514719</v>
      </c>
      <c r="M112" s="159">
        <f t="shared" si="9"/>
        <v>7.3900051519835133E-3</v>
      </c>
      <c r="N112" s="159">
        <f t="shared" si="10"/>
        <v>0.11900000000000001</v>
      </c>
      <c r="O112" s="242">
        <f t="shared" si="11"/>
        <v>0.12682971045852653</v>
      </c>
      <c r="P112" s="160">
        <f t="shared" si="12"/>
        <v>6.3384000489278107E-3</v>
      </c>
      <c r="Q112" s="161">
        <f t="shared" si="13"/>
        <v>8.0389744297582467E-4</v>
      </c>
    </row>
    <row r="113" spans="1:17">
      <c r="A113" s="23" t="s">
        <v>1538</v>
      </c>
      <c r="B113" s="23" t="s">
        <v>2311</v>
      </c>
      <c r="C113" s="23" t="s">
        <v>1539</v>
      </c>
      <c r="D113" s="23">
        <v>16458737317.439999</v>
      </c>
      <c r="E113" s="23">
        <v>2.7656477438136826</v>
      </c>
      <c r="F113" s="23">
        <v>4.6450000000000005</v>
      </c>
      <c r="G113" s="23">
        <v>299.4676</v>
      </c>
      <c r="H113" s="23">
        <v>54.96</v>
      </c>
      <c r="I113" s="239"/>
      <c r="J113" s="240" t="str">
        <f t="shared" si="7"/>
        <v>Campbell Soup Co</v>
      </c>
      <c r="K113" s="241" t="str">
        <f t="shared" si="7"/>
        <v>CPB</v>
      </c>
      <c r="L113" s="158">
        <f t="shared" si="8"/>
        <v>16458.737317439998</v>
      </c>
      <c r="M113" s="159">
        <f t="shared" si="9"/>
        <v>2.7656477438136828E-2</v>
      </c>
      <c r="N113" s="159">
        <f t="shared" si="10"/>
        <v>4.6450000000000005E-2</v>
      </c>
      <c r="O113" s="242">
        <f t="shared" si="11"/>
        <v>7.4748799126637566E-2</v>
      </c>
      <c r="P113" s="160">
        <f t="shared" si="12"/>
        <v>4.8449886929336552E-4</v>
      </c>
      <c r="Q113" s="161">
        <f t="shared" si="13"/>
        <v>3.6215708657892809E-5</v>
      </c>
    </row>
    <row r="114" spans="1:17">
      <c r="A114" s="23" t="s">
        <v>2312</v>
      </c>
      <c r="B114" s="23" t="s">
        <v>2313</v>
      </c>
      <c r="C114" s="23" t="s">
        <v>2314</v>
      </c>
      <c r="D114" s="23">
        <v>29921166691.02</v>
      </c>
      <c r="E114" s="23" t="s">
        <v>1377</v>
      </c>
      <c r="F114" s="23" t="s">
        <v>1377</v>
      </c>
      <c r="G114" s="23">
        <v>476.29999999999995</v>
      </c>
      <c r="H114" s="23">
        <v>62.82</v>
      </c>
      <c r="I114" s="239"/>
      <c r="J114" s="240" t="str">
        <f t="shared" si="7"/>
        <v>Copart Inc</v>
      </c>
      <c r="K114" s="241" t="str">
        <f t="shared" si="7"/>
        <v>CPRT</v>
      </c>
      <c r="L114" s="158">
        <f t="shared" si="8"/>
        <v>29921.16669102</v>
      </c>
      <c r="M114" s="159" t="str">
        <f t="shared" si="9"/>
        <v>0.00%</v>
      </c>
      <c r="N114" s="159" t="str">
        <f t="shared" si="10"/>
        <v>N/A</v>
      </c>
      <c r="O114" s="242" t="str">
        <f t="shared" si="11"/>
        <v>N/A</v>
      </c>
      <c r="P114" s="160" t="str">
        <f t="shared" si="12"/>
        <v>N/A</v>
      </c>
      <c r="Q114" s="161" t="str">
        <f t="shared" si="13"/>
        <v>N/A</v>
      </c>
    </row>
    <row r="115" spans="1:17">
      <c r="A115" s="23" t="s">
        <v>2957</v>
      </c>
      <c r="B115" s="23" t="s">
        <v>2958</v>
      </c>
      <c r="C115" s="23" t="s">
        <v>2959</v>
      </c>
      <c r="D115" s="23">
        <v>12564981728.25</v>
      </c>
      <c r="E115" s="23">
        <v>3.1386180584993641</v>
      </c>
      <c r="F115" s="23">
        <v>9.120000000000001</v>
      </c>
      <c r="G115" s="23">
        <v>106.52799999999999</v>
      </c>
      <c r="H115" s="23">
        <v>117.95</v>
      </c>
      <c r="I115" s="239"/>
      <c r="J115" s="240" t="str">
        <f t="shared" si="7"/>
        <v>Camden Property Trust</v>
      </c>
      <c r="K115" s="241" t="str">
        <f t="shared" si="7"/>
        <v>CPT</v>
      </c>
      <c r="L115" s="158">
        <f t="shared" si="8"/>
        <v>12564.981728250001</v>
      </c>
      <c r="M115" s="159">
        <f t="shared" si="9"/>
        <v>3.1386180584993643E-2</v>
      </c>
      <c r="N115" s="159">
        <f t="shared" si="10"/>
        <v>9.1200000000000003E-2</v>
      </c>
      <c r="O115" s="242">
        <f t="shared" si="11"/>
        <v>0.12401739041966936</v>
      </c>
      <c r="P115" s="160">
        <f t="shared" si="12"/>
        <v>3.6987767181740348E-4</v>
      </c>
      <c r="Q115" s="161">
        <f t="shared" si="13"/>
        <v>4.5871263633297262E-5</v>
      </c>
    </row>
    <row r="116" spans="1:17">
      <c r="A116" s="23" t="s">
        <v>2886</v>
      </c>
      <c r="B116" s="23" t="s">
        <v>2992</v>
      </c>
      <c r="C116" s="23" t="s">
        <v>2887</v>
      </c>
      <c r="D116" s="23">
        <v>11835392958.719999</v>
      </c>
      <c r="E116" s="23">
        <v>0</v>
      </c>
      <c r="F116" s="23">
        <v>14</v>
      </c>
      <c r="G116" s="23">
        <v>50.878659999999996</v>
      </c>
      <c r="H116" s="23">
        <v>232.62</v>
      </c>
      <c r="I116" s="239"/>
      <c r="J116" s="240" t="str">
        <f t="shared" si="7"/>
        <v>Charles River Laboratories International Inc</v>
      </c>
      <c r="K116" s="241" t="str">
        <f t="shared" si="7"/>
        <v>CRL</v>
      </c>
      <c r="L116" s="158">
        <f t="shared" si="8"/>
        <v>11835.39295872</v>
      </c>
      <c r="M116" s="159">
        <f t="shared" si="9"/>
        <v>0</v>
      </c>
      <c r="N116" s="159">
        <f t="shared" si="10"/>
        <v>0.14000000000000001</v>
      </c>
      <c r="O116" s="242">
        <f t="shared" si="11"/>
        <v>0.14000000000000001</v>
      </c>
      <c r="P116" s="160">
        <f t="shared" si="12"/>
        <v>3.4840063338676617E-4</v>
      </c>
      <c r="Q116" s="161">
        <f t="shared" si="13"/>
        <v>4.8776088674147271E-5</v>
      </c>
    </row>
    <row r="117" spans="1:17">
      <c r="A117" s="23" t="s">
        <v>1540</v>
      </c>
      <c r="B117" s="23" t="s">
        <v>2960</v>
      </c>
      <c r="C117" s="23" t="s">
        <v>1541</v>
      </c>
      <c r="D117" s="23">
        <v>149510000000</v>
      </c>
      <c r="E117" s="23">
        <v>0</v>
      </c>
      <c r="F117" s="23">
        <v>17.150000000000002</v>
      </c>
      <c r="G117" s="23">
        <v>1000</v>
      </c>
      <c r="H117" s="23">
        <v>149.51</v>
      </c>
      <c r="I117" s="239"/>
      <c r="J117" s="240" t="str">
        <f t="shared" si="7"/>
        <v>Salesforce Inc</v>
      </c>
      <c r="K117" s="241" t="str">
        <f t="shared" si="7"/>
        <v>CRM</v>
      </c>
      <c r="L117" s="158">
        <f t="shared" si="8"/>
        <v>149510</v>
      </c>
      <c r="M117" s="159">
        <f t="shared" si="9"/>
        <v>0</v>
      </c>
      <c r="N117" s="159">
        <f t="shared" si="10"/>
        <v>0.17150000000000001</v>
      </c>
      <c r="O117" s="242">
        <f t="shared" si="11"/>
        <v>0.17150000000000001</v>
      </c>
      <c r="P117" s="160">
        <f t="shared" si="12"/>
        <v>4.401153293290304E-3</v>
      </c>
      <c r="Q117" s="161">
        <f t="shared" si="13"/>
        <v>7.5479778979928725E-4</v>
      </c>
    </row>
    <row r="118" spans="1:17">
      <c r="A118" s="23" t="s">
        <v>1542</v>
      </c>
      <c r="B118" s="23" t="s">
        <v>2961</v>
      </c>
      <c r="C118" s="23" t="s">
        <v>1543</v>
      </c>
      <c r="D118" s="23">
        <v>200804077719.43997</v>
      </c>
      <c r="E118" s="23">
        <v>3.1567103109656296</v>
      </c>
      <c r="F118" s="23">
        <v>7.5</v>
      </c>
      <c r="G118" s="23">
        <v>4108.1030000000001</v>
      </c>
      <c r="H118" s="23">
        <v>48.88</v>
      </c>
      <c r="I118" s="239"/>
      <c r="J118" s="240" t="str">
        <f t="shared" si="7"/>
        <v>Cisco Systems Inc</v>
      </c>
      <c r="K118" s="241" t="str">
        <f t="shared" si="7"/>
        <v>CSCO</v>
      </c>
      <c r="L118" s="158">
        <f t="shared" si="8"/>
        <v>200804.07771943999</v>
      </c>
      <c r="M118" s="159">
        <f t="shared" si="9"/>
        <v>3.1567103109656297E-2</v>
      </c>
      <c r="N118" s="159">
        <f t="shared" si="10"/>
        <v>7.4999999999999997E-2</v>
      </c>
      <c r="O118" s="242">
        <f t="shared" si="11"/>
        <v>0.10775086947626841</v>
      </c>
      <c r="P118" s="160">
        <f t="shared" si="12"/>
        <v>5.9111064675341817E-3</v>
      </c>
      <c r="Q118" s="161">
        <f t="shared" si="13"/>
        <v>6.3692686144360168E-4</v>
      </c>
    </row>
    <row r="119" spans="1:17">
      <c r="A119" s="23" t="s">
        <v>3019</v>
      </c>
      <c r="B119" s="23" t="s">
        <v>3020</v>
      </c>
      <c r="C119" s="23" t="s">
        <v>3021</v>
      </c>
      <c r="D119" s="23">
        <v>32962229363</v>
      </c>
      <c r="E119" s="23">
        <v>0</v>
      </c>
      <c r="F119" s="23">
        <v>20</v>
      </c>
      <c r="G119" s="23">
        <v>406.69009999999997</v>
      </c>
      <c r="H119" s="23">
        <v>81.05</v>
      </c>
      <c r="I119" s="239"/>
      <c r="J119" s="240" t="str">
        <f t="shared" si="7"/>
        <v>CoStar Group Inc</v>
      </c>
      <c r="K119" s="241" t="str">
        <f t="shared" si="7"/>
        <v>CSGP</v>
      </c>
      <c r="L119" s="158">
        <f t="shared" si="8"/>
        <v>32962.229362999999</v>
      </c>
      <c r="M119" s="159">
        <f t="shared" si="9"/>
        <v>0</v>
      </c>
      <c r="N119" s="159">
        <f t="shared" si="10"/>
        <v>0.2</v>
      </c>
      <c r="O119" s="242">
        <f t="shared" si="11"/>
        <v>0.2</v>
      </c>
      <c r="P119" s="160">
        <f t="shared" si="12"/>
        <v>9.7031519172736144E-4</v>
      </c>
      <c r="Q119" s="161">
        <f t="shared" si="13"/>
        <v>1.9406303834547229E-4</v>
      </c>
    </row>
    <row r="120" spans="1:17">
      <c r="A120" s="23" t="s">
        <v>1544</v>
      </c>
      <c r="B120" s="23" t="s">
        <v>2315</v>
      </c>
      <c r="C120" s="23" t="s">
        <v>1545</v>
      </c>
      <c r="D120" s="23">
        <v>68160090994.180008</v>
      </c>
      <c r="E120" s="23">
        <v>1.2338062924120912</v>
      </c>
      <c r="F120" s="23">
        <v>10.42</v>
      </c>
      <c r="G120" s="23">
        <v>2102.4090000000001</v>
      </c>
      <c r="H120" s="23">
        <v>32.42</v>
      </c>
      <c r="I120" s="239"/>
      <c r="J120" s="240" t="str">
        <f t="shared" si="7"/>
        <v>CSX Corp</v>
      </c>
      <c r="K120" s="241" t="str">
        <f t="shared" si="7"/>
        <v>CSX</v>
      </c>
      <c r="L120" s="158">
        <f t="shared" si="8"/>
        <v>68160.090994180006</v>
      </c>
      <c r="M120" s="159">
        <f t="shared" si="9"/>
        <v>1.2338062924120912E-2</v>
      </c>
      <c r="N120" s="159">
        <f t="shared" si="10"/>
        <v>0.1042</v>
      </c>
      <c r="O120" s="242">
        <f t="shared" si="11"/>
        <v>0.11718087600246761</v>
      </c>
      <c r="P120" s="160">
        <f t="shared" si="12"/>
        <v>2.0064411005952924E-3</v>
      </c>
      <c r="Q120" s="161">
        <f t="shared" si="13"/>
        <v>2.3511652581511162E-4</v>
      </c>
    </row>
    <row r="121" spans="1:17">
      <c r="A121" s="23" t="s">
        <v>1546</v>
      </c>
      <c r="B121" s="23" t="s">
        <v>2316</v>
      </c>
      <c r="C121" s="23" t="s">
        <v>1547</v>
      </c>
      <c r="D121" s="23">
        <v>45619465432.68</v>
      </c>
      <c r="E121" s="23">
        <v>0.987703822507351</v>
      </c>
      <c r="F121" s="23">
        <v>11.03</v>
      </c>
      <c r="G121" s="23">
        <v>101.62049999999999</v>
      </c>
      <c r="H121" s="23">
        <v>448.92</v>
      </c>
      <c r="I121" s="239"/>
      <c r="J121" s="240" t="str">
        <f t="shared" si="7"/>
        <v>Cintas Corp</v>
      </c>
      <c r="K121" s="241" t="str">
        <f t="shared" si="7"/>
        <v>CTAS</v>
      </c>
      <c r="L121" s="158">
        <f t="shared" si="8"/>
        <v>45619.465432680001</v>
      </c>
      <c r="M121" s="159">
        <f t="shared" si="9"/>
        <v>9.8770382250735096E-3</v>
      </c>
      <c r="N121" s="159">
        <f t="shared" si="10"/>
        <v>0.1103</v>
      </c>
      <c r="O121" s="242">
        <f t="shared" si="11"/>
        <v>0.12072175688318632</v>
      </c>
      <c r="P121" s="160">
        <f t="shared" si="12"/>
        <v>1.3429085715148336E-3</v>
      </c>
      <c r="Q121" s="161">
        <f t="shared" si="13"/>
        <v>1.6211828208676076E-4</v>
      </c>
    </row>
    <row r="122" spans="1:17">
      <c r="A122" s="23" t="s">
        <v>2789</v>
      </c>
      <c r="B122" s="23" t="s">
        <v>2790</v>
      </c>
      <c r="C122" s="23" t="s">
        <v>2791</v>
      </c>
      <c r="D122" s="23">
        <v>8832612948.1200008</v>
      </c>
      <c r="E122" s="23" t="s">
        <v>1377</v>
      </c>
      <c r="F122" s="23">
        <v>4.95</v>
      </c>
      <c r="G122" s="23">
        <v>179.96359999999999</v>
      </c>
      <c r="H122" s="23">
        <v>49.08</v>
      </c>
      <c r="I122" s="239"/>
      <c r="J122" s="240" t="str">
        <f t="shared" si="7"/>
        <v>Catalent Inc</v>
      </c>
      <c r="K122" s="241" t="str">
        <f t="shared" si="7"/>
        <v>CTLT</v>
      </c>
      <c r="L122" s="158">
        <f t="shared" si="8"/>
        <v>8832.6129481200005</v>
      </c>
      <c r="M122" s="159" t="str">
        <f t="shared" si="9"/>
        <v>0.00%</v>
      </c>
      <c r="N122" s="159">
        <f t="shared" si="10"/>
        <v>4.9500000000000002E-2</v>
      </c>
      <c r="O122" s="242">
        <f t="shared" si="11"/>
        <v>4.9500000000000002E-2</v>
      </c>
      <c r="P122" s="160">
        <f t="shared" si="12"/>
        <v>2.6000724744148834E-4</v>
      </c>
      <c r="Q122" s="161">
        <f t="shared" si="13"/>
        <v>1.2870358748353673E-5</v>
      </c>
    </row>
    <row r="123" spans="1:17">
      <c r="A123" s="23" t="s">
        <v>2888</v>
      </c>
      <c r="B123" s="23" t="s">
        <v>2889</v>
      </c>
      <c r="C123" s="23" t="s">
        <v>2890</v>
      </c>
      <c r="D123" s="23">
        <v>19790530510.100002</v>
      </c>
      <c r="E123" s="23">
        <v>4.095617529880478</v>
      </c>
      <c r="F123" s="23">
        <v>28.76</v>
      </c>
      <c r="G123" s="23">
        <v>788.4674</v>
      </c>
      <c r="H123" s="23">
        <v>25.1</v>
      </c>
      <c r="I123" s="239"/>
      <c r="J123" s="240" t="str">
        <f t="shared" si="7"/>
        <v>Coterra Energy Inc</v>
      </c>
      <c r="K123" s="241" t="str">
        <f t="shared" si="7"/>
        <v>CTRA</v>
      </c>
      <c r="L123" s="158">
        <f t="shared" si="8"/>
        <v>19790.530510100001</v>
      </c>
      <c r="M123" s="159">
        <f t="shared" si="9"/>
        <v>4.0956175298804777E-2</v>
      </c>
      <c r="N123" s="159">
        <f t="shared" si="10"/>
        <v>0.28760000000000002</v>
      </c>
      <c r="O123" s="242">
        <f t="shared" si="11"/>
        <v>0.33444567330677294</v>
      </c>
      <c r="P123" s="160">
        <f t="shared" si="12"/>
        <v>5.8257747662690703E-4</v>
      </c>
      <c r="Q123" s="161">
        <f t="shared" si="13"/>
        <v>1.9484051642384669E-4</v>
      </c>
    </row>
    <row r="124" spans="1:17">
      <c r="A124" s="23" t="s">
        <v>1548</v>
      </c>
      <c r="B124" s="23" t="s">
        <v>2317</v>
      </c>
      <c r="C124" s="23" t="s">
        <v>1549</v>
      </c>
      <c r="D124" s="23">
        <v>32921806933.920002</v>
      </c>
      <c r="E124" s="23">
        <v>1.6718701217608491</v>
      </c>
      <c r="F124" s="23">
        <v>11.15</v>
      </c>
      <c r="G124" s="23">
        <v>513.92139999999995</v>
      </c>
      <c r="H124" s="23">
        <v>64.06</v>
      </c>
      <c r="I124" s="239"/>
      <c r="J124" s="240" t="str">
        <f t="shared" si="7"/>
        <v>Cognizant Technology Solutions Corp</v>
      </c>
      <c r="K124" s="241" t="str">
        <f t="shared" si="7"/>
        <v>CTSH</v>
      </c>
      <c r="L124" s="158">
        <f t="shared" si="8"/>
        <v>32921.806933920001</v>
      </c>
      <c r="M124" s="159">
        <f t="shared" si="9"/>
        <v>1.6718701217608493E-2</v>
      </c>
      <c r="N124" s="159">
        <f t="shared" si="10"/>
        <v>0.1115</v>
      </c>
      <c r="O124" s="242">
        <f t="shared" si="11"/>
        <v>0.12915076881049017</v>
      </c>
      <c r="P124" s="160">
        <f t="shared" si="12"/>
        <v>9.6912526926820673E-4</v>
      </c>
      <c r="Q124" s="161">
        <f t="shared" si="13"/>
        <v>1.2516327359966221E-4</v>
      </c>
    </row>
    <row r="125" spans="1:17">
      <c r="A125" s="23" t="s">
        <v>2655</v>
      </c>
      <c r="B125" s="23" t="s">
        <v>2715</v>
      </c>
      <c r="C125" s="23" t="s">
        <v>2656</v>
      </c>
      <c r="D125" s="23">
        <v>45070592000.000008</v>
      </c>
      <c r="E125" s="23">
        <v>0.91039540816326547</v>
      </c>
      <c r="F125" s="23">
        <v>17.47</v>
      </c>
      <c r="G125" s="23">
        <v>718.6</v>
      </c>
      <c r="H125" s="23">
        <v>62.72</v>
      </c>
      <c r="I125" s="239"/>
      <c r="J125" s="240" t="str">
        <f t="shared" si="7"/>
        <v>Corteva Inc</v>
      </c>
      <c r="K125" s="241" t="str">
        <f t="shared" si="7"/>
        <v>CTVA</v>
      </c>
      <c r="L125" s="158">
        <f t="shared" si="8"/>
        <v>45070.592000000004</v>
      </c>
      <c r="M125" s="159">
        <f t="shared" si="9"/>
        <v>9.1039540816326547E-3</v>
      </c>
      <c r="N125" s="159">
        <f t="shared" si="10"/>
        <v>0.17469999999999999</v>
      </c>
      <c r="O125" s="242">
        <f t="shared" si="11"/>
        <v>0.18459918447066326</v>
      </c>
      <c r="P125" s="160">
        <f t="shared" si="12"/>
        <v>1.3267512836020578E-3</v>
      </c>
      <c r="Q125" s="161">
        <f t="shared" si="13"/>
        <v>2.4491720494834555E-4</v>
      </c>
    </row>
    <row r="126" spans="1:17">
      <c r="A126" s="23" t="s">
        <v>1550</v>
      </c>
      <c r="B126" s="23" t="s">
        <v>2318</v>
      </c>
      <c r="C126" s="23" t="s">
        <v>1551</v>
      </c>
      <c r="D126" s="23">
        <v>118151904727.04001</v>
      </c>
      <c r="E126" s="23">
        <v>2.4299377224199286</v>
      </c>
      <c r="F126" s="23">
        <v>6.67</v>
      </c>
      <c r="G126" s="23">
        <v>1313.9669999999999</v>
      </c>
      <c r="H126" s="23">
        <v>89.92</v>
      </c>
      <c r="I126" s="239"/>
      <c r="J126" s="240" t="str">
        <f t="shared" si="7"/>
        <v>CVS Health Corp</v>
      </c>
      <c r="K126" s="241" t="str">
        <f t="shared" si="7"/>
        <v>CVS</v>
      </c>
      <c r="L126" s="158">
        <f t="shared" si="8"/>
        <v>118151.90472704</v>
      </c>
      <c r="M126" s="159">
        <f t="shared" si="9"/>
        <v>2.4299377224199285E-2</v>
      </c>
      <c r="N126" s="159">
        <f t="shared" si="10"/>
        <v>6.6699999999999995E-2</v>
      </c>
      <c r="O126" s="242">
        <f t="shared" si="11"/>
        <v>9.1809761454626326E-2</v>
      </c>
      <c r="P126" s="160">
        <f t="shared" si="12"/>
        <v>3.4780592910035072E-3</v>
      </c>
      <c r="Q126" s="161">
        <f t="shared" si="13"/>
        <v>3.1931979383207878E-4</v>
      </c>
    </row>
    <row r="127" spans="1:17">
      <c r="A127" s="23" t="s">
        <v>1552</v>
      </c>
      <c r="B127" s="23" t="s">
        <v>2319</v>
      </c>
      <c r="C127" s="23" t="s">
        <v>1553</v>
      </c>
      <c r="D127" s="23">
        <v>343336860227.76001</v>
      </c>
      <c r="E127" s="23">
        <v>3.2006082451002476</v>
      </c>
      <c r="F127" s="23">
        <v>21.675000000000001</v>
      </c>
      <c r="G127" s="23">
        <v>1933.6389999999999</v>
      </c>
      <c r="H127" s="23">
        <v>177.56</v>
      </c>
      <c r="I127" s="239"/>
      <c r="J127" s="240" t="str">
        <f t="shared" si="7"/>
        <v>Chevron Corp</v>
      </c>
      <c r="K127" s="241" t="str">
        <f t="shared" si="7"/>
        <v>CVX</v>
      </c>
      <c r="L127" s="158">
        <f t="shared" si="8"/>
        <v>343336.86022775999</v>
      </c>
      <c r="M127" s="159">
        <f t="shared" si="9"/>
        <v>3.2006082451002477E-2</v>
      </c>
      <c r="N127" s="159">
        <f t="shared" si="10"/>
        <v>0.21675</v>
      </c>
      <c r="O127" s="242">
        <f t="shared" si="11"/>
        <v>0.25222474163662989</v>
      </c>
      <c r="P127" s="160">
        <f t="shared" si="12"/>
        <v>1.0106870129752917E-2</v>
      </c>
      <c r="Q127" s="161">
        <f t="shared" si="13"/>
        <v>2.5492027072319015E-3</v>
      </c>
    </row>
    <row r="128" spans="1:17">
      <c r="A128" s="23" t="s">
        <v>2844</v>
      </c>
      <c r="B128" s="23" t="s">
        <v>2845</v>
      </c>
      <c r="C128" s="23" t="s">
        <v>2846</v>
      </c>
      <c r="D128" s="23">
        <v>10378562498.849998</v>
      </c>
      <c r="E128" s="23" t="s">
        <v>1377</v>
      </c>
      <c r="F128" s="23">
        <v>-187.75</v>
      </c>
      <c r="G128" s="23">
        <v>214.56609999999998</v>
      </c>
      <c r="H128" s="23">
        <v>48.37</v>
      </c>
      <c r="I128" s="239"/>
      <c r="J128" s="240" t="str">
        <f t="shared" si="7"/>
        <v>Caesars Entertainment Inc</v>
      </c>
      <c r="K128" s="241" t="str">
        <f t="shared" si="7"/>
        <v>CZR</v>
      </c>
      <c r="L128" s="158">
        <f t="shared" si="8"/>
        <v>10378.562498849999</v>
      </c>
      <c r="M128" s="159" t="str">
        <f t="shared" si="9"/>
        <v>0.00%</v>
      </c>
      <c r="N128" s="159">
        <f t="shared" si="10"/>
        <v>-1.8774999999999999</v>
      </c>
      <c r="O128" s="242">
        <f t="shared" si="11"/>
        <v>-1.8774999999999999</v>
      </c>
      <c r="P128" s="160">
        <f t="shared" si="12"/>
        <v>3.0551564792611144E-4</v>
      </c>
      <c r="Q128" s="161">
        <f t="shared" si="13"/>
        <v>-5.7360562898127422E-4</v>
      </c>
    </row>
    <row r="129" spans="1:17">
      <c r="A129" s="23" t="s">
        <v>1554</v>
      </c>
      <c r="B129" s="23" t="s">
        <v>2320</v>
      </c>
      <c r="C129" s="23" t="s">
        <v>140</v>
      </c>
      <c r="D129" s="23">
        <v>52429675898.600006</v>
      </c>
      <c r="E129" s="23">
        <v>4.2657342657342658</v>
      </c>
      <c r="F129" s="23">
        <v>6.4630000000000001</v>
      </c>
      <c r="G129" s="23">
        <v>833.27519999999993</v>
      </c>
      <c r="H129" s="23">
        <v>62.92</v>
      </c>
      <c r="I129" s="239"/>
      <c r="J129" s="240" t="str">
        <f t="shared" si="7"/>
        <v>Dominion Energy Inc</v>
      </c>
      <c r="K129" s="241" t="str">
        <f t="shared" si="7"/>
        <v>D</v>
      </c>
      <c r="L129" s="158">
        <f t="shared" si="8"/>
        <v>52429.675898600006</v>
      </c>
      <c r="M129" s="159">
        <f t="shared" si="9"/>
        <v>4.265734265734266E-2</v>
      </c>
      <c r="N129" s="159">
        <f t="shared" si="10"/>
        <v>6.4630000000000007E-2</v>
      </c>
      <c r="O129" s="242">
        <f t="shared" si="11"/>
        <v>0.10866581468531469</v>
      </c>
      <c r="P129" s="160">
        <f t="shared" si="12"/>
        <v>1.5433819861364905E-3</v>
      </c>
      <c r="Q129" s="161">
        <f t="shared" si="13"/>
        <v>1.6771286089416082E-4</v>
      </c>
    </row>
    <row r="130" spans="1:17">
      <c r="A130" s="23" t="s">
        <v>1555</v>
      </c>
      <c r="B130" s="23" t="s">
        <v>2321</v>
      </c>
      <c r="C130" s="23" t="s">
        <v>1556</v>
      </c>
      <c r="D130" s="23">
        <v>24493395428.400002</v>
      </c>
      <c r="E130" s="23">
        <v>0.26963350785340312</v>
      </c>
      <c r="F130" s="23">
        <v>121.52</v>
      </c>
      <c r="G130" s="23">
        <v>641.1884</v>
      </c>
      <c r="H130" s="23">
        <v>38.200000000000003</v>
      </c>
      <c r="I130" s="239"/>
      <c r="J130" s="240" t="str">
        <f t="shared" si="7"/>
        <v>Delta Air Lines Inc</v>
      </c>
      <c r="K130" s="241" t="str">
        <f t="shared" si="7"/>
        <v>DAL</v>
      </c>
      <c r="L130" s="158">
        <f t="shared" si="8"/>
        <v>24493.395428400003</v>
      </c>
      <c r="M130" s="159">
        <f t="shared" si="9"/>
        <v>2.6963350785340311E-3</v>
      </c>
      <c r="N130" s="159">
        <f t="shared" si="10"/>
        <v>1.2152000000000001</v>
      </c>
      <c r="O130" s="242">
        <f t="shared" si="11"/>
        <v>1.2195346282722515</v>
      </c>
      <c r="P130" s="160">
        <f t="shared" si="12"/>
        <v>7.2101657383161232E-4</v>
      </c>
      <c r="Q130" s="161">
        <f t="shared" si="13"/>
        <v>8.7930467934586767E-4</v>
      </c>
    </row>
    <row r="131" spans="1:17">
      <c r="A131" s="23" t="s">
        <v>2657</v>
      </c>
      <c r="B131" s="23" t="s">
        <v>2716</v>
      </c>
      <c r="C131" s="23" t="s">
        <v>2658</v>
      </c>
      <c r="D131" s="23">
        <v>37358528889.599998</v>
      </c>
      <c r="E131" s="23">
        <v>1.7566489361702127</v>
      </c>
      <c r="F131" s="23">
        <v>2.7</v>
      </c>
      <c r="G131" s="23">
        <v>496.78889999999996</v>
      </c>
      <c r="H131" s="23">
        <v>75.2</v>
      </c>
      <c r="I131" s="239"/>
      <c r="J131" s="240" t="str">
        <f t="shared" si="7"/>
        <v>DuPont de Nemours Inc</v>
      </c>
      <c r="K131" s="241" t="str">
        <f t="shared" si="7"/>
        <v>DD</v>
      </c>
      <c r="L131" s="158">
        <f t="shared" si="8"/>
        <v>37358.528889599998</v>
      </c>
      <c r="M131" s="159">
        <f t="shared" si="9"/>
        <v>1.7566489361702128E-2</v>
      </c>
      <c r="N131" s="159">
        <f t="shared" si="10"/>
        <v>2.7000000000000003E-2</v>
      </c>
      <c r="O131" s="242">
        <f t="shared" si="11"/>
        <v>4.4803636968085106E-2</v>
      </c>
      <c r="P131" s="160">
        <f t="shared" si="12"/>
        <v>1.099729867266029E-3</v>
      </c>
      <c r="Q131" s="161">
        <f t="shared" si="13"/>
        <v>4.9271897735947582E-5</v>
      </c>
    </row>
    <row r="132" spans="1:17">
      <c r="A132" s="23" t="s">
        <v>1557</v>
      </c>
      <c r="B132" s="23" t="s">
        <v>2322</v>
      </c>
      <c r="C132" s="23" t="s">
        <v>1558</v>
      </c>
      <c r="D132" s="23">
        <v>130639155650.02</v>
      </c>
      <c r="E132" s="23">
        <v>1.0790892341286991</v>
      </c>
      <c r="F132" s="23">
        <v>14.587</v>
      </c>
      <c r="G132" s="23">
        <v>297.15710000000001</v>
      </c>
      <c r="H132" s="23">
        <v>439.63</v>
      </c>
      <c r="I132" s="239"/>
      <c r="J132" s="240" t="str">
        <f t="shared" ref="J132:K195" si="14">B132</f>
        <v>Deere &amp; Co</v>
      </c>
      <c r="K132" s="241" t="str">
        <f t="shared" si="14"/>
        <v>DE</v>
      </c>
      <c r="L132" s="158">
        <f t="shared" ref="L132:L195" si="15">D132/1000000</f>
        <v>130639.15565002001</v>
      </c>
      <c r="M132" s="159">
        <f t="shared" ref="M132:M195" si="16">IFERROR(E132/100,"0.00%")</f>
        <v>1.079089234128699E-2</v>
      </c>
      <c r="N132" s="159">
        <f t="shared" ref="N132:N195" si="17">IFERROR(F132/100,"N/A")</f>
        <v>0.14587</v>
      </c>
      <c r="O132" s="242">
        <f t="shared" ref="O132:O195" si="18">IFERROR(M132*(1+0.5*N132)+N132,"N/A")</f>
        <v>0.15744792607419875</v>
      </c>
      <c r="P132" s="160">
        <f t="shared" ref="P132:P195" si="19">IF(N132="N/A","N/A",L132/$L$504)</f>
        <v>3.8456487868487074E-3</v>
      </c>
      <c r="Q132" s="161">
        <f t="shared" ref="Q132:Q195" si="20">IF(AND(ISNUMBER(L132),ISNUMBER(O132)),O132*P132,"N/A")</f>
        <v>6.0548942589908734E-4</v>
      </c>
    </row>
    <row r="133" spans="1:17">
      <c r="A133" s="23" t="s">
        <v>1559</v>
      </c>
      <c r="B133" s="23" t="s">
        <v>2323</v>
      </c>
      <c r="C133" s="23" t="s">
        <v>1560</v>
      </c>
      <c r="D133" s="23">
        <v>29289802008.000004</v>
      </c>
      <c r="E133" s="23">
        <v>2.1277985074626868</v>
      </c>
      <c r="F133" s="23">
        <v>-4.2729999999999997</v>
      </c>
      <c r="G133" s="23">
        <v>273.22579999999999</v>
      </c>
      <c r="H133" s="23">
        <v>107.2</v>
      </c>
      <c r="I133" s="239"/>
      <c r="J133" s="240" t="str">
        <f t="shared" si="14"/>
        <v>Discover Financial Services</v>
      </c>
      <c r="K133" s="241" t="str">
        <f t="shared" si="14"/>
        <v>DFS</v>
      </c>
      <c r="L133" s="158">
        <f t="shared" si="15"/>
        <v>29289.802008000002</v>
      </c>
      <c r="M133" s="159">
        <f t="shared" si="16"/>
        <v>2.127798507462687E-2</v>
      </c>
      <c r="N133" s="159">
        <f t="shared" si="17"/>
        <v>-4.2729999999999997E-2</v>
      </c>
      <c r="O133" s="242">
        <f t="shared" si="18"/>
        <v>-2.190661907649253E-2</v>
      </c>
      <c r="P133" s="160">
        <f t="shared" si="19"/>
        <v>8.6220927407752105E-4</v>
      </c>
      <c r="Q133" s="161">
        <f t="shared" si="20"/>
        <v>-1.8888090131435399E-5</v>
      </c>
    </row>
    <row r="134" spans="1:17">
      <c r="A134" s="23" t="s">
        <v>1561</v>
      </c>
      <c r="B134" s="23" t="s">
        <v>2324</v>
      </c>
      <c r="C134" s="23" t="s">
        <v>1562</v>
      </c>
      <c r="D134" s="23">
        <v>52209187062.480003</v>
      </c>
      <c r="E134" s="23">
        <v>0.94039054470709149</v>
      </c>
      <c r="F134" s="23">
        <v>9.4</v>
      </c>
      <c r="G134" s="23">
        <v>223.57479999999998</v>
      </c>
      <c r="H134" s="23">
        <v>233.52</v>
      </c>
      <c r="I134" s="239"/>
      <c r="J134" s="240" t="str">
        <f t="shared" si="14"/>
        <v>Dollar General Corp</v>
      </c>
      <c r="K134" s="241" t="str">
        <f t="shared" si="14"/>
        <v>DG</v>
      </c>
      <c r="L134" s="158">
        <f t="shared" si="15"/>
        <v>52209.187062480007</v>
      </c>
      <c r="M134" s="159">
        <f t="shared" si="16"/>
        <v>9.4039054470709156E-3</v>
      </c>
      <c r="N134" s="159">
        <f t="shared" si="17"/>
        <v>9.4E-2</v>
      </c>
      <c r="O134" s="242">
        <f t="shared" si="18"/>
        <v>0.10384588900308325</v>
      </c>
      <c r="P134" s="160">
        <f t="shared" si="19"/>
        <v>1.5368914158253189E-3</v>
      </c>
      <c r="Q134" s="161">
        <f t="shared" si="20"/>
        <v>1.5959985537758754E-4</v>
      </c>
    </row>
    <row r="135" spans="1:17">
      <c r="A135" s="23" t="s">
        <v>1563</v>
      </c>
      <c r="B135" s="23" t="s">
        <v>2325</v>
      </c>
      <c r="C135" s="23" t="s">
        <v>1564</v>
      </c>
      <c r="D135" s="23">
        <v>16848511720.040001</v>
      </c>
      <c r="E135" s="23">
        <v>1.7425983506827094</v>
      </c>
      <c r="F135" s="23">
        <v>-8.9150000000000009</v>
      </c>
      <c r="G135" s="23">
        <v>113.88749999999999</v>
      </c>
      <c r="H135" s="23">
        <v>147.94</v>
      </c>
      <c r="I135" s="239"/>
      <c r="J135" s="240" t="str">
        <f t="shared" si="14"/>
        <v>Quest Diagnostics Inc</v>
      </c>
      <c r="K135" s="241" t="str">
        <f t="shared" si="14"/>
        <v>DGX</v>
      </c>
      <c r="L135" s="158">
        <f t="shared" si="15"/>
        <v>16848.511720040002</v>
      </c>
      <c r="M135" s="159">
        <f t="shared" si="16"/>
        <v>1.7425983506827093E-2</v>
      </c>
      <c r="N135" s="159">
        <f t="shared" si="17"/>
        <v>-8.9150000000000007E-2</v>
      </c>
      <c r="O135" s="242">
        <f t="shared" si="18"/>
        <v>-7.2500779707989738E-2</v>
      </c>
      <c r="P135" s="160">
        <f t="shared" si="19"/>
        <v>4.9597272987555573E-4</v>
      </c>
      <c r="Q135" s="161">
        <f t="shared" si="20"/>
        <v>-3.5958409629877968E-5</v>
      </c>
    </row>
    <row r="136" spans="1:17">
      <c r="A136" s="23" t="s">
        <v>1565</v>
      </c>
      <c r="B136" s="23" t="s">
        <v>2326</v>
      </c>
      <c r="C136" s="23" t="s">
        <v>1566</v>
      </c>
      <c r="D136" s="23">
        <v>32718272667.279995</v>
      </c>
      <c r="E136" s="23">
        <v>1.0530749789385005</v>
      </c>
      <c r="F136" s="23">
        <v>-23.645</v>
      </c>
      <c r="G136" s="23">
        <v>344.54789999999997</v>
      </c>
      <c r="H136" s="23">
        <v>94.96</v>
      </c>
      <c r="I136" s="239"/>
      <c r="J136" s="240" t="str">
        <f t="shared" si="14"/>
        <v>DR Horton Inc</v>
      </c>
      <c r="K136" s="241" t="str">
        <f t="shared" si="14"/>
        <v>DHI</v>
      </c>
      <c r="L136" s="158">
        <f t="shared" si="15"/>
        <v>32718.272667279994</v>
      </c>
      <c r="M136" s="159">
        <f t="shared" si="16"/>
        <v>1.0530749789385006E-2</v>
      </c>
      <c r="N136" s="159">
        <f t="shared" si="17"/>
        <v>-0.23644999999999999</v>
      </c>
      <c r="O136" s="242">
        <f t="shared" si="18"/>
        <v>-0.22716424810446503</v>
      </c>
      <c r="P136" s="160">
        <f t="shared" si="19"/>
        <v>9.631337937286436E-4</v>
      </c>
      <c r="Q136" s="161">
        <f t="shared" si="20"/>
        <v>-2.1878956407636824E-4</v>
      </c>
    </row>
    <row r="137" spans="1:17">
      <c r="A137" s="23" t="s">
        <v>1567</v>
      </c>
      <c r="B137" s="23" t="s">
        <v>2327</v>
      </c>
      <c r="C137" s="23" t="s">
        <v>1568</v>
      </c>
      <c r="D137" s="23">
        <v>199185154521.24002</v>
      </c>
      <c r="E137" s="23">
        <v>0.37570353044368099</v>
      </c>
      <c r="F137" s="23">
        <v>29.79</v>
      </c>
      <c r="G137" s="23">
        <v>727.96269999999993</v>
      </c>
      <c r="H137" s="23">
        <v>273.62</v>
      </c>
      <c r="I137" s="239"/>
      <c r="J137" s="240" t="str">
        <f t="shared" si="14"/>
        <v>Danaher Corp</v>
      </c>
      <c r="K137" s="241" t="str">
        <f t="shared" si="14"/>
        <v>DHR</v>
      </c>
      <c r="L137" s="158">
        <f t="shared" si="15"/>
        <v>199185.15452124001</v>
      </c>
      <c r="M137" s="159">
        <f t="shared" si="16"/>
        <v>3.7570353044368097E-3</v>
      </c>
      <c r="N137" s="159">
        <f t="shared" si="17"/>
        <v>0.2979</v>
      </c>
      <c r="O137" s="242">
        <f t="shared" si="18"/>
        <v>0.30221664571303269</v>
      </c>
      <c r="P137" s="160">
        <f t="shared" si="19"/>
        <v>5.8634499284040773E-3</v>
      </c>
      <c r="Q137" s="161">
        <f t="shared" si="20"/>
        <v>1.7720321696686019E-3</v>
      </c>
    </row>
    <row r="138" spans="1:17">
      <c r="A138" s="23" t="s">
        <v>1569</v>
      </c>
      <c r="B138" s="23" t="s">
        <v>2328</v>
      </c>
      <c r="C138" s="23" t="s">
        <v>1570</v>
      </c>
      <c r="D138" s="23">
        <v>181265043607.20001</v>
      </c>
      <c r="E138" s="23">
        <v>1.2676056338028168</v>
      </c>
      <c r="F138" s="23">
        <v>19.87</v>
      </c>
      <c r="G138" s="23">
        <v>1823.5919999999999</v>
      </c>
      <c r="H138" s="23">
        <v>99.4</v>
      </c>
      <c r="I138" s="239"/>
      <c r="J138" s="240" t="str">
        <f t="shared" si="14"/>
        <v>Walt Disney Co/The</v>
      </c>
      <c r="K138" s="241" t="str">
        <f t="shared" si="14"/>
        <v>DIS</v>
      </c>
      <c r="L138" s="158">
        <f t="shared" si="15"/>
        <v>181265.0436072</v>
      </c>
      <c r="M138" s="159">
        <f t="shared" si="16"/>
        <v>1.2676056338028168E-2</v>
      </c>
      <c r="N138" s="159">
        <f t="shared" si="17"/>
        <v>0.19870000000000002</v>
      </c>
      <c r="O138" s="242">
        <f t="shared" si="18"/>
        <v>0.21263542253521128</v>
      </c>
      <c r="P138" s="160">
        <f t="shared" si="19"/>
        <v>5.3359323365008288E-3</v>
      </c>
      <c r="Q138" s="161">
        <f t="shared" si="20"/>
        <v>1.134608226991151E-3</v>
      </c>
    </row>
    <row r="139" spans="1:17">
      <c r="A139" s="23" t="s">
        <v>2112</v>
      </c>
      <c r="B139" s="23" t="s">
        <v>2329</v>
      </c>
      <c r="C139" s="23" t="s">
        <v>2113</v>
      </c>
      <c r="D139" s="23">
        <v>7689932794.5299988</v>
      </c>
      <c r="E139" s="23">
        <v>0</v>
      </c>
      <c r="F139" s="23">
        <v>-16.96</v>
      </c>
      <c r="G139" s="23">
        <v>292.27100000000002</v>
      </c>
      <c r="H139" s="23">
        <v>14.49</v>
      </c>
      <c r="I139" s="239"/>
      <c r="J139" s="240" t="str">
        <f t="shared" si="14"/>
        <v>DISH Network Corp</v>
      </c>
      <c r="K139" s="241" t="str">
        <f t="shared" si="14"/>
        <v>DISH</v>
      </c>
      <c r="L139" s="158">
        <f t="shared" si="15"/>
        <v>7689.9327945299992</v>
      </c>
      <c r="M139" s="159">
        <f t="shared" si="16"/>
        <v>0</v>
      </c>
      <c r="N139" s="159">
        <f t="shared" si="17"/>
        <v>-0.1696</v>
      </c>
      <c r="O139" s="242">
        <f t="shared" si="18"/>
        <v>-0.1696</v>
      </c>
      <c r="P139" s="160">
        <f t="shared" si="19"/>
        <v>2.2636996216859621E-4</v>
      </c>
      <c r="Q139" s="161">
        <f t="shared" si="20"/>
        <v>-3.8392345583793916E-5</v>
      </c>
    </row>
    <row r="140" spans="1:17">
      <c r="A140" s="23" t="s">
        <v>1571</v>
      </c>
      <c r="B140" s="23" t="s">
        <v>2330</v>
      </c>
      <c r="C140" s="23" t="s">
        <v>1572</v>
      </c>
      <c r="D140" s="23">
        <v>31144595957.999996</v>
      </c>
      <c r="E140" s="23">
        <v>4.5943396226415096</v>
      </c>
      <c r="F140" s="23">
        <v>14.530000000000001</v>
      </c>
      <c r="G140" s="23">
        <v>287.52229999999997</v>
      </c>
      <c r="H140" s="23">
        <v>106</v>
      </c>
      <c r="I140" s="239"/>
      <c r="J140" s="240" t="str">
        <f t="shared" si="14"/>
        <v>Digital Realty Trust Inc</v>
      </c>
      <c r="K140" s="241" t="str">
        <f t="shared" si="14"/>
        <v>DLR</v>
      </c>
      <c r="L140" s="158">
        <f t="shared" si="15"/>
        <v>31144.595957999994</v>
      </c>
      <c r="M140" s="159">
        <f t="shared" si="16"/>
        <v>4.5943396226415099E-2</v>
      </c>
      <c r="N140" s="159">
        <f t="shared" si="17"/>
        <v>0.14530000000000001</v>
      </c>
      <c r="O140" s="242">
        <f t="shared" si="18"/>
        <v>0.19458118396226418</v>
      </c>
      <c r="P140" s="160">
        <f t="shared" si="19"/>
        <v>9.1680918379203789E-4</v>
      </c>
      <c r="Q140" s="161">
        <f t="shared" si="20"/>
        <v>1.7839381644973179E-4</v>
      </c>
    </row>
    <row r="141" spans="1:17">
      <c r="A141" s="23" t="s">
        <v>1573</v>
      </c>
      <c r="B141" s="23" t="s">
        <v>2331</v>
      </c>
      <c r="C141" s="23" t="s">
        <v>1574</v>
      </c>
      <c r="D141" s="23">
        <v>32571626377.540001</v>
      </c>
      <c r="E141" s="23">
        <v>0</v>
      </c>
      <c r="F141" s="23">
        <v>14.973000000000001</v>
      </c>
      <c r="G141" s="23">
        <v>221.18449999999999</v>
      </c>
      <c r="H141" s="23">
        <v>147.26</v>
      </c>
      <c r="I141" s="239"/>
      <c r="J141" s="240" t="str">
        <f t="shared" si="14"/>
        <v>Dollar Tree Inc</v>
      </c>
      <c r="K141" s="241" t="str">
        <f t="shared" si="14"/>
        <v>DLTR</v>
      </c>
      <c r="L141" s="158">
        <f t="shared" si="15"/>
        <v>32571.62637754</v>
      </c>
      <c r="M141" s="159">
        <f t="shared" si="16"/>
        <v>0</v>
      </c>
      <c r="N141" s="159">
        <f t="shared" si="17"/>
        <v>0.14973</v>
      </c>
      <c r="O141" s="242">
        <f t="shared" si="18"/>
        <v>0.14973</v>
      </c>
      <c r="P141" s="160">
        <f t="shared" si="19"/>
        <v>9.5881693999954199E-4</v>
      </c>
      <c r="Q141" s="161">
        <f t="shared" si="20"/>
        <v>1.4356366042613143E-4</v>
      </c>
    </row>
    <row r="142" spans="1:17">
      <c r="A142" s="23" t="s">
        <v>1575</v>
      </c>
      <c r="B142" s="23" t="s">
        <v>2332</v>
      </c>
      <c r="C142" s="23" t="s">
        <v>1576</v>
      </c>
      <c r="D142" s="23">
        <v>20265706840.5</v>
      </c>
      <c r="E142" s="23">
        <v>1.4072996744926936</v>
      </c>
      <c r="F142" s="23">
        <v>10.5</v>
      </c>
      <c r="G142" s="23">
        <v>140.35399999999998</v>
      </c>
      <c r="H142" s="23">
        <v>144.38999999999999</v>
      </c>
      <c r="I142" s="239"/>
      <c r="J142" s="240" t="str">
        <f t="shared" si="14"/>
        <v>Dover Corp</v>
      </c>
      <c r="K142" s="241" t="str">
        <f t="shared" si="14"/>
        <v>DOV</v>
      </c>
      <c r="L142" s="158">
        <f t="shared" si="15"/>
        <v>20265.706840499999</v>
      </c>
      <c r="M142" s="159">
        <f t="shared" si="16"/>
        <v>1.4072996744926935E-2</v>
      </c>
      <c r="N142" s="159">
        <f t="shared" si="17"/>
        <v>0.105</v>
      </c>
      <c r="O142" s="242">
        <f t="shared" si="18"/>
        <v>0.11981182907403559</v>
      </c>
      <c r="P142" s="160">
        <f t="shared" si="19"/>
        <v>5.9656532942226222E-4</v>
      </c>
      <c r="Q142" s="161">
        <f t="shared" si="20"/>
        <v>7.1475583280235813E-5</v>
      </c>
    </row>
    <row r="143" spans="1:17">
      <c r="A143" s="23" t="s">
        <v>2333</v>
      </c>
      <c r="B143" s="23" t="s">
        <v>2717</v>
      </c>
      <c r="C143" s="23" t="s">
        <v>2334</v>
      </c>
      <c r="D143" s="23">
        <v>41296593904.920006</v>
      </c>
      <c r="E143" s="23">
        <v>4.7784594410361292</v>
      </c>
      <c r="F143" s="23">
        <v>3.0470000000000002</v>
      </c>
      <c r="G143" s="23">
        <v>703.75929999999994</v>
      </c>
      <c r="H143" s="23">
        <v>58.68</v>
      </c>
      <c r="I143" s="239"/>
      <c r="J143" s="240" t="str">
        <f t="shared" si="14"/>
        <v>Dow Inc</v>
      </c>
      <c r="K143" s="241" t="str">
        <f t="shared" si="14"/>
        <v>DOW</v>
      </c>
      <c r="L143" s="158">
        <f t="shared" si="15"/>
        <v>41296.593904920002</v>
      </c>
      <c r="M143" s="159">
        <f t="shared" si="16"/>
        <v>4.7784594410361293E-2</v>
      </c>
      <c r="N143" s="159">
        <f t="shared" si="17"/>
        <v>3.0470000000000001E-2</v>
      </c>
      <c r="O143" s="242">
        <f t="shared" si="18"/>
        <v>7.8982592706203156E-2</v>
      </c>
      <c r="P143" s="160">
        <f t="shared" si="19"/>
        <v>1.2156554094462644E-3</v>
      </c>
      <c r="Q143" s="161">
        <f t="shared" si="20"/>
        <v>9.6015616075386935E-5</v>
      </c>
    </row>
    <row r="144" spans="1:17">
      <c r="A144" s="23" t="s">
        <v>2770</v>
      </c>
      <c r="B144" s="23" t="s">
        <v>2771</v>
      </c>
      <c r="C144" s="23" t="s">
        <v>2772</v>
      </c>
      <c r="D144" s="23">
        <v>11945166449.760002</v>
      </c>
      <c r="E144" s="23">
        <v>1.2947486960644854</v>
      </c>
      <c r="F144" s="23">
        <v>12.585000000000001</v>
      </c>
      <c r="G144" s="23">
        <v>35.399380000000001</v>
      </c>
      <c r="H144" s="23">
        <v>337.44</v>
      </c>
      <c r="I144" s="239"/>
      <c r="J144" s="240" t="str">
        <f t="shared" si="14"/>
        <v>Domino's Pizza Inc</v>
      </c>
      <c r="K144" s="241" t="str">
        <f t="shared" si="14"/>
        <v>DPZ</v>
      </c>
      <c r="L144" s="158">
        <f t="shared" si="15"/>
        <v>11945.166449760001</v>
      </c>
      <c r="M144" s="159">
        <f t="shared" si="16"/>
        <v>1.2947486960644855E-2</v>
      </c>
      <c r="N144" s="159">
        <f t="shared" si="17"/>
        <v>0.12585000000000002</v>
      </c>
      <c r="O144" s="242">
        <f t="shared" si="18"/>
        <v>0.13961220757764345</v>
      </c>
      <c r="P144" s="160">
        <f t="shared" si="19"/>
        <v>3.5163205577728638E-4</v>
      </c>
      <c r="Q144" s="161">
        <f t="shared" si="20"/>
        <v>4.9092127562132004E-5</v>
      </c>
    </row>
    <row r="145" spans="1:17">
      <c r="A145" s="23" t="s">
        <v>1577</v>
      </c>
      <c r="B145" s="23" t="s">
        <v>2335</v>
      </c>
      <c r="C145" s="23" t="s">
        <v>1578</v>
      </c>
      <c r="D145" s="23">
        <v>18231453340.800003</v>
      </c>
      <c r="E145" s="23">
        <v>3.2536715620827765</v>
      </c>
      <c r="F145" s="23">
        <v>9.66</v>
      </c>
      <c r="G145" s="23">
        <v>121.70529999999999</v>
      </c>
      <c r="H145" s="23">
        <v>149.80000000000001</v>
      </c>
      <c r="I145" s="239"/>
      <c r="J145" s="240" t="str">
        <f t="shared" si="14"/>
        <v>Darden Restaurants Inc</v>
      </c>
      <c r="K145" s="241" t="str">
        <f t="shared" si="14"/>
        <v>DRI</v>
      </c>
      <c r="L145" s="158">
        <f t="shared" si="15"/>
        <v>18231.453340800002</v>
      </c>
      <c r="M145" s="159">
        <f t="shared" si="16"/>
        <v>3.2536715620827765E-2</v>
      </c>
      <c r="N145" s="159">
        <f t="shared" si="17"/>
        <v>9.6600000000000005E-2</v>
      </c>
      <c r="O145" s="242">
        <f t="shared" si="18"/>
        <v>0.13070823898531375</v>
      </c>
      <c r="P145" s="160">
        <f t="shared" si="19"/>
        <v>5.3668263602655642E-4</v>
      </c>
      <c r="Q145" s="161">
        <f t="shared" si="20"/>
        <v>7.0148842249027297E-5</v>
      </c>
    </row>
    <row r="146" spans="1:17">
      <c r="A146" s="23" t="s">
        <v>1579</v>
      </c>
      <c r="B146" s="23" t="s">
        <v>2336</v>
      </c>
      <c r="C146" s="23" t="s">
        <v>141</v>
      </c>
      <c r="D146" s="23">
        <v>22847978729.100002</v>
      </c>
      <c r="E146" s="23">
        <v>3.0170440091579751</v>
      </c>
      <c r="F146" s="23">
        <v>6.133</v>
      </c>
      <c r="G146" s="23">
        <v>193.74189999999999</v>
      </c>
      <c r="H146" s="23">
        <v>117.93</v>
      </c>
      <c r="I146" s="239"/>
      <c r="J146" s="240" t="str">
        <f t="shared" si="14"/>
        <v>DTE Energy Co</v>
      </c>
      <c r="K146" s="241" t="str">
        <f t="shared" si="14"/>
        <v>DTE</v>
      </c>
      <c r="L146" s="158">
        <f t="shared" si="15"/>
        <v>22847.978729100003</v>
      </c>
      <c r="M146" s="159">
        <f t="shared" si="16"/>
        <v>3.017044009157975E-2</v>
      </c>
      <c r="N146" s="159">
        <f t="shared" si="17"/>
        <v>6.1330000000000003E-2</v>
      </c>
      <c r="O146" s="242">
        <f t="shared" si="18"/>
        <v>9.2425616636988048E-2</v>
      </c>
      <c r="P146" s="160">
        <f t="shared" si="19"/>
        <v>6.7258014065015915E-4</v>
      </c>
      <c r="Q146" s="161">
        <f t="shared" si="20"/>
        <v>6.2163634237383106E-5</v>
      </c>
    </row>
    <row r="147" spans="1:17">
      <c r="A147" s="23" t="s">
        <v>1580</v>
      </c>
      <c r="B147" s="23" t="s">
        <v>2337</v>
      </c>
      <c r="C147" s="23" t="s">
        <v>142</v>
      </c>
      <c r="D147" s="23">
        <v>80834600000</v>
      </c>
      <c r="E147" s="23">
        <v>3.7902457610973519</v>
      </c>
      <c r="F147" s="23">
        <v>4.92</v>
      </c>
      <c r="G147" s="23">
        <v>770</v>
      </c>
      <c r="H147" s="23">
        <v>104.98</v>
      </c>
      <c r="I147" s="239"/>
      <c r="J147" s="240" t="str">
        <f t="shared" si="14"/>
        <v>Duke Energy Corp</v>
      </c>
      <c r="K147" s="241" t="str">
        <f t="shared" si="14"/>
        <v>DUK</v>
      </c>
      <c r="L147" s="158">
        <f t="shared" si="15"/>
        <v>80834.600000000006</v>
      </c>
      <c r="M147" s="159">
        <f t="shared" si="16"/>
        <v>3.7902457610973522E-2</v>
      </c>
      <c r="N147" s="159">
        <f t="shared" si="17"/>
        <v>4.9200000000000001E-2</v>
      </c>
      <c r="O147" s="242">
        <f t="shared" si="18"/>
        <v>8.8034858068203464E-2</v>
      </c>
      <c r="P147" s="160">
        <f t="shared" si="19"/>
        <v>2.3795429469721388E-3</v>
      </c>
      <c r="Q147" s="161">
        <f t="shared" si="20"/>
        <v>2.0948272560388686E-4</v>
      </c>
    </row>
    <row r="148" spans="1:17">
      <c r="A148" s="23" t="s">
        <v>1581</v>
      </c>
      <c r="B148" s="23" t="s">
        <v>2338</v>
      </c>
      <c r="C148" s="23" t="s">
        <v>1582</v>
      </c>
      <c r="D148" s="23">
        <v>7120603000</v>
      </c>
      <c r="E148" s="23">
        <v>2.4421105909148424</v>
      </c>
      <c r="F148" s="23">
        <v>-6.49</v>
      </c>
      <c r="G148" s="23">
        <v>90.1</v>
      </c>
      <c r="H148" s="23">
        <v>79.03</v>
      </c>
      <c r="I148" s="239"/>
      <c r="J148" s="240" t="str">
        <f t="shared" si="14"/>
        <v>DaVita Inc</v>
      </c>
      <c r="K148" s="241" t="str">
        <f t="shared" si="14"/>
        <v>DVA</v>
      </c>
      <c r="L148" s="158">
        <f t="shared" si="15"/>
        <v>7120.6030000000001</v>
      </c>
      <c r="M148" s="159">
        <f t="shared" si="16"/>
        <v>2.4421105909148425E-2</v>
      </c>
      <c r="N148" s="159">
        <f t="shared" si="17"/>
        <v>-6.4899999999999999E-2</v>
      </c>
      <c r="O148" s="242">
        <f t="shared" si="18"/>
        <v>-4.1271358977603437E-2</v>
      </c>
      <c r="P148" s="160">
        <f t="shared" si="19"/>
        <v>2.096104965799132E-4</v>
      </c>
      <c r="Q148" s="161">
        <f t="shared" si="20"/>
        <v>-8.6509100498233143E-6</v>
      </c>
    </row>
    <row r="149" spans="1:17">
      <c r="A149" s="23" t="s">
        <v>1583</v>
      </c>
      <c r="B149" s="23" t="s">
        <v>2339</v>
      </c>
      <c r="C149" s="23" t="s">
        <v>1584</v>
      </c>
      <c r="D149" s="23">
        <v>41568783000</v>
      </c>
      <c r="E149" s="23">
        <v>0.99386696021387011</v>
      </c>
      <c r="F149" s="23">
        <v>52.19</v>
      </c>
      <c r="G149" s="23">
        <v>653.69999999999993</v>
      </c>
      <c r="H149" s="23">
        <v>63.59</v>
      </c>
      <c r="I149" s="239"/>
      <c r="J149" s="240" t="str">
        <f t="shared" si="14"/>
        <v>Devon Energy Corp</v>
      </c>
      <c r="K149" s="241" t="str">
        <f t="shared" si="14"/>
        <v>DVN</v>
      </c>
      <c r="L149" s="158">
        <f t="shared" si="15"/>
        <v>41568.783000000003</v>
      </c>
      <c r="M149" s="159">
        <f t="shared" si="16"/>
        <v>9.9386696021387007E-3</v>
      </c>
      <c r="N149" s="159">
        <f t="shared" si="17"/>
        <v>0.52190000000000003</v>
      </c>
      <c r="O149" s="242">
        <f t="shared" si="18"/>
        <v>0.53443216543481686</v>
      </c>
      <c r="P149" s="160">
        <f t="shared" si="19"/>
        <v>1.2236678897633605E-3</v>
      </c>
      <c r="Q149" s="161">
        <f t="shared" si="20"/>
        <v>6.539674800992855E-4</v>
      </c>
    </row>
    <row r="150" spans="1:17">
      <c r="A150" s="23" t="s">
        <v>2139</v>
      </c>
      <c r="B150" s="23" t="s">
        <v>2340</v>
      </c>
      <c r="C150" s="23" t="s">
        <v>2136</v>
      </c>
      <c r="D150" s="23">
        <v>6628179074.6299992</v>
      </c>
      <c r="E150" s="23">
        <v>0.69420340159666782</v>
      </c>
      <c r="F150" s="23">
        <v>12.19</v>
      </c>
      <c r="G150" s="23">
        <v>230.06519999999998</v>
      </c>
      <c r="H150" s="23">
        <v>28.81</v>
      </c>
      <c r="I150" s="239"/>
      <c r="J150" s="240" t="str">
        <f t="shared" si="14"/>
        <v>DXC Technology Co</v>
      </c>
      <c r="K150" s="241" t="str">
        <f t="shared" si="14"/>
        <v>DXC</v>
      </c>
      <c r="L150" s="158">
        <f t="shared" si="15"/>
        <v>6628.1790746299994</v>
      </c>
      <c r="M150" s="159">
        <f t="shared" si="16"/>
        <v>6.9420340159666782E-3</v>
      </c>
      <c r="N150" s="159">
        <f t="shared" si="17"/>
        <v>0.12189999999999999</v>
      </c>
      <c r="O150" s="242">
        <f t="shared" si="18"/>
        <v>0.12926515098923985</v>
      </c>
      <c r="P150" s="160">
        <f t="shared" si="19"/>
        <v>1.9511492316785301E-4</v>
      </c>
      <c r="Q150" s="161">
        <f t="shared" si="20"/>
        <v>2.5221560003546452E-5</v>
      </c>
    </row>
    <row r="151" spans="1:17">
      <c r="A151" s="23" t="s">
        <v>2773</v>
      </c>
      <c r="B151" s="23" t="s">
        <v>2847</v>
      </c>
      <c r="C151" s="23" t="s">
        <v>2774</v>
      </c>
      <c r="D151" s="23">
        <v>41897418818.75</v>
      </c>
      <c r="E151" s="23">
        <v>0</v>
      </c>
      <c r="F151" s="23">
        <v>19.173000000000002</v>
      </c>
      <c r="G151" s="23">
        <v>386.25809999999996</v>
      </c>
      <c r="H151" s="23">
        <v>108.47</v>
      </c>
      <c r="I151" s="239"/>
      <c r="J151" s="240" t="str">
        <f t="shared" si="14"/>
        <v>Dexcom Inc</v>
      </c>
      <c r="K151" s="241" t="str">
        <f t="shared" si="14"/>
        <v>DXCM</v>
      </c>
      <c r="L151" s="158">
        <f t="shared" si="15"/>
        <v>41897.418818749997</v>
      </c>
      <c r="M151" s="159">
        <f t="shared" si="16"/>
        <v>0</v>
      </c>
      <c r="N151" s="159">
        <f t="shared" si="17"/>
        <v>0.19173000000000001</v>
      </c>
      <c r="O151" s="242">
        <f t="shared" si="18"/>
        <v>0.19173000000000001</v>
      </c>
      <c r="P151" s="160">
        <f t="shared" si="19"/>
        <v>1.2333420026386511E-3</v>
      </c>
      <c r="Q151" s="161">
        <f t="shared" si="20"/>
        <v>2.364686621659086E-4</v>
      </c>
    </row>
    <row r="152" spans="1:17">
      <c r="A152" s="23" t="s">
        <v>1585</v>
      </c>
      <c r="B152" s="23" t="s">
        <v>2341</v>
      </c>
      <c r="C152" s="23" t="s">
        <v>1586</v>
      </c>
      <c r="D152" s="23">
        <v>34637026157.639999</v>
      </c>
      <c r="E152" s="23">
        <v>0.57149689143950266</v>
      </c>
      <c r="F152" s="23">
        <v>14.503</v>
      </c>
      <c r="G152" s="23">
        <v>276.08019999999999</v>
      </c>
      <c r="H152" s="23">
        <v>125.46</v>
      </c>
      <c r="I152" s="239"/>
      <c r="J152" s="240" t="str">
        <f t="shared" si="14"/>
        <v>Electronic Arts Inc</v>
      </c>
      <c r="K152" s="241" t="str">
        <f t="shared" si="14"/>
        <v>EA</v>
      </c>
      <c r="L152" s="158">
        <f t="shared" si="15"/>
        <v>34637.026157640001</v>
      </c>
      <c r="M152" s="159">
        <f t="shared" si="16"/>
        <v>5.7149689143950267E-3</v>
      </c>
      <c r="N152" s="159">
        <f t="shared" si="17"/>
        <v>0.14502999999999999</v>
      </c>
      <c r="O152" s="242">
        <f t="shared" si="18"/>
        <v>0.15115938988522237</v>
      </c>
      <c r="P152" s="160">
        <f t="shared" si="19"/>
        <v>1.019616492164268E-3</v>
      </c>
      <c r="Q152" s="161">
        <f t="shared" si="20"/>
        <v>1.5412460687246136E-4</v>
      </c>
    </row>
    <row r="153" spans="1:17">
      <c r="A153" s="23" t="s">
        <v>1587</v>
      </c>
      <c r="B153" s="23" t="s">
        <v>2342</v>
      </c>
      <c r="C153" s="23" t="s">
        <v>1588</v>
      </c>
      <c r="D153" s="23">
        <v>25103409364.619999</v>
      </c>
      <c r="E153" s="23">
        <v>1.8914829226113274</v>
      </c>
      <c r="F153" s="23">
        <v>-10.585000000000001</v>
      </c>
      <c r="G153" s="23">
        <v>542.65909999999997</v>
      </c>
      <c r="H153" s="23">
        <v>46.26</v>
      </c>
      <c r="I153" s="239"/>
      <c r="J153" s="240" t="str">
        <f t="shared" si="14"/>
        <v>eBay Inc</v>
      </c>
      <c r="K153" s="241" t="str">
        <f t="shared" si="14"/>
        <v>EBAY</v>
      </c>
      <c r="L153" s="158">
        <f t="shared" si="15"/>
        <v>25103.409364619998</v>
      </c>
      <c r="M153" s="159">
        <f t="shared" si="16"/>
        <v>1.8914829226113275E-2</v>
      </c>
      <c r="N153" s="159">
        <f t="shared" si="17"/>
        <v>-0.10585000000000001</v>
      </c>
      <c r="O153" s="242">
        <f t="shared" si="18"/>
        <v>-8.7936238110678785E-2</v>
      </c>
      <c r="P153" s="160">
        <f t="shared" si="19"/>
        <v>7.3897366596155421E-4</v>
      </c>
      <c r="Q153" s="161">
        <f t="shared" si="20"/>
        <v>-6.4982564247516436E-5</v>
      </c>
    </row>
    <row r="154" spans="1:17">
      <c r="A154" s="23" t="s">
        <v>1589</v>
      </c>
      <c r="B154" s="23" t="s">
        <v>2343</v>
      </c>
      <c r="C154" s="23" t="s">
        <v>1590</v>
      </c>
      <c r="D154" s="23">
        <v>43985997305.800003</v>
      </c>
      <c r="E154" s="23">
        <v>1.3332901638282717</v>
      </c>
      <c r="F154" s="23">
        <v>14</v>
      </c>
      <c r="G154" s="23">
        <v>284.82810000000001</v>
      </c>
      <c r="H154" s="23">
        <v>154.43</v>
      </c>
      <c r="I154" s="239"/>
      <c r="J154" s="240" t="str">
        <f t="shared" si="14"/>
        <v>Ecolab Inc</v>
      </c>
      <c r="K154" s="241" t="str">
        <f t="shared" si="14"/>
        <v>ECL</v>
      </c>
      <c r="L154" s="158">
        <f t="shared" si="15"/>
        <v>43985.997305800003</v>
      </c>
      <c r="M154" s="159">
        <f t="shared" si="16"/>
        <v>1.3332901638282718E-2</v>
      </c>
      <c r="N154" s="159">
        <f t="shared" si="17"/>
        <v>0.14000000000000001</v>
      </c>
      <c r="O154" s="242">
        <f t="shared" si="18"/>
        <v>0.15426620475296252</v>
      </c>
      <c r="P154" s="160">
        <f t="shared" si="19"/>
        <v>1.2948238706513287E-3</v>
      </c>
      <c r="Q154" s="161">
        <f t="shared" si="20"/>
        <v>1.9974756434892131E-4</v>
      </c>
    </row>
    <row r="155" spans="1:17">
      <c r="A155" s="23" t="s">
        <v>1591</v>
      </c>
      <c r="B155" s="23" t="s">
        <v>2344</v>
      </c>
      <c r="C155" s="23" t="s">
        <v>139</v>
      </c>
      <c r="D155" s="23">
        <v>34240716203.519993</v>
      </c>
      <c r="E155" s="23">
        <v>3.2780599025805786</v>
      </c>
      <c r="F155" s="23">
        <v>3.9</v>
      </c>
      <c r="G155" s="23">
        <v>354.86279999999999</v>
      </c>
      <c r="H155" s="23">
        <v>96.49</v>
      </c>
      <c r="I155" s="239"/>
      <c r="J155" s="240" t="str">
        <f t="shared" si="14"/>
        <v>Consolidated Edison Inc</v>
      </c>
      <c r="K155" s="241" t="str">
        <f t="shared" si="14"/>
        <v>ED</v>
      </c>
      <c r="L155" s="158">
        <f t="shared" si="15"/>
        <v>34240.716203519994</v>
      </c>
      <c r="M155" s="159">
        <f t="shared" si="16"/>
        <v>3.2780599025805789E-2</v>
      </c>
      <c r="N155" s="159">
        <f t="shared" si="17"/>
        <v>3.9E-2</v>
      </c>
      <c r="O155" s="242">
        <f t="shared" si="18"/>
        <v>7.2419820706808996E-2</v>
      </c>
      <c r="P155" s="160">
        <f t="shared" si="19"/>
        <v>1.0079502433532252E-3</v>
      </c>
      <c r="Q155" s="161">
        <f t="shared" si="20"/>
        <v>7.2995575905025073E-5</v>
      </c>
    </row>
    <row r="156" spans="1:17">
      <c r="A156" s="23" t="s">
        <v>1592</v>
      </c>
      <c r="B156" s="23" t="s">
        <v>2345</v>
      </c>
      <c r="C156" s="23" t="s">
        <v>1593</v>
      </c>
      <c r="D156" s="23">
        <v>26570224092.999996</v>
      </c>
      <c r="E156" s="23">
        <v>0.71889400921658986</v>
      </c>
      <c r="F156" s="23">
        <v>13</v>
      </c>
      <c r="G156" s="23">
        <v>122.4434</v>
      </c>
      <c r="H156" s="23">
        <v>217</v>
      </c>
      <c r="I156" s="239"/>
      <c r="J156" s="240" t="str">
        <f t="shared" si="14"/>
        <v>Equifax Inc</v>
      </c>
      <c r="K156" s="241" t="str">
        <f t="shared" si="14"/>
        <v>EFX</v>
      </c>
      <c r="L156" s="158">
        <f t="shared" si="15"/>
        <v>26570.224092999997</v>
      </c>
      <c r="M156" s="159">
        <f t="shared" si="16"/>
        <v>7.1889400921658986E-3</v>
      </c>
      <c r="N156" s="159">
        <f t="shared" si="17"/>
        <v>0.13</v>
      </c>
      <c r="O156" s="242">
        <f t="shared" si="18"/>
        <v>0.13765622119815668</v>
      </c>
      <c r="P156" s="160">
        <f t="shared" si="19"/>
        <v>7.8215256016566335E-4</v>
      </c>
      <c r="Q156" s="161">
        <f t="shared" si="20"/>
        <v>1.0766816583286911E-4</v>
      </c>
    </row>
    <row r="157" spans="1:17">
      <c r="A157" s="23" t="s">
        <v>1594</v>
      </c>
      <c r="B157" s="23" t="s">
        <v>2346</v>
      </c>
      <c r="C157" s="23" t="s">
        <v>130</v>
      </c>
      <c r="D157" s="23">
        <v>26043852766.800003</v>
      </c>
      <c r="E157" s="23">
        <v>4.1217008797653962</v>
      </c>
      <c r="F157" s="23">
        <v>3.2850000000000001</v>
      </c>
      <c r="G157" s="23">
        <v>381.87469999999996</v>
      </c>
      <c r="H157" s="23">
        <v>68.2</v>
      </c>
      <c r="I157" s="239"/>
      <c r="J157" s="240" t="str">
        <f t="shared" si="14"/>
        <v>Edison International</v>
      </c>
      <c r="K157" s="241" t="str">
        <f t="shared" si="14"/>
        <v>EIX</v>
      </c>
      <c r="L157" s="158">
        <f t="shared" si="15"/>
        <v>26043.852766800002</v>
      </c>
      <c r="M157" s="159">
        <f t="shared" si="16"/>
        <v>4.1217008797653963E-2</v>
      </c>
      <c r="N157" s="159">
        <f t="shared" si="17"/>
        <v>3.2850000000000004E-2</v>
      </c>
      <c r="O157" s="242">
        <f t="shared" si="18"/>
        <v>7.4743998167155434E-2</v>
      </c>
      <c r="P157" s="160">
        <f t="shared" si="19"/>
        <v>7.6665767088870062E-4</v>
      </c>
      <c r="Q157" s="161">
        <f t="shared" si="20"/>
        <v>5.7303059547740691E-5</v>
      </c>
    </row>
    <row r="158" spans="1:17">
      <c r="A158" s="23" t="s">
        <v>1595</v>
      </c>
      <c r="B158" s="23" t="s">
        <v>2347</v>
      </c>
      <c r="C158" s="23" t="s">
        <v>1596</v>
      </c>
      <c r="D158" s="23">
        <v>95347390020.940018</v>
      </c>
      <c r="E158" s="23">
        <v>0.96100591273108293</v>
      </c>
      <c r="F158" s="23">
        <v>8.08</v>
      </c>
      <c r="G158" s="23">
        <v>231.27029999999999</v>
      </c>
      <c r="H158" s="23">
        <v>267.22000000000003</v>
      </c>
      <c r="I158" s="239"/>
      <c r="J158" s="240" t="str">
        <f t="shared" si="14"/>
        <v>Estee Lauder Cos Inc/The</v>
      </c>
      <c r="K158" s="241" t="str">
        <f t="shared" si="14"/>
        <v>EL</v>
      </c>
      <c r="L158" s="158">
        <f t="shared" si="15"/>
        <v>95347.390020940016</v>
      </c>
      <c r="M158" s="159">
        <f t="shared" si="16"/>
        <v>9.6100591273108292E-3</v>
      </c>
      <c r="N158" s="159">
        <f t="shared" si="17"/>
        <v>8.0799999999999997E-2</v>
      </c>
      <c r="O158" s="242">
        <f t="shared" si="18"/>
        <v>9.0798305516054181E-2</v>
      </c>
      <c r="P158" s="160">
        <f t="shared" si="19"/>
        <v>2.8067586087706189E-3</v>
      </c>
      <c r="Q158" s="161">
        <f t="shared" si="20"/>
        <v>2.5484892566896987E-4</v>
      </c>
    </row>
    <row r="159" spans="1:17">
      <c r="A159" s="23" t="s">
        <v>2993</v>
      </c>
      <c r="B159" s="23" t="s">
        <v>2994</v>
      </c>
      <c r="C159" s="23" t="s">
        <v>2995</v>
      </c>
      <c r="D159" s="23">
        <v>115353722106</v>
      </c>
      <c r="E159" s="23">
        <v>1.041614906832298</v>
      </c>
      <c r="F159" s="23">
        <v>10.353</v>
      </c>
      <c r="G159" s="23">
        <v>238.82759999999999</v>
      </c>
      <c r="H159" s="23">
        <v>483</v>
      </c>
      <c r="I159" s="239"/>
      <c r="J159" s="240" t="str">
        <f t="shared" si="14"/>
        <v>Elevance Health Inc</v>
      </c>
      <c r="K159" s="241" t="str">
        <f t="shared" si="14"/>
        <v>ELV</v>
      </c>
      <c r="L159" s="158">
        <f t="shared" si="15"/>
        <v>115353.722106</v>
      </c>
      <c r="M159" s="159">
        <f t="shared" si="16"/>
        <v>1.0416149068322979E-2</v>
      </c>
      <c r="N159" s="159">
        <f t="shared" si="17"/>
        <v>0.10353</v>
      </c>
      <c r="O159" s="242">
        <f t="shared" si="18"/>
        <v>0.11448534102484471</v>
      </c>
      <c r="P159" s="160">
        <f t="shared" si="19"/>
        <v>3.3956886759421876E-3</v>
      </c>
      <c r="Q159" s="161">
        <f t="shared" si="20"/>
        <v>3.8875657607944476E-4</v>
      </c>
    </row>
    <row r="160" spans="1:17">
      <c r="A160" s="23" t="s">
        <v>1597</v>
      </c>
      <c r="B160" s="23" t="s">
        <v>2348</v>
      </c>
      <c r="C160" s="23" t="s">
        <v>1598</v>
      </c>
      <c r="D160" s="23">
        <v>10964719462.32</v>
      </c>
      <c r="E160" s="23">
        <v>3.3158240315167435</v>
      </c>
      <c r="F160" s="23">
        <v>8.2200000000000006</v>
      </c>
      <c r="G160" s="23">
        <v>119.99039999999999</v>
      </c>
      <c r="H160" s="23">
        <v>91.38</v>
      </c>
      <c r="I160" s="239"/>
      <c r="J160" s="240" t="str">
        <f t="shared" si="14"/>
        <v>Eastman Chemical Co</v>
      </c>
      <c r="K160" s="241" t="str">
        <f t="shared" si="14"/>
        <v>EMN</v>
      </c>
      <c r="L160" s="158">
        <f t="shared" si="15"/>
        <v>10964.719462319999</v>
      </c>
      <c r="M160" s="159">
        <f t="shared" si="16"/>
        <v>3.3158240315167432E-2</v>
      </c>
      <c r="N160" s="159">
        <f t="shared" si="17"/>
        <v>8.2200000000000009E-2</v>
      </c>
      <c r="O160" s="242">
        <f t="shared" si="18"/>
        <v>0.11672104399212083</v>
      </c>
      <c r="P160" s="160">
        <f t="shared" si="19"/>
        <v>3.2277045797333932E-4</v>
      </c>
      <c r="Q160" s="161">
        <f t="shared" si="20"/>
        <v>3.7674104824463128E-5</v>
      </c>
    </row>
    <row r="161" spans="1:17">
      <c r="A161" s="23" t="s">
        <v>1599</v>
      </c>
      <c r="B161" s="23" t="s">
        <v>2349</v>
      </c>
      <c r="C161" s="23" t="s">
        <v>1600</v>
      </c>
      <c r="D161" s="23">
        <v>57019119943.679993</v>
      </c>
      <c r="E161" s="23">
        <v>2.1476715686274512</v>
      </c>
      <c r="F161" s="23">
        <v>7.5979999999999999</v>
      </c>
      <c r="G161" s="23">
        <v>582.30309999999997</v>
      </c>
      <c r="H161" s="23">
        <v>97.92</v>
      </c>
      <c r="I161" s="239"/>
      <c r="J161" s="240" t="str">
        <f t="shared" si="14"/>
        <v>Emerson Electric Co</v>
      </c>
      <c r="K161" s="241" t="str">
        <f t="shared" si="14"/>
        <v>EMR</v>
      </c>
      <c r="L161" s="158">
        <f t="shared" si="15"/>
        <v>57019.119943679994</v>
      </c>
      <c r="M161" s="159">
        <f t="shared" si="16"/>
        <v>2.1476715686274513E-2</v>
      </c>
      <c r="N161" s="159">
        <f t="shared" si="17"/>
        <v>7.5979999999999992E-2</v>
      </c>
      <c r="O161" s="242">
        <f t="shared" si="18"/>
        <v>9.8272616115196082E-2</v>
      </c>
      <c r="P161" s="160">
        <f t="shared" si="19"/>
        <v>1.6784822922924357E-3</v>
      </c>
      <c r="Q161" s="161">
        <f t="shared" si="20"/>
        <v>1.6494884596660888E-4</v>
      </c>
    </row>
    <row r="162" spans="1:17">
      <c r="A162" s="23" t="s">
        <v>2831</v>
      </c>
      <c r="B162" s="23" t="s">
        <v>2827</v>
      </c>
      <c r="C162" s="23" t="s">
        <v>2828</v>
      </c>
      <c r="D162" s="23">
        <v>33414091704.760002</v>
      </c>
      <c r="E162" s="23">
        <v>0</v>
      </c>
      <c r="F162" s="23">
        <v>52.52</v>
      </c>
      <c r="G162" s="23">
        <v>135.92359999999999</v>
      </c>
      <c r="H162" s="23">
        <v>245.83</v>
      </c>
      <c r="I162" s="239"/>
      <c r="J162" s="240" t="str">
        <f t="shared" si="14"/>
        <v>Enphase Energy Inc</v>
      </c>
      <c r="K162" s="241" t="str">
        <f t="shared" si="14"/>
        <v>ENPH</v>
      </c>
      <c r="L162" s="158">
        <f t="shared" si="15"/>
        <v>33414.091704760001</v>
      </c>
      <c r="M162" s="159">
        <f t="shared" si="16"/>
        <v>0</v>
      </c>
      <c r="N162" s="159">
        <f t="shared" si="17"/>
        <v>0.5252</v>
      </c>
      <c r="O162" s="242">
        <f t="shared" si="18"/>
        <v>0.5252</v>
      </c>
      <c r="P162" s="160">
        <f t="shared" si="19"/>
        <v>9.8361674636284336E-4</v>
      </c>
      <c r="Q162" s="161">
        <f t="shared" si="20"/>
        <v>5.1659551518976532E-4</v>
      </c>
    </row>
    <row r="163" spans="1:17">
      <c r="A163" s="23" t="s">
        <v>1601</v>
      </c>
      <c r="B163" s="23" t="s">
        <v>2350</v>
      </c>
      <c r="C163" s="23" t="s">
        <v>1602</v>
      </c>
      <c r="D163" s="23">
        <v>76043444152.160004</v>
      </c>
      <c r="E163" s="23">
        <v>4.8964931252896653</v>
      </c>
      <c r="F163" s="23">
        <v>11.33</v>
      </c>
      <c r="G163" s="23">
        <v>587.3895</v>
      </c>
      <c r="H163" s="23">
        <v>129.46</v>
      </c>
      <c r="I163" s="239"/>
      <c r="J163" s="240" t="str">
        <f t="shared" si="14"/>
        <v>EOG Resources Inc</v>
      </c>
      <c r="K163" s="241" t="str">
        <f t="shared" si="14"/>
        <v>EOG</v>
      </c>
      <c r="L163" s="158">
        <f t="shared" si="15"/>
        <v>76043.444152160009</v>
      </c>
      <c r="M163" s="159">
        <f t="shared" si="16"/>
        <v>4.8964931252896651E-2</v>
      </c>
      <c r="N163" s="159">
        <f t="shared" si="17"/>
        <v>0.1133</v>
      </c>
      <c r="O163" s="242">
        <f t="shared" si="18"/>
        <v>0.16503879460837326</v>
      </c>
      <c r="P163" s="160">
        <f t="shared" si="19"/>
        <v>2.238504813480144E-3</v>
      </c>
      <c r="Q163" s="161">
        <f t="shared" si="20"/>
        <v>3.6944013614180439E-4</v>
      </c>
    </row>
    <row r="164" spans="1:17">
      <c r="A164" s="23" t="s">
        <v>2916</v>
      </c>
      <c r="B164" s="23" t="s">
        <v>2917</v>
      </c>
      <c r="C164" s="23" t="s">
        <v>2918</v>
      </c>
      <c r="D164" s="23">
        <v>19889314420.16</v>
      </c>
      <c r="E164" s="23">
        <v>0</v>
      </c>
      <c r="F164" s="23">
        <v>17.920000000000002</v>
      </c>
      <c r="G164" s="23">
        <v>57.513489999999997</v>
      </c>
      <c r="H164" s="23">
        <v>345.82</v>
      </c>
      <c r="I164" s="239"/>
      <c r="J164" s="240" t="str">
        <f t="shared" si="14"/>
        <v>EPAM Systems Inc</v>
      </c>
      <c r="K164" s="241" t="str">
        <f t="shared" si="14"/>
        <v>EPAM</v>
      </c>
      <c r="L164" s="158">
        <f t="shared" si="15"/>
        <v>19889.314420160001</v>
      </c>
      <c r="M164" s="159">
        <f t="shared" si="16"/>
        <v>0</v>
      </c>
      <c r="N164" s="159">
        <f t="shared" si="17"/>
        <v>0.17920000000000003</v>
      </c>
      <c r="O164" s="242">
        <f t="shared" si="18"/>
        <v>0.17920000000000003</v>
      </c>
      <c r="P164" s="160">
        <f t="shared" si="19"/>
        <v>5.8548539670639772E-4</v>
      </c>
      <c r="Q164" s="161">
        <f t="shared" si="20"/>
        <v>1.0491898308978648E-4</v>
      </c>
    </row>
    <row r="165" spans="1:17">
      <c r="A165" s="23" t="s">
        <v>1603</v>
      </c>
      <c r="B165" s="23" t="s">
        <v>2351</v>
      </c>
      <c r="C165" s="23" t="s">
        <v>1604</v>
      </c>
      <c r="D165" s="23">
        <v>66802339837.349998</v>
      </c>
      <c r="E165" s="23">
        <v>1.7170205987061742</v>
      </c>
      <c r="F165" s="23">
        <v>10.63</v>
      </c>
      <c r="G165" s="23">
        <v>92.538119999999992</v>
      </c>
      <c r="H165" s="23">
        <v>721.89</v>
      </c>
      <c r="I165" s="239"/>
      <c r="J165" s="240" t="str">
        <f t="shared" si="14"/>
        <v>Equinix Inc</v>
      </c>
      <c r="K165" s="241" t="str">
        <f t="shared" si="14"/>
        <v>EQIX</v>
      </c>
      <c r="L165" s="158">
        <f t="shared" si="15"/>
        <v>66802.339837349995</v>
      </c>
      <c r="M165" s="159">
        <f t="shared" si="16"/>
        <v>1.7170205987061742E-2</v>
      </c>
      <c r="N165" s="159">
        <f t="shared" si="17"/>
        <v>0.10630000000000001</v>
      </c>
      <c r="O165" s="242">
        <f t="shared" si="18"/>
        <v>0.12438280243527408</v>
      </c>
      <c r="P165" s="160">
        <f t="shared" si="19"/>
        <v>1.9664727307514614E-3</v>
      </c>
      <c r="Q165" s="161">
        <f t="shared" si="20"/>
        <v>2.4459538916341293E-4</v>
      </c>
    </row>
    <row r="166" spans="1:17">
      <c r="A166" s="23" t="s">
        <v>1605</v>
      </c>
      <c r="B166" s="23" t="s">
        <v>2352</v>
      </c>
      <c r="C166" s="23" t="s">
        <v>1606</v>
      </c>
      <c r="D166" s="23">
        <v>22909444930.400002</v>
      </c>
      <c r="E166" s="23">
        <v>4.1191026064005278</v>
      </c>
      <c r="F166" s="23">
        <v>17.015000000000001</v>
      </c>
      <c r="G166" s="23">
        <v>377.91890000000001</v>
      </c>
      <c r="H166" s="23">
        <v>60.62</v>
      </c>
      <c r="I166" s="239"/>
      <c r="J166" s="240" t="str">
        <f t="shared" si="14"/>
        <v>Equity Residential</v>
      </c>
      <c r="K166" s="241" t="str">
        <f t="shared" si="14"/>
        <v>EQR</v>
      </c>
      <c r="L166" s="158">
        <f t="shared" si="15"/>
        <v>22909.444930400001</v>
      </c>
      <c r="M166" s="159">
        <f t="shared" si="16"/>
        <v>4.1191026064005279E-2</v>
      </c>
      <c r="N166" s="159">
        <f t="shared" si="17"/>
        <v>0.17015</v>
      </c>
      <c r="O166" s="242">
        <f t="shared" si="18"/>
        <v>0.21484535260640053</v>
      </c>
      <c r="P166" s="160">
        <f t="shared" si="19"/>
        <v>6.7438953249202612E-4</v>
      </c>
      <c r="Q166" s="161">
        <f t="shared" si="20"/>
        <v>1.4488945690231496E-4</v>
      </c>
    </row>
    <row r="167" spans="1:17">
      <c r="A167" s="23" t="s">
        <v>3022</v>
      </c>
      <c r="B167" s="23" t="s">
        <v>3023</v>
      </c>
      <c r="C167" s="23" t="s">
        <v>3024</v>
      </c>
      <c r="D167" s="23">
        <v>12776871434.050001</v>
      </c>
      <c r="E167" s="23">
        <v>1.5857512209135305</v>
      </c>
      <c r="F167" s="23">
        <v>39.54</v>
      </c>
      <c r="G167" s="23">
        <v>367.04599999999999</v>
      </c>
      <c r="H167" s="23">
        <v>34.81</v>
      </c>
      <c r="I167" s="239"/>
      <c r="J167" s="240" t="str">
        <f t="shared" si="14"/>
        <v>EQT Corp</v>
      </c>
      <c r="K167" s="241" t="str">
        <f t="shared" si="14"/>
        <v>EQT</v>
      </c>
      <c r="L167" s="158">
        <f t="shared" si="15"/>
        <v>12776.871434050001</v>
      </c>
      <c r="M167" s="159">
        <f t="shared" si="16"/>
        <v>1.5857512209135304E-2</v>
      </c>
      <c r="N167" s="159">
        <f t="shared" si="17"/>
        <v>0.39539999999999997</v>
      </c>
      <c r="O167" s="242">
        <f t="shared" si="18"/>
        <v>0.41439254237288131</v>
      </c>
      <c r="P167" s="160">
        <f t="shared" si="19"/>
        <v>3.7611510795208331E-4</v>
      </c>
      <c r="Q167" s="161">
        <f t="shared" si="20"/>
        <v>1.5585929580911451E-4</v>
      </c>
    </row>
    <row r="168" spans="1:17">
      <c r="A168" s="23" t="s">
        <v>1607</v>
      </c>
      <c r="B168" s="23" t="s">
        <v>2353</v>
      </c>
      <c r="C168" s="23" t="s">
        <v>1268</v>
      </c>
      <c r="D168" s="23">
        <v>29264789092.32</v>
      </c>
      <c r="E168" s="23">
        <v>3.0385622470840277</v>
      </c>
      <c r="F168" s="23">
        <v>6.0600000000000005</v>
      </c>
      <c r="G168" s="23">
        <v>348.30739999999997</v>
      </c>
      <c r="H168" s="23">
        <v>84.02</v>
      </c>
      <c r="I168" s="239"/>
      <c r="J168" s="240" t="str">
        <f t="shared" si="14"/>
        <v>Eversource Energy</v>
      </c>
      <c r="K168" s="241" t="str">
        <f t="shared" si="14"/>
        <v>ES</v>
      </c>
      <c r="L168" s="158">
        <f t="shared" si="15"/>
        <v>29264.789092319999</v>
      </c>
      <c r="M168" s="159">
        <f t="shared" si="16"/>
        <v>3.0385622470840278E-2</v>
      </c>
      <c r="N168" s="159">
        <f t="shared" si="17"/>
        <v>6.0600000000000008E-2</v>
      </c>
      <c r="O168" s="242">
        <f t="shared" si="18"/>
        <v>9.1906306831706752E-2</v>
      </c>
      <c r="P168" s="160">
        <f t="shared" si="19"/>
        <v>8.6147296429075202E-4</v>
      </c>
      <c r="Q168" s="161">
        <f t="shared" si="20"/>
        <v>7.9174798583325808E-5</v>
      </c>
    </row>
    <row r="169" spans="1:17">
      <c r="A169" s="23" t="s">
        <v>1608</v>
      </c>
      <c r="B169" s="23" t="s">
        <v>2354</v>
      </c>
      <c r="C169" s="23" t="s">
        <v>1609</v>
      </c>
      <c r="D169" s="23">
        <v>14151298074.48</v>
      </c>
      <c r="E169" s="23">
        <v>4.0198590647021142</v>
      </c>
      <c r="F169" s="23">
        <v>9.0649999999999995</v>
      </c>
      <c r="G169" s="23">
        <v>64.753810000000001</v>
      </c>
      <c r="H169" s="23">
        <v>218.54</v>
      </c>
      <c r="I169" s="239"/>
      <c r="J169" s="240" t="str">
        <f t="shared" si="14"/>
        <v>Essex Property Trust Inc</v>
      </c>
      <c r="K169" s="241" t="str">
        <f t="shared" si="14"/>
        <v>ESS</v>
      </c>
      <c r="L169" s="158">
        <f t="shared" si="15"/>
        <v>14151.298074479999</v>
      </c>
      <c r="M169" s="159">
        <f t="shared" si="16"/>
        <v>4.0198590647021144E-2</v>
      </c>
      <c r="N169" s="159">
        <f t="shared" si="17"/>
        <v>9.0649999999999994E-2</v>
      </c>
      <c r="O169" s="242">
        <f t="shared" si="18"/>
        <v>0.13267059176809737</v>
      </c>
      <c r="P169" s="160">
        <f t="shared" si="19"/>
        <v>4.1657435706528252E-4</v>
      </c>
      <c r="Q169" s="161">
        <f t="shared" si="20"/>
        <v>5.5267166467265724E-5</v>
      </c>
    </row>
    <row r="170" spans="1:17">
      <c r="A170" s="23" t="s">
        <v>1610</v>
      </c>
      <c r="B170" s="23" t="s">
        <v>2355</v>
      </c>
      <c r="C170" s="23" t="s">
        <v>1611</v>
      </c>
      <c r="D170" s="23">
        <v>65401764999.999992</v>
      </c>
      <c r="E170" s="23">
        <v>1.9568257829127396</v>
      </c>
      <c r="F170" s="23">
        <v>10.85</v>
      </c>
      <c r="G170" s="23">
        <v>397.7</v>
      </c>
      <c r="H170" s="23">
        <v>164.45</v>
      </c>
      <c r="I170" s="239"/>
      <c r="J170" s="240" t="str">
        <f t="shared" si="14"/>
        <v>Eaton Corp PLC</v>
      </c>
      <c r="K170" s="241" t="str">
        <f t="shared" si="14"/>
        <v>ETN</v>
      </c>
      <c r="L170" s="158">
        <f t="shared" si="15"/>
        <v>65401.764999999992</v>
      </c>
      <c r="M170" s="159">
        <f t="shared" si="16"/>
        <v>1.9568257829127397E-2</v>
      </c>
      <c r="N170" s="159">
        <f t="shared" si="17"/>
        <v>0.1085</v>
      </c>
      <c r="O170" s="242">
        <f t="shared" si="18"/>
        <v>0.12912983581635756</v>
      </c>
      <c r="P170" s="160">
        <f t="shared" si="19"/>
        <v>1.9252437523693969E-3</v>
      </c>
      <c r="Q170" s="161">
        <f t="shared" si="20"/>
        <v>2.4860640964992836E-4</v>
      </c>
    </row>
    <row r="171" spans="1:17">
      <c r="A171" s="23" t="s">
        <v>1612</v>
      </c>
      <c r="B171" s="23" t="s">
        <v>2356</v>
      </c>
      <c r="C171" s="23" t="s">
        <v>143</v>
      </c>
      <c r="D171" s="23">
        <v>21683218809.599998</v>
      </c>
      <c r="E171" s="23">
        <v>3.8241366366366365</v>
      </c>
      <c r="F171" s="23">
        <v>6.3</v>
      </c>
      <c r="G171" s="23">
        <v>203.4837</v>
      </c>
      <c r="H171" s="23">
        <v>106.56</v>
      </c>
      <c r="I171" s="239"/>
      <c r="J171" s="240" t="str">
        <f t="shared" si="14"/>
        <v>Entergy Corp</v>
      </c>
      <c r="K171" s="241" t="str">
        <f t="shared" si="14"/>
        <v>ETR</v>
      </c>
      <c r="L171" s="158">
        <f t="shared" si="15"/>
        <v>21683.218809599999</v>
      </c>
      <c r="M171" s="159">
        <f t="shared" si="16"/>
        <v>3.8241366366366367E-2</v>
      </c>
      <c r="N171" s="159">
        <f t="shared" si="17"/>
        <v>6.3E-2</v>
      </c>
      <c r="O171" s="242">
        <f t="shared" si="18"/>
        <v>0.10244596940690691</v>
      </c>
      <c r="P171" s="160">
        <f t="shared" si="19"/>
        <v>6.3829288925827915E-4</v>
      </c>
      <c r="Q171" s="161">
        <f t="shared" si="20"/>
        <v>6.5390533805599884E-5</v>
      </c>
    </row>
    <row r="172" spans="1:17">
      <c r="A172" s="23" t="s">
        <v>2792</v>
      </c>
      <c r="B172" s="23" t="s">
        <v>2793</v>
      </c>
      <c r="C172" s="23" t="s">
        <v>2794</v>
      </c>
      <c r="D172" s="23">
        <v>16926445515.719999</v>
      </c>
      <c r="E172" s="23">
        <v>0</v>
      </c>
      <c r="F172" s="23">
        <v>14.31</v>
      </c>
      <c r="G172" s="23">
        <v>125.6883</v>
      </c>
      <c r="H172" s="23">
        <v>134.66999999999999</v>
      </c>
      <c r="I172" s="239"/>
      <c r="J172" s="240" t="str">
        <f t="shared" si="14"/>
        <v>Etsy Inc</v>
      </c>
      <c r="K172" s="241" t="str">
        <f t="shared" si="14"/>
        <v>ETSY</v>
      </c>
      <c r="L172" s="158">
        <f t="shared" si="15"/>
        <v>16926.445515719999</v>
      </c>
      <c r="M172" s="159">
        <f t="shared" si="16"/>
        <v>0</v>
      </c>
      <c r="N172" s="159">
        <f t="shared" si="17"/>
        <v>0.1431</v>
      </c>
      <c r="O172" s="242">
        <f t="shared" si="18"/>
        <v>0.1431</v>
      </c>
      <c r="P172" s="160">
        <f t="shared" si="19"/>
        <v>4.9826688131369122E-4</v>
      </c>
      <c r="Q172" s="161">
        <f t="shared" si="20"/>
        <v>7.1301990715989214E-5</v>
      </c>
    </row>
    <row r="173" spans="1:17">
      <c r="A173" s="23" t="s">
        <v>3089</v>
      </c>
      <c r="B173" s="23" t="s">
        <v>2358</v>
      </c>
      <c r="C173" s="23" t="s">
        <v>2208</v>
      </c>
      <c r="D173" s="23">
        <v>14431888777.640001</v>
      </c>
      <c r="E173" s="23">
        <v>3.696931149626332</v>
      </c>
      <c r="F173" s="23">
        <v>5.08</v>
      </c>
      <c r="G173" s="23">
        <v>229.47829999999999</v>
      </c>
      <c r="H173" s="23">
        <v>62.89</v>
      </c>
      <c r="I173" s="239"/>
      <c r="J173" s="240" t="str">
        <f t="shared" si="14"/>
        <v>Evergy Inc</v>
      </c>
      <c r="K173" s="241" t="str">
        <f t="shared" si="14"/>
        <v>EVRG</v>
      </c>
      <c r="L173" s="158">
        <f t="shared" si="15"/>
        <v>14431.888777640001</v>
      </c>
      <c r="M173" s="159">
        <f t="shared" si="16"/>
        <v>3.696931149626332E-2</v>
      </c>
      <c r="N173" s="159">
        <f t="shared" si="17"/>
        <v>5.0799999999999998E-2</v>
      </c>
      <c r="O173" s="242">
        <f t="shared" si="18"/>
        <v>8.8708332008268415E-2</v>
      </c>
      <c r="P173" s="160">
        <f t="shared" si="19"/>
        <v>4.2483415706046199E-4</v>
      </c>
      <c r="Q173" s="161">
        <f t="shared" si="20"/>
        <v>3.7686329452972313E-5</v>
      </c>
    </row>
    <row r="174" spans="1:17">
      <c r="A174" s="23" t="s">
        <v>1613</v>
      </c>
      <c r="B174" s="23" t="s">
        <v>2359</v>
      </c>
      <c r="C174" s="23" t="s">
        <v>1614</v>
      </c>
      <c r="D174" s="23">
        <v>48415979676.690002</v>
      </c>
      <c r="E174" s="23">
        <v>0</v>
      </c>
      <c r="F174" s="23">
        <v>12.030000000000001</v>
      </c>
      <c r="G174" s="23">
        <v>618.26049999999998</v>
      </c>
      <c r="H174" s="23">
        <v>78.31</v>
      </c>
      <c r="I174" s="239"/>
      <c r="J174" s="240" t="str">
        <f t="shared" si="14"/>
        <v>Edwards Lifesciences Corp</v>
      </c>
      <c r="K174" s="241" t="str">
        <f t="shared" si="14"/>
        <v>EW</v>
      </c>
      <c r="L174" s="158">
        <f t="shared" si="15"/>
        <v>48415.979676690004</v>
      </c>
      <c r="M174" s="159">
        <f t="shared" si="16"/>
        <v>0</v>
      </c>
      <c r="N174" s="159">
        <f t="shared" si="17"/>
        <v>0.12030000000000002</v>
      </c>
      <c r="O174" s="242">
        <f t="shared" si="18"/>
        <v>0.12030000000000002</v>
      </c>
      <c r="P174" s="160">
        <f t="shared" si="19"/>
        <v>1.4252300742555056E-3</v>
      </c>
      <c r="Q174" s="161">
        <f t="shared" si="20"/>
        <v>1.7145517793293734E-4</v>
      </c>
    </row>
    <row r="175" spans="1:17">
      <c r="A175" s="23" t="s">
        <v>2659</v>
      </c>
      <c r="B175" s="23" t="s">
        <v>2360</v>
      </c>
      <c r="C175" s="23" t="s">
        <v>144</v>
      </c>
      <c r="D175" s="23">
        <v>43022419961.400002</v>
      </c>
      <c r="E175" s="23">
        <v>3.2134624250806825</v>
      </c>
      <c r="F175" s="23">
        <v>8.1300000000000008</v>
      </c>
      <c r="G175" s="23">
        <v>991.75699999999995</v>
      </c>
      <c r="H175" s="23">
        <v>43.38</v>
      </c>
      <c r="I175" s="239"/>
      <c r="J175" s="240" t="str">
        <f t="shared" si="14"/>
        <v>Exelon Corp</v>
      </c>
      <c r="K175" s="241" t="str">
        <f t="shared" si="14"/>
        <v>EXC</v>
      </c>
      <c r="L175" s="158">
        <f t="shared" si="15"/>
        <v>43022.419961400003</v>
      </c>
      <c r="M175" s="159">
        <f t="shared" si="16"/>
        <v>3.2134624250806827E-2</v>
      </c>
      <c r="N175" s="159">
        <f t="shared" si="17"/>
        <v>8.1300000000000011E-2</v>
      </c>
      <c r="O175" s="242">
        <f t="shared" si="18"/>
        <v>0.11474089672660215</v>
      </c>
      <c r="P175" s="160">
        <f t="shared" si="19"/>
        <v>1.2664588676237988E-3</v>
      </c>
      <c r="Q175" s="161">
        <f t="shared" si="20"/>
        <v>1.4531462613851179E-4</v>
      </c>
    </row>
    <row r="176" spans="1:17">
      <c r="A176" s="23" t="s">
        <v>1615</v>
      </c>
      <c r="B176" s="23" t="s">
        <v>2996</v>
      </c>
      <c r="C176" s="23" t="s">
        <v>1616</v>
      </c>
      <c r="D176" s="23">
        <v>17333134945.279999</v>
      </c>
      <c r="E176" s="23">
        <v>1.2192434814542785</v>
      </c>
      <c r="F176" s="23">
        <v>4.3</v>
      </c>
      <c r="G176" s="23">
        <v>159.13639999999998</v>
      </c>
      <c r="H176" s="23">
        <v>108.92</v>
      </c>
      <c r="I176" s="239"/>
      <c r="J176" s="240" t="str">
        <f t="shared" si="14"/>
        <v>Expeditors International of Washington Inc</v>
      </c>
      <c r="K176" s="241" t="str">
        <f t="shared" si="14"/>
        <v>EXPD</v>
      </c>
      <c r="L176" s="158">
        <f t="shared" si="15"/>
        <v>17333.134945279999</v>
      </c>
      <c r="M176" s="159">
        <f t="shared" si="16"/>
        <v>1.2192434814542786E-2</v>
      </c>
      <c r="N176" s="159">
        <f t="shared" si="17"/>
        <v>4.2999999999999997E-2</v>
      </c>
      <c r="O176" s="242">
        <f t="shared" si="18"/>
        <v>5.5454572163055452E-2</v>
      </c>
      <c r="P176" s="160">
        <f t="shared" si="19"/>
        <v>5.1023867264707594E-4</v>
      </c>
      <c r="Q176" s="161">
        <f t="shared" si="20"/>
        <v>2.82950672926889E-5</v>
      </c>
    </row>
    <row r="177" spans="1:17">
      <c r="A177" s="23" t="s">
        <v>1617</v>
      </c>
      <c r="B177" s="23" t="s">
        <v>2361</v>
      </c>
      <c r="C177" s="23" t="s">
        <v>1618</v>
      </c>
      <c r="D177" s="23">
        <v>16559681034.84</v>
      </c>
      <c r="E177" s="23">
        <v>2.9220473183146384E-2</v>
      </c>
      <c r="F177" s="23">
        <v>10</v>
      </c>
      <c r="G177" s="23">
        <v>150.56739999999999</v>
      </c>
      <c r="H177" s="23">
        <v>106.09</v>
      </c>
      <c r="I177" s="239"/>
      <c r="J177" s="240" t="str">
        <f t="shared" si="14"/>
        <v>Expedia Group Inc</v>
      </c>
      <c r="K177" s="241" t="str">
        <f t="shared" si="14"/>
        <v>EXPE</v>
      </c>
      <c r="L177" s="158">
        <f t="shared" si="15"/>
        <v>16559.681034839999</v>
      </c>
      <c r="M177" s="159">
        <f t="shared" si="16"/>
        <v>2.9220473183146382E-4</v>
      </c>
      <c r="N177" s="159">
        <f t="shared" si="17"/>
        <v>0.1</v>
      </c>
      <c r="O177" s="242">
        <f t="shared" si="18"/>
        <v>0.10030681496842304</v>
      </c>
      <c r="P177" s="160">
        <f t="shared" si="19"/>
        <v>4.8747036801767812E-4</v>
      </c>
      <c r="Q177" s="161">
        <f t="shared" si="20"/>
        <v>4.8896600007338323E-5</v>
      </c>
    </row>
    <row r="178" spans="1:17">
      <c r="A178" s="23" t="s">
        <v>1619</v>
      </c>
      <c r="B178" s="23" t="s">
        <v>2362</v>
      </c>
      <c r="C178" s="23" t="s">
        <v>1620</v>
      </c>
      <c r="D178" s="23">
        <v>20342680103.200001</v>
      </c>
      <c r="E178" s="23">
        <v>3.9223173140223833</v>
      </c>
      <c r="F178" s="23">
        <v>7.085</v>
      </c>
      <c r="G178" s="23">
        <v>133.92149999999998</v>
      </c>
      <c r="H178" s="23">
        <v>151.9</v>
      </c>
      <c r="I178" s="239"/>
      <c r="J178" s="240" t="str">
        <f t="shared" si="14"/>
        <v>Extra Space Storage Inc</v>
      </c>
      <c r="K178" s="241" t="str">
        <f t="shared" si="14"/>
        <v>EXR</v>
      </c>
      <c r="L178" s="158">
        <f t="shared" si="15"/>
        <v>20342.6801032</v>
      </c>
      <c r="M178" s="159">
        <f t="shared" si="16"/>
        <v>3.9223173140223833E-2</v>
      </c>
      <c r="N178" s="159">
        <f t="shared" si="17"/>
        <v>7.0849999999999996E-2</v>
      </c>
      <c r="O178" s="242">
        <f t="shared" si="18"/>
        <v>0.11146265404871626</v>
      </c>
      <c r="P178" s="160">
        <f t="shared" si="19"/>
        <v>5.988312054748835E-4</v>
      </c>
      <c r="Q178" s="161">
        <f t="shared" si="20"/>
        <v>6.6747315489422662E-5</v>
      </c>
    </row>
    <row r="179" spans="1:17">
      <c r="A179" s="23" t="s">
        <v>1621</v>
      </c>
      <c r="B179" s="23" t="s">
        <v>2363</v>
      </c>
      <c r="C179" s="23" t="s">
        <v>1622</v>
      </c>
      <c r="D179" s="23">
        <v>51140684939.280006</v>
      </c>
      <c r="E179" s="23">
        <v>3.8757861635220121</v>
      </c>
      <c r="F179" s="23">
        <v>3.68</v>
      </c>
      <c r="G179" s="23">
        <v>3949.6419999999998</v>
      </c>
      <c r="H179" s="23">
        <v>12.72</v>
      </c>
      <c r="I179" s="239"/>
      <c r="J179" s="240" t="str">
        <f t="shared" si="14"/>
        <v>Ford Motor Co</v>
      </c>
      <c r="K179" s="241" t="str">
        <f t="shared" si="14"/>
        <v>F</v>
      </c>
      <c r="L179" s="158">
        <f t="shared" si="15"/>
        <v>51140.684939280007</v>
      </c>
      <c r="M179" s="159">
        <f t="shared" si="16"/>
        <v>3.8757861635220124E-2</v>
      </c>
      <c r="N179" s="159">
        <f t="shared" si="17"/>
        <v>3.6799999999999999E-2</v>
      </c>
      <c r="O179" s="242">
        <f t="shared" si="18"/>
        <v>7.6271006289308163E-2</v>
      </c>
      <c r="P179" s="160">
        <f t="shared" si="19"/>
        <v>1.505437722838834E-3</v>
      </c>
      <c r="Q179" s="161">
        <f t="shared" si="20"/>
        <v>1.1482125002680247E-4</v>
      </c>
    </row>
    <row r="180" spans="1:17">
      <c r="A180" s="23" t="s">
        <v>2364</v>
      </c>
      <c r="B180" s="23" t="s">
        <v>2365</v>
      </c>
      <c r="C180" s="23" t="s">
        <v>2366</v>
      </c>
      <c r="D180" s="23">
        <v>26413139723.480003</v>
      </c>
      <c r="E180" s="23">
        <v>3.6808041861746075</v>
      </c>
      <c r="F180" s="23">
        <v>7.92</v>
      </c>
      <c r="G180" s="23">
        <v>181.8586</v>
      </c>
      <c r="H180" s="23">
        <v>145.24</v>
      </c>
      <c r="I180" s="239"/>
      <c r="J180" s="240" t="str">
        <f t="shared" si="14"/>
        <v>Diamondback Energy Inc</v>
      </c>
      <c r="K180" s="241" t="str">
        <f t="shared" si="14"/>
        <v>FANG</v>
      </c>
      <c r="L180" s="158">
        <f t="shared" si="15"/>
        <v>26413.139723480002</v>
      </c>
      <c r="M180" s="159">
        <f t="shared" si="16"/>
        <v>3.6808041861746077E-2</v>
      </c>
      <c r="N180" s="159">
        <f t="shared" si="17"/>
        <v>7.9199999999999993E-2</v>
      </c>
      <c r="O180" s="242">
        <f t="shared" si="18"/>
        <v>0.11746564031947121</v>
      </c>
      <c r="P180" s="160">
        <f t="shared" si="19"/>
        <v>7.7752843876751374E-4</v>
      </c>
      <c r="Q180" s="161">
        <f t="shared" si="20"/>
        <v>9.1332875926424762E-5</v>
      </c>
    </row>
    <row r="181" spans="1:17">
      <c r="A181" s="23" t="s">
        <v>1623</v>
      </c>
      <c r="B181" s="23" t="s">
        <v>2367</v>
      </c>
      <c r="C181" s="23" t="s">
        <v>1624</v>
      </c>
      <c r="D181" s="23">
        <v>27962137341.599998</v>
      </c>
      <c r="E181" s="23">
        <v>2.5563293732077015</v>
      </c>
      <c r="F181" s="23" t="s">
        <v>1377</v>
      </c>
      <c r="G181" s="23">
        <v>572.75990000000002</v>
      </c>
      <c r="H181" s="23">
        <v>48.82</v>
      </c>
      <c r="I181" s="239"/>
      <c r="J181" s="240" t="str">
        <f t="shared" si="14"/>
        <v>Fastenal Co</v>
      </c>
      <c r="K181" s="241" t="str">
        <f t="shared" si="14"/>
        <v>FAST</v>
      </c>
      <c r="L181" s="158">
        <f t="shared" si="15"/>
        <v>27962.137341599999</v>
      </c>
      <c r="M181" s="159">
        <f t="shared" si="16"/>
        <v>2.5563293732077014E-2</v>
      </c>
      <c r="N181" s="159" t="str">
        <f t="shared" si="17"/>
        <v>N/A</v>
      </c>
      <c r="O181" s="242" t="str">
        <f t="shared" si="18"/>
        <v>N/A</v>
      </c>
      <c r="P181" s="160" t="str">
        <f t="shared" si="19"/>
        <v>N/A</v>
      </c>
      <c r="Q181" s="161" t="str">
        <f t="shared" si="20"/>
        <v>N/A</v>
      </c>
    </row>
    <row r="182" spans="1:17">
      <c r="A182" s="23" t="s">
        <v>1625</v>
      </c>
      <c r="B182" s="23" t="s">
        <v>2368</v>
      </c>
      <c r="C182" s="23" t="s">
        <v>1626</v>
      </c>
      <c r="D182" s="23">
        <v>64391189954.549995</v>
      </c>
      <c r="E182" s="23">
        <v>1.3318534961154274</v>
      </c>
      <c r="F182" s="23">
        <v>-12.83</v>
      </c>
      <c r="G182" s="23">
        <v>1429.327</v>
      </c>
      <c r="H182" s="23">
        <v>45.05</v>
      </c>
      <c r="I182" s="239"/>
      <c r="J182" s="240" t="str">
        <f t="shared" si="14"/>
        <v>Freeport-McMoRan Inc</v>
      </c>
      <c r="K182" s="241" t="str">
        <f t="shared" si="14"/>
        <v>FCX</v>
      </c>
      <c r="L182" s="158">
        <f t="shared" si="15"/>
        <v>64391.189954549998</v>
      </c>
      <c r="M182" s="159">
        <f t="shared" si="16"/>
        <v>1.3318534961154274E-2</v>
      </c>
      <c r="N182" s="159">
        <f t="shared" si="17"/>
        <v>-0.1283</v>
      </c>
      <c r="O182" s="242">
        <f t="shared" si="18"/>
        <v>-0.11583584905660377</v>
      </c>
      <c r="P182" s="160">
        <f t="shared" si="19"/>
        <v>1.8954952693956879E-3</v>
      </c>
      <c r="Q182" s="161">
        <f t="shared" si="20"/>
        <v>-2.195663039132254E-4</v>
      </c>
    </row>
    <row r="183" spans="1:17">
      <c r="A183" s="23" t="s">
        <v>2919</v>
      </c>
      <c r="B183" s="23" t="s">
        <v>2920</v>
      </c>
      <c r="C183" s="23" t="s">
        <v>2921</v>
      </c>
      <c r="D183" s="23">
        <v>16117790246.080002</v>
      </c>
      <c r="E183" s="23">
        <v>0.8652933358648186</v>
      </c>
      <c r="F183" s="23">
        <v>10</v>
      </c>
      <c r="G183" s="23">
        <v>38.251829999999998</v>
      </c>
      <c r="H183" s="23">
        <v>421.36</v>
      </c>
      <c r="I183" s="239"/>
      <c r="J183" s="240" t="str">
        <f t="shared" si="14"/>
        <v>FactSet Research Systems Inc</v>
      </c>
      <c r="K183" s="241" t="str">
        <f t="shared" si="14"/>
        <v>FDS</v>
      </c>
      <c r="L183" s="158">
        <f t="shared" si="15"/>
        <v>16117.790246080001</v>
      </c>
      <c r="M183" s="159">
        <f t="shared" si="16"/>
        <v>8.6529333586481856E-3</v>
      </c>
      <c r="N183" s="159">
        <f t="shared" si="17"/>
        <v>0.1</v>
      </c>
      <c r="O183" s="242">
        <f t="shared" si="18"/>
        <v>0.1090855800265806</v>
      </c>
      <c r="P183" s="160">
        <f t="shared" si="19"/>
        <v>4.7446234781685066E-4</v>
      </c>
      <c r="Q183" s="161">
        <f t="shared" si="20"/>
        <v>5.1757000412374385E-5</v>
      </c>
    </row>
    <row r="184" spans="1:17">
      <c r="A184" s="23" t="s">
        <v>1627</v>
      </c>
      <c r="B184" s="23" t="s">
        <v>2369</v>
      </c>
      <c r="C184" s="23" t="s">
        <v>1628</v>
      </c>
      <c r="D184" s="23">
        <v>47609672518.200005</v>
      </c>
      <c r="E184" s="23">
        <v>2.4386364841223562</v>
      </c>
      <c r="F184" s="23">
        <v>6.3330000000000002</v>
      </c>
      <c r="G184" s="23">
        <v>252.39709999999999</v>
      </c>
      <c r="H184" s="23">
        <v>188.63</v>
      </c>
      <c r="I184" s="239"/>
      <c r="J184" s="240" t="str">
        <f t="shared" si="14"/>
        <v>FedEx Corp</v>
      </c>
      <c r="K184" s="241" t="str">
        <f t="shared" si="14"/>
        <v>FDX</v>
      </c>
      <c r="L184" s="158">
        <f t="shared" si="15"/>
        <v>47609.672518200008</v>
      </c>
      <c r="M184" s="159">
        <f t="shared" si="16"/>
        <v>2.4386364841223564E-2</v>
      </c>
      <c r="N184" s="159">
        <f t="shared" si="17"/>
        <v>6.3329999999999997E-2</v>
      </c>
      <c r="O184" s="242">
        <f t="shared" si="18"/>
        <v>8.8488559083920906E-2</v>
      </c>
      <c r="P184" s="160">
        <f t="shared" si="19"/>
        <v>1.4014946625372808E-3</v>
      </c>
      <c r="Q184" s="161">
        <f t="shared" si="20"/>
        <v>1.2401624325172997E-4</v>
      </c>
    </row>
    <row r="185" spans="1:17">
      <c r="A185" s="23" t="s">
        <v>1629</v>
      </c>
      <c r="B185" s="23" t="s">
        <v>2370</v>
      </c>
      <c r="C185" s="23" t="s">
        <v>131</v>
      </c>
      <c r="D185" s="23">
        <v>24431014022.349998</v>
      </c>
      <c r="E185" s="23">
        <v>3.6601919026445127</v>
      </c>
      <c r="F185" s="23">
        <v>-0.33</v>
      </c>
      <c r="G185" s="23">
        <v>571.75319999999999</v>
      </c>
      <c r="H185" s="23">
        <v>42.73</v>
      </c>
      <c r="I185" s="239"/>
      <c r="J185" s="240" t="str">
        <f t="shared" si="14"/>
        <v>FirstEnergy Corp</v>
      </c>
      <c r="K185" s="241" t="str">
        <f t="shared" si="14"/>
        <v>FE</v>
      </c>
      <c r="L185" s="158">
        <f t="shared" si="15"/>
        <v>24431.014022349998</v>
      </c>
      <c r="M185" s="159">
        <f t="shared" si="16"/>
        <v>3.6601919026445127E-2</v>
      </c>
      <c r="N185" s="159">
        <f t="shared" si="17"/>
        <v>-3.3E-3</v>
      </c>
      <c r="O185" s="242">
        <f t="shared" si="18"/>
        <v>3.3241525860051496E-2</v>
      </c>
      <c r="P185" s="160">
        <f t="shared" si="19"/>
        <v>7.1918024093965151E-4</v>
      </c>
      <c r="Q185" s="161">
        <f t="shared" si="20"/>
        <v>2.3906648577233493E-5</v>
      </c>
    </row>
    <row r="186" spans="1:17">
      <c r="A186" s="23" t="s">
        <v>1630</v>
      </c>
      <c r="B186" s="23" t="s">
        <v>2892</v>
      </c>
      <c r="C186" s="23" t="s">
        <v>1631</v>
      </c>
      <c r="D186" s="23">
        <v>8848227167.6999989</v>
      </c>
      <c r="E186" s="23">
        <v>0</v>
      </c>
      <c r="F186" s="23">
        <v>5.86</v>
      </c>
      <c r="G186" s="23">
        <v>60.368609999999997</v>
      </c>
      <c r="H186" s="23">
        <v>146.57</v>
      </c>
      <c r="I186" s="239"/>
      <c r="J186" s="240" t="str">
        <f t="shared" si="14"/>
        <v>F5 Inc</v>
      </c>
      <c r="K186" s="241" t="str">
        <f t="shared" si="14"/>
        <v>FFIV</v>
      </c>
      <c r="L186" s="158">
        <f t="shared" si="15"/>
        <v>8848.227167699999</v>
      </c>
      <c r="M186" s="159">
        <f t="shared" si="16"/>
        <v>0</v>
      </c>
      <c r="N186" s="159">
        <f t="shared" si="17"/>
        <v>5.8600000000000006E-2</v>
      </c>
      <c r="O186" s="242">
        <f t="shared" si="18"/>
        <v>5.8600000000000006E-2</v>
      </c>
      <c r="P186" s="160">
        <f t="shared" si="19"/>
        <v>2.6046688608724226E-4</v>
      </c>
      <c r="Q186" s="161">
        <f t="shared" si="20"/>
        <v>1.5263359524712399E-5</v>
      </c>
    </row>
    <row r="187" spans="1:17">
      <c r="A187" s="23" t="s">
        <v>1632</v>
      </c>
      <c r="B187" s="23" t="s">
        <v>2997</v>
      </c>
      <c r="C187" s="23" t="s">
        <v>1633</v>
      </c>
      <c r="D187" s="23">
        <v>41388217056</v>
      </c>
      <c r="E187" s="23">
        <v>2.6107526881720431</v>
      </c>
      <c r="F187" s="23">
        <v>5.99</v>
      </c>
      <c r="G187" s="23">
        <v>593.37950000000001</v>
      </c>
      <c r="H187" s="23">
        <v>69.75</v>
      </c>
      <c r="I187" s="239"/>
      <c r="J187" s="240" t="str">
        <f t="shared" si="14"/>
        <v>Fidelity National Information Services Inc</v>
      </c>
      <c r="K187" s="241" t="str">
        <f t="shared" si="14"/>
        <v>FIS</v>
      </c>
      <c r="L187" s="158">
        <f t="shared" si="15"/>
        <v>41388.217056000001</v>
      </c>
      <c r="M187" s="159">
        <f t="shared" si="16"/>
        <v>2.6107526881720432E-2</v>
      </c>
      <c r="N187" s="159">
        <f t="shared" si="17"/>
        <v>5.9900000000000002E-2</v>
      </c>
      <c r="O187" s="242">
        <f t="shared" si="18"/>
        <v>8.6789447311827958E-2</v>
      </c>
      <c r="P187" s="160">
        <f t="shared" si="19"/>
        <v>1.2183525369502265E-3</v>
      </c>
      <c r="Q187" s="161">
        <f t="shared" si="20"/>
        <v>1.0574014331287361E-4</v>
      </c>
    </row>
    <row r="188" spans="1:17">
      <c r="A188" s="23" t="s">
        <v>1634</v>
      </c>
      <c r="B188" s="23" t="s">
        <v>2371</v>
      </c>
      <c r="C188" s="23" t="s">
        <v>1635</v>
      </c>
      <c r="D188" s="23">
        <v>65128479474.560005</v>
      </c>
      <c r="E188" s="23">
        <v>0</v>
      </c>
      <c r="F188" s="23">
        <v>10.85</v>
      </c>
      <c r="G188" s="23">
        <v>635.02809999999999</v>
      </c>
      <c r="H188" s="23">
        <v>102.56</v>
      </c>
      <c r="I188" s="239"/>
      <c r="J188" s="240" t="str">
        <f t="shared" si="14"/>
        <v>Fiserv Inc</v>
      </c>
      <c r="K188" s="241" t="str">
        <f t="shared" si="14"/>
        <v>FISV</v>
      </c>
      <c r="L188" s="158">
        <f t="shared" si="15"/>
        <v>65128.479474560008</v>
      </c>
      <c r="M188" s="159">
        <f t="shared" si="16"/>
        <v>0</v>
      </c>
      <c r="N188" s="159">
        <f t="shared" si="17"/>
        <v>0.1085</v>
      </c>
      <c r="O188" s="242">
        <f t="shared" si="18"/>
        <v>0.1085</v>
      </c>
      <c r="P188" s="160">
        <f t="shared" si="19"/>
        <v>1.9171989962306854E-3</v>
      </c>
      <c r="Q188" s="161">
        <f t="shared" si="20"/>
        <v>2.0801609109102935E-4</v>
      </c>
    </row>
    <row r="189" spans="1:17">
      <c r="A189" s="23" t="s">
        <v>1636</v>
      </c>
      <c r="B189" s="23" t="s">
        <v>2372</v>
      </c>
      <c r="C189" s="23" t="s">
        <v>1637</v>
      </c>
      <c r="D189" s="23">
        <v>23776763190.239998</v>
      </c>
      <c r="E189" s="23">
        <v>3.6374133949191685</v>
      </c>
      <c r="F189" s="23">
        <v>25</v>
      </c>
      <c r="G189" s="23">
        <v>686.39620000000002</v>
      </c>
      <c r="H189" s="23">
        <v>34.64</v>
      </c>
      <c r="I189" s="239"/>
      <c r="J189" s="240" t="str">
        <f t="shared" si="14"/>
        <v>Fifth Third Bancorp</v>
      </c>
      <c r="K189" s="241" t="str">
        <f t="shared" si="14"/>
        <v>FITB</v>
      </c>
      <c r="L189" s="158">
        <f t="shared" si="15"/>
        <v>23776.763190239999</v>
      </c>
      <c r="M189" s="159">
        <f t="shared" si="16"/>
        <v>3.6374133949191687E-2</v>
      </c>
      <c r="N189" s="159">
        <f t="shared" si="17"/>
        <v>0.25</v>
      </c>
      <c r="O189" s="242">
        <f t="shared" si="18"/>
        <v>0.29092090069284066</v>
      </c>
      <c r="P189" s="160">
        <f t="shared" si="19"/>
        <v>6.9992093919141499E-4</v>
      </c>
      <c r="Q189" s="161">
        <f t="shared" si="20"/>
        <v>2.036216300433454E-4</v>
      </c>
    </row>
    <row r="190" spans="1:17">
      <c r="A190" s="23" t="s">
        <v>2373</v>
      </c>
      <c r="B190" s="23" t="s">
        <v>2374</v>
      </c>
      <c r="C190" s="23" t="s">
        <v>2375</v>
      </c>
      <c r="D190" s="23">
        <v>14359584881.4</v>
      </c>
      <c r="E190" s="23">
        <v>0</v>
      </c>
      <c r="F190" s="23">
        <v>15.645</v>
      </c>
      <c r="G190" s="23">
        <v>73.752359999999996</v>
      </c>
      <c r="H190" s="23">
        <v>194.7</v>
      </c>
      <c r="I190" s="239"/>
      <c r="J190" s="240" t="str">
        <f t="shared" si="14"/>
        <v>FleetCor Technologies Inc</v>
      </c>
      <c r="K190" s="241" t="str">
        <f t="shared" si="14"/>
        <v>FLT</v>
      </c>
      <c r="L190" s="158">
        <f t="shared" si="15"/>
        <v>14359.5848814</v>
      </c>
      <c r="M190" s="159">
        <f t="shared" si="16"/>
        <v>0</v>
      </c>
      <c r="N190" s="159">
        <f t="shared" si="17"/>
        <v>0.15645000000000001</v>
      </c>
      <c r="O190" s="242">
        <f t="shared" si="18"/>
        <v>0.15645000000000001</v>
      </c>
      <c r="P190" s="160">
        <f t="shared" si="19"/>
        <v>4.2270573400478414E-4</v>
      </c>
      <c r="Q190" s="161">
        <f t="shared" si="20"/>
        <v>6.6132312085048488E-5</v>
      </c>
    </row>
    <row r="191" spans="1:17">
      <c r="A191" s="23" t="s">
        <v>1638</v>
      </c>
      <c r="B191" s="23" t="s">
        <v>2376</v>
      </c>
      <c r="C191" s="23" t="s">
        <v>1639</v>
      </c>
      <c r="D191" s="23">
        <v>16371791012.310001</v>
      </c>
      <c r="E191" s="23">
        <v>1.6188351157959531</v>
      </c>
      <c r="F191" s="23">
        <v>9.1330000000000009</v>
      </c>
      <c r="G191" s="23">
        <v>125.96589999999999</v>
      </c>
      <c r="H191" s="23">
        <v>129.97</v>
      </c>
      <c r="I191" s="239"/>
      <c r="J191" s="240" t="str">
        <f t="shared" si="14"/>
        <v>FMC Corp</v>
      </c>
      <c r="K191" s="241" t="str">
        <f t="shared" si="14"/>
        <v>FMC</v>
      </c>
      <c r="L191" s="158">
        <f t="shared" si="15"/>
        <v>16371.791012310001</v>
      </c>
      <c r="M191" s="159">
        <f t="shared" si="16"/>
        <v>1.6188351157959531E-2</v>
      </c>
      <c r="N191" s="159">
        <f t="shared" si="17"/>
        <v>9.1330000000000008E-2</v>
      </c>
      <c r="O191" s="242">
        <f t="shared" si="18"/>
        <v>0.10825759221358776</v>
      </c>
      <c r="P191" s="160">
        <f t="shared" si="19"/>
        <v>4.8193941496146587E-4</v>
      </c>
      <c r="Q191" s="161">
        <f t="shared" si="20"/>
        <v>5.217360065655343E-5</v>
      </c>
    </row>
    <row r="192" spans="1:17">
      <c r="A192" s="23" t="s">
        <v>2848</v>
      </c>
      <c r="B192" s="23" t="s">
        <v>2718</v>
      </c>
      <c r="C192" s="23" t="s">
        <v>2849</v>
      </c>
      <c r="D192" s="23">
        <v>17060041200.799999</v>
      </c>
      <c r="E192" s="23">
        <v>1.5836684194246831</v>
      </c>
      <c r="F192" s="23">
        <v>9.870000000000001</v>
      </c>
      <c r="G192" s="23">
        <v>302.47460000000001</v>
      </c>
      <c r="H192" s="23">
        <v>32.33</v>
      </c>
      <c r="I192" s="239"/>
      <c r="J192" s="240" t="str">
        <f t="shared" si="14"/>
        <v>Fox Corp</v>
      </c>
      <c r="K192" s="241" t="str">
        <f t="shared" si="14"/>
        <v>FOXA</v>
      </c>
      <c r="L192" s="158">
        <f t="shared" si="15"/>
        <v>17060.041200799998</v>
      </c>
      <c r="M192" s="159">
        <f t="shared" si="16"/>
        <v>1.5836684194246831E-2</v>
      </c>
      <c r="N192" s="159">
        <f t="shared" si="17"/>
        <v>9.870000000000001E-2</v>
      </c>
      <c r="O192" s="242">
        <f t="shared" si="18"/>
        <v>0.11531822455923292</v>
      </c>
      <c r="P192" s="160">
        <f t="shared" si="19"/>
        <v>5.0219956199966018E-4</v>
      </c>
      <c r="Q192" s="161">
        <f t="shared" si="20"/>
        <v>5.7912761864225228E-5</v>
      </c>
    </row>
    <row r="193" spans="1:17">
      <c r="A193" s="23" t="s">
        <v>2377</v>
      </c>
      <c r="B193" s="23" t="s">
        <v>2719</v>
      </c>
      <c r="C193" s="23" t="s">
        <v>2378</v>
      </c>
      <c r="D193" s="23">
        <v>23557129534.940002</v>
      </c>
      <c r="E193" s="23">
        <v>0.88290107159496822</v>
      </c>
      <c r="F193" s="23">
        <v>1.5150000000000001</v>
      </c>
      <c r="G193" s="23">
        <v>182.9254</v>
      </c>
      <c r="H193" s="23">
        <v>128.78</v>
      </c>
      <c r="I193" s="239"/>
      <c r="J193" s="240" t="str">
        <f t="shared" si="14"/>
        <v>First Republic Bank/CA</v>
      </c>
      <c r="K193" s="241" t="str">
        <f t="shared" si="14"/>
        <v>FRC</v>
      </c>
      <c r="L193" s="158">
        <f t="shared" si="15"/>
        <v>23557.129534940002</v>
      </c>
      <c r="M193" s="159">
        <f t="shared" si="16"/>
        <v>8.8290107159496815E-3</v>
      </c>
      <c r="N193" s="159">
        <f t="shared" si="17"/>
        <v>1.5150000000000002E-2</v>
      </c>
      <c r="O193" s="242">
        <f t="shared" si="18"/>
        <v>2.4045890472123001E-2</v>
      </c>
      <c r="P193" s="160">
        <f t="shared" si="19"/>
        <v>6.9345554299489996E-4</v>
      </c>
      <c r="Q193" s="161">
        <f t="shared" si="20"/>
        <v>1.6674756034141948E-5</v>
      </c>
    </row>
    <row r="194" spans="1:17">
      <c r="A194" s="23" t="s">
        <v>1640</v>
      </c>
      <c r="B194" s="23" t="s">
        <v>3025</v>
      </c>
      <c r="C194" s="23" t="s">
        <v>1641</v>
      </c>
      <c r="D194" s="23">
        <v>8864014632.8500023</v>
      </c>
      <c r="E194" s="23">
        <v>3.94502977553825</v>
      </c>
      <c r="F194" s="23">
        <v>6.58</v>
      </c>
      <c r="G194" s="23">
        <v>81.209479999999999</v>
      </c>
      <c r="H194" s="23">
        <v>109.15</v>
      </c>
      <c r="I194" s="239"/>
      <c r="J194" s="240" t="str">
        <f t="shared" si="14"/>
        <v>Federal Realty Investment Trust</v>
      </c>
      <c r="K194" s="241" t="str">
        <f t="shared" si="14"/>
        <v>FRT</v>
      </c>
      <c r="L194" s="158">
        <f t="shared" si="15"/>
        <v>8864.0146328500032</v>
      </c>
      <c r="M194" s="159">
        <f t="shared" si="16"/>
        <v>3.9450297755382502E-2</v>
      </c>
      <c r="N194" s="159">
        <f t="shared" si="17"/>
        <v>6.5799999999999997E-2</v>
      </c>
      <c r="O194" s="242">
        <f t="shared" si="18"/>
        <v>0.10654821255153457</v>
      </c>
      <c r="P194" s="160">
        <f t="shared" si="19"/>
        <v>2.6093162459461735E-4</v>
      </c>
      <c r="Q194" s="161">
        <f t="shared" si="20"/>
        <v>2.7801798198724514E-5</v>
      </c>
    </row>
    <row r="195" spans="1:17">
      <c r="A195" s="23" t="s">
        <v>3090</v>
      </c>
      <c r="B195" s="23" t="s">
        <v>3091</v>
      </c>
      <c r="C195" s="23" t="s">
        <v>3092</v>
      </c>
      <c r="D195" s="23">
        <v>19209264865.900002</v>
      </c>
      <c r="E195" s="23">
        <v>0</v>
      </c>
      <c r="F195" s="23">
        <v>38.055</v>
      </c>
      <c r="G195" s="23">
        <v>106.6056</v>
      </c>
      <c r="H195" s="23">
        <v>180.19</v>
      </c>
      <c r="I195" s="239"/>
      <c r="J195" s="240" t="str">
        <f t="shared" si="14"/>
        <v>First Solar Inc</v>
      </c>
      <c r="K195" s="241" t="str">
        <f t="shared" si="14"/>
        <v>FSLR</v>
      </c>
      <c r="L195" s="158">
        <f t="shared" si="15"/>
        <v>19209.264865900001</v>
      </c>
      <c r="M195" s="159">
        <f t="shared" si="16"/>
        <v>0</v>
      </c>
      <c r="N195" s="159">
        <f t="shared" si="17"/>
        <v>0.38055</v>
      </c>
      <c r="O195" s="242">
        <f t="shared" si="18"/>
        <v>0.38055</v>
      </c>
      <c r="P195" s="160">
        <f t="shared" si="19"/>
        <v>5.6546665324220136E-4</v>
      </c>
      <c r="Q195" s="161">
        <f t="shared" si="20"/>
        <v>2.1518833489131973E-4</v>
      </c>
    </row>
    <row r="196" spans="1:17">
      <c r="A196" s="23" t="s">
        <v>2379</v>
      </c>
      <c r="B196" s="23" t="s">
        <v>2380</v>
      </c>
      <c r="C196" s="23" t="s">
        <v>2381</v>
      </c>
      <c r="D196" s="23">
        <v>38179003857.569992</v>
      </c>
      <c r="E196" s="23">
        <v>0</v>
      </c>
      <c r="F196" s="23">
        <v>22.867000000000001</v>
      </c>
      <c r="G196" s="23">
        <v>781.23599999999999</v>
      </c>
      <c r="H196" s="23">
        <v>48.87</v>
      </c>
      <c r="I196" s="239"/>
      <c r="J196" s="240" t="str">
        <f t="shared" ref="J196:K259" si="21">B196</f>
        <v>Fortinet Inc</v>
      </c>
      <c r="K196" s="241" t="str">
        <f t="shared" si="21"/>
        <v>FTNT</v>
      </c>
      <c r="L196" s="158">
        <f t="shared" ref="L196:L259" si="22">D196/1000000</f>
        <v>38179.003857569995</v>
      </c>
      <c r="M196" s="159">
        <f t="shared" ref="M196:M259" si="23">IFERROR(E196/100,"0.00%")</f>
        <v>0</v>
      </c>
      <c r="N196" s="159">
        <f t="shared" ref="N196:N259" si="24">IFERROR(F196/100,"N/A")</f>
        <v>0.22867000000000001</v>
      </c>
      <c r="O196" s="242">
        <f t="shared" ref="O196:O259" si="25">IFERROR(M196*(1+0.5*N196)+N196,"N/A")</f>
        <v>0.22867000000000001</v>
      </c>
      <c r="P196" s="160">
        <f t="shared" ref="P196:P259" si="26">IF(N196="N/A","N/A",L196/$L$504)</f>
        <v>1.1238823393905921E-3</v>
      </c>
      <c r="Q196" s="161">
        <f t="shared" ref="Q196:Q259" si="27">IF(AND(ISNUMBER(L196),ISNUMBER(O196)),O196*P196,"N/A")</f>
        <v>2.569981745484467E-4</v>
      </c>
    </row>
    <row r="197" spans="1:17">
      <c r="A197" s="23" t="s">
        <v>1642</v>
      </c>
      <c r="B197" s="23" t="s">
        <v>2382</v>
      </c>
      <c r="C197" s="23" t="s">
        <v>1643</v>
      </c>
      <c r="D197" s="23">
        <v>23857290499.790001</v>
      </c>
      <c r="E197" s="23">
        <v>0.42266053685303279</v>
      </c>
      <c r="F197" s="23">
        <v>9.3550000000000004</v>
      </c>
      <c r="G197" s="23">
        <v>353.80829999999997</v>
      </c>
      <c r="H197" s="23">
        <v>67.430000000000007</v>
      </c>
      <c r="I197" s="239"/>
      <c r="J197" s="240" t="str">
        <f t="shared" si="21"/>
        <v>Fortive Corp</v>
      </c>
      <c r="K197" s="241" t="str">
        <f t="shared" si="21"/>
        <v>FTV</v>
      </c>
      <c r="L197" s="158">
        <f t="shared" si="22"/>
        <v>23857.29049979</v>
      </c>
      <c r="M197" s="159">
        <f t="shared" si="23"/>
        <v>4.2266053685303282E-3</v>
      </c>
      <c r="N197" s="159">
        <f t="shared" si="24"/>
        <v>9.3550000000000008E-2</v>
      </c>
      <c r="O197" s="242">
        <f t="shared" si="25"/>
        <v>9.7974304834643339E-2</v>
      </c>
      <c r="P197" s="160">
        <f t="shared" si="26"/>
        <v>7.0229143637304692E-4</v>
      </c>
      <c r="Q197" s="161">
        <f t="shared" si="27"/>
        <v>6.880651526997242E-5</v>
      </c>
    </row>
    <row r="198" spans="1:17">
      <c r="A198" s="23" t="s">
        <v>1644</v>
      </c>
      <c r="B198" s="23" t="s">
        <v>2383</v>
      </c>
      <c r="C198" s="23" t="s">
        <v>1645</v>
      </c>
      <c r="D198" s="23">
        <v>65971369838.69001</v>
      </c>
      <c r="E198" s="23">
        <v>2.0908069416122186</v>
      </c>
      <c r="F198" s="23">
        <v>10.14</v>
      </c>
      <c r="G198" s="23">
        <v>274.54899999999998</v>
      </c>
      <c r="H198" s="23">
        <v>240.29</v>
      </c>
      <c r="I198" s="239"/>
      <c r="J198" s="240" t="str">
        <f t="shared" si="21"/>
        <v>General Dynamics Corp</v>
      </c>
      <c r="K198" s="241" t="str">
        <f t="shared" si="21"/>
        <v>GD</v>
      </c>
      <c r="L198" s="158">
        <f t="shared" si="22"/>
        <v>65971.369838690007</v>
      </c>
      <c r="M198" s="159">
        <f t="shared" si="23"/>
        <v>2.0908069416122187E-2</v>
      </c>
      <c r="N198" s="159">
        <f t="shared" si="24"/>
        <v>0.1014</v>
      </c>
      <c r="O198" s="242">
        <f t="shared" si="25"/>
        <v>0.12336810853551958</v>
      </c>
      <c r="P198" s="160">
        <f t="shared" si="26"/>
        <v>1.9420113144834673E-3</v>
      </c>
      <c r="Q198" s="161">
        <f t="shared" si="27"/>
        <v>2.3958226262240344E-4</v>
      </c>
    </row>
    <row r="199" spans="1:17">
      <c r="A199" s="23" t="s">
        <v>1646</v>
      </c>
      <c r="B199" s="23" t="s">
        <v>2384</v>
      </c>
      <c r="C199" s="23" t="s">
        <v>1647</v>
      </c>
      <c r="D199" s="23">
        <v>87631984828</v>
      </c>
      <c r="E199" s="23">
        <v>0.45511221945137154</v>
      </c>
      <c r="F199" s="23">
        <v>15.167</v>
      </c>
      <c r="G199" s="23">
        <v>1092.6679999999999</v>
      </c>
      <c r="H199" s="23">
        <v>80.2</v>
      </c>
      <c r="I199" s="239"/>
      <c r="J199" s="240" t="str">
        <f t="shared" si="21"/>
        <v>General Electric Co</v>
      </c>
      <c r="K199" s="241" t="str">
        <f t="shared" si="21"/>
        <v>GE</v>
      </c>
      <c r="L199" s="158">
        <f t="shared" si="22"/>
        <v>87631.984828000001</v>
      </c>
      <c r="M199" s="159">
        <f t="shared" si="23"/>
        <v>4.5511221945137154E-3</v>
      </c>
      <c r="N199" s="159">
        <f t="shared" si="24"/>
        <v>0.15167</v>
      </c>
      <c r="O199" s="242">
        <f t="shared" si="25"/>
        <v>0.15656625654613465</v>
      </c>
      <c r="P199" s="160">
        <f t="shared" si="26"/>
        <v>2.5796388109378516E-3</v>
      </c>
      <c r="Q199" s="161">
        <f t="shared" si="27"/>
        <v>4.0388439186966142E-4</v>
      </c>
    </row>
    <row r="200" spans="1:17">
      <c r="A200" s="23" t="s">
        <v>3093</v>
      </c>
      <c r="B200" s="23" t="s">
        <v>3094</v>
      </c>
      <c r="C200" s="23" t="s">
        <v>3095</v>
      </c>
      <c r="D200" s="23">
        <v>29704926536.159996</v>
      </c>
      <c r="E200" s="23" t="s">
        <v>1377</v>
      </c>
      <c r="F200" s="23" t="s">
        <v>1377</v>
      </c>
      <c r="G200" s="23">
        <v>453.92609999999996</v>
      </c>
      <c r="H200" s="23">
        <v>65.44</v>
      </c>
      <c r="I200" s="239"/>
      <c r="J200" s="240" t="str">
        <f t="shared" si="21"/>
        <v>GE HealthCare Technologies Inc</v>
      </c>
      <c r="K200" s="241" t="str">
        <f t="shared" si="21"/>
        <v>GEHC</v>
      </c>
      <c r="L200" s="158">
        <f t="shared" si="22"/>
        <v>29704.926536159997</v>
      </c>
      <c r="M200" s="159" t="str">
        <f t="shared" si="23"/>
        <v>0.00%</v>
      </c>
      <c r="N200" s="159" t="str">
        <f t="shared" si="24"/>
        <v>N/A</v>
      </c>
      <c r="O200" s="242" t="str">
        <f t="shared" si="25"/>
        <v>N/A</v>
      </c>
      <c r="P200" s="160" t="str">
        <f t="shared" si="26"/>
        <v>N/A</v>
      </c>
      <c r="Q200" s="161" t="str">
        <f t="shared" si="27"/>
        <v>N/A</v>
      </c>
    </row>
    <row r="201" spans="1:17">
      <c r="A201" s="23" t="s">
        <v>3096</v>
      </c>
      <c r="B201" s="23" t="s">
        <v>3097</v>
      </c>
      <c r="C201" s="23" t="s">
        <v>3098</v>
      </c>
      <c r="D201" s="23">
        <v>14570920537.969999</v>
      </c>
      <c r="E201" s="23">
        <v>2.2574877067501116</v>
      </c>
      <c r="F201" s="23" t="s">
        <v>1377</v>
      </c>
      <c r="G201" s="23">
        <v>651.35989999999993</v>
      </c>
      <c r="H201" s="23">
        <v>22.37</v>
      </c>
      <c r="I201" s="239"/>
      <c r="J201" s="240" t="str">
        <f t="shared" si="21"/>
        <v>Gen Digital Inc</v>
      </c>
      <c r="K201" s="241" t="str">
        <f t="shared" si="21"/>
        <v>GEN</v>
      </c>
      <c r="L201" s="158">
        <f t="shared" si="22"/>
        <v>14570.92053797</v>
      </c>
      <c r="M201" s="159">
        <f t="shared" si="23"/>
        <v>2.2574877067501116E-2</v>
      </c>
      <c r="N201" s="159" t="str">
        <f t="shared" si="24"/>
        <v>N/A</v>
      </c>
      <c r="O201" s="242" t="str">
        <f t="shared" si="25"/>
        <v>N/A</v>
      </c>
      <c r="P201" s="160" t="str">
        <f t="shared" si="26"/>
        <v>N/A</v>
      </c>
      <c r="Q201" s="161" t="str">
        <f t="shared" si="27"/>
        <v>N/A</v>
      </c>
    </row>
    <row r="202" spans="1:17">
      <c r="A202" s="23" t="s">
        <v>1648</v>
      </c>
      <c r="B202" s="23" t="s">
        <v>2385</v>
      </c>
      <c r="C202" s="23" t="s">
        <v>1649</v>
      </c>
      <c r="D202" s="23">
        <v>108203616508.14999</v>
      </c>
      <c r="E202" s="23">
        <v>3.294308566129593</v>
      </c>
      <c r="F202" s="23">
        <v>0.3</v>
      </c>
      <c r="G202" s="23">
        <v>1254.2439999999999</v>
      </c>
      <c r="H202" s="23">
        <v>86.27</v>
      </c>
      <c r="I202" s="239"/>
      <c r="J202" s="240" t="str">
        <f t="shared" si="21"/>
        <v>Gilead Sciences Inc</v>
      </c>
      <c r="K202" s="241" t="str">
        <f t="shared" si="21"/>
        <v>GILD</v>
      </c>
      <c r="L202" s="158">
        <f t="shared" si="22"/>
        <v>108203.61650814999</v>
      </c>
      <c r="M202" s="159">
        <f t="shared" si="23"/>
        <v>3.2943085661295932E-2</v>
      </c>
      <c r="N202" s="159">
        <f t="shared" si="24"/>
        <v>3.0000000000000001E-3</v>
      </c>
      <c r="O202" s="242">
        <f t="shared" si="25"/>
        <v>3.5992500289787878E-2</v>
      </c>
      <c r="P202" s="160">
        <f t="shared" si="26"/>
        <v>3.1852097059779645E-3</v>
      </c>
      <c r="Q202" s="161">
        <f t="shared" si="27"/>
        <v>1.1464366126544704E-4</v>
      </c>
    </row>
    <row r="203" spans="1:17">
      <c r="A203" s="23" t="s">
        <v>1650</v>
      </c>
      <c r="B203" s="23" t="s">
        <v>2386</v>
      </c>
      <c r="C203" s="23" t="s">
        <v>1651</v>
      </c>
      <c r="D203" s="23">
        <v>48648780259.670006</v>
      </c>
      <c r="E203" s="23">
        <v>2.5912010665373892</v>
      </c>
      <c r="F203" s="23">
        <v>7.3500000000000005</v>
      </c>
      <c r="G203" s="23">
        <v>589.61069999999995</v>
      </c>
      <c r="H203" s="23">
        <v>82.51</v>
      </c>
      <c r="I203" s="239"/>
      <c r="J203" s="240" t="str">
        <f t="shared" si="21"/>
        <v>General Mills Inc</v>
      </c>
      <c r="K203" s="241" t="str">
        <f t="shared" si="21"/>
        <v>GIS</v>
      </c>
      <c r="L203" s="158">
        <f t="shared" si="22"/>
        <v>48648.780259670006</v>
      </c>
      <c r="M203" s="159">
        <f t="shared" si="23"/>
        <v>2.5912010665373894E-2</v>
      </c>
      <c r="N203" s="159">
        <f t="shared" si="24"/>
        <v>7.350000000000001E-2</v>
      </c>
      <c r="O203" s="242">
        <f t="shared" si="25"/>
        <v>0.1003642770573264</v>
      </c>
      <c r="P203" s="160">
        <f t="shared" si="26"/>
        <v>1.4320830677172296E-3</v>
      </c>
      <c r="Q203" s="161">
        <f t="shared" si="27"/>
        <v>1.4372998177747794E-4</v>
      </c>
    </row>
    <row r="204" spans="1:17">
      <c r="A204" s="23" t="s">
        <v>2660</v>
      </c>
      <c r="B204" s="23" t="s">
        <v>2720</v>
      </c>
      <c r="C204" s="23" t="s">
        <v>2661</v>
      </c>
      <c r="D204" s="23">
        <v>11796933373.120001</v>
      </c>
      <c r="E204" s="23">
        <v>0.68189313984168864</v>
      </c>
      <c r="F204" s="23" t="s">
        <v>1377</v>
      </c>
      <c r="G204" s="23">
        <v>97.270229999999998</v>
      </c>
      <c r="H204" s="23">
        <v>121.28</v>
      </c>
      <c r="I204" s="239"/>
      <c r="J204" s="240" t="str">
        <f t="shared" si="21"/>
        <v>Globe Life Inc</v>
      </c>
      <c r="K204" s="241" t="str">
        <f t="shared" si="21"/>
        <v>GL</v>
      </c>
      <c r="L204" s="158">
        <f t="shared" si="22"/>
        <v>11796.93337312</v>
      </c>
      <c r="M204" s="159">
        <f t="shared" si="23"/>
        <v>6.8189313984168866E-3</v>
      </c>
      <c r="N204" s="159" t="str">
        <f t="shared" si="24"/>
        <v>N/A</v>
      </c>
      <c r="O204" s="242" t="str">
        <f t="shared" si="25"/>
        <v>N/A</v>
      </c>
      <c r="P204" s="160" t="str">
        <f t="shared" si="26"/>
        <v>N/A</v>
      </c>
      <c r="Q204" s="161" t="str">
        <f t="shared" si="27"/>
        <v>N/A</v>
      </c>
    </row>
    <row r="205" spans="1:17">
      <c r="A205" s="23" t="s">
        <v>1652</v>
      </c>
      <c r="B205" s="23" t="s">
        <v>2387</v>
      </c>
      <c r="C205" s="23" t="s">
        <v>1653</v>
      </c>
      <c r="D205" s="23">
        <v>30508416332.32</v>
      </c>
      <c r="E205" s="23">
        <v>2.9830884391461052</v>
      </c>
      <c r="F205" s="23">
        <v>6.49</v>
      </c>
      <c r="G205" s="23">
        <v>845.81139999999994</v>
      </c>
      <c r="H205" s="23">
        <v>36.07</v>
      </c>
      <c r="I205" s="239"/>
      <c r="J205" s="240" t="str">
        <f t="shared" si="21"/>
        <v>Corning Inc</v>
      </c>
      <c r="K205" s="241" t="str">
        <f t="shared" si="21"/>
        <v>GLW</v>
      </c>
      <c r="L205" s="158">
        <f t="shared" si="22"/>
        <v>30508.416332320001</v>
      </c>
      <c r="M205" s="159">
        <f t="shared" si="23"/>
        <v>2.9830884391461053E-2</v>
      </c>
      <c r="N205" s="159">
        <f t="shared" si="24"/>
        <v>6.4899999999999999E-2</v>
      </c>
      <c r="O205" s="242">
        <f t="shared" si="25"/>
        <v>9.5698896589963972E-2</v>
      </c>
      <c r="P205" s="160">
        <f t="shared" si="26"/>
        <v>8.9808184746212219E-4</v>
      </c>
      <c r="Q205" s="161">
        <f t="shared" si="27"/>
        <v>8.5945441849601427E-5</v>
      </c>
    </row>
    <row r="206" spans="1:17">
      <c r="A206" s="23" t="s">
        <v>1654</v>
      </c>
      <c r="B206" s="23" t="s">
        <v>2388</v>
      </c>
      <c r="C206" s="23" t="s">
        <v>1655</v>
      </c>
      <c r="D206" s="23">
        <v>51869639693.370003</v>
      </c>
      <c r="E206" s="23">
        <v>0.44097507532182972</v>
      </c>
      <c r="F206" s="23">
        <v>1.87</v>
      </c>
      <c r="G206" s="23">
        <v>1420.6969999999999</v>
      </c>
      <c r="H206" s="23">
        <v>36.51</v>
      </c>
      <c r="I206" s="239"/>
      <c r="J206" s="240" t="str">
        <f t="shared" si="21"/>
        <v>General Motors Co</v>
      </c>
      <c r="K206" s="241" t="str">
        <f t="shared" si="21"/>
        <v>GM</v>
      </c>
      <c r="L206" s="158">
        <f t="shared" si="22"/>
        <v>51869.639693370002</v>
      </c>
      <c r="M206" s="159">
        <f t="shared" si="23"/>
        <v>4.4097507532182972E-3</v>
      </c>
      <c r="N206" s="159">
        <f t="shared" si="24"/>
        <v>1.8700000000000001E-2</v>
      </c>
      <c r="O206" s="242">
        <f t="shared" si="25"/>
        <v>2.315098192276089E-2</v>
      </c>
      <c r="P206" s="160">
        <f t="shared" si="26"/>
        <v>1.526896097640672E-3</v>
      </c>
      <c r="Q206" s="161">
        <f t="shared" si="27"/>
        <v>3.5349143954413348E-5</v>
      </c>
    </row>
    <row r="207" spans="1:17">
      <c r="A207" s="23" t="s">
        <v>2850</v>
      </c>
      <c r="B207" s="23" t="s">
        <v>2851</v>
      </c>
      <c r="C207" s="23" t="s">
        <v>2852</v>
      </c>
      <c r="D207" s="23">
        <v>7201088651.3200006</v>
      </c>
      <c r="E207" s="23">
        <v>0</v>
      </c>
      <c r="F207" s="23">
        <v>7.6000000000000005</v>
      </c>
      <c r="G207" s="23">
        <v>63.356399999999994</v>
      </c>
      <c r="H207" s="23">
        <v>113.66</v>
      </c>
      <c r="I207" s="239"/>
      <c r="J207" s="240" t="str">
        <f t="shared" si="21"/>
        <v>Generac Holdings Inc</v>
      </c>
      <c r="K207" s="241" t="str">
        <f t="shared" si="21"/>
        <v>GNRC</v>
      </c>
      <c r="L207" s="158">
        <f t="shared" si="22"/>
        <v>7201.0886513200003</v>
      </c>
      <c r="M207" s="159">
        <f t="shared" si="23"/>
        <v>0</v>
      </c>
      <c r="N207" s="159">
        <f t="shared" si="24"/>
        <v>7.6000000000000012E-2</v>
      </c>
      <c r="O207" s="242">
        <f t="shared" si="25"/>
        <v>7.6000000000000012E-2</v>
      </c>
      <c r="P207" s="160">
        <f t="shared" si="26"/>
        <v>2.1197976746058762E-4</v>
      </c>
      <c r="Q207" s="161">
        <f t="shared" si="27"/>
        <v>1.6110462327004662E-5</v>
      </c>
    </row>
    <row r="208" spans="1:17">
      <c r="A208" s="23" t="s">
        <v>2893</v>
      </c>
      <c r="B208" s="23" t="s">
        <v>2389</v>
      </c>
      <c r="C208" s="23" t="s">
        <v>2894</v>
      </c>
      <c r="D208" s="23">
        <v>1196748200000</v>
      </c>
      <c r="E208" s="23">
        <v>0</v>
      </c>
      <c r="F208" s="23">
        <v>16.41</v>
      </c>
      <c r="G208" s="23">
        <v>6086</v>
      </c>
      <c r="H208" s="23">
        <v>92.8</v>
      </c>
      <c r="I208" s="239"/>
      <c r="J208" s="240" t="str">
        <f t="shared" si="21"/>
        <v>Alphabet Inc</v>
      </c>
      <c r="K208" s="241" t="str">
        <f t="shared" si="21"/>
        <v>GOOG</v>
      </c>
      <c r="L208" s="158">
        <f t="shared" si="22"/>
        <v>1196748.2</v>
      </c>
      <c r="M208" s="159">
        <f t="shared" si="23"/>
        <v>0</v>
      </c>
      <c r="N208" s="159">
        <f t="shared" si="24"/>
        <v>0.1641</v>
      </c>
      <c r="O208" s="242">
        <f t="shared" si="25"/>
        <v>0.1641</v>
      </c>
      <c r="P208" s="160">
        <f t="shared" si="26"/>
        <v>3.522889627228442E-2</v>
      </c>
      <c r="Q208" s="161">
        <f t="shared" si="27"/>
        <v>5.7810618782818731E-3</v>
      </c>
    </row>
    <row r="209" spans="1:17">
      <c r="A209" s="23" t="s">
        <v>1656</v>
      </c>
      <c r="B209" s="23" t="s">
        <v>2390</v>
      </c>
      <c r="C209" s="23" t="s">
        <v>1657</v>
      </c>
      <c r="D209" s="23">
        <v>23935318336.439999</v>
      </c>
      <c r="E209" s="23">
        <v>2.1048596367067702</v>
      </c>
      <c r="F209" s="23">
        <v>11.97</v>
      </c>
      <c r="G209" s="23">
        <v>141.16129999999998</v>
      </c>
      <c r="H209" s="23">
        <v>169.56</v>
      </c>
      <c r="I209" s="239"/>
      <c r="J209" s="240" t="str">
        <f t="shared" si="21"/>
        <v>Genuine Parts Co</v>
      </c>
      <c r="K209" s="241" t="str">
        <f t="shared" si="21"/>
        <v>GPC</v>
      </c>
      <c r="L209" s="158">
        <f t="shared" si="22"/>
        <v>23935.318336439999</v>
      </c>
      <c r="M209" s="159">
        <f t="shared" si="23"/>
        <v>2.1048596367067702E-2</v>
      </c>
      <c r="N209" s="159">
        <f t="shared" si="24"/>
        <v>0.1197</v>
      </c>
      <c r="O209" s="242">
        <f t="shared" si="25"/>
        <v>0.1420083548596367</v>
      </c>
      <c r="P209" s="160">
        <f t="shared" si="26"/>
        <v>7.045883561124655E-4</v>
      </c>
      <c r="Q209" s="161">
        <f t="shared" si="27"/>
        <v>1.0005743330478708E-4</v>
      </c>
    </row>
    <row r="210" spans="1:17">
      <c r="A210" s="23" t="s">
        <v>1658</v>
      </c>
      <c r="B210" s="23" t="s">
        <v>2391</v>
      </c>
      <c r="C210" s="23" t="s">
        <v>1659</v>
      </c>
      <c r="D210" s="23">
        <v>29111387378.359997</v>
      </c>
      <c r="E210" s="23">
        <v>0.92885008359650756</v>
      </c>
      <c r="F210" s="23">
        <v>14.673</v>
      </c>
      <c r="G210" s="23">
        <v>270.40109999999999</v>
      </c>
      <c r="H210" s="23">
        <v>107.66</v>
      </c>
      <c r="I210" s="239"/>
      <c r="J210" s="240" t="str">
        <f t="shared" si="21"/>
        <v>Global Payments Inc</v>
      </c>
      <c r="K210" s="241" t="str">
        <f t="shared" si="21"/>
        <v>GPN</v>
      </c>
      <c r="L210" s="158">
        <f t="shared" si="22"/>
        <v>29111.387378359996</v>
      </c>
      <c r="M210" s="159">
        <f t="shared" si="23"/>
        <v>9.2885008359650748E-3</v>
      </c>
      <c r="N210" s="159">
        <f t="shared" si="24"/>
        <v>0.14673</v>
      </c>
      <c r="O210" s="242">
        <f t="shared" si="25"/>
        <v>0.15669995169979564</v>
      </c>
      <c r="P210" s="160">
        <f t="shared" si="26"/>
        <v>8.5695724989979865E-4</v>
      </c>
      <c r="Q210" s="161">
        <f t="shared" si="27"/>
        <v>1.3428515966808815E-4</v>
      </c>
    </row>
    <row r="211" spans="1:17">
      <c r="A211" s="23" t="s">
        <v>2922</v>
      </c>
      <c r="B211" s="23" t="s">
        <v>2392</v>
      </c>
      <c r="C211" s="23" t="s">
        <v>1660</v>
      </c>
      <c r="D211" s="23">
        <v>18823314859.929996</v>
      </c>
      <c r="E211" s="23">
        <v>2.9263822421342027</v>
      </c>
      <c r="F211" s="23">
        <v>5.6000000000000005</v>
      </c>
      <c r="G211" s="23">
        <v>191.66389999999998</v>
      </c>
      <c r="H211" s="23">
        <v>98.21</v>
      </c>
      <c r="I211" s="239"/>
      <c r="J211" s="240" t="str">
        <f t="shared" si="21"/>
        <v>Garmin Ltd</v>
      </c>
      <c r="K211" s="241" t="str">
        <f t="shared" si="21"/>
        <v>GRMN</v>
      </c>
      <c r="L211" s="158">
        <f t="shared" si="22"/>
        <v>18823.314859929997</v>
      </c>
      <c r="M211" s="159">
        <f t="shared" si="23"/>
        <v>2.9263822421342026E-2</v>
      </c>
      <c r="N211" s="159">
        <f t="shared" si="24"/>
        <v>5.6000000000000008E-2</v>
      </c>
      <c r="O211" s="242">
        <f t="shared" si="25"/>
        <v>8.6083209449139608E-2</v>
      </c>
      <c r="P211" s="160">
        <f t="shared" si="26"/>
        <v>5.5410537212508351E-4</v>
      </c>
      <c r="Q211" s="161">
        <f t="shared" si="27"/>
        <v>4.7699168805537005E-5</v>
      </c>
    </row>
    <row r="212" spans="1:17">
      <c r="A212" s="23" t="s">
        <v>1661</v>
      </c>
      <c r="B212" s="23" t="s">
        <v>2393</v>
      </c>
      <c r="C212" s="23" t="s">
        <v>1662</v>
      </c>
      <c r="D212" s="23">
        <v>132110265870</v>
      </c>
      <c r="E212" s="23">
        <v>2.4128342245989307</v>
      </c>
      <c r="F212" s="23">
        <v>-4.0750000000000002</v>
      </c>
      <c r="G212" s="23">
        <v>338.63459999999998</v>
      </c>
      <c r="H212" s="23">
        <v>374</v>
      </c>
      <c r="I212" s="239"/>
      <c r="J212" s="240" t="str">
        <f t="shared" si="21"/>
        <v>Goldman Sachs Group Inc/The</v>
      </c>
      <c r="K212" s="241" t="str">
        <f t="shared" si="21"/>
        <v>GS</v>
      </c>
      <c r="L212" s="158">
        <f t="shared" si="22"/>
        <v>132110.26587</v>
      </c>
      <c r="M212" s="159">
        <f t="shared" si="23"/>
        <v>2.4128342245989306E-2</v>
      </c>
      <c r="N212" s="159">
        <f t="shared" si="24"/>
        <v>-4.0750000000000001E-2</v>
      </c>
      <c r="O212" s="242">
        <f t="shared" si="25"/>
        <v>-1.7113272727272727E-2</v>
      </c>
      <c r="P212" s="160">
        <f t="shared" si="26"/>
        <v>3.8889541282269295E-3</v>
      </c>
      <c r="Q212" s="161">
        <f t="shared" si="27"/>
        <v>-6.6552732620200599E-5</v>
      </c>
    </row>
    <row r="213" spans="1:17">
      <c r="A213" s="23" t="s">
        <v>1663</v>
      </c>
      <c r="B213" s="23" t="s">
        <v>2394</v>
      </c>
      <c r="C213" s="23" t="s">
        <v>1664</v>
      </c>
      <c r="D213" s="23">
        <v>28996722865.18</v>
      </c>
      <c r="E213" s="23">
        <v>1.1901857595929319</v>
      </c>
      <c r="F213" s="23">
        <v>13</v>
      </c>
      <c r="G213" s="23">
        <v>50.529260000000001</v>
      </c>
      <c r="H213" s="23">
        <v>573.86</v>
      </c>
      <c r="I213" s="239"/>
      <c r="J213" s="240" t="str">
        <f t="shared" si="21"/>
        <v>WW Grainger Inc</v>
      </c>
      <c r="K213" s="241" t="str">
        <f t="shared" si="21"/>
        <v>GWW</v>
      </c>
      <c r="L213" s="158">
        <f t="shared" si="22"/>
        <v>28996.72286518</v>
      </c>
      <c r="M213" s="159">
        <f t="shared" si="23"/>
        <v>1.190185759592932E-2</v>
      </c>
      <c r="N213" s="159">
        <f t="shared" si="24"/>
        <v>0.13</v>
      </c>
      <c r="O213" s="242">
        <f t="shared" si="25"/>
        <v>0.14267547833966474</v>
      </c>
      <c r="P213" s="160">
        <f t="shared" si="26"/>
        <v>8.5358184959342671E-4</v>
      </c>
      <c r="Q213" s="161">
        <f t="shared" si="27"/>
        <v>1.2178519869279792E-4</v>
      </c>
    </row>
    <row r="214" spans="1:17">
      <c r="A214" s="23" t="s">
        <v>1665</v>
      </c>
      <c r="B214" s="23" t="s">
        <v>2395</v>
      </c>
      <c r="C214" s="23" t="s">
        <v>1666</v>
      </c>
      <c r="D214" s="23">
        <v>38737275506.82</v>
      </c>
      <c r="E214" s="23">
        <v>1.1251758087201127</v>
      </c>
      <c r="F214" s="23">
        <v>17.61</v>
      </c>
      <c r="G214" s="23">
        <v>908.04679999999996</v>
      </c>
      <c r="H214" s="23">
        <v>42.66</v>
      </c>
      <c r="I214" s="239"/>
      <c r="J214" s="240" t="str">
        <f t="shared" si="21"/>
        <v>Halliburton Co</v>
      </c>
      <c r="K214" s="241" t="str">
        <f t="shared" si="21"/>
        <v>HAL</v>
      </c>
      <c r="L214" s="158">
        <f t="shared" si="22"/>
        <v>38737.275506819999</v>
      </c>
      <c r="M214" s="159">
        <f t="shared" si="23"/>
        <v>1.1251758087201127E-2</v>
      </c>
      <c r="N214" s="159">
        <f t="shared" si="24"/>
        <v>0.17610000000000001</v>
      </c>
      <c r="O214" s="242">
        <f t="shared" si="25"/>
        <v>0.1883424753867792</v>
      </c>
      <c r="P214" s="160">
        <f t="shared" si="26"/>
        <v>1.1403162843283705E-3</v>
      </c>
      <c r="Q214" s="161">
        <f t="shared" si="27"/>
        <v>2.1476999171425964E-4</v>
      </c>
    </row>
    <row r="215" spans="1:17">
      <c r="A215" s="23" t="s">
        <v>1667</v>
      </c>
      <c r="B215" s="23" t="s">
        <v>2396</v>
      </c>
      <c r="C215" s="23" t="s">
        <v>1668</v>
      </c>
      <c r="D215" s="23">
        <v>9118267926.4399986</v>
      </c>
      <c r="E215" s="23">
        <v>4.2290215086337479</v>
      </c>
      <c r="F215" s="23">
        <v>-0.67500000000000004</v>
      </c>
      <c r="G215" s="23">
        <v>138.11369999999999</v>
      </c>
      <c r="H215" s="23">
        <v>66.02</v>
      </c>
      <c r="I215" s="239"/>
      <c r="J215" s="240" t="str">
        <f t="shared" si="21"/>
        <v>Hasbro Inc</v>
      </c>
      <c r="K215" s="241" t="str">
        <f t="shared" si="21"/>
        <v>HAS</v>
      </c>
      <c r="L215" s="158">
        <f t="shared" si="22"/>
        <v>9118.2679264399994</v>
      </c>
      <c r="M215" s="159">
        <f t="shared" si="23"/>
        <v>4.2290215086337478E-2</v>
      </c>
      <c r="N215" s="159">
        <f t="shared" si="24"/>
        <v>-6.7500000000000008E-3</v>
      </c>
      <c r="O215" s="242">
        <f t="shared" si="25"/>
        <v>3.5397485610421088E-2</v>
      </c>
      <c r="P215" s="160">
        <f t="shared" si="26"/>
        <v>2.6841612543344765E-4</v>
      </c>
      <c r="Q215" s="161">
        <f t="shared" si="27"/>
        <v>9.5012559376354455E-6</v>
      </c>
    </row>
    <row r="216" spans="1:17">
      <c r="A216" s="23" t="s">
        <v>1669</v>
      </c>
      <c r="B216" s="23" t="s">
        <v>2397</v>
      </c>
      <c r="C216" s="23" t="s">
        <v>1670</v>
      </c>
      <c r="D216" s="23">
        <v>21035065437.900002</v>
      </c>
      <c r="E216" s="23">
        <v>4.2866941015089166</v>
      </c>
      <c r="F216" s="23">
        <v>0.21</v>
      </c>
      <c r="G216" s="23">
        <v>1442.7339999999999</v>
      </c>
      <c r="H216" s="23">
        <v>14.58</v>
      </c>
      <c r="I216" s="239"/>
      <c r="J216" s="240" t="str">
        <f t="shared" si="21"/>
        <v>Huntington Bancshares Inc/OH</v>
      </c>
      <c r="K216" s="241" t="str">
        <f t="shared" si="21"/>
        <v>HBAN</v>
      </c>
      <c r="L216" s="158">
        <f t="shared" si="22"/>
        <v>21035.065437900001</v>
      </c>
      <c r="M216" s="159">
        <f t="shared" si="23"/>
        <v>4.2866941015089165E-2</v>
      </c>
      <c r="N216" s="159">
        <f t="shared" si="24"/>
        <v>2.0999999999999999E-3</v>
      </c>
      <c r="O216" s="242">
        <f t="shared" si="25"/>
        <v>4.5011951303155003E-2</v>
      </c>
      <c r="P216" s="160">
        <f t="shared" si="26"/>
        <v>6.192130795705347E-4</v>
      </c>
      <c r="Q216" s="161">
        <f t="shared" si="27"/>
        <v>2.7871988983905551E-5</v>
      </c>
    </row>
    <row r="217" spans="1:17">
      <c r="A217" s="23" t="s">
        <v>1671</v>
      </c>
      <c r="B217" s="23" t="s">
        <v>2398</v>
      </c>
      <c r="C217" s="23" t="s">
        <v>1672</v>
      </c>
      <c r="D217" s="23">
        <v>73186872129</v>
      </c>
      <c r="E217" s="23">
        <v>0.85525553366554641</v>
      </c>
      <c r="F217" s="23">
        <v>4.76</v>
      </c>
      <c r="G217" s="23">
        <v>282.7167</v>
      </c>
      <c r="H217" s="23">
        <v>258.87</v>
      </c>
      <c r="I217" s="239"/>
      <c r="J217" s="240" t="str">
        <f t="shared" si="21"/>
        <v>HCA Healthcare Inc</v>
      </c>
      <c r="K217" s="241" t="str">
        <f t="shared" si="21"/>
        <v>HCA</v>
      </c>
      <c r="L217" s="158">
        <f t="shared" si="22"/>
        <v>73186.872128999996</v>
      </c>
      <c r="M217" s="159">
        <f t="shared" si="23"/>
        <v>8.5525553366554638E-3</v>
      </c>
      <c r="N217" s="159">
        <f t="shared" si="24"/>
        <v>4.7599999999999996E-2</v>
      </c>
      <c r="O217" s="242">
        <f t="shared" si="25"/>
        <v>5.6356106153667859E-2</v>
      </c>
      <c r="P217" s="160">
        <f t="shared" si="26"/>
        <v>2.1544153788787689E-3</v>
      </c>
      <c r="Q217" s="161">
        <f t="shared" si="27"/>
        <v>1.2141446179118645E-4</v>
      </c>
    </row>
    <row r="218" spans="1:17">
      <c r="A218" s="23" t="s">
        <v>1673</v>
      </c>
      <c r="B218" s="23" t="s">
        <v>2399</v>
      </c>
      <c r="C218" s="23" t="s">
        <v>1674</v>
      </c>
      <c r="D218" s="23">
        <v>337564602346.62</v>
      </c>
      <c r="E218" s="23">
        <v>2.288880166661635</v>
      </c>
      <c r="F218" s="23">
        <v>4.9800000000000004</v>
      </c>
      <c r="G218" s="23">
        <v>1019.1859999999999</v>
      </c>
      <c r="H218" s="23">
        <v>331.21</v>
      </c>
      <c r="I218" s="239"/>
      <c r="J218" s="240" t="str">
        <f t="shared" si="21"/>
        <v>Home Depot Inc/The</v>
      </c>
      <c r="K218" s="241" t="str">
        <f t="shared" si="21"/>
        <v>HD</v>
      </c>
      <c r="L218" s="158">
        <f t="shared" si="22"/>
        <v>337564.60234662</v>
      </c>
      <c r="M218" s="159">
        <f t="shared" si="23"/>
        <v>2.2888801666616349E-2</v>
      </c>
      <c r="N218" s="159">
        <f t="shared" si="24"/>
        <v>4.9800000000000004E-2</v>
      </c>
      <c r="O218" s="242">
        <f t="shared" si="25"/>
        <v>7.3258732828115097E-2</v>
      </c>
      <c r="P218" s="160">
        <f t="shared" si="26"/>
        <v>9.9369511157518468E-3</v>
      </c>
      <c r="Q218" s="161">
        <f t="shared" si="27"/>
        <v>7.2796844691490478E-4</v>
      </c>
    </row>
    <row r="219" spans="1:17">
      <c r="A219" s="23" t="s">
        <v>1675</v>
      </c>
      <c r="B219" s="23" t="s">
        <v>2400</v>
      </c>
      <c r="C219" s="23" t="s">
        <v>1676</v>
      </c>
      <c r="D219" s="23">
        <v>46927631609.860008</v>
      </c>
      <c r="E219" s="23">
        <v>0.96708494842651582</v>
      </c>
      <c r="F219" s="23">
        <v>14.77</v>
      </c>
      <c r="G219" s="23">
        <v>308.30849999999998</v>
      </c>
      <c r="H219" s="23">
        <v>152.21</v>
      </c>
      <c r="I219" s="239"/>
      <c r="J219" s="240" t="str">
        <f t="shared" si="21"/>
        <v>Hess Corp</v>
      </c>
      <c r="K219" s="241" t="str">
        <f t="shared" si="21"/>
        <v>HES</v>
      </c>
      <c r="L219" s="158">
        <f t="shared" si="22"/>
        <v>46927.631609860007</v>
      </c>
      <c r="M219" s="159">
        <f t="shared" si="23"/>
        <v>9.6708494842651579E-3</v>
      </c>
      <c r="N219" s="159">
        <f t="shared" si="24"/>
        <v>0.1477</v>
      </c>
      <c r="O219" s="242">
        <f t="shared" si="25"/>
        <v>0.15808504171867813</v>
      </c>
      <c r="P219" s="160">
        <f t="shared" si="26"/>
        <v>1.3814172992177751E-3</v>
      </c>
      <c r="Q219" s="161">
        <f t="shared" si="27"/>
        <v>2.1838141137774564E-4</v>
      </c>
    </row>
    <row r="220" spans="1:17">
      <c r="A220" s="23" t="s">
        <v>1677</v>
      </c>
      <c r="B220" s="23" t="s">
        <v>2998</v>
      </c>
      <c r="C220" s="23" t="s">
        <v>1678</v>
      </c>
      <c r="D220" s="23">
        <v>24391825875.720001</v>
      </c>
      <c r="E220" s="23">
        <v>2.0722483046426707</v>
      </c>
      <c r="F220" s="23">
        <v>7</v>
      </c>
      <c r="G220" s="23">
        <v>318.09889999999996</v>
      </c>
      <c r="H220" s="23">
        <v>76.680000000000007</v>
      </c>
      <c r="I220" s="239"/>
      <c r="J220" s="240" t="str">
        <f t="shared" si="21"/>
        <v>Hartford Financial Services Group Inc/The</v>
      </c>
      <c r="K220" s="241" t="str">
        <f t="shared" si="21"/>
        <v>HIG</v>
      </c>
      <c r="L220" s="158">
        <f t="shared" si="22"/>
        <v>24391.825875720002</v>
      </c>
      <c r="M220" s="159">
        <f t="shared" si="23"/>
        <v>2.0722483046426706E-2</v>
      </c>
      <c r="N220" s="159">
        <f t="shared" si="24"/>
        <v>7.0000000000000007E-2</v>
      </c>
      <c r="O220" s="242">
        <f t="shared" si="25"/>
        <v>9.144776995305165E-2</v>
      </c>
      <c r="P220" s="160">
        <f t="shared" si="26"/>
        <v>7.180266522793709E-4</v>
      </c>
      <c r="Q220" s="161">
        <f t="shared" si="27"/>
        <v>6.5661936117803724E-5</v>
      </c>
    </row>
    <row r="221" spans="1:17">
      <c r="A221" s="23" t="s">
        <v>2182</v>
      </c>
      <c r="B221" s="23" t="s">
        <v>2401</v>
      </c>
      <c r="C221" s="23" t="s">
        <v>2178</v>
      </c>
      <c r="D221" s="23">
        <v>8901281775.5199986</v>
      </c>
      <c r="E221" s="23">
        <v>2.1504460483256378</v>
      </c>
      <c r="F221" s="23">
        <v>40</v>
      </c>
      <c r="G221" s="23">
        <v>39.90354</v>
      </c>
      <c r="H221" s="23">
        <v>223.07</v>
      </c>
      <c r="I221" s="239"/>
      <c r="J221" s="240" t="str">
        <f t="shared" si="21"/>
        <v>Huntington Ingalls Industries Inc</v>
      </c>
      <c r="K221" s="241" t="str">
        <f t="shared" si="21"/>
        <v>HII</v>
      </c>
      <c r="L221" s="158">
        <f t="shared" si="22"/>
        <v>8901.2817755199994</v>
      </c>
      <c r="M221" s="159">
        <f t="shared" si="23"/>
        <v>2.1504460483256379E-2</v>
      </c>
      <c r="N221" s="159">
        <f t="shared" si="24"/>
        <v>0.4</v>
      </c>
      <c r="O221" s="242">
        <f t="shared" si="25"/>
        <v>0.4258053525799077</v>
      </c>
      <c r="P221" s="160">
        <f t="shared" si="26"/>
        <v>2.6202866430897472E-4</v>
      </c>
      <c r="Q221" s="161">
        <f t="shared" si="27"/>
        <v>1.1157320779212526E-4</v>
      </c>
    </row>
    <row r="222" spans="1:17">
      <c r="A222" s="23" t="s">
        <v>2156</v>
      </c>
      <c r="B222" s="23" t="s">
        <v>2402</v>
      </c>
      <c r="C222" s="23" t="s">
        <v>2157</v>
      </c>
      <c r="D222" s="23">
        <v>37020019606.959999</v>
      </c>
      <c r="E222" s="23">
        <v>0.33533021624780829</v>
      </c>
      <c r="F222" s="23">
        <v>45.725000000000001</v>
      </c>
      <c r="G222" s="23">
        <v>270.45599999999996</v>
      </c>
      <c r="H222" s="23">
        <v>136.88</v>
      </c>
      <c r="I222" s="239"/>
      <c r="J222" s="240" t="str">
        <f t="shared" si="21"/>
        <v>Hilton Worldwide Holdings Inc</v>
      </c>
      <c r="K222" s="241" t="str">
        <f t="shared" si="21"/>
        <v>HLT</v>
      </c>
      <c r="L222" s="158">
        <f t="shared" si="22"/>
        <v>37020.019606959999</v>
      </c>
      <c r="M222" s="159">
        <f t="shared" si="23"/>
        <v>3.3533021624780829E-3</v>
      </c>
      <c r="N222" s="159">
        <f t="shared" si="24"/>
        <v>0.45724999999999999</v>
      </c>
      <c r="O222" s="242">
        <f t="shared" si="25"/>
        <v>0.4613699508693746</v>
      </c>
      <c r="P222" s="160">
        <f t="shared" si="26"/>
        <v>1.0897651074232067E-3</v>
      </c>
      <c r="Q222" s="161">
        <f t="shared" si="27"/>
        <v>5.0278487407100366E-4</v>
      </c>
    </row>
    <row r="223" spans="1:17">
      <c r="A223" s="23" t="s">
        <v>1679</v>
      </c>
      <c r="B223" s="23" t="s">
        <v>2403</v>
      </c>
      <c r="C223" s="23" t="s">
        <v>1680</v>
      </c>
      <c r="D223" s="23">
        <v>19654409032.049999</v>
      </c>
      <c r="E223" s="23">
        <v>0</v>
      </c>
      <c r="F223" s="23">
        <v>-10.96</v>
      </c>
      <c r="G223" s="23">
        <v>245.8338</v>
      </c>
      <c r="H223" s="23">
        <v>79.95</v>
      </c>
      <c r="I223" s="239"/>
      <c r="J223" s="240" t="str">
        <f t="shared" si="21"/>
        <v>Hologic Inc</v>
      </c>
      <c r="K223" s="241" t="str">
        <f t="shared" si="21"/>
        <v>HOLX</v>
      </c>
      <c r="L223" s="158">
        <f t="shared" si="22"/>
        <v>19654.40903205</v>
      </c>
      <c r="M223" s="159">
        <f t="shared" si="23"/>
        <v>0</v>
      </c>
      <c r="N223" s="159">
        <f t="shared" si="24"/>
        <v>-0.1096</v>
      </c>
      <c r="O223" s="242">
        <f t="shared" si="25"/>
        <v>-0.1096</v>
      </c>
      <c r="P223" s="160">
        <f t="shared" si="26"/>
        <v>5.7857044370999641E-4</v>
      </c>
      <c r="Q223" s="161">
        <f t="shared" si="27"/>
        <v>-6.3411320630615611E-5</v>
      </c>
    </row>
    <row r="224" spans="1:17">
      <c r="A224" s="23" t="s">
        <v>2895</v>
      </c>
      <c r="B224" s="23" t="s">
        <v>2404</v>
      </c>
      <c r="C224" s="23" t="s">
        <v>1681</v>
      </c>
      <c r="D224" s="23">
        <v>145631718673.51999</v>
      </c>
      <c r="E224" s="23">
        <v>1.8161673052952312</v>
      </c>
      <c r="F224" s="23">
        <v>9.370000000000001</v>
      </c>
      <c r="G224" s="23">
        <v>672.32219999999995</v>
      </c>
      <c r="H224" s="23">
        <v>216.61</v>
      </c>
      <c r="I224" s="239"/>
      <c r="J224" s="240" t="str">
        <f t="shared" si="21"/>
        <v>Honeywell International Inc</v>
      </c>
      <c r="K224" s="241" t="str">
        <f t="shared" si="21"/>
        <v>HON</v>
      </c>
      <c r="L224" s="158">
        <f t="shared" si="22"/>
        <v>145631.71867351999</v>
      </c>
      <c r="M224" s="159">
        <f t="shared" si="23"/>
        <v>1.8161673052952312E-2</v>
      </c>
      <c r="N224" s="159">
        <f t="shared" si="24"/>
        <v>9.3700000000000006E-2</v>
      </c>
      <c r="O224" s="242">
        <f t="shared" si="25"/>
        <v>0.11271254743548313</v>
      </c>
      <c r="P224" s="160">
        <f t="shared" si="26"/>
        <v>4.2869876145240427E-3</v>
      </c>
      <c r="Q224" s="161">
        <f t="shared" si="27"/>
        <v>4.8319729485736985E-4</v>
      </c>
    </row>
    <row r="225" spans="1:17">
      <c r="A225" s="23" t="s">
        <v>1682</v>
      </c>
      <c r="B225" s="23" t="s">
        <v>2405</v>
      </c>
      <c r="C225" s="23" t="s">
        <v>1683</v>
      </c>
      <c r="D225" s="23">
        <v>21085887198.950001</v>
      </c>
      <c r="E225" s="23">
        <v>2.9726443768996962</v>
      </c>
      <c r="F225" s="23">
        <v>3.34</v>
      </c>
      <c r="G225" s="23">
        <v>1281.817</v>
      </c>
      <c r="H225" s="23">
        <v>16.45</v>
      </c>
      <c r="I225" s="239"/>
      <c r="J225" s="240" t="str">
        <f t="shared" si="21"/>
        <v>Hewlett Packard Enterprise Co</v>
      </c>
      <c r="K225" s="241" t="str">
        <f t="shared" si="21"/>
        <v>HPE</v>
      </c>
      <c r="L225" s="158">
        <f t="shared" si="22"/>
        <v>21085.88719895</v>
      </c>
      <c r="M225" s="159">
        <f t="shared" si="23"/>
        <v>2.9726443768996962E-2</v>
      </c>
      <c r="N225" s="159">
        <f t="shared" si="24"/>
        <v>3.3399999999999999E-2</v>
      </c>
      <c r="O225" s="242">
        <f t="shared" si="25"/>
        <v>6.3622875379939214E-2</v>
      </c>
      <c r="P225" s="160">
        <f t="shared" si="26"/>
        <v>6.2070912907234742E-4</v>
      </c>
      <c r="Q225" s="161">
        <f t="shared" si="27"/>
        <v>3.9491299566160566E-5</v>
      </c>
    </row>
    <row r="226" spans="1:17">
      <c r="A226" s="23" t="s">
        <v>1684</v>
      </c>
      <c r="B226" s="23" t="s">
        <v>2406</v>
      </c>
      <c r="C226" s="23" t="s">
        <v>1685</v>
      </c>
      <c r="D226" s="23">
        <v>27411689166.360001</v>
      </c>
      <c r="E226" s="23">
        <v>3.7656753851666069</v>
      </c>
      <c r="F226" s="23">
        <v>-1.59</v>
      </c>
      <c r="G226" s="23">
        <v>982.14580000000001</v>
      </c>
      <c r="H226" s="23">
        <v>27.91</v>
      </c>
      <c r="I226" s="239"/>
      <c r="J226" s="240" t="str">
        <f t="shared" si="21"/>
        <v>HP Inc</v>
      </c>
      <c r="K226" s="241" t="str">
        <f t="shared" si="21"/>
        <v>HPQ</v>
      </c>
      <c r="L226" s="158">
        <f t="shared" si="22"/>
        <v>27411.68916636</v>
      </c>
      <c r="M226" s="159">
        <f t="shared" si="23"/>
        <v>3.7656753851666072E-2</v>
      </c>
      <c r="N226" s="159">
        <f t="shared" si="24"/>
        <v>-1.5900000000000001E-2</v>
      </c>
      <c r="O226" s="242">
        <f t="shared" si="25"/>
        <v>2.1457382658545323E-2</v>
      </c>
      <c r="P226" s="160">
        <f t="shared" si="26"/>
        <v>8.0692292187262041E-4</v>
      </c>
      <c r="Q226" s="161">
        <f t="shared" si="27"/>
        <v>1.7314453910572287E-5</v>
      </c>
    </row>
    <row r="227" spans="1:17">
      <c r="A227" s="23" t="s">
        <v>1686</v>
      </c>
      <c r="B227" s="23" t="s">
        <v>2407</v>
      </c>
      <c r="C227" s="23" t="s">
        <v>1334</v>
      </c>
      <c r="D227" s="23">
        <v>25190155343.400002</v>
      </c>
      <c r="E227" s="23">
        <v>2.3839479392624727</v>
      </c>
      <c r="F227" s="23">
        <v>4.55</v>
      </c>
      <c r="G227" s="23">
        <v>546.42419999999993</v>
      </c>
      <c r="H227" s="23">
        <v>46.1</v>
      </c>
      <c r="I227" s="239"/>
      <c r="J227" s="240" t="str">
        <f t="shared" si="21"/>
        <v>Hormel Foods Corp</v>
      </c>
      <c r="K227" s="241" t="str">
        <f t="shared" si="21"/>
        <v>HRL</v>
      </c>
      <c r="L227" s="158">
        <f t="shared" si="22"/>
        <v>25190.155343400002</v>
      </c>
      <c r="M227" s="159">
        <f t="shared" si="23"/>
        <v>2.3839479392624728E-2</v>
      </c>
      <c r="N227" s="159">
        <f t="shared" si="24"/>
        <v>4.5499999999999999E-2</v>
      </c>
      <c r="O227" s="242">
        <f t="shared" si="25"/>
        <v>6.9881827548806938E-2</v>
      </c>
      <c r="P227" s="160">
        <f t="shared" si="26"/>
        <v>7.4152722324994497E-4</v>
      </c>
      <c r="Q227" s="161">
        <f t="shared" si="27"/>
        <v>5.1819277537898316E-5</v>
      </c>
    </row>
    <row r="228" spans="1:17">
      <c r="A228" s="23" t="s">
        <v>1687</v>
      </c>
      <c r="B228" s="23" t="s">
        <v>2408</v>
      </c>
      <c r="C228" s="23" t="s">
        <v>1688</v>
      </c>
      <c r="D228" s="23">
        <v>10893958602.75</v>
      </c>
      <c r="E228" s="23" t="s">
        <v>1377</v>
      </c>
      <c r="F228" s="23">
        <v>6.58</v>
      </c>
      <c r="G228" s="23">
        <v>135.54759999999999</v>
      </c>
      <c r="H228" s="23">
        <v>80.37</v>
      </c>
      <c r="I228" s="239"/>
      <c r="J228" s="240" t="str">
        <f t="shared" si="21"/>
        <v>Henry Schein Inc</v>
      </c>
      <c r="K228" s="241" t="str">
        <f t="shared" si="21"/>
        <v>HSIC</v>
      </c>
      <c r="L228" s="158">
        <f t="shared" si="22"/>
        <v>10893.958602750001</v>
      </c>
      <c r="M228" s="159" t="str">
        <f t="shared" si="23"/>
        <v>0.00%</v>
      </c>
      <c r="N228" s="159">
        <f t="shared" si="24"/>
        <v>6.5799999999999997E-2</v>
      </c>
      <c r="O228" s="242">
        <f t="shared" si="25"/>
        <v>6.5799999999999997E-2</v>
      </c>
      <c r="P228" s="160">
        <f t="shared" si="26"/>
        <v>3.2068745757114178E-4</v>
      </c>
      <c r="Q228" s="161">
        <f t="shared" si="27"/>
        <v>2.110123470818113E-5</v>
      </c>
    </row>
    <row r="229" spans="1:17">
      <c r="A229" s="23" t="s">
        <v>2809</v>
      </c>
      <c r="B229" s="23" t="s">
        <v>2409</v>
      </c>
      <c r="C229" s="23" t="s">
        <v>1689</v>
      </c>
      <c r="D229" s="23">
        <v>12162622214.610003</v>
      </c>
      <c r="E229" s="23">
        <v>2.1869488536155202</v>
      </c>
      <c r="F229" s="23" t="s">
        <v>1377</v>
      </c>
      <c r="G229" s="23">
        <v>715.02779999999996</v>
      </c>
      <c r="H229" s="23">
        <v>17.010000000000002</v>
      </c>
      <c r="I229" s="239"/>
      <c r="J229" s="240" t="str">
        <f t="shared" si="21"/>
        <v>Host Hotels &amp; Resorts Inc</v>
      </c>
      <c r="K229" s="241" t="str">
        <f t="shared" si="21"/>
        <v>HST</v>
      </c>
      <c r="L229" s="158">
        <f t="shared" si="22"/>
        <v>12162.622214610003</v>
      </c>
      <c r="M229" s="159">
        <f t="shared" si="23"/>
        <v>2.1869488536155203E-2</v>
      </c>
      <c r="N229" s="159" t="str">
        <f t="shared" si="24"/>
        <v>N/A</v>
      </c>
      <c r="O229" s="242" t="str">
        <f t="shared" si="25"/>
        <v>N/A</v>
      </c>
      <c r="P229" s="160" t="str">
        <f t="shared" si="26"/>
        <v>N/A</v>
      </c>
      <c r="Q229" s="161" t="str">
        <f t="shared" si="27"/>
        <v>N/A</v>
      </c>
    </row>
    <row r="230" spans="1:17">
      <c r="A230" s="23" t="s">
        <v>1690</v>
      </c>
      <c r="B230" s="23" t="s">
        <v>2410</v>
      </c>
      <c r="C230" s="23" t="s">
        <v>1691</v>
      </c>
      <c r="D230" s="23">
        <v>46473762547.360008</v>
      </c>
      <c r="E230" s="23">
        <v>1.711310180486298</v>
      </c>
      <c r="F230" s="23">
        <v>10</v>
      </c>
      <c r="G230" s="23">
        <v>146.96879999999999</v>
      </c>
      <c r="H230" s="23">
        <v>226.61</v>
      </c>
      <c r="I230" s="239"/>
      <c r="J230" s="240" t="str">
        <f t="shared" si="21"/>
        <v>Hershey Co/The</v>
      </c>
      <c r="K230" s="241" t="str">
        <f t="shared" si="21"/>
        <v>HSY</v>
      </c>
      <c r="L230" s="158">
        <f t="shared" si="22"/>
        <v>46473.762547360006</v>
      </c>
      <c r="M230" s="159">
        <f t="shared" si="23"/>
        <v>1.711310180486298E-2</v>
      </c>
      <c r="N230" s="159">
        <f t="shared" si="24"/>
        <v>0.1</v>
      </c>
      <c r="O230" s="242">
        <f t="shared" si="25"/>
        <v>0.11796875689510614</v>
      </c>
      <c r="P230" s="160">
        <f t="shared" si="26"/>
        <v>1.3680566723757949E-3</v>
      </c>
      <c r="Q230" s="161">
        <f t="shared" si="27"/>
        <v>1.61387945002228E-4</v>
      </c>
    </row>
    <row r="231" spans="1:17">
      <c r="A231" s="23" t="s">
        <v>1692</v>
      </c>
      <c r="B231" s="23" t="s">
        <v>2411</v>
      </c>
      <c r="C231" s="23" t="s">
        <v>1693</v>
      </c>
      <c r="D231" s="23">
        <v>62206332252.480003</v>
      </c>
      <c r="E231" s="23">
        <v>0.61177140996418111</v>
      </c>
      <c r="F231" s="23">
        <v>14.96</v>
      </c>
      <c r="G231" s="23">
        <v>126.60029999999999</v>
      </c>
      <c r="H231" s="23">
        <v>491.36</v>
      </c>
      <c r="I231" s="239"/>
      <c r="J231" s="240" t="str">
        <f t="shared" si="21"/>
        <v>Humana Inc</v>
      </c>
      <c r="K231" s="241" t="str">
        <f t="shared" si="21"/>
        <v>HUM</v>
      </c>
      <c r="L231" s="158">
        <f t="shared" si="22"/>
        <v>62206.332252480002</v>
      </c>
      <c r="M231" s="159">
        <f t="shared" si="23"/>
        <v>6.1177140996418111E-3</v>
      </c>
      <c r="N231" s="159">
        <f t="shared" si="24"/>
        <v>0.14960000000000001</v>
      </c>
      <c r="O231" s="242">
        <f t="shared" si="25"/>
        <v>0.15617531911429502</v>
      </c>
      <c r="P231" s="160">
        <f t="shared" si="26"/>
        <v>1.8311792124708264E-3</v>
      </c>
      <c r="Q231" s="161">
        <f t="shared" si="27"/>
        <v>2.8598499786309476E-4</v>
      </c>
    </row>
    <row r="232" spans="1:17">
      <c r="A232" s="23" t="s">
        <v>2752</v>
      </c>
      <c r="B232" s="23" t="s">
        <v>2753</v>
      </c>
      <c r="C232" s="23" t="s">
        <v>2754</v>
      </c>
      <c r="D232" s="23">
        <v>16858765507.750002</v>
      </c>
      <c r="E232" s="23">
        <v>0.23803680981595093</v>
      </c>
      <c r="F232" s="23">
        <v>23.91</v>
      </c>
      <c r="G232" s="23">
        <v>413.71199999999999</v>
      </c>
      <c r="H232" s="23">
        <v>40.75</v>
      </c>
      <c r="I232" s="239"/>
      <c r="J232" s="240" t="str">
        <f t="shared" si="21"/>
        <v>Howmet Aerospace Inc</v>
      </c>
      <c r="K232" s="241" t="str">
        <f t="shared" si="21"/>
        <v>HWM</v>
      </c>
      <c r="L232" s="158">
        <f t="shared" si="22"/>
        <v>16858.765507750002</v>
      </c>
      <c r="M232" s="159">
        <f t="shared" si="23"/>
        <v>2.3803680981595095E-3</v>
      </c>
      <c r="N232" s="159">
        <f t="shared" si="24"/>
        <v>0.23910000000000001</v>
      </c>
      <c r="O232" s="242">
        <f t="shared" si="25"/>
        <v>0.24176494110429447</v>
      </c>
      <c r="P232" s="160">
        <f t="shared" si="26"/>
        <v>4.9627457250513618E-4</v>
      </c>
      <c r="Q232" s="161">
        <f t="shared" si="27"/>
        <v>1.1998179279326317E-4</v>
      </c>
    </row>
    <row r="233" spans="1:17">
      <c r="A233" s="23" t="s">
        <v>1694</v>
      </c>
      <c r="B233" s="23" t="s">
        <v>2412</v>
      </c>
      <c r="C233" s="23" t="s">
        <v>1695</v>
      </c>
      <c r="D233" s="23">
        <v>131902995098.06998</v>
      </c>
      <c r="E233" s="23">
        <v>4.5589142504626778</v>
      </c>
      <c r="F233" s="23">
        <v>8.2900000000000009</v>
      </c>
      <c r="G233" s="23">
        <v>904.12639999999999</v>
      </c>
      <c r="H233" s="23">
        <v>145.88999999999999</v>
      </c>
      <c r="I233" s="239"/>
      <c r="J233" s="240" t="str">
        <f t="shared" si="21"/>
        <v>International Business Machines Corp</v>
      </c>
      <c r="K233" s="241" t="str">
        <f t="shared" si="21"/>
        <v>IBM</v>
      </c>
      <c r="L233" s="158">
        <f t="shared" si="22"/>
        <v>131902.99509806998</v>
      </c>
      <c r="M233" s="159">
        <f t="shared" si="23"/>
        <v>4.5589142504626777E-2</v>
      </c>
      <c r="N233" s="159">
        <f t="shared" si="24"/>
        <v>8.2900000000000015E-2</v>
      </c>
      <c r="O233" s="242">
        <f t="shared" si="25"/>
        <v>0.13037881246144356</v>
      </c>
      <c r="P233" s="160">
        <f t="shared" si="26"/>
        <v>3.88285266049579E-3</v>
      </c>
      <c r="Q233" s="161">
        <f t="shared" si="27"/>
        <v>5.0624171883819778E-4</v>
      </c>
    </row>
    <row r="234" spans="1:17">
      <c r="A234" s="23" t="s">
        <v>1696</v>
      </c>
      <c r="B234" s="23" t="s">
        <v>2413</v>
      </c>
      <c r="C234" s="23" t="s">
        <v>1697</v>
      </c>
      <c r="D234" s="23">
        <v>60116911398.749992</v>
      </c>
      <c r="E234" s="23">
        <v>1.4131747653999818</v>
      </c>
      <c r="F234" s="23">
        <v>5.4</v>
      </c>
      <c r="G234" s="23">
        <v>558.55160000000001</v>
      </c>
      <c r="H234" s="23">
        <v>107.63</v>
      </c>
      <c r="I234" s="239"/>
      <c r="J234" s="240" t="str">
        <f t="shared" si="21"/>
        <v>Intercontinental Exchange Inc</v>
      </c>
      <c r="K234" s="241" t="str">
        <f t="shared" si="21"/>
        <v>ICE</v>
      </c>
      <c r="L234" s="158">
        <f t="shared" si="22"/>
        <v>60116.911398749995</v>
      </c>
      <c r="M234" s="159">
        <f t="shared" si="23"/>
        <v>1.4131747653999818E-2</v>
      </c>
      <c r="N234" s="159">
        <f t="shared" si="24"/>
        <v>5.4000000000000006E-2</v>
      </c>
      <c r="O234" s="242">
        <f t="shared" si="25"/>
        <v>6.8513304840657818E-2</v>
      </c>
      <c r="P234" s="160">
        <f t="shared" si="26"/>
        <v>1.7696725475556817E-3</v>
      </c>
      <c r="Q234" s="161">
        <f t="shared" si="27"/>
        <v>1.2124611471882593E-4</v>
      </c>
    </row>
    <row r="235" spans="1:17">
      <c r="A235" s="23" t="s">
        <v>2098</v>
      </c>
      <c r="B235" s="23" t="s">
        <v>2414</v>
      </c>
      <c r="C235" s="23" t="s">
        <v>2099</v>
      </c>
      <c r="D235" s="23">
        <v>39675947759.559998</v>
      </c>
      <c r="E235" s="23" t="s">
        <v>1377</v>
      </c>
      <c r="F235" s="23">
        <v>17.34</v>
      </c>
      <c r="G235" s="23">
        <v>82.816959999999995</v>
      </c>
      <c r="H235" s="23">
        <v>479.08</v>
      </c>
      <c r="I235" s="239"/>
      <c r="J235" s="240" t="str">
        <f t="shared" si="21"/>
        <v>IDEXX Laboratories Inc</v>
      </c>
      <c r="K235" s="241" t="str">
        <f t="shared" si="21"/>
        <v>IDXX</v>
      </c>
      <c r="L235" s="158">
        <f t="shared" si="22"/>
        <v>39675.947759559996</v>
      </c>
      <c r="M235" s="159" t="str">
        <f t="shared" si="23"/>
        <v>0.00%</v>
      </c>
      <c r="N235" s="159">
        <f t="shared" si="24"/>
        <v>0.1734</v>
      </c>
      <c r="O235" s="242">
        <f t="shared" si="25"/>
        <v>0.1734</v>
      </c>
      <c r="P235" s="160">
        <f t="shared" si="26"/>
        <v>1.1679481516045853E-3</v>
      </c>
      <c r="Q235" s="161">
        <f t="shared" si="27"/>
        <v>2.0252220948823509E-4</v>
      </c>
    </row>
    <row r="236" spans="1:17">
      <c r="A236" s="23" t="s">
        <v>2832</v>
      </c>
      <c r="B236" s="23" t="s">
        <v>2829</v>
      </c>
      <c r="C236" s="23" t="s">
        <v>2830</v>
      </c>
      <c r="D236" s="23">
        <v>18018102940.100002</v>
      </c>
      <c r="E236" s="23">
        <v>0.96902469652574297</v>
      </c>
      <c r="F236" s="23">
        <v>15</v>
      </c>
      <c r="G236" s="23">
        <v>75.421109999999999</v>
      </c>
      <c r="H236" s="23">
        <v>238.9</v>
      </c>
      <c r="I236" s="239"/>
      <c r="J236" s="240" t="str">
        <f t="shared" si="21"/>
        <v>IDEX Corp</v>
      </c>
      <c r="K236" s="241" t="str">
        <f t="shared" si="21"/>
        <v>IEX</v>
      </c>
      <c r="L236" s="158">
        <f t="shared" si="22"/>
        <v>18018.102940100001</v>
      </c>
      <c r="M236" s="159">
        <f t="shared" si="23"/>
        <v>9.6902469652574291E-3</v>
      </c>
      <c r="N236" s="159">
        <f t="shared" si="24"/>
        <v>0.15</v>
      </c>
      <c r="O236" s="242">
        <f t="shared" si="25"/>
        <v>0.16041701548765172</v>
      </c>
      <c r="P236" s="160">
        <f t="shared" si="26"/>
        <v>5.3040220114818298E-4</v>
      </c>
      <c r="Q236" s="161">
        <f t="shared" si="27"/>
        <v>8.5085538116272627E-5</v>
      </c>
    </row>
    <row r="237" spans="1:17">
      <c r="A237" s="23" t="s">
        <v>1698</v>
      </c>
      <c r="B237" s="23" t="s">
        <v>2415</v>
      </c>
      <c r="C237" s="23" t="s">
        <v>1699</v>
      </c>
      <c r="D237" s="23">
        <v>29636812288.720001</v>
      </c>
      <c r="E237" s="23">
        <v>2.7296971782518931</v>
      </c>
      <c r="F237" s="23">
        <v>5.92</v>
      </c>
      <c r="G237" s="23">
        <v>254.9623</v>
      </c>
      <c r="H237" s="23">
        <v>116.24</v>
      </c>
      <c r="I237" s="239"/>
      <c r="J237" s="240" t="str">
        <f t="shared" si="21"/>
        <v>International Flavors &amp; Fragrances Inc</v>
      </c>
      <c r="K237" s="241" t="str">
        <f t="shared" si="21"/>
        <v>IFF</v>
      </c>
      <c r="L237" s="158">
        <f t="shared" si="22"/>
        <v>29636.812288720001</v>
      </c>
      <c r="M237" s="159">
        <f t="shared" si="23"/>
        <v>2.7296971782518931E-2</v>
      </c>
      <c r="N237" s="159">
        <f t="shared" si="24"/>
        <v>5.9200000000000003E-2</v>
      </c>
      <c r="O237" s="242">
        <f t="shared" si="25"/>
        <v>8.7304962147281492E-2</v>
      </c>
      <c r="P237" s="160">
        <f t="shared" si="26"/>
        <v>8.7242427936008694E-4</v>
      </c>
      <c r="Q237" s="161">
        <f t="shared" si="27"/>
        <v>7.6166968685901731E-5</v>
      </c>
    </row>
    <row r="238" spans="1:17">
      <c r="A238" s="23" t="s">
        <v>1700</v>
      </c>
      <c r="B238" s="23" t="s">
        <v>2416</v>
      </c>
      <c r="C238" s="23" t="s">
        <v>1701</v>
      </c>
      <c r="D238" s="23">
        <v>31634603000.000004</v>
      </c>
      <c r="E238" s="23">
        <v>0</v>
      </c>
      <c r="F238" s="23">
        <v>-6.53</v>
      </c>
      <c r="G238" s="23">
        <v>157.29999999999998</v>
      </c>
      <c r="H238" s="23">
        <v>201.11</v>
      </c>
      <c r="I238" s="239"/>
      <c r="J238" s="240" t="str">
        <f t="shared" si="21"/>
        <v>Illumina Inc</v>
      </c>
      <c r="K238" s="241" t="str">
        <f t="shared" si="21"/>
        <v>ILMN</v>
      </c>
      <c r="L238" s="158">
        <f t="shared" si="22"/>
        <v>31634.603000000003</v>
      </c>
      <c r="M238" s="159">
        <f t="shared" si="23"/>
        <v>0</v>
      </c>
      <c r="N238" s="159">
        <f t="shared" si="24"/>
        <v>-6.5299999999999997E-2</v>
      </c>
      <c r="O238" s="242">
        <f t="shared" si="25"/>
        <v>-6.5299999999999997E-2</v>
      </c>
      <c r="P238" s="160">
        <f t="shared" si="26"/>
        <v>9.3123361096502809E-4</v>
      </c>
      <c r="Q238" s="161">
        <f t="shared" si="27"/>
        <v>-6.0809554796016331E-5</v>
      </c>
    </row>
    <row r="239" spans="1:17">
      <c r="A239" s="23" t="s">
        <v>2114</v>
      </c>
      <c r="B239" s="23" t="s">
        <v>2417</v>
      </c>
      <c r="C239" s="23" t="s">
        <v>2115</v>
      </c>
      <c r="D239" s="23">
        <v>17982692078.439999</v>
      </c>
      <c r="E239" s="23">
        <v>0</v>
      </c>
      <c r="F239" s="23">
        <v>22.900000000000002</v>
      </c>
      <c r="G239" s="23">
        <v>222.47549999999998</v>
      </c>
      <c r="H239" s="23">
        <v>80.83</v>
      </c>
      <c r="I239" s="239"/>
      <c r="J239" s="240" t="str">
        <f t="shared" si="21"/>
        <v>Incyte Corp</v>
      </c>
      <c r="K239" s="241" t="str">
        <f t="shared" si="21"/>
        <v>INCY</v>
      </c>
      <c r="L239" s="158">
        <f t="shared" si="22"/>
        <v>17982.692078439999</v>
      </c>
      <c r="M239" s="159">
        <f t="shared" si="23"/>
        <v>0</v>
      </c>
      <c r="N239" s="159">
        <f t="shared" si="24"/>
        <v>0.22900000000000001</v>
      </c>
      <c r="O239" s="242">
        <f t="shared" si="25"/>
        <v>0.22900000000000001</v>
      </c>
      <c r="P239" s="160">
        <f t="shared" si="26"/>
        <v>5.2935980511839792E-4</v>
      </c>
      <c r="Q239" s="161">
        <f t="shared" si="27"/>
        <v>1.2122339537211313E-4</v>
      </c>
    </row>
    <row r="240" spans="1:17">
      <c r="A240" s="23" t="s">
        <v>1702</v>
      </c>
      <c r="B240" s="23" t="s">
        <v>2418</v>
      </c>
      <c r="C240" s="23" t="s">
        <v>1703</v>
      </c>
      <c r="D240" s="23">
        <v>124263970000</v>
      </c>
      <c r="E240" s="23">
        <v>4.9086682165393558</v>
      </c>
      <c r="F240" s="23">
        <v>0.5</v>
      </c>
      <c r="G240" s="23">
        <v>4127</v>
      </c>
      <c r="H240" s="23">
        <v>30.11</v>
      </c>
      <c r="I240" s="239"/>
      <c r="J240" s="240" t="str">
        <f t="shared" si="21"/>
        <v>Intel Corp</v>
      </c>
      <c r="K240" s="241" t="str">
        <f t="shared" si="21"/>
        <v>INTC</v>
      </c>
      <c r="L240" s="158">
        <f t="shared" si="22"/>
        <v>124263.97</v>
      </c>
      <c r="M240" s="159">
        <f t="shared" si="23"/>
        <v>4.9086682165393559E-2</v>
      </c>
      <c r="N240" s="159">
        <f t="shared" si="24"/>
        <v>5.0000000000000001E-3</v>
      </c>
      <c r="O240" s="242">
        <f t="shared" si="25"/>
        <v>5.4209398870807037E-2</v>
      </c>
      <c r="P240" s="160">
        <f t="shared" si="26"/>
        <v>3.6579812775254334E-3</v>
      </c>
      <c r="Q240" s="161">
        <f t="shared" si="27"/>
        <v>1.9829696613532052E-4</v>
      </c>
    </row>
    <row r="241" spans="1:17">
      <c r="A241" s="23" t="s">
        <v>1704</v>
      </c>
      <c r="B241" s="23" t="s">
        <v>2419</v>
      </c>
      <c r="C241" s="23" t="s">
        <v>1705</v>
      </c>
      <c r="D241" s="23">
        <v>110462656873.49998</v>
      </c>
      <c r="E241" s="23">
        <v>0.7522697795071337</v>
      </c>
      <c r="F241" s="23">
        <v>18.625</v>
      </c>
      <c r="G241" s="23">
        <v>280.92529999999999</v>
      </c>
      <c r="H241" s="23">
        <v>393.21</v>
      </c>
      <c r="I241" s="239"/>
      <c r="J241" s="240" t="str">
        <f t="shared" si="21"/>
        <v>Intuit Inc</v>
      </c>
      <c r="K241" s="241" t="str">
        <f t="shared" si="21"/>
        <v>INTU</v>
      </c>
      <c r="L241" s="158">
        <f t="shared" si="22"/>
        <v>110462.65687349999</v>
      </c>
      <c r="M241" s="159">
        <f t="shared" si="23"/>
        <v>7.522697795071337E-3</v>
      </c>
      <c r="N241" s="159">
        <f t="shared" si="24"/>
        <v>0.18625</v>
      </c>
      <c r="O241" s="242">
        <f t="shared" si="25"/>
        <v>0.19447324902723737</v>
      </c>
      <c r="P241" s="160">
        <f t="shared" si="26"/>
        <v>3.2517094915684658E-3</v>
      </c>
      <c r="Q241" s="161">
        <f t="shared" si="27"/>
        <v>6.3237050971802565E-4</v>
      </c>
    </row>
    <row r="242" spans="1:17">
      <c r="A242" s="23" t="s">
        <v>3026</v>
      </c>
      <c r="B242" s="23" t="s">
        <v>3027</v>
      </c>
      <c r="C242" s="23" t="s">
        <v>3028</v>
      </c>
      <c r="D242" s="23">
        <v>19082103259.889999</v>
      </c>
      <c r="E242" s="23">
        <v>2.8132008971483495</v>
      </c>
      <c r="F242" s="23">
        <v>5.92</v>
      </c>
      <c r="G242" s="23">
        <v>611.40989999999999</v>
      </c>
      <c r="H242" s="23">
        <v>31.21</v>
      </c>
      <c r="I242" s="239"/>
      <c r="J242" s="240" t="str">
        <f t="shared" si="21"/>
        <v>Invitation Homes Inc</v>
      </c>
      <c r="K242" s="241" t="str">
        <f t="shared" si="21"/>
        <v>INVH</v>
      </c>
      <c r="L242" s="158">
        <f t="shared" si="22"/>
        <v>19082.103259889998</v>
      </c>
      <c r="M242" s="159">
        <f t="shared" si="23"/>
        <v>2.8132008971483494E-2</v>
      </c>
      <c r="N242" s="159">
        <f t="shared" si="24"/>
        <v>5.9200000000000003E-2</v>
      </c>
      <c r="O242" s="242">
        <f t="shared" si="25"/>
        <v>8.8164716437039409E-2</v>
      </c>
      <c r="P242" s="160">
        <f t="shared" si="26"/>
        <v>5.6172337372196188E-4</v>
      </c>
      <c r="Q242" s="161">
        <f t="shared" si="27"/>
        <v>4.952418196025388E-5</v>
      </c>
    </row>
    <row r="243" spans="1:17">
      <c r="A243" s="23" t="s">
        <v>1706</v>
      </c>
      <c r="B243" s="23" t="s">
        <v>2420</v>
      </c>
      <c r="C243" s="23" t="s">
        <v>1707</v>
      </c>
      <c r="D243" s="23">
        <v>13604377844.25</v>
      </c>
      <c r="E243" s="23">
        <v>4.8470588235294123</v>
      </c>
      <c r="F243" s="23">
        <v>-2</v>
      </c>
      <c r="G243" s="23">
        <v>355.66999999999996</v>
      </c>
      <c r="H243" s="23">
        <v>38.25</v>
      </c>
      <c r="I243" s="239"/>
      <c r="J243" s="240" t="str">
        <f t="shared" si="21"/>
        <v>International Paper Co</v>
      </c>
      <c r="K243" s="241" t="str">
        <f t="shared" si="21"/>
        <v>IP</v>
      </c>
      <c r="L243" s="158">
        <f t="shared" si="22"/>
        <v>13604.377844250001</v>
      </c>
      <c r="M243" s="159">
        <f t="shared" si="23"/>
        <v>4.8470588235294126E-2</v>
      </c>
      <c r="N243" s="159">
        <f t="shared" si="24"/>
        <v>-0.02</v>
      </c>
      <c r="O243" s="242">
        <f t="shared" si="25"/>
        <v>2.7985882352941183E-2</v>
      </c>
      <c r="P243" s="160">
        <f t="shared" si="26"/>
        <v>4.0047456593128583E-4</v>
      </c>
      <c r="Q243" s="161">
        <f t="shared" si="27"/>
        <v>1.1207634087498153E-5</v>
      </c>
    </row>
    <row r="244" spans="1:17">
      <c r="A244" s="23" t="s">
        <v>1708</v>
      </c>
      <c r="B244" s="23" t="s">
        <v>2421</v>
      </c>
      <c r="C244" s="23" t="s">
        <v>1709</v>
      </c>
      <c r="D244" s="23">
        <v>13971348859.280001</v>
      </c>
      <c r="E244" s="23">
        <v>3.1868743047830925</v>
      </c>
      <c r="F244" s="23">
        <v>3.7</v>
      </c>
      <c r="G244" s="23">
        <v>388.5247</v>
      </c>
      <c r="H244" s="23">
        <v>35.96</v>
      </c>
      <c r="I244" s="239"/>
      <c r="J244" s="240" t="str">
        <f t="shared" si="21"/>
        <v>Interpublic Group of Cos Inc/The</v>
      </c>
      <c r="K244" s="241" t="str">
        <f t="shared" si="21"/>
        <v>IPG</v>
      </c>
      <c r="L244" s="158">
        <f t="shared" si="22"/>
        <v>13971.34885928</v>
      </c>
      <c r="M244" s="159">
        <f t="shared" si="23"/>
        <v>3.1868743047830925E-2</v>
      </c>
      <c r="N244" s="159">
        <f t="shared" si="24"/>
        <v>3.7000000000000005E-2</v>
      </c>
      <c r="O244" s="242">
        <f t="shared" si="25"/>
        <v>6.9458314794215797E-2</v>
      </c>
      <c r="P244" s="160">
        <f t="shared" si="26"/>
        <v>4.1127715901095521E-4</v>
      </c>
      <c r="Q244" s="161">
        <f t="shared" si="27"/>
        <v>2.8566618378253673E-5</v>
      </c>
    </row>
    <row r="245" spans="1:17">
      <c r="A245" s="23" t="s">
        <v>2183</v>
      </c>
      <c r="B245" s="23" t="s">
        <v>2422</v>
      </c>
      <c r="C245" s="23" t="s">
        <v>2179</v>
      </c>
      <c r="D245" s="23">
        <v>41260288709.219994</v>
      </c>
      <c r="E245" s="23" t="s">
        <v>1377</v>
      </c>
      <c r="F245" s="23">
        <v>15.65</v>
      </c>
      <c r="G245" s="23">
        <v>185.73999999999998</v>
      </c>
      <c r="H245" s="23">
        <v>222.14</v>
      </c>
      <c r="I245" s="239"/>
      <c r="J245" s="240" t="str">
        <f t="shared" si="21"/>
        <v>IQVIA Holdings Inc</v>
      </c>
      <c r="K245" s="241" t="str">
        <f t="shared" si="21"/>
        <v>IQV</v>
      </c>
      <c r="L245" s="158">
        <f t="shared" si="22"/>
        <v>41260.288709219996</v>
      </c>
      <c r="M245" s="159" t="str">
        <f t="shared" si="23"/>
        <v>0.00%</v>
      </c>
      <c r="N245" s="159">
        <f t="shared" si="24"/>
        <v>0.1565</v>
      </c>
      <c r="O245" s="242">
        <f t="shared" si="25"/>
        <v>0.1565</v>
      </c>
      <c r="P245" s="160">
        <f t="shared" si="26"/>
        <v>1.2145866867413039E-3</v>
      </c>
      <c r="Q245" s="161">
        <f t="shared" si="27"/>
        <v>1.9008281647501406E-4</v>
      </c>
    </row>
    <row r="246" spans="1:17">
      <c r="A246" s="23" t="s">
        <v>1710</v>
      </c>
      <c r="B246" s="23" t="s">
        <v>2721</v>
      </c>
      <c r="C246" s="23" t="s">
        <v>1711</v>
      </c>
      <c r="D246" s="23">
        <v>23295377994.790001</v>
      </c>
      <c r="E246" s="23">
        <v>0.14253432991482706</v>
      </c>
      <c r="F246" s="23" t="s">
        <v>1377</v>
      </c>
      <c r="G246" s="23">
        <v>404.92570000000001</v>
      </c>
      <c r="H246" s="23">
        <v>57.53</v>
      </c>
      <c r="I246" s="239"/>
      <c r="J246" s="240" t="str">
        <f t="shared" si="21"/>
        <v>Ingersoll Rand Inc</v>
      </c>
      <c r="K246" s="241" t="str">
        <f t="shared" si="21"/>
        <v>IR</v>
      </c>
      <c r="L246" s="158">
        <f t="shared" si="22"/>
        <v>23295.37799479</v>
      </c>
      <c r="M246" s="159">
        <f t="shared" si="23"/>
        <v>1.4253432991482705E-3</v>
      </c>
      <c r="N246" s="159" t="str">
        <f t="shared" si="24"/>
        <v>N/A</v>
      </c>
      <c r="O246" s="242" t="str">
        <f t="shared" si="25"/>
        <v>N/A</v>
      </c>
      <c r="P246" s="160" t="str">
        <f t="shared" si="26"/>
        <v>N/A</v>
      </c>
      <c r="Q246" s="161" t="str">
        <f t="shared" si="27"/>
        <v>N/A</v>
      </c>
    </row>
    <row r="247" spans="1:17">
      <c r="A247" s="23" t="s">
        <v>1712</v>
      </c>
      <c r="B247" s="23" t="s">
        <v>2423</v>
      </c>
      <c r="C247" s="23" t="s">
        <v>1713</v>
      </c>
      <c r="D247" s="23">
        <v>15300279767.310001</v>
      </c>
      <c r="E247" s="23">
        <v>4.7235417062511873</v>
      </c>
      <c r="F247" s="23">
        <v>4</v>
      </c>
      <c r="G247" s="23">
        <v>290.714</v>
      </c>
      <c r="H247" s="23">
        <v>52.63</v>
      </c>
      <c r="I247" s="239"/>
      <c r="J247" s="240" t="str">
        <f t="shared" si="21"/>
        <v>Iron Mountain Inc</v>
      </c>
      <c r="K247" s="241" t="str">
        <f t="shared" si="21"/>
        <v>IRM</v>
      </c>
      <c r="L247" s="158">
        <f t="shared" si="22"/>
        <v>15300.279767310001</v>
      </c>
      <c r="M247" s="159">
        <f t="shared" si="23"/>
        <v>4.7235417062511872E-2</v>
      </c>
      <c r="N247" s="159">
        <f t="shared" si="24"/>
        <v>0.04</v>
      </c>
      <c r="O247" s="242">
        <f t="shared" si="25"/>
        <v>8.8180125403762105E-2</v>
      </c>
      <c r="P247" s="160">
        <f t="shared" si="26"/>
        <v>4.5039714190461789E-4</v>
      </c>
      <c r="Q247" s="161">
        <f t="shared" si="27"/>
        <v>3.9716076454645245E-5</v>
      </c>
    </row>
    <row r="248" spans="1:17">
      <c r="A248" s="23" t="s">
        <v>1714</v>
      </c>
      <c r="B248" s="23" t="s">
        <v>2424</v>
      </c>
      <c r="C248" s="23" t="s">
        <v>1715</v>
      </c>
      <c r="D248" s="23">
        <v>91491265173</v>
      </c>
      <c r="E248" s="23">
        <v>0</v>
      </c>
      <c r="F248" s="23">
        <v>12.973000000000001</v>
      </c>
      <c r="G248" s="23">
        <v>353.38459999999998</v>
      </c>
      <c r="H248" s="23">
        <v>258.89999999999998</v>
      </c>
      <c r="I248" s="239"/>
      <c r="J248" s="240" t="str">
        <f t="shared" si="21"/>
        <v>Intuitive Surgical Inc</v>
      </c>
      <c r="K248" s="241" t="str">
        <f t="shared" si="21"/>
        <v>ISRG</v>
      </c>
      <c r="L248" s="158">
        <f t="shared" si="22"/>
        <v>91491.265173000007</v>
      </c>
      <c r="M248" s="159">
        <f t="shared" si="23"/>
        <v>0</v>
      </c>
      <c r="N248" s="159">
        <f t="shared" si="24"/>
        <v>0.12973000000000001</v>
      </c>
      <c r="O248" s="242">
        <f t="shared" si="25"/>
        <v>0.12973000000000001</v>
      </c>
      <c r="P248" s="160">
        <f t="shared" si="26"/>
        <v>2.6932451543271053E-3</v>
      </c>
      <c r="Q248" s="161">
        <f t="shared" si="27"/>
        <v>3.4939469387085541E-4</v>
      </c>
    </row>
    <row r="249" spans="1:17">
      <c r="A249" s="23" t="s">
        <v>2140</v>
      </c>
      <c r="B249" s="23" t="s">
        <v>2425</v>
      </c>
      <c r="C249" s="23" t="s">
        <v>2137</v>
      </c>
      <c r="D249" s="23">
        <v>26550611192.400002</v>
      </c>
      <c r="E249" s="23" t="s">
        <v>1377</v>
      </c>
      <c r="F249" s="23">
        <v>11.13</v>
      </c>
      <c r="G249" s="23">
        <v>79.024379999999994</v>
      </c>
      <c r="H249" s="23">
        <v>335.98</v>
      </c>
      <c r="I249" s="239"/>
      <c r="J249" s="240" t="str">
        <f t="shared" si="21"/>
        <v>Gartner Inc</v>
      </c>
      <c r="K249" s="241" t="str">
        <f t="shared" si="21"/>
        <v>IT</v>
      </c>
      <c r="L249" s="158">
        <f t="shared" si="22"/>
        <v>26550.6111924</v>
      </c>
      <c r="M249" s="159" t="str">
        <f t="shared" si="23"/>
        <v>0.00%</v>
      </c>
      <c r="N249" s="159">
        <f t="shared" si="24"/>
        <v>0.11130000000000001</v>
      </c>
      <c r="O249" s="242">
        <f t="shared" si="25"/>
        <v>0.11130000000000001</v>
      </c>
      <c r="P249" s="160">
        <f t="shared" si="26"/>
        <v>7.8157521161328122E-4</v>
      </c>
      <c r="Q249" s="161">
        <f t="shared" si="27"/>
        <v>8.6989321052558213E-5</v>
      </c>
    </row>
    <row r="250" spans="1:17">
      <c r="A250" s="23" t="s">
        <v>1716</v>
      </c>
      <c r="B250" s="23" t="s">
        <v>2426</v>
      </c>
      <c r="C250" s="23" t="s">
        <v>1717</v>
      </c>
      <c r="D250" s="23">
        <v>71648151037.959991</v>
      </c>
      <c r="E250" s="23">
        <v>2.1227062253472817</v>
      </c>
      <c r="F250" s="23">
        <v>6.5949999999999998</v>
      </c>
      <c r="G250" s="23">
        <v>307.18639999999999</v>
      </c>
      <c r="H250" s="23">
        <v>233.24</v>
      </c>
      <c r="I250" s="239"/>
      <c r="J250" s="240" t="str">
        <f t="shared" si="21"/>
        <v>Illinois Tool Works Inc</v>
      </c>
      <c r="K250" s="241" t="str">
        <f t="shared" si="21"/>
        <v>ITW</v>
      </c>
      <c r="L250" s="158">
        <f t="shared" si="22"/>
        <v>71648.151037959993</v>
      </c>
      <c r="M250" s="159">
        <f t="shared" si="23"/>
        <v>2.1227062253472817E-2</v>
      </c>
      <c r="N250" s="159">
        <f t="shared" si="24"/>
        <v>6.5949999999999995E-2</v>
      </c>
      <c r="O250" s="242">
        <f t="shared" si="25"/>
        <v>8.7877024631281081E-2</v>
      </c>
      <c r="P250" s="160">
        <f t="shared" si="26"/>
        <v>2.1091197638878922E-3</v>
      </c>
      <c r="Q250" s="161">
        <f t="shared" si="27"/>
        <v>1.8534316944149803E-4</v>
      </c>
    </row>
    <row r="251" spans="1:17">
      <c r="A251" s="23" t="s">
        <v>1718</v>
      </c>
      <c r="B251" s="23" t="s">
        <v>2427</v>
      </c>
      <c r="C251" s="23" t="s">
        <v>1719</v>
      </c>
      <c r="D251" s="23">
        <v>8818273549.1200008</v>
      </c>
      <c r="E251" s="23">
        <v>3.821557503867973</v>
      </c>
      <c r="F251" s="23">
        <v>-12.82</v>
      </c>
      <c r="G251" s="23">
        <v>454.78459999999995</v>
      </c>
      <c r="H251" s="23">
        <v>19.39</v>
      </c>
      <c r="I251" s="239"/>
      <c r="J251" s="240" t="str">
        <f t="shared" si="21"/>
        <v>Invesco Ltd</v>
      </c>
      <c r="K251" s="241" t="str">
        <f t="shared" si="21"/>
        <v>IVZ</v>
      </c>
      <c r="L251" s="158">
        <f t="shared" si="22"/>
        <v>8818.2735491200001</v>
      </c>
      <c r="M251" s="159">
        <f t="shared" si="23"/>
        <v>3.8215575038679728E-2</v>
      </c>
      <c r="N251" s="159">
        <f t="shared" si="24"/>
        <v>-0.12820000000000001</v>
      </c>
      <c r="O251" s="242">
        <f t="shared" si="25"/>
        <v>-9.2434043321299647E-2</v>
      </c>
      <c r="P251" s="160">
        <f t="shared" si="26"/>
        <v>2.5958513592297687E-4</v>
      </c>
      <c r="Q251" s="161">
        <f t="shared" si="27"/>
        <v>-2.3994503699469901E-5</v>
      </c>
    </row>
    <row r="252" spans="1:17">
      <c r="A252" s="23" t="s">
        <v>2682</v>
      </c>
      <c r="B252" s="23" t="s">
        <v>3029</v>
      </c>
      <c r="C252" s="23" t="s">
        <v>2683</v>
      </c>
      <c r="D252" s="23">
        <v>15954284998.610001</v>
      </c>
      <c r="E252" s="23">
        <v>0.78089040552337119</v>
      </c>
      <c r="F252" s="23">
        <v>10.3</v>
      </c>
      <c r="G252" s="23">
        <v>126.6113</v>
      </c>
      <c r="H252" s="23">
        <v>126.01</v>
      </c>
      <c r="I252" s="239"/>
      <c r="J252" s="240" t="str">
        <f t="shared" si="21"/>
        <v>Jacobs Solutions Inc</v>
      </c>
      <c r="K252" s="241" t="str">
        <f t="shared" si="21"/>
        <v>J</v>
      </c>
      <c r="L252" s="158">
        <f t="shared" si="22"/>
        <v>15954.284998610001</v>
      </c>
      <c r="M252" s="159">
        <f t="shared" si="23"/>
        <v>7.8089040552337119E-3</v>
      </c>
      <c r="N252" s="159">
        <f t="shared" si="24"/>
        <v>0.10300000000000001</v>
      </c>
      <c r="O252" s="242">
        <f t="shared" si="25"/>
        <v>0.11121106261407826</v>
      </c>
      <c r="P252" s="160">
        <f t="shared" si="26"/>
        <v>4.6964921385676209E-4</v>
      </c>
      <c r="Q252" s="161">
        <f t="shared" si="27"/>
        <v>5.2230188128876999E-5</v>
      </c>
    </row>
    <row r="253" spans="1:17">
      <c r="A253" s="23" t="s">
        <v>1720</v>
      </c>
      <c r="B253" s="23" t="s">
        <v>2428</v>
      </c>
      <c r="C253" s="23" t="s">
        <v>1721</v>
      </c>
      <c r="D253" s="23">
        <v>18305416386.400002</v>
      </c>
      <c r="E253" s="23">
        <v>0.90497737556561075</v>
      </c>
      <c r="F253" s="23">
        <v>22.466999999999999</v>
      </c>
      <c r="G253" s="23">
        <v>103.53739999999999</v>
      </c>
      <c r="H253" s="23">
        <v>176.8</v>
      </c>
      <c r="I253" s="239"/>
      <c r="J253" s="240" t="str">
        <f t="shared" si="21"/>
        <v>JB Hunt Transport Services Inc</v>
      </c>
      <c r="K253" s="241" t="str">
        <f t="shared" si="21"/>
        <v>JBHT</v>
      </c>
      <c r="L253" s="158">
        <f t="shared" si="22"/>
        <v>18305.4163864</v>
      </c>
      <c r="M253" s="159">
        <f t="shared" si="23"/>
        <v>9.0497737556561077E-3</v>
      </c>
      <c r="N253" s="159">
        <f t="shared" si="24"/>
        <v>0.22466999999999998</v>
      </c>
      <c r="O253" s="242">
        <f t="shared" si="25"/>
        <v>0.23473638009049771</v>
      </c>
      <c r="P253" s="160">
        <f t="shared" si="26"/>
        <v>5.3885989976626761E-4</v>
      </c>
      <c r="Q253" s="161">
        <f t="shared" si="27"/>
        <v>1.2649002224706209E-4</v>
      </c>
    </row>
    <row r="254" spans="1:17">
      <c r="A254" s="23" t="s">
        <v>1722</v>
      </c>
      <c r="B254" s="23" t="s">
        <v>2429</v>
      </c>
      <c r="C254" s="23" t="s">
        <v>1723</v>
      </c>
      <c r="D254" s="23">
        <v>47265828679.870003</v>
      </c>
      <c r="E254" s="23">
        <v>2.126979514746477</v>
      </c>
      <c r="F254" s="23">
        <v>14.715</v>
      </c>
      <c r="G254" s="23">
        <v>686.70389999999998</v>
      </c>
      <c r="H254" s="23">
        <v>68.83</v>
      </c>
      <c r="I254" s="239"/>
      <c r="J254" s="240" t="str">
        <f t="shared" si="21"/>
        <v>Johnson Controls International plc</v>
      </c>
      <c r="K254" s="241" t="str">
        <f t="shared" si="21"/>
        <v>JCI</v>
      </c>
      <c r="L254" s="158">
        <f t="shared" si="22"/>
        <v>47265.828679869999</v>
      </c>
      <c r="M254" s="159">
        <f t="shared" si="23"/>
        <v>2.1269795147464771E-2</v>
      </c>
      <c r="N254" s="159">
        <f t="shared" si="24"/>
        <v>0.14715</v>
      </c>
      <c r="O254" s="242">
        <f t="shared" si="25"/>
        <v>0.16998472032543949</v>
      </c>
      <c r="P254" s="160">
        <f t="shared" si="26"/>
        <v>1.3913728684001416E-3</v>
      </c>
      <c r="Q254" s="161">
        <f t="shared" si="27"/>
        <v>2.3651212790340258E-4</v>
      </c>
    </row>
    <row r="255" spans="1:17">
      <c r="A255" s="23" t="s">
        <v>2430</v>
      </c>
      <c r="B255" s="23" t="s">
        <v>2431</v>
      </c>
      <c r="C255" s="23" t="s">
        <v>2432</v>
      </c>
      <c r="D255" s="23">
        <v>13259288942.079998</v>
      </c>
      <c r="E255" s="23">
        <v>1.0882482394366197</v>
      </c>
      <c r="F255" s="23">
        <v>11.15</v>
      </c>
      <c r="G255" s="23">
        <v>72.949429999999992</v>
      </c>
      <c r="H255" s="23">
        <v>181.76</v>
      </c>
      <c r="I255" s="239"/>
      <c r="J255" s="240" t="str">
        <f t="shared" si="21"/>
        <v>Jack Henry &amp; Associates Inc</v>
      </c>
      <c r="K255" s="241" t="str">
        <f t="shared" si="21"/>
        <v>JKHY</v>
      </c>
      <c r="L255" s="158">
        <f t="shared" si="22"/>
        <v>13259.288942079998</v>
      </c>
      <c r="M255" s="159">
        <f t="shared" si="23"/>
        <v>1.0882482394366198E-2</v>
      </c>
      <c r="N255" s="159">
        <f t="shared" si="24"/>
        <v>0.1115</v>
      </c>
      <c r="O255" s="242">
        <f t="shared" si="25"/>
        <v>0.12298918078785212</v>
      </c>
      <c r="P255" s="160">
        <f t="shared" si="26"/>
        <v>3.9031612062151764E-4</v>
      </c>
      <c r="Q255" s="161">
        <f t="shared" si="27"/>
        <v>4.800465992353293E-5</v>
      </c>
    </row>
    <row r="256" spans="1:17">
      <c r="A256" s="23" t="s">
        <v>1724</v>
      </c>
      <c r="B256" s="23" t="s">
        <v>2433</v>
      </c>
      <c r="C256" s="23" t="s">
        <v>1725</v>
      </c>
      <c r="D256" s="23">
        <v>453429891962.01007</v>
      </c>
      <c r="E256" s="23">
        <v>2.5335870379980396</v>
      </c>
      <c r="F256" s="23">
        <v>4.1429999999999998</v>
      </c>
      <c r="G256" s="23">
        <v>2614.4839999999999</v>
      </c>
      <c r="H256" s="23">
        <v>173.43</v>
      </c>
      <c r="I256" s="239"/>
      <c r="J256" s="240" t="str">
        <f t="shared" si="21"/>
        <v>Johnson &amp; Johnson</v>
      </c>
      <c r="K256" s="241" t="str">
        <f t="shared" si="21"/>
        <v>JNJ</v>
      </c>
      <c r="L256" s="158">
        <f t="shared" si="22"/>
        <v>453429.89196201006</v>
      </c>
      <c r="M256" s="159">
        <f t="shared" si="23"/>
        <v>2.5335870379980398E-2</v>
      </c>
      <c r="N256" s="159">
        <f t="shared" si="24"/>
        <v>4.1429999999999995E-2</v>
      </c>
      <c r="O256" s="242">
        <f t="shared" si="25"/>
        <v>6.7290702934901692E-2</v>
      </c>
      <c r="P256" s="160">
        <f t="shared" si="26"/>
        <v>1.3347698898300231E-2</v>
      </c>
      <c r="Q256" s="161">
        <f t="shared" si="27"/>
        <v>8.9817604143003539E-4</v>
      </c>
    </row>
    <row r="257" spans="1:17">
      <c r="A257" s="23" t="s">
        <v>1726</v>
      </c>
      <c r="B257" s="23" t="s">
        <v>2434</v>
      </c>
      <c r="C257" s="23" t="s">
        <v>1727</v>
      </c>
      <c r="D257" s="23">
        <v>10366303404.620001</v>
      </c>
      <c r="E257" s="23">
        <v>2.6205385097056983</v>
      </c>
      <c r="F257" s="23">
        <v>12.32</v>
      </c>
      <c r="G257" s="23">
        <v>324.55549999999999</v>
      </c>
      <c r="H257" s="23">
        <v>31.94</v>
      </c>
      <c r="I257" s="239"/>
      <c r="J257" s="240" t="str">
        <f t="shared" si="21"/>
        <v>Juniper Networks Inc</v>
      </c>
      <c r="K257" s="241" t="str">
        <f t="shared" si="21"/>
        <v>JNPR</v>
      </c>
      <c r="L257" s="158">
        <f t="shared" si="22"/>
        <v>10366.303404620001</v>
      </c>
      <c r="M257" s="159">
        <f t="shared" si="23"/>
        <v>2.6205385097056985E-2</v>
      </c>
      <c r="N257" s="159">
        <f t="shared" si="24"/>
        <v>0.1232</v>
      </c>
      <c r="O257" s="242">
        <f t="shared" si="25"/>
        <v>0.15101963681903571</v>
      </c>
      <c r="P257" s="160">
        <f t="shared" si="26"/>
        <v>3.0515477472068634E-4</v>
      </c>
      <c r="Q257" s="161">
        <f t="shared" si="27"/>
        <v>4.6084363251912709E-5</v>
      </c>
    </row>
    <row r="258" spans="1:17">
      <c r="A258" s="23" t="s">
        <v>1728</v>
      </c>
      <c r="B258" s="23" t="s">
        <v>2435</v>
      </c>
      <c r="C258" s="23" t="s">
        <v>1729</v>
      </c>
      <c r="D258" s="23">
        <v>419477631032.88</v>
      </c>
      <c r="E258" s="23">
        <v>2.9067897349835676</v>
      </c>
      <c r="F258" s="23">
        <v>-4.4000000000000004</v>
      </c>
      <c r="G258" s="23">
        <v>2933.2049999999999</v>
      </c>
      <c r="H258" s="23">
        <v>143.01</v>
      </c>
      <c r="I258" s="239"/>
      <c r="J258" s="240" t="str">
        <f t="shared" si="21"/>
        <v>JPMorgan Chase &amp; Co</v>
      </c>
      <c r="K258" s="241" t="str">
        <f t="shared" si="21"/>
        <v>JPM</v>
      </c>
      <c r="L258" s="158">
        <f t="shared" si="22"/>
        <v>419477.63103287999</v>
      </c>
      <c r="M258" s="159">
        <f t="shared" si="23"/>
        <v>2.9067897349835677E-2</v>
      </c>
      <c r="N258" s="159">
        <f t="shared" si="24"/>
        <v>-4.4000000000000004E-2</v>
      </c>
      <c r="O258" s="242">
        <f t="shared" si="25"/>
        <v>-1.5571596391860714E-2</v>
      </c>
      <c r="P258" s="160">
        <f t="shared" si="26"/>
        <v>1.2348239965768008E-2</v>
      </c>
      <c r="Q258" s="161">
        <f t="shared" si="27"/>
        <v>-1.9228180889678339E-4</v>
      </c>
    </row>
    <row r="259" spans="1:17">
      <c r="A259" s="23" t="s">
        <v>1730</v>
      </c>
      <c r="B259" s="23" t="s">
        <v>2436</v>
      </c>
      <c r="C259" s="23" t="s">
        <v>1731</v>
      </c>
      <c r="D259" s="23">
        <v>23889680150</v>
      </c>
      <c r="E259" s="23">
        <v>3.3457142857142861</v>
      </c>
      <c r="F259" s="23">
        <v>3.42</v>
      </c>
      <c r="G259" s="23">
        <v>341.28109999999998</v>
      </c>
      <c r="H259" s="23">
        <v>70</v>
      </c>
      <c r="I259" s="239"/>
      <c r="J259" s="240" t="str">
        <f t="shared" si="21"/>
        <v>Kellogg Co</v>
      </c>
      <c r="K259" s="241" t="str">
        <f t="shared" si="21"/>
        <v>K</v>
      </c>
      <c r="L259" s="158">
        <f t="shared" si="22"/>
        <v>23889.68015</v>
      </c>
      <c r="M259" s="159">
        <f t="shared" si="23"/>
        <v>3.3457142857142859E-2</v>
      </c>
      <c r="N259" s="159">
        <f t="shared" si="24"/>
        <v>3.4200000000000001E-2</v>
      </c>
      <c r="O259" s="242">
        <f t="shared" si="25"/>
        <v>6.822926E-2</v>
      </c>
      <c r="P259" s="160">
        <f t="shared" si="26"/>
        <v>7.032448964472244E-4</v>
      </c>
      <c r="Q259" s="161">
        <f t="shared" si="27"/>
        <v>4.7981878883370751E-5</v>
      </c>
    </row>
    <row r="260" spans="1:17">
      <c r="A260" s="23" t="s">
        <v>2999</v>
      </c>
      <c r="B260" s="23" t="s">
        <v>3000</v>
      </c>
      <c r="C260" s="23" t="s">
        <v>3001</v>
      </c>
      <c r="D260" s="23">
        <v>50546009146.829994</v>
      </c>
      <c r="E260" s="23">
        <v>2.1546651723171761</v>
      </c>
      <c r="F260" s="23">
        <v>6.41</v>
      </c>
      <c r="G260" s="23">
        <v>1416.251</v>
      </c>
      <c r="H260" s="23">
        <v>35.69</v>
      </c>
      <c r="I260" s="239"/>
      <c r="J260" s="240" t="str">
        <f t="shared" ref="J260:K323" si="28">B260</f>
        <v>Keurig Dr Pepper Inc</v>
      </c>
      <c r="K260" s="241" t="str">
        <f t="shared" si="28"/>
        <v>KDP</v>
      </c>
      <c r="L260" s="158">
        <f t="shared" ref="L260:L323" si="29">D260/1000000</f>
        <v>50546.009146829994</v>
      </c>
      <c r="M260" s="159">
        <f t="shared" ref="M260:M323" si="30">IFERROR(E260/100,"0.00%")</f>
        <v>2.1546651723171762E-2</v>
      </c>
      <c r="N260" s="159">
        <f t="shared" ref="N260:N323" si="31">IFERROR(F260/100,"N/A")</f>
        <v>6.4100000000000004E-2</v>
      </c>
      <c r="O260" s="242">
        <f t="shared" ref="O260:O323" si="32">IFERROR(M260*(1+0.5*N260)+N260,"N/A")</f>
        <v>8.6337221910899417E-2</v>
      </c>
      <c r="P260" s="160">
        <f t="shared" ref="P260:P323" si="33">IF(N260="N/A","N/A",L260/$L$504)</f>
        <v>1.4879321424603885E-3</v>
      </c>
      <c r="Q260" s="161">
        <f t="shared" ref="Q260:Q323" si="34">IF(AND(ISNUMBER(L260),ISNUMBER(O260)),O260*P260,"N/A")</f>
        <v>1.2846392757196256E-4</v>
      </c>
    </row>
    <row r="261" spans="1:17">
      <c r="A261" s="23" t="s">
        <v>1732</v>
      </c>
      <c r="B261" s="23" t="s">
        <v>2437</v>
      </c>
      <c r="C261" s="23" t="s">
        <v>1733</v>
      </c>
      <c r="D261" s="23">
        <v>16961387200.739998</v>
      </c>
      <c r="E261" s="23">
        <v>4.3509350935093511</v>
      </c>
      <c r="F261" s="23">
        <v>7.91</v>
      </c>
      <c r="G261" s="23">
        <v>932.96960000000001</v>
      </c>
      <c r="H261" s="23">
        <v>18.18</v>
      </c>
      <c r="I261" s="239"/>
      <c r="J261" s="240" t="str">
        <f t="shared" si="28"/>
        <v>KeyCorp</v>
      </c>
      <c r="K261" s="241" t="str">
        <f t="shared" si="28"/>
        <v>KEY</v>
      </c>
      <c r="L261" s="158">
        <f t="shared" si="29"/>
        <v>16961.387200739999</v>
      </c>
      <c r="M261" s="159">
        <f t="shared" si="30"/>
        <v>4.3509350935093512E-2</v>
      </c>
      <c r="N261" s="159">
        <f t="shared" si="31"/>
        <v>7.9100000000000004E-2</v>
      </c>
      <c r="O261" s="242">
        <f t="shared" si="32"/>
        <v>0.12433014576457646</v>
      </c>
      <c r="P261" s="160">
        <f t="shared" si="33"/>
        <v>4.9929546610466764E-4</v>
      </c>
      <c r="Q261" s="161">
        <f t="shared" si="34"/>
        <v>6.2077478080385469E-5</v>
      </c>
    </row>
    <row r="262" spans="1:17">
      <c r="A262" s="23" t="s">
        <v>2438</v>
      </c>
      <c r="B262" s="23" t="s">
        <v>2439</v>
      </c>
      <c r="C262" s="23" t="s">
        <v>2440</v>
      </c>
      <c r="D262" s="23">
        <v>32292248030.599998</v>
      </c>
      <c r="E262" s="23" t="s">
        <v>1377</v>
      </c>
      <c r="F262" s="23">
        <v>6.6000000000000005</v>
      </c>
      <c r="G262" s="23">
        <v>178.7955</v>
      </c>
      <c r="H262" s="23">
        <v>180.61</v>
      </c>
      <c r="I262" s="239"/>
      <c r="J262" s="240" t="str">
        <f t="shared" si="28"/>
        <v>Keysight Technologies Inc</v>
      </c>
      <c r="K262" s="241" t="str">
        <f t="shared" si="28"/>
        <v>KEYS</v>
      </c>
      <c r="L262" s="158">
        <f t="shared" si="29"/>
        <v>32292.2480306</v>
      </c>
      <c r="M262" s="159" t="str">
        <f t="shared" si="30"/>
        <v>0.00%</v>
      </c>
      <c r="N262" s="159">
        <f t="shared" si="31"/>
        <v>6.6000000000000003E-2</v>
      </c>
      <c r="O262" s="242">
        <f t="shared" si="32"/>
        <v>6.6000000000000003E-2</v>
      </c>
      <c r="P262" s="160">
        <f t="shared" si="33"/>
        <v>9.5059282835678236E-4</v>
      </c>
      <c r="Q262" s="161">
        <f t="shared" si="34"/>
        <v>6.2739126671547638E-5</v>
      </c>
    </row>
    <row r="263" spans="1:17">
      <c r="A263" s="23" t="s">
        <v>1734</v>
      </c>
      <c r="B263" s="23" t="s">
        <v>2441</v>
      </c>
      <c r="C263" s="23" t="s">
        <v>1735</v>
      </c>
      <c r="D263" s="23">
        <v>51961537556.880005</v>
      </c>
      <c r="E263" s="23">
        <v>3.7718057520037718</v>
      </c>
      <c r="F263" s="23">
        <v>1.5649999999999999</v>
      </c>
      <c r="G263" s="23">
        <v>1224.9299999999998</v>
      </c>
      <c r="H263" s="23">
        <v>42.42</v>
      </c>
      <c r="I263" s="239"/>
      <c r="J263" s="240" t="str">
        <f t="shared" si="28"/>
        <v>Kraft Heinz Co/The</v>
      </c>
      <c r="K263" s="241" t="str">
        <f t="shared" si="28"/>
        <v>KHC</v>
      </c>
      <c r="L263" s="158">
        <f t="shared" si="29"/>
        <v>51961.537556880008</v>
      </c>
      <c r="M263" s="159">
        <f t="shared" si="30"/>
        <v>3.771805752003772E-2</v>
      </c>
      <c r="N263" s="159">
        <f t="shared" si="31"/>
        <v>1.5650000000000001E-2</v>
      </c>
      <c r="O263" s="242">
        <f t="shared" si="32"/>
        <v>5.3663201320132012E-2</v>
      </c>
      <c r="P263" s="160">
        <f t="shared" si="33"/>
        <v>1.5296013119048242E-3</v>
      </c>
      <c r="Q263" s="161">
        <f t="shared" si="34"/>
        <v>8.2083303140286615E-5</v>
      </c>
    </row>
    <row r="264" spans="1:17">
      <c r="A264" s="23" t="s">
        <v>1736</v>
      </c>
      <c r="B264" s="23" t="s">
        <v>2442</v>
      </c>
      <c r="C264" s="23" t="s">
        <v>1737</v>
      </c>
      <c r="D264" s="23">
        <v>13204138699.15</v>
      </c>
      <c r="E264" s="23">
        <v>3.9531615925058543</v>
      </c>
      <c r="F264" s="23">
        <v>7.5049999999999999</v>
      </c>
      <c r="G264" s="23">
        <v>618.46079999999995</v>
      </c>
      <c r="H264" s="23">
        <v>21.35</v>
      </c>
      <c r="I264" s="239"/>
      <c r="J264" s="240" t="str">
        <f t="shared" si="28"/>
        <v>Kimco Realty Corp</v>
      </c>
      <c r="K264" s="241" t="str">
        <f t="shared" si="28"/>
        <v>KIM</v>
      </c>
      <c r="L264" s="158">
        <f t="shared" si="29"/>
        <v>13204.13869915</v>
      </c>
      <c r="M264" s="159">
        <f t="shared" si="30"/>
        <v>3.9531615925058543E-2</v>
      </c>
      <c r="N264" s="159">
        <f t="shared" si="31"/>
        <v>7.5050000000000006E-2</v>
      </c>
      <c r="O264" s="242">
        <f t="shared" si="32"/>
        <v>0.11606503981264638</v>
      </c>
      <c r="P264" s="160">
        <f t="shared" si="33"/>
        <v>3.8869265280466845E-4</v>
      </c>
      <c r="Q264" s="161">
        <f t="shared" si="34"/>
        <v>4.511362822265698E-5</v>
      </c>
    </row>
    <row r="265" spans="1:17">
      <c r="A265" s="23" t="s">
        <v>1738</v>
      </c>
      <c r="B265" s="23" t="s">
        <v>2722</v>
      </c>
      <c r="C265" s="23" t="s">
        <v>1739</v>
      </c>
      <c r="D265" s="23">
        <v>59527366073.079994</v>
      </c>
      <c r="E265" s="23">
        <v>1.1967907818303019</v>
      </c>
      <c r="F265" s="23">
        <v>6.3230000000000004</v>
      </c>
      <c r="G265" s="23">
        <v>141.7183</v>
      </c>
      <c r="H265" s="23">
        <v>420.04</v>
      </c>
      <c r="I265" s="239"/>
      <c r="J265" s="240" t="str">
        <f t="shared" si="28"/>
        <v>KLA Corp</v>
      </c>
      <c r="K265" s="241" t="str">
        <f t="shared" si="28"/>
        <v>KLAC</v>
      </c>
      <c r="L265" s="158">
        <f t="shared" si="29"/>
        <v>59527.366073079997</v>
      </c>
      <c r="M265" s="159">
        <f t="shared" si="30"/>
        <v>1.1967907818303019E-2</v>
      </c>
      <c r="N265" s="159">
        <f t="shared" si="31"/>
        <v>6.3230000000000008E-2</v>
      </c>
      <c r="O265" s="242">
        <f t="shared" si="32"/>
        <v>7.5576273223978682E-2</v>
      </c>
      <c r="P265" s="160">
        <f t="shared" si="33"/>
        <v>1.7523179936688755E-3</v>
      </c>
      <c r="Q265" s="161">
        <f t="shared" si="34"/>
        <v>1.3243366346481309E-4</v>
      </c>
    </row>
    <row r="266" spans="1:17">
      <c r="A266" s="23" t="s">
        <v>1740</v>
      </c>
      <c r="B266" s="23" t="s">
        <v>2443</v>
      </c>
      <c r="C266" s="23" t="s">
        <v>1741</v>
      </c>
      <c r="D266" s="23">
        <v>46179043222.020004</v>
      </c>
      <c r="E266" s="23">
        <v>3.3567200175400131</v>
      </c>
      <c r="F266" s="23">
        <v>6.6400000000000006</v>
      </c>
      <c r="G266" s="23">
        <v>337.49209999999999</v>
      </c>
      <c r="H266" s="23">
        <v>136.83000000000001</v>
      </c>
      <c r="I266" s="239"/>
      <c r="J266" s="240" t="str">
        <f t="shared" si="28"/>
        <v>Kimberly-Clark Corp</v>
      </c>
      <c r="K266" s="241" t="str">
        <f t="shared" si="28"/>
        <v>KMB</v>
      </c>
      <c r="L266" s="158">
        <f t="shared" si="29"/>
        <v>46179.043222020002</v>
      </c>
      <c r="M266" s="159">
        <f t="shared" si="30"/>
        <v>3.356720017540013E-2</v>
      </c>
      <c r="N266" s="159">
        <f t="shared" si="31"/>
        <v>6.6400000000000001E-2</v>
      </c>
      <c r="O266" s="242">
        <f t="shared" si="32"/>
        <v>0.10108163122122341</v>
      </c>
      <c r="P266" s="160">
        <f t="shared" si="33"/>
        <v>1.3593809655380151E-3</v>
      </c>
      <c r="Q266" s="161">
        <f t="shared" si="34"/>
        <v>1.3740844544766424E-4</v>
      </c>
    </row>
    <row r="267" spans="1:17">
      <c r="A267" s="23" t="s">
        <v>1742</v>
      </c>
      <c r="B267" s="23" t="s">
        <v>2755</v>
      </c>
      <c r="C267" s="23" t="s">
        <v>1743</v>
      </c>
      <c r="D267" s="23">
        <v>42369938038.350006</v>
      </c>
      <c r="E267" s="23">
        <v>5.8779840848806364</v>
      </c>
      <c r="F267" s="23">
        <v>-1</v>
      </c>
      <c r="G267" s="23">
        <v>2247.7419999999997</v>
      </c>
      <c r="H267" s="23">
        <v>18.850000000000001</v>
      </c>
      <c r="I267" s="239"/>
      <c r="J267" s="240" t="str">
        <f t="shared" si="28"/>
        <v>Kinder Morgan Inc</v>
      </c>
      <c r="K267" s="241" t="str">
        <f t="shared" si="28"/>
        <v>KMI</v>
      </c>
      <c r="L267" s="158">
        <f t="shared" si="29"/>
        <v>42369.938038350003</v>
      </c>
      <c r="M267" s="159">
        <f t="shared" si="30"/>
        <v>5.8779840848806365E-2</v>
      </c>
      <c r="N267" s="159">
        <f t="shared" si="31"/>
        <v>-0.01</v>
      </c>
      <c r="O267" s="242">
        <f t="shared" si="32"/>
        <v>4.8485941644562332E-2</v>
      </c>
      <c r="P267" s="160">
        <f t="shared" si="33"/>
        <v>1.2472516375760167E-3</v>
      </c>
      <c r="Q267" s="161">
        <f t="shared" si="34"/>
        <v>6.0474170115595551E-5</v>
      </c>
    </row>
    <row r="268" spans="1:17">
      <c r="A268" s="23" t="s">
        <v>1744</v>
      </c>
      <c r="B268" s="23" t="s">
        <v>2444</v>
      </c>
      <c r="C268" s="23" t="s">
        <v>1745</v>
      </c>
      <c r="D268" s="23">
        <v>10271527435</v>
      </c>
      <c r="E268" s="23" t="s">
        <v>1377</v>
      </c>
      <c r="F268" s="23">
        <v>11.595000000000001</v>
      </c>
      <c r="G268" s="23">
        <v>158.02349999999998</v>
      </c>
      <c r="H268" s="23">
        <v>65</v>
      </c>
      <c r="I268" s="239"/>
      <c r="J268" s="240" t="str">
        <f t="shared" si="28"/>
        <v>CarMax Inc</v>
      </c>
      <c r="K268" s="241" t="str">
        <f t="shared" si="28"/>
        <v>KMX</v>
      </c>
      <c r="L268" s="158">
        <f t="shared" si="29"/>
        <v>10271.527435</v>
      </c>
      <c r="M268" s="159" t="str">
        <f t="shared" si="30"/>
        <v>0.00%</v>
      </c>
      <c r="N268" s="159">
        <f t="shared" si="31"/>
        <v>0.11595000000000001</v>
      </c>
      <c r="O268" s="242">
        <f t="shared" si="32"/>
        <v>0.11595000000000001</v>
      </c>
      <c r="P268" s="160">
        <f t="shared" si="33"/>
        <v>3.0236483711906873E-4</v>
      </c>
      <c r="Q268" s="161">
        <f t="shared" si="34"/>
        <v>3.5059202863956025E-5</v>
      </c>
    </row>
    <row r="269" spans="1:17">
      <c r="A269" s="23" t="s">
        <v>1746</v>
      </c>
      <c r="B269" s="23" t="s">
        <v>2445</v>
      </c>
      <c r="C269" s="23" t="s">
        <v>1747</v>
      </c>
      <c r="D269" s="23">
        <v>265654849807.51999</v>
      </c>
      <c r="E269" s="23">
        <v>2.8536545661728798</v>
      </c>
      <c r="F269" s="23">
        <v>6.117</v>
      </c>
      <c r="G269" s="23">
        <v>4324.5129999999999</v>
      </c>
      <c r="H269" s="23">
        <v>61.43</v>
      </c>
      <c r="I269" s="239"/>
      <c r="J269" s="240" t="str">
        <f t="shared" si="28"/>
        <v>Coca-Cola Co/The</v>
      </c>
      <c r="K269" s="241" t="str">
        <f t="shared" si="28"/>
        <v>KO</v>
      </c>
      <c r="L269" s="158">
        <f t="shared" si="29"/>
        <v>265654.84980751999</v>
      </c>
      <c r="M269" s="159">
        <f t="shared" si="30"/>
        <v>2.8536545661728797E-2</v>
      </c>
      <c r="N269" s="159">
        <f t="shared" si="31"/>
        <v>6.1170000000000002E-2</v>
      </c>
      <c r="O269" s="242">
        <f t="shared" si="32"/>
        <v>9.0579335910792771E-2</v>
      </c>
      <c r="P269" s="160">
        <f t="shared" si="33"/>
        <v>7.8201305404916582E-3</v>
      </c>
      <c r="Q269" s="161">
        <f t="shared" si="34"/>
        <v>7.0834223109344336E-4</v>
      </c>
    </row>
    <row r="270" spans="1:17">
      <c r="A270" s="23" t="s">
        <v>1748</v>
      </c>
      <c r="B270" s="23" t="s">
        <v>2446</v>
      </c>
      <c r="C270" s="23" t="s">
        <v>122</v>
      </c>
      <c r="D270" s="23">
        <v>32369465187.5</v>
      </c>
      <c r="E270" s="23">
        <v>2.1384343210968599</v>
      </c>
      <c r="F270" s="23">
        <v>11.743</v>
      </c>
      <c r="G270" s="23">
        <v>715.82189999999991</v>
      </c>
      <c r="H270" s="23">
        <v>45.22</v>
      </c>
      <c r="I270" s="239"/>
      <c r="J270" s="240" t="str">
        <f t="shared" si="28"/>
        <v>Kroger Co/The</v>
      </c>
      <c r="K270" s="241" t="str">
        <f t="shared" si="28"/>
        <v>KR</v>
      </c>
      <c r="L270" s="158">
        <f t="shared" si="29"/>
        <v>32369.465187500002</v>
      </c>
      <c r="M270" s="159">
        <f t="shared" si="30"/>
        <v>2.13843432109686E-2</v>
      </c>
      <c r="N270" s="159">
        <f t="shared" si="31"/>
        <v>0.11743000000000001</v>
      </c>
      <c r="O270" s="242">
        <f t="shared" si="32"/>
        <v>0.14006992492260062</v>
      </c>
      <c r="P270" s="160">
        <f t="shared" si="33"/>
        <v>9.5286588396770449E-4</v>
      </c>
      <c r="Q270" s="161">
        <f t="shared" si="34"/>
        <v>1.3346785282866385E-4</v>
      </c>
    </row>
    <row r="271" spans="1:17">
      <c r="A271" s="23" t="s">
        <v>1749</v>
      </c>
      <c r="B271" s="23" t="s">
        <v>2447</v>
      </c>
      <c r="C271" s="23" t="s">
        <v>1750</v>
      </c>
      <c r="D271" s="23">
        <v>14297857071.439999</v>
      </c>
      <c r="E271" s="23" t="s">
        <v>1377</v>
      </c>
      <c r="F271" s="23" t="s">
        <v>1377</v>
      </c>
      <c r="G271" s="23">
        <v>237.4271</v>
      </c>
      <c r="H271" s="23">
        <v>60.22</v>
      </c>
      <c r="I271" s="239"/>
      <c r="J271" s="240" t="str">
        <f t="shared" si="28"/>
        <v>Loews Corp</v>
      </c>
      <c r="K271" s="241" t="str">
        <f t="shared" si="28"/>
        <v>L</v>
      </c>
      <c r="L271" s="158">
        <f t="shared" si="29"/>
        <v>14297.857071439999</v>
      </c>
      <c r="M271" s="159" t="str">
        <f t="shared" si="30"/>
        <v>0.00%</v>
      </c>
      <c r="N271" s="159" t="str">
        <f t="shared" si="31"/>
        <v>N/A</v>
      </c>
      <c r="O271" s="242" t="str">
        <f t="shared" si="32"/>
        <v>N/A</v>
      </c>
      <c r="P271" s="160" t="str">
        <f t="shared" si="33"/>
        <v>N/A</v>
      </c>
      <c r="Q271" s="161" t="str">
        <f t="shared" si="34"/>
        <v>N/A</v>
      </c>
    </row>
    <row r="272" spans="1:17">
      <c r="A272" s="23" t="s">
        <v>2662</v>
      </c>
      <c r="B272" s="23" t="s">
        <v>2723</v>
      </c>
      <c r="C272" s="23" t="s">
        <v>2663</v>
      </c>
      <c r="D272" s="23">
        <v>13443417930.949999</v>
      </c>
      <c r="E272" s="23">
        <v>1.4804270462633453</v>
      </c>
      <c r="F272" s="23">
        <v>5.1100000000000003</v>
      </c>
      <c r="G272" s="23">
        <v>136.68959999999998</v>
      </c>
      <c r="H272" s="23">
        <v>98.35</v>
      </c>
      <c r="I272" s="239"/>
      <c r="J272" s="240" t="str">
        <f t="shared" si="28"/>
        <v>Leidos Holdings Inc</v>
      </c>
      <c r="K272" s="241" t="str">
        <f t="shared" si="28"/>
        <v>LDOS</v>
      </c>
      <c r="L272" s="158">
        <f t="shared" si="29"/>
        <v>13443.41793095</v>
      </c>
      <c r="M272" s="159">
        <f t="shared" si="30"/>
        <v>1.4804270462633454E-2</v>
      </c>
      <c r="N272" s="159">
        <f t="shared" si="31"/>
        <v>5.1100000000000007E-2</v>
      </c>
      <c r="O272" s="242">
        <f t="shared" si="32"/>
        <v>6.6282519572953752E-2</v>
      </c>
      <c r="P272" s="160">
        <f t="shared" si="33"/>
        <v>3.9573635944002754E-4</v>
      </c>
      <c r="Q272" s="161">
        <f t="shared" si="34"/>
        <v>2.6230402990313088E-5</v>
      </c>
    </row>
    <row r="273" spans="1:17">
      <c r="A273" s="23" t="s">
        <v>1751</v>
      </c>
      <c r="B273" s="23" t="s">
        <v>2448</v>
      </c>
      <c r="C273" s="23" t="s">
        <v>1752</v>
      </c>
      <c r="D273" s="23">
        <v>28152112495.400002</v>
      </c>
      <c r="E273" s="23">
        <v>1.6150576806314514</v>
      </c>
      <c r="F273" s="23">
        <v>-8.7100000000000009</v>
      </c>
      <c r="G273" s="23">
        <v>254.76739999999998</v>
      </c>
      <c r="H273" s="23">
        <v>98.82</v>
      </c>
      <c r="I273" s="239"/>
      <c r="J273" s="240" t="str">
        <f t="shared" si="28"/>
        <v>Lennar Corp</v>
      </c>
      <c r="K273" s="241" t="str">
        <f t="shared" si="28"/>
        <v>LEN</v>
      </c>
      <c r="L273" s="158">
        <f t="shared" si="29"/>
        <v>28152.112495400001</v>
      </c>
      <c r="M273" s="159">
        <f t="shared" si="30"/>
        <v>1.6150576806314515E-2</v>
      </c>
      <c r="N273" s="159">
        <f t="shared" si="31"/>
        <v>-8.7100000000000011E-2</v>
      </c>
      <c r="O273" s="242">
        <f t="shared" si="32"/>
        <v>-7.1652780813600492E-2</v>
      </c>
      <c r="P273" s="160">
        <f t="shared" si="33"/>
        <v>8.2871889921884044E-4</v>
      </c>
      <c r="Q273" s="161">
        <f t="shared" si="34"/>
        <v>-5.9380013641815851E-5</v>
      </c>
    </row>
    <row r="274" spans="1:17">
      <c r="A274" s="23" t="s">
        <v>1753</v>
      </c>
      <c r="B274" s="23" t="s">
        <v>2449</v>
      </c>
      <c r="C274" s="23" t="s">
        <v>1234</v>
      </c>
      <c r="D274" s="23">
        <v>22301505999.999996</v>
      </c>
      <c r="E274" s="23">
        <v>0.73894561201382536</v>
      </c>
      <c r="F274" s="23">
        <v>-11.365</v>
      </c>
      <c r="G274" s="23">
        <v>88.6</v>
      </c>
      <c r="H274" s="23">
        <v>251.71</v>
      </c>
      <c r="I274" s="239"/>
      <c r="J274" s="240" t="str">
        <f t="shared" si="28"/>
        <v>Laboratory Corp of America Holdings</v>
      </c>
      <c r="K274" s="241" t="str">
        <f t="shared" si="28"/>
        <v>LH</v>
      </c>
      <c r="L274" s="158">
        <f t="shared" si="29"/>
        <v>22301.505999999998</v>
      </c>
      <c r="M274" s="159">
        <f t="shared" si="30"/>
        <v>7.3894561201382535E-3</v>
      </c>
      <c r="N274" s="159">
        <f t="shared" si="31"/>
        <v>-0.11365</v>
      </c>
      <c r="O274" s="242">
        <f t="shared" si="32"/>
        <v>-0.1066804497238886</v>
      </c>
      <c r="P274" s="160">
        <f t="shared" si="33"/>
        <v>6.5649352268900727E-4</v>
      </c>
      <c r="Q274" s="161">
        <f t="shared" si="34"/>
        <v>-7.0035024241283164E-5</v>
      </c>
    </row>
    <row r="275" spans="1:17">
      <c r="A275" s="23" t="s">
        <v>2664</v>
      </c>
      <c r="B275" s="23" t="s">
        <v>2724</v>
      </c>
      <c r="C275" s="23" t="s">
        <v>2665</v>
      </c>
      <c r="D275" s="23">
        <v>37539815062.199997</v>
      </c>
      <c r="E275" s="23">
        <v>2.3194359910732403</v>
      </c>
      <c r="F275" s="23">
        <v>2.355</v>
      </c>
      <c r="G275" s="23">
        <v>190.40279999999998</v>
      </c>
      <c r="H275" s="23">
        <v>197.16</v>
      </c>
      <c r="I275" s="239"/>
      <c r="J275" s="240" t="str">
        <f t="shared" si="28"/>
        <v>L3Harris Technologies Inc</v>
      </c>
      <c r="K275" s="241" t="str">
        <f t="shared" si="28"/>
        <v>LHX</v>
      </c>
      <c r="L275" s="158">
        <f t="shared" si="29"/>
        <v>37539.815062199996</v>
      </c>
      <c r="M275" s="159">
        <f t="shared" si="30"/>
        <v>2.3194359910732404E-2</v>
      </c>
      <c r="N275" s="159">
        <f t="shared" si="31"/>
        <v>2.3550000000000001E-2</v>
      </c>
      <c r="O275" s="242">
        <f t="shared" si="32"/>
        <v>4.7017473498681281E-2</v>
      </c>
      <c r="P275" s="160">
        <f t="shared" si="33"/>
        <v>1.1050664215805665E-3</v>
      </c>
      <c r="Q275" s="161">
        <f t="shared" si="34"/>
        <v>5.1957431190946844E-5</v>
      </c>
    </row>
    <row r="276" spans="1:17">
      <c r="A276" s="23" t="s">
        <v>2450</v>
      </c>
      <c r="B276" s="23" t="s">
        <v>2451</v>
      </c>
      <c r="C276" s="23" t="s">
        <v>2452</v>
      </c>
      <c r="D276" s="23">
        <v>164534935231.80002</v>
      </c>
      <c r="E276" s="23">
        <v>1.4004369818323308</v>
      </c>
      <c r="F276" s="23">
        <v>8.75</v>
      </c>
      <c r="G276" s="23">
        <v>492.45739999999995</v>
      </c>
      <c r="H276" s="23">
        <v>334.11</v>
      </c>
      <c r="I276" s="239"/>
      <c r="J276" s="240" t="str">
        <f t="shared" si="28"/>
        <v>Linde PLC</v>
      </c>
      <c r="K276" s="241" t="str">
        <f t="shared" si="28"/>
        <v>LIN</v>
      </c>
      <c r="L276" s="158">
        <f t="shared" si="29"/>
        <v>164534.93523180002</v>
      </c>
      <c r="M276" s="159">
        <f t="shared" si="30"/>
        <v>1.4004369818323308E-2</v>
      </c>
      <c r="N276" s="159">
        <f t="shared" si="31"/>
        <v>8.7499999999999994E-2</v>
      </c>
      <c r="O276" s="242">
        <f t="shared" si="32"/>
        <v>0.10211706099787494</v>
      </c>
      <c r="P276" s="160">
        <f t="shared" si="33"/>
        <v>4.8434450675991138E-3</v>
      </c>
      <c r="Q276" s="161">
        <f t="shared" si="34"/>
        <v>4.9459837540787521E-4</v>
      </c>
    </row>
    <row r="277" spans="1:17">
      <c r="A277" s="23" t="s">
        <v>1754</v>
      </c>
      <c r="B277" s="23" t="s">
        <v>2453</v>
      </c>
      <c r="C277" s="23" t="s">
        <v>1755</v>
      </c>
      <c r="D277" s="23">
        <v>15635080122.200001</v>
      </c>
      <c r="E277" s="23">
        <v>1.742993848257006</v>
      </c>
      <c r="F277" s="23">
        <v>9.9849999999999994</v>
      </c>
      <c r="G277" s="23">
        <v>267.17500000000001</v>
      </c>
      <c r="H277" s="23">
        <v>58.52</v>
      </c>
      <c r="I277" s="239"/>
      <c r="J277" s="240" t="str">
        <f t="shared" si="28"/>
        <v>LKQ Corp</v>
      </c>
      <c r="K277" s="241" t="str">
        <f t="shared" si="28"/>
        <v>LKQ</v>
      </c>
      <c r="L277" s="158">
        <f t="shared" si="29"/>
        <v>15635.080122200001</v>
      </c>
      <c r="M277" s="159">
        <f t="shared" si="30"/>
        <v>1.7429938482570059E-2</v>
      </c>
      <c r="N277" s="159">
        <f t="shared" si="31"/>
        <v>9.9849999999999994E-2</v>
      </c>
      <c r="O277" s="242">
        <f t="shared" si="32"/>
        <v>0.11815012816131236</v>
      </c>
      <c r="P277" s="160">
        <f t="shared" si="33"/>
        <v>4.6025272136096789E-4</v>
      </c>
      <c r="Q277" s="161">
        <f t="shared" si="34"/>
        <v>5.4378918015391142E-5</v>
      </c>
    </row>
    <row r="278" spans="1:17">
      <c r="A278" s="23" t="s">
        <v>1756</v>
      </c>
      <c r="B278" s="23" t="s">
        <v>2896</v>
      </c>
      <c r="C278" s="23" t="s">
        <v>1335</v>
      </c>
      <c r="D278" s="23">
        <v>343603332198</v>
      </c>
      <c r="E278" s="23">
        <v>1.0533156351971684</v>
      </c>
      <c r="F278" s="23">
        <v>14.030000000000001</v>
      </c>
      <c r="G278" s="23">
        <v>950.17789999999991</v>
      </c>
      <c r="H278" s="23">
        <v>361.62</v>
      </c>
      <c r="I278" s="239"/>
      <c r="J278" s="240" t="str">
        <f t="shared" si="28"/>
        <v>Eli Lilly &amp; Co</v>
      </c>
      <c r="K278" s="241" t="str">
        <f t="shared" si="28"/>
        <v>LLY</v>
      </c>
      <c r="L278" s="158">
        <f t="shared" si="29"/>
        <v>343603.33219799999</v>
      </c>
      <c r="M278" s="159">
        <f t="shared" si="30"/>
        <v>1.0533156351971685E-2</v>
      </c>
      <c r="N278" s="159">
        <f t="shared" si="31"/>
        <v>0.14030000000000001</v>
      </c>
      <c r="O278" s="242">
        <f t="shared" si="32"/>
        <v>0.15157205727006251</v>
      </c>
      <c r="P278" s="160">
        <f t="shared" si="33"/>
        <v>1.0114714314017458E-2</v>
      </c>
      <c r="Q278" s="161">
        <f t="shared" si="34"/>
        <v>1.5331080572745753E-3</v>
      </c>
    </row>
    <row r="279" spans="1:17">
      <c r="A279" s="23" t="s">
        <v>1757</v>
      </c>
      <c r="B279" s="23" t="s">
        <v>2454</v>
      </c>
      <c r="C279" s="23" t="s">
        <v>1758</v>
      </c>
      <c r="D279" s="23">
        <v>117888730776.28999</v>
      </c>
      <c r="E279" s="23">
        <v>2.3253228997621322</v>
      </c>
      <c r="F279" s="23">
        <v>8.09</v>
      </c>
      <c r="G279" s="23">
        <v>262.07400000000001</v>
      </c>
      <c r="H279" s="23">
        <v>449.83</v>
      </c>
      <c r="I279" s="239"/>
      <c r="J279" s="240" t="str">
        <f t="shared" si="28"/>
        <v>Lockheed Martin Corp</v>
      </c>
      <c r="K279" s="241" t="str">
        <f t="shared" si="28"/>
        <v>LMT</v>
      </c>
      <c r="L279" s="158">
        <f t="shared" si="29"/>
        <v>117888.73077628999</v>
      </c>
      <c r="M279" s="159">
        <f t="shared" si="30"/>
        <v>2.3253228997621323E-2</v>
      </c>
      <c r="N279" s="159">
        <f t="shared" si="31"/>
        <v>8.09E-2</v>
      </c>
      <c r="O279" s="242">
        <f t="shared" si="32"/>
        <v>0.10509382211057511</v>
      </c>
      <c r="P279" s="160">
        <f t="shared" si="33"/>
        <v>3.4703121911436206E-3</v>
      </c>
      <c r="Q279" s="161">
        <f t="shared" si="34"/>
        <v>3.6470837208420778E-4</v>
      </c>
    </row>
    <row r="280" spans="1:17">
      <c r="A280" s="23" t="s">
        <v>1759</v>
      </c>
      <c r="B280" s="23" t="s">
        <v>2455</v>
      </c>
      <c r="C280" s="23" t="s">
        <v>1760</v>
      </c>
      <c r="D280" s="23">
        <v>5335363579.9200001</v>
      </c>
      <c r="E280" s="23">
        <v>5.7342213764668575</v>
      </c>
      <c r="F280" s="23">
        <v>8.24</v>
      </c>
      <c r="G280" s="23">
        <v>169.21549999999999</v>
      </c>
      <c r="H280" s="23">
        <v>31.53</v>
      </c>
      <c r="I280" s="239"/>
      <c r="J280" s="240" t="str">
        <f t="shared" si="28"/>
        <v>Lincoln National Corp</v>
      </c>
      <c r="K280" s="241" t="str">
        <f t="shared" si="28"/>
        <v>LNC</v>
      </c>
      <c r="L280" s="158">
        <f t="shared" si="29"/>
        <v>5335.3635799200001</v>
      </c>
      <c r="M280" s="159">
        <f t="shared" si="30"/>
        <v>5.7342213764668575E-2</v>
      </c>
      <c r="N280" s="159">
        <f t="shared" si="31"/>
        <v>8.2400000000000001E-2</v>
      </c>
      <c r="O280" s="242">
        <f t="shared" si="32"/>
        <v>0.14210471297177291</v>
      </c>
      <c r="P280" s="160">
        <f t="shared" si="33"/>
        <v>1.5705807632042043E-4</v>
      </c>
      <c r="Q280" s="161">
        <f t="shared" si="34"/>
        <v>2.2318692855412148E-5</v>
      </c>
    </row>
    <row r="281" spans="1:17">
      <c r="A281" s="23" t="s">
        <v>2456</v>
      </c>
      <c r="B281" s="23" t="s">
        <v>2457</v>
      </c>
      <c r="C281" s="23" t="s">
        <v>1266</v>
      </c>
      <c r="D281" s="23">
        <v>13934221783.299999</v>
      </c>
      <c r="E281" s="23">
        <v>3.0805260313457037</v>
      </c>
      <c r="F281" s="23">
        <v>6.093</v>
      </c>
      <c r="G281" s="23">
        <v>251.02179999999998</v>
      </c>
      <c r="H281" s="23">
        <v>55.51</v>
      </c>
      <c r="I281" s="239"/>
      <c r="J281" s="240" t="str">
        <f t="shared" si="28"/>
        <v>Alliant Energy Corp</v>
      </c>
      <c r="K281" s="241" t="str">
        <f t="shared" si="28"/>
        <v>LNT</v>
      </c>
      <c r="L281" s="158">
        <f t="shared" si="29"/>
        <v>13934.2217833</v>
      </c>
      <c r="M281" s="159">
        <f t="shared" si="30"/>
        <v>3.0805260313457036E-2</v>
      </c>
      <c r="N281" s="159">
        <f t="shared" si="31"/>
        <v>6.0929999999999998E-2</v>
      </c>
      <c r="O281" s="242">
        <f t="shared" si="32"/>
        <v>9.2673742568906509E-2</v>
      </c>
      <c r="P281" s="160">
        <f t="shared" si="33"/>
        <v>4.1018424246544238E-4</v>
      </c>
      <c r="Q281" s="161">
        <f t="shared" si="34"/>
        <v>3.8013308892064335E-5</v>
      </c>
    </row>
    <row r="282" spans="1:17">
      <c r="A282" s="23" t="s">
        <v>1761</v>
      </c>
      <c r="B282" s="23" t="s">
        <v>2458</v>
      </c>
      <c r="C282" s="23" t="s">
        <v>1762</v>
      </c>
      <c r="D282" s="23">
        <v>128293698312.00002</v>
      </c>
      <c r="E282" s="23">
        <v>1.8325791855203621</v>
      </c>
      <c r="F282" s="23">
        <v>18.43</v>
      </c>
      <c r="G282" s="23">
        <v>604.70259999999996</v>
      </c>
      <c r="H282" s="23">
        <v>212.16</v>
      </c>
      <c r="I282" s="239"/>
      <c r="J282" s="240" t="str">
        <f t="shared" si="28"/>
        <v>Lowe's Cos Inc</v>
      </c>
      <c r="K282" s="241" t="str">
        <f t="shared" si="28"/>
        <v>LOW</v>
      </c>
      <c r="L282" s="158">
        <f t="shared" si="29"/>
        <v>128293.69831200002</v>
      </c>
      <c r="M282" s="159">
        <f t="shared" si="30"/>
        <v>1.8325791855203621E-2</v>
      </c>
      <c r="N282" s="159">
        <f t="shared" si="31"/>
        <v>0.18429999999999999</v>
      </c>
      <c r="O282" s="242">
        <f t="shared" si="32"/>
        <v>0.20431451357466063</v>
      </c>
      <c r="P282" s="160">
        <f t="shared" si="33"/>
        <v>3.7766051289830223E-3</v>
      </c>
      <c r="Q282" s="161">
        <f t="shared" si="34"/>
        <v>7.7161523989173464E-4</v>
      </c>
    </row>
    <row r="283" spans="1:17">
      <c r="A283" s="23" t="s">
        <v>1763</v>
      </c>
      <c r="B283" s="23" t="s">
        <v>2459</v>
      </c>
      <c r="C283" s="23" t="s">
        <v>1764</v>
      </c>
      <c r="D283" s="23">
        <v>64598800083.119995</v>
      </c>
      <c r="E283" s="23">
        <v>1.406042181265438</v>
      </c>
      <c r="F283" s="23">
        <v>1.81</v>
      </c>
      <c r="G283" s="23">
        <v>136.3793</v>
      </c>
      <c r="H283" s="23">
        <v>473.67</v>
      </c>
      <c r="I283" s="239"/>
      <c r="J283" s="240" t="str">
        <f t="shared" si="28"/>
        <v>Lam Research Corp</v>
      </c>
      <c r="K283" s="241" t="str">
        <f t="shared" si="28"/>
        <v>LRCX</v>
      </c>
      <c r="L283" s="158">
        <f t="shared" si="29"/>
        <v>64598.800083119997</v>
      </c>
      <c r="M283" s="159">
        <f t="shared" si="30"/>
        <v>1.406042181265438E-2</v>
      </c>
      <c r="N283" s="159">
        <f t="shared" si="31"/>
        <v>1.8100000000000002E-2</v>
      </c>
      <c r="O283" s="242">
        <f t="shared" si="32"/>
        <v>3.2287668630058899E-2</v>
      </c>
      <c r="P283" s="160">
        <f t="shared" si="33"/>
        <v>1.9016067268304833E-3</v>
      </c>
      <c r="Q283" s="161">
        <f t="shared" si="34"/>
        <v>6.1398447860593579E-5</v>
      </c>
    </row>
    <row r="284" spans="1:17">
      <c r="A284" s="23" t="s">
        <v>2795</v>
      </c>
      <c r="B284" s="23" t="s">
        <v>2833</v>
      </c>
      <c r="C284" s="23" t="s">
        <v>2796</v>
      </c>
      <c r="D284" s="23">
        <v>6104038773.6999998</v>
      </c>
      <c r="E284" s="23">
        <v>12.711864406779661</v>
      </c>
      <c r="F284" s="23">
        <v>-14.065</v>
      </c>
      <c r="G284" s="23">
        <v>1034.5829999999999</v>
      </c>
      <c r="H284" s="23">
        <v>5.9</v>
      </c>
      <c r="I284" s="239"/>
      <c r="J284" s="240" t="str">
        <f t="shared" si="28"/>
        <v>Lumen Technologies Inc</v>
      </c>
      <c r="K284" s="241" t="str">
        <f t="shared" si="28"/>
        <v>LUMN</v>
      </c>
      <c r="L284" s="158">
        <f t="shared" si="29"/>
        <v>6104.0387737000001</v>
      </c>
      <c r="M284" s="159">
        <f t="shared" si="30"/>
        <v>0.1271186440677966</v>
      </c>
      <c r="N284" s="159">
        <f t="shared" si="31"/>
        <v>-0.14065</v>
      </c>
      <c r="O284" s="242">
        <f t="shared" si="32"/>
        <v>-2.2470974576271188E-2</v>
      </c>
      <c r="P284" s="160">
        <f t="shared" si="33"/>
        <v>1.796857089909803E-4</v>
      </c>
      <c r="Q284" s="161">
        <f t="shared" si="34"/>
        <v>-4.037712998455582E-6</v>
      </c>
    </row>
    <row r="285" spans="1:17">
      <c r="A285" s="23" t="s">
        <v>1765</v>
      </c>
      <c r="B285" s="23" t="s">
        <v>2460</v>
      </c>
      <c r="C285" s="23" t="s">
        <v>1766</v>
      </c>
      <c r="D285" s="23">
        <v>21962886627.960003</v>
      </c>
      <c r="E285" s="23">
        <v>0</v>
      </c>
      <c r="F285" s="23">
        <v>127.24000000000001</v>
      </c>
      <c r="G285" s="23">
        <v>593.75199999999995</v>
      </c>
      <c r="H285" s="23">
        <v>36.99</v>
      </c>
      <c r="I285" s="239"/>
      <c r="J285" s="240" t="str">
        <f t="shared" si="28"/>
        <v>Southwest Airlines Co</v>
      </c>
      <c r="K285" s="241" t="str">
        <f t="shared" si="28"/>
        <v>LUV</v>
      </c>
      <c r="L285" s="158">
        <f t="shared" si="29"/>
        <v>21962.886627960004</v>
      </c>
      <c r="M285" s="159">
        <f t="shared" si="30"/>
        <v>0</v>
      </c>
      <c r="N285" s="159">
        <f t="shared" si="31"/>
        <v>1.2724000000000002</v>
      </c>
      <c r="O285" s="242">
        <f t="shared" si="32"/>
        <v>1.2724000000000002</v>
      </c>
      <c r="P285" s="160">
        <f t="shared" si="33"/>
        <v>6.4652552212432458E-4</v>
      </c>
      <c r="Q285" s="161">
        <f t="shared" si="34"/>
        <v>8.2263907435099076E-4</v>
      </c>
    </row>
    <row r="286" spans="1:17">
      <c r="A286" s="23" t="s">
        <v>2666</v>
      </c>
      <c r="B286" s="23" t="s">
        <v>2725</v>
      </c>
      <c r="C286" s="23" t="s">
        <v>2667</v>
      </c>
      <c r="D286" s="23">
        <v>42006219312.199997</v>
      </c>
      <c r="E286" s="23">
        <v>2.5468437329452431E-2</v>
      </c>
      <c r="F286" s="23">
        <v>-53.5</v>
      </c>
      <c r="G286" s="23">
        <v>764.16629999999998</v>
      </c>
      <c r="H286" s="23">
        <v>54.97</v>
      </c>
      <c r="I286" s="239"/>
      <c r="J286" s="240" t="str">
        <f t="shared" si="28"/>
        <v>Las Vegas Sands Corp</v>
      </c>
      <c r="K286" s="241" t="str">
        <f t="shared" si="28"/>
        <v>LVS</v>
      </c>
      <c r="L286" s="158">
        <f t="shared" si="29"/>
        <v>42006.219312199995</v>
      </c>
      <c r="M286" s="159">
        <f t="shared" si="30"/>
        <v>2.5468437329452428E-4</v>
      </c>
      <c r="N286" s="159">
        <f t="shared" si="31"/>
        <v>-0.53500000000000003</v>
      </c>
      <c r="O286" s="242">
        <f t="shared" si="32"/>
        <v>-0.53481344369656181</v>
      </c>
      <c r="P286" s="160">
        <f t="shared" si="33"/>
        <v>1.2365447827206461E-3</v>
      </c>
      <c r="Q286" s="161">
        <f t="shared" si="34"/>
        <v>-6.6132077353184553E-4</v>
      </c>
    </row>
    <row r="287" spans="1:17">
      <c r="A287" s="23" t="s">
        <v>2461</v>
      </c>
      <c r="B287" s="23" t="s">
        <v>2462</v>
      </c>
      <c r="C287" s="23" t="s">
        <v>2463</v>
      </c>
      <c r="D287" s="23">
        <v>14122337114.4</v>
      </c>
      <c r="E287" s="23">
        <v>1.0421760391198045</v>
      </c>
      <c r="F287" s="23">
        <v>25.225000000000001</v>
      </c>
      <c r="G287" s="23">
        <v>143.8706</v>
      </c>
      <c r="H287" s="23">
        <v>98.16</v>
      </c>
      <c r="I287" s="239"/>
      <c r="J287" s="240" t="str">
        <f t="shared" si="28"/>
        <v>Lamb Weston Holdings Inc</v>
      </c>
      <c r="K287" s="241" t="str">
        <f t="shared" si="28"/>
        <v>LW</v>
      </c>
      <c r="L287" s="158">
        <f t="shared" si="29"/>
        <v>14122.337114399999</v>
      </c>
      <c r="M287" s="159">
        <f t="shared" si="30"/>
        <v>1.0421760391198045E-2</v>
      </c>
      <c r="N287" s="159">
        <f t="shared" si="31"/>
        <v>0.25225000000000003</v>
      </c>
      <c r="O287" s="242">
        <f t="shared" si="32"/>
        <v>0.26398620492053793</v>
      </c>
      <c r="P287" s="160">
        <f t="shared" si="33"/>
        <v>4.1572182797135611E-4</v>
      </c>
      <c r="Q287" s="161">
        <f t="shared" si="34"/>
        <v>1.0974482766878703E-4</v>
      </c>
    </row>
    <row r="288" spans="1:17">
      <c r="A288" s="23" t="s">
        <v>1767</v>
      </c>
      <c r="B288" s="23" t="s">
        <v>2464</v>
      </c>
      <c r="C288" s="23" t="s">
        <v>1768</v>
      </c>
      <c r="D288" s="23">
        <v>30520778105.09</v>
      </c>
      <c r="E288" s="23">
        <v>5.8753867491731562</v>
      </c>
      <c r="F288" s="23">
        <v>14</v>
      </c>
      <c r="G288" s="23">
        <v>325.62439999999998</v>
      </c>
      <c r="H288" s="23">
        <v>93.73</v>
      </c>
      <c r="I288" s="239"/>
      <c r="J288" s="240" t="str">
        <f t="shared" si="28"/>
        <v>LyondellBasell Industries NV</v>
      </c>
      <c r="K288" s="241" t="str">
        <f t="shared" si="28"/>
        <v>LYB</v>
      </c>
      <c r="L288" s="158">
        <f t="shared" si="29"/>
        <v>30520.778105090001</v>
      </c>
      <c r="M288" s="159">
        <f t="shared" si="30"/>
        <v>5.875386749173156E-2</v>
      </c>
      <c r="N288" s="159">
        <f t="shared" si="31"/>
        <v>0.14000000000000001</v>
      </c>
      <c r="O288" s="242">
        <f t="shared" si="32"/>
        <v>0.20286663821615281</v>
      </c>
      <c r="P288" s="160">
        <f t="shared" si="33"/>
        <v>8.9844574323456276E-4</v>
      </c>
      <c r="Q288" s="161">
        <f t="shared" si="34"/>
        <v>1.8226466754960857E-4</v>
      </c>
    </row>
    <row r="289" spans="1:17">
      <c r="A289" s="23" t="s">
        <v>2684</v>
      </c>
      <c r="B289" s="23" t="s">
        <v>2726</v>
      </c>
      <c r="C289" s="23" t="s">
        <v>2685</v>
      </c>
      <c r="D289" s="23">
        <v>17237491766.139999</v>
      </c>
      <c r="E289" s="23">
        <v>0</v>
      </c>
      <c r="F289" s="23" t="s">
        <v>1377</v>
      </c>
      <c r="G289" s="23">
        <v>230.87989999999999</v>
      </c>
      <c r="H289" s="23">
        <v>74.66</v>
      </c>
      <c r="I289" s="239"/>
      <c r="J289" s="240" t="str">
        <f t="shared" si="28"/>
        <v>Live Nation Entertainment Inc</v>
      </c>
      <c r="K289" s="241" t="str">
        <f t="shared" si="28"/>
        <v>LYV</v>
      </c>
      <c r="L289" s="158">
        <f t="shared" si="29"/>
        <v>17237.49176614</v>
      </c>
      <c r="M289" s="159">
        <f t="shared" si="30"/>
        <v>0</v>
      </c>
      <c r="N289" s="159" t="str">
        <f t="shared" si="31"/>
        <v>N/A</v>
      </c>
      <c r="O289" s="242" t="str">
        <f t="shared" si="32"/>
        <v>N/A</v>
      </c>
      <c r="P289" s="160" t="str">
        <f t="shared" si="33"/>
        <v>N/A</v>
      </c>
      <c r="Q289" s="161" t="str">
        <f t="shared" si="34"/>
        <v>N/A</v>
      </c>
    </row>
    <row r="290" spans="1:17">
      <c r="A290" s="23" t="s">
        <v>1769</v>
      </c>
      <c r="B290" s="23" t="s">
        <v>2465</v>
      </c>
      <c r="C290" s="23" t="s">
        <v>1770</v>
      </c>
      <c r="D290" s="23">
        <v>361047374708</v>
      </c>
      <c r="E290" s="23">
        <v>0.50756284618662129</v>
      </c>
      <c r="F290" s="23">
        <v>22.558</v>
      </c>
      <c r="G290" s="23">
        <v>953.803</v>
      </c>
      <c r="H290" s="23">
        <v>375.52</v>
      </c>
      <c r="I290" s="239"/>
      <c r="J290" s="240" t="str">
        <f t="shared" si="28"/>
        <v>Mastercard Inc</v>
      </c>
      <c r="K290" s="241" t="str">
        <f t="shared" si="28"/>
        <v>MA</v>
      </c>
      <c r="L290" s="158">
        <f t="shared" si="29"/>
        <v>361047.37470799999</v>
      </c>
      <c r="M290" s="159">
        <f t="shared" si="30"/>
        <v>5.0756284618662132E-3</v>
      </c>
      <c r="N290" s="159">
        <f t="shared" si="31"/>
        <v>0.22558</v>
      </c>
      <c r="O290" s="242">
        <f t="shared" si="32"/>
        <v>0.23122810859608012</v>
      </c>
      <c r="P290" s="160">
        <f t="shared" si="33"/>
        <v>1.0628217792989985E-2</v>
      </c>
      <c r="Q290" s="161">
        <f t="shared" si="34"/>
        <v>2.4575426980202792E-3</v>
      </c>
    </row>
    <row r="291" spans="1:17">
      <c r="A291" s="23" t="s">
        <v>2093</v>
      </c>
      <c r="B291" s="23" t="s">
        <v>2466</v>
      </c>
      <c r="C291" s="23" t="s">
        <v>2094</v>
      </c>
      <c r="D291" s="23">
        <v>18465929948.379997</v>
      </c>
      <c r="E291" s="23">
        <v>2.9485335501219438</v>
      </c>
      <c r="F291" s="23" t="s">
        <v>1377</v>
      </c>
      <c r="G291" s="23">
        <v>115.47699999999999</v>
      </c>
      <c r="H291" s="23">
        <v>159.91</v>
      </c>
      <c r="I291" s="239"/>
      <c r="J291" s="240" t="str">
        <f t="shared" si="28"/>
        <v>Mid-America Apartment Communities Inc</v>
      </c>
      <c r="K291" s="241" t="str">
        <f t="shared" si="28"/>
        <v>MAA</v>
      </c>
      <c r="L291" s="158">
        <f t="shared" si="29"/>
        <v>18465.929948379999</v>
      </c>
      <c r="M291" s="159">
        <f t="shared" si="30"/>
        <v>2.9485335501219439E-2</v>
      </c>
      <c r="N291" s="159" t="str">
        <f t="shared" si="31"/>
        <v>N/A</v>
      </c>
      <c r="O291" s="242" t="str">
        <f t="shared" si="32"/>
        <v>N/A</v>
      </c>
      <c r="P291" s="160" t="str">
        <f t="shared" si="33"/>
        <v>N/A</v>
      </c>
      <c r="Q291" s="161" t="str">
        <f t="shared" si="34"/>
        <v>N/A</v>
      </c>
    </row>
    <row r="292" spans="1:17">
      <c r="A292" s="23" t="s">
        <v>1771</v>
      </c>
      <c r="B292" s="23" t="s">
        <v>2467</v>
      </c>
      <c r="C292" s="23" t="s">
        <v>1772</v>
      </c>
      <c r="D292" s="23">
        <v>51209778591.139999</v>
      </c>
      <c r="E292" s="23">
        <v>0.57670911113858336</v>
      </c>
      <c r="F292" s="23">
        <v>37.49</v>
      </c>
      <c r="G292" s="23">
        <v>316.53960000000001</v>
      </c>
      <c r="H292" s="23">
        <v>161.78</v>
      </c>
      <c r="I292" s="239"/>
      <c r="J292" s="240" t="str">
        <f t="shared" si="28"/>
        <v>Marriott International Inc/MD</v>
      </c>
      <c r="K292" s="241" t="str">
        <f t="shared" si="28"/>
        <v>MAR</v>
      </c>
      <c r="L292" s="158">
        <f t="shared" si="29"/>
        <v>51209.778591139999</v>
      </c>
      <c r="M292" s="159">
        <f t="shared" si="30"/>
        <v>5.7670911113858339E-3</v>
      </c>
      <c r="N292" s="159">
        <f t="shared" si="31"/>
        <v>0.37490000000000001</v>
      </c>
      <c r="O292" s="242">
        <f t="shared" si="32"/>
        <v>0.3817481323402151</v>
      </c>
      <c r="P292" s="160">
        <f t="shared" si="33"/>
        <v>1.5074716453418709E-3</v>
      </c>
      <c r="Q292" s="161">
        <f t="shared" si="34"/>
        <v>5.7547448516509037E-4</v>
      </c>
    </row>
    <row r="293" spans="1:17">
      <c r="A293" s="23" t="s">
        <v>1773</v>
      </c>
      <c r="B293" s="23" t="s">
        <v>2468</v>
      </c>
      <c r="C293" s="23" t="s">
        <v>1774</v>
      </c>
      <c r="D293" s="23">
        <v>11727514396</v>
      </c>
      <c r="E293" s="23">
        <v>2.1153846153846159</v>
      </c>
      <c r="F293" s="23">
        <v>7.2050000000000001</v>
      </c>
      <c r="G293" s="23">
        <v>225.5291</v>
      </c>
      <c r="H293" s="23">
        <v>52</v>
      </c>
      <c r="I293" s="239"/>
      <c r="J293" s="240" t="str">
        <f t="shared" si="28"/>
        <v>Masco Corp</v>
      </c>
      <c r="K293" s="241" t="str">
        <f t="shared" si="28"/>
        <v>MAS</v>
      </c>
      <c r="L293" s="158">
        <f t="shared" si="29"/>
        <v>11727.514396</v>
      </c>
      <c r="M293" s="159">
        <f t="shared" si="30"/>
        <v>2.1153846153846158E-2</v>
      </c>
      <c r="N293" s="159">
        <f t="shared" si="31"/>
        <v>7.2050000000000003E-2</v>
      </c>
      <c r="O293" s="242">
        <f t="shared" si="32"/>
        <v>9.3965913461538472E-2</v>
      </c>
      <c r="P293" s="160">
        <f t="shared" si="33"/>
        <v>3.4522499234877172E-4</v>
      </c>
      <c r="Q293" s="161">
        <f t="shared" si="34"/>
        <v>3.2439381755804966E-5</v>
      </c>
    </row>
    <row r="294" spans="1:17">
      <c r="A294" s="23" t="s">
        <v>1775</v>
      </c>
      <c r="B294" s="23" t="s">
        <v>2469</v>
      </c>
      <c r="C294" s="23" t="s">
        <v>1776</v>
      </c>
      <c r="D294" s="23">
        <v>196941460319.87997</v>
      </c>
      <c r="E294" s="23">
        <v>2.0989995909107813</v>
      </c>
      <c r="F294" s="23">
        <v>7.63</v>
      </c>
      <c r="G294" s="23">
        <v>732.4239</v>
      </c>
      <c r="H294" s="23">
        <v>268.89</v>
      </c>
      <c r="I294" s="239"/>
      <c r="J294" s="240" t="str">
        <f t="shared" si="28"/>
        <v>McDonald's Corp</v>
      </c>
      <c r="K294" s="241" t="str">
        <f t="shared" si="28"/>
        <v>MCD</v>
      </c>
      <c r="L294" s="158">
        <f t="shared" si="29"/>
        <v>196941.46031987999</v>
      </c>
      <c r="M294" s="159">
        <f t="shared" si="30"/>
        <v>2.0989995909107814E-2</v>
      </c>
      <c r="N294" s="159">
        <f t="shared" si="31"/>
        <v>7.6299999999999993E-2</v>
      </c>
      <c r="O294" s="242">
        <f t="shared" si="32"/>
        <v>9.8090764253040266E-2</v>
      </c>
      <c r="P294" s="160">
        <f t="shared" si="33"/>
        <v>5.7974018906577591E-3</v>
      </c>
      <c r="Q294" s="161">
        <f t="shared" si="34"/>
        <v>5.6867158213664019E-4</v>
      </c>
    </row>
    <row r="295" spans="1:17">
      <c r="A295" s="23" t="s">
        <v>1777</v>
      </c>
      <c r="B295" s="23" t="s">
        <v>2470</v>
      </c>
      <c r="C295" s="23" t="s">
        <v>1778</v>
      </c>
      <c r="D295" s="23">
        <v>41206652553.199997</v>
      </c>
      <c r="E295" s="23">
        <v>1.6791243993593166</v>
      </c>
      <c r="F295" s="23">
        <v>17.824999999999999</v>
      </c>
      <c r="G295" s="23">
        <v>550.00869999999998</v>
      </c>
      <c r="H295" s="23">
        <v>74.92</v>
      </c>
      <c r="I295" s="239"/>
      <c r="J295" s="240" t="str">
        <f t="shared" si="28"/>
        <v>Microchip Technology Inc</v>
      </c>
      <c r="K295" s="241" t="str">
        <f t="shared" si="28"/>
        <v>MCHP</v>
      </c>
      <c r="L295" s="158">
        <f t="shared" si="29"/>
        <v>41206.652553199994</v>
      </c>
      <c r="M295" s="159">
        <f t="shared" si="30"/>
        <v>1.6791243993593167E-2</v>
      </c>
      <c r="N295" s="159">
        <f t="shared" si="31"/>
        <v>0.17824999999999999</v>
      </c>
      <c r="O295" s="242">
        <f t="shared" si="32"/>
        <v>0.19653776361452216</v>
      </c>
      <c r="P295" s="160">
        <f t="shared" si="33"/>
        <v>1.2130077893785399E-3</v>
      </c>
      <c r="Q295" s="161">
        <f t="shared" si="34"/>
        <v>2.3840183817145356E-4</v>
      </c>
    </row>
    <row r="296" spans="1:17">
      <c r="A296" s="23" t="s">
        <v>1779</v>
      </c>
      <c r="B296" s="23" t="s">
        <v>2471</v>
      </c>
      <c r="C296" s="23" t="s">
        <v>1233</v>
      </c>
      <c r="D296" s="23">
        <v>54138168598.799995</v>
      </c>
      <c r="E296" s="23">
        <v>0.53351143238783683</v>
      </c>
      <c r="F296" s="23">
        <v>15.655000000000001</v>
      </c>
      <c r="G296" s="23">
        <v>141.79349999999999</v>
      </c>
      <c r="H296" s="23">
        <v>381.81</v>
      </c>
      <c r="I296" s="239"/>
      <c r="J296" s="240" t="str">
        <f t="shared" si="28"/>
        <v>McKesson Corp</v>
      </c>
      <c r="K296" s="241" t="str">
        <f t="shared" si="28"/>
        <v>MCK</v>
      </c>
      <c r="L296" s="158">
        <f t="shared" si="29"/>
        <v>54138.168598799995</v>
      </c>
      <c r="M296" s="159">
        <f t="shared" si="30"/>
        <v>5.3351143238783679E-3</v>
      </c>
      <c r="N296" s="159">
        <f t="shared" si="31"/>
        <v>0.15655000000000002</v>
      </c>
      <c r="O296" s="242">
        <f t="shared" si="32"/>
        <v>0.16230272039757998</v>
      </c>
      <c r="P296" s="160">
        <f t="shared" si="33"/>
        <v>1.5936751991259069E-3</v>
      </c>
      <c r="Q296" s="161">
        <f t="shared" si="34"/>
        <v>2.5865782024828967E-4</v>
      </c>
    </row>
    <row r="297" spans="1:17">
      <c r="A297" s="23" t="s">
        <v>1780</v>
      </c>
      <c r="B297" s="23" t="s">
        <v>2472</v>
      </c>
      <c r="C297" s="23" t="s">
        <v>1781</v>
      </c>
      <c r="D297" s="23">
        <v>57621895999.999992</v>
      </c>
      <c r="E297" s="23">
        <v>0.88862747591644686</v>
      </c>
      <c r="F297" s="23" t="s">
        <v>1377</v>
      </c>
      <c r="G297" s="23">
        <v>183.2</v>
      </c>
      <c r="H297" s="23">
        <v>314.52999999999997</v>
      </c>
      <c r="I297" s="239"/>
      <c r="J297" s="240" t="str">
        <f t="shared" si="28"/>
        <v>Moody's Corp</v>
      </c>
      <c r="K297" s="241" t="str">
        <f t="shared" si="28"/>
        <v>MCO</v>
      </c>
      <c r="L297" s="158">
        <f t="shared" si="29"/>
        <v>57621.895999999993</v>
      </c>
      <c r="M297" s="159">
        <f t="shared" si="30"/>
        <v>8.8862747591644687E-3</v>
      </c>
      <c r="N297" s="159" t="str">
        <f t="shared" si="31"/>
        <v>N/A</v>
      </c>
      <c r="O297" s="242" t="str">
        <f t="shared" si="32"/>
        <v>N/A</v>
      </c>
      <c r="P297" s="160" t="str">
        <f t="shared" si="33"/>
        <v>N/A</v>
      </c>
      <c r="Q297" s="161" t="str">
        <f t="shared" si="34"/>
        <v>N/A</v>
      </c>
    </row>
    <row r="298" spans="1:17">
      <c r="A298" s="23" t="s">
        <v>1782</v>
      </c>
      <c r="B298" s="23" t="s">
        <v>2473</v>
      </c>
      <c r="C298" s="23" t="s">
        <v>1783</v>
      </c>
      <c r="D298" s="23">
        <v>91578377146.480011</v>
      </c>
      <c r="E298" s="23">
        <v>2.2800477184610797</v>
      </c>
      <c r="F298" s="23">
        <v>5.54</v>
      </c>
      <c r="G298" s="23">
        <v>1365.6189999999999</v>
      </c>
      <c r="H298" s="23">
        <v>67.06</v>
      </c>
      <c r="I298" s="239"/>
      <c r="J298" s="240" t="str">
        <f t="shared" si="28"/>
        <v>Mondelez International Inc</v>
      </c>
      <c r="K298" s="241" t="str">
        <f t="shared" si="28"/>
        <v>MDLZ</v>
      </c>
      <c r="L298" s="158">
        <f t="shared" si="29"/>
        <v>91578.377146480008</v>
      </c>
      <c r="M298" s="159">
        <f t="shared" si="30"/>
        <v>2.2800477184610798E-2</v>
      </c>
      <c r="N298" s="159">
        <f t="shared" si="31"/>
        <v>5.5399999999999998E-2</v>
      </c>
      <c r="O298" s="242">
        <f t="shared" si="32"/>
        <v>7.8832050402624518E-2</v>
      </c>
      <c r="P298" s="160">
        <f t="shared" si="33"/>
        <v>2.695809485468611E-3</v>
      </c>
      <c r="Q298" s="161">
        <f t="shared" si="34"/>
        <v>2.1251618923433482E-4</v>
      </c>
    </row>
    <row r="299" spans="1:17">
      <c r="A299" s="23" t="s">
        <v>1784</v>
      </c>
      <c r="B299" s="23" t="s">
        <v>2474</v>
      </c>
      <c r="C299" s="23" t="s">
        <v>1785</v>
      </c>
      <c r="D299" s="23">
        <v>107199204427.02</v>
      </c>
      <c r="E299" s="23">
        <v>3.2113165405137112</v>
      </c>
      <c r="F299" s="23">
        <v>6.7370000000000001</v>
      </c>
      <c r="G299" s="23">
        <v>1330.1799999999998</v>
      </c>
      <c r="H299" s="23">
        <v>80.59</v>
      </c>
      <c r="I299" s="239"/>
      <c r="J299" s="240" t="str">
        <f t="shared" si="28"/>
        <v>Medtronic PLC</v>
      </c>
      <c r="K299" s="241" t="str">
        <f t="shared" si="28"/>
        <v>MDT</v>
      </c>
      <c r="L299" s="158">
        <f t="shared" si="29"/>
        <v>107199.20442702</v>
      </c>
      <c r="M299" s="159">
        <f t="shared" si="30"/>
        <v>3.211316540513711E-2</v>
      </c>
      <c r="N299" s="159">
        <f t="shared" si="31"/>
        <v>6.7369999999999999E-2</v>
      </c>
      <c r="O299" s="242">
        <f t="shared" si="32"/>
        <v>0.10056489738180915</v>
      </c>
      <c r="P299" s="160">
        <f t="shared" si="33"/>
        <v>3.1556426433153612E-3</v>
      </c>
      <c r="Q299" s="161">
        <f t="shared" si="34"/>
        <v>3.1734687859867031E-4</v>
      </c>
    </row>
    <row r="300" spans="1:17">
      <c r="A300" s="23" t="s">
        <v>1786</v>
      </c>
      <c r="B300" s="23" t="s">
        <v>2475</v>
      </c>
      <c r="C300" s="23" t="s">
        <v>1787</v>
      </c>
      <c r="D300" s="23">
        <v>56428878263.600006</v>
      </c>
      <c r="E300" s="23">
        <v>2.7488876529477198</v>
      </c>
      <c r="F300" s="23">
        <v>3.1630000000000003</v>
      </c>
      <c r="G300" s="23">
        <v>784.60619999999994</v>
      </c>
      <c r="H300" s="23">
        <v>71.92</v>
      </c>
      <c r="I300" s="239"/>
      <c r="J300" s="240" t="str">
        <f t="shared" si="28"/>
        <v>MetLife Inc</v>
      </c>
      <c r="K300" s="241" t="str">
        <f t="shared" si="28"/>
        <v>MET</v>
      </c>
      <c r="L300" s="158">
        <f t="shared" si="29"/>
        <v>56428.878263600003</v>
      </c>
      <c r="M300" s="159">
        <f t="shared" si="30"/>
        <v>2.7488876529477197E-2</v>
      </c>
      <c r="N300" s="159">
        <f t="shared" si="31"/>
        <v>3.1630000000000005E-2</v>
      </c>
      <c r="O300" s="242">
        <f t="shared" si="32"/>
        <v>5.955361311179088E-2</v>
      </c>
      <c r="P300" s="160">
        <f t="shared" si="33"/>
        <v>1.6611072396931364E-3</v>
      </c>
      <c r="Q300" s="161">
        <f t="shared" si="34"/>
        <v>9.8924937889879926E-5</v>
      </c>
    </row>
    <row r="301" spans="1:17">
      <c r="A301" s="23" t="s">
        <v>3002</v>
      </c>
      <c r="B301" s="23" t="s">
        <v>2891</v>
      </c>
      <c r="C301" s="23" t="s">
        <v>3003</v>
      </c>
      <c r="D301" s="23">
        <v>359188546703.75995</v>
      </c>
      <c r="E301" s="23">
        <v>0</v>
      </c>
      <c r="F301" s="23">
        <v>0.86599999999999999</v>
      </c>
      <c r="G301" s="23">
        <v>2255.3209999999999</v>
      </c>
      <c r="H301" s="23">
        <v>136.97999999999999</v>
      </c>
      <c r="I301" s="239"/>
      <c r="J301" s="240" t="str">
        <f t="shared" si="28"/>
        <v>Meta Platforms Inc</v>
      </c>
      <c r="K301" s="241" t="str">
        <f t="shared" si="28"/>
        <v>META</v>
      </c>
      <c r="L301" s="158">
        <f t="shared" si="29"/>
        <v>359188.54670375993</v>
      </c>
      <c r="M301" s="159">
        <f t="shared" si="30"/>
        <v>0</v>
      </c>
      <c r="N301" s="159">
        <f t="shared" si="31"/>
        <v>8.6599999999999993E-3</v>
      </c>
      <c r="O301" s="242">
        <f t="shared" si="32"/>
        <v>8.6599999999999993E-3</v>
      </c>
      <c r="P301" s="160">
        <f t="shared" si="33"/>
        <v>1.0573499132080872E-2</v>
      </c>
      <c r="Q301" s="161">
        <f t="shared" si="34"/>
        <v>9.1566502483820351E-5</v>
      </c>
    </row>
    <row r="302" spans="1:17">
      <c r="A302" s="23" t="s">
        <v>2152</v>
      </c>
      <c r="B302" s="23" t="s">
        <v>2476</v>
      </c>
      <c r="C302" s="23" t="s">
        <v>2153</v>
      </c>
      <c r="D302" s="23">
        <v>15184162503.839998</v>
      </c>
      <c r="E302" s="23">
        <v>5.3110773899848258E-2</v>
      </c>
      <c r="F302" s="23">
        <v>17.57</v>
      </c>
      <c r="G302" s="23">
        <v>384.02029999999996</v>
      </c>
      <c r="H302" s="23">
        <v>39.54</v>
      </c>
      <c r="I302" s="239"/>
      <c r="J302" s="240" t="str">
        <f t="shared" si="28"/>
        <v>MGM Resorts International</v>
      </c>
      <c r="K302" s="241" t="str">
        <f t="shared" si="28"/>
        <v>MGM</v>
      </c>
      <c r="L302" s="158">
        <f t="shared" si="29"/>
        <v>15184.162503839998</v>
      </c>
      <c r="M302" s="159">
        <f t="shared" si="30"/>
        <v>5.3110773899848259E-4</v>
      </c>
      <c r="N302" s="159">
        <f t="shared" si="31"/>
        <v>0.1757</v>
      </c>
      <c r="O302" s="242">
        <f t="shared" si="32"/>
        <v>0.17627776555386948</v>
      </c>
      <c r="P302" s="160">
        <f t="shared" si="33"/>
        <v>4.4697897672149394E-4</v>
      </c>
      <c r="Q302" s="161">
        <f t="shared" si="34"/>
        <v>7.8792455266019993E-5</v>
      </c>
    </row>
    <row r="303" spans="1:17">
      <c r="A303" s="23" t="s">
        <v>1788</v>
      </c>
      <c r="B303" s="23" t="s">
        <v>2477</v>
      </c>
      <c r="C303" s="23" t="s">
        <v>1789</v>
      </c>
      <c r="D303" s="23">
        <v>7538312896.8000011</v>
      </c>
      <c r="E303" s="23" t="s">
        <v>1377</v>
      </c>
      <c r="F303" s="23">
        <v>-5.36</v>
      </c>
      <c r="G303" s="23">
        <v>63.534029999999994</v>
      </c>
      <c r="H303" s="23">
        <v>118.65</v>
      </c>
      <c r="I303" s="239"/>
      <c r="J303" s="240" t="str">
        <f t="shared" si="28"/>
        <v>Mohawk Industries Inc</v>
      </c>
      <c r="K303" s="241" t="str">
        <f t="shared" si="28"/>
        <v>MHK</v>
      </c>
      <c r="L303" s="158">
        <f t="shared" si="29"/>
        <v>7538.312896800001</v>
      </c>
      <c r="M303" s="159" t="str">
        <f t="shared" si="30"/>
        <v>0.00%</v>
      </c>
      <c r="N303" s="159">
        <f t="shared" si="31"/>
        <v>-5.3600000000000002E-2</v>
      </c>
      <c r="O303" s="242">
        <f t="shared" si="32"/>
        <v>-5.3600000000000002E-2</v>
      </c>
      <c r="P303" s="160">
        <f t="shared" si="33"/>
        <v>2.2190669942882815E-4</v>
      </c>
      <c r="Q303" s="161">
        <f t="shared" si="34"/>
        <v>-1.1894199089385189E-5</v>
      </c>
    </row>
    <row r="304" spans="1:17">
      <c r="A304" s="23" t="s">
        <v>1790</v>
      </c>
      <c r="B304" s="23" t="s">
        <v>2478</v>
      </c>
      <c r="C304" s="23" t="s">
        <v>1791</v>
      </c>
      <c r="D304" s="23">
        <v>21742786390.700001</v>
      </c>
      <c r="E304" s="23">
        <v>1.8187422934648583</v>
      </c>
      <c r="F304" s="23">
        <v>-0.55000000000000004</v>
      </c>
      <c r="G304" s="23">
        <v>250.60079999999999</v>
      </c>
      <c r="H304" s="23">
        <v>81.099999999999994</v>
      </c>
      <c r="I304" s="239"/>
      <c r="J304" s="240" t="str">
        <f t="shared" si="28"/>
        <v>McCormick &amp; Co Inc/MD</v>
      </c>
      <c r="K304" s="241" t="str">
        <f t="shared" si="28"/>
        <v>MKC</v>
      </c>
      <c r="L304" s="158">
        <f t="shared" si="29"/>
        <v>21742.786390699999</v>
      </c>
      <c r="M304" s="159">
        <f t="shared" si="30"/>
        <v>1.8187422934648582E-2</v>
      </c>
      <c r="N304" s="159">
        <f t="shared" si="31"/>
        <v>-5.5000000000000005E-3</v>
      </c>
      <c r="O304" s="242">
        <f t="shared" si="32"/>
        <v>1.2637407521578298E-2</v>
      </c>
      <c r="P304" s="160">
        <f t="shared" si="33"/>
        <v>6.4004639106907167E-4</v>
      </c>
      <c r="Q304" s="161">
        <f t="shared" si="34"/>
        <v>8.0885270766553309E-6</v>
      </c>
    </row>
    <row r="305" spans="1:17">
      <c r="A305" s="23" t="s">
        <v>2668</v>
      </c>
      <c r="B305" s="23" t="s">
        <v>2727</v>
      </c>
      <c r="C305" s="23" t="s">
        <v>2669</v>
      </c>
      <c r="D305" s="23">
        <v>12383267503.459999</v>
      </c>
      <c r="E305" s="23">
        <v>0.85435535833687937</v>
      </c>
      <c r="F305" s="23" t="s">
        <v>1377</v>
      </c>
      <c r="G305" s="23">
        <v>37.63682</v>
      </c>
      <c r="H305" s="23">
        <v>329.02</v>
      </c>
      <c r="I305" s="239"/>
      <c r="J305" s="240" t="str">
        <f t="shared" si="28"/>
        <v>MarketAxess Holdings Inc</v>
      </c>
      <c r="K305" s="241" t="str">
        <f t="shared" si="28"/>
        <v>MKTX</v>
      </c>
      <c r="L305" s="158">
        <f t="shared" si="29"/>
        <v>12383.26750346</v>
      </c>
      <c r="M305" s="159">
        <f t="shared" si="30"/>
        <v>8.5435535833687931E-3</v>
      </c>
      <c r="N305" s="159" t="str">
        <f t="shared" si="31"/>
        <v>N/A</v>
      </c>
      <c r="O305" s="242" t="str">
        <f t="shared" si="32"/>
        <v>N/A</v>
      </c>
      <c r="P305" s="160" t="str">
        <f t="shared" si="33"/>
        <v>N/A</v>
      </c>
      <c r="Q305" s="161" t="str">
        <f t="shared" si="34"/>
        <v>N/A</v>
      </c>
    </row>
    <row r="306" spans="1:17">
      <c r="A306" s="23" t="s">
        <v>1792</v>
      </c>
      <c r="B306" s="23" t="s">
        <v>2479</v>
      </c>
      <c r="C306" s="23" t="s">
        <v>1793</v>
      </c>
      <c r="D306" s="23">
        <v>22065169926.779999</v>
      </c>
      <c r="E306" s="23">
        <v>0.71193404057742637</v>
      </c>
      <c r="F306" s="23">
        <v>13.040000000000001</v>
      </c>
      <c r="G306" s="23">
        <v>62.090689999999995</v>
      </c>
      <c r="H306" s="23">
        <v>355.37</v>
      </c>
      <c r="I306" s="239"/>
      <c r="J306" s="240" t="str">
        <f t="shared" si="28"/>
        <v>Martin Marietta Materials Inc</v>
      </c>
      <c r="K306" s="241" t="str">
        <f t="shared" si="28"/>
        <v>MLM</v>
      </c>
      <c r="L306" s="158">
        <f t="shared" si="29"/>
        <v>22065.16992678</v>
      </c>
      <c r="M306" s="159">
        <f t="shared" si="30"/>
        <v>7.1193404057742641E-3</v>
      </c>
      <c r="N306" s="159">
        <f t="shared" si="31"/>
        <v>0.13040000000000002</v>
      </c>
      <c r="O306" s="242">
        <f t="shared" si="32"/>
        <v>0.13798352140023076</v>
      </c>
      <c r="P306" s="160">
        <f t="shared" si="33"/>
        <v>6.4953645435260506E-4</v>
      </c>
      <c r="Q306" s="161">
        <f t="shared" si="34"/>
        <v>8.9625327249392688E-5</v>
      </c>
    </row>
    <row r="307" spans="1:17">
      <c r="A307" s="23" t="s">
        <v>1794</v>
      </c>
      <c r="B307" s="23" t="s">
        <v>2480</v>
      </c>
      <c r="C307" s="23" t="s">
        <v>1795</v>
      </c>
      <c r="D307" s="23">
        <v>85998128150.279999</v>
      </c>
      <c r="E307" s="23">
        <v>1.2965739993078786</v>
      </c>
      <c r="F307" s="23">
        <v>9.1549999999999994</v>
      </c>
      <c r="G307" s="23">
        <v>496.0095</v>
      </c>
      <c r="H307" s="23">
        <v>173.38</v>
      </c>
      <c r="I307" s="239"/>
      <c r="J307" s="240" t="str">
        <f t="shared" si="28"/>
        <v>Marsh &amp; McLennan Cos Inc</v>
      </c>
      <c r="K307" s="241" t="str">
        <f t="shared" si="28"/>
        <v>MMC</v>
      </c>
      <c r="L307" s="158">
        <f t="shared" si="29"/>
        <v>85998.128150279997</v>
      </c>
      <c r="M307" s="159">
        <f t="shared" si="30"/>
        <v>1.2965739993078786E-2</v>
      </c>
      <c r="N307" s="159">
        <f t="shared" si="31"/>
        <v>9.1549999999999992E-2</v>
      </c>
      <c r="O307" s="242">
        <f t="shared" si="32"/>
        <v>0.10510924674126196</v>
      </c>
      <c r="P307" s="160">
        <f t="shared" si="33"/>
        <v>2.5315426722320009E-3</v>
      </c>
      <c r="Q307" s="161">
        <f t="shared" si="34"/>
        <v>2.6608854337166704E-4</v>
      </c>
    </row>
    <row r="308" spans="1:17">
      <c r="A308" s="23" t="s">
        <v>1796</v>
      </c>
      <c r="B308" s="23" t="s">
        <v>2481</v>
      </c>
      <c r="C308" s="23" t="s">
        <v>1797</v>
      </c>
      <c r="D308" s="23">
        <v>71585734921.649994</v>
      </c>
      <c r="E308" s="23">
        <v>4.6027333796618031</v>
      </c>
      <c r="F308" s="23">
        <v>6.6000000000000005</v>
      </c>
      <c r="G308" s="23">
        <v>552.74289999999996</v>
      </c>
      <c r="H308" s="23">
        <v>129.51</v>
      </c>
      <c r="I308" s="239"/>
      <c r="J308" s="240" t="str">
        <f t="shared" si="28"/>
        <v>3M Co</v>
      </c>
      <c r="K308" s="241" t="str">
        <f t="shared" si="28"/>
        <v>MMM</v>
      </c>
      <c r="L308" s="158">
        <f t="shared" si="29"/>
        <v>71585.734921650001</v>
      </c>
      <c r="M308" s="159">
        <f t="shared" si="30"/>
        <v>4.6027333796618032E-2</v>
      </c>
      <c r="N308" s="159">
        <f t="shared" si="31"/>
        <v>6.6000000000000003E-2</v>
      </c>
      <c r="O308" s="242">
        <f t="shared" si="32"/>
        <v>0.11354623581190643</v>
      </c>
      <c r="P308" s="160">
        <f t="shared" si="33"/>
        <v>2.1072824092236413E-3</v>
      </c>
      <c r="Q308" s="161">
        <f t="shared" si="34"/>
        <v>2.3927398535998989E-4</v>
      </c>
    </row>
    <row r="309" spans="1:17">
      <c r="A309" s="23" t="s">
        <v>1798</v>
      </c>
      <c r="B309" s="23" t="s">
        <v>2482</v>
      </c>
      <c r="C309" s="23" t="s">
        <v>1799</v>
      </c>
      <c r="D309" s="23">
        <v>53259587912.959999</v>
      </c>
      <c r="E309" s="23">
        <v>0</v>
      </c>
      <c r="F309" s="23">
        <v>9.6850000000000005</v>
      </c>
      <c r="G309" s="23">
        <v>521.74360000000001</v>
      </c>
      <c r="H309" s="23">
        <v>102.08</v>
      </c>
      <c r="I309" s="239"/>
      <c r="J309" s="240" t="str">
        <f t="shared" si="28"/>
        <v>Monster Beverage Corp</v>
      </c>
      <c r="K309" s="241" t="str">
        <f t="shared" si="28"/>
        <v>MNST</v>
      </c>
      <c r="L309" s="158">
        <f t="shared" si="29"/>
        <v>53259.58791296</v>
      </c>
      <c r="M309" s="159">
        <f t="shared" si="30"/>
        <v>0</v>
      </c>
      <c r="N309" s="159">
        <f t="shared" si="31"/>
        <v>9.6850000000000006E-2</v>
      </c>
      <c r="O309" s="242">
        <f t="shared" si="32"/>
        <v>9.6850000000000006E-2</v>
      </c>
      <c r="P309" s="160">
        <f t="shared" si="33"/>
        <v>1.5678122583265895E-3</v>
      </c>
      <c r="Q309" s="161">
        <f t="shared" si="34"/>
        <v>1.518426172189302E-4</v>
      </c>
    </row>
    <row r="310" spans="1:17">
      <c r="A310" s="23" t="s">
        <v>1800</v>
      </c>
      <c r="B310" s="23" t="s">
        <v>2483</v>
      </c>
      <c r="C310" s="23" t="s">
        <v>1801</v>
      </c>
      <c r="D310" s="23">
        <v>81758914833.160004</v>
      </c>
      <c r="E310" s="23">
        <v>8.0578693555458134</v>
      </c>
      <c r="F310" s="23">
        <v>1.1500000000000001</v>
      </c>
      <c r="G310" s="23">
        <v>1792.173</v>
      </c>
      <c r="H310" s="23">
        <v>45.62</v>
      </c>
      <c r="I310" s="239"/>
      <c r="J310" s="240" t="str">
        <f t="shared" si="28"/>
        <v>Altria Group Inc</v>
      </c>
      <c r="K310" s="241" t="str">
        <f t="shared" si="28"/>
        <v>MO</v>
      </c>
      <c r="L310" s="158">
        <f t="shared" si="29"/>
        <v>81758.914833160001</v>
      </c>
      <c r="M310" s="159">
        <f t="shared" si="30"/>
        <v>8.0578693555458131E-2</v>
      </c>
      <c r="N310" s="159">
        <f t="shared" si="31"/>
        <v>1.1500000000000002E-2</v>
      </c>
      <c r="O310" s="242">
        <f t="shared" si="32"/>
        <v>9.2542021043402006E-2</v>
      </c>
      <c r="P310" s="160">
        <f t="shared" si="33"/>
        <v>2.4067521722547229E-3</v>
      </c>
      <c r="Q310" s="161">
        <f t="shared" si="34"/>
        <v>2.2272571017105007E-4</v>
      </c>
    </row>
    <row r="311" spans="1:17">
      <c r="A311" s="23" t="s">
        <v>2962</v>
      </c>
      <c r="B311" s="23" t="s">
        <v>2963</v>
      </c>
      <c r="C311" s="23" t="s">
        <v>2964</v>
      </c>
      <c r="D311" s="23">
        <v>17534600000</v>
      </c>
      <c r="E311" s="23" t="s">
        <v>1377</v>
      </c>
      <c r="F311" s="23">
        <v>19.580000000000002</v>
      </c>
      <c r="G311" s="23">
        <v>58.4</v>
      </c>
      <c r="H311" s="23">
        <v>300.25</v>
      </c>
      <c r="I311" s="239"/>
      <c r="J311" s="240" t="str">
        <f t="shared" si="28"/>
        <v>Molina Healthcare Inc</v>
      </c>
      <c r="K311" s="241" t="str">
        <f t="shared" si="28"/>
        <v>MOH</v>
      </c>
      <c r="L311" s="158">
        <f t="shared" si="29"/>
        <v>17534.599999999999</v>
      </c>
      <c r="M311" s="159" t="str">
        <f t="shared" si="30"/>
        <v>0.00%</v>
      </c>
      <c r="N311" s="159">
        <f t="shared" si="31"/>
        <v>0.19580000000000003</v>
      </c>
      <c r="O311" s="242">
        <f t="shared" si="32"/>
        <v>0.19580000000000003</v>
      </c>
      <c r="P311" s="160">
        <f t="shared" si="33"/>
        <v>5.1616923641581273E-4</v>
      </c>
      <c r="Q311" s="161">
        <f t="shared" si="34"/>
        <v>1.0106593649021615E-4</v>
      </c>
    </row>
    <row r="312" spans="1:17">
      <c r="A312" s="23" t="s">
        <v>1802</v>
      </c>
      <c r="B312" s="23" t="s">
        <v>2484</v>
      </c>
      <c r="C312" s="23" t="s">
        <v>1803</v>
      </c>
      <c r="D312" s="23">
        <v>15771081494.880001</v>
      </c>
      <c r="E312" s="23">
        <v>1.2629533678756477</v>
      </c>
      <c r="F312" s="23">
        <v>-1.4000000000000001</v>
      </c>
      <c r="G312" s="23">
        <v>340.48099999999999</v>
      </c>
      <c r="H312" s="23">
        <v>46.32</v>
      </c>
      <c r="I312" s="239"/>
      <c r="J312" s="240" t="str">
        <f t="shared" si="28"/>
        <v>Mosaic Co/The</v>
      </c>
      <c r="K312" s="241" t="str">
        <f t="shared" si="28"/>
        <v>MOS</v>
      </c>
      <c r="L312" s="158">
        <f t="shared" si="29"/>
        <v>15771.081494880002</v>
      </c>
      <c r="M312" s="159">
        <f t="shared" si="30"/>
        <v>1.2629533678756476E-2</v>
      </c>
      <c r="N312" s="159">
        <f t="shared" si="31"/>
        <v>-1.4000000000000002E-2</v>
      </c>
      <c r="O312" s="242">
        <f t="shared" si="32"/>
        <v>-1.4588730569948215E-3</v>
      </c>
      <c r="P312" s="160">
        <f t="shared" si="33"/>
        <v>4.6425621871407194E-4</v>
      </c>
      <c r="Q312" s="161">
        <f t="shared" si="34"/>
        <v>-6.7729088902425462E-7</v>
      </c>
    </row>
    <row r="313" spans="1:17">
      <c r="A313" s="23" t="s">
        <v>1804</v>
      </c>
      <c r="B313" s="23" t="s">
        <v>2485</v>
      </c>
      <c r="C313" s="23" t="s">
        <v>1805</v>
      </c>
      <c r="D313" s="23">
        <v>57143815367.690002</v>
      </c>
      <c r="E313" s="23">
        <v>2.0626589026490607</v>
      </c>
      <c r="F313" s="23">
        <v>32.045000000000002</v>
      </c>
      <c r="G313" s="23">
        <v>468.66079999999999</v>
      </c>
      <c r="H313" s="23">
        <v>121.93</v>
      </c>
      <c r="I313" s="239"/>
      <c r="J313" s="240" t="str">
        <f t="shared" si="28"/>
        <v>Marathon Petroleum Corp</v>
      </c>
      <c r="K313" s="241" t="str">
        <f t="shared" si="28"/>
        <v>MPC</v>
      </c>
      <c r="L313" s="158">
        <f t="shared" si="29"/>
        <v>57143.815367690004</v>
      </c>
      <c r="M313" s="159">
        <f t="shared" si="30"/>
        <v>2.0626589026490606E-2</v>
      </c>
      <c r="N313" s="159">
        <f t="shared" si="31"/>
        <v>0.32045000000000001</v>
      </c>
      <c r="O313" s="242">
        <f t="shared" si="32"/>
        <v>0.3443814842532601</v>
      </c>
      <c r="P313" s="160">
        <f t="shared" si="33"/>
        <v>1.6821529743607916E-3</v>
      </c>
      <c r="Q313" s="161">
        <f t="shared" si="34"/>
        <v>5.7930233805140563E-4</v>
      </c>
    </row>
    <row r="314" spans="1:17">
      <c r="A314" s="23" t="s">
        <v>2834</v>
      </c>
      <c r="B314" s="23" t="s">
        <v>2835</v>
      </c>
      <c r="C314" s="23" t="s">
        <v>2836</v>
      </c>
      <c r="D314" s="23">
        <v>18704509319.999996</v>
      </c>
      <c r="E314" s="23">
        <v>0.7152537268483663</v>
      </c>
      <c r="F314" s="23">
        <v>27.25</v>
      </c>
      <c r="G314" s="23">
        <v>46.942</v>
      </c>
      <c r="H314" s="23">
        <v>398.46</v>
      </c>
      <c r="I314" s="239"/>
      <c r="J314" s="240" t="str">
        <f t="shared" si="28"/>
        <v>Monolithic Power Systems Inc</v>
      </c>
      <c r="K314" s="241" t="str">
        <f t="shared" si="28"/>
        <v>MPWR</v>
      </c>
      <c r="L314" s="158">
        <f t="shared" si="29"/>
        <v>18704.509319999997</v>
      </c>
      <c r="M314" s="159">
        <f t="shared" si="30"/>
        <v>7.1525372684836629E-3</v>
      </c>
      <c r="N314" s="159">
        <f t="shared" si="31"/>
        <v>0.27250000000000002</v>
      </c>
      <c r="O314" s="242">
        <f t="shared" si="32"/>
        <v>0.28062707047131458</v>
      </c>
      <c r="P314" s="160">
        <f t="shared" si="33"/>
        <v>5.5060807165471998E-4</v>
      </c>
      <c r="Q314" s="161">
        <f t="shared" si="34"/>
        <v>1.5451553012632373E-4</v>
      </c>
    </row>
    <row r="315" spans="1:17">
      <c r="A315" s="23" t="s">
        <v>1806</v>
      </c>
      <c r="B315" s="23" t="s">
        <v>2486</v>
      </c>
      <c r="C315" s="23" t="s">
        <v>1232</v>
      </c>
      <c r="D315" s="23">
        <v>284598198081.5</v>
      </c>
      <c r="E315" s="23">
        <v>2.4837416481069043</v>
      </c>
      <c r="F315" s="23">
        <v>11.89</v>
      </c>
      <c r="G315" s="23">
        <v>2535.3959999999997</v>
      </c>
      <c r="H315" s="23">
        <v>112.25</v>
      </c>
      <c r="I315" s="239"/>
      <c r="J315" s="240" t="str">
        <f t="shared" si="28"/>
        <v>Merck &amp; Co Inc</v>
      </c>
      <c r="K315" s="241" t="str">
        <f t="shared" si="28"/>
        <v>MRK</v>
      </c>
      <c r="L315" s="158">
        <f t="shared" si="29"/>
        <v>284598.19808150001</v>
      </c>
      <c r="M315" s="159">
        <f t="shared" si="30"/>
        <v>2.4837416481069043E-2</v>
      </c>
      <c r="N315" s="159">
        <f t="shared" si="31"/>
        <v>0.11890000000000001</v>
      </c>
      <c r="O315" s="242">
        <f t="shared" si="32"/>
        <v>0.14521400089086861</v>
      </c>
      <c r="P315" s="160">
        <f t="shared" si="33"/>
        <v>8.377769358242795E-3</v>
      </c>
      <c r="Q315" s="161">
        <f t="shared" si="34"/>
        <v>1.216569407051361E-3</v>
      </c>
    </row>
    <row r="316" spans="1:17">
      <c r="A316" s="23" t="s">
        <v>2897</v>
      </c>
      <c r="B316" s="23" t="s">
        <v>2898</v>
      </c>
      <c r="C316" s="23" t="s">
        <v>2899</v>
      </c>
      <c r="D316" s="23">
        <v>73762650048.000015</v>
      </c>
      <c r="E316" s="23">
        <v>0</v>
      </c>
      <c r="F316" s="23">
        <v>-90.125</v>
      </c>
      <c r="G316" s="23">
        <v>384.18049999999999</v>
      </c>
      <c r="H316" s="23">
        <v>192</v>
      </c>
      <c r="I316" s="239"/>
      <c r="J316" s="240" t="str">
        <f t="shared" si="28"/>
        <v>Moderna Inc</v>
      </c>
      <c r="K316" s="241" t="str">
        <f t="shared" si="28"/>
        <v>MRNA</v>
      </c>
      <c r="L316" s="158">
        <f t="shared" si="29"/>
        <v>73762.65004800001</v>
      </c>
      <c r="M316" s="159">
        <f t="shared" si="30"/>
        <v>0</v>
      </c>
      <c r="N316" s="159">
        <f t="shared" si="31"/>
        <v>-0.90125</v>
      </c>
      <c r="O316" s="242">
        <f t="shared" si="32"/>
        <v>-0.90125</v>
      </c>
      <c r="P316" s="160">
        <f t="shared" si="33"/>
        <v>2.1713646590901976E-3</v>
      </c>
      <c r="Q316" s="161">
        <f t="shared" si="34"/>
        <v>-1.9569423990050405E-3</v>
      </c>
    </row>
    <row r="317" spans="1:17">
      <c r="A317" s="23" t="s">
        <v>1807</v>
      </c>
      <c r="B317" s="23" t="s">
        <v>2487</v>
      </c>
      <c r="C317" s="23" t="s">
        <v>1808</v>
      </c>
      <c r="D317" s="23">
        <v>17197637107.200001</v>
      </c>
      <c r="E317" s="23">
        <v>1.1779911373707534</v>
      </c>
      <c r="F317" s="23" t="s">
        <v>1377</v>
      </c>
      <c r="G317" s="23">
        <v>635.06779999999992</v>
      </c>
      <c r="H317" s="23">
        <v>27.08</v>
      </c>
      <c r="I317" s="239"/>
      <c r="J317" s="240" t="str">
        <f t="shared" si="28"/>
        <v>Marathon Oil Corp</v>
      </c>
      <c r="K317" s="241" t="str">
        <f t="shared" si="28"/>
        <v>MRO</v>
      </c>
      <c r="L317" s="158">
        <f t="shared" si="29"/>
        <v>17197.6371072</v>
      </c>
      <c r="M317" s="159">
        <f t="shared" si="30"/>
        <v>1.1779911373707534E-2</v>
      </c>
      <c r="N317" s="159" t="str">
        <f t="shared" si="31"/>
        <v>N/A</v>
      </c>
      <c r="O317" s="242" t="str">
        <f t="shared" si="32"/>
        <v>N/A</v>
      </c>
      <c r="P317" s="160" t="str">
        <f t="shared" si="33"/>
        <v>N/A</v>
      </c>
      <c r="Q317" s="161" t="str">
        <f t="shared" si="34"/>
        <v>N/A</v>
      </c>
    </row>
    <row r="318" spans="1:17">
      <c r="A318" s="23" t="s">
        <v>1809</v>
      </c>
      <c r="B318" s="23" t="s">
        <v>2488</v>
      </c>
      <c r="C318" s="23" t="s">
        <v>1810</v>
      </c>
      <c r="D318" s="23">
        <v>154915429345.53998</v>
      </c>
      <c r="E318" s="23">
        <v>3.2380536766310279</v>
      </c>
      <c r="F318" s="23">
        <v>-0.42499999999999999</v>
      </c>
      <c r="G318" s="23">
        <v>1690.1089999999999</v>
      </c>
      <c r="H318" s="23">
        <v>91.66</v>
      </c>
      <c r="I318" s="239"/>
      <c r="J318" s="240" t="str">
        <f t="shared" si="28"/>
        <v>Morgan Stanley</v>
      </c>
      <c r="K318" s="241" t="str">
        <f t="shared" si="28"/>
        <v>MS</v>
      </c>
      <c r="L318" s="158">
        <f t="shared" si="29"/>
        <v>154915.42934553997</v>
      </c>
      <c r="M318" s="159">
        <f t="shared" si="30"/>
        <v>3.2380536766310281E-2</v>
      </c>
      <c r="N318" s="159">
        <f t="shared" si="31"/>
        <v>-4.2500000000000003E-3</v>
      </c>
      <c r="O318" s="242">
        <f t="shared" si="32"/>
        <v>2.8061728125681872E-2</v>
      </c>
      <c r="P318" s="160">
        <f t="shared" si="33"/>
        <v>4.5602739084048202E-3</v>
      </c>
      <c r="Q318" s="161">
        <f t="shared" si="34"/>
        <v>1.2796916659629673E-4</v>
      </c>
    </row>
    <row r="319" spans="1:17">
      <c r="A319" s="23" t="s">
        <v>2203</v>
      </c>
      <c r="B319" s="23" t="s">
        <v>2489</v>
      </c>
      <c r="C319" s="23" t="s">
        <v>2204</v>
      </c>
      <c r="D319" s="23">
        <v>40398063789.840004</v>
      </c>
      <c r="E319" s="23">
        <v>0.90946876731850212</v>
      </c>
      <c r="F319" s="23" t="s">
        <v>1377</v>
      </c>
      <c r="G319" s="23">
        <v>79.958169999999996</v>
      </c>
      <c r="H319" s="23">
        <v>505.24</v>
      </c>
      <c r="I319" s="239"/>
      <c r="J319" s="240" t="str">
        <f t="shared" si="28"/>
        <v>MSCI Inc</v>
      </c>
      <c r="K319" s="241" t="str">
        <f t="shared" si="28"/>
        <v>MSCI</v>
      </c>
      <c r="L319" s="158">
        <f t="shared" si="29"/>
        <v>40398.063789840002</v>
      </c>
      <c r="M319" s="159">
        <f t="shared" si="30"/>
        <v>9.0946876731850205E-3</v>
      </c>
      <c r="N319" s="159" t="str">
        <f t="shared" si="31"/>
        <v>N/A</v>
      </c>
      <c r="O319" s="242" t="str">
        <f t="shared" si="32"/>
        <v>N/A</v>
      </c>
      <c r="P319" s="160" t="str">
        <f t="shared" si="33"/>
        <v>N/A</v>
      </c>
      <c r="Q319" s="161" t="str">
        <f t="shared" si="34"/>
        <v>N/A</v>
      </c>
    </row>
    <row r="320" spans="1:17">
      <c r="A320" s="23" t="s">
        <v>1811</v>
      </c>
      <c r="B320" s="23" t="s">
        <v>2490</v>
      </c>
      <c r="C320" s="23" t="s">
        <v>1812</v>
      </c>
      <c r="D320" s="23">
        <v>1783333610239.1196</v>
      </c>
      <c r="E320" s="23">
        <v>1.1001964636542241</v>
      </c>
      <c r="F320" s="23">
        <v>10.92</v>
      </c>
      <c r="G320" s="23">
        <v>7454.473</v>
      </c>
      <c r="H320" s="23">
        <v>239.23</v>
      </c>
      <c r="I320" s="239"/>
      <c r="J320" s="240" t="str">
        <f t="shared" si="28"/>
        <v>Microsoft Corp</v>
      </c>
      <c r="K320" s="241" t="str">
        <f t="shared" si="28"/>
        <v>MSFT</v>
      </c>
      <c r="L320" s="158">
        <f t="shared" si="29"/>
        <v>1783333.6102391197</v>
      </c>
      <c r="M320" s="159">
        <f t="shared" si="30"/>
        <v>1.100196463654224E-2</v>
      </c>
      <c r="N320" s="159">
        <f t="shared" si="31"/>
        <v>0.10920000000000001</v>
      </c>
      <c r="O320" s="242">
        <f t="shared" si="32"/>
        <v>0.12080267190569745</v>
      </c>
      <c r="P320" s="160">
        <f t="shared" si="33"/>
        <v>5.2496318585641029E-2</v>
      </c>
      <c r="Q320" s="161">
        <f t="shared" si="34"/>
        <v>6.3416955503581606E-3</v>
      </c>
    </row>
    <row r="321" spans="1:17">
      <c r="A321" s="23" t="s">
        <v>1813</v>
      </c>
      <c r="B321" s="23" t="s">
        <v>2491</v>
      </c>
      <c r="C321" s="23" t="s">
        <v>1814</v>
      </c>
      <c r="D321" s="23">
        <v>44477725626.089996</v>
      </c>
      <c r="E321" s="23">
        <v>1.1815345287771137</v>
      </c>
      <c r="F321" s="23" t="s">
        <v>1377</v>
      </c>
      <c r="G321" s="23">
        <v>167.20319999999998</v>
      </c>
      <c r="H321" s="23">
        <v>266.01</v>
      </c>
      <c r="I321" s="239"/>
      <c r="J321" s="240" t="str">
        <f t="shared" si="28"/>
        <v>Motorola Solutions Inc</v>
      </c>
      <c r="K321" s="241" t="str">
        <f t="shared" si="28"/>
        <v>MSI</v>
      </c>
      <c r="L321" s="158">
        <f t="shared" si="29"/>
        <v>44477.725626089996</v>
      </c>
      <c r="M321" s="159">
        <f t="shared" si="30"/>
        <v>1.1815345287771138E-2</v>
      </c>
      <c r="N321" s="159" t="str">
        <f t="shared" si="31"/>
        <v>N/A</v>
      </c>
      <c r="O321" s="242" t="str">
        <f t="shared" si="32"/>
        <v>N/A</v>
      </c>
      <c r="P321" s="160" t="str">
        <f t="shared" si="33"/>
        <v>N/A</v>
      </c>
      <c r="Q321" s="161" t="str">
        <f t="shared" si="34"/>
        <v>N/A</v>
      </c>
    </row>
    <row r="322" spans="1:17">
      <c r="A322" s="23" t="s">
        <v>1815</v>
      </c>
      <c r="B322" s="23" t="s">
        <v>2492</v>
      </c>
      <c r="C322" s="23" t="s">
        <v>1816</v>
      </c>
      <c r="D322" s="23">
        <v>25814325445.650002</v>
      </c>
      <c r="E322" s="23">
        <v>3.2417251755265797</v>
      </c>
      <c r="F322" s="23">
        <v>7.883</v>
      </c>
      <c r="G322" s="23">
        <v>172.61329999999998</v>
      </c>
      <c r="H322" s="23">
        <v>149.55000000000001</v>
      </c>
      <c r="I322" s="239"/>
      <c r="J322" s="240" t="str">
        <f t="shared" si="28"/>
        <v>M&amp;T Bank Corp</v>
      </c>
      <c r="K322" s="241" t="str">
        <f t="shared" si="28"/>
        <v>MTB</v>
      </c>
      <c r="L322" s="158">
        <f t="shared" si="29"/>
        <v>25814.32544565</v>
      </c>
      <c r="M322" s="159">
        <f t="shared" si="30"/>
        <v>3.2417251755265795E-2</v>
      </c>
      <c r="N322" s="159">
        <f t="shared" si="31"/>
        <v>7.8829999999999997E-2</v>
      </c>
      <c r="O322" s="242">
        <f t="shared" si="32"/>
        <v>0.1125249777331996</v>
      </c>
      <c r="P322" s="160">
        <f t="shared" si="33"/>
        <v>7.5990103303585183E-4</v>
      </c>
      <c r="Q322" s="161">
        <f t="shared" si="34"/>
        <v>8.5507846821794605E-5</v>
      </c>
    </row>
    <row r="323" spans="1:17">
      <c r="A323" s="23" t="s">
        <v>2900</v>
      </c>
      <c r="B323" s="23" t="s">
        <v>2901</v>
      </c>
      <c r="C323" s="23" t="s">
        <v>2902</v>
      </c>
      <c r="D323" s="23">
        <v>12884390669.780001</v>
      </c>
      <c r="E323" s="23">
        <v>0</v>
      </c>
      <c r="F323" s="23">
        <v>35.615000000000002</v>
      </c>
      <c r="G323" s="23">
        <v>279.30610000000001</v>
      </c>
      <c r="H323" s="23">
        <v>46.13</v>
      </c>
      <c r="I323" s="239"/>
      <c r="J323" s="240" t="str">
        <f t="shared" si="28"/>
        <v>Match Group Inc</v>
      </c>
      <c r="K323" s="241" t="str">
        <f t="shared" si="28"/>
        <v>MTCH</v>
      </c>
      <c r="L323" s="158">
        <f t="shared" si="29"/>
        <v>12884.390669780001</v>
      </c>
      <c r="M323" s="159">
        <f t="shared" si="30"/>
        <v>0</v>
      </c>
      <c r="N323" s="159">
        <f t="shared" si="31"/>
        <v>0.35615000000000002</v>
      </c>
      <c r="O323" s="242">
        <f t="shared" si="32"/>
        <v>0.35615000000000002</v>
      </c>
      <c r="P323" s="160">
        <f t="shared" si="33"/>
        <v>3.7928017141556497E-4</v>
      </c>
      <c r="Q323" s="161">
        <f t="shared" si="34"/>
        <v>1.3508063304965348E-4</v>
      </c>
    </row>
    <row r="324" spans="1:17">
      <c r="A324" s="23" t="s">
        <v>1817</v>
      </c>
      <c r="B324" s="23" t="s">
        <v>2493</v>
      </c>
      <c r="C324" s="23" t="s">
        <v>1818</v>
      </c>
      <c r="D324" s="23">
        <v>34729441740.419998</v>
      </c>
      <c r="E324" s="23">
        <v>0</v>
      </c>
      <c r="F324" s="23">
        <v>16.373000000000001</v>
      </c>
      <c r="G324" s="23">
        <v>22.29419</v>
      </c>
      <c r="H324" s="23">
        <v>1557.78</v>
      </c>
      <c r="I324" s="239"/>
      <c r="J324" s="240" t="str">
        <f t="shared" ref="J324:K387" si="35">B324</f>
        <v>Mettler-Toledo International Inc</v>
      </c>
      <c r="K324" s="241" t="str">
        <f t="shared" si="35"/>
        <v>MTD</v>
      </c>
      <c r="L324" s="158">
        <f t="shared" ref="L324:L387" si="36">D324/1000000</f>
        <v>34729.441740419999</v>
      </c>
      <c r="M324" s="159">
        <f t="shared" ref="M324:M387" si="37">IFERROR(E324/100,"0.00%")</f>
        <v>0</v>
      </c>
      <c r="N324" s="159">
        <f t="shared" ref="N324:N387" si="38">IFERROR(F324/100,"N/A")</f>
        <v>0.16373000000000001</v>
      </c>
      <c r="O324" s="242">
        <f t="shared" ref="O324:O387" si="39">IFERROR(M324*(1+0.5*N324)+N324,"N/A")</f>
        <v>0.16373000000000001</v>
      </c>
      <c r="P324" s="160">
        <f t="shared" ref="P324:P387" si="40">IF(N324="N/A","N/A",L324/$L$504)</f>
        <v>1.0223369466255316E-3</v>
      </c>
      <c r="Q324" s="161">
        <f t="shared" ref="Q324:Q387" si="41">IF(AND(ISNUMBER(L324),ISNUMBER(O324)),O324*P324,"N/A")</f>
        <v>1.6738722827099831E-4</v>
      </c>
    </row>
    <row r="325" spans="1:17">
      <c r="A325" s="23" t="s">
        <v>1819</v>
      </c>
      <c r="B325" s="23" t="s">
        <v>2494</v>
      </c>
      <c r="C325" s="23" t="s">
        <v>1820</v>
      </c>
      <c r="D325" s="23">
        <v>62120681105.359993</v>
      </c>
      <c r="E325" s="23">
        <v>0.79395749165642027</v>
      </c>
      <c r="F325" s="23">
        <v>-12.8</v>
      </c>
      <c r="G325" s="23">
        <v>1091.1769999999999</v>
      </c>
      <c r="H325" s="23">
        <v>56.93</v>
      </c>
      <c r="I325" s="239"/>
      <c r="J325" s="240" t="str">
        <f t="shared" si="35"/>
        <v>Micron Technology Inc</v>
      </c>
      <c r="K325" s="241" t="str">
        <f t="shared" si="35"/>
        <v>MU</v>
      </c>
      <c r="L325" s="158">
        <f t="shared" si="36"/>
        <v>62120.681105359996</v>
      </c>
      <c r="M325" s="159">
        <f t="shared" si="37"/>
        <v>7.9395749165642026E-3</v>
      </c>
      <c r="N325" s="159">
        <f t="shared" si="38"/>
        <v>-0.128</v>
      </c>
      <c r="O325" s="242">
        <f t="shared" si="39"/>
        <v>-0.12056855787809591</v>
      </c>
      <c r="P325" s="160">
        <f t="shared" si="40"/>
        <v>1.8286578839428261E-3</v>
      </c>
      <c r="Q325" s="161">
        <f t="shared" si="41"/>
        <v>-2.2047864391939702E-4</v>
      </c>
    </row>
    <row r="326" spans="1:17">
      <c r="A326" s="23" t="s">
        <v>2184</v>
      </c>
      <c r="B326" s="23" t="s">
        <v>2495</v>
      </c>
      <c r="C326" s="23" t="s">
        <v>2170</v>
      </c>
      <c r="D326" s="23">
        <v>6586421043</v>
      </c>
      <c r="E326" s="23">
        <v>0</v>
      </c>
      <c r="F326" s="23" t="s">
        <v>1377</v>
      </c>
      <c r="G326" s="23">
        <v>421.39609999999999</v>
      </c>
      <c r="H326" s="23">
        <v>15.63</v>
      </c>
      <c r="I326" s="239"/>
      <c r="J326" s="240" t="str">
        <f t="shared" si="35"/>
        <v>Norwegian Cruise Line Holdings Ltd</v>
      </c>
      <c r="K326" s="241" t="str">
        <f t="shared" si="35"/>
        <v>NCLH</v>
      </c>
      <c r="L326" s="158">
        <f t="shared" si="36"/>
        <v>6586.4210430000003</v>
      </c>
      <c r="M326" s="159">
        <f t="shared" si="37"/>
        <v>0</v>
      </c>
      <c r="N326" s="159" t="str">
        <f t="shared" si="38"/>
        <v>N/A</v>
      </c>
      <c r="O326" s="242" t="str">
        <f t="shared" si="39"/>
        <v>N/A</v>
      </c>
      <c r="P326" s="160" t="str">
        <f t="shared" si="40"/>
        <v>N/A</v>
      </c>
      <c r="Q326" s="161" t="str">
        <f t="shared" si="41"/>
        <v>N/A</v>
      </c>
    </row>
    <row r="327" spans="1:17">
      <c r="A327" s="23" t="s">
        <v>1821</v>
      </c>
      <c r="B327" s="23" t="s">
        <v>2496</v>
      </c>
      <c r="C327" s="23" t="s">
        <v>1822</v>
      </c>
      <c r="D327" s="23">
        <v>31122557972.099998</v>
      </c>
      <c r="E327" s="23">
        <v>1.2375690607734808</v>
      </c>
      <c r="F327" s="23">
        <v>6.04</v>
      </c>
      <c r="G327" s="23">
        <v>491.27949999999998</v>
      </c>
      <c r="H327" s="23">
        <v>63.35</v>
      </c>
      <c r="I327" s="239"/>
      <c r="J327" s="240" t="str">
        <f t="shared" si="35"/>
        <v>Nasdaq Inc</v>
      </c>
      <c r="K327" s="241" t="str">
        <f t="shared" si="35"/>
        <v>NDAQ</v>
      </c>
      <c r="L327" s="158">
        <f t="shared" si="36"/>
        <v>31122.557972099999</v>
      </c>
      <c r="M327" s="159">
        <f t="shared" si="37"/>
        <v>1.2375690607734809E-2</v>
      </c>
      <c r="N327" s="159">
        <f t="shared" si="38"/>
        <v>6.0400000000000002E-2</v>
      </c>
      <c r="O327" s="242">
        <f t="shared" si="39"/>
        <v>7.3149436464088405E-2</v>
      </c>
      <c r="P327" s="160">
        <f t="shared" si="40"/>
        <v>9.1616044755886785E-4</v>
      </c>
      <c r="Q327" s="161">
        <f t="shared" si="41"/>
        <v>6.7016620449618207E-5</v>
      </c>
    </row>
    <row r="328" spans="1:17">
      <c r="A328" s="23" t="s">
        <v>2937</v>
      </c>
      <c r="B328" s="23" t="s">
        <v>2938</v>
      </c>
      <c r="C328" s="23" t="s">
        <v>2939</v>
      </c>
      <c r="D328" s="23">
        <v>13942450062.719999</v>
      </c>
      <c r="E328" s="23">
        <v>1.0908792650918635</v>
      </c>
      <c r="F328" s="23">
        <v>8.75</v>
      </c>
      <c r="G328" s="23">
        <v>57.17868</v>
      </c>
      <c r="H328" s="23">
        <v>243.84</v>
      </c>
      <c r="I328" s="239"/>
      <c r="J328" s="240" t="str">
        <f t="shared" si="35"/>
        <v>Nordson Corp</v>
      </c>
      <c r="K328" s="241" t="str">
        <f t="shared" si="35"/>
        <v>NDSN</v>
      </c>
      <c r="L328" s="158">
        <f t="shared" si="36"/>
        <v>13942.45006272</v>
      </c>
      <c r="M328" s="159">
        <f t="shared" si="37"/>
        <v>1.0908792650918635E-2</v>
      </c>
      <c r="N328" s="159">
        <f t="shared" si="38"/>
        <v>8.7499999999999994E-2</v>
      </c>
      <c r="O328" s="242">
        <f t="shared" si="39"/>
        <v>9.8886052329396318E-2</v>
      </c>
      <c r="P328" s="160">
        <f t="shared" si="40"/>
        <v>4.1042645983596908E-4</v>
      </c>
      <c r="Q328" s="161">
        <f t="shared" si="41"/>
        <v>4.0585452384708516E-5</v>
      </c>
    </row>
    <row r="329" spans="1:17">
      <c r="A329" s="23" t="s">
        <v>1823</v>
      </c>
      <c r="B329" s="23" t="s">
        <v>2497</v>
      </c>
      <c r="C329" s="23" t="s">
        <v>132</v>
      </c>
      <c r="D329" s="23">
        <v>168273018051.36002</v>
      </c>
      <c r="E329" s="23">
        <v>2.0016532829475673</v>
      </c>
      <c r="F329" s="23">
        <v>10.66</v>
      </c>
      <c r="G329" s="23">
        <v>1987.164</v>
      </c>
      <c r="H329" s="23">
        <v>84.68</v>
      </c>
      <c r="I329" s="239"/>
      <c r="J329" s="240" t="str">
        <f t="shared" si="35"/>
        <v>NextEra Energy Inc</v>
      </c>
      <c r="K329" s="241" t="str">
        <f t="shared" si="35"/>
        <v>NEE</v>
      </c>
      <c r="L329" s="158">
        <f t="shared" si="36"/>
        <v>168273.01805136001</v>
      </c>
      <c r="M329" s="159">
        <f t="shared" si="37"/>
        <v>2.0016532829475672E-2</v>
      </c>
      <c r="N329" s="159">
        <f t="shared" si="38"/>
        <v>0.1066</v>
      </c>
      <c r="O329" s="242">
        <f t="shared" si="39"/>
        <v>0.12768341402928673</v>
      </c>
      <c r="P329" s="160">
        <f t="shared" si="40"/>
        <v>4.9534836972018057E-3</v>
      </c>
      <c r="Q329" s="161">
        <f t="shared" si="41"/>
        <v>6.3247770979714011E-4</v>
      </c>
    </row>
    <row r="330" spans="1:17">
      <c r="A330" s="23" t="s">
        <v>1824</v>
      </c>
      <c r="B330" s="23" t="s">
        <v>2728</v>
      </c>
      <c r="C330" s="23" t="s">
        <v>1825</v>
      </c>
      <c r="D330" s="23">
        <v>43139700029.850006</v>
      </c>
      <c r="E330" s="23">
        <v>4.2263109475620979</v>
      </c>
      <c r="F330" s="23">
        <v>-3</v>
      </c>
      <c r="G330" s="23">
        <v>793.73869999999999</v>
      </c>
      <c r="H330" s="23">
        <v>54.35</v>
      </c>
      <c r="I330" s="239"/>
      <c r="J330" s="240" t="str">
        <f t="shared" si="35"/>
        <v>Newmont Corp</v>
      </c>
      <c r="K330" s="241" t="str">
        <f t="shared" si="35"/>
        <v>NEM</v>
      </c>
      <c r="L330" s="158">
        <f t="shared" si="36"/>
        <v>43139.700029850006</v>
      </c>
      <c r="M330" s="159">
        <f t="shared" si="37"/>
        <v>4.226310947562098E-2</v>
      </c>
      <c r="N330" s="159">
        <f t="shared" si="38"/>
        <v>-0.03</v>
      </c>
      <c r="O330" s="242">
        <f t="shared" si="39"/>
        <v>1.1629162833486667E-2</v>
      </c>
      <c r="P330" s="160">
        <f t="shared" si="40"/>
        <v>1.269911262510402E-3</v>
      </c>
      <c r="Q330" s="161">
        <f t="shared" si="41"/>
        <v>1.4768004855812097E-5</v>
      </c>
    </row>
    <row r="331" spans="1:17">
      <c r="A331" s="23" t="s">
        <v>1826</v>
      </c>
      <c r="B331" s="23" t="s">
        <v>2498</v>
      </c>
      <c r="C331" s="23" t="s">
        <v>1827</v>
      </c>
      <c r="D331" s="23">
        <v>148111720813.07999</v>
      </c>
      <c r="E331" s="23">
        <v>0</v>
      </c>
      <c r="F331" s="23">
        <v>17.015000000000001</v>
      </c>
      <c r="G331" s="23">
        <v>445.02049999999997</v>
      </c>
      <c r="H331" s="23">
        <v>332.82</v>
      </c>
      <c r="I331" s="239"/>
      <c r="J331" s="240" t="str">
        <f t="shared" si="35"/>
        <v>Netflix Inc</v>
      </c>
      <c r="K331" s="241" t="str">
        <f t="shared" si="35"/>
        <v>NFLX</v>
      </c>
      <c r="L331" s="158">
        <f t="shared" si="36"/>
        <v>148111.72081308</v>
      </c>
      <c r="M331" s="159">
        <f t="shared" si="37"/>
        <v>0</v>
      </c>
      <c r="N331" s="159">
        <f t="shared" si="38"/>
        <v>0.17015</v>
      </c>
      <c r="O331" s="242">
        <f t="shared" si="39"/>
        <v>0.17015</v>
      </c>
      <c r="P331" s="160">
        <f t="shared" si="40"/>
        <v>4.3599918923910184E-3</v>
      </c>
      <c r="Q331" s="161">
        <f t="shared" si="41"/>
        <v>7.4185262049033173E-4</v>
      </c>
    </row>
    <row r="332" spans="1:17">
      <c r="A332" s="23" t="s">
        <v>1828</v>
      </c>
      <c r="B332" s="23" t="s">
        <v>2499</v>
      </c>
      <c r="C332" s="23" t="s">
        <v>145</v>
      </c>
      <c r="D332" s="23">
        <v>11286473364.18</v>
      </c>
      <c r="E332" s="23">
        <v>3.3825116948542644</v>
      </c>
      <c r="F332" s="23">
        <v>7.65</v>
      </c>
      <c r="G332" s="23">
        <v>406.1343</v>
      </c>
      <c r="H332" s="23">
        <v>27.79</v>
      </c>
      <c r="I332" s="239"/>
      <c r="J332" s="240" t="str">
        <f t="shared" si="35"/>
        <v>NiSource Inc</v>
      </c>
      <c r="K332" s="241" t="str">
        <f t="shared" si="35"/>
        <v>NI</v>
      </c>
      <c r="L332" s="158">
        <f t="shared" si="36"/>
        <v>11286.473364179999</v>
      </c>
      <c r="M332" s="159">
        <f t="shared" si="37"/>
        <v>3.3825116948542643E-2</v>
      </c>
      <c r="N332" s="159">
        <f t="shared" si="38"/>
        <v>7.6499999999999999E-2</v>
      </c>
      <c r="O332" s="242">
        <f t="shared" si="39"/>
        <v>0.11161892767182439</v>
      </c>
      <c r="P332" s="160">
        <f t="shared" si="40"/>
        <v>3.322419865988503E-4</v>
      </c>
      <c r="Q332" s="161">
        <f t="shared" si="41"/>
        <v>3.708449427172032E-5</v>
      </c>
    </row>
    <row r="333" spans="1:17">
      <c r="A333" s="23" t="s">
        <v>1829</v>
      </c>
      <c r="B333" s="23" t="s">
        <v>2500</v>
      </c>
      <c r="C333" s="23" t="s">
        <v>1830</v>
      </c>
      <c r="D333" s="23">
        <v>199790040359.55002</v>
      </c>
      <c r="E333" s="23">
        <v>1.0011641443538999</v>
      </c>
      <c r="F333" s="23">
        <v>7.09</v>
      </c>
      <c r="G333" s="23">
        <v>1245.6659999999999</v>
      </c>
      <c r="H333" s="23">
        <v>128.85</v>
      </c>
      <c r="I333" s="239"/>
      <c r="J333" s="240" t="str">
        <f t="shared" si="35"/>
        <v>NIKE Inc</v>
      </c>
      <c r="K333" s="241" t="str">
        <f t="shared" si="35"/>
        <v>NKE</v>
      </c>
      <c r="L333" s="158">
        <f t="shared" si="36"/>
        <v>199790.04035955001</v>
      </c>
      <c r="M333" s="159">
        <f t="shared" si="37"/>
        <v>1.0011641443538999E-2</v>
      </c>
      <c r="N333" s="159">
        <f t="shared" si="38"/>
        <v>7.0900000000000005E-2</v>
      </c>
      <c r="O333" s="242">
        <f t="shared" si="39"/>
        <v>8.1266554132712457E-2</v>
      </c>
      <c r="P333" s="160">
        <f t="shared" si="40"/>
        <v>5.8812560637752417E-3</v>
      </c>
      <c r="Q333" s="161">
        <f t="shared" si="41"/>
        <v>4.7794941427513408E-4</v>
      </c>
    </row>
    <row r="334" spans="1:17">
      <c r="A334" s="23" t="s">
        <v>1831</v>
      </c>
      <c r="B334" s="23" t="s">
        <v>2501</v>
      </c>
      <c r="C334" s="23" t="s">
        <v>1832</v>
      </c>
      <c r="D334" s="23">
        <v>71019686143.080002</v>
      </c>
      <c r="E334" s="23">
        <v>1.4624103330949441</v>
      </c>
      <c r="F334" s="23">
        <v>0.185</v>
      </c>
      <c r="G334" s="23">
        <v>153.91219999999998</v>
      </c>
      <c r="H334" s="23">
        <v>461.43</v>
      </c>
      <c r="I334" s="239"/>
      <c r="J334" s="240" t="str">
        <f t="shared" si="35"/>
        <v>Northrop Grumman Corp</v>
      </c>
      <c r="K334" s="241" t="str">
        <f t="shared" si="35"/>
        <v>NOC</v>
      </c>
      <c r="L334" s="158">
        <f t="shared" si="36"/>
        <v>71019.686143080005</v>
      </c>
      <c r="M334" s="159">
        <f t="shared" si="37"/>
        <v>1.4624103330949441E-2</v>
      </c>
      <c r="N334" s="159">
        <f t="shared" si="38"/>
        <v>1.8500000000000001E-3</v>
      </c>
      <c r="O334" s="242">
        <f t="shared" si="39"/>
        <v>1.648763062653057E-2</v>
      </c>
      <c r="P334" s="160">
        <f t="shared" si="40"/>
        <v>2.0906195275035809E-3</v>
      </c>
      <c r="Q334" s="161">
        <f t="shared" si="41"/>
        <v>3.4469362550090913E-5</v>
      </c>
    </row>
    <row r="335" spans="1:17">
      <c r="A335" s="23" t="s">
        <v>2686</v>
      </c>
      <c r="B335" s="23" t="s">
        <v>2729</v>
      </c>
      <c r="C335" s="23" t="s">
        <v>2687</v>
      </c>
      <c r="D335" s="23">
        <v>83807780000</v>
      </c>
      <c r="E335" s="23" t="s">
        <v>1377</v>
      </c>
      <c r="F335" s="23">
        <v>30.625</v>
      </c>
      <c r="G335" s="23">
        <v>202</v>
      </c>
      <c r="H335" s="23">
        <v>414.89</v>
      </c>
      <c r="I335" s="239"/>
      <c r="J335" s="240" t="str">
        <f t="shared" si="35"/>
        <v>ServiceNow Inc</v>
      </c>
      <c r="K335" s="241" t="str">
        <f t="shared" si="35"/>
        <v>NOW</v>
      </c>
      <c r="L335" s="158">
        <f t="shared" si="36"/>
        <v>83807.78</v>
      </c>
      <c r="M335" s="159" t="str">
        <f t="shared" si="37"/>
        <v>0.00%</v>
      </c>
      <c r="N335" s="159">
        <f t="shared" si="38"/>
        <v>0.30625000000000002</v>
      </c>
      <c r="O335" s="242">
        <f t="shared" si="39"/>
        <v>0.30625000000000002</v>
      </c>
      <c r="P335" s="160">
        <f t="shared" si="40"/>
        <v>2.4670649919761173E-3</v>
      </c>
      <c r="Q335" s="161">
        <f t="shared" si="41"/>
        <v>7.5553865379268594E-4</v>
      </c>
    </row>
    <row r="336" spans="1:17">
      <c r="A336" s="23" t="s">
        <v>1833</v>
      </c>
      <c r="B336" s="23" t="s">
        <v>2502</v>
      </c>
      <c r="C336" s="23" t="s">
        <v>1340</v>
      </c>
      <c r="D336" s="23">
        <v>6802835868.5199995</v>
      </c>
      <c r="E336" s="23">
        <v>4.3914680050188206</v>
      </c>
      <c r="F336" s="23">
        <v>-3.67</v>
      </c>
      <c r="G336" s="23">
        <v>213.3888</v>
      </c>
      <c r="H336" s="23">
        <v>31.88</v>
      </c>
      <c r="I336" s="239"/>
      <c r="J336" s="240" t="str">
        <f t="shared" si="35"/>
        <v>NRG Energy Inc</v>
      </c>
      <c r="K336" s="241" t="str">
        <f t="shared" si="35"/>
        <v>NRG</v>
      </c>
      <c r="L336" s="158">
        <f t="shared" si="36"/>
        <v>6802.8358685199992</v>
      </c>
      <c r="M336" s="159">
        <f t="shared" si="37"/>
        <v>4.3914680050188205E-2</v>
      </c>
      <c r="N336" s="159">
        <f t="shared" si="38"/>
        <v>-3.6699999999999997E-2</v>
      </c>
      <c r="O336" s="242">
        <f t="shared" si="39"/>
        <v>6.4088456712672534E-3</v>
      </c>
      <c r="P336" s="160">
        <f t="shared" si="40"/>
        <v>2.0025632724533611E-4</v>
      </c>
      <c r="Q336" s="161">
        <f t="shared" si="41"/>
        <v>1.2834118960101509E-6</v>
      </c>
    </row>
    <row r="337" spans="1:17">
      <c r="A337" s="23" t="s">
        <v>1834</v>
      </c>
      <c r="B337" s="23" t="s">
        <v>2503</v>
      </c>
      <c r="C337" s="23" t="s">
        <v>1835</v>
      </c>
      <c r="D337" s="23">
        <v>59066221162.690002</v>
      </c>
      <c r="E337" s="23">
        <v>1.9456747540469566</v>
      </c>
      <c r="F337" s="23">
        <v>7.7130000000000001</v>
      </c>
      <c r="G337" s="23">
        <v>231.51419999999999</v>
      </c>
      <c r="H337" s="23">
        <v>255.13</v>
      </c>
      <c r="I337" s="239"/>
      <c r="J337" s="240" t="str">
        <f t="shared" si="35"/>
        <v>Norfolk Southern Corp</v>
      </c>
      <c r="K337" s="241" t="str">
        <f t="shared" si="35"/>
        <v>NSC</v>
      </c>
      <c r="L337" s="158">
        <f t="shared" si="36"/>
        <v>59066.221162690003</v>
      </c>
      <c r="M337" s="159">
        <f t="shared" si="37"/>
        <v>1.9456747540469565E-2</v>
      </c>
      <c r="N337" s="159">
        <f t="shared" si="38"/>
        <v>7.7130000000000004E-2</v>
      </c>
      <c r="O337" s="242">
        <f t="shared" si="39"/>
        <v>9.7337097009367782E-2</v>
      </c>
      <c r="P337" s="160">
        <f t="shared" si="40"/>
        <v>1.7387431863580133E-3</v>
      </c>
      <c r="Q337" s="161">
        <f t="shared" si="41"/>
        <v>1.6924421420490718E-4</v>
      </c>
    </row>
    <row r="338" spans="1:17">
      <c r="A338" s="23" t="s">
        <v>1836</v>
      </c>
      <c r="B338" s="23" t="s">
        <v>2504</v>
      </c>
      <c r="C338" s="23" t="s">
        <v>1837</v>
      </c>
      <c r="D338" s="23">
        <v>13938973263.619999</v>
      </c>
      <c r="E338" s="23">
        <v>3.096195484070523</v>
      </c>
      <c r="F338" s="23">
        <v>6</v>
      </c>
      <c r="G338" s="23">
        <v>215.57339999999999</v>
      </c>
      <c r="H338" s="23">
        <v>64.66</v>
      </c>
      <c r="I338" s="239"/>
      <c r="J338" s="240" t="str">
        <f t="shared" si="35"/>
        <v>NetApp Inc</v>
      </c>
      <c r="K338" s="241" t="str">
        <f t="shared" si="35"/>
        <v>NTAP</v>
      </c>
      <c r="L338" s="158">
        <f t="shared" si="36"/>
        <v>13938.973263619999</v>
      </c>
      <c r="M338" s="159">
        <f t="shared" si="37"/>
        <v>3.0961954840705231E-2</v>
      </c>
      <c r="N338" s="159">
        <f t="shared" si="38"/>
        <v>0.06</v>
      </c>
      <c r="O338" s="242">
        <f t="shared" si="39"/>
        <v>9.1890813485926384E-2</v>
      </c>
      <c r="P338" s="160">
        <f t="shared" si="40"/>
        <v>4.10324112663144E-4</v>
      </c>
      <c r="Q338" s="161">
        <f t="shared" si="41"/>
        <v>3.7705016505507213E-5</v>
      </c>
    </row>
    <row r="339" spans="1:17">
      <c r="A339" s="23" t="s">
        <v>1838</v>
      </c>
      <c r="B339" s="23" t="s">
        <v>2505</v>
      </c>
      <c r="C339" s="23" t="s">
        <v>1839</v>
      </c>
      <c r="D339" s="23">
        <v>20466419088.599998</v>
      </c>
      <c r="E339" s="23">
        <v>2.9531568228105907</v>
      </c>
      <c r="F339" s="23">
        <v>13</v>
      </c>
      <c r="G339" s="23">
        <v>208.41569999999999</v>
      </c>
      <c r="H339" s="23">
        <v>98.2</v>
      </c>
      <c r="I339" s="239"/>
      <c r="J339" s="240" t="str">
        <f t="shared" si="35"/>
        <v>Northern Trust Corp</v>
      </c>
      <c r="K339" s="241" t="str">
        <f t="shared" si="35"/>
        <v>NTRS</v>
      </c>
      <c r="L339" s="158">
        <f t="shared" si="36"/>
        <v>20466.4190886</v>
      </c>
      <c r="M339" s="159">
        <f t="shared" si="37"/>
        <v>2.9531568228105907E-2</v>
      </c>
      <c r="N339" s="159">
        <f t="shared" si="38"/>
        <v>0.13</v>
      </c>
      <c r="O339" s="242">
        <f t="shared" si="39"/>
        <v>0.16145112016293278</v>
      </c>
      <c r="P339" s="160">
        <f t="shared" si="40"/>
        <v>6.0247373268444541E-4</v>
      </c>
      <c r="Q339" s="161">
        <f t="shared" si="41"/>
        <v>9.7270059010647045E-5</v>
      </c>
    </row>
    <row r="340" spans="1:17">
      <c r="A340" s="23" t="s">
        <v>1840</v>
      </c>
      <c r="B340" s="23" t="s">
        <v>2506</v>
      </c>
      <c r="C340" s="23" t="s">
        <v>1841</v>
      </c>
      <c r="D340" s="23">
        <v>40421026947.599998</v>
      </c>
      <c r="E340" s="23">
        <v>1.2712617415587713</v>
      </c>
      <c r="F340" s="23">
        <v>-7.59</v>
      </c>
      <c r="G340" s="23">
        <v>256.5437</v>
      </c>
      <c r="H340" s="23">
        <v>157.56</v>
      </c>
      <c r="I340" s="239"/>
      <c r="J340" s="240" t="str">
        <f t="shared" si="35"/>
        <v>Nucor Corp</v>
      </c>
      <c r="K340" s="241" t="str">
        <f t="shared" si="35"/>
        <v>NUE</v>
      </c>
      <c r="L340" s="158">
        <f t="shared" si="36"/>
        <v>40421.026947599996</v>
      </c>
      <c r="M340" s="159">
        <f t="shared" si="37"/>
        <v>1.2712617415587713E-2</v>
      </c>
      <c r="N340" s="159">
        <f t="shared" si="38"/>
        <v>-7.5899999999999995E-2</v>
      </c>
      <c r="O340" s="242">
        <f t="shared" si="39"/>
        <v>-6.3669826415333836E-2</v>
      </c>
      <c r="P340" s="160">
        <f t="shared" si="40"/>
        <v>1.1898811843261711E-3</v>
      </c>
      <c r="Q340" s="161">
        <f t="shared" si="41"/>
        <v>-7.5759528460919153E-5</v>
      </c>
    </row>
    <row r="341" spans="1:17">
      <c r="A341" s="23" t="s">
        <v>1842</v>
      </c>
      <c r="B341" s="23" t="s">
        <v>2507</v>
      </c>
      <c r="C341" s="23" t="s">
        <v>1843</v>
      </c>
      <c r="D341" s="23">
        <v>415715400000</v>
      </c>
      <c r="E341" s="23">
        <v>0.12308420616604533</v>
      </c>
      <c r="F341" s="23">
        <v>18.058</v>
      </c>
      <c r="G341" s="23">
        <v>2460</v>
      </c>
      <c r="H341" s="23">
        <v>168.99</v>
      </c>
      <c r="I341" s="239"/>
      <c r="J341" s="240" t="str">
        <f t="shared" si="35"/>
        <v>NVIDIA Corp</v>
      </c>
      <c r="K341" s="241" t="str">
        <f t="shared" si="35"/>
        <v>NVDA</v>
      </c>
      <c r="L341" s="158">
        <f t="shared" si="36"/>
        <v>415715.4</v>
      </c>
      <c r="M341" s="159">
        <f t="shared" si="37"/>
        <v>1.2308420616604532E-3</v>
      </c>
      <c r="N341" s="159">
        <f t="shared" si="38"/>
        <v>0.18057999999999999</v>
      </c>
      <c r="O341" s="242">
        <f t="shared" si="39"/>
        <v>0.18192197479140776</v>
      </c>
      <c r="P341" s="160">
        <f t="shared" si="40"/>
        <v>1.2237490480780525E-2</v>
      </c>
      <c r="Q341" s="161">
        <f t="shared" si="41"/>
        <v>2.2262684347546472E-3</v>
      </c>
    </row>
    <row r="342" spans="1:17">
      <c r="A342" s="23" t="s">
        <v>2670</v>
      </c>
      <c r="B342" s="23" t="s">
        <v>2730</v>
      </c>
      <c r="C342" s="23" t="s">
        <v>2671</v>
      </c>
      <c r="D342" s="23">
        <v>15954634916.879999</v>
      </c>
      <c r="E342" s="23" t="s">
        <v>1377</v>
      </c>
      <c r="F342" s="23">
        <v>4.25</v>
      </c>
      <c r="G342" s="23">
        <v>3.1958799999999998</v>
      </c>
      <c r="H342" s="23">
        <v>4992.24</v>
      </c>
      <c r="I342" s="239"/>
      <c r="J342" s="240" t="str">
        <f t="shared" si="35"/>
        <v>NVR Inc</v>
      </c>
      <c r="K342" s="241" t="str">
        <f t="shared" si="35"/>
        <v>NVR</v>
      </c>
      <c r="L342" s="158">
        <f t="shared" si="36"/>
        <v>15954.634916879999</v>
      </c>
      <c r="M342" s="159" t="str">
        <f t="shared" si="37"/>
        <v>0.00%</v>
      </c>
      <c r="N342" s="159">
        <f t="shared" si="38"/>
        <v>4.2500000000000003E-2</v>
      </c>
      <c r="O342" s="242">
        <f t="shared" si="39"/>
        <v>4.2500000000000003E-2</v>
      </c>
      <c r="P342" s="160">
        <f t="shared" si="40"/>
        <v>4.6965951446505843E-4</v>
      </c>
      <c r="Q342" s="161">
        <f t="shared" si="41"/>
        <v>1.9960529364764983E-5</v>
      </c>
    </row>
    <row r="343" spans="1:17">
      <c r="A343" s="23" t="s">
        <v>2508</v>
      </c>
      <c r="B343" s="23" t="s">
        <v>2509</v>
      </c>
      <c r="C343" s="23" t="s">
        <v>1844</v>
      </c>
      <c r="D343" s="23">
        <v>6373576000</v>
      </c>
      <c r="E343" s="23">
        <v>5.9701492537313436</v>
      </c>
      <c r="F343" s="23">
        <v>-3</v>
      </c>
      <c r="G343" s="23">
        <v>413.59999999999997</v>
      </c>
      <c r="H343" s="23">
        <v>15.41</v>
      </c>
      <c r="I343" s="239"/>
      <c r="J343" s="240" t="str">
        <f t="shared" si="35"/>
        <v>Newell Brands Inc</v>
      </c>
      <c r="K343" s="241" t="str">
        <f t="shared" si="35"/>
        <v>NWL</v>
      </c>
      <c r="L343" s="158">
        <f t="shared" si="36"/>
        <v>6373.576</v>
      </c>
      <c r="M343" s="159">
        <f t="shared" si="37"/>
        <v>5.9701492537313439E-2</v>
      </c>
      <c r="N343" s="159">
        <f t="shared" si="38"/>
        <v>-0.03</v>
      </c>
      <c r="O343" s="242">
        <f t="shared" si="39"/>
        <v>2.8805970149253735E-2</v>
      </c>
      <c r="P343" s="160">
        <f t="shared" si="40"/>
        <v>1.8762012576039092E-4</v>
      </c>
      <c r="Q343" s="161">
        <f t="shared" si="41"/>
        <v>5.4045797420530525E-6</v>
      </c>
    </row>
    <row r="344" spans="1:17">
      <c r="A344" s="23" t="s">
        <v>2853</v>
      </c>
      <c r="B344" s="23" t="s">
        <v>2510</v>
      </c>
      <c r="C344" s="23" t="s">
        <v>2854</v>
      </c>
      <c r="D344" s="23">
        <v>11271296400.860001</v>
      </c>
      <c r="E344" s="23">
        <v>1.063720452209661</v>
      </c>
      <c r="F344" s="23">
        <v>2.8000000000000003</v>
      </c>
      <c r="G344" s="23">
        <v>382.35149999999999</v>
      </c>
      <c r="H344" s="23">
        <v>19.46</v>
      </c>
      <c r="I344" s="239"/>
      <c r="J344" s="240" t="str">
        <f t="shared" si="35"/>
        <v>News Corp</v>
      </c>
      <c r="K344" s="241" t="str">
        <f t="shared" si="35"/>
        <v>NWSA</v>
      </c>
      <c r="L344" s="158">
        <f t="shared" si="36"/>
        <v>11271.296400860001</v>
      </c>
      <c r="M344" s="159">
        <f t="shared" si="37"/>
        <v>1.063720452209661E-2</v>
      </c>
      <c r="N344" s="159">
        <f t="shared" si="38"/>
        <v>2.8000000000000004E-2</v>
      </c>
      <c r="O344" s="242">
        <f t="shared" si="39"/>
        <v>3.8786125385405969E-2</v>
      </c>
      <c r="P344" s="160">
        <f t="shared" si="40"/>
        <v>3.3179521954582403E-4</v>
      </c>
      <c r="Q344" s="161">
        <f t="shared" si="41"/>
        <v>1.2869050987582632E-5</v>
      </c>
    </row>
    <row r="345" spans="1:17">
      <c r="A345" s="23" t="s">
        <v>2855</v>
      </c>
      <c r="B345" s="23" t="s">
        <v>2856</v>
      </c>
      <c r="C345" s="23" t="s">
        <v>2857</v>
      </c>
      <c r="D345" s="23">
        <v>44524551988.840004</v>
      </c>
      <c r="E345" s="23">
        <v>1.9345827028285418</v>
      </c>
      <c r="F345" s="23">
        <v>17.3</v>
      </c>
      <c r="G345" s="23">
        <v>259.13490000000002</v>
      </c>
      <c r="H345" s="23">
        <v>171.82</v>
      </c>
      <c r="I345" s="239"/>
      <c r="J345" s="240" t="str">
        <f t="shared" si="35"/>
        <v>NXP Semiconductors NV</v>
      </c>
      <c r="K345" s="241" t="str">
        <f t="shared" si="35"/>
        <v>NXPI</v>
      </c>
      <c r="L345" s="158">
        <f t="shared" si="36"/>
        <v>44524.551988840001</v>
      </c>
      <c r="M345" s="159">
        <f t="shared" si="37"/>
        <v>1.9345827028285419E-2</v>
      </c>
      <c r="N345" s="159">
        <f t="shared" si="38"/>
        <v>0.17300000000000001</v>
      </c>
      <c r="O345" s="242">
        <f t="shared" si="39"/>
        <v>0.19401924106623211</v>
      </c>
      <c r="P345" s="160">
        <f t="shared" si="40"/>
        <v>1.3106774036382753E-3</v>
      </c>
      <c r="Q345" s="161">
        <f t="shared" si="41"/>
        <v>2.5429663513655776E-4</v>
      </c>
    </row>
    <row r="346" spans="1:17">
      <c r="A346" s="23" t="s">
        <v>1845</v>
      </c>
      <c r="B346" s="23" t="s">
        <v>2511</v>
      </c>
      <c r="C346" s="23" t="s">
        <v>1846</v>
      </c>
      <c r="D346" s="23">
        <v>41511314059.589996</v>
      </c>
      <c r="E346" s="23">
        <v>4.4070101223749818</v>
      </c>
      <c r="F346" s="23">
        <v>3.36</v>
      </c>
      <c r="G346" s="23">
        <v>627.15390000000002</v>
      </c>
      <c r="H346" s="23">
        <v>66.19</v>
      </c>
      <c r="I346" s="239"/>
      <c r="J346" s="240" t="str">
        <f t="shared" si="35"/>
        <v>Realty Income Corp</v>
      </c>
      <c r="K346" s="241" t="str">
        <f t="shared" si="35"/>
        <v>O</v>
      </c>
      <c r="L346" s="158">
        <f t="shared" si="36"/>
        <v>41511.314059589997</v>
      </c>
      <c r="M346" s="159">
        <f t="shared" si="37"/>
        <v>4.4070101223749818E-2</v>
      </c>
      <c r="N346" s="159">
        <f t="shared" si="38"/>
        <v>3.3599999999999998E-2</v>
      </c>
      <c r="O346" s="242">
        <f t="shared" si="39"/>
        <v>7.8410478924308802E-2</v>
      </c>
      <c r="P346" s="160">
        <f t="shared" si="40"/>
        <v>1.2219761660234943E-3</v>
      </c>
      <c r="Q346" s="161">
        <f t="shared" si="41"/>
        <v>9.5815736411992872E-5</v>
      </c>
    </row>
    <row r="347" spans="1:17">
      <c r="A347" s="23" t="s">
        <v>2688</v>
      </c>
      <c r="B347" s="23" t="s">
        <v>2731</v>
      </c>
      <c r="C347" s="23" t="s">
        <v>2689</v>
      </c>
      <c r="D347" s="23">
        <v>34840379497.699997</v>
      </c>
      <c r="E347" s="23">
        <v>0.3805295703186935</v>
      </c>
      <c r="F347" s="23">
        <v>12.540000000000001</v>
      </c>
      <c r="G347" s="23">
        <v>110.4816</v>
      </c>
      <c r="H347" s="23">
        <v>315.35000000000002</v>
      </c>
      <c r="I347" s="239"/>
      <c r="J347" s="240" t="str">
        <f t="shared" si="35"/>
        <v>Old Dominion Freight Line Inc</v>
      </c>
      <c r="K347" s="241" t="str">
        <f t="shared" si="35"/>
        <v>ODFL</v>
      </c>
      <c r="L347" s="158">
        <f t="shared" si="36"/>
        <v>34840.3794977</v>
      </c>
      <c r="M347" s="159">
        <f t="shared" si="37"/>
        <v>3.8052957031869351E-3</v>
      </c>
      <c r="N347" s="159">
        <f t="shared" si="38"/>
        <v>0.12540000000000001</v>
      </c>
      <c r="O347" s="242">
        <f t="shared" si="39"/>
        <v>0.12944388774377677</v>
      </c>
      <c r="P347" s="160">
        <f t="shared" si="40"/>
        <v>1.0256026417349098E-3</v>
      </c>
      <c r="Q347" s="161">
        <f t="shared" si="41"/>
        <v>1.3275799322645456E-4</v>
      </c>
    </row>
    <row r="348" spans="1:17">
      <c r="A348" s="23" t="s">
        <v>2903</v>
      </c>
      <c r="B348" s="23" t="s">
        <v>2904</v>
      </c>
      <c r="C348" s="23" t="s">
        <v>2905</v>
      </c>
      <c r="D348" s="23">
        <v>8154922952.5400009</v>
      </c>
      <c r="E348" s="23">
        <v>3.4934497816593888</v>
      </c>
      <c r="F348" s="23">
        <v>-5.57</v>
      </c>
      <c r="G348" s="23">
        <v>254.36439999999999</v>
      </c>
      <c r="H348" s="23">
        <v>32.06</v>
      </c>
      <c r="I348" s="239"/>
      <c r="J348" s="240" t="str">
        <f t="shared" si="35"/>
        <v>Organon &amp; Co</v>
      </c>
      <c r="K348" s="241" t="str">
        <f t="shared" si="35"/>
        <v>OGN</v>
      </c>
      <c r="L348" s="158">
        <f t="shared" si="36"/>
        <v>8154.9229525400006</v>
      </c>
      <c r="M348" s="159">
        <f t="shared" si="37"/>
        <v>3.4934497816593885E-2</v>
      </c>
      <c r="N348" s="159">
        <f t="shared" si="38"/>
        <v>-5.57E-2</v>
      </c>
      <c r="O348" s="242">
        <f t="shared" si="39"/>
        <v>-2.1738427947598254E-2</v>
      </c>
      <c r="P348" s="160">
        <f t="shared" si="40"/>
        <v>2.4005796273894801E-4</v>
      </c>
      <c r="Q348" s="161">
        <f t="shared" si="41"/>
        <v>-5.2184827262478481E-6</v>
      </c>
    </row>
    <row r="349" spans="1:17">
      <c r="A349" s="23" t="s">
        <v>1847</v>
      </c>
      <c r="B349" s="23" t="s">
        <v>2512</v>
      </c>
      <c r="C349" s="23" t="s">
        <v>1848</v>
      </c>
      <c r="D349" s="23">
        <v>31657740628.860001</v>
      </c>
      <c r="E349" s="23">
        <v>5.280248482281519</v>
      </c>
      <c r="F349" s="23">
        <v>10.415000000000001</v>
      </c>
      <c r="G349" s="23">
        <v>446.9538</v>
      </c>
      <c r="H349" s="23">
        <v>70.83</v>
      </c>
      <c r="I349" s="239"/>
      <c r="J349" s="240" t="str">
        <f t="shared" si="35"/>
        <v>ONEOK Inc</v>
      </c>
      <c r="K349" s="241" t="str">
        <f t="shared" si="35"/>
        <v>OKE</v>
      </c>
      <c r="L349" s="158">
        <f t="shared" si="36"/>
        <v>31657.74062886</v>
      </c>
      <c r="M349" s="159">
        <f t="shared" si="37"/>
        <v>5.2802484822815188E-2</v>
      </c>
      <c r="N349" s="159">
        <f t="shared" si="38"/>
        <v>0.10415000000000001</v>
      </c>
      <c r="O349" s="242">
        <f t="shared" si="39"/>
        <v>0.1597021742199633</v>
      </c>
      <c r="P349" s="160">
        <f t="shared" si="40"/>
        <v>9.3191471758970938E-4</v>
      </c>
      <c r="Q349" s="161">
        <f t="shared" si="41"/>
        <v>1.4882880658665968E-4</v>
      </c>
    </row>
    <row r="350" spans="1:17">
      <c r="A350" s="23" t="s">
        <v>1849</v>
      </c>
      <c r="B350" s="23" t="s">
        <v>2513</v>
      </c>
      <c r="C350" s="23" t="s">
        <v>1850</v>
      </c>
      <c r="D350" s="23">
        <v>17141189719.679998</v>
      </c>
      <c r="E350" s="23">
        <v>3.3761598857958601</v>
      </c>
      <c r="F350" s="23">
        <v>2.97</v>
      </c>
      <c r="G350" s="23">
        <v>203.9161</v>
      </c>
      <c r="H350" s="23">
        <v>84.06</v>
      </c>
      <c r="I350" s="239"/>
      <c r="J350" s="240" t="str">
        <f t="shared" si="35"/>
        <v>Omnicom Group Inc</v>
      </c>
      <c r="K350" s="241" t="str">
        <f t="shared" si="35"/>
        <v>OMC</v>
      </c>
      <c r="L350" s="158">
        <f t="shared" si="36"/>
        <v>17141.189719679998</v>
      </c>
      <c r="M350" s="159">
        <f t="shared" si="37"/>
        <v>3.3761598857958604E-2</v>
      </c>
      <c r="N350" s="159">
        <f t="shared" si="38"/>
        <v>2.9700000000000001E-2</v>
      </c>
      <c r="O350" s="242">
        <f t="shared" si="39"/>
        <v>6.3962958600999292E-2</v>
      </c>
      <c r="P350" s="160">
        <f t="shared" si="40"/>
        <v>5.0458834583428226E-4</v>
      </c>
      <c r="Q350" s="161">
        <f t="shared" si="41"/>
        <v>3.2274963475144911E-5</v>
      </c>
    </row>
    <row r="351" spans="1:17">
      <c r="A351" s="23" t="s">
        <v>3004</v>
      </c>
      <c r="B351" s="23" t="s">
        <v>3005</v>
      </c>
      <c r="C351" s="23" t="s">
        <v>3006</v>
      </c>
      <c r="D351" s="23">
        <v>28172395780.950001</v>
      </c>
      <c r="E351" s="23">
        <v>0</v>
      </c>
      <c r="F351" s="23">
        <v>18.010000000000002</v>
      </c>
      <c r="G351" s="23">
        <v>432.42359999999996</v>
      </c>
      <c r="H351" s="23">
        <v>65.150000000000006</v>
      </c>
      <c r="I351" s="239"/>
      <c r="J351" s="240" t="str">
        <f t="shared" si="35"/>
        <v>ON Semiconductor Corp</v>
      </c>
      <c r="K351" s="241" t="str">
        <f t="shared" si="35"/>
        <v>ON</v>
      </c>
      <c r="L351" s="158">
        <f t="shared" si="36"/>
        <v>28172.395780950003</v>
      </c>
      <c r="M351" s="159">
        <f t="shared" si="37"/>
        <v>0</v>
      </c>
      <c r="N351" s="159">
        <f t="shared" si="38"/>
        <v>0.18010000000000001</v>
      </c>
      <c r="O351" s="242">
        <f t="shared" si="39"/>
        <v>0.18010000000000001</v>
      </c>
      <c r="P351" s="160">
        <f t="shared" si="40"/>
        <v>8.2931598201595863E-4</v>
      </c>
      <c r="Q351" s="161">
        <f t="shared" si="41"/>
        <v>1.4935980836107415E-4</v>
      </c>
    </row>
    <row r="352" spans="1:17">
      <c r="A352" s="23" t="s">
        <v>1851</v>
      </c>
      <c r="B352" s="23" t="s">
        <v>2514</v>
      </c>
      <c r="C352" s="23" t="s">
        <v>1852</v>
      </c>
      <c r="D352" s="23">
        <v>240505767600.00003</v>
      </c>
      <c r="E352" s="23">
        <v>1.4394618834080717</v>
      </c>
      <c r="F352" s="23">
        <v>15</v>
      </c>
      <c r="G352" s="23">
        <v>2696.2529999999997</v>
      </c>
      <c r="H352" s="23">
        <v>89.2</v>
      </c>
      <c r="I352" s="239"/>
      <c r="J352" s="240" t="str">
        <f t="shared" si="35"/>
        <v>Oracle Corp</v>
      </c>
      <c r="K352" s="241" t="str">
        <f t="shared" si="35"/>
        <v>ORCL</v>
      </c>
      <c r="L352" s="158">
        <f t="shared" si="36"/>
        <v>240505.76760000002</v>
      </c>
      <c r="M352" s="159">
        <f t="shared" si="37"/>
        <v>1.4394618834080717E-2</v>
      </c>
      <c r="N352" s="159">
        <f t="shared" si="38"/>
        <v>0.15</v>
      </c>
      <c r="O352" s="242">
        <f t="shared" si="39"/>
        <v>0.16547421524663677</v>
      </c>
      <c r="P352" s="160">
        <f t="shared" si="40"/>
        <v>7.0798123946762938E-3</v>
      </c>
      <c r="Q352" s="161">
        <f t="shared" si="41"/>
        <v>1.171526400102472E-3</v>
      </c>
    </row>
    <row r="353" spans="1:17">
      <c r="A353" s="23" t="s">
        <v>1853</v>
      </c>
      <c r="B353" s="23" t="s">
        <v>2515</v>
      </c>
      <c r="C353" s="23" t="s">
        <v>1854</v>
      </c>
      <c r="D353" s="23">
        <v>51028778143.169998</v>
      </c>
      <c r="E353" s="23">
        <v>0</v>
      </c>
      <c r="F353" s="23">
        <v>10.790000000000001</v>
      </c>
      <c r="G353" s="23">
        <v>62.57591</v>
      </c>
      <c r="H353" s="23">
        <v>815.47</v>
      </c>
      <c r="I353" s="239"/>
      <c r="J353" s="240" t="str">
        <f t="shared" si="35"/>
        <v>O'Reilly Automotive Inc</v>
      </c>
      <c r="K353" s="241" t="str">
        <f t="shared" si="35"/>
        <v>ORLY</v>
      </c>
      <c r="L353" s="158">
        <f t="shared" si="36"/>
        <v>51028.778143169999</v>
      </c>
      <c r="M353" s="159">
        <f t="shared" si="37"/>
        <v>0</v>
      </c>
      <c r="N353" s="159">
        <f t="shared" si="38"/>
        <v>0.10790000000000001</v>
      </c>
      <c r="O353" s="242">
        <f t="shared" si="39"/>
        <v>0.10790000000000001</v>
      </c>
      <c r="P353" s="160">
        <f t="shared" si="40"/>
        <v>1.5021435019556748E-3</v>
      </c>
      <c r="Q353" s="161">
        <f t="shared" si="41"/>
        <v>1.6208128386101733E-4</v>
      </c>
    </row>
    <row r="354" spans="1:17">
      <c r="A354" s="23" t="s">
        <v>2756</v>
      </c>
      <c r="B354" s="23" t="s">
        <v>2757</v>
      </c>
      <c r="C354" s="23" t="s">
        <v>2758</v>
      </c>
      <c r="D354" s="23">
        <v>34680790910.25</v>
      </c>
      <c r="E354" s="23">
        <v>1.3321321321321322</v>
      </c>
      <c r="F354" s="23">
        <v>7.8500000000000005</v>
      </c>
      <c r="G354" s="23">
        <v>416.58609999999999</v>
      </c>
      <c r="H354" s="23">
        <v>83.25</v>
      </c>
      <c r="I354" s="239"/>
      <c r="J354" s="240" t="str">
        <f t="shared" si="35"/>
        <v>Otis Worldwide Corp</v>
      </c>
      <c r="K354" s="241" t="str">
        <f t="shared" si="35"/>
        <v>OTIS</v>
      </c>
      <c r="L354" s="158">
        <f t="shared" si="36"/>
        <v>34680.790910249998</v>
      </c>
      <c r="M354" s="159">
        <f t="shared" si="37"/>
        <v>1.3321321321321323E-2</v>
      </c>
      <c r="N354" s="159">
        <f t="shared" si="38"/>
        <v>7.85E-2</v>
      </c>
      <c r="O354" s="242">
        <f t="shared" si="39"/>
        <v>9.2344183183183187E-2</v>
      </c>
      <c r="P354" s="160">
        <f t="shared" si="40"/>
        <v>1.020904803214228E-3</v>
      </c>
      <c r="Q354" s="161">
        <f t="shared" si="41"/>
        <v>9.4274620160606258E-5</v>
      </c>
    </row>
    <row r="355" spans="1:17">
      <c r="A355" s="23" t="s">
        <v>1855</v>
      </c>
      <c r="B355" s="23" t="s">
        <v>2516</v>
      </c>
      <c r="C355" s="23" t="s">
        <v>1856</v>
      </c>
      <c r="D355" s="23">
        <v>59361183071.189995</v>
      </c>
      <c r="E355" s="23">
        <v>0.76404838462716274</v>
      </c>
      <c r="F355" s="23">
        <v>9.1</v>
      </c>
      <c r="G355" s="23">
        <v>908.91409999999996</v>
      </c>
      <c r="H355" s="23">
        <v>65.31</v>
      </c>
      <c r="I355" s="239"/>
      <c r="J355" s="240" t="str">
        <f t="shared" si="35"/>
        <v>Occidental Petroleum Corp</v>
      </c>
      <c r="K355" s="241" t="str">
        <f t="shared" si="35"/>
        <v>OXY</v>
      </c>
      <c r="L355" s="158">
        <f t="shared" si="36"/>
        <v>59361.183071189997</v>
      </c>
      <c r="M355" s="159">
        <f t="shared" si="37"/>
        <v>7.6404838462716274E-3</v>
      </c>
      <c r="N355" s="159">
        <f t="shared" si="38"/>
        <v>9.0999999999999998E-2</v>
      </c>
      <c r="O355" s="242">
        <f t="shared" si="39"/>
        <v>9.898812586127699E-2</v>
      </c>
      <c r="P355" s="160">
        <f t="shared" si="40"/>
        <v>1.7474260341607687E-3</v>
      </c>
      <c r="Q355" s="161">
        <f t="shared" si="41"/>
        <v>1.7297442820277828E-4</v>
      </c>
    </row>
    <row r="356" spans="1:17">
      <c r="A356" s="23" t="s">
        <v>2940</v>
      </c>
      <c r="B356" s="23" t="s">
        <v>2941</v>
      </c>
      <c r="C356" s="23" t="s">
        <v>2942</v>
      </c>
      <c r="D356" s="23">
        <v>13159206355.699999</v>
      </c>
      <c r="E356" s="23">
        <v>4.9002991026919247</v>
      </c>
      <c r="F356" s="23">
        <v>-11.673</v>
      </c>
      <c r="G356" s="23">
        <v>608.46969999999999</v>
      </c>
      <c r="H356" s="23">
        <v>20.059999999999999</v>
      </c>
      <c r="I356" s="239"/>
      <c r="J356" s="240" t="str">
        <f t="shared" si="35"/>
        <v>Paramount Global</v>
      </c>
      <c r="K356" s="241" t="str">
        <f t="shared" si="35"/>
        <v>PARA</v>
      </c>
      <c r="L356" s="158">
        <f t="shared" si="36"/>
        <v>13159.206355699998</v>
      </c>
      <c r="M356" s="159">
        <f t="shared" si="37"/>
        <v>4.9002991026919247E-2</v>
      </c>
      <c r="N356" s="159">
        <f t="shared" si="38"/>
        <v>-0.11673</v>
      </c>
      <c r="O356" s="242">
        <f t="shared" si="39"/>
        <v>-7.0587068544366888E-2</v>
      </c>
      <c r="P356" s="160">
        <f t="shared" si="40"/>
        <v>3.8736997116899037E-4</v>
      </c>
      <c r="Q356" s="161">
        <f t="shared" si="41"/>
        <v>-2.7343310706934948E-5</v>
      </c>
    </row>
    <row r="357" spans="1:17">
      <c r="A357" s="23" t="s">
        <v>2703</v>
      </c>
      <c r="B357" s="23" t="s">
        <v>2732</v>
      </c>
      <c r="C357" s="23" t="s">
        <v>2704</v>
      </c>
      <c r="D357" s="23">
        <v>18273801545.739998</v>
      </c>
      <c r="E357" s="23">
        <v>0</v>
      </c>
      <c r="F357" s="23">
        <v>25.75</v>
      </c>
      <c r="G357" s="23">
        <v>60.02037</v>
      </c>
      <c r="H357" s="23">
        <v>304.45999999999998</v>
      </c>
      <c r="I357" s="239"/>
      <c r="J357" s="240" t="str">
        <f t="shared" si="35"/>
        <v>Paycom Software Inc</v>
      </c>
      <c r="K357" s="241" t="str">
        <f t="shared" si="35"/>
        <v>PAYC</v>
      </c>
      <c r="L357" s="158">
        <f t="shared" si="36"/>
        <v>18273.801545739996</v>
      </c>
      <c r="M357" s="159">
        <f t="shared" si="37"/>
        <v>0</v>
      </c>
      <c r="N357" s="159">
        <f t="shared" si="38"/>
        <v>0.25750000000000001</v>
      </c>
      <c r="O357" s="242">
        <f t="shared" si="39"/>
        <v>0.25750000000000001</v>
      </c>
      <c r="P357" s="160">
        <f t="shared" si="40"/>
        <v>5.3792924790292977E-4</v>
      </c>
      <c r="Q357" s="161">
        <f t="shared" si="41"/>
        <v>1.3851678133500441E-4</v>
      </c>
    </row>
    <row r="358" spans="1:17">
      <c r="A358" s="23" t="s">
        <v>1857</v>
      </c>
      <c r="B358" s="23" t="s">
        <v>2517</v>
      </c>
      <c r="C358" s="23" t="s">
        <v>1858</v>
      </c>
      <c r="D358" s="23">
        <v>43367730389.880005</v>
      </c>
      <c r="E358" s="23">
        <v>2.6473277366802428</v>
      </c>
      <c r="F358" s="23">
        <v>7</v>
      </c>
      <c r="G358" s="23">
        <v>360.4665</v>
      </c>
      <c r="H358" s="23">
        <v>120.31</v>
      </c>
      <c r="I358" s="239"/>
      <c r="J358" s="240" t="str">
        <f t="shared" si="35"/>
        <v>Paychex Inc</v>
      </c>
      <c r="K358" s="241" t="str">
        <f t="shared" si="35"/>
        <v>PAYX</v>
      </c>
      <c r="L358" s="158">
        <f t="shared" si="36"/>
        <v>43367.730389880002</v>
      </c>
      <c r="M358" s="159">
        <f t="shared" si="37"/>
        <v>2.6473277366802429E-2</v>
      </c>
      <c r="N358" s="159">
        <f t="shared" si="38"/>
        <v>7.0000000000000007E-2</v>
      </c>
      <c r="O358" s="242">
        <f t="shared" si="39"/>
        <v>9.7399842074640516E-2</v>
      </c>
      <c r="P358" s="160">
        <f t="shared" si="40"/>
        <v>1.276623834044187E-3</v>
      </c>
      <c r="Q358" s="161">
        <f t="shared" si="41"/>
        <v>1.2434295982462589E-4</v>
      </c>
    </row>
    <row r="359" spans="1:17">
      <c r="A359" s="23" t="s">
        <v>1859</v>
      </c>
      <c r="B359" s="23" t="s">
        <v>2518</v>
      </c>
      <c r="C359" s="23" t="s">
        <v>1860</v>
      </c>
      <c r="D359" s="23">
        <v>35705296925.250008</v>
      </c>
      <c r="E359" s="23">
        <v>3.301840849323074</v>
      </c>
      <c r="F359" s="23">
        <v>12</v>
      </c>
      <c r="G359" s="23">
        <v>347.76759999999996</v>
      </c>
      <c r="H359" s="23">
        <v>102.67</v>
      </c>
      <c r="I359" s="239"/>
      <c r="J359" s="240" t="str">
        <f t="shared" si="35"/>
        <v>PACCAR Inc</v>
      </c>
      <c r="K359" s="241" t="str">
        <f t="shared" si="35"/>
        <v>PCAR</v>
      </c>
      <c r="L359" s="158">
        <f t="shared" si="36"/>
        <v>35705.296925250004</v>
      </c>
      <c r="M359" s="159">
        <f t="shared" si="37"/>
        <v>3.301840849323074E-2</v>
      </c>
      <c r="N359" s="159">
        <f t="shared" si="38"/>
        <v>0.12</v>
      </c>
      <c r="O359" s="242">
        <f t="shared" si="39"/>
        <v>0.15499951300282458</v>
      </c>
      <c r="P359" s="160">
        <f t="shared" si="40"/>
        <v>1.0510633746938147E-3</v>
      </c>
      <c r="Q359" s="161">
        <f t="shared" si="41"/>
        <v>1.6291431121264661E-4</v>
      </c>
    </row>
    <row r="360" spans="1:17">
      <c r="A360" s="23" t="s">
        <v>3030</v>
      </c>
      <c r="B360" s="23" t="s">
        <v>3031</v>
      </c>
      <c r="C360" s="23" t="s">
        <v>3032</v>
      </c>
      <c r="D360" s="23">
        <v>31584554350.650002</v>
      </c>
      <c r="E360" s="23">
        <v>0</v>
      </c>
      <c r="F360" s="23">
        <v>6.2549999999999999</v>
      </c>
      <c r="G360" s="23">
        <v>1987.6999999999998</v>
      </c>
      <c r="H360" s="23">
        <v>15.89</v>
      </c>
      <c r="I360" s="239"/>
      <c r="J360" s="240" t="str">
        <f t="shared" si="35"/>
        <v>PG&amp;E Corp</v>
      </c>
      <c r="K360" s="241" t="str">
        <f t="shared" si="35"/>
        <v>PCG</v>
      </c>
      <c r="L360" s="158">
        <f t="shared" si="36"/>
        <v>31584.55435065</v>
      </c>
      <c r="M360" s="159">
        <f t="shared" si="37"/>
        <v>0</v>
      </c>
      <c r="N360" s="159">
        <f t="shared" si="38"/>
        <v>6.2549999999999994E-2</v>
      </c>
      <c r="O360" s="242">
        <f t="shared" si="39"/>
        <v>6.2549999999999994E-2</v>
      </c>
      <c r="P360" s="160">
        <f t="shared" si="40"/>
        <v>9.2976031969413322E-4</v>
      </c>
      <c r="Q360" s="161">
        <f t="shared" si="41"/>
        <v>5.8156507996868024E-5</v>
      </c>
    </row>
    <row r="361" spans="1:17">
      <c r="A361" s="23" t="s">
        <v>2690</v>
      </c>
      <c r="B361" s="23" t="s">
        <v>2733</v>
      </c>
      <c r="C361" s="23" t="s">
        <v>2691</v>
      </c>
      <c r="D361" s="23">
        <v>14540460895.200001</v>
      </c>
      <c r="E361" s="23">
        <v>4.4399260628465802</v>
      </c>
      <c r="F361" s="23">
        <v>3.86</v>
      </c>
      <c r="G361" s="23">
        <v>537.54009999999994</v>
      </c>
      <c r="H361" s="23">
        <v>27.05</v>
      </c>
      <c r="I361" s="239"/>
      <c r="J361" s="240" t="str">
        <f t="shared" si="35"/>
        <v>Healthpeak Properties Inc</v>
      </c>
      <c r="K361" s="241" t="str">
        <f t="shared" si="35"/>
        <v>PEAK</v>
      </c>
      <c r="L361" s="158">
        <f t="shared" si="36"/>
        <v>14540.4608952</v>
      </c>
      <c r="M361" s="159">
        <f t="shared" si="37"/>
        <v>4.4399260628465803E-2</v>
      </c>
      <c r="N361" s="159">
        <f t="shared" si="38"/>
        <v>3.8599999999999995E-2</v>
      </c>
      <c r="O361" s="242">
        <f t="shared" si="39"/>
        <v>8.3856166358595191E-2</v>
      </c>
      <c r="P361" s="160">
        <f t="shared" si="40"/>
        <v>4.2803021439949412E-4</v>
      </c>
      <c r="Q361" s="161">
        <f t="shared" si="41"/>
        <v>3.5892972865189146E-5</v>
      </c>
    </row>
    <row r="362" spans="1:17">
      <c r="A362" s="23" t="s">
        <v>1861</v>
      </c>
      <c r="B362" s="23" t="s">
        <v>2519</v>
      </c>
      <c r="C362" s="23" t="s">
        <v>146</v>
      </c>
      <c r="D362" s="23">
        <v>31264190959.040001</v>
      </c>
      <c r="E362" s="23">
        <v>3.4423874880306418</v>
      </c>
      <c r="F362" s="23">
        <v>4.6500000000000004</v>
      </c>
      <c r="G362" s="23">
        <v>498.94969999999995</v>
      </c>
      <c r="H362" s="23">
        <v>62.66</v>
      </c>
      <c r="I362" s="239"/>
      <c r="J362" s="240" t="str">
        <f t="shared" si="35"/>
        <v>Public Service Enterprise Group Inc</v>
      </c>
      <c r="K362" s="241" t="str">
        <f t="shared" si="35"/>
        <v>PEG</v>
      </c>
      <c r="L362" s="158">
        <f t="shared" si="36"/>
        <v>31264.190959039999</v>
      </c>
      <c r="M362" s="159">
        <f t="shared" si="37"/>
        <v>3.4423874880306418E-2</v>
      </c>
      <c r="N362" s="159">
        <f t="shared" si="38"/>
        <v>4.6500000000000007E-2</v>
      </c>
      <c r="O362" s="242">
        <f t="shared" si="39"/>
        <v>8.1724229971273543E-2</v>
      </c>
      <c r="P362" s="160">
        <f t="shared" si="40"/>
        <v>9.2032972377390041E-4</v>
      </c>
      <c r="Q362" s="161">
        <f t="shared" si="41"/>
        <v>7.5213237995096896E-5</v>
      </c>
    </row>
    <row r="363" spans="1:17">
      <c r="A363" s="23" t="s">
        <v>2185</v>
      </c>
      <c r="B363" s="23" t="s">
        <v>2520</v>
      </c>
      <c r="C363" s="23" t="s">
        <v>1862</v>
      </c>
      <c r="D363" s="23">
        <v>241429761785.16003</v>
      </c>
      <c r="E363" s="23">
        <v>2.5821730198584798</v>
      </c>
      <c r="F363" s="23">
        <v>7.6930000000000005</v>
      </c>
      <c r="G363" s="23">
        <v>1377.7089999999998</v>
      </c>
      <c r="H363" s="23">
        <v>175.24</v>
      </c>
      <c r="I363" s="239"/>
      <c r="J363" s="240" t="str">
        <f t="shared" si="35"/>
        <v>PepsiCo Inc</v>
      </c>
      <c r="K363" s="241" t="str">
        <f t="shared" si="35"/>
        <v>PEP</v>
      </c>
      <c r="L363" s="158">
        <f t="shared" si="36"/>
        <v>241429.76178516002</v>
      </c>
      <c r="M363" s="159">
        <f t="shared" si="37"/>
        <v>2.5821730198584799E-2</v>
      </c>
      <c r="N363" s="159">
        <f t="shared" si="38"/>
        <v>7.6929999999999998E-2</v>
      </c>
      <c r="O363" s="242">
        <f t="shared" si="39"/>
        <v>0.10374496305067336</v>
      </c>
      <c r="P363" s="160">
        <f t="shared" si="40"/>
        <v>7.1070121809848888E-3</v>
      </c>
      <c r="Q363" s="161">
        <f t="shared" si="41"/>
        <v>7.3731671611696283E-4</v>
      </c>
    </row>
    <row r="364" spans="1:17">
      <c r="A364" s="23" t="s">
        <v>1863</v>
      </c>
      <c r="B364" s="23" t="s">
        <v>2521</v>
      </c>
      <c r="C364" s="23" t="s">
        <v>1864</v>
      </c>
      <c r="D364" s="23">
        <v>268597100595.45004</v>
      </c>
      <c r="E364" s="23">
        <v>3.3458725182863112</v>
      </c>
      <c r="F364" s="23">
        <v>0.68700000000000006</v>
      </c>
      <c r="G364" s="23">
        <v>5613.3149999999996</v>
      </c>
      <c r="H364" s="23">
        <v>47.85</v>
      </c>
      <c r="I364" s="239"/>
      <c r="J364" s="240" t="str">
        <f t="shared" si="35"/>
        <v>Pfizer Inc</v>
      </c>
      <c r="K364" s="241" t="str">
        <f t="shared" si="35"/>
        <v>PFE</v>
      </c>
      <c r="L364" s="158">
        <f t="shared" si="36"/>
        <v>268597.10059545003</v>
      </c>
      <c r="M364" s="159">
        <f t="shared" si="37"/>
        <v>3.3458725182863108E-2</v>
      </c>
      <c r="N364" s="159">
        <f t="shared" si="38"/>
        <v>6.8700000000000002E-3</v>
      </c>
      <c r="O364" s="242">
        <f t="shared" si="39"/>
        <v>4.0443655903866248E-2</v>
      </c>
      <c r="P364" s="160">
        <f t="shared" si="40"/>
        <v>7.9067421166068626E-3</v>
      </c>
      <c r="Q364" s="161">
        <f t="shared" si="41"/>
        <v>3.1977755748465505E-4</v>
      </c>
    </row>
    <row r="365" spans="1:17">
      <c r="A365" s="23" t="s">
        <v>2186</v>
      </c>
      <c r="B365" s="23" t="s">
        <v>2522</v>
      </c>
      <c r="C365" s="23" t="s">
        <v>1865</v>
      </c>
      <c r="D365" s="23">
        <v>21855066802.799999</v>
      </c>
      <c r="E365" s="23">
        <v>2.8817733990147785</v>
      </c>
      <c r="F365" s="23">
        <v>5.5</v>
      </c>
      <c r="G365" s="23">
        <v>244.68279999999999</v>
      </c>
      <c r="H365" s="23">
        <v>89.32</v>
      </c>
      <c r="I365" s="239"/>
      <c r="J365" s="240" t="str">
        <f t="shared" si="35"/>
        <v>Principal Financial Group Inc</v>
      </c>
      <c r="K365" s="241" t="str">
        <f t="shared" si="35"/>
        <v>PFG</v>
      </c>
      <c r="L365" s="158">
        <f t="shared" si="36"/>
        <v>21855.0668028</v>
      </c>
      <c r="M365" s="159">
        <f t="shared" si="37"/>
        <v>2.8817733990147785E-2</v>
      </c>
      <c r="N365" s="159">
        <f t="shared" si="38"/>
        <v>5.5E-2</v>
      </c>
      <c r="O365" s="242">
        <f t="shared" si="39"/>
        <v>8.4610221674876848E-2</v>
      </c>
      <c r="P365" s="160">
        <f t="shared" si="40"/>
        <v>6.4335161015465739E-4</v>
      </c>
      <c r="Q365" s="161">
        <f t="shared" si="41"/>
        <v>5.443412235007451E-5</v>
      </c>
    </row>
    <row r="366" spans="1:17">
      <c r="A366" s="23" t="s">
        <v>1866</v>
      </c>
      <c r="B366" s="23" t="s">
        <v>2523</v>
      </c>
      <c r="C366" s="23" t="s">
        <v>1867</v>
      </c>
      <c r="D366" s="23">
        <v>357539862538.55994</v>
      </c>
      <c r="E366" s="23">
        <v>2.4436638388123018</v>
      </c>
      <c r="F366" s="23">
        <v>4.9850000000000003</v>
      </c>
      <c r="G366" s="23">
        <v>2369.6970000000001</v>
      </c>
      <c r="H366" s="23">
        <v>150.88</v>
      </c>
      <c r="I366" s="239"/>
      <c r="J366" s="240" t="str">
        <f t="shared" si="35"/>
        <v>Procter &amp; Gamble Co/The</v>
      </c>
      <c r="K366" s="241" t="str">
        <f t="shared" si="35"/>
        <v>PG</v>
      </c>
      <c r="L366" s="158">
        <f t="shared" si="36"/>
        <v>357539.86253855994</v>
      </c>
      <c r="M366" s="159">
        <f t="shared" si="37"/>
        <v>2.4436638388123016E-2</v>
      </c>
      <c r="N366" s="159">
        <f t="shared" si="38"/>
        <v>4.9850000000000005E-2</v>
      </c>
      <c r="O366" s="242">
        <f t="shared" si="39"/>
        <v>7.4895721599946993E-2</v>
      </c>
      <c r="P366" s="160">
        <f t="shared" si="40"/>
        <v>1.05249665139064E-2</v>
      </c>
      <c r="Q366" s="161">
        <f t="shared" si="41"/>
        <v>7.8827496187429836E-4</v>
      </c>
    </row>
    <row r="367" spans="1:17">
      <c r="A367" s="23" t="s">
        <v>1868</v>
      </c>
      <c r="B367" s="23" t="s">
        <v>2524</v>
      </c>
      <c r="C367" s="23" t="s">
        <v>1869</v>
      </c>
      <c r="D367" s="23">
        <v>78185250000</v>
      </c>
      <c r="E367" s="23">
        <v>0.32398054620276839</v>
      </c>
      <c r="F367" s="23">
        <v>29.35</v>
      </c>
      <c r="G367" s="23">
        <v>585</v>
      </c>
      <c r="H367" s="23">
        <v>133.65</v>
      </c>
      <c r="I367" s="239"/>
      <c r="J367" s="240" t="str">
        <f t="shared" si="35"/>
        <v>Progressive Corp/The</v>
      </c>
      <c r="K367" s="241" t="str">
        <f t="shared" si="35"/>
        <v>PGR</v>
      </c>
      <c r="L367" s="158">
        <f t="shared" si="36"/>
        <v>78185.25</v>
      </c>
      <c r="M367" s="159">
        <f t="shared" si="37"/>
        <v>3.239805462027684E-3</v>
      </c>
      <c r="N367" s="159">
        <f t="shared" si="38"/>
        <v>0.29350000000000004</v>
      </c>
      <c r="O367" s="242">
        <f t="shared" si="39"/>
        <v>0.29721524691358031</v>
      </c>
      <c r="P367" s="160">
        <f t="shared" si="40"/>
        <v>2.301553545075418E-3</v>
      </c>
      <c r="Q367" s="161">
        <f t="shared" si="41"/>
        <v>6.8405680518441648E-4</v>
      </c>
    </row>
    <row r="368" spans="1:17">
      <c r="A368" s="23" t="s">
        <v>1870</v>
      </c>
      <c r="B368" s="23" t="s">
        <v>2525</v>
      </c>
      <c r="C368" s="23" t="s">
        <v>1871</v>
      </c>
      <c r="D368" s="23">
        <v>40767535535.190002</v>
      </c>
      <c r="E368" s="23">
        <v>1.6391067435194808</v>
      </c>
      <c r="F368" s="23">
        <v>14.56</v>
      </c>
      <c r="G368" s="23">
        <v>128.4057</v>
      </c>
      <c r="H368" s="23">
        <v>317.49</v>
      </c>
      <c r="I368" s="239"/>
      <c r="J368" s="240" t="str">
        <f t="shared" si="35"/>
        <v>Parker-Hannifin Corp</v>
      </c>
      <c r="K368" s="241" t="str">
        <f t="shared" si="35"/>
        <v>PH</v>
      </c>
      <c r="L368" s="158">
        <f t="shared" si="36"/>
        <v>40767.53553519</v>
      </c>
      <c r="M368" s="159">
        <f t="shared" si="37"/>
        <v>1.6391067435194809E-2</v>
      </c>
      <c r="N368" s="159">
        <f t="shared" si="38"/>
        <v>0.14560000000000001</v>
      </c>
      <c r="O368" s="242">
        <f t="shared" si="39"/>
        <v>0.163184337144477</v>
      </c>
      <c r="P368" s="160">
        <f t="shared" si="40"/>
        <v>1.2000814211760482E-3</v>
      </c>
      <c r="Q368" s="161">
        <f t="shared" si="41"/>
        <v>1.9583449123401536E-4</v>
      </c>
    </row>
    <row r="369" spans="1:17">
      <c r="A369" s="23" t="s">
        <v>1872</v>
      </c>
      <c r="B369" s="23" t="s">
        <v>2526</v>
      </c>
      <c r="C369" s="23" t="s">
        <v>1873</v>
      </c>
      <c r="D369" s="23">
        <v>11559572795.76</v>
      </c>
      <c r="E369" s="23">
        <v>1.1824990145841545</v>
      </c>
      <c r="F369" s="23">
        <v>0.9</v>
      </c>
      <c r="G369" s="23">
        <v>227.81969999999998</v>
      </c>
      <c r="H369" s="23">
        <v>50.74</v>
      </c>
      <c r="I369" s="239"/>
      <c r="J369" s="240" t="str">
        <f t="shared" si="35"/>
        <v>PulteGroup Inc</v>
      </c>
      <c r="K369" s="241" t="str">
        <f t="shared" si="35"/>
        <v>PHM</v>
      </c>
      <c r="L369" s="158">
        <f t="shared" si="36"/>
        <v>11559.572795760001</v>
      </c>
      <c r="M369" s="159">
        <f t="shared" si="37"/>
        <v>1.1824990145841546E-2</v>
      </c>
      <c r="N369" s="159">
        <f t="shared" si="38"/>
        <v>9.0000000000000011E-3</v>
      </c>
      <c r="O369" s="242">
        <f t="shared" si="39"/>
        <v>2.0878202601497833E-2</v>
      </c>
      <c r="P369" s="160">
        <f t="shared" si="40"/>
        <v>3.4028126465847195E-4</v>
      </c>
      <c r="Q369" s="161">
        <f t="shared" si="41"/>
        <v>7.104461185033482E-6</v>
      </c>
    </row>
    <row r="370" spans="1:17">
      <c r="A370" s="23" t="s">
        <v>2144</v>
      </c>
      <c r="B370" s="23" t="s">
        <v>2527</v>
      </c>
      <c r="C370" s="23" t="s">
        <v>2145</v>
      </c>
      <c r="D370" s="23">
        <v>12529168592</v>
      </c>
      <c r="E370" s="23">
        <v>3.5081240768094535</v>
      </c>
      <c r="F370" s="23">
        <v>5</v>
      </c>
      <c r="G370" s="23">
        <v>92.534480000000002</v>
      </c>
      <c r="H370" s="23">
        <v>135.4</v>
      </c>
      <c r="I370" s="239"/>
      <c r="J370" s="240" t="str">
        <f t="shared" si="35"/>
        <v>Packaging Corp of America</v>
      </c>
      <c r="K370" s="241" t="str">
        <f t="shared" si="35"/>
        <v>PKG</v>
      </c>
      <c r="L370" s="158">
        <f t="shared" si="36"/>
        <v>12529.168592</v>
      </c>
      <c r="M370" s="159">
        <f t="shared" si="37"/>
        <v>3.5081240768094532E-2</v>
      </c>
      <c r="N370" s="159">
        <f t="shared" si="38"/>
        <v>0.05</v>
      </c>
      <c r="O370" s="242">
        <f t="shared" si="39"/>
        <v>8.5958271787296897E-2</v>
      </c>
      <c r="P370" s="160">
        <f t="shared" si="40"/>
        <v>3.6882343395672695E-4</v>
      </c>
      <c r="Q370" s="161">
        <f t="shared" si="41"/>
        <v>3.1703424977576484E-5</v>
      </c>
    </row>
    <row r="371" spans="1:17">
      <c r="A371" s="23" t="s">
        <v>1874</v>
      </c>
      <c r="B371" s="23" t="s">
        <v>2528</v>
      </c>
      <c r="C371" s="23" t="s">
        <v>1875</v>
      </c>
      <c r="D371" s="23">
        <v>16897280618.400003</v>
      </c>
      <c r="E371" s="23">
        <v>0.20931449502878074</v>
      </c>
      <c r="F371" s="23">
        <v>-10.950000000000001</v>
      </c>
      <c r="G371" s="23">
        <v>126.3159</v>
      </c>
      <c r="H371" s="23">
        <v>133.77000000000001</v>
      </c>
      <c r="I371" s="239"/>
      <c r="J371" s="240" t="str">
        <f t="shared" si="35"/>
        <v>PerkinElmer Inc</v>
      </c>
      <c r="K371" s="241" t="str">
        <f t="shared" si="35"/>
        <v>PKI</v>
      </c>
      <c r="L371" s="158">
        <f t="shared" si="36"/>
        <v>16897.280618400004</v>
      </c>
      <c r="M371" s="159">
        <f t="shared" si="37"/>
        <v>2.0931449502878076E-3</v>
      </c>
      <c r="N371" s="159">
        <f t="shared" si="38"/>
        <v>-0.10950000000000001</v>
      </c>
      <c r="O371" s="242">
        <f t="shared" si="39"/>
        <v>-0.10752145473574046</v>
      </c>
      <c r="P371" s="160">
        <f t="shared" si="40"/>
        <v>4.9740834888182465E-4</v>
      </c>
      <c r="Q371" s="161">
        <f t="shared" si="41"/>
        <v>-5.3482069269476508E-5</v>
      </c>
    </row>
    <row r="372" spans="1:17">
      <c r="A372" s="23" t="s">
        <v>1876</v>
      </c>
      <c r="B372" s="23" t="s">
        <v>2529</v>
      </c>
      <c r="C372" s="23" t="s">
        <v>1877</v>
      </c>
      <c r="D372" s="23">
        <v>112523278536.3</v>
      </c>
      <c r="E372" s="23">
        <v>2.5832649712879405</v>
      </c>
      <c r="F372" s="23">
        <v>9.9450000000000003</v>
      </c>
      <c r="G372" s="23">
        <v>923.07859999999994</v>
      </c>
      <c r="H372" s="23">
        <v>121.9</v>
      </c>
      <c r="I372" s="239"/>
      <c r="J372" s="240" t="str">
        <f t="shared" si="35"/>
        <v>Prologis Inc</v>
      </c>
      <c r="K372" s="241" t="str">
        <f t="shared" si="35"/>
        <v>PLD</v>
      </c>
      <c r="L372" s="158">
        <f t="shared" si="36"/>
        <v>112523.2785363</v>
      </c>
      <c r="M372" s="159">
        <f t="shared" si="37"/>
        <v>2.5832649712879404E-2</v>
      </c>
      <c r="N372" s="159">
        <f t="shared" si="38"/>
        <v>9.9449999999999997E-2</v>
      </c>
      <c r="O372" s="242">
        <f t="shared" si="39"/>
        <v>0.12656717821985233</v>
      </c>
      <c r="P372" s="160">
        <f t="shared" si="40"/>
        <v>3.3123683894178248E-3</v>
      </c>
      <c r="Q372" s="161">
        <f t="shared" si="41"/>
        <v>4.1923712027325109E-4</v>
      </c>
    </row>
    <row r="373" spans="1:17">
      <c r="A373" s="23" t="s">
        <v>1878</v>
      </c>
      <c r="B373" s="23" t="s">
        <v>2530</v>
      </c>
      <c r="C373" s="23" t="s">
        <v>1879</v>
      </c>
      <c r="D373" s="23">
        <v>157655574418.5</v>
      </c>
      <c r="E373" s="23">
        <v>4.9596853490658805</v>
      </c>
      <c r="F373" s="23">
        <v>2.93</v>
      </c>
      <c r="G373" s="23">
        <v>1550.202</v>
      </c>
      <c r="H373" s="23">
        <v>101.7</v>
      </c>
      <c r="I373" s="239"/>
      <c r="J373" s="240" t="str">
        <f t="shared" si="35"/>
        <v>Philip Morris International Inc</v>
      </c>
      <c r="K373" s="241" t="str">
        <f t="shared" si="35"/>
        <v>PM</v>
      </c>
      <c r="L373" s="158">
        <f t="shared" si="36"/>
        <v>157655.57441850001</v>
      </c>
      <c r="M373" s="159">
        <f t="shared" si="37"/>
        <v>4.9596853490658808E-2</v>
      </c>
      <c r="N373" s="159">
        <f t="shared" si="38"/>
        <v>2.9300000000000003E-2</v>
      </c>
      <c r="O373" s="242">
        <f t="shared" si="39"/>
        <v>7.962344739429697E-2</v>
      </c>
      <c r="P373" s="160">
        <f t="shared" si="40"/>
        <v>4.6409360615179982E-3</v>
      </c>
      <c r="Q373" s="161">
        <f t="shared" si="41"/>
        <v>3.6952732835457408E-4</v>
      </c>
    </row>
    <row r="374" spans="1:17">
      <c r="A374" s="23" t="s">
        <v>1880</v>
      </c>
      <c r="B374" s="23" t="s">
        <v>2531</v>
      </c>
      <c r="C374" s="23" t="s">
        <v>1881</v>
      </c>
      <c r="D374" s="23">
        <v>66144321412.000008</v>
      </c>
      <c r="E374" s="23">
        <v>3.5140243902439021</v>
      </c>
      <c r="F374" s="23">
        <v>14.94</v>
      </c>
      <c r="G374" s="23">
        <v>403.31899999999996</v>
      </c>
      <c r="H374" s="23">
        <v>164</v>
      </c>
      <c r="I374" s="239"/>
      <c r="J374" s="240" t="str">
        <f t="shared" si="35"/>
        <v>PNC Financial Services Group Inc/The</v>
      </c>
      <c r="K374" s="241" t="str">
        <f t="shared" si="35"/>
        <v>PNC</v>
      </c>
      <c r="L374" s="158">
        <f t="shared" si="36"/>
        <v>66144.321412000005</v>
      </c>
      <c r="M374" s="159">
        <f t="shared" si="37"/>
        <v>3.5140243902439021E-2</v>
      </c>
      <c r="N374" s="159">
        <f t="shared" si="38"/>
        <v>0.14940000000000001</v>
      </c>
      <c r="O374" s="242">
        <f t="shared" si="39"/>
        <v>0.18716522012195122</v>
      </c>
      <c r="P374" s="160">
        <f t="shared" si="40"/>
        <v>1.9471025216699633E-3</v>
      </c>
      <c r="Q374" s="161">
        <f t="shared" si="41"/>
        <v>3.6442987206836499E-4</v>
      </c>
    </row>
    <row r="375" spans="1:17">
      <c r="A375" s="23" t="s">
        <v>1882</v>
      </c>
      <c r="B375" s="23" t="s">
        <v>2532</v>
      </c>
      <c r="C375" s="23" t="s">
        <v>1883</v>
      </c>
      <c r="D375" s="23">
        <v>8310456844.0800009</v>
      </c>
      <c r="E375" s="23">
        <v>1.6686460807600949</v>
      </c>
      <c r="F375" s="23">
        <v>8.620000000000001</v>
      </c>
      <c r="G375" s="23">
        <v>164.4984</v>
      </c>
      <c r="H375" s="23">
        <v>50.52</v>
      </c>
      <c r="I375" s="239"/>
      <c r="J375" s="240" t="str">
        <f t="shared" si="35"/>
        <v>Pentair PLC</v>
      </c>
      <c r="K375" s="241" t="str">
        <f t="shared" si="35"/>
        <v>PNR</v>
      </c>
      <c r="L375" s="158">
        <f t="shared" si="36"/>
        <v>8310.4568440800012</v>
      </c>
      <c r="M375" s="159">
        <f t="shared" si="37"/>
        <v>1.6686460807600948E-2</v>
      </c>
      <c r="N375" s="159">
        <f t="shared" si="38"/>
        <v>8.6200000000000013E-2</v>
      </c>
      <c r="O375" s="242">
        <f t="shared" si="39"/>
        <v>0.10360564726840857</v>
      </c>
      <c r="P375" s="160">
        <f t="shared" si="40"/>
        <v>2.4463644243241016E-4</v>
      </c>
      <c r="Q375" s="161">
        <f t="shared" si="41"/>
        <v>2.5345716963650625E-5</v>
      </c>
    </row>
    <row r="376" spans="1:17">
      <c r="A376" s="23" t="s">
        <v>1884</v>
      </c>
      <c r="B376" s="23" t="s">
        <v>2533</v>
      </c>
      <c r="C376" s="23" t="s">
        <v>133</v>
      </c>
      <c r="D376" s="23">
        <v>8527377100.1100016</v>
      </c>
      <c r="E376" s="23">
        <v>4.5283269205254078</v>
      </c>
      <c r="F376" s="23">
        <v>-3.04</v>
      </c>
      <c r="G376" s="23">
        <v>113.14019999999999</v>
      </c>
      <c r="H376" s="23">
        <v>75.37</v>
      </c>
      <c r="I376" s="239"/>
      <c r="J376" s="240" t="str">
        <f t="shared" si="35"/>
        <v>Pinnacle West Capital Corp</v>
      </c>
      <c r="K376" s="241" t="str">
        <f t="shared" si="35"/>
        <v>PNW</v>
      </c>
      <c r="L376" s="158">
        <f t="shared" si="36"/>
        <v>8527.3771001100013</v>
      </c>
      <c r="M376" s="159">
        <f t="shared" si="37"/>
        <v>4.5283269205254079E-2</v>
      </c>
      <c r="N376" s="159">
        <f t="shared" si="38"/>
        <v>-3.04E-2</v>
      </c>
      <c r="O376" s="242">
        <f t="shared" si="39"/>
        <v>1.4194963513334217E-2</v>
      </c>
      <c r="P376" s="160">
        <f t="shared" si="40"/>
        <v>2.5102196379691964E-4</v>
      </c>
      <c r="Q376" s="161">
        <f t="shared" si="41"/>
        <v>3.563247617142777E-6</v>
      </c>
    </row>
    <row r="377" spans="1:17">
      <c r="A377" s="23" t="s">
        <v>2804</v>
      </c>
      <c r="B377" s="23" t="s">
        <v>2805</v>
      </c>
      <c r="C377" s="23" t="s">
        <v>2806</v>
      </c>
      <c r="D377" s="23">
        <v>13632180237.619999</v>
      </c>
      <c r="E377" s="23">
        <v>1.0885445014179724</v>
      </c>
      <c r="F377" s="23">
        <v>6.74</v>
      </c>
      <c r="G377" s="23">
        <v>39.050619999999995</v>
      </c>
      <c r="H377" s="23">
        <v>349.09</v>
      </c>
      <c r="I377" s="239"/>
      <c r="J377" s="240" t="str">
        <f t="shared" si="35"/>
        <v>Pool Corp</v>
      </c>
      <c r="K377" s="241" t="str">
        <f t="shared" si="35"/>
        <v>POOL</v>
      </c>
      <c r="L377" s="158">
        <f t="shared" si="36"/>
        <v>13632.180237619999</v>
      </c>
      <c r="M377" s="159">
        <f t="shared" si="37"/>
        <v>1.0885445014179724E-2</v>
      </c>
      <c r="N377" s="159">
        <f t="shared" si="38"/>
        <v>6.7400000000000002E-2</v>
      </c>
      <c r="O377" s="242">
        <f t="shared" si="39"/>
        <v>7.8652284511157577E-2</v>
      </c>
      <c r="P377" s="160">
        <f t="shared" si="40"/>
        <v>4.0129299008446432E-4</v>
      </c>
      <c r="Q377" s="161">
        <f t="shared" si="41"/>
        <v>3.1562610428456426E-5</v>
      </c>
    </row>
    <row r="378" spans="1:17">
      <c r="A378" s="23" t="s">
        <v>1885</v>
      </c>
      <c r="B378" s="23" t="s">
        <v>2534</v>
      </c>
      <c r="C378" s="23" t="s">
        <v>1886</v>
      </c>
      <c r="D378" s="23">
        <v>31117626965.600002</v>
      </c>
      <c r="E378" s="23">
        <v>1.821752265861027</v>
      </c>
      <c r="F378" s="23">
        <v>8.3800000000000008</v>
      </c>
      <c r="G378" s="23">
        <v>235.0274</v>
      </c>
      <c r="H378" s="23">
        <v>132.4</v>
      </c>
      <c r="I378" s="239"/>
      <c r="J378" s="240" t="str">
        <f t="shared" si="35"/>
        <v>PPG Industries Inc</v>
      </c>
      <c r="K378" s="241" t="str">
        <f t="shared" si="35"/>
        <v>PPG</v>
      </c>
      <c r="L378" s="158">
        <f t="shared" si="36"/>
        <v>31117.626965600004</v>
      </c>
      <c r="M378" s="159">
        <f t="shared" si="37"/>
        <v>1.821752265861027E-2</v>
      </c>
      <c r="N378" s="159">
        <f t="shared" si="38"/>
        <v>8.3800000000000013E-2</v>
      </c>
      <c r="O378" s="242">
        <f t="shared" si="39"/>
        <v>0.10278083685800606</v>
      </c>
      <c r="P378" s="160">
        <f t="shared" si="40"/>
        <v>9.1601529261607672E-4</v>
      </c>
      <c r="Q378" s="161">
        <f t="shared" si="41"/>
        <v>9.4148818349811656E-5</v>
      </c>
    </row>
    <row r="379" spans="1:17">
      <c r="A379" s="23" t="s">
        <v>1887</v>
      </c>
      <c r="B379" s="23" t="s">
        <v>2535</v>
      </c>
      <c r="C379" s="23" t="s">
        <v>134</v>
      </c>
      <c r="D379" s="23">
        <v>22538702673.239998</v>
      </c>
      <c r="E379" s="23">
        <v>2.9500163345311989</v>
      </c>
      <c r="F379" s="23">
        <v>17</v>
      </c>
      <c r="G379" s="23">
        <v>736.31830000000002</v>
      </c>
      <c r="H379" s="23">
        <v>30.61</v>
      </c>
      <c r="I379" s="239"/>
      <c r="J379" s="240" t="str">
        <f t="shared" si="35"/>
        <v>PPL Corp</v>
      </c>
      <c r="K379" s="241" t="str">
        <f t="shared" si="35"/>
        <v>PPL</v>
      </c>
      <c r="L379" s="158">
        <f t="shared" si="36"/>
        <v>22538.702673239997</v>
      </c>
      <c r="M379" s="159">
        <f t="shared" si="37"/>
        <v>2.950016334531199E-2</v>
      </c>
      <c r="N379" s="159">
        <f t="shared" si="38"/>
        <v>0.17</v>
      </c>
      <c r="O379" s="242">
        <f t="shared" si="39"/>
        <v>0.20200767722966351</v>
      </c>
      <c r="P379" s="160">
        <f t="shared" si="40"/>
        <v>6.6347592466605039E-4</v>
      </c>
      <c r="Q379" s="161">
        <f t="shared" si="41"/>
        <v>1.3402723043959205E-4</v>
      </c>
    </row>
    <row r="380" spans="1:17">
      <c r="A380" s="23" t="s">
        <v>1888</v>
      </c>
      <c r="B380" s="23" t="s">
        <v>2536</v>
      </c>
      <c r="C380" s="23" t="s">
        <v>1889</v>
      </c>
      <c r="D380" s="23">
        <v>37168000000</v>
      </c>
      <c r="E380" s="23">
        <v>4.7495049504950497</v>
      </c>
      <c r="F380" s="23">
        <v>-6.21</v>
      </c>
      <c r="G380" s="23">
        <v>368</v>
      </c>
      <c r="H380" s="23">
        <v>101</v>
      </c>
      <c r="I380" s="239"/>
      <c r="J380" s="240" t="str">
        <f t="shared" si="35"/>
        <v>Prudential Financial Inc</v>
      </c>
      <c r="K380" s="241" t="str">
        <f t="shared" si="35"/>
        <v>PRU</v>
      </c>
      <c r="L380" s="158">
        <f t="shared" si="36"/>
        <v>37168</v>
      </c>
      <c r="M380" s="159">
        <f t="shared" si="37"/>
        <v>4.7495049504950496E-2</v>
      </c>
      <c r="N380" s="159">
        <f t="shared" si="38"/>
        <v>-6.2100000000000002E-2</v>
      </c>
      <c r="O380" s="242">
        <f t="shared" si="39"/>
        <v>-1.6079671782178222E-2</v>
      </c>
      <c r="P380" s="160">
        <f t="shared" si="40"/>
        <v>1.0941212333958534E-3</v>
      </c>
      <c r="Q380" s="161">
        <f t="shared" si="41"/>
        <v>-1.7593110322917335E-5</v>
      </c>
    </row>
    <row r="381" spans="1:17">
      <c r="A381" s="23" t="s">
        <v>1890</v>
      </c>
      <c r="B381" s="23" t="s">
        <v>2537</v>
      </c>
      <c r="C381" s="23" t="s">
        <v>1891</v>
      </c>
      <c r="D381" s="23">
        <v>51087937917.559998</v>
      </c>
      <c r="E381" s="23">
        <v>5.4364492728710418</v>
      </c>
      <c r="F381" s="23">
        <v>8.27</v>
      </c>
      <c r="G381" s="23">
        <v>175.63839999999999</v>
      </c>
      <c r="H381" s="23">
        <v>290.87</v>
      </c>
      <c r="I381" s="239"/>
      <c r="J381" s="240" t="str">
        <f t="shared" si="35"/>
        <v>Public Storage</v>
      </c>
      <c r="K381" s="241" t="str">
        <f t="shared" si="35"/>
        <v>PSA</v>
      </c>
      <c r="L381" s="158">
        <f t="shared" si="36"/>
        <v>51087.937917559997</v>
      </c>
      <c r="M381" s="159">
        <f t="shared" si="37"/>
        <v>5.4364492728710419E-2</v>
      </c>
      <c r="N381" s="159">
        <f t="shared" si="38"/>
        <v>8.2699999999999996E-2</v>
      </c>
      <c r="O381" s="242">
        <f t="shared" si="39"/>
        <v>0.13931246450304258</v>
      </c>
      <c r="P381" s="160">
        <f t="shared" si="40"/>
        <v>1.5038849990855448E-3</v>
      </c>
      <c r="Q381" s="161">
        <f t="shared" si="41"/>
        <v>2.0950992555176319E-4</v>
      </c>
    </row>
    <row r="382" spans="1:17">
      <c r="A382" s="23" t="s">
        <v>1892</v>
      </c>
      <c r="B382" s="23" t="s">
        <v>2538</v>
      </c>
      <c r="C382" s="23" t="s">
        <v>1893</v>
      </c>
      <c r="D382" s="23">
        <v>48695296905.389999</v>
      </c>
      <c r="E382" s="23">
        <v>3.6620401824711251</v>
      </c>
      <c r="F382" s="23">
        <v>14.23</v>
      </c>
      <c r="G382" s="23">
        <v>472.63219999999995</v>
      </c>
      <c r="H382" s="23">
        <v>103.03</v>
      </c>
      <c r="I382" s="239"/>
      <c r="J382" s="240" t="str">
        <f t="shared" si="35"/>
        <v>Phillips 66</v>
      </c>
      <c r="K382" s="241" t="str">
        <f t="shared" si="35"/>
        <v>PSX</v>
      </c>
      <c r="L382" s="158">
        <f t="shared" si="36"/>
        <v>48695.296905390001</v>
      </c>
      <c r="M382" s="159">
        <f t="shared" si="37"/>
        <v>3.6620401824711248E-2</v>
      </c>
      <c r="N382" s="159">
        <f t="shared" si="38"/>
        <v>0.14230000000000001</v>
      </c>
      <c r="O382" s="242">
        <f t="shared" si="39"/>
        <v>0.18152594341453948</v>
      </c>
      <c r="P382" s="160">
        <f t="shared" si="40"/>
        <v>1.4334523867494239E-3</v>
      </c>
      <c r="Q382" s="161">
        <f t="shared" si="41"/>
        <v>2.6020879684451247E-4</v>
      </c>
    </row>
    <row r="383" spans="1:17">
      <c r="A383" s="23" t="s">
        <v>2906</v>
      </c>
      <c r="B383" s="23" t="s">
        <v>2907</v>
      </c>
      <c r="C383" s="23" t="s">
        <v>2908</v>
      </c>
      <c r="D383" s="23">
        <v>15323408082.18</v>
      </c>
      <c r="E383" s="23">
        <v>0</v>
      </c>
      <c r="F383" s="23">
        <v>13.450000000000001</v>
      </c>
      <c r="G383" s="23">
        <v>118.1541</v>
      </c>
      <c r="H383" s="23">
        <v>129.69</v>
      </c>
      <c r="I383" s="239"/>
      <c r="J383" s="240" t="str">
        <f t="shared" si="35"/>
        <v>PTC Inc</v>
      </c>
      <c r="K383" s="241" t="str">
        <f t="shared" si="35"/>
        <v>PTC</v>
      </c>
      <c r="L383" s="158">
        <f t="shared" si="36"/>
        <v>15323.40808218</v>
      </c>
      <c r="M383" s="159">
        <f t="shared" si="37"/>
        <v>0</v>
      </c>
      <c r="N383" s="159">
        <f t="shared" si="38"/>
        <v>0.13450000000000001</v>
      </c>
      <c r="O383" s="242">
        <f t="shared" si="39"/>
        <v>0.13450000000000001</v>
      </c>
      <c r="P383" s="160">
        <f t="shared" si="40"/>
        <v>4.5107797435166725E-4</v>
      </c>
      <c r="Q383" s="161">
        <f t="shared" si="41"/>
        <v>6.0669987550299252E-5</v>
      </c>
    </row>
    <row r="384" spans="1:17">
      <c r="A384" s="23" t="s">
        <v>1894</v>
      </c>
      <c r="B384" s="23" t="s">
        <v>2539</v>
      </c>
      <c r="C384" s="23" t="s">
        <v>1895</v>
      </c>
      <c r="D384" s="23">
        <v>21220821665.999996</v>
      </c>
      <c r="E384" s="23">
        <v>0.18989898989898993</v>
      </c>
      <c r="F384" s="23">
        <v>15.4</v>
      </c>
      <c r="G384" s="23">
        <v>142.90119999999999</v>
      </c>
      <c r="H384" s="23">
        <v>148.5</v>
      </c>
      <c r="I384" s="239"/>
      <c r="J384" s="240" t="str">
        <f t="shared" si="35"/>
        <v>Quanta Services Inc</v>
      </c>
      <c r="K384" s="241" t="str">
        <f t="shared" si="35"/>
        <v>PWR</v>
      </c>
      <c r="L384" s="158">
        <f t="shared" si="36"/>
        <v>21220.821665999996</v>
      </c>
      <c r="M384" s="159">
        <f t="shared" si="37"/>
        <v>1.8989898989898992E-3</v>
      </c>
      <c r="N384" s="159">
        <f t="shared" si="38"/>
        <v>0.154</v>
      </c>
      <c r="O384" s="242">
        <f t="shared" si="39"/>
        <v>0.15604521212121211</v>
      </c>
      <c r="P384" s="160">
        <f t="shared" si="40"/>
        <v>6.2468121972872803E-4</v>
      </c>
      <c r="Q384" s="161">
        <f t="shared" si="41"/>
        <v>9.7478513440706879E-5</v>
      </c>
    </row>
    <row r="385" spans="1:17">
      <c r="A385" s="23" t="s">
        <v>1896</v>
      </c>
      <c r="B385" s="23" t="s">
        <v>2540</v>
      </c>
      <c r="C385" s="23" t="s">
        <v>1897</v>
      </c>
      <c r="D385" s="23">
        <v>56783721199.670006</v>
      </c>
      <c r="E385" s="23">
        <v>1.6096907820410895</v>
      </c>
      <c r="F385" s="23" t="s">
        <v>1377</v>
      </c>
      <c r="G385" s="23">
        <v>237.59869999999998</v>
      </c>
      <c r="H385" s="23">
        <v>238.99</v>
      </c>
      <c r="I385" s="239"/>
      <c r="J385" s="240" t="str">
        <f t="shared" si="35"/>
        <v>Pioneer Natural Resources Co</v>
      </c>
      <c r="K385" s="241" t="str">
        <f t="shared" si="35"/>
        <v>PXD</v>
      </c>
      <c r="L385" s="158">
        <f t="shared" si="36"/>
        <v>56783.721199670006</v>
      </c>
      <c r="M385" s="159">
        <f t="shared" si="37"/>
        <v>1.6096907820410896E-2</v>
      </c>
      <c r="N385" s="159" t="str">
        <f t="shared" si="38"/>
        <v>N/A</v>
      </c>
      <c r="O385" s="242" t="str">
        <f t="shared" si="39"/>
        <v>N/A</v>
      </c>
      <c r="P385" s="160" t="str">
        <f t="shared" si="40"/>
        <v>N/A</v>
      </c>
      <c r="Q385" s="161" t="str">
        <f t="shared" si="41"/>
        <v>N/A</v>
      </c>
    </row>
    <row r="386" spans="1:17">
      <c r="A386" s="23" t="s">
        <v>1898</v>
      </c>
      <c r="B386" s="23" t="s">
        <v>2541</v>
      </c>
      <c r="C386" s="23" t="s">
        <v>1899</v>
      </c>
      <c r="D386" s="23">
        <v>90609404139.360001</v>
      </c>
      <c r="E386" s="23">
        <v>0</v>
      </c>
      <c r="F386" s="23">
        <v>9.6280000000000001</v>
      </c>
      <c r="G386" s="23">
        <v>1140.028</v>
      </c>
      <c r="H386" s="23">
        <v>79.48</v>
      </c>
      <c r="I386" s="239"/>
      <c r="J386" s="240" t="str">
        <f t="shared" si="35"/>
        <v>PayPal Holdings Inc</v>
      </c>
      <c r="K386" s="241" t="str">
        <f t="shared" si="35"/>
        <v>PYPL</v>
      </c>
      <c r="L386" s="158">
        <f t="shared" si="36"/>
        <v>90609.404139360006</v>
      </c>
      <c r="M386" s="159">
        <f t="shared" si="37"/>
        <v>0</v>
      </c>
      <c r="N386" s="159">
        <f t="shared" si="38"/>
        <v>9.6280000000000004E-2</v>
      </c>
      <c r="O386" s="242">
        <f t="shared" si="39"/>
        <v>9.6280000000000004E-2</v>
      </c>
      <c r="P386" s="160">
        <f t="shared" si="40"/>
        <v>2.6672856493279141E-3</v>
      </c>
      <c r="Q386" s="161">
        <f t="shared" si="41"/>
        <v>2.5680626231729158E-4</v>
      </c>
    </row>
    <row r="387" spans="1:17">
      <c r="A387" s="23" t="s">
        <v>1900</v>
      </c>
      <c r="B387" s="23" t="s">
        <v>2542</v>
      </c>
      <c r="C387" s="23" t="s">
        <v>1901</v>
      </c>
      <c r="D387" s="23">
        <v>134789040000.00002</v>
      </c>
      <c r="E387" s="23">
        <v>2.5548902195608783</v>
      </c>
      <c r="F387" s="23">
        <v>-1.1599999999999999</v>
      </c>
      <c r="G387" s="23">
        <v>1121</v>
      </c>
      <c r="H387" s="23">
        <v>120.24</v>
      </c>
      <c r="I387" s="239"/>
      <c r="J387" s="240" t="str">
        <f t="shared" si="35"/>
        <v>QUALCOMM Inc</v>
      </c>
      <c r="K387" s="241" t="str">
        <f t="shared" si="35"/>
        <v>QCOM</v>
      </c>
      <c r="L387" s="158">
        <f t="shared" si="36"/>
        <v>134789.04</v>
      </c>
      <c r="M387" s="159">
        <f t="shared" si="37"/>
        <v>2.5548902195608781E-2</v>
      </c>
      <c r="N387" s="159">
        <f t="shared" si="38"/>
        <v>-1.1599999999999999E-2</v>
      </c>
      <c r="O387" s="242">
        <f t="shared" si="39"/>
        <v>1.3800718562874251E-2</v>
      </c>
      <c r="P387" s="160">
        <f t="shared" si="40"/>
        <v>3.9678096936354669E-3</v>
      </c>
      <c r="Q387" s="161">
        <f t="shared" si="41"/>
        <v>5.4758624892907384E-5</v>
      </c>
    </row>
    <row r="388" spans="1:17">
      <c r="A388" s="23" t="s">
        <v>1902</v>
      </c>
      <c r="B388" s="23" t="s">
        <v>2543</v>
      </c>
      <c r="C388" s="23" t="s">
        <v>1903</v>
      </c>
      <c r="D388" s="23">
        <v>10179503089.199999</v>
      </c>
      <c r="E388" s="23">
        <v>0</v>
      </c>
      <c r="F388" s="23">
        <v>-6.5270000000000001</v>
      </c>
      <c r="G388" s="23">
        <v>101.3895</v>
      </c>
      <c r="H388" s="23">
        <v>100.4</v>
      </c>
      <c r="I388" s="239"/>
      <c r="J388" s="240" t="str">
        <f t="shared" ref="J388:K451" si="42">B388</f>
        <v>Qorvo Inc</v>
      </c>
      <c r="K388" s="241" t="str">
        <f t="shared" si="42"/>
        <v>QRVO</v>
      </c>
      <c r="L388" s="158">
        <f t="shared" ref="L388:L451" si="43">D388/1000000</f>
        <v>10179.5030892</v>
      </c>
      <c r="M388" s="159">
        <f t="shared" ref="M388:M451" si="44">IFERROR(E388/100,"0.00%")</f>
        <v>0</v>
      </c>
      <c r="N388" s="159">
        <f t="shared" ref="N388:N451" si="45">IFERROR(F388/100,"N/A")</f>
        <v>-6.5269999999999995E-2</v>
      </c>
      <c r="O388" s="242">
        <f t="shared" ref="O388:O451" si="46">IFERROR(M388*(1+0.5*N388)+N388,"N/A")</f>
        <v>-6.5269999999999995E-2</v>
      </c>
      <c r="P388" s="160">
        <f t="shared" ref="P388:P451" si="47">IF(N388="N/A","N/A",L388/$L$504)</f>
        <v>2.9965589957254635E-4</v>
      </c>
      <c r="Q388" s="161">
        <f t="shared" ref="Q388:Q451" si="48">IF(AND(ISNUMBER(L388),ISNUMBER(O388)),O388*P388,"N/A")</f>
        <v>-1.9558540565100099E-5</v>
      </c>
    </row>
    <row r="389" spans="1:17">
      <c r="A389" s="23" t="s">
        <v>1904</v>
      </c>
      <c r="B389" s="23" t="s">
        <v>2544</v>
      </c>
      <c r="C389" s="23" t="s">
        <v>1905</v>
      </c>
      <c r="D389" s="23">
        <v>16198954312.199999</v>
      </c>
      <c r="E389" s="23">
        <v>0</v>
      </c>
      <c r="F389" s="23">
        <v>-160.47</v>
      </c>
      <c r="G389" s="23">
        <v>255.18199999999999</v>
      </c>
      <c r="H389" s="23">
        <v>63.48</v>
      </c>
      <c r="I389" s="239"/>
      <c r="J389" s="240" t="str">
        <f t="shared" si="42"/>
        <v>Royal Caribbean Cruises Ltd</v>
      </c>
      <c r="K389" s="241" t="str">
        <f t="shared" si="42"/>
        <v>RCL</v>
      </c>
      <c r="L389" s="158">
        <f t="shared" si="43"/>
        <v>16198.9543122</v>
      </c>
      <c r="M389" s="159">
        <f t="shared" si="44"/>
        <v>0</v>
      </c>
      <c r="N389" s="159">
        <f t="shared" si="45"/>
        <v>-1.6047</v>
      </c>
      <c r="O389" s="242">
        <f t="shared" si="46"/>
        <v>-1.6047</v>
      </c>
      <c r="P389" s="160">
        <f t="shared" si="47"/>
        <v>4.7685158931842824E-4</v>
      </c>
      <c r="Q389" s="161">
        <f t="shared" si="48"/>
        <v>-7.6520374537928184E-4</v>
      </c>
    </row>
    <row r="390" spans="1:17">
      <c r="A390" s="23" t="s">
        <v>2146</v>
      </c>
      <c r="B390" s="23" t="s">
        <v>2545</v>
      </c>
      <c r="C390" s="23" t="s">
        <v>2147</v>
      </c>
      <c r="D390" s="23">
        <v>13821732148.940001</v>
      </c>
      <c r="E390" s="23">
        <v>1.8738488566490041</v>
      </c>
      <c r="F390" s="23">
        <v>16.745000000000001</v>
      </c>
      <c r="G390" s="23">
        <v>39.165030000000002</v>
      </c>
      <c r="H390" s="23">
        <v>352.91</v>
      </c>
      <c r="I390" s="239"/>
      <c r="J390" s="240" t="str">
        <f t="shared" si="42"/>
        <v>Everest Re Group Ltd</v>
      </c>
      <c r="K390" s="241" t="str">
        <f t="shared" si="42"/>
        <v>RE</v>
      </c>
      <c r="L390" s="158">
        <f t="shared" si="43"/>
        <v>13821.73214894</v>
      </c>
      <c r="M390" s="159">
        <f t="shared" si="44"/>
        <v>1.873848856649004E-2</v>
      </c>
      <c r="N390" s="159">
        <f t="shared" si="45"/>
        <v>0.16745000000000002</v>
      </c>
      <c r="O390" s="242">
        <f t="shared" si="46"/>
        <v>0.18775736852171943</v>
      </c>
      <c r="P390" s="160">
        <f t="shared" si="47"/>
        <v>4.0687286446581335E-4</v>
      </c>
      <c r="Q390" s="161">
        <f t="shared" si="48"/>
        <v>7.6393378354995322E-5</v>
      </c>
    </row>
    <row r="391" spans="1:17">
      <c r="A391" s="23" t="s">
        <v>2546</v>
      </c>
      <c r="B391" s="23" t="s">
        <v>2547</v>
      </c>
      <c r="C391" s="23" t="s">
        <v>2116</v>
      </c>
      <c r="D391" s="23">
        <v>11301616285.679998</v>
      </c>
      <c r="E391" s="23">
        <v>3.8223704152773568</v>
      </c>
      <c r="F391" s="23">
        <v>5.2350000000000003</v>
      </c>
      <c r="G391" s="23">
        <v>171.12269999999998</v>
      </c>
      <c r="H391" s="23">
        <v>65.98</v>
      </c>
      <c r="I391" s="239"/>
      <c r="J391" s="240" t="str">
        <f t="shared" si="42"/>
        <v>Regency Centers Corp</v>
      </c>
      <c r="K391" s="241" t="str">
        <f t="shared" si="42"/>
        <v>REG</v>
      </c>
      <c r="L391" s="158">
        <f t="shared" si="43"/>
        <v>11301.616285679998</v>
      </c>
      <c r="M391" s="159">
        <f t="shared" si="44"/>
        <v>3.8223704152773569E-2</v>
      </c>
      <c r="N391" s="159">
        <f t="shared" si="45"/>
        <v>5.2350000000000001E-2</v>
      </c>
      <c r="O391" s="242">
        <f t="shared" si="46"/>
        <v>9.1574209608972418E-2</v>
      </c>
      <c r="P391" s="160">
        <f t="shared" si="47"/>
        <v>3.3268775155657725E-4</v>
      </c>
      <c r="Q391" s="161">
        <f t="shared" si="48"/>
        <v>3.0465617895379743E-5</v>
      </c>
    </row>
    <row r="392" spans="1:17">
      <c r="A392" s="23" t="s">
        <v>1906</v>
      </c>
      <c r="B392" s="23" t="s">
        <v>2548</v>
      </c>
      <c r="C392" s="23" t="s">
        <v>1907</v>
      </c>
      <c r="D392" s="23">
        <v>78641354321.550003</v>
      </c>
      <c r="E392" s="23">
        <v>0</v>
      </c>
      <c r="F392" s="23">
        <v>0.5</v>
      </c>
      <c r="G392" s="23">
        <v>107.0838</v>
      </c>
      <c r="H392" s="23">
        <v>722.13</v>
      </c>
      <c r="I392" s="239"/>
      <c r="J392" s="240" t="str">
        <f t="shared" si="42"/>
        <v>Regeneron Pharmaceuticals Inc</v>
      </c>
      <c r="K392" s="241" t="str">
        <f t="shared" si="42"/>
        <v>REGN</v>
      </c>
      <c r="L392" s="158">
        <f t="shared" si="43"/>
        <v>78641.354321549996</v>
      </c>
      <c r="M392" s="159">
        <f t="shared" si="44"/>
        <v>0</v>
      </c>
      <c r="N392" s="159">
        <f t="shared" si="45"/>
        <v>5.0000000000000001E-3</v>
      </c>
      <c r="O392" s="242">
        <f t="shared" si="46"/>
        <v>5.0000000000000001E-3</v>
      </c>
      <c r="P392" s="160">
        <f t="shared" si="47"/>
        <v>2.3149799716480467E-3</v>
      </c>
      <c r="Q392" s="161">
        <f t="shared" si="48"/>
        <v>1.1574899858240234E-5</v>
      </c>
    </row>
    <row r="393" spans="1:17">
      <c r="A393" s="23" t="s">
        <v>1908</v>
      </c>
      <c r="B393" s="23" t="s">
        <v>2549</v>
      </c>
      <c r="C393" s="23" t="s">
        <v>1909</v>
      </c>
      <c r="D393" s="23">
        <v>20959614942.579998</v>
      </c>
      <c r="E393" s="23">
        <v>3.2902362906821221</v>
      </c>
      <c r="F393" s="23">
        <v>-1.22</v>
      </c>
      <c r="G393" s="23">
        <v>934.44560000000001</v>
      </c>
      <c r="H393" s="23">
        <v>22.43</v>
      </c>
      <c r="I393" s="239"/>
      <c r="J393" s="240" t="str">
        <f t="shared" si="42"/>
        <v>Regions Financial Corp</v>
      </c>
      <c r="K393" s="241" t="str">
        <f t="shared" si="42"/>
        <v>RF</v>
      </c>
      <c r="L393" s="158">
        <f t="shared" si="43"/>
        <v>20959.614942579999</v>
      </c>
      <c r="M393" s="159">
        <f t="shared" si="44"/>
        <v>3.290236290682122E-2</v>
      </c>
      <c r="N393" s="159">
        <f t="shared" si="45"/>
        <v>-1.2199999999999999E-2</v>
      </c>
      <c r="O393" s="242">
        <f t="shared" si="46"/>
        <v>2.0501658493089613E-2</v>
      </c>
      <c r="P393" s="160">
        <f t="shared" si="47"/>
        <v>6.1699202950058613E-4</v>
      </c>
      <c r="Q393" s="161">
        <f t="shared" si="48"/>
        <v>1.2649359881779288E-5</v>
      </c>
    </row>
    <row r="394" spans="1:17">
      <c r="A394" s="23" t="s">
        <v>1910</v>
      </c>
      <c r="B394" s="23" t="s">
        <v>2550</v>
      </c>
      <c r="C394" s="23" t="s">
        <v>1911</v>
      </c>
      <c r="D394" s="23">
        <v>8408636539.999999</v>
      </c>
      <c r="E394" s="23">
        <v>2.2180645161290324</v>
      </c>
      <c r="F394" s="23">
        <v>-2.9950000000000001</v>
      </c>
      <c r="G394" s="23">
        <v>108.49849999999999</v>
      </c>
      <c r="H394" s="23">
        <v>77.5</v>
      </c>
      <c r="I394" s="239"/>
      <c r="J394" s="240" t="str">
        <f t="shared" si="42"/>
        <v>Robert Half International Inc</v>
      </c>
      <c r="K394" s="241" t="str">
        <f t="shared" si="42"/>
        <v>RHI</v>
      </c>
      <c r="L394" s="158">
        <f t="shared" si="43"/>
        <v>8408.6365399999995</v>
      </c>
      <c r="M394" s="159">
        <f t="shared" si="44"/>
        <v>2.2180645161290324E-2</v>
      </c>
      <c r="N394" s="159">
        <f t="shared" si="45"/>
        <v>-2.9950000000000001E-2</v>
      </c>
      <c r="O394" s="242">
        <f t="shared" si="46"/>
        <v>-8.1015099999999993E-3</v>
      </c>
      <c r="P394" s="160">
        <f t="shared" si="47"/>
        <v>2.4752657614943608E-4</v>
      </c>
      <c r="Q394" s="161">
        <f t="shared" si="48"/>
        <v>-2.0053390319404178E-6</v>
      </c>
    </row>
    <row r="395" spans="1:17">
      <c r="A395" s="23" t="s">
        <v>2117</v>
      </c>
      <c r="B395" s="23" t="s">
        <v>2551</v>
      </c>
      <c r="C395" s="23" t="s">
        <v>2118</v>
      </c>
      <c r="D395" s="23">
        <v>24975119704.25</v>
      </c>
      <c r="E395" s="23">
        <v>1.3448723496321939</v>
      </c>
      <c r="F395" s="23">
        <v>10.3</v>
      </c>
      <c r="G395" s="23">
        <v>216.1412</v>
      </c>
      <c r="H395" s="23">
        <v>115.55</v>
      </c>
      <c r="I395" s="239"/>
      <c r="J395" s="240" t="str">
        <f t="shared" si="42"/>
        <v>Raymond James Financial Inc</v>
      </c>
      <c r="K395" s="241" t="str">
        <f t="shared" si="42"/>
        <v>RJF</v>
      </c>
      <c r="L395" s="158">
        <f t="shared" si="43"/>
        <v>24975.119704249999</v>
      </c>
      <c r="M395" s="159">
        <f t="shared" si="44"/>
        <v>1.3448723496321939E-2</v>
      </c>
      <c r="N395" s="159">
        <f t="shared" si="45"/>
        <v>0.10300000000000001</v>
      </c>
      <c r="O395" s="242">
        <f t="shared" si="46"/>
        <v>0.11714133275638253</v>
      </c>
      <c r="P395" s="160">
        <f t="shared" si="47"/>
        <v>7.3519717969821056E-4</v>
      </c>
      <c r="Q395" s="161">
        <f t="shared" si="48"/>
        <v>8.6121977468582038E-5</v>
      </c>
    </row>
    <row r="396" spans="1:17">
      <c r="A396" s="23" t="s">
        <v>1912</v>
      </c>
      <c r="B396" s="23" t="s">
        <v>2552</v>
      </c>
      <c r="C396" s="23" t="s">
        <v>1913</v>
      </c>
      <c r="D396" s="23">
        <v>7838191655.71</v>
      </c>
      <c r="E396" s="23">
        <v>2.5494486996044103</v>
      </c>
      <c r="F396" s="23">
        <v>6.2030000000000003</v>
      </c>
      <c r="G396" s="23">
        <v>41.09122</v>
      </c>
      <c r="H396" s="23">
        <v>118.81</v>
      </c>
      <c r="I396" s="239"/>
      <c r="J396" s="240" t="str">
        <f t="shared" si="42"/>
        <v>Ralph Lauren Corp</v>
      </c>
      <c r="K396" s="241" t="str">
        <f t="shared" si="42"/>
        <v>RL</v>
      </c>
      <c r="L396" s="158">
        <f t="shared" si="43"/>
        <v>7838.1916557100003</v>
      </c>
      <c r="M396" s="159">
        <f t="shared" si="44"/>
        <v>2.5494486996044105E-2</v>
      </c>
      <c r="N396" s="159">
        <f t="shared" si="45"/>
        <v>6.2030000000000002E-2</v>
      </c>
      <c r="O396" s="242">
        <f t="shared" si="46"/>
        <v>8.8315198510226414E-2</v>
      </c>
      <c r="P396" s="160">
        <f t="shared" si="47"/>
        <v>2.3073428545895695E-4</v>
      </c>
      <c r="Q396" s="161">
        <f t="shared" si="48"/>
        <v>2.0377344223423032E-5</v>
      </c>
    </row>
    <row r="397" spans="1:17">
      <c r="A397" s="23" t="s">
        <v>2148</v>
      </c>
      <c r="B397" s="23" t="s">
        <v>2553</v>
      </c>
      <c r="C397" s="23" t="s">
        <v>2149</v>
      </c>
      <c r="D397" s="23">
        <v>31948084065.000004</v>
      </c>
      <c r="E397" s="23">
        <v>1.3392939018798717</v>
      </c>
      <c r="F397" s="23">
        <v>13.63</v>
      </c>
      <c r="G397" s="23">
        <v>146.4837</v>
      </c>
      <c r="H397" s="23">
        <v>218.1</v>
      </c>
      <c r="I397" s="239"/>
      <c r="J397" s="240" t="str">
        <f t="shared" si="42"/>
        <v>ResMed Inc</v>
      </c>
      <c r="K397" s="241" t="str">
        <f t="shared" si="42"/>
        <v>RMD</v>
      </c>
      <c r="L397" s="158">
        <f t="shared" si="43"/>
        <v>31948.084065000003</v>
      </c>
      <c r="M397" s="159">
        <f t="shared" si="44"/>
        <v>1.3392939018798717E-2</v>
      </c>
      <c r="N397" s="159">
        <f t="shared" si="45"/>
        <v>0.1363</v>
      </c>
      <c r="O397" s="242">
        <f t="shared" si="46"/>
        <v>0.15060566781292986</v>
      </c>
      <c r="P397" s="160">
        <f t="shared" si="47"/>
        <v>9.4046161057447831E-4</v>
      </c>
      <c r="Q397" s="161">
        <f t="shared" si="48"/>
        <v>1.4163884891299288E-4</v>
      </c>
    </row>
    <row r="398" spans="1:17">
      <c r="A398" s="23" t="s">
        <v>1914</v>
      </c>
      <c r="B398" s="23" t="s">
        <v>2554</v>
      </c>
      <c r="C398" s="23" t="s">
        <v>1915</v>
      </c>
      <c r="D398" s="23">
        <v>32730167865.84</v>
      </c>
      <c r="E398" s="23">
        <v>1.6677184125648576</v>
      </c>
      <c r="F398" s="23">
        <v>8.9329999999999998</v>
      </c>
      <c r="G398" s="23">
        <v>114.7461</v>
      </c>
      <c r="H398" s="23">
        <v>285.24</v>
      </c>
      <c r="I398" s="239"/>
      <c r="J398" s="240" t="str">
        <f t="shared" si="42"/>
        <v>Rockwell Automation Inc</v>
      </c>
      <c r="K398" s="241" t="str">
        <f t="shared" si="42"/>
        <v>ROK</v>
      </c>
      <c r="L398" s="158">
        <f t="shared" si="43"/>
        <v>32730.167865840001</v>
      </c>
      <c r="M398" s="159">
        <f t="shared" si="44"/>
        <v>1.6677184125648576E-2</v>
      </c>
      <c r="N398" s="159">
        <f t="shared" si="45"/>
        <v>8.9329999999999993E-2</v>
      </c>
      <c r="O398" s="242">
        <f t="shared" si="46"/>
        <v>0.10675207055462066</v>
      </c>
      <c r="P398" s="160">
        <f t="shared" si="47"/>
        <v>9.6348395487048499E-4</v>
      </c>
      <c r="Q398" s="161">
        <f t="shared" si="48"/>
        <v>1.0285390712857896E-4</v>
      </c>
    </row>
    <row r="399" spans="1:17">
      <c r="A399" s="23" t="s">
        <v>2555</v>
      </c>
      <c r="B399" s="23" t="s">
        <v>2556</v>
      </c>
      <c r="C399" s="23" t="s">
        <v>2557</v>
      </c>
      <c r="D399" s="23">
        <v>18605608632.080002</v>
      </c>
      <c r="E399" s="23">
        <v>1.1302276336686077</v>
      </c>
      <c r="F399" s="23">
        <v>9</v>
      </c>
      <c r="G399" s="23">
        <v>492.47239999999999</v>
      </c>
      <c r="H399" s="23">
        <v>37.78</v>
      </c>
      <c r="I399" s="239"/>
      <c r="J399" s="240" t="str">
        <f t="shared" si="42"/>
        <v>Rollins Inc</v>
      </c>
      <c r="K399" s="241" t="str">
        <f t="shared" si="42"/>
        <v>ROL</v>
      </c>
      <c r="L399" s="158">
        <f t="shared" si="43"/>
        <v>18605.608632080002</v>
      </c>
      <c r="M399" s="159">
        <f t="shared" si="44"/>
        <v>1.1302276336686077E-2</v>
      </c>
      <c r="N399" s="159">
        <f t="shared" si="45"/>
        <v>0.09</v>
      </c>
      <c r="O399" s="242">
        <f t="shared" si="46"/>
        <v>0.10181087877183695</v>
      </c>
      <c r="P399" s="160">
        <f t="shared" si="47"/>
        <v>5.4769671396394501E-4</v>
      </c>
      <c r="Q399" s="161">
        <f t="shared" si="48"/>
        <v>5.5761483749116662E-5</v>
      </c>
    </row>
    <row r="400" spans="1:17">
      <c r="A400" s="23" t="s">
        <v>1916</v>
      </c>
      <c r="B400" s="23" t="s">
        <v>2558</v>
      </c>
      <c r="C400" s="23" t="s">
        <v>1917</v>
      </c>
      <c r="D400" s="23">
        <v>47827355312.919998</v>
      </c>
      <c r="E400" s="23">
        <v>0.55124395760344147</v>
      </c>
      <c r="F400" s="23">
        <v>2.5</v>
      </c>
      <c r="G400" s="23">
        <v>106.0521</v>
      </c>
      <c r="H400" s="23">
        <v>450.98</v>
      </c>
      <c r="I400" s="239"/>
      <c r="J400" s="240" t="str">
        <f t="shared" si="42"/>
        <v>Roper Technologies Inc</v>
      </c>
      <c r="K400" s="241" t="str">
        <f t="shared" si="42"/>
        <v>ROP</v>
      </c>
      <c r="L400" s="158">
        <f t="shared" si="43"/>
        <v>47827.355312920001</v>
      </c>
      <c r="M400" s="159">
        <f t="shared" si="44"/>
        <v>5.5124395760344147E-3</v>
      </c>
      <c r="N400" s="159">
        <f t="shared" si="45"/>
        <v>2.5000000000000001E-2</v>
      </c>
      <c r="O400" s="242">
        <f t="shared" si="46"/>
        <v>3.0581345070734844E-2</v>
      </c>
      <c r="P400" s="160">
        <f t="shared" si="47"/>
        <v>1.4079026308930734E-3</v>
      </c>
      <c r="Q400" s="161">
        <f t="shared" si="48"/>
        <v>4.3055556181336508E-5</v>
      </c>
    </row>
    <row r="401" spans="1:17">
      <c r="A401" s="23" t="s">
        <v>1918</v>
      </c>
      <c r="B401" s="23" t="s">
        <v>2559</v>
      </c>
      <c r="C401" s="23" t="s">
        <v>1919</v>
      </c>
      <c r="D401" s="23">
        <v>41327964790.090004</v>
      </c>
      <c r="E401" s="23">
        <v>1.0507457711857346</v>
      </c>
      <c r="F401" s="23">
        <v>10</v>
      </c>
      <c r="G401" s="23">
        <v>344.37099999999998</v>
      </c>
      <c r="H401" s="23">
        <v>120.01</v>
      </c>
      <c r="I401" s="239"/>
      <c r="J401" s="240" t="str">
        <f t="shared" si="42"/>
        <v>Ross Stores Inc</v>
      </c>
      <c r="K401" s="241" t="str">
        <f t="shared" si="42"/>
        <v>ROST</v>
      </c>
      <c r="L401" s="158">
        <f t="shared" si="43"/>
        <v>41327.964790090002</v>
      </c>
      <c r="M401" s="159">
        <f t="shared" si="44"/>
        <v>1.0507457711857347E-2</v>
      </c>
      <c r="N401" s="159">
        <f t="shared" si="45"/>
        <v>0.1</v>
      </c>
      <c r="O401" s="242">
        <f t="shared" si="46"/>
        <v>0.11103283059745023</v>
      </c>
      <c r="P401" s="160">
        <f t="shared" si="47"/>
        <v>1.2165788799470962E-3</v>
      </c>
      <c r="Q401" s="161">
        <f t="shared" si="48"/>
        <v>1.3508019668560166E-4</v>
      </c>
    </row>
    <row r="402" spans="1:17">
      <c r="A402" s="23" t="s">
        <v>1920</v>
      </c>
      <c r="B402" s="23" t="s">
        <v>2560</v>
      </c>
      <c r="C402" s="23" t="s">
        <v>1921</v>
      </c>
      <c r="D402" s="23">
        <v>39465356897.040001</v>
      </c>
      <c r="E402" s="23">
        <v>1.5197373688846185</v>
      </c>
      <c r="F402" s="23">
        <v>12.67</v>
      </c>
      <c r="G402" s="23">
        <v>316.0009</v>
      </c>
      <c r="H402" s="23">
        <v>124.89</v>
      </c>
      <c r="I402" s="239"/>
      <c r="J402" s="240" t="str">
        <f t="shared" si="42"/>
        <v>Republic Services Inc</v>
      </c>
      <c r="K402" s="241" t="str">
        <f t="shared" si="42"/>
        <v>RSG</v>
      </c>
      <c r="L402" s="158">
        <f t="shared" si="43"/>
        <v>39465.356897040001</v>
      </c>
      <c r="M402" s="159">
        <f t="shared" si="44"/>
        <v>1.5197373688846185E-2</v>
      </c>
      <c r="N402" s="159">
        <f t="shared" si="45"/>
        <v>0.12670000000000001</v>
      </c>
      <c r="O402" s="242">
        <f t="shared" si="46"/>
        <v>0.1428601273120346</v>
      </c>
      <c r="P402" s="160">
        <f t="shared" si="47"/>
        <v>1.1617489497577742E-3</v>
      </c>
      <c r="Q402" s="161">
        <f t="shared" si="48"/>
        <v>1.659676028670181E-4</v>
      </c>
    </row>
    <row r="403" spans="1:17">
      <c r="A403" s="23" t="s">
        <v>2759</v>
      </c>
      <c r="B403" s="23" t="s">
        <v>2760</v>
      </c>
      <c r="C403" s="23" t="s">
        <v>2761</v>
      </c>
      <c r="D403" s="23">
        <v>145065597277</v>
      </c>
      <c r="E403" s="23">
        <v>2.1888933927847587</v>
      </c>
      <c r="F403" s="23">
        <v>10.01</v>
      </c>
      <c r="G403" s="23">
        <v>1470.0609999999999</v>
      </c>
      <c r="H403" s="23">
        <v>98.68</v>
      </c>
      <c r="I403" s="239"/>
      <c r="J403" s="240" t="str">
        <f t="shared" si="42"/>
        <v>Raytheon Technologies Corp</v>
      </c>
      <c r="K403" s="241" t="str">
        <f t="shared" si="42"/>
        <v>RTX</v>
      </c>
      <c r="L403" s="158">
        <f t="shared" si="43"/>
        <v>145065.59727699999</v>
      </c>
      <c r="M403" s="159">
        <f t="shared" si="44"/>
        <v>2.1888933927847586E-2</v>
      </c>
      <c r="N403" s="159">
        <f t="shared" si="45"/>
        <v>0.10009999999999999</v>
      </c>
      <c r="O403" s="242">
        <f t="shared" si="46"/>
        <v>0.12308447507093635</v>
      </c>
      <c r="P403" s="160">
        <f t="shared" si="47"/>
        <v>4.270322595136068E-3</v>
      </c>
      <c r="Q403" s="161">
        <f t="shared" si="48"/>
        <v>5.2561041500588158E-4</v>
      </c>
    </row>
    <row r="404" spans="1:17">
      <c r="A404" s="23" t="s">
        <v>2171</v>
      </c>
      <c r="B404" s="23" t="s">
        <v>2561</v>
      </c>
      <c r="C404" s="23" t="s">
        <v>2172</v>
      </c>
      <c r="D404" s="23">
        <v>33096835673.900002</v>
      </c>
      <c r="E404" s="23">
        <v>0.92546077312020891</v>
      </c>
      <c r="F404" s="23">
        <v>8</v>
      </c>
      <c r="G404" s="23">
        <v>107.96549999999999</v>
      </c>
      <c r="H404" s="23">
        <v>306.55</v>
      </c>
      <c r="I404" s="239"/>
      <c r="J404" s="240" t="str">
        <f t="shared" si="42"/>
        <v>SBA Communications Corp</v>
      </c>
      <c r="K404" s="241" t="str">
        <f t="shared" si="42"/>
        <v>SBAC</v>
      </c>
      <c r="L404" s="158">
        <f t="shared" si="43"/>
        <v>33096.835673900001</v>
      </c>
      <c r="M404" s="159">
        <f t="shared" si="44"/>
        <v>9.25460773120209E-3</v>
      </c>
      <c r="N404" s="159">
        <f t="shared" si="45"/>
        <v>0.08</v>
      </c>
      <c r="O404" s="242">
        <f t="shared" si="46"/>
        <v>8.962479204045018E-2</v>
      </c>
      <c r="P404" s="160">
        <f t="shared" si="47"/>
        <v>9.7427762239096392E-4</v>
      </c>
      <c r="Q404" s="161">
        <f t="shared" si="48"/>
        <v>8.7319429296454392E-5</v>
      </c>
    </row>
    <row r="405" spans="1:17">
      <c r="A405" s="23" t="s">
        <v>2923</v>
      </c>
      <c r="B405" s="23" t="s">
        <v>2924</v>
      </c>
      <c r="C405" s="23" t="s">
        <v>2925</v>
      </c>
      <c r="D405" s="23">
        <v>7448707578.6199999</v>
      </c>
      <c r="E405" s="23">
        <v>1.8923713778829097</v>
      </c>
      <c r="F405" s="23">
        <v>12.25</v>
      </c>
      <c r="G405" s="23">
        <v>62.927329999999998</v>
      </c>
      <c r="H405" s="23">
        <v>118.37</v>
      </c>
      <c r="I405" s="239"/>
      <c r="J405" s="240" t="str">
        <f t="shared" si="42"/>
        <v>Signature Bank/New York NY</v>
      </c>
      <c r="K405" s="241" t="str">
        <f t="shared" si="42"/>
        <v>SBNY</v>
      </c>
      <c r="L405" s="158">
        <f t="shared" si="43"/>
        <v>7448.7075786200003</v>
      </c>
      <c r="M405" s="159">
        <f t="shared" si="44"/>
        <v>1.8923713778829097E-2</v>
      </c>
      <c r="N405" s="159">
        <f t="shared" si="45"/>
        <v>0.1225</v>
      </c>
      <c r="O405" s="242">
        <f t="shared" si="46"/>
        <v>0.14258279124778239</v>
      </c>
      <c r="P405" s="160">
        <f t="shared" si="47"/>
        <v>2.1926897124205648E-4</v>
      </c>
      <c r="Q405" s="161">
        <f t="shared" si="48"/>
        <v>3.126398195372214E-5</v>
      </c>
    </row>
    <row r="406" spans="1:17">
      <c r="A406" s="23" t="s">
        <v>1922</v>
      </c>
      <c r="B406" s="23" t="s">
        <v>2562</v>
      </c>
      <c r="C406" s="23" t="s">
        <v>1923</v>
      </c>
      <c r="D406" s="23">
        <v>123078594000</v>
      </c>
      <c r="E406" s="23">
        <v>2.0041033292921755</v>
      </c>
      <c r="F406" s="23">
        <v>13.4</v>
      </c>
      <c r="G406" s="23">
        <v>1147.8</v>
      </c>
      <c r="H406" s="23">
        <v>107.23</v>
      </c>
      <c r="I406" s="239"/>
      <c r="J406" s="240" t="str">
        <f t="shared" si="42"/>
        <v>Starbucks Corp</v>
      </c>
      <c r="K406" s="241" t="str">
        <f t="shared" si="42"/>
        <v>SBUX</v>
      </c>
      <c r="L406" s="158">
        <f t="shared" si="43"/>
        <v>123078.594</v>
      </c>
      <c r="M406" s="159">
        <f t="shared" si="44"/>
        <v>2.0041033292921756E-2</v>
      </c>
      <c r="N406" s="159">
        <f t="shared" si="45"/>
        <v>0.13400000000000001</v>
      </c>
      <c r="O406" s="242">
        <f t="shared" si="46"/>
        <v>0.15538378252354751</v>
      </c>
      <c r="P406" s="160">
        <f t="shared" si="47"/>
        <v>3.6230871467904506E-3</v>
      </c>
      <c r="Q406" s="161">
        <f t="shared" si="48"/>
        <v>5.6296898528074757E-4</v>
      </c>
    </row>
    <row r="407" spans="1:17">
      <c r="A407" s="23" t="s">
        <v>1924</v>
      </c>
      <c r="B407" s="23" t="s">
        <v>2563</v>
      </c>
      <c r="C407" s="23" t="s">
        <v>1925</v>
      </c>
      <c r="D407" s="23">
        <v>154902033088.56</v>
      </c>
      <c r="E407" s="23">
        <v>1.009881899252832</v>
      </c>
      <c r="F407" s="23">
        <v>17.3</v>
      </c>
      <c r="G407" s="23">
        <v>1815.846</v>
      </c>
      <c r="H407" s="23">
        <v>82.98</v>
      </c>
      <c r="I407" s="239"/>
      <c r="J407" s="240" t="str">
        <f t="shared" si="42"/>
        <v>Charles Schwab Corp/The</v>
      </c>
      <c r="K407" s="241" t="str">
        <f t="shared" si="42"/>
        <v>SCHW</v>
      </c>
      <c r="L407" s="158">
        <f t="shared" si="43"/>
        <v>154902.03308855998</v>
      </c>
      <c r="M407" s="159">
        <f t="shared" si="44"/>
        <v>1.0098818992528321E-2</v>
      </c>
      <c r="N407" s="159">
        <f t="shared" si="45"/>
        <v>0.17300000000000001</v>
      </c>
      <c r="O407" s="242">
        <f t="shared" si="46"/>
        <v>0.18397236683538204</v>
      </c>
      <c r="P407" s="160">
        <f t="shared" si="47"/>
        <v>4.5598795603309442E-3</v>
      </c>
      <c r="Q407" s="161">
        <f t="shared" si="48"/>
        <v>8.3889183519836503E-4</v>
      </c>
    </row>
    <row r="408" spans="1:17">
      <c r="A408" s="23" t="s">
        <v>2926</v>
      </c>
      <c r="B408" s="23" t="s">
        <v>2927</v>
      </c>
      <c r="C408" s="23" t="s">
        <v>2928</v>
      </c>
      <c r="D408" s="23">
        <v>17608003522.5</v>
      </c>
      <c r="E408" s="23">
        <v>0</v>
      </c>
      <c r="F408" s="23">
        <v>32.46</v>
      </c>
      <c r="G408" s="23">
        <v>55.894880000000001</v>
      </c>
      <c r="H408" s="23">
        <v>315.02</v>
      </c>
      <c r="I408" s="239"/>
      <c r="J408" s="240" t="str">
        <f t="shared" si="42"/>
        <v>SolarEdge Technologies Inc</v>
      </c>
      <c r="K408" s="241" t="str">
        <f t="shared" si="42"/>
        <v>SEDG</v>
      </c>
      <c r="L408" s="158">
        <f t="shared" si="43"/>
        <v>17608.003522499999</v>
      </c>
      <c r="M408" s="159">
        <f t="shared" si="44"/>
        <v>0</v>
      </c>
      <c r="N408" s="159">
        <f t="shared" si="45"/>
        <v>0.3246</v>
      </c>
      <c r="O408" s="242">
        <f t="shared" si="46"/>
        <v>0.3246</v>
      </c>
      <c r="P408" s="160">
        <f t="shared" si="47"/>
        <v>5.1833002937140093E-4</v>
      </c>
      <c r="Q408" s="161">
        <f t="shared" si="48"/>
        <v>1.6824992753395674E-4</v>
      </c>
    </row>
    <row r="409" spans="1:17">
      <c r="A409" s="23" t="s">
        <v>1926</v>
      </c>
      <c r="B409" s="23" t="s">
        <v>2564</v>
      </c>
      <c r="C409" s="23" t="s">
        <v>1927</v>
      </c>
      <c r="D409" s="23">
        <v>7880941798.5599995</v>
      </c>
      <c r="E409" s="23">
        <v>1.4702643171806169</v>
      </c>
      <c r="F409" s="23">
        <v>6.17</v>
      </c>
      <c r="G409" s="23">
        <v>144.6575</v>
      </c>
      <c r="H409" s="23">
        <v>54.48</v>
      </c>
      <c r="I409" s="239"/>
      <c r="J409" s="240" t="str">
        <f t="shared" si="42"/>
        <v>Sealed Air Corp</v>
      </c>
      <c r="K409" s="241" t="str">
        <f t="shared" si="42"/>
        <v>SEE</v>
      </c>
      <c r="L409" s="158">
        <f t="shared" si="43"/>
        <v>7880.9417985599994</v>
      </c>
      <c r="M409" s="159">
        <f t="shared" si="44"/>
        <v>1.470264317180617E-2</v>
      </c>
      <c r="N409" s="159">
        <f t="shared" si="45"/>
        <v>6.1699999999999998E-2</v>
      </c>
      <c r="O409" s="242">
        <f t="shared" si="46"/>
        <v>7.6856219713656387E-2</v>
      </c>
      <c r="P409" s="160">
        <f t="shared" si="47"/>
        <v>2.3199272925531104E-4</v>
      </c>
      <c r="Q409" s="161">
        <f t="shared" si="48"/>
        <v>1.7830084171616986E-5</v>
      </c>
    </row>
    <row r="410" spans="1:17">
      <c r="A410" s="23" t="s">
        <v>1928</v>
      </c>
      <c r="B410" s="23" t="s">
        <v>2565</v>
      </c>
      <c r="C410" s="23" t="s">
        <v>123</v>
      </c>
      <c r="D410" s="23">
        <v>63718183126.080002</v>
      </c>
      <c r="E410" s="23">
        <v>0.9716121685374981</v>
      </c>
      <c r="F410" s="23">
        <v>12.13</v>
      </c>
      <c r="G410" s="23">
        <v>259.14339999999999</v>
      </c>
      <c r="H410" s="23">
        <v>245.88</v>
      </c>
      <c r="I410" s="239"/>
      <c r="J410" s="240" t="str">
        <f t="shared" si="42"/>
        <v>Sherwin-Williams Co/The</v>
      </c>
      <c r="K410" s="241" t="str">
        <f t="shared" si="42"/>
        <v>SHW</v>
      </c>
      <c r="L410" s="158">
        <f t="shared" si="43"/>
        <v>63718.183126080003</v>
      </c>
      <c r="M410" s="159">
        <f t="shared" si="44"/>
        <v>9.7161216853749802E-3</v>
      </c>
      <c r="N410" s="159">
        <f t="shared" si="45"/>
        <v>0.12130000000000001</v>
      </c>
      <c r="O410" s="242">
        <f t="shared" si="46"/>
        <v>0.13160540446559299</v>
      </c>
      <c r="P410" s="160">
        <f t="shared" si="47"/>
        <v>1.8756838439423565E-3</v>
      </c>
      <c r="Q410" s="161">
        <f t="shared" si="48"/>
        <v>2.4685013093161203E-4</v>
      </c>
    </row>
    <row r="411" spans="1:17">
      <c r="A411" s="23" t="s">
        <v>2193</v>
      </c>
      <c r="B411" s="23" t="s">
        <v>2566</v>
      </c>
      <c r="C411" s="23" t="s">
        <v>2194</v>
      </c>
      <c r="D411" s="23">
        <v>14937385258.519999</v>
      </c>
      <c r="E411" s="23" t="s">
        <v>1377</v>
      </c>
      <c r="F411" s="23">
        <v>7</v>
      </c>
      <c r="G411" s="23">
        <v>59.104119999999995</v>
      </c>
      <c r="H411" s="23">
        <v>252.73</v>
      </c>
      <c r="I411" s="239"/>
      <c r="J411" s="240" t="str">
        <f t="shared" si="42"/>
        <v>SVB Financial Group</v>
      </c>
      <c r="K411" s="241" t="str">
        <f t="shared" si="42"/>
        <v>SIVB</v>
      </c>
      <c r="L411" s="158">
        <f t="shared" si="43"/>
        <v>14937.385258519998</v>
      </c>
      <c r="M411" s="159" t="str">
        <f t="shared" si="44"/>
        <v>0.00%</v>
      </c>
      <c r="N411" s="159">
        <f t="shared" si="45"/>
        <v>7.0000000000000007E-2</v>
      </c>
      <c r="O411" s="242">
        <f t="shared" si="46"/>
        <v>7.0000000000000007E-2</v>
      </c>
      <c r="P411" s="160">
        <f t="shared" si="47"/>
        <v>4.3971454968685263E-4</v>
      </c>
      <c r="Q411" s="161">
        <f t="shared" si="48"/>
        <v>3.0780018478079689E-5</v>
      </c>
    </row>
    <row r="412" spans="1:17">
      <c r="A412" s="23" t="s">
        <v>1929</v>
      </c>
      <c r="B412" s="23" t="s">
        <v>2775</v>
      </c>
      <c r="C412" s="23" t="s">
        <v>1930</v>
      </c>
      <c r="D412" s="23">
        <v>16468262468.730001</v>
      </c>
      <c r="E412" s="23">
        <v>2.6342031988603254</v>
      </c>
      <c r="F412" s="23">
        <v>3.3000000000000003</v>
      </c>
      <c r="G412" s="23">
        <v>106.639</v>
      </c>
      <c r="H412" s="23">
        <v>154.43</v>
      </c>
      <c r="I412" s="239"/>
      <c r="J412" s="240" t="str">
        <f t="shared" si="42"/>
        <v>J M Smucker Co/The</v>
      </c>
      <c r="K412" s="241" t="str">
        <f t="shared" si="42"/>
        <v>SJM</v>
      </c>
      <c r="L412" s="158">
        <f t="shared" si="43"/>
        <v>16468.262468730001</v>
      </c>
      <c r="M412" s="159">
        <f t="shared" si="44"/>
        <v>2.6342031988603253E-2</v>
      </c>
      <c r="N412" s="159">
        <f t="shared" si="45"/>
        <v>3.3000000000000002E-2</v>
      </c>
      <c r="O412" s="242">
        <f t="shared" si="46"/>
        <v>5.9776675516415204E-2</v>
      </c>
      <c r="P412" s="160">
        <f t="shared" si="47"/>
        <v>4.8477926291900315E-4</v>
      </c>
      <c r="Q412" s="161">
        <f t="shared" si="48"/>
        <v>2.8978492696596184E-5</v>
      </c>
    </row>
    <row r="413" spans="1:17">
      <c r="A413" s="23" t="s">
        <v>1931</v>
      </c>
      <c r="B413" s="23" t="s">
        <v>3099</v>
      </c>
      <c r="C413" s="23" t="s">
        <v>1932</v>
      </c>
      <c r="D413" s="23">
        <v>82640677207</v>
      </c>
      <c r="E413" s="23">
        <v>1.0895676046671241</v>
      </c>
      <c r="F413" s="23">
        <v>31.560000000000002</v>
      </c>
      <c r="G413" s="23">
        <v>1417.9939999999999</v>
      </c>
      <c r="H413" s="23">
        <v>58.28</v>
      </c>
      <c r="I413" s="239"/>
      <c r="J413" s="240" t="str">
        <f t="shared" si="42"/>
        <v>Schlumberger Ltd</v>
      </c>
      <c r="K413" s="241" t="str">
        <f t="shared" si="42"/>
        <v>SLB</v>
      </c>
      <c r="L413" s="158">
        <f t="shared" si="43"/>
        <v>82640.677207000001</v>
      </c>
      <c r="M413" s="159">
        <f t="shared" si="44"/>
        <v>1.0895676046671241E-2</v>
      </c>
      <c r="N413" s="159">
        <f t="shared" si="45"/>
        <v>0.31560000000000005</v>
      </c>
      <c r="O413" s="242">
        <f t="shared" si="46"/>
        <v>0.32821501372683604</v>
      </c>
      <c r="P413" s="160">
        <f t="shared" si="47"/>
        <v>2.4327087729872853E-3</v>
      </c>
      <c r="Q413" s="161">
        <f t="shared" si="48"/>
        <v>7.984515433194163E-4</v>
      </c>
    </row>
    <row r="414" spans="1:17">
      <c r="A414" s="23" t="s">
        <v>1933</v>
      </c>
      <c r="B414" s="23" t="s">
        <v>2567</v>
      </c>
      <c r="C414" s="23" t="s">
        <v>1934</v>
      </c>
      <c r="D414" s="23">
        <v>13225405729.59</v>
      </c>
      <c r="E414" s="23">
        <v>2.3310960170411157</v>
      </c>
      <c r="F414" s="23">
        <v>6.41</v>
      </c>
      <c r="G414" s="23">
        <v>53.154640000000001</v>
      </c>
      <c r="H414" s="23">
        <v>248.81</v>
      </c>
      <c r="I414" s="239"/>
      <c r="J414" s="240" t="str">
        <f t="shared" si="42"/>
        <v>Snap-on Inc</v>
      </c>
      <c r="K414" s="241" t="str">
        <f t="shared" si="42"/>
        <v>SNA</v>
      </c>
      <c r="L414" s="158">
        <f t="shared" si="43"/>
        <v>13225.40572959</v>
      </c>
      <c r="M414" s="159">
        <f t="shared" si="44"/>
        <v>2.3310960170411156E-2</v>
      </c>
      <c r="N414" s="159">
        <f t="shared" si="45"/>
        <v>6.4100000000000004E-2</v>
      </c>
      <c r="O414" s="242">
        <f t="shared" si="46"/>
        <v>8.8158076443872829E-2</v>
      </c>
      <c r="P414" s="160">
        <f t="shared" si="47"/>
        <v>3.8931869428055307E-4</v>
      </c>
      <c r="Q414" s="161">
        <f t="shared" si="48"/>
        <v>3.432158721141375E-5</v>
      </c>
    </row>
    <row r="415" spans="1:17">
      <c r="A415" s="23" t="s">
        <v>2119</v>
      </c>
      <c r="B415" s="23" t="s">
        <v>2568</v>
      </c>
      <c r="C415" s="23" t="s">
        <v>2120</v>
      </c>
      <c r="D415" s="23">
        <v>50750353086.18</v>
      </c>
      <c r="E415" s="23" t="s">
        <v>1377</v>
      </c>
      <c r="F415" s="23">
        <v>18.305</v>
      </c>
      <c r="G415" s="23">
        <v>152.41719999999998</v>
      </c>
      <c r="H415" s="23">
        <v>332.97</v>
      </c>
      <c r="I415" s="239"/>
      <c r="J415" s="240" t="str">
        <f t="shared" si="42"/>
        <v>Synopsys Inc</v>
      </c>
      <c r="K415" s="241" t="str">
        <f t="shared" si="42"/>
        <v>SNPS</v>
      </c>
      <c r="L415" s="158">
        <f t="shared" si="43"/>
        <v>50750.353086180003</v>
      </c>
      <c r="M415" s="159" t="str">
        <f t="shared" si="44"/>
        <v>0.00%</v>
      </c>
      <c r="N415" s="159">
        <f t="shared" si="45"/>
        <v>0.18304999999999999</v>
      </c>
      <c r="O415" s="242">
        <f t="shared" si="46"/>
        <v>0.18304999999999999</v>
      </c>
      <c r="P415" s="160">
        <f t="shared" si="47"/>
        <v>1.4939474524840271E-3</v>
      </c>
      <c r="Q415" s="161">
        <f t="shared" si="48"/>
        <v>2.7346708117720114E-4</v>
      </c>
    </row>
    <row r="416" spans="1:17">
      <c r="A416" s="23" t="s">
        <v>1935</v>
      </c>
      <c r="B416" s="23" t="s">
        <v>2569</v>
      </c>
      <c r="C416" s="23" t="s">
        <v>135</v>
      </c>
      <c r="D416" s="23">
        <v>76555473264.959991</v>
      </c>
      <c r="E416" s="23">
        <v>3.8395904436860073</v>
      </c>
      <c r="F416" s="23">
        <v>5.0670000000000002</v>
      </c>
      <c r="G416" s="23">
        <v>1088.673</v>
      </c>
      <c r="H416" s="23">
        <v>70.319999999999993</v>
      </c>
      <c r="I416" s="239"/>
      <c r="J416" s="240" t="str">
        <f t="shared" si="42"/>
        <v>Southern Co/The</v>
      </c>
      <c r="K416" s="241" t="str">
        <f t="shared" si="42"/>
        <v>SO</v>
      </c>
      <c r="L416" s="158">
        <f t="shared" si="43"/>
        <v>76555.47326495999</v>
      </c>
      <c r="M416" s="159">
        <f t="shared" si="44"/>
        <v>3.839590443686007E-2</v>
      </c>
      <c r="N416" s="159">
        <f t="shared" si="45"/>
        <v>5.067E-2</v>
      </c>
      <c r="O416" s="242">
        <f t="shared" si="46"/>
        <v>9.0038664675767932E-2</v>
      </c>
      <c r="P416" s="160">
        <f t="shared" si="47"/>
        <v>2.2535775083905858E-3</v>
      </c>
      <c r="Q416" s="161">
        <f t="shared" si="48"/>
        <v>2.0290910959883254E-4</v>
      </c>
    </row>
    <row r="417" spans="1:17">
      <c r="A417" s="23" t="s">
        <v>1936</v>
      </c>
      <c r="B417" s="23" t="s">
        <v>2570</v>
      </c>
      <c r="C417" s="23" t="s">
        <v>1937</v>
      </c>
      <c r="D417" s="23">
        <v>41055587535.870003</v>
      </c>
      <c r="E417" s="23">
        <v>5.4933503225292677</v>
      </c>
      <c r="F417" s="23">
        <v>6.9</v>
      </c>
      <c r="G417" s="23">
        <v>326.94579999999996</v>
      </c>
      <c r="H417" s="23">
        <v>125.57</v>
      </c>
      <c r="I417" s="239"/>
      <c r="J417" s="240" t="str">
        <f t="shared" si="42"/>
        <v>Simon Property Group Inc</v>
      </c>
      <c r="K417" s="241" t="str">
        <f t="shared" si="42"/>
        <v>SPG</v>
      </c>
      <c r="L417" s="158">
        <f t="shared" si="43"/>
        <v>41055.58753587</v>
      </c>
      <c r="M417" s="159">
        <f t="shared" si="44"/>
        <v>5.4933503225292675E-2</v>
      </c>
      <c r="N417" s="159">
        <f t="shared" si="45"/>
        <v>6.9000000000000006E-2</v>
      </c>
      <c r="O417" s="242">
        <f t="shared" si="46"/>
        <v>0.12582870908656529</v>
      </c>
      <c r="P417" s="160">
        <f t="shared" si="47"/>
        <v>1.2085608607548834E-3</v>
      </c>
      <c r="Q417" s="161">
        <f t="shared" si="48"/>
        <v>1.5207165296133516E-4</v>
      </c>
    </row>
    <row r="418" spans="1:17">
      <c r="A418" s="23" t="s">
        <v>1938</v>
      </c>
      <c r="B418" s="23" t="s">
        <v>2571</v>
      </c>
      <c r="C418" s="23" t="s">
        <v>1939</v>
      </c>
      <c r="D418" s="23">
        <v>119366604000</v>
      </c>
      <c r="E418" s="23">
        <v>0.8802336372072711</v>
      </c>
      <c r="F418" s="23" t="s">
        <v>1377</v>
      </c>
      <c r="G418" s="23">
        <v>325.8</v>
      </c>
      <c r="H418" s="23">
        <v>366.38</v>
      </c>
      <c r="I418" s="239"/>
      <c r="J418" s="240" t="str">
        <f t="shared" si="42"/>
        <v>S&amp;P Global Inc</v>
      </c>
      <c r="K418" s="241" t="str">
        <f t="shared" si="42"/>
        <v>SPGI</v>
      </c>
      <c r="L418" s="158">
        <f t="shared" si="43"/>
        <v>119366.60400000001</v>
      </c>
      <c r="M418" s="159">
        <f t="shared" si="44"/>
        <v>8.8023363720727103E-3</v>
      </c>
      <c r="N418" s="159" t="str">
        <f t="shared" si="45"/>
        <v>N/A</v>
      </c>
      <c r="O418" s="242" t="str">
        <f t="shared" si="46"/>
        <v>N/A</v>
      </c>
      <c r="P418" s="160" t="str">
        <f t="shared" si="47"/>
        <v>N/A</v>
      </c>
      <c r="Q418" s="161" t="str">
        <f t="shared" si="48"/>
        <v>N/A</v>
      </c>
    </row>
    <row r="419" spans="1:17">
      <c r="A419" s="23" t="s">
        <v>1940</v>
      </c>
      <c r="B419" s="23" t="s">
        <v>2572</v>
      </c>
      <c r="C419" s="23" t="s">
        <v>147</v>
      </c>
      <c r="D419" s="23">
        <v>50554234771.290009</v>
      </c>
      <c r="E419" s="23">
        <v>2.8601629049306725</v>
      </c>
      <c r="F419" s="23">
        <v>5.42</v>
      </c>
      <c r="G419" s="23">
        <v>314.33339999999998</v>
      </c>
      <c r="H419" s="23">
        <v>160.83000000000001</v>
      </c>
      <c r="I419" s="239"/>
      <c r="J419" s="240" t="str">
        <f t="shared" si="42"/>
        <v>Sempra Energy</v>
      </c>
      <c r="K419" s="241" t="str">
        <f t="shared" si="42"/>
        <v>SRE</v>
      </c>
      <c r="L419" s="158">
        <f t="shared" si="43"/>
        <v>50554.234771290008</v>
      </c>
      <c r="M419" s="159">
        <f t="shared" si="44"/>
        <v>2.8601629049306725E-2</v>
      </c>
      <c r="N419" s="159">
        <f t="shared" si="45"/>
        <v>5.4199999999999998E-2</v>
      </c>
      <c r="O419" s="242">
        <f t="shared" si="46"/>
        <v>8.3576733196542935E-2</v>
      </c>
      <c r="P419" s="160">
        <f t="shared" si="47"/>
        <v>1.4881742816763711E-3</v>
      </c>
      <c r="Q419" s="161">
        <f t="shared" si="48"/>
        <v>1.2437674488962301E-4</v>
      </c>
    </row>
    <row r="420" spans="1:17">
      <c r="A420" s="23" t="s">
        <v>2692</v>
      </c>
      <c r="B420" s="23" t="s">
        <v>2734</v>
      </c>
      <c r="C420" s="23" t="s">
        <v>2693</v>
      </c>
      <c r="D420" s="23">
        <v>20167231194.59</v>
      </c>
      <c r="E420" s="23">
        <v>0.91075582834232538</v>
      </c>
      <c r="F420" s="23" t="s">
        <v>1377</v>
      </c>
      <c r="G420" s="23">
        <v>99.822949999999992</v>
      </c>
      <c r="H420" s="23">
        <v>202.03</v>
      </c>
      <c r="I420" s="239"/>
      <c r="J420" s="240" t="str">
        <f t="shared" si="42"/>
        <v>STERIS PLC</v>
      </c>
      <c r="K420" s="241" t="str">
        <f t="shared" si="42"/>
        <v>STE</v>
      </c>
      <c r="L420" s="158">
        <f t="shared" si="43"/>
        <v>20167.23119459</v>
      </c>
      <c r="M420" s="159">
        <f t="shared" si="44"/>
        <v>9.1075582834232536E-3</v>
      </c>
      <c r="N420" s="159" t="str">
        <f t="shared" si="45"/>
        <v>N/A</v>
      </c>
      <c r="O420" s="242" t="str">
        <f t="shared" si="46"/>
        <v>N/A</v>
      </c>
      <c r="P420" s="160" t="str">
        <f t="shared" si="47"/>
        <v>N/A</v>
      </c>
      <c r="Q420" s="161" t="str">
        <f t="shared" si="48"/>
        <v>N/A</v>
      </c>
    </row>
    <row r="421" spans="1:17">
      <c r="A421" s="23" t="s">
        <v>3100</v>
      </c>
      <c r="B421" s="23" t="s">
        <v>3101</v>
      </c>
      <c r="C421" s="23" t="s">
        <v>3102</v>
      </c>
      <c r="D421" s="23">
        <v>19579723531.68</v>
      </c>
      <c r="E421" s="23">
        <v>1.2015781922525108</v>
      </c>
      <c r="F421" s="23">
        <v>-10.74</v>
      </c>
      <c r="G421" s="23">
        <v>175.57139999999998</v>
      </c>
      <c r="H421" s="23">
        <v>111.52</v>
      </c>
      <c r="I421" s="239"/>
      <c r="J421" s="240" t="str">
        <f t="shared" si="42"/>
        <v>Steel Dynamics Inc</v>
      </c>
      <c r="K421" s="241" t="str">
        <f t="shared" si="42"/>
        <v>STLD</v>
      </c>
      <c r="L421" s="158">
        <f t="shared" si="43"/>
        <v>19579.72353168</v>
      </c>
      <c r="M421" s="159">
        <f t="shared" si="44"/>
        <v>1.2015781922525108E-2</v>
      </c>
      <c r="N421" s="159">
        <f t="shared" si="45"/>
        <v>-0.1074</v>
      </c>
      <c r="O421" s="242">
        <f t="shared" si="46"/>
        <v>-9.6029465566714489E-2</v>
      </c>
      <c r="P421" s="160">
        <f t="shared" si="47"/>
        <v>5.7637191293670724E-4</v>
      </c>
      <c r="Q421" s="161">
        <f t="shared" si="48"/>
        <v>-5.5348686766976891E-5</v>
      </c>
    </row>
    <row r="422" spans="1:17">
      <c r="A422" s="23" t="s">
        <v>1941</v>
      </c>
      <c r="B422" s="23" t="s">
        <v>2573</v>
      </c>
      <c r="C422" s="23" t="s">
        <v>1942</v>
      </c>
      <c r="D422" s="23">
        <v>30445023996.59</v>
      </c>
      <c r="E422" s="23">
        <v>2.8914065324816201</v>
      </c>
      <c r="F422" s="23">
        <v>8.4930000000000003</v>
      </c>
      <c r="G422" s="23">
        <v>366.94009999999997</v>
      </c>
      <c r="H422" s="23">
        <v>82.97</v>
      </c>
      <c r="I422" s="239"/>
      <c r="J422" s="240" t="str">
        <f t="shared" si="42"/>
        <v>State Street Corp</v>
      </c>
      <c r="K422" s="241" t="str">
        <f t="shared" si="42"/>
        <v>STT</v>
      </c>
      <c r="L422" s="158">
        <f t="shared" si="43"/>
        <v>30445.02399659</v>
      </c>
      <c r="M422" s="159">
        <f t="shared" si="44"/>
        <v>2.8914065324816201E-2</v>
      </c>
      <c r="N422" s="159">
        <f t="shared" si="45"/>
        <v>8.4930000000000005E-2</v>
      </c>
      <c r="O422" s="242">
        <f t="shared" si="46"/>
        <v>0.11507190110883453</v>
      </c>
      <c r="P422" s="160">
        <f t="shared" si="47"/>
        <v>8.9621575564774545E-4</v>
      </c>
      <c r="Q422" s="161">
        <f t="shared" si="48"/>
        <v>1.0312925080607678E-4</v>
      </c>
    </row>
    <row r="423" spans="1:17">
      <c r="A423" s="23" t="s">
        <v>1943</v>
      </c>
      <c r="B423" s="23" t="s">
        <v>2909</v>
      </c>
      <c r="C423" s="23" t="s">
        <v>1944</v>
      </c>
      <c r="D423" s="23">
        <v>11821576825.379999</v>
      </c>
      <c r="E423" s="23">
        <v>4.8829898707649324</v>
      </c>
      <c r="F423" s="23">
        <v>-2.5630000000000002</v>
      </c>
      <c r="G423" s="23">
        <v>206.45439999999999</v>
      </c>
      <c r="H423" s="23">
        <v>57.26</v>
      </c>
      <c r="I423" s="239"/>
      <c r="J423" s="240" t="str">
        <f t="shared" si="42"/>
        <v>Seagate Technology Holdings PLC</v>
      </c>
      <c r="K423" s="241" t="str">
        <f t="shared" si="42"/>
        <v>STX</v>
      </c>
      <c r="L423" s="158">
        <f t="shared" si="43"/>
        <v>11821.57682538</v>
      </c>
      <c r="M423" s="159">
        <f t="shared" si="44"/>
        <v>4.8829898707649325E-2</v>
      </c>
      <c r="N423" s="159">
        <f t="shared" si="45"/>
        <v>-2.563E-2</v>
      </c>
      <c r="O423" s="242">
        <f t="shared" si="46"/>
        <v>2.2574143555710795E-2</v>
      </c>
      <c r="P423" s="160">
        <f t="shared" si="47"/>
        <v>3.4799392533546602E-4</v>
      </c>
      <c r="Q423" s="161">
        <f t="shared" si="48"/>
        <v>7.8556648270381144E-6</v>
      </c>
    </row>
    <row r="424" spans="1:17">
      <c r="A424" s="23" t="s">
        <v>1945</v>
      </c>
      <c r="B424" s="23" t="s">
        <v>2574</v>
      </c>
      <c r="C424" s="23" t="s">
        <v>1946</v>
      </c>
      <c r="D424" s="23">
        <v>41523953400</v>
      </c>
      <c r="E424" s="23">
        <v>1.4173333333333333</v>
      </c>
      <c r="F424" s="23">
        <v>7.3970000000000002</v>
      </c>
      <c r="G424" s="23">
        <v>184.4982</v>
      </c>
      <c r="H424" s="23">
        <v>225</v>
      </c>
      <c r="I424" s="239"/>
      <c r="J424" s="240" t="str">
        <f t="shared" si="42"/>
        <v>Constellation Brands Inc</v>
      </c>
      <c r="K424" s="241" t="str">
        <f t="shared" si="42"/>
        <v>STZ</v>
      </c>
      <c r="L424" s="158">
        <f t="shared" si="43"/>
        <v>41523.953399999999</v>
      </c>
      <c r="M424" s="159">
        <f t="shared" si="44"/>
        <v>1.4173333333333333E-2</v>
      </c>
      <c r="N424" s="159">
        <f t="shared" si="45"/>
        <v>7.3970000000000008E-2</v>
      </c>
      <c r="O424" s="242">
        <f t="shared" si="46"/>
        <v>8.8667534066666678E-2</v>
      </c>
      <c r="P424" s="160">
        <f t="shared" si="47"/>
        <v>1.2223482326054653E-3</v>
      </c>
      <c r="Q424" s="161">
        <f t="shared" si="48"/>
        <v>1.083826035558749E-4</v>
      </c>
    </row>
    <row r="425" spans="1:17">
      <c r="A425" s="23" t="s">
        <v>1947</v>
      </c>
      <c r="B425" s="23" t="s">
        <v>2575</v>
      </c>
      <c r="C425" s="23" t="s">
        <v>1948</v>
      </c>
      <c r="D425" s="23">
        <v>13153504193.26</v>
      </c>
      <c r="E425" s="23">
        <v>3.5552806208525478</v>
      </c>
      <c r="F425" s="23">
        <v>-10</v>
      </c>
      <c r="G425" s="23">
        <v>147.9418</v>
      </c>
      <c r="H425" s="23">
        <v>88.91</v>
      </c>
      <c r="I425" s="239"/>
      <c r="J425" s="240" t="str">
        <f t="shared" si="42"/>
        <v>Stanley Black &amp; Decker Inc</v>
      </c>
      <c r="K425" s="241" t="str">
        <f t="shared" si="42"/>
        <v>SWK</v>
      </c>
      <c r="L425" s="158">
        <f t="shared" si="43"/>
        <v>13153.50419326</v>
      </c>
      <c r="M425" s="159">
        <f t="shared" si="44"/>
        <v>3.5552806208525481E-2</v>
      </c>
      <c r="N425" s="159">
        <f t="shared" si="45"/>
        <v>-0.1</v>
      </c>
      <c r="O425" s="242">
        <f t="shared" si="46"/>
        <v>-6.6224834101900804E-2</v>
      </c>
      <c r="P425" s="160">
        <f t="shared" si="47"/>
        <v>3.8720211556734715E-4</v>
      </c>
      <c r="Q425" s="161">
        <f t="shared" si="48"/>
        <v>-2.5642395867352587E-5</v>
      </c>
    </row>
    <row r="426" spans="1:17">
      <c r="A426" s="23" t="s">
        <v>1949</v>
      </c>
      <c r="B426" s="23" t="s">
        <v>2576</v>
      </c>
      <c r="C426" s="23" t="s">
        <v>1950</v>
      </c>
      <c r="D426" s="23">
        <v>16273965713.040001</v>
      </c>
      <c r="E426" s="23">
        <v>2.3787028835744515</v>
      </c>
      <c r="F426" s="23">
        <v>-1.1300000000000001</v>
      </c>
      <c r="G426" s="23">
        <v>160.1611</v>
      </c>
      <c r="H426" s="23">
        <v>101.61</v>
      </c>
      <c r="I426" s="239"/>
      <c r="J426" s="240" t="str">
        <f t="shared" si="42"/>
        <v>Skyworks Solutions Inc</v>
      </c>
      <c r="K426" s="241" t="str">
        <f t="shared" si="42"/>
        <v>SWKS</v>
      </c>
      <c r="L426" s="158">
        <f t="shared" si="43"/>
        <v>16273.965713040001</v>
      </c>
      <c r="M426" s="159">
        <f t="shared" si="44"/>
        <v>2.3787028835744514E-2</v>
      </c>
      <c r="N426" s="159">
        <f t="shared" si="45"/>
        <v>-1.1300000000000001E-2</v>
      </c>
      <c r="O426" s="242">
        <f t="shared" si="46"/>
        <v>1.2352632122822556E-2</v>
      </c>
      <c r="P426" s="160">
        <f t="shared" si="47"/>
        <v>4.7905971368362982E-4</v>
      </c>
      <c r="Q426" s="161">
        <f t="shared" si="48"/>
        <v>5.9176484079985822E-6</v>
      </c>
    </row>
    <row r="427" spans="1:17">
      <c r="A427" s="23" t="s">
        <v>1951</v>
      </c>
      <c r="B427" s="23" t="s">
        <v>2577</v>
      </c>
      <c r="C427" s="23" t="s">
        <v>1952</v>
      </c>
      <c r="D427" s="23">
        <v>15079621595.159998</v>
      </c>
      <c r="E427" s="23">
        <v>2.6889752016731401</v>
      </c>
      <c r="F427" s="23">
        <v>-12.25</v>
      </c>
      <c r="G427" s="23">
        <v>450.54139999999995</v>
      </c>
      <c r="H427" s="23">
        <v>33.47</v>
      </c>
      <c r="I427" s="239"/>
      <c r="J427" s="240" t="str">
        <f t="shared" si="42"/>
        <v>Synchrony Financial</v>
      </c>
      <c r="K427" s="241" t="str">
        <f t="shared" si="42"/>
        <v>SYF</v>
      </c>
      <c r="L427" s="158">
        <f t="shared" si="43"/>
        <v>15079.621595159999</v>
      </c>
      <c r="M427" s="159">
        <f t="shared" si="44"/>
        <v>2.68897520167314E-2</v>
      </c>
      <c r="N427" s="159">
        <f t="shared" si="45"/>
        <v>-0.1225</v>
      </c>
      <c r="O427" s="242">
        <f t="shared" si="46"/>
        <v>-9.7257245294293401E-2</v>
      </c>
      <c r="P427" s="160">
        <f t="shared" si="47"/>
        <v>4.4390158681767119E-4</v>
      </c>
      <c r="Q427" s="161">
        <f t="shared" si="48"/>
        <v>-4.3172645515652324E-5</v>
      </c>
    </row>
    <row r="428" spans="1:17">
      <c r="A428" s="23" t="s">
        <v>1953</v>
      </c>
      <c r="B428" s="23" t="s">
        <v>2578</v>
      </c>
      <c r="C428" s="23" t="s">
        <v>1954</v>
      </c>
      <c r="D428" s="23">
        <v>98323664152.779999</v>
      </c>
      <c r="E428" s="23">
        <v>1.0422600261719652</v>
      </c>
      <c r="F428" s="23">
        <v>8.245000000000001</v>
      </c>
      <c r="G428" s="23">
        <v>378.42989999999998</v>
      </c>
      <c r="H428" s="23">
        <v>259.82</v>
      </c>
      <c r="I428" s="239"/>
      <c r="J428" s="240" t="str">
        <f t="shared" si="42"/>
        <v>Stryker Corp</v>
      </c>
      <c r="K428" s="241" t="str">
        <f t="shared" si="42"/>
        <v>SYK</v>
      </c>
      <c r="L428" s="158">
        <f t="shared" si="43"/>
        <v>98323.664152779995</v>
      </c>
      <c r="M428" s="159">
        <f t="shared" si="44"/>
        <v>1.0422600261719652E-2</v>
      </c>
      <c r="N428" s="159">
        <f t="shared" si="45"/>
        <v>8.2450000000000009E-2</v>
      </c>
      <c r="O428" s="242">
        <f t="shared" si="46"/>
        <v>9.330227195750905E-2</v>
      </c>
      <c r="P428" s="160">
        <f t="shared" si="47"/>
        <v>2.8943717363011006E-3</v>
      </c>
      <c r="Q428" s="161">
        <f t="shared" si="48"/>
        <v>2.7005145888649298E-4</v>
      </c>
    </row>
    <row r="429" spans="1:17">
      <c r="A429" s="23" t="s">
        <v>1955</v>
      </c>
      <c r="B429" s="23" t="s">
        <v>2579</v>
      </c>
      <c r="C429" s="23" t="s">
        <v>1956</v>
      </c>
      <c r="D429" s="23">
        <v>40708635363.579994</v>
      </c>
      <c r="E429" s="23">
        <v>2.4735466201917093</v>
      </c>
      <c r="F429" s="23">
        <v>47</v>
      </c>
      <c r="G429" s="23">
        <v>506.76749999999998</v>
      </c>
      <c r="H429" s="23">
        <v>80.33</v>
      </c>
      <c r="I429" s="239"/>
      <c r="J429" s="240" t="str">
        <f t="shared" si="42"/>
        <v>Sysco Corp</v>
      </c>
      <c r="K429" s="241" t="str">
        <f t="shared" si="42"/>
        <v>SYY</v>
      </c>
      <c r="L429" s="158">
        <f t="shared" si="43"/>
        <v>40708.635363579997</v>
      </c>
      <c r="M429" s="159">
        <f t="shared" si="44"/>
        <v>2.4735466201917092E-2</v>
      </c>
      <c r="N429" s="159">
        <f t="shared" si="45"/>
        <v>0.47</v>
      </c>
      <c r="O429" s="242">
        <f t="shared" si="46"/>
        <v>0.50054830075936763</v>
      </c>
      <c r="P429" s="160">
        <f t="shared" si="47"/>
        <v>1.1983475660208298E-3</v>
      </c>
      <c r="Q429" s="161">
        <f t="shared" si="48"/>
        <v>5.9983083789085043E-4</v>
      </c>
    </row>
    <row r="430" spans="1:17">
      <c r="A430" s="23" t="s">
        <v>1957</v>
      </c>
      <c r="B430" s="23" t="s">
        <v>2580</v>
      </c>
      <c r="C430" s="23" t="s">
        <v>1958</v>
      </c>
      <c r="D430" s="23">
        <v>139332850000</v>
      </c>
      <c r="E430" s="23">
        <v>6.1841432225063944</v>
      </c>
      <c r="F430" s="23">
        <v>1.2030000000000001</v>
      </c>
      <c r="G430" s="23">
        <v>7127</v>
      </c>
      <c r="H430" s="23">
        <v>19.55</v>
      </c>
      <c r="I430" s="239"/>
      <c r="J430" s="240" t="str">
        <f t="shared" si="42"/>
        <v>AT&amp;T Inc</v>
      </c>
      <c r="K430" s="241" t="str">
        <f t="shared" si="42"/>
        <v>T</v>
      </c>
      <c r="L430" s="158">
        <f t="shared" si="43"/>
        <v>139332.85</v>
      </c>
      <c r="M430" s="159">
        <f t="shared" si="44"/>
        <v>6.1841432225063941E-2</v>
      </c>
      <c r="N430" s="159">
        <f t="shared" si="45"/>
        <v>1.2030000000000001E-2</v>
      </c>
      <c r="O430" s="242">
        <f t="shared" si="46"/>
        <v>7.4243408439897712E-2</v>
      </c>
      <c r="P430" s="160">
        <f t="shared" si="47"/>
        <v>4.1015666620361447E-3</v>
      </c>
      <c r="Q430" s="161">
        <f t="shared" si="48"/>
        <v>3.0451428893301741E-4</v>
      </c>
    </row>
    <row r="431" spans="1:17">
      <c r="A431" s="23" t="s">
        <v>1959</v>
      </c>
      <c r="B431" s="23" t="s">
        <v>2735</v>
      </c>
      <c r="C431" s="23" t="s">
        <v>1960</v>
      </c>
      <c r="D431" s="23">
        <v>11208787513.139997</v>
      </c>
      <c r="E431" s="23">
        <v>2.9393223010244287</v>
      </c>
      <c r="F431" s="23">
        <v>4.17</v>
      </c>
      <c r="G431" s="23">
        <v>200.14499999999998</v>
      </c>
      <c r="H431" s="23">
        <v>50.76</v>
      </c>
      <c r="I431" s="239"/>
      <c r="J431" s="240" t="str">
        <f t="shared" si="42"/>
        <v>Molson Coors Beverage Co</v>
      </c>
      <c r="K431" s="241" t="str">
        <f t="shared" si="42"/>
        <v>TAP</v>
      </c>
      <c r="L431" s="158">
        <f t="shared" si="43"/>
        <v>11208.787513139998</v>
      </c>
      <c r="M431" s="159">
        <f t="shared" si="44"/>
        <v>2.9393223010244288E-2</v>
      </c>
      <c r="N431" s="159">
        <f t="shared" si="45"/>
        <v>4.1700000000000001E-2</v>
      </c>
      <c r="O431" s="242">
        <f t="shared" si="46"/>
        <v>7.1706071710007882E-2</v>
      </c>
      <c r="P431" s="160">
        <f t="shared" si="47"/>
        <v>3.2995513395256063E-4</v>
      </c>
      <c r="Q431" s="161">
        <f t="shared" si="48"/>
        <v>2.365978649628757E-5</v>
      </c>
    </row>
    <row r="432" spans="1:17">
      <c r="A432" s="23" t="s">
        <v>1961</v>
      </c>
      <c r="B432" s="23" t="s">
        <v>2581</v>
      </c>
      <c r="C432" s="23" t="s">
        <v>1962</v>
      </c>
      <c r="D432" s="23">
        <v>37185698712.480003</v>
      </c>
      <c r="E432" s="23">
        <v>0.54103059016201671</v>
      </c>
      <c r="F432" s="23">
        <v>19.795000000000002</v>
      </c>
      <c r="G432" s="23">
        <v>54.374600000000001</v>
      </c>
      <c r="H432" s="23">
        <v>683.88</v>
      </c>
      <c r="I432" s="239"/>
      <c r="J432" s="240" t="str">
        <f t="shared" si="42"/>
        <v>TransDigm Group Inc</v>
      </c>
      <c r="K432" s="241" t="str">
        <f t="shared" si="42"/>
        <v>TDG</v>
      </c>
      <c r="L432" s="158">
        <f t="shared" si="43"/>
        <v>37185.69871248</v>
      </c>
      <c r="M432" s="159">
        <f t="shared" si="44"/>
        <v>5.4103059016201672E-3</v>
      </c>
      <c r="N432" s="159">
        <f t="shared" si="45"/>
        <v>0.19795000000000001</v>
      </c>
      <c r="O432" s="242">
        <f t="shared" si="46"/>
        <v>0.20389579092823304</v>
      </c>
      <c r="P432" s="160">
        <f t="shared" si="47"/>
        <v>1.0946422336414446E-3</v>
      </c>
      <c r="Q432" s="161">
        <f t="shared" si="48"/>
        <v>2.2319294401177E-4</v>
      </c>
    </row>
    <row r="433" spans="1:17">
      <c r="A433" s="23" t="s">
        <v>2776</v>
      </c>
      <c r="B433" s="23" t="s">
        <v>2777</v>
      </c>
      <c r="C433" s="23" t="s">
        <v>2778</v>
      </c>
      <c r="D433" s="23">
        <v>19504467930.09</v>
      </c>
      <c r="E433" s="23" t="s">
        <v>1377</v>
      </c>
      <c r="F433" s="23">
        <v>7.18</v>
      </c>
      <c r="G433" s="23">
        <v>46.871089999999995</v>
      </c>
      <c r="H433" s="23">
        <v>416.13</v>
      </c>
      <c r="I433" s="239"/>
      <c r="J433" s="240" t="str">
        <f t="shared" si="42"/>
        <v>Teledyne Technologies Inc</v>
      </c>
      <c r="K433" s="241" t="str">
        <f t="shared" si="42"/>
        <v>TDY</v>
      </c>
      <c r="L433" s="158">
        <f t="shared" si="43"/>
        <v>19504.467930089999</v>
      </c>
      <c r="M433" s="159" t="str">
        <f t="shared" si="44"/>
        <v>0.00%</v>
      </c>
      <c r="N433" s="159">
        <f t="shared" si="45"/>
        <v>7.1800000000000003E-2</v>
      </c>
      <c r="O433" s="242">
        <f t="shared" si="46"/>
        <v>7.1800000000000003E-2</v>
      </c>
      <c r="P433" s="160">
        <f t="shared" si="47"/>
        <v>5.7415659998923628E-4</v>
      </c>
      <c r="Q433" s="161">
        <f t="shared" si="48"/>
        <v>4.1224443879227167E-5</v>
      </c>
    </row>
    <row r="434" spans="1:17">
      <c r="A434" s="23" t="s">
        <v>2910</v>
      </c>
      <c r="B434" s="23" t="s">
        <v>2911</v>
      </c>
      <c r="C434" s="23" t="s">
        <v>2823</v>
      </c>
      <c r="D434" s="23">
        <v>12690986985.599998</v>
      </c>
      <c r="E434" s="23">
        <v>0.92517006802721091</v>
      </c>
      <c r="F434" s="23">
        <v>19</v>
      </c>
      <c r="G434" s="23">
        <v>156.96949999999998</v>
      </c>
      <c r="H434" s="23">
        <v>80.849999999999994</v>
      </c>
      <c r="I434" s="239"/>
      <c r="J434" s="240" t="str">
        <f t="shared" si="42"/>
        <v>Bio-Techne Corp</v>
      </c>
      <c r="K434" s="241" t="str">
        <f t="shared" si="42"/>
        <v>TECH</v>
      </c>
      <c r="L434" s="158">
        <f t="shared" si="43"/>
        <v>12690.986985599999</v>
      </c>
      <c r="M434" s="159">
        <f t="shared" si="44"/>
        <v>9.2517006802721093E-3</v>
      </c>
      <c r="N434" s="159">
        <f t="shared" si="45"/>
        <v>0.19</v>
      </c>
      <c r="O434" s="242">
        <f t="shared" si="46"/>
        <v>0.20013061224489798</v>
      </c>
      <c r="P434" s="160">
        <f t="shared" si="47"/>
        <v>3.7358691169003962E-4</v>
      </c>
      <c r="Q434" s="161">
        <f t="shared" si="48"/>
        <v>7.4766177363208263E-5</v>
      </c>
    </row>
    <row r="435" spans="1:17">
      <c r="A435" s="23" t="s">
        <v>1963</v>
      </c>
      <c r="B435" s="23" t="s">
        <v>2582</v>
      </c>
      <c r="C435" s="23" t="s">
        <v>1964</v>
      </c>
      <c r="D435" s="23">
        <v>39412725147.120003</v>
      </c>
      <c r="E435" s="23">
        <v>1.7458145524790729</v>
      </c>
      <c r="F435" s="23" t="s">
        <v>1377</v>
      </c>
      <c r="G435" s="23">
        <v>317.23059999999998</v>
      </c>
      <c r="H435" s="23">
        <v>124.24</v>
      </c>
      <c r="I435" s="239"/>
      <c r="J435" s="240" t="str">
        <f t="shared" si="42"/>
        <v>TE Connectivity Ltd</v>
      </c>
      <c r="K435" s="241" t="str">
        <f t="shared" si="42"/>
        <v>TEL</v>
      </c>
      <c r="L435" s="158">
        <f t="shared" si="43"/>
        <v>39412.72514712</v>
      </c>
      <c r="M435" s="159">
        <f t="shared" si="44"/>
        <v>1.745814552479073E-2</v>
      </c>
      <c r="N435" s="159" t="str">
        <f t="shared" si="45"/>
        <v>N/A</v>
      </c>
      <c r="O435" s="242" t="str">
        <f t="shared" si="46"/>
        <v>N/A</v>
      </c>
      <c r="P435" s="160" t="str">
        <f t="shared" si="47"/>
        <v>N/A</v>
      </c>
      <c r="Q435" s="161" t="str">
        <f t="shared" si="48"/>
        <v>N/A</v>
      </c>
    </row>
    <row r="436" spans="1:17">
      <c r="A436" s="23" t="s">
        <v>2797</v>
      </c>
      <c r="B436" s="23" t="s">
        <v>2798</v>
      </c>
      <c r="C436" s="23" t="s">
        <v>2799</v>
      </c>
      <c r="D436" s="23">
        <v>15176878866.24</v>
      </c>
      <c r="E436" s="23">
        <v>0.444376026272578</v>
      </c>
      <c r="F436" s="23">
        <v>7.5129999999999999</v>
      </c>
      <c r="G436" s="23">
        <v>155.7561</v>
      </c>
      <c r="H436" s="23">
        <v>97.44</v>
      </c>
      <c r="I436" s="239"/>
      <c r="J436" s="240" t="str">
        <f t="shared" si="42"/>
        <v>Teradyne Inc</v>
      </c>
      <c r="K436" s="241" t="str">
        <f t="shared" si="42"/>
        <v>TER</v>
      </c>
      <c r="L436" s="158">
        <f t="shared" si="43"/>
        <v>15176.87886624</v>
      </c>
      <c r="M436" s="159">
        <f t="shared" si="44"/>
        <v>4.4437602627257801E-3</v>
      </c>
      <c r="N436" s="159">
        <f t="shared" si="45"/>
        <v>7.5130000000000002E-2</v>
      </c>
      <c r="O436" s="242">
        <f t="shared" si="46"/>
        <v>7.9740690116995083E-2</v>
      </c>
      <c r="P436" s="160">
        <f t="shared" si="47"/>
        <v>4.467645669454899E-4</v>
      </c>
      <c r="Q436" s="161">
        <f t="shared" si="48"/>
        <v>3.5625314888053815E-5</v>
      </c>
    </row>
    <row r="437" spans="1:17">
      <c r="A437" s="23" t="s">
        <v>2694</v>
      </c>
      <c r="B437" s="23" t="s">
        <v>2736</v>
      </c>
      <c r="C437" s="23" t="s">
        <v>2695</v>
      </c>
      <c r="D437" s="23">
        <v>63114272320.160004</v>
      </c>
      <c r="E437" s="23">
        <v>4.2043304603741856</v>
      </c>
      <c r="F437" s="23">
        <v>5.6530000000000005</v>
      </c>
      <c r="G437" s="23">
        <v>1326.7659999999998</v>
      </c>
      <c r="H437" s="23">
        <v>47.57</v>
      </c>
      <c r="I437" s="239"/>
      <c r="J437" s="240" t="str">
        <f t="shared" si="42"/>
        <v>Truist Financial Corp</v>
      </c>
      <c r="K437" s="241" t="str">
        <f t="shared" si="42"/>
        <v>TFC</v>
      </c>
      <c r="L437" s="158">
        <f t="shared" si="43"/>
        <v>63114.272320160002</v>
      </c>
      <c r="M437" s="159">
        <f t="shared" si="44"/>
        <v>4.2043304603741859E-2</v>
      </c>
      <c r="N437" s="159">
        <f t="shared" si="45"/>
        <v>5.6530000000000004E-2</v>
      </c>
      <c r="O437" s="242">
        <f t="shared" si="46"/>
        <v>9.9761658608366624E-2</v>
      </c>
      <c r="P437" s="160">
        <f t="shared" si="47"/>
        <v>1.8579064107784983E-3</v>
      </c>
      <c r="Q437" s="161">
        <f t="shared" si="48"/>
        <v>1.853478250783803E-4</v>
      </c>
    </row>
    <row r="438" spans="1:17">
      <c r="A438" s="23" t="s">
        <v>2583</v>
      </c>
      <c r="B438" s="23" t="s">
        <v>2737</v>
      </c>
      <c r="C438" s="23" t="s">
        <v>2584</v>
      </c>
      <c r="D438" s="23">
        <v>11303512706.299999</v>
      </c>
      <c r="E438" s="23">
        <v>0.56311727114283339</v>
      </c>
      <c r="F438" s="23">
        <v>6.5750000000000002</v>
      </c>
      <c r="G438" s="23">
        <v>46.906439999999996</v>
      </c>
      <c r="H438" s="23">
        <v>240.98</v>
      </c>
      <c r="I438" s="239"/>
      <c r="J438" s="240" t="str">
        <f t="shared" si="42"/>
        <v>Teleflex Inc</v>
      </c>
      <c r="K438" s="241" t="str">
        <f t="shared" si="42"/>
        <v>TFX</v>
      </c>
      <c r="L438" s="158">
        <f t="shared" si="43"/>
        <v>11303.5127063</v>
      </c>
      <c r="M438" s="159">
        <f t="shared" si="44"/>
        <v>5.631172711428334E-3</v>
      </c>
      <c r="N438" s="159">
        <f t="shared" si="45"/>
        <v>6.5750000000000003E-2</v>
      </c>
      <c r="O438" s="242">
        <f t="shared" si="46"/>
        <v>7.1566297514316549E-2</v>
      </c>
      <c r="P438" s="160">
        <f t="shared" si="47"/>
        <v>3.3274357683821178E-4</v>
      </c>
      <c r="Q438" s="161">
        <f t="shared" si="48"/>
        <v>2.3813225815981312E-5</v>
      </c>
    </row>
    <row r="439" spans="1:17">
      <c r="A439" s="23" t="s">
        <v>1965</v>
      </c>
      <c r="B439" s="23" t="s">
        <v>2585</v>
      </c>
      <c r="C439" s="23" t="s">
        <v>1231</v>
      </c>
      <c r="D439" s="23">
        <v>75767040484.800003</v>
      </c>
      <c r="E439" s="23">
        <v>2.3408262454434996</v>
      </c>
      <c r="F439" s="23">
        <v>0.89700000000000002</v>
      </c>
      <c r="G439" s="23">
        <v>460.31009999999998</v>
      </c>
      <c r="H439" s="23">
        <v>164.6</v>
      </c>
      <c r="I439" s="239"/>
      <c r="J439" s="240" t="str">
        <f t="shared" si="42"/>
        <v>Target Corp</v>
      </c>
      <c r="K439" s="241" t="str">
        <f t="shared" si="42"/>
        <v>TGT</v>
      </c>
      <c r="L439" s="158">
        <f t="shared" si="43"/>
        <v>75767.040484800003</v>
      </c>
      <c r="M439" s="159">
        <f t="shared" si="44"/>
        <v>2.3408262454434996E-2</v>
      </c>
      <c r="N439" s="159">
        <f t="shared" si="45"/>
        <v>8.9700000000000005E-3</v>
      </c>
      <c r="O439" s="242">
        <f t="shared" si="46"/>
        <v>3.248324851154314E-2</v>
      </c>
      <c r="P439" s="160">
        <f t="shared" si="47"/>
        <v>2.2303682680257998E-3</v>
      </c>
      <c r="Q439" s="161">
        <f t="shared" si="48"/>
        <v>7.2449606722542118E-5</v>
      </c>
    </row>
    <row r="440" spans="1:17">
      <c r="A440" s="23" t="s">
        <v>1966</v>
      </c>
      <c r="B440" s="23" t="s">
        <v>2586</v>
      </c>
      <c r="C440" s="23" t="s">
        <v>1230</v>
      </c>
      <c r="D440" s="23">
        <v>94208253267.970016</v>
      </c>
      <c r="E440" s="23">
        <v>1.4362811235128174</v>
      </c>
      <c r="F440" s="23">
        <v>10.55</v>
      </c>
      <c r="G440" s="23">
        <v>1155.5039999999999</v>
      </c>
      <c r="H440" s="23">
        <v>81.53</v>
      </c>
      <c r="I440" s="239"/>
      <c r="J440" s="240" t="str">
        <f t="shared" si="42"/>
        <v>TJX Cos Inc/The</v>
      </c>
      <c r="K440" s="241" t="str">
        <f t="shared" si="42"/>
        <v>TJX</v>
      </c>
      <c r="L440" s="158">
        <f t="shared" si="43"/>
        <v>94208.253267970023</v>
      </c>
      <c r="M440" s="159">
        <f t="shared" si="44"/>
        <v>1.4362811235128175E-2</v>
      </c>
      <c r="N440" s="159">
        <f t="shared" si="45"/>
        <v>0.10550000000000001</v>
      </c>
      <c r="O440" s="242">
        <f t="shared" si="46"/>
        <v>0.1206204495277812</v>
      </c>
      <c r="P440" s="160">
        <f t="shared" si="47"/>
        <v>2.7732256312317126E-3</v>
      </c>
      <c r="Q440" s="161">
        <f t="shared" si="48"/>
        <v>3.3450772228113394E-4</v>
      </c>
    </row>
    <row r="441" spans="1:17">
      <c r="A441" s="23" t="s">
        <v>1967</v>
      </c>
      <c r="B441" s="23" t="s">
        <v>2587</v>
      </c>
      <c r="C441" s="23" t="s">
        <v>1968</v>
      </c>
      <c r="D441" s="23">
        <v>228979453998.88004</v>
      </c>
      <c r="E441" s="23">
        <v>0.1974856124965744</v>
      </c>
      <c r="F441" s="23">
        <v>5</v>
      </c>
      <c r="G441" s="23">
        <v>392.19559999999996</v>
      </c>
      <c r="H441" s="23">
        <v>583.84</v>
      </c>
      <c r="I441" s="239"/>
      <c r="J441" s="240" t="str">
        <f t="shared" si="42"/>
        <v>Thermo Fisher Scientific Inc</v>
      </c>
      <c r="K441" s="241" t="str">
        <f t="shared" si="42"/>
        <v>TMO</v>
      </c>
      <c r="L441" s="158">
        <f t="shared" si="43"/>
        <v>228979.45399888002</v>
      </c>
      <c r="M441" s="159">
        <f t="shared" si="44"/>
        <v>1.974856124965744E-3</v>
      </c>
      <c r="N441" s="159">
        <f t="shared" si="45"/>
        <v>0.05</v>
      </c>
      <c r="O441" s="242">
        <f t="shared" si="46"/>
        <v>5.2024227528089891E-2</v>
      </c>
      <c r="P441" s="160">
        <f t="shared" si="47"/>
        <v>6.7405101870308777E-3</v>
      </c>
      <c r="Q441" s="161">
        <f t="shared" si="48"/>
        <v>3.5066983562550213E-4</v>
      </c>
    </row>
    <row r="442" spans="1:17">
      <c r="A442" s="23" t="s">
        <v>2672</v>
      </c>
      <c r="B442" s="23" t="s">
        <v>2738</v>
      </c>
      <c r="C442" s="23" t="s">
        <v>2673</v>
      </c>
      <c r="D442" s="23">
        <v>186224990777.12003</v>
      </c>
      <c r="E442" s="23">
        <v>0</v>
      </c>
      <c r="F442" s="23">
        <v>5</v>
      </c>
      <c r="G442" s="23">
        <v>1244.154</v>
      </c>
      <c r="H442" s="23">
        <v>149.68</v>
      </c>
      <c r="I442" s="239"/>
      <c r="J442" s="240" t="str">
        <f t="shared" si="42"/>
        <v>T-Mobile US Inc</v>
      </c>
      <c r="K442" s="241" t="str">
        <f t="shared" si="42"/>
        <v>TMUS</v>
      </c>
      <c r="L442" s="158">
        <f t="shared" si="43"/>
        <v>186224.99077712002</v>
      </c>
      <c r="M442" s="159">
        <f t="shared" si="44"/>
        <v>0</v>
      </c>
      <c r="N442" s="159">
        <f t="shared" si="45"/>
        <v>0.05</v>
      </c>
      <c r="O442" s="242">
        <f t="shared" si="46"/>
        <v>0.05</v>
      </c>
      <c r="P442" s="160">
        <f t="shared" si="47"/>
        <v>5.4819392111007852E-3</v>
      </c>
      <c r="Q442" s="161">
        <f t="shared" si="48"/>
        <v>2.7409696055503925E-4</v>
      </c>
    </row>
    <row r="443" spans="1:17">
      <c r="A443" s="23" t="s">
        <v>2187</v>
      </c>
      <c r="B443" s="23" t="s">
        <v>2588</v>
      </c>
      <c r="C443" s="23" t="s">
        <v>2180</v>
      </c>
      <c r="D443" s="23">
        <v>10452901237.379999</v>
      </c>
      <c r="E443" s="23">
        <v>2.7547256800368833</v>
      </c>
      <c r="F443" s="23">
        <v>13</v>
      </c>
      <c r="G443" s="23">
        <v>240.96129999999999</v>
      </c>
      <c r="H443" s="23">
        <v>43.38</v>
      </c>
      <c r="I443" s="239"/>
      <c r="J443" s="240" t="str">
        <f t="shared" si="42"/>
        <v>Tapestry Inc</v>
      </c>
      <c r="K443" s="241" t="str">
        <f t="shared" si="42"/>
        <v>TPR</v>
      </c>
      <c r="L443" s="158">
        <f t="shared" si="43"/>
        <v>10452.90123738</v>
      </c>
      <c r="M443" s="159">
        <f t="shared" si="44"/>
        <v>2.7547256800368833E-2</v>
      </c>
      <c r="N443" s="159">
        <f t="shared" si="45"/>
        <v>0.13</v>
      </c>
      <c r="O443" s="242">
        <f t="shared" si="46"/>
        <v>0.15933782849239281</v>
      </c>
      <c r="P443" s="160">
        <f t="shared" si="47"/>
        <v>3.077039710075131E-4</v>
      </c>
      <c r="Q443" s="161">
        <f t="shared" si="48"/>
        <v>4.9028882558823331E-5</v>
      </c>
    </row>
    <row r="444" spans="1:17">
      <c r="A444" s="23" t="s">
        <v>3033</v>
      </c>
      <c r="B444" s="23" t="s">
        <v>3034</v>
      </c>
      <c r="C444" s="23" t="s">
        <v>3035</v>
      </c>
      <c r="D444" s="23">
        <v>17068704179.799999</v>
      </c>
      <c r="E444" s="23">
        <v>1.9363395225464191</v>
      </c>
      <c r="F444" s="23">
        <v>47.5</v>
      </c>
      <c r="G444" s="23">
        <v>226.37539999999998</v>
      </c>
      <c r="H444" s="23">
        <v>75.400000000000006</v>
      </c>
      <c r="I444" s="239"/>
      <c r="J444" s="240" t="str">
        <f t="shared" si="42"/>
        <v>Targa Resources Corp</v>
      </c>
      <c r="K444" s="241" t="str">
        <f t="shared" si="42"/>
        <v>TRGP</v>
      </c>
      <c r="L444" s="158">
        <f t="shared" si="43"/>
        <v>17068.704179799999</v>
      </c>
      <c r="M444" s="159">
        <f t="shared" si="44"/>
        <v>1.9363395225464191E-2</v>
      </c>
      <c r="N444" s="159">
        <f t="shared" si="45"/>
        <v>0.47499999999999998</v>
      </c>
      <c r="O444" s="242">
        <f t="shared" si="46"/>
        <v>0.49896220159151189</v>
      </c>
      <c r="P444" s="160">
        <f t="shared" si="47"/>
        <v>5.0245457570145639E-4</v>
      </c>
      <c r="Q444" s="161">
        <f t="shared" si="48"/>
        <v>2.5070584129172768E-4</v>
      </c>
    </row>
    <row r="445" spans="1:17">
      <c r="A445" s="23" t="s">
        <v>2837</v>
      </c>
      <c r="B445" s="23" t="s">
        <v>2838</v>
      </c>
      <c r="C445" s="23" t="s">
        <v>2839</v>
      </c>
      <c r="D445" s="23">
        <v>13443511906.41</v>
      </c>
      <c r="E445" s="23">
        <v>-3.4855989726655656E-2</v>
      </c>
      <c r="F445" s="23">
        <v>10</v>
      </c>
      <c r="G445" s="23">
        <v>246.62469999999999</v>
      </c>
      <c r="H445" s="23">
        <v>54.51</v>
      </c>
      <c r="I445" s="239"/>
      <c r="J445" s="240" t="str">
        <f t="shared" si="42"/>
        <v>Trimble Inc</v>
      </c>
      <c r="K445" s="241" t="str">
        <f t="shared" si="42"/>
        <v>TRMB</v>
      </c>
      <c r="L445" s="158">
        <f t="shared" si="43"/>
        <v>13443.51190641</v>
      </c>
      <c r="M445" s="159">
        <f t="shared" si="44"/>
        <v>-3.4855989726655654E-4</v>
      </c>
      <c r="N445" s="159">
        <f t="shared" si="45"/>
        <v>0.1</v>
      </c>
      <c r="O445" s="242">
        <f t="shared" si="46"/>
        <v>9.9634012107870124E-2</v>
      </c>
      <c r="P445" s="160">
        <f t="shared" si="47"/>
        <v>3.9573912581288066E-4</v>
      </c>
      <c r="Q445" s="161">
        <f t="shared" si="48"/>
        <v>3.942907685279849E-5</v>
      </c>
    </row>
    <row r="446" spans="1:17">
      <c r="A446" s="23" t="s">
        <v>1969</v>
      </c>
      <c r="B446" s="23" t="s">
        <v>2589</v>
      </c>
      <c r="C446" s="23" t="s">
        <v>1970</v>
      </c>
      <c r="D446" s="23">
        <v>26482814870.119999</v>
      </c>
      <c r="E446" s="23">
        <v>4.0502911146738674</v>
      </c>
      <c r="F446" s="23">
        <v>-0.30499999999999999</v>
      </c>
      <c r="G446" s="23">
        <v>223.4648</v>
      </c>
      <c r="H446" s="23">
        <v>118.51</v>
      </c>
      <c r="I446" s="239"/>
      <c r="J446" s="240" t="str">
        <f t="shared" si="42"/>
        <v>T Rowe Price Group Inc</v>
      </c>
      <c r="K446" s="241" t="str">
        <f t="shared" si="42"/>
        <v>TROW</v>
      </c>
      <c r="L446" s="158">
        <f t="shared" si="43"/>
        <v>26482.814870120001</v>
      </c>
      <c r="M446" s="159">
        <f t="shared" si="44"/>
        <v>4.0502911146738672E-2</v>
      </c>
      <c r="N446" s="159">
        <f t="shared" si="45"/>
        <v>-3.0499999999999998E-3</v>
      </c>
      <c r="O446" s="242">
        <f t="shared" si="46"/>
        <v>3.73911442072399E-2</v>
      </c>
      <c r="P446" s="160">
        <f t="shared" si="47"/>
        <v>7.7957947883904814E-4</v>
      </c>
      <c r="Q446" s="161">
        <f t="shared" si="48"/>
        <v>2.9149368714275774E-5</v>
      </c>
    </row>
    <row r="447" spans="1:17">
      <c r="A447" s="23" t="s">
        <v>1971</v>
      </c>
      <c r="B447" s="23" t="s">
        <v>2590</v>
      </c>
      <c r="C447" s="23" t="s">
        <v>1972</v>
      </c>
      <c r="D447" s="23">
        <v>45444672047.999992</v>
      </c>
      <c r="E447" s="23">
        <v>1.8920173267326732</v>
      </c>
      <c r="F447" s="23">
        <v>7.4950000000000001</v>
      </c>
      <c r="G447" s="23">
        <v>234.3475</v>
      </c>
      <c r="H447" s="23">
        <v>193.92</v>
      </c>
      <c r="I447" s="239"/>
      <c r="J447" s="240" t="str">
        <f t="shared" si="42"/>
        <v>Travelers Cos Inc/The</v>
      </c>
      <c r="K447" s="241" t="str">
        <f t="shared" si="42"/>
        <v>TRV</v>
      </c>
      <c r="L447" s="158">
        <f t="shared" si="43"/>
        <v>45444.672047999993</v>
      </c>
      <c r="M447" s="159">
        <f t="shared" si="44"/>
        <v>1.8920173267326732E-2</v>
      </c>
      <c r="N447" s="159">
        <f t="shared" si="45"/>
        <v>7.4950000000000003E-2</v>
      </c>
      <c r="O447" s="242">
        <f t="shared" si="46"/>
        <v>9.4579206760519799E-2</v>
      </c>
      <c r="P447" s="160">
        <f t="shared" si="47"/>
        <v>1.3377631465892115E-3</v>
      </c>
      <c r="Q447" s="161">
        <f t="shared" si="48"/>
        <v>1.2652457723786459E-4</v>
      </c>
    </row>
    <row r="448" spans="1:17">
      <c r="A448" s="23" t="s">
        <v>1973</v>
      </c>
      <c r="B448" s="23" t="s">
        <v>2591</v>
      </c>
      <c r="C448" s="23" t="s">
        <v>1974</v>
      </c>
      <c r="D448" s="23">
        <v>24422318837.049999</v>
      </c>
      <c r="E448" s="23">
        <v>1.6355330408430957</v>
      </c>
      <c r="F448" s="23">
        <v>10.353</v>
      </c>
      <c r="G448" s="23">
        <v>110.4632</v>
      </c>
      <c r="H448" s="23">
        <v>221.09</v>
      </c>
      <c r="I448" s="239"/>
      <c r="J448" s="240" t="str">
        <f t="shared" si="42"/>
        <v>Tractor Supply Co</v>
      </c>
      <c r="K448" s="241" t="str">
        <f t="shared" si="42"/>
        <v>TSCO</v>
      </c>
      <c r="L448" s="158">
        <f t="shared" si="43"/>
        <v>24422.318837049999</v>
      </c>
      <c r="M448" s="159">
        <f t="shared" si="44"/>
        <v>1.6355330408430957E-2</v>
      </c>
      <c r="N448" s="159">
        <f t="shared" si="45"/>
        <v>0.10353</v>
      </c>
      <c r="O448" s="242">
        <f t="shared" si="46"/>
        <v>0.12073196408702339</v>
      </c>
      <c r="P448" s="160">
        <f t="shared" si="47"/>
        <v>7.1892427917509495E-4</v>
      </c>
      <c r="Q448" s="161">
        <f t="shared" si="48"/>
        <v>8.6797140254656741E-5</v>
      </c>
    </row>
    <row r="449" spans="1:17">
      <c r="A449" s="23" t="s">
        <v>2810</v>
      </c>
      <c r="B449" s="23" t="s">
        <v>2813</v>
      </c>
      <c r="C449" s="23" t="s">
        <v>2815</v>
      </c>
      <c r="D449" s="23">
        <v>386508899757.60004</v>
      </c>
      <c r="E449" s="23">
        <v>0</v>
      </c>
      <c r="F449" s="23">
        <v>20</v>
      </c>
      <c r="G449" s="23">
        <v>3157.752</v>
      </c>
      <c r="H449" s="23">
        <v>122.4</v>
      </c>
      <c r="I449" s="239"/>
      <c r="J449" s="240" t="str">
        <f t="shared" si="42"/>
        <v>Tesla Inc</v>
      </c>
      <c r="K449" s="241" t="str">
        <f t="shared" si="42"/>
        <v>TSLA</v>
      </c>
      <c r="L449" s="158">
        <f t="shared" si="43"/>
        <v>386508.89975760004</v>
      </c>
      <c r="M449" s="159">
        <f t="shared" si="44"/>
        <v>0</v>
      </c>
      <c r="N449" s="159">
        <f t="shared" si="45"/>
        <v>0.2</v>
      </c>
      <c r="O449" s="242">
        <f t="shared" si="46"/>
        <v>0.2</v>
      </c>
      <c r="P449" s="160">
        <f t="shared" si="47"/>
        <v>1.1377733376056274E-2</v>
      </c>
      <c r="Q449" s="161">
        <f t="shared" si="48"/>
        <v>2.2755466752112548E-3</v>
      </c>
    </row>
    <row r="450" spans="1:17">
      <c r="A450" s="23" t="s">
        <v>1975</v>
      </c>
      <c r="B450" s="23" t="s">
        <v>2592</v>
      </c>
      <c r="C450" s="23" t="s">
        <v>1976</v>
      </c>
      <c r="D450" s="23">
        <v>23251544916.48</v>
      </c>
      <c r="E450" s="23">
        <v>3.0147737765466296</v>
      </c>
      <c r="F450" s="23">
        <v>-1.9350000000000001</v>
      </c>
      <c r="G450" s="23">
        <v>287.81579999999997</v>
      </c>
      <c r="H450" s="23">
        <v>64.98</v>
      </c>
      <c r="I450" s="239"/>
      <c r="J450" s="240" t="str">
        <f t="shared" si="42"/>
        <v>Tyson Foods Inc</v>
      </c>
      <c r="K450" s="241" t="str">
        <f t="shared" si="42"/>
        <v>TSN</v>
      </c>
      <c r="L450" s="158">
        <f t="shared" si="43"/>
        <v>23251.544916480001</v>
      </c>
      <c r="M450" s="159">
        <f t="shared" si="44"/>
        <v>3.0147737765466295E-2</v>
      </c>
      <c r="N450" s="159">
        <f t="shared" si="45"/>
        <v>-1.9349999999999999E-2</v>
      </c>
      <c r="O450" s="242">
        <f t="shared" si="46"/>
        <v>1.0506058402585412E-2</v>
      </c>
      <c r="P450" s="160">
        <f t="shared" si="47"/>
        <v>6.8445999253062269E-4</v>
      </c>
      <c r="Q450" s="161">
        <f t="shared" si="48"/>
        <v>7.1909766557598969E-6</v>
      </c>
    </row>
    <row r="451" spans="1:17">
      <c r="A451" s="23" t="s">
        <v>2744</v>
      </c>
      <c r="B451" s="23" t="s">
        <v>2739</v>
      </c>
      <c r="C451" s="23" t="s">
        <v>2740</v>
      </c>
      <c r="D451" s="23">
        <v>42217630429.760002</v>
      </c>
      <c r="E451" s="23">
        <v>1.4336370083465169</v>
      </c>
      <c r="F451" s="23">
        <v>10.005000000000001</v>
      </c>
      <c r="G451" s="23">
        <v>230.3073</v>
      </c>
      <c r="H451" s="23">
        <v>183.31</v>
      </c>
      <c r="I451" s="239"/>
      <c r="J451" s="240" t="str">
        <f t="shared" si="42"/>
        <v>Trane Technologies PLC</v>
      </c>
      <c r="K451" s="241" t="str">
        <f t="shared" si="42"/>
        <v>TT</v>
      </c>
      <c r="L451" s="158">
        <f t="shared" si="43"/>
        <v>42217.63042976</v>
      </c>
      <c r="M451" s="159">
        <f t="shared" si="44"/>
        <v>1.4336370083465168E-2</v>
      </c>
      <c r="N451" s="159">
        <f t="shared" si="45"/>
        <v>0.10005000000000001</v>
      </c>
      <c r="O451" s="242">
        <f t="shared" si="46"/>
        <v>0.11510354699689053</v>
      </c>
      <c r="P451" s="160">
        <f t="shared" si="47"/>
        <v>1.2427681305655219E-3</v>
      </c>
      <c r="Q451" s="161">
        <f t="shared" si="48"/>
        <v>1.4304701992278634E-4</v>
      </c>
    </row>
    <row r="452" spans="1:17">
      <c r="A452" s="23" t="s">
        <v>2195</v>
      </c>
      <c r="B452" s="23" t="s">
        <v>2593</v>
      </c>
      <c r="C452" s="23" t="s">
        <v>2196</v>
      </c>
      <c r="D452" s="23">
        <v>17626042803.780003</v>
      </c>
      <c r="E452" s="23">
        <v>0</v>
      </c>
      <c r="F452" s="23">
        <v>41.167000000000002</v>
      </c>
      <c r="G452" s="23">
        <v>167.81909999999999</v>
      </c>
      <c r="H452" s="23">
        <v>105.03</v>
      </c>
      <c r="I452" s="239"/>
      <c r="J452" s="240" t="str">
        <f t="shared" ref="J452:K502" si="49">B452</f>
        <v>Take-Two Interactive Software Inc</v>
      </c>
      <c r="K452" s="241" t="str">
        <f t="shared" si="49"/>
        <v>TTWO</v>
      </c>
      <c r="L452" s="158">
        <f t="shared" ref="L452:L502" si="50">D452/1000000</f>
        <v>17626.042803780001</v>
      </c>
      <c r="M452" s="159">
        <f t="shared" ref="M452:M502" si="51">IFERROR(E452/100,"0.00%")</f>
        <v>0</v>
      </c>
      <c r="N452" s="159">
        <f t="shared" ref="N452:N502" si="52">IFERROR(F452/100,"N/A")</f>
        <v>0.41167000000000004</v>
      </c>
      <c r="O452" s="242">
        <f t="shared" ref="O452:O502" si="53">IFERROR(M452*(1+0.5*N452)+N452,"N/A")</f>
        <v>0.41167000000000004</v>
      </c>
      <c r="P452" s="160">
        <f t="shared" ref="P452:P502" si="54">IF(N452="N/A","N/A",L452/$L$504)</f>
        <v>5.188610550032253E-4</v>
      </c>
      <c r="Q452" s="161">
        <f t="shared" ref="Q452:Q502" si="55">IF(AND(ISNUMBER(L452),ISNUMBER(O452)),O452*P452,"N/A")</f>
        <v>2.1359953051317777E-4</v>
      </c>
    </row>
    <row r="453" spans="1:17">
      <c r="A453" s="23" t="s">
        <v>1977</v>
      </c>
      <c r="B453" s="23" t="s">
        <v>2594</v>
      </c>
      <c r="C453" s="23" t="s">
        <v>1978</v>
      </c>
      <c r="D453" s="23">
        <v>162464412165.12003</v>
      </c>
      <c r="E453" s="23">
        <v>2.622199877101838</v>
      </c>
      <c r="F453" s="23">
        <v>10</v>
      </c>
      <c r="G453" s="23">
        <v>907.57169999999996</v>
      </c>
      <c r="H453" s="23">
        <v>179.01</v>
      </c>
      <c r="I453" s="239"/>
      <c r="J453" s="240" t="str">
        <f t="shared" si="49"/>
        <v>Texas Instruments Inc</v>
      </c>
      <c r="K453" s="241" t="str">
        <f t="shared" si="49"/>
        <v>TXN</v>
      </c>
      <c r="L453" s="158">
        <f t="shared" si="50"/>
        <v>162464.41216512001</v>
      </c>
      <c r="M453" s="159">
        <f t="shared" si="51"/>
        <v>2.6221998771018381E-2</v>
      </c>
      <c r="N453" s="159">
        <f t="shared" si="52"/>
        <v>0.1</v>
      </c>
      <c r="O453" s="242">
        <f t="shared" si="53"/>
        <v>0.1275330987095693</v>
      </c>
      <c r="P453" s="160">
        <f t="shared" si="54"/>
        <v>4.782494700307614E-3</v>
      </c>
      <c r="Q453" s="161">
        <f t="shared" si="55"/>
        <v>6.0992636869232298E-4</v>
      </c>
    </row>
    <row r="454" spans="1:17">
      <c r="A454" s="23" t="s">
        <v>1979</v>
      </c>
      <c r="B454" s="23" t="s">
        <v>2595</v>
      </c>
      <c r="C454" s="23" t="s">
        <v>1980</v>
      </c>
      <c r="D454" s="23">
        <v>14666195908</v>
      </c>
      <c r="E454" s="23">
        <v>0.11530249110320284</v>
      </c>
      <c r="F454" s="23">
        <v>15.22</v>
      </c>
      <c r="G454" s="23">
        <v>208.7715</v>
      </c>
      <c r="H454" s="23">
        <v>70.25</v>
      </c>
      <c r="I454" s="239"/>
      <c r="J454" s="240" t="str">
        <f t="shared" si="49"/>
        <v>Textron Inc</v>
      </c>
      <c r="K454" s="241" t="str">
        <f t="shared" si="49"/>
        <v>TXT</v>
      </c>
      <c r="L454" s="158">
        <f t="shared" si="50"/>
        <v>14666.195908</v>
      </c>
      <c r="M454" s="159">
        <f t="shared" si="51"/>
        <v>1.1530249110320284E-3</v>
      </c>
      <c r="N454" s="159">
        <f t="shared" si="52"/>
        <v>0.1522</v>
      </c>
      <c r="O454" s="242">
        <f t="shared" si="53"/>
        <v>0.15344077010676158</v>
      </c>
      <c r="P454" s="160">
        <f t="shared" si="54"/>
        <v>4.3173149903374345E-4</v>
      </c>
      <c r="Q454" s="161">
        <f t="shared" si="55"/>
        <v>6.6245213691084183E-5</v>
      </c>
    </row>
    <row r="455" spans="1:17">
      <c r="A455" s="23" t="s">
        <v>2779</v>
      </c>
      <c r="B455" s="23" t="s">
        <v>2780</v>
      </c>
      <c r="C455" s="23" t="s">
        <v>2763</v>
      </c>
      <c r="D455" s="23">
        <v>13189854090.480001</v>
      </c>
      <c r="E455" s="23" t="s">
        <v>1377</v>
      </c>
      <c r="F455" s="23">
        <v>14.8</v>
      </c>
      <c r="G455" s="23">
        <v>41.639899999999997</v>
      </c>
      <c r="H455" s="23">
        <v>316.76</v>
      </c>
      <c r="I455" s="239"/>
      <c r="J455" s="240" t="str">
        <f t="shared" si="49"/>
        <v>Tyler Technologies Inc</v>
      </c>
      <c r="K455" s="241" t="str">
        <f t="shared" si="49"/>
        <v>TYL</v>
      </c>
      <c r="L455" s="158">
        <f t="shared" si="50"/>
        <v>13189.854090480001</v>
      </c>
      <c r="M455" s="159" t="str">
        <f t="shared" si="51"/>
        <v>0.00%</v>
      </c>
      <c r="N455" s="159">
        <f t="shared" si="52"/>
        <v>0.14800000000000002</v>
      </c>
      <c r="O455" s="242">
        <f t="shared" si="53"/>
        <v>0.14800000000000002</v>
      </c>
      <c r="P455" s="160">
        <f t="shared" si="54"/>
        <v>3.8827215415915088E-4</v>
      </c>
      <c r="Q455" s="161">
        <f t="shared" si="55"/>
        <v>5.7464278815554341E-5</v>
      </c>
    </row>
    <row r="456" spans="1:17">
      <c r="A456" s="23" t="s">
        <v>2596</v>
      </c>
      <c r="B456" s="23" t="s">
        <v>2741</v>
      </c>
      <c r="C456" s="23" t="s">
        <v>1981</v>
      </c>
      <c r="D456" s="23">
        <v>16875545670.650002</v>
      </c>
      <c r="E456" s="23">
        <v>0</v>
      </c>
      <c r="F456" s="23" t="s">
        <v>1377</v>
      </c>
      <c r="G456" s="23">
        <v>326.72890000000001</v>
      </c>
      <c r="H456" s="23">
        <v>51.65</v>
      </c>
      <c r="I456" s="239"/>
      <c r="J456" s="240" t="str">
        <f t="shared" si="49"/>
        <v>United Airlines Holdings Inc</v>
      </c>
      <c r="K456" s="241" t="str">
        <f t="shared" si="49"/>
        <v>UAL</v>
      </c>
      <c r="L456" s="158">
        <f t="shared" si="50"/>
        <v>16875.545670650001</v>
      </c>
      <c r="M456" s="159">
        <f t="shared" si="51"/>
        <v>0</v>
      </c>
      <c r="N456" s="159" t="str">
        <f t="shared" si="52"/>
        <v>N/A</v>
      </c>
      <c r="O456" s="242" t="str">
        <f t="shared" si="53"/>
        <v>N/A</v>
      </c>
      <c r="P456" s="160" t="str">
        <f t="shared" si="54"/>
        <v>N/A</v>
      </c>
      <c r="Q456" s="161" t="str">
        <f t="shared" si="55"/>
        <v>N/A</v>
      </c>
    </row>
    <row r="457" spans="1:17">
      <c r="A457" s="23" t="s">
        <v>1982</v>
      </c>
      <c r="B457" s="23" t="s">
        <v>2597</v>
      </c>
      <c r="C457" s="23" t="s">
        <v>1983</v>
      </c>
      <c r="D457" s="23">
        <v>13070502467</v>
      </c>
      <c r="E457" s="23">
        <v>3.7708592777085932</v>
      </c>
      <c r="F457" s="23">
        <v>7.68</v>
      </c>
      <c r="G457" s="23">
        <v>325.54179999999997</v>
      </c>
      <c r="H457" s="23">
        <v>40.15</v>
      </c>
      <c r="I457" s="239"/>
      <c r="J457" s="240" t="str">
        <f t="shared" si="49"/>
        <v>UDR Inc</v>
      </c>
      <c r="K457" s="241" t="str">
        <f t="shared" si="49"/>
        <v>UDR</v>
      </c>
      <c r="L457" s="158">
        <f t="shared" si="50"/>
        <v>13070.502467</v>
      </c>
      <c r="M457" s="159">
        <f t="shared" si="51"/>
        <v>3.7708592777085929E-2</v>
      </c>
      <c r="N457" s="159">
        <f t="shared" si="52"/>
        <v>7.6799999999999993E-2</v>
      </c>
      <c r="O457" s="242">
        <f t="shared" si="53"/>
        <v>0.11595660273972602</v>
      </c>
      <c r="P457" s="160">
        <f t="shared" si="54"/>
        <v>3.8475877852716273E-4</v>
      </c>
      <c r="Q457" s="161">
        <f t="shared" si="55"/>
        <v>4.4615320832296438E-5</v>
      </c>
    </row>
    <row r="458" spans="1:17">
      <c r="A458" s="23" t="s">
        <v>1984</v>
      </c>
      <c r="B458" s="23" t="s">
        <v>2598</v>
      </c>
      <c r="C458" s="23" t="s">
        <v>1985</v>
      </c>
      <c r="D458" s="23">
        <v>10560174684.16</v>
      </c>
      <c r="E458" s="23">
        <v>0.53962672437111181</v>
      </c>
      <c r="F458" s="23">
        <v>3.87</v>
      </c>
      <c r="G458" s="23">
        <v>64.157470000000004</v>
      </c>
      <c r="H458" s="23">
        <v>147.88</v>
      </c>
      <c r="I458" s="239"/>
      <c r="J458" s="240" t="str">
        <f t="shared" si="49"/>
        <v>Universal Health Services Inc</v>
      </c>
      <c r="K458" s="241" t="str">
        <f t="shared" si="49"/>
        <v>UHS</v>
      </c>
      <c r="L458" s="158">
        <f t="shared" si="50"/>
        <v>10560.17468416</v>
      </c>
      <c r="M458" s="159">
        <f t="shared" si="51"/>
        <v>5.3962672437111179E-3</v>
      </c>
      <c r="N458" s="159">
        <f t="shared" si="52"/>
        <v>3.8699999999999998E-2</v>
      </c>
      <c r="O458" s="242">
        <f t="shared" si="53"/>
        <v>4.4200685014876923E-2</v>
      </c>
      <c r="P458" s="160">
        <f t="shared" si="54"/>
        <v>3.1086179913659073E-4</v>
      </c>
      <c r="Q458" s="161">
        <f t="shared" si="55"/>
        <v>1.3740304466794386E-5</v>
      </c>
    </row>
    <row r="459" spans="1:17">
      <c r="A459" s="23" t="s">
        <v>1986</v>
      </c>
      <c r="B459" s="23" t="s">
        <v>2599</v>
      </c>
      <c r="C459" s="23" t="s">
        <v>1987</v>
      </c>
      <c r="D459" s="23">
        <v>24981949753.290001</v>
      </c>
      <c r="E459" s="23">
        <v>0</v>
      </c>
      <c r="F459" s="23">
        <v>10.870000000000001</v>
      </c>
      <c r="G459" s="23">
        <v>50.880769999999998</v>
      </c>
      <c r="H459" s="23">
        <v>490.99</v>
      </c>
      <c r="I459" s="239"/>
      <c r="J459" s="240" t="str">
        <f t="shared" si="49"/>
        <v>Ulta Beauty Inc</v>
      </c>
      <c r="K459" s="241" t="str">
        <f t="shared" si="49"/>
        <v>ULTA</v>
      </c>
      <c r="L459" s="158">
        <f t="shared" si="50"/>
        <v>24981.949753290002</v>
      </c>
      <c r="M459" s="159">
        <f t="shared" si="51"/>
        <v>0</v>
      </c>
      <c r="N459" s="159">
        <f t="shared" si="52"/>
        <v>0.1087</v>
      </c>
      <c r="O459" s="242">
        <f t="shared" si="53"/>
        <v>0.1087</v>
      </c>
      <c r="P459" s="160">
        <f t="shared" si="54"/>
        <v>7.3539823710457627E-4</v>
      </c>
      <c r="Q459" s="161">
        <f t="shared" si="55"/>
        <v>7.9937788373267443E-5</v>
      </c>
    </row>
    <row r="460" spans="1:17">
      <c r="A460" s="23" t="s">
        <v>1988</v>
      </c>
      <c r="B460" s="23" t="s">
        <v>2600</v>
      </c>
      <c r="C460" s="23" t="s">
        <v>1989</v>
      </c>
      <c r="D460" s="23">
        <v>457429275668.60999</v>
      </c>
      <c r="E460" s="23">
        <v>1.4122597381375492</v>
      </c>
      <c r="F460" s="23">
        <v>12.925000000000001</v>
      </c>
      <c r="G460" s="23">
        <v>934.34909999999991</v>
      </c>
      <c r="H460" s="23">
        <v>489.57</v>
      </c>
      <c r="I460" s="239"/>
      <c r="J460" s="240" t="str">
        <f t="shared" si="49"/>
        <v>UnitedHealth Group Inc</v>
      </c>
      <c r="K460" s="241" t="str">
        <f t="shared" si="49"/>
        <v>UNH</v>
      </c>
      <c r="L460" s="158">
        <f t="shared" si="50"/>
        <v>457429.27566861</v>
      </c>
      <c r="M460" s="159">
        <f t="shared" si="51"/>
        <v>1.4122597381375493E-2</v>
      </c>
      <c r="N460" s="159">
        <f t="shared" si="52"/>
        <v>0.12925</v>
      </c>
      <c r="O460" s="242">
        <f t="shared" si="53"/>
        <v>0.14428527023714688</v>
      </c>
      <c r="P460" s="160">
        <f t="shared" si="54"/>
        <v>1.3465429490042816E-2</v>
      </c>
      <c r="Q460" s="161">
        <f t="shared" si="55"/>
        <v>1.9428631328300746E-3</v>
      </c>
    </row>
    <row r="461" spans="1:17">
      <c r="A461" s="23" t="s">
        <v>1990</v>
      </c>
      <c r="B461" s="23" t="s">
        <v>2601</v>
      </c>
      <c r="C461" s="23" t="s">
        <v>1991</v>
      </c>
      <c r="D461" s="23">
        <v>131093974583.99998</v>
      </c>
      <c r="E461" s="23">
        <v>2.3824039769263239</v>
      </c>
      <c r="F461" s="23">
        <v>11</v>
      </c>
      <c r="G461" s="23">
        <v>614.80079999999998</v>
      </c>
      <c r="H461" s="23">
        <v>213.23</v>
      </c>
      <c r="I461" s="239"/>
      <c r="J461" s="240" t="str">
        <f t="shared" si="49"/>
        <v>Union Pacific Corp</v>
      </c>
      <c r="K461" s="241" t="str">
        <f t="shared" si="49"/>
        <v>UNP</v>
      </c>
      <c r="L461" s="158">
        <f t="shared" si="50"/>
        <v>131093.97458399998</v>
      </c>
      <c r="M461" s="159">
        <f t="shared" si="51"/>
        <v>2.3824039769263238E-2</v>
      </c>
      <c r="N461" s="159">
        <f t="shared" si="52"/>
        <v>0.11</v>
      </c>
      <c r="O461" s="242">
        <f t="shared" si="53"/>
        <v>0.13513436195657272</v>
      </c>
      <c r="P461" s="160">
        <f t="shared" si="54"/>
        <v>3.85903737523167E-3</v>
      </c>
      <c r="Q461" s="161">
        <f t="shared" si="55"/>
        <v>5.2148855346849886E-4</v>
      </c>
    </row>
    <row r="462" spans="1:17">
      <c r="A462" s="23" t="s">
        <v>1992</v>
      </c>
      <c r="B462" s="23" t="s">
        <v>2602</v>
      </c>
      <c r="C462" s="23" t="s">
        <v>1993</v>
      </c>
      <c r="D462" s="23">
        <v>157544842479.70001</v>
      </c>
      <c r="E462" s="23">
        <v>3.3379083173208892</v>
      </c>
      <c r="F462" s="23">
        <v>5.0200000000000005</v>
      </c>
      <c r="G462" s="23">
        <v>729.82089999999994</v>
      </c>
      <c r="H462" s="23">
        <v>182.15</v>
      </c>
      <c r="I462" s="239"/>
      <c r="J462" s="240" t="str">
        <f t="shared" si="49"/>
        <v>United Parcel Service Inc</v>
      </c>
      <c r="K462" s="241" t="str">
        <f t="shared" si="49"/>
        <v>UPS</v>
      </c>
      <c r="L462" s="158">
        <f t="shared" si="50"/>
        <v>157544.84247970002</v>
      </c>
      <c r="M462" s="159">
        <f t="shared" si="51"/>
        <v>3.3379083173208896E-2</v>
      </c>
      <c r="N462" s="159">
        <f t="shared" si="52"/>
        <v>5.0200000000000002E-2</v>
      </c>
      <c r="O462" s="242">
        <f t="shared" si="53"/>
        <v>8.441689816085643E-2</v>
      </c>
      <c r="P462" s="160">
        <f t="shared" si="54"/>
        <v>4.6376764251249676E-3</v>
      </c>
      <c r="Q462" s="161">
        <f t="shared" si="55"/>
        <v>3.9149825848277912E-4</v>
      </c>
    </row>
    <row r="463" spans="1:17">
      <c r="A463" s="23" t="s">
        <v>1994</v>
      </c>
      <c r="B463" s="23" t="s">
        <v>2603</v>
      </c>
      <c r="C463" s="23" t="s">
        <v>1995</v>
      </c>
      <c r="D463" s="23">
        <v>27185558587.440002</v>
      </c>
      <c r="E463" s="23">
        <v>0</v>
      </c>
      <c r="F463" s="23">
        <v>16.844999999999999</v>
      </c>
      <c r="G463" s="23">
        <v>69.308480000000003</v>
      </c>
      <c r="H463" s="23">
        <v>392.24</v>
      </c>
      <c r="I463" s="239"/>
      <c r="J463" s="240" t="str">
        <f t="shared" si="49"/>
        <v>United Rentals Inc</v>
      </c>
      <c r="K463" s="241" t="str">
        <f t="shared" si="49"/>
        <v>URI</v>
      </c>
      <c r="L463" s="158">
        <f t="shared" si="50"/>
        <v>27185.558587440002</v>
      </c>
      <c r="M463" s="159">
        <f t="shared" si="51"/>
        <v>0</v>
      </c>
      <c r="N463" s="159">
        <f t="shared" si="52"/>
        <v>0.16844999999999999</v>
      </c>
      <c r="O463" s="242">
        <f t="shared" si="53"/>
        <v>0.16844999999999999</v>
      </c>
      <c r="P463" s="160">
        <f t="shared" si="54"/>
        <v>8.0026627454383038E-4</v>
      </c>
      <c r="Q463" s="161">
        <f t="shared" si="55"/>
        <v>1.3480485394690823E-4</v>
      </c>
    </row>
    <row r="464" spans="1:17">
      <c r="A464" s="23" t="s">
        <v>1996</v>
      </c>
      <c r="B464" s="23" t="s">
        <v>2604</v>
      </c>
      <c r="C464" s="23" t="s">
        <v>1997</v>
      </c>
      <c r="D464" s="23">
        <v>72426351777.479996</v>
      </c>
      <c r="E464" s="23">
        <v>3.9678850623283335</v>
      </c>
      <c r="F464" s="23">
        <v>3.5329999999999999</v>
      </c>
      <c r="G464" s="23">
        <v>1530.242</v>
      </c>
      <c r="H464" s="23">
        <v>47.33</v>
      </c>
      <c r="I464" s="239"/>
      <c r="J464" s="240" t="str">
        <f t="shared" si="49"/>
        <v>US Bancorp</v>
      </c>
      <c r="K464" s="241" t="str">
        <f t="shared" si="49"/>
        <v>USB</v>
      </c>
      <c r="L464" s="158">
        <f t="shared" si="50"/>
        <v>72426.351777479998</v>
      </c>
      <c r="M464" s="159">
        <f t="shared" si="51"/>
        <v>3.9678850623283336E-2</v>
      </c>
      <c r="N464" s="159">
        <f t="shared" si="52"/>
        <v>3.533E-2</v>
      </c>
      <c r="O464" s="242">
        <f t="shared" si="53"/>
        <v>7.5709777519543636E-2</v>
      </c>
      <c r="P464" s="160">
        <f t="shared" si="54"/>
        <v>2.1320278017955868E-3</v>
      </c>
      <c r="Q464" s="161">
        <f t="shared" si="55"/>
        <v>1.6141535053942554E-4</v>
      </c>
    </row>
    <row r="465" spans="1:17">
      <c r="A465" s="23" t="s">
        <v>1998</v>
      </c>
      <c r="B465" s="23" t="s">
        <v>2605</v>
      </c>
      <c r="C465" s="23" t="s">
        <v>1999</v>
      </c>
      <c r="D465" s="23">
        <v>474782952582.40271</v>
      </c>
      <c r="E465" s="23">
        <v>0.77781762754415851</v>
      </c>
      <c r="F465" s="23">
        <v>15.497</v>
      </c>
      <c r="G465" s="23">
        <v>1627.8529999999998</v>
      </c>
      <c r="H465" s="23">
        <v>223.06</v>
      </c>
      <c r="I465" s="239"/>
      <c r="J465" s="240" t="str">
        <f t="shared" si="49"/>
        <v>Visa Inc</v>
      </c>
      <c r="K465" s="241" t="str">
        <f t="shared" si="49"/>
        <v>V</v>
      </c>
      <c r="L465" s="158">
        <f t="shared" si="50"/>
        <v>474782.95258240274</v>
      </c>
      <c r="M465" s="159">
        <f t="shared" si="51"/>
        <v>7.7781762754415848E-3</v>
      </c>
      <c r="N465" s="159">
        <f t="shared" si="52"/>
        <v>0.15497</v>
      </c>
      <c r="O465" s="242">
        <f t="shared" si="53"/>
        <v>0.16335086826414416</v>
      </c>
      <c r="P465" s="160">
        <f t="shared" si="54"/>
        <v>1.3976272860384832E-2</v>
      </c>
      <c r="Q465" s="161">
        <f t="shared" si="55"/>
        <v>2.2830363068404563E-3</v>
      </c>
    </row>
    <row r="466" spans="1:17">
      <c r="A466" s="23" t="s">
        <v>2000</v>
      </c>
      <c r="B466" s="23" t="s">
        <v>2606</v>
      </c>
      <c r="C466" s="23" t="s">
        <v>2001</v>
      </c>
      <c r="D466" s="23">
        <v>12096062226.049999</v>
      </c>
      <c r="E466" s="23">
        <v>6.3218760038548032</v>
      </c>
      <c r="F466" s="23">
        <v>-2.423</v>
      </c>
      <c r="G466" s="23">
        <v>388.56610000000001</v>
      </c>
      <c r="H466" s="23">
        <v>31.13</v>
      </c>
      <c r="I466" s="239"/>
      <c r="J466" s="240" t="str">
        <f t="shared" si="49"/>
        <v>VF Corp</v>
      </c>
      <c r="K466" s="241" t="str">
        <f t="shared" si="49"/>
        <v>VFC</v>
      </c>
      <c r="L466" s="158">
        <f t="shared" si="50"/>
        <v>12096.062226049999</v>
      </c>
      <c r="M466" s="159">
        <f t="shared" si="51"/>
        <v>6.3218760038548039E-2</v>
      </c>
      <c r="N466" s="159">
        <f t="shared" si="52"/>
        <v>-2.4230000000000002E-2</v>
      </c>
      <c r="O466" s="242">
        <f t="shared" si="53"/>
        <v>3.8222864760681027E-2</v>
      </c>
      <c r="P466" s="160">
        <f t="shared" si="54"/>
        <v>3.5607400242140591E-4</v>
      </c>
      <c r="Q466" s="161">
        <f t="shared" si="55"/>
        <v>1.3610168439347807E-5</v>
      </c>
    </row>
    <row r="467" spans="1:17">
      <c r="A467" s="23" t="s">
        <v>3007</v>
      </c>
      <c r="B467" s="23" t="s">
        <v>3008</v>
      </c>
      <c r="C467" s="23" t="s">
        <v>3009</v>
      </c>
      <c r="D467" s="23">
        <v>34145849967.449997</v>
      </c>
      <c r="E467" s="23">
        <v>4.4705882352941178</v>
      </c>
      <c r="F467" s="23" t="s">
        <v>1377</v>
      </c>
      <c r="G467" s="23">
        <v>1030.0409999999999</v>
      </c>
      <c r="H467" s="23">
        <v>33.15</v>
      </c>
      <c r="I467" s="239"/>
      <c r="J467" s="240" t="str">
        <f t="shared" si="49"/>
        <v>VICI Properties Inc</v>
      </c>
      <c r="K467" s="241" t="str">
        <f t="shared" si="49"/>
        <v>VICI</v>
      </c>
      <c r="L467" s="158">
        <f t="shared" si="50"/>
        <v>34145.849967449998</v>
      </c>
      <c r="M467" s="159">
        <f t="shared" si="51"/>
        <v>4.4705882352941179E-2</v>
      </c>
      <c r="N467" s="159" t="str">
        <f t="shared" si="52"/>
        <v>N/A</v>
      </c>
      <c r="O467" s="242" t="str">
        <f t="shared" si="53"/>
        <v>N/A</v>
      </c>
      <c r="P467" s="160" t="str">
        <f t="shared" si="54"/>
        <v>N/A</v>
      </c>
      <c r="Q467" s="161" t="str">
        <f t="shared" si="55"/>
        <v>N/A</v>
      </c>
    </row>
    <row r="468" spans="1:17">
      <c r="A468" s="23" t="s">
        <v>2002</v>
      </c>
      <c r="B468" s="23" t="s">
        <v>2607</v>
      </c>
      <c r="C468" s="23" t="s">
        <v>2003</v>
      </c>
      <c r="D468" s="23">
        <v>52481283834.139999</v>
      </c>
      <c r="E468" s="23">
        <v>2.8884154851979726</v>
      </c>
      <c r="F468" s="23">
        <v>21.437000000000001</v>
      </c>
      <c r="G468" s="23">
        <v>385.52330000000001</v>
      </c>
      <c r="H468" s="23">
        <v>136.13</v>
      </c>
      <c r="I468" s="239"/>
      <c r="J468" s="240" t="str">
        <f t="shared" si="49"/>
        <v>Valero Energy Corp</v>
      </c>
      <c r="K468" s="241" t="str">
        <f t="shared" si="49"/>
        <v>VLO</v>
      </c>
      <c r="L468" s="158">
        <f t="shared" si="50"/>
        <v>52481.283834139998</v>
      </c>
      <c r="M468" s="159">
        <f t="shared" si="51"/>
        <v>2.8884154851979725E-2</v>
      </c>
      <c r="N468" s="159">
        <f t="shared" si="52"/>
        <v>0.21437</v>
      </c>
      <c r="O468" s="242">
        <f t="shared" si="53"/>
        <v>0.24635010298978918</v>
      </c>
      <c r="P468" s="160">
        <f t="shared" si="54"/>
        <v>1.5449011784009663E-3</v>
      </c>
      <c r="Q468" s="161">
        <f t="shared" si="55"/>
        <v>3.8058656440812471E-4</v>
      </c>
    </row>
    <row r="469" spans="1:17">
      <c r="A469" s="23" t="s">
        <v>2004</v>
      </c>
      <c r="B469" s="23" t="s">
        <v>2608</v>
      </c>
      <c r="C469" s="23" t="s">
        <v>2005</v>
      </c>
      <c r="D469" s="23">
        <v>24347208782.540001</v>
      </c>
      <c r="E469" s="23">
        <v>0.86740542606037452</v>
      </c>
      <c r="F469" s="23">
        <v>11.085000000000001</v>
      </c>
      <c r="G469" s="23">
        <v>132.90690000000001</v>
      </c>
      <c r="H469" s="23">
        <v>183.19</v>
      </c>
      <c r="I469" s="239"/>
      <c r="J469" s="240" t="str">
        <f t="shared" si="49"/>
        <v>Vulcan Materials Co</v>
      </c>
      <c r="K469" s="241" t="str">
        <f t="shared" si="49"/>
        <v>VMC</v>
      </c>
      <c r="L469" s="158">
        <f t="shared" si="50"/>
        <v>24347.208782540001</v>
      </c>
      <c r="M469" s="159">
        <f t="shared" si="51"/>
        <v>8.6740542606037457E-3</v>
      </c>
      <c r="N469" s="159">
        <f t="shared" si="52"/>
        <v>0.11085</v>
      </c>
      <c r="O469" s="242">
        <f t="shared" si="53"/>
        <v>0.12000481371799772</v>
      </c>
      <c r="P469" s="160">
        <f t="shared" si="54"/>
        <v>7.1671325072371448E-4</v>
      </c>
      <c r="Q469" s="161">
        <f t="shared" si="55"/>
        <v>8.6009040142319952E-5</v>
      </c>
    </row>
    <row r="470" spans="1:17">
      <c r="A470" s="23" t="s">
        <v>2006</v>
      </c>
      <c r="B470" s="23" t="s">
        <v>2609</v>
      </c>
      <c r="C470" s="23" t="s">
        <v>1289</v>
      </c>
      <c r="D470" s="23">
        <v>28767563402.499996</v>
      </c>
      <c r="E470" s="23">
        <v>0.66920358793150325</v>
      </c>
      <c r="F470" s="23">
        <v>10.35</v>
      </c>
      <c r="G470" s="23">
        <v>156.3879</v>
      </c>
      <c r="H470" s="23">
        <v>183.95</v>
      </c>
      <c r="I470" s="239"/>
      <c r="J470" s="240" t="str">
        <f t="shared" si="49"/>
        <v>Verisk Analytics Inc</v>
      </c>
      <c r="K470" s="241" t="str">
        <f t="shared" si="49"/>
        <v>VRSK</v>
      </c>
      <c r="L470" s="158">
        <f t="shared" si="50"/>
        <v>28767.563402499996</v>
      </c>
      <c r="M470" s="159">
        <f t="shared" si="51"/>
        <v>6.6920358793150329E-3</v>
      </c>
      <c r="N470" s="159">
        <f t="shared" si="52"/>
        <v>0.10349999999999999</v>
      </c>
      <c r="O470" s="242">
        <f t="shared" si="53"/>
        <v>0.11053834873606957</v>
      </c>
      <c r="P470" s="160">
        <f t="shared" si="54"/>
        <v>8.4683604045783219E-4</v>
      </c>
      <c r="Q470" s="161">
        <f t="shared" si="55"/>
        <v>9.3607857562400174E-5</v>
      </c>
    </row>
    <row r="471" spans="1:17">
      <c r="A471" s="23" t="s">
        <v>2007</v>
      </c>
      <c r="B471" s="23" t="s">
        <v>2610</v>
      </c>
      <c r="C471" s="23" t="s">
        <v>2008</v>
      </c>
      <c r="D471" s="23">
        <v>22677980102.960003</v>
      </c>
      <c r="E471" s="23">
        <v>0</v>
      </c>
      <c r="F471" s="23">
        <v>8</v>
      </c>
      <c r="G471" s="23">
        <v>106.01649999999999</v>
      </c>
      <c r="H471" s="23">
        <v>213.91</v>
      </c>
      <c r="I471" s="239"/>
      <c r="J471" s="240" t="str">
        <f t="shared" si="49"/>
        <v>VeriSign Inc</v>
      </c>
      <c r="K471" s="241" t="str">
        <f t="shared" si="49"/>
        <v>VRSN</v>
      </c>
      <c r="L471" s="158">
        <f t="shared" si="50"/>
        <v>22677.980102960002</v>
      </c>
      <c r="M471" s="159">
        <f t="shared" si="51"/>
        <v>0</v>
      </c>
      <c r="N471" s="159">
        <f t="shared" si="52"/>
        <v>0.08</v>
      </c>
      <c r="O471" s="242">
        <f t="shared" si="53"/>
        <v>0.08</v>
      </c>
      <c r="P471" s="160">
        <f t="shared" si="54"/>
        <v>6.6757585991113915E-4</v>
      </c>
      <c r="Q471" s="161">
        <f t="shared" si="55"/>
        <v>5.3406068792891132E-5</v>
      </c>
    </row>
    <row r="472" spans="1:17">
      <c r="A472" s="23" t="s">
        <v>2009</v>
      </c>
      <c r="B472" s="23" t="s">
        <v>2611</v>
      </c>
      <c r="C472" s="23" t="s">
        <v>2010</v>
      </c>
      <c r="D472" s="23">
        <v>77248725564.880005</v>
      </c>
      <c r="E472" s="23">
        <v>0</v>
      </c>
      <c r="F472" s="23">
        <v>15.387</v>
      </c>
      <c r="G472" s="23">
        <v>256.69149999999996</v>
      </c>
      <c r="H472" s="23">
        <v>300.94</v>
      </c>
      <c r="I472" s="239"/>
      <c r="J472" s="240" t="str">
        <f t="shared" si="49"/>
        <v>Vertex Pharmaceuticals Inc</v>
      </c>
      <c r="K472" s="241" t="str">
        <f t="shared" si="49"/>
        <v>VRTX</v>
      </c>
      <c r="L472" s="158">
        <f t="shared" si="50"/>
        <v>77248.725564880006</v>
      </c>
      <c r="M472" s="159">
        <f t="shared" si="51"/>
        <v>0</v>
      </c>
      <c r="N472" s="159">
        <f t="shared" si="52"/>
        <v>0.15387000000000001</v>
      </c>
      <c r="O472" s="242">
        <f t="shared" si="53"/>
        <v>0.15387000000000001</v>
      </c>
      <c r="P472" s="160">
        <f t="shared" si="54"/>
        <v>2.2739849035004387E-3</v>
      </c>
      <c r="Q472" s="161">
        <f t="shared" si="55"/>
        <v>3.4989805710161252E-4</v>
      </c>
    </row>
    <row r="473" spans="1:17">
      <c r="A473" s="23" t="s">
        <v>2011</v>
      </c>
      <c r="B473" s="23" t="s">
        <v>2612</v>
      </c>
      <c r="C473" s="23" t="s">
        <v>2012</v>
      </c>
      <c r="D473" s="23">
        <v>19582184085.150002</v>
      </c>
      <c r="E473" s="23">
        <v>3.6783016942233111</v>
      </c>
      <c r="F473" s="23">
        <v>5.14</v>
      </c>
      <c r="G473" s="23">
        <v>399.71799999999996</v>
      </c>
      <c r="H473" s="23">
        <v>48.99</v>
      </c>
      <c r="I473" s="239"/>
      <c r="J473" s="240" t="str">
        <f t="shared" si="49"/>
        <v>Ventas Inc</v>
      </c>
      <c r="K473" s="241" t="str">
        <f t="shared" si="49"/>
        <v>VTR</v>
      </c>
      <c r="L473" s="158">
        <f t="shared" si="50"/>
        <v>19582.184085150002</v>
      </c>
      <c r="M473" s="159">
        <f t="shared" si="51"/>
        <v>3.6783016942233113E-2</v>
      </c>
      <c r="N473" s="159">
        <f t="shared" si="52"/>
        <v>5.1399999999999994E-2</v>
      </c>
      <c r="O473" s="242">
        <f t="shared" si="53"/>
        <v>8.9128340477648504E-2</v>
      </c>
      <c r="P473" s="160">
        <f t="shared" si="54"/>
        <v>5.7644434470052112E-4</v>
      </c>
      <c r="Q473" s="161">
        <f t="shared" si="55"/>
        <v>5.1377527820883022E-5</v>
      </c>
    </row>
    <row r="474" spans="1:17">
      <c r="A474" s="23" t="s">
        <v>2811</v>
      </c>
      <c r="B474" s="23" t="s">
        <v>2814</v>
      </c>
      <c r="C474" s="23" t="s">
        <v>2816</v>
      </c>
      <c r="D474" s="23">
        <v>13994380260.92</v>
      </c>
      <c r="E474" s="23">
        <v>4.0987868284228774</v>
      </c>
      <c r="F474" s="23">
        <v>-3.04</v>
      </c>
      <c r="G474" s="23">
        <v>1212.6849999999999</v>
      </c>
      <c r="H474" s="23">
        <v>11.54</v>
      </c>
      <c r="I474" s="239"/>
      <c r="J474" s="240" t="str">
        <f t="shared" si="49"/>
        <v>Viatris Inc</v>
      </c>
      <c r="K474" s="241" t="str">
        <f t="shared" si="49"/>
        <v>VTRS</v>
      </c>
      <c r="L474" s="158">
        <f t="shared" si="50"/>
        <v>13994.380260919999</v>
      </c>
      <c r="M474" s="159">
        <f t="shared" si="51"/>
        <v>4.0987868284228776E-2</v>
      </c>
      <c r="N474" s="159">
        <f t="shared" si="52"/>
        <v>-3.04E-2</v>
      </c>
      <c r="O474" s="242">
        <f t="shared" si="53"/>
        <v>9.9648526863084959E-3</v>
      </c>
      <c r="P474" s="160">
        <f t="shared" si="54"/>
        <v>4.1195513860547712E-4</v>
      </c>
      <c r="Q474" s="161">
        <f t="shared" si="55"/>
        <v>4.1050722695713771E-6</v>
      </c>
    </row>
    <row r="475" spans="1:17">
      <c r="A475" s="23" t="s">
        <v>2013</v>
      </c>
      <c r="B475" s="23" t="s">
        <v>2613</v>
      </c>
      <c r="C475" s="23" t="s">
        <v>2014</v>
      </c>
      <c r="D475" s="23">
        <v>175804358331.42001</v>
      </c>
      <c r="E475" s="23">
        <v>6.1657907310081228</v>
      </c>
      <c r="F475" s="23">
        <v>0.98499999999999999</v>
      </c>
      <c r="G475" s="23">
        <v>4199.817</v>
      </c>
      <c r="H475" s="23">
        <v>41.86</v>
      </c>
      <c r="I475" s="239"/>
      <c r="J475" s="240" t="str">
        <f t="shared" si="49"/>
        <v>Verizon Communications Inc</v>
      </c>
      <c r="K475" s="241" t="str">
        <f t="shared" si="49"/>
        <v>VZ</v>
      </c>
      <c r="L475" s="158">
        <f t="shared" si="50"/>
        <v>175804.35833142002</v>
      </c>
      <c r="M475" s="159">
        <f t="shared" si="51"/>
        <v>6.1657907310081229E-2</v>
      </c>
      <c r="N475" s="159">
        <f t="shared" si="52"/>
        <v>9.8499999999999994E-3</v>
      </c>
      <c r="O475" s="242">
        <f t="shared" si="53"/>
        <v>7.1811572503583387E-2</v>
      </c>
      <c r="P475" s="160">
        <f t="shared" si="54"/>
        <v>5.1751851424327337E-3</v>
      </c>
      <c r="Q475" s="161">
        <f t="shared" si="55"/>
        <v>3.7163818307527579E-4</v>
      </c>
    </row>
    <row r="476" spans="1:17">
      <c r="A476" s="23" t="s">
        <v>2614</v>
      </c>
      <c r="B476" s="23" t="s">
        <v>2742</v>
      </c>
      <c r="C476" s="23" t="s">
        <v>2615</v>
      </c>
      <c r="D476" s="23">
        <v>18932444642.399998</v>
      </c>
      <c r="E476" s="23">
        <v>0.57444764649375601</v>
      </c>
      <c r="F476" s="23">
        <v>10.465</v>
      </c>
      <c r="G476" s="23">
        <v>181.86789999999999</v>
      </c>
      <c r="H476" s="23">
        <v>104.1</v>
      </c>
      <c r="I476" s="239"/>
      <c r="J476" s="240" t="str">
        <f t="shared" si="49"/>
        <v>Westinghouse Air Brake Technologies Corp</v>
      </c>
      <c r="K476" s="241" t="str">
        <f t="shared" si="49"/>
        <v>WAB</v>
      </c>
      <c r="L476" s="158">
        <f t="shared" si="50"/>
        <v>18932.444642399998</v>
      </c>
      <c r="M476" s="159">
        <f t="shared" si="51"/>
        <v>5.7444764649375599E-3</v>
      </c>
      <c r="N476" s="159">
        <f t="shared" si="52"/>
        <v>0.10464999999999999</v>
      </c>
      <c r="O476" s="242">
        <f t="shared" si="53"/>
        <v>0.11069505619596541</v>
      </c>
      <c r="P476" s="160">
        <f t="shared" si="54"/>
        <v>5.5731784554835886E-4</v>
      </c>
      <c r="Q476" s="161">
        <f t="shared" si="55"/>
        <v>6.1692330231989952E-5</v>
      </c>
    </row>
    <row r="477" spans="1:17">
      <c r="A477" s="23" t="s">
        <v>2015</v>
      </c>
      <c r="B477" s="23" t="s">
        <v>2616</v>
      </c>
      <c r="C477" s="23" t="s">
        <v>2016</v>
      </c>
      <c r="D477" s="23">
        <v>20143920531</v>
      </c>
      <c r="E477" s="23">
        <v>0</v>
      </c>
      <c r="F477" s="23">
        <v>8.4529999999999994</v>
      </c>
      <c r="G477" s="23">
        <v>59.407579999999996</v>
      </c>
      <c r="H477" s="23">
        <v>339.08</v>
      </c>
      <c r="I477" s="239"/>
      <c r="J477" s="240" t="str">
        <f t="shared" si="49"/>
        <v>Waters Corp</v>
      </c>
      <c r="K477" s="241" t="str">
        <f t="shared" si="49"/>
        <v>WAT</v>
      </c>
      <c r="L477" s="158">
        <f t="shared" si="50"/>
        <v>20143.920531</v>
      </c>
      <c r="M477" s="159">
        <f t="shared" si="51"/>
        <v>0</v>
      </c>
      <c r="N477" s="159">
        <f t="shared" si="52"/>
        <v>8.4529999999999994E-2</v>
      </c>
      <c r="O477" s="242">
        <f t="shared" si="53"/>
        <v>8.4529999999999994E-2</v>
      </c>
      <c r="P477" s="160">
        <f t="shared" si="54"/>
        <v>5.9298028349133057E-4</v>
      </c>
      <c r="Q477" s="161">
        <f t="shared" si="55"/>
        <v>5.0124623363522167E-5</v>
      </c>
    </row>
    <row r="478" spans="1:17">
      <c r="A478" s="23" t="s">
        <v>2017</v>
      </c>
      <c r="B478" s="23" t="s">
        <v>2617</v>
      </c>
      <c r="C478" s="23" t="s">
        <v>2018</v>
      </c>
      <c r="D478" s="23">
        <v>31722880716.120003</v>
      </c>
      <c r="E478" s="23">
        <v>5.3045133224578569</v>
      </c>
      <c r="F478" s="23">
        <v>-0.29499999999999998</v>
      </c>
      <c r="G478" s="23">
        <v>862.50360000000001</v>
      </c>
      <c r="H478" s="23">
        <v>36.78</v>
      </c>
      <c r="I478" s="239"/>
      <c r="J478" s="240" t="str">
        <f t="shared" si="49"/>
        <v>Walgreens Boots Alliance Inc</v>
      </c>
      <c r="K478" s="241" t="str">
        <f t="shared" si="49"/>
        <v>WBA</v>
      </c>
      <c r="L478" s="158">
        <f t="shared" si="50"/>
        <v>31722.880716120002</v>
      </c>
      <c r="M478" s="159">
        <f t="shared" si="51"/>
        <v>5.3045133224578572E-2</v>
      </c>
      <c r="N478" s="159">
        <f t="shared" si="52"/>
        <v>-2.9499999999999999E-3</v>
      </c>
      <c r="O478" s="242">
        <f t="shared" si="53"/>
        <v>5.0016891653072319E-2</v>
      </c>
      <c r="P478" s="160">
        <f t="shared" si="54"/>
        <v>9.338322582864493E-4</v>
      </c>
      <c r="Q478" s="161">
        <f t="shared" si="55"/>
        <v>4.6707386884857178E-5</v>
      </c>
    </row>
    <row r="479" spans="1:17">
      <c r="A479" s="23" t="s">
        <v>2965</v>
      </c>
      <c r="B479" s="23" t="s">
        <v>2966</v>
      </c>
      <c r="C479" s="23" t="s">
        <v>2967</v>
      </c>
      <c r="D479" s="23">
        <v>31909123637.099998</v>
      </c>
      <c r="E479" s="23" t="s">
        <v>1377</v>
      </c>
      <c r="F479" s="23" t="s">
        <v>1377</v>
      </c>
      <c r="G479" s="23">
        <v>2428.3959999999997</v>
      </c>
      <c r="H479" s="23">
        <v>13.14</v>
      </c>
      <c r="I479" s="239"/>
      <c r="J479" s="240" t="str">
        <f t="shared" si="49"/>
        <v>Warner Bros Discovery Inc</v>
      </c>
      <c r="K479" s="241" t="str">
        <f t="shared" si="49"/>
        <v>WBD</v>
      </c>
      <c r="L479" s="158">
        <f t="shared" si="50"/>
        <v>31909.123637099998</v>
      </c>
      <c r="M479" s="159" t="str">
        <f t="shared" si="51"/>
        <v>0.00%</v>
      </c>
      <c r="N479" s="159" t="str">
        <f t="shared" si="52"/>
        <v>N/A</v>
      </c>
      <c r="O479" s="242" t="str">
        <f t="shared" si="53"/>
        <v>N/A</v>
      </c>
      <c r="P479" s="160" t="str">
        <f t="shared" si="54"/>
        <v>N/A</v>
      </c>
      <c r="Q479" s="161" t="str">
        <f t="shared" si="55"/>
        <v>N/A</v>
      </c>
    </row>
    <row r="480" spans="1:17">
      <c r="A480" s="23" t="s">
        <v>2019</v>
      </c>
      <c r="B480" s="23" t="s">
        <v>2618</v>
      </c>
      <c r="C480" s="23" t="s">
        <v>2020</v>
      </c>
      <c r="D480" s="23">
        <v>11822943979.900002</v>
      </c>
      <c r="E480" s="23">
        <v>0</v>
      </c>
      <c r="F480" s="23">
        <v>-4.6770000000000005</v>
      </c>
      <c r="G480" s="23">
        <v>317.65029999999996</v>
      </c>
      <c r="H480" s="23">
        <v>37.22</v>
      </c>
      <c r="I480" s="239"/>
      <c r="J480" s="240" t="str">
        <f t="shared" si="49"/>
        <v>Western Digital Corp</v>
      </c>
      <c r="K480" s="241" t="str">
        <f t="shared" si="49"/>
        <v>WDC</v>
      </c>
      <c r="L480" s="158">
        <f t="shared" si="50"/>
        <v>11822.943979900001</v>
      </c>
      <c r="M480" s="159">
        <f t="shared" si="51"/>
        <v>0</v>
      </c>
      <c r="N480" s="159">
        <f t="shared" si="52"/>
        <v>-4.6770000000000006E-2</v>
      </c>
      <c r="O480" s="242">
        <f t="shared" si="53"/>
        <v>-4.6770000000000006E-2</v>
      </c>
      <c r="P480" s="160">
        <f t="shared" si="54"/>
        <v>3.4803417051383634E-4</v>
      </c>
      <c r="Q480" s="161">
        <f t="shared" si="55"/>
        <v>-1.6277558154932128E-5</v>
      </c>
    </row>
    <row r="481" spans="1:17">
      <c r="A481" s="23" t="s">
        <v>2021</v>
      </c>
      <c r="B481" s="23" t="s">
        <v>2619</v>
      </c>
      <c r="C481" s="23" t="s">
        <v>148</v>
      </c>
      <c r="D481" s="23">
        <v>30202856343.249996</v>
      </c>
      <c r="E481" s="23">
        <v>3.0370757180156658</v>
      </c>
      <c r="F481" s="23">
        <v>6.7700000000000005</v>
      </c>
      <c r="G481" s="23">
        <v>315.43450000000001</v>
      </c>
      <c r="H481" s="23">
        <v>95.75</v>
      </c>
      <c r="I481" s="239"/>
      <c r="J481" s="240" t="str">
        <f t="shared" si="49"/>
        <v>WEC Energy Group Inc</v>
      </c>
      <c r="K481" s="241" t="str">
        <f t="shared" si="49"/>
        <v>WEC</v>
      </c>
      <c r="L481" s="158">
        <f t="shared" si="50"/>
        <v>30202.856343249998</v>
      </c>
      <c r="M481" s="159">
        <f t="shared" si="51"/>
        <v>3.0370757180156659E-2</v>
      </c>
      <c r="N481" s="159">
        <f t="shared" si="52"/>
        <v>6.770000000000001E-2</v>
      </c>
      <c r="O481" s="242">
        <f t="shared" si="53"/>
        <v>9.9098807310704973E-2</v>
      </c>
      <c r="P481" s="160">
        <f t="shared" si="54"/>
        <v>8.8908702201771577E-4</v>
      </c>
      <c r="Q481" s="161">
        <f t="shared" si="55"/>
        <v>8.8107463477382126E-5</v>
      </c>
    </row>
    <row r="482" spans="1:17">
      <c r="A482" s="23" t="s">
        <v>2197</v>
      </c>
      <c r="B482" s="23" t="s">
        <v>2620</v>
      </c>
      <c r="C482" s="23" t="s">
        <v>2198</v>
      </c>
      <c r="D482" s="23">
        <v>33619900882.900002</v>
      </c>
      <c r="E482" s="23">
        <v>3.4532677442023889</v>
      </c>
      <c r="F482" s="23">
        <v>22.094999999999999</v>
      </c>
      <c r="G482" s="23">
        <v>472.52139999999997</v>
      </c>
      <c r="H482" s="23">
        <v>71.150000000000006</v>
      </c>
      <c r="I482" s="239"/>
      <c r="J482" s="240" t="str">
        <f t="shared" si="49"/>
        <v>Welltower Inc</v>
      </c>
      <c r="K482" s="241" t="str">
        <f t="shared" si="49"/>
        <v>WELL</v>
      </c>
      <c r="L482" s="158">
        <f t="shared" si="50"/>
        <v>33619.900882900001</v>
      </c>
      <c r="M482" s="159">
        <f t="shared" si="51"/>
        <v>3.4532677442023887E-2</v>
      </c>
      <c r="N482" s="159">
        <f t="shared" si="52"/>
        <v>0.22094999999999998</v>
      </c>
      <c r="O482" s="242">
        <f t="shared" si="53"/>
        <v>0.25929767498243145</v>
      </c>
      <c r="P482" s="160">
        <f t="shared" si="54"/>
        <v>9.8967518888949863E-4</v>
      </c>
      <c r="Q482" s="161">
        <f t="shared" si="55"/>
        <v>2.5662047546684568E-4</v>
      </c>
    </row>
    <row r="483" spans="1:17">
      <c r="A483" s="23" t="s">
        <v>2022</v>
      </c>
      <c r="B483" s="23" t="s">
        <v>2621</v>
      </c>
      <c r="C483" s="23" t="s">
        <v>2023</v>
      </c>
      <c r="D483" s="23">
        <v>169530636000</v>
      </c>
      <c r="E483" s="23">
        <v>3.0597014925373136</v>
      </c>
      <c r="F483" s="23">
        <v>13.41</v>
      </c>
      <c r="G483" s="23">
        <v>3833.7999999999997</v>
      </c>
      <c r="H483" s="23">
        <v>44.22</v>
      </c>
      <c r="I483" s="239"/>
      <c r="J483" s="240" t="str">
        <f t="shared" si="49"/>
        <v>Wells Fargo &amp; Co</v>
      </c>
      <c r="K483" s="241" t="str">
        <f t="shared" si="49"/>
        <v>WFC</v>
      </c>
      <c r="L483" s="158">
        <f t="shared" si="50"/>
        <v>169530.636</v>
      </c>
      <c r="M483" s="159">
        <f t="shared" si="51"/>
        <v>3.0597014925373135E-2</v>
      </c>
      <c r="N483" s="159">
        <f t="shared" si="52"/>
        <v>0.1341</v>
      </c>
      <c r="O483" s="242">
        <f t="shared" si="53"/>
        <v>0.16674854477611939</v>
      </c>
      <c r="P483" s="160">
        <f t="shared" si="54"/>
        <v>4.9905044274296019E-3</v>
      </c>
      <c r="Q483" s="161">
        <f t="shared" si="55"/>
        <v>8.3215935097266701E-4</v>
      </c>
    </row>
    <row r="484" spans="1:17">
      <c r="A484" s="23" t="s">
        <v>2024</v>
      </c>
      <c r="B484" s="23" t="s">
        <v>2622</v>
      </c>
      <c r="C484" s="23" t="s">
        <v>2025</v>
      </c>
      <c r="D484" s="23">
        <v>8405465238.6599989</v>
      </c>
      <c r="E484" s="23">
        <v>4.5369110117311555</v>
      </c>
      <c r="F484" s="23">
        <v>-2.8000000000000003</v>
      </c>
      <c r="G484" s="23">
        <v>54.478349999999999</v>
      </c>
      <c r="H484" s="23">
        <v>154.29</v>
      </c>
      <c r="I484" s="239"/>
      <c r="J484" s="240" t="str">
        <f t="shared" si="49"/>
        <v>Whirlpool Corp</v>
      </c>
      <c r="K484" s="241" t="str">
        <f t="shared" si="49"/>
        <v>WHR</v>
      </c>
      <c r="L484" s="158">
        <f t="shared" si="50"/>
        <v>8405.4652386599992</v>
      </c>
      <c r="M484" s="159">
        <f t="shared" si="51"/>
        <v>4.5369110117311554E-2</v>
      </c>
      <c r="N484" s="159">
        <f t="shared" si="52"/>
        <v>-2.8000000000000004E-2</v>
      </c>
      <c r="O484" s="242">
        <f t="shared" si="53"/>
        <v>1.6733942575669188E-2</v>
      </c>
      <c r="P484" s="160">
        <f t="shared" si="54"/>
        <v>2.4743322197020689E-4</v>
      </c>
      <c r="Q484" s="161">
        <f t="shared" si="55"/>
        <v>4.1405333277622499E-6</v>
      </c>
    </row>
    <row r="485" spans="1:17">
      <c r="A485" s="23" t="s">
        <v>2026</v>
      </c>
      <c r="B485" s="23" t="s">
        <v>2624</v>
      </c>
      <c r="C485" s="23" t="s">
        <v>2027</v>
      </c>
      <c r="D485" s="23">
        <v>63291463432.239998</v>
      </c>
      <c r="E485" s="23">
        <v>1.5253907516700174</v>
      </c>
      <c r="F485" s="23">
        <v>11.73</v>
      </c>
      <c r="G485" s="23">
        <v>410.47710000000001</v>
      </c>
      <c r="H485" s="23">
        <v>154.19</v>
      </c>
      <c r="I485" s="239"/>
      <c r="J485" s="240" t="str">
        <f t="shared" si="49"/>
        <v>Waste Management Inc</v>
      </c>
      <c r="K485" s="241" t="str">
        <f t="shared" si="49"/>
        <v>WM</v>
      </c>
      <c r="L485" s="158">
        <f t="shared" si="50"/>
        <v>63291.463432239994</v>
      </c>
      <c r="M485" s="159">
        <f t="shared" si="51"/>
        <v>1.5253907516700173E-2</v>
      </c>
      <c r="N485" s="159">
        <f t="shared" si="52"/>
        <v>0.1173</v>
      </c>
      <c r="O485" s="242">
        <f t="shared" si="53"/>
        <v>0.13344854919255464</v>
      </c>
      <c r="P485" s="160">
        <f t="shared" si="54"/>
        <v>1.8631224180453876E-3</v>
      </c>
      <c r="Q485" s="161">
        <f t="shared" si="55"/>
        <v>2.4863098365628128E-4</v>
      </c>
    </row>
    <row r="486" spans="1:17">
      <c r="A486" s="23" t="s">
        <v>2028</v>
      </c>
      <c r="B486" s="23" t="s">
        <v>2625</v>
      </c>
      <c r="C486" s="23" t="s">
        <v>2029</v>
      </c>
      <c r="D486" s="23">
        <v>39973729756.68</v>
      </c>
      <c r="E486" s="23">
        <v>5.196586406583358</v>
      </c>
      <c r="F486" s="23">
        <v>4.5</v>
      </c>
      <c r="G486" s="23">
        <v>1218.3399999999999</v>
      </c>
      <c r="H486" s="23">
        <v>32.81</v>
      </c>
      <c r="I486" s="239"/>
      <c r="J486" s="240" t="str">
        <f t="shared" si="49"/>
        <v>Williams Cos Inc/The</v>
      </c>
      <c r="K486" s="241" t="str">
        <f t="shared" si="49"/>
        <v>WMB</v>
      </c>
      <c r="L486" s="158">
        <f t="shared" si="50"/>
        <v>39973.729756679997</v>
      </c>
      <c r="M486" s="159">
        <f t="shared" si="51"/>
        <v>5.1965864065833582E-2</v>
      </c>
      <c r="N486" s="159">
        <f t="shared" si="52"/>
        <v>4.4999999999999998E-2</v>
      </c>
      <c r="O486" s="242">
        <f t="shared" si="53"/>
        <v>9.8135096007314834E-2</v>
      </c>
      <c r="P486" s="160">
        <f t="shared" si="54"/>
        <v>1.1767140148733115E-3</v>
      </c>
      <c r="Q486" s="161">
        <f t="shared" si="55"/>
        <v>1.1547694282274532E-4</v>
      </c>
    </row>
    <row r="487" spans="1:17">
      <c r="A487" s="23" t="s">
        <v>2030</v>
      </c>
      <c r="B487" s="23" t="s">
        <v>2626</v>
      </c>
      <c r="C487" s="23" t="s">
        <v>2031</v>
      </c>
      <c r="D487" s="23">
        <v>391818079845.65997</v>
      </c>
      <c r="E487" s="23">
        <v>1.5520682772386263</v>
      </c>
      <c r="F487" s="23">
        <v>6</v>
      </c>
      <c r="G487" s="23">
        <v>2696.7999999999997</v>
      </c>
      <c r="H487" s="23">
        <v>145.29</v>
      </c>
      <c r="I487" s="239"/>
      <c r="J487" s="240" t="str">
        <f t="shared" si="49"/>
        <v>Walmart Inc</v>
      </c>
      <c r="K487" s="241" t="str">
        <f t="shared" si="49"/>
        <v>WMT</v>
      </c>
      <c r="L487" s="158">
        <f t="shared" si="50"/>
        <v>391818.07984565996</v>
      </c>
      <c r="M487" s="159">
        <f t="shared" si="51"/>
        <v>1.5520682772386264E-2</v>
      </c>
      <c r="N487" s="159">
        <f t="shared" si="52"/>
        <v>0.06</v>
      </c>
      <c r="O487" s="242">
        <f t="shared" si="53"/>
        <v>7.5986303255557858E-2</v>
      </c>
      <c r="P487" s="160">
        <f t="shared" si="54"/>
        <v>1.1534020684124204E-2</v>
      </c>
      <c r="Q487" s="161">
        <f t="shared" si="55"/>
        <v>8.7642759345973864E-4</v>
      </c>
    </row>
    <row r="488" spans="1:17">
      <c r="A488" s="23" t="s">
        <v>2696</v>
      </c>
      <c r="B488" s="23" t="s">
        <v>2781</v>
      </c>
      <c r="C488" s="23" t="s">
        <v>2697</v>
      </c>
      <c r="D488" s="23">
        <v>19475328236.559998</v>
      </c>
      <c r="E488" s="23">
        <v>1.8197928026172301</v>
      </c>
      <c r="F488" s="23">
        <v>9.2669999999999995</v>
      </c>
      <c r="G488" s="23">
        <v>265.47609999999997</v>
      </c>
      <c r="H488" s="23">
        <v>73.36</v>
      </c>
      <c r="I488" s="239"/>
      <c r="J488" s="240" t="str">
        <f t="shared" si="49"/>
        <v>W R Berkley Corp</v>
      </c>
      <c r="K488" s="241" t="str">
        <f t="shared" si="49"/>
        <v>WRB</v>
      </c>
      <c r="L488" s="158">
        <f t="shared" si="50"/>
        <v>19475.328236559999</v>
      </c>
      <c r="M488" s="159">
        <f t="shared" si="51"/>
        <v>1.8197928026172303E-2</v>
      </c>
      <c r="N488" s="159">
        <f t="shared" si="52"/>
        <v>9.2669999999999988E-2</v>
      </c>
      <c r="O488" s="242">
        <f t="shared" si="53"/>
        <v>0.11171112902126498</v>
      </c>
      <c r="P488" s="160">
        <f t="shared" si="54"/>
        <v>5.7329880948595881E-4</v>
      </c>
      <c r="Q488" s="161">
        <f t="shared" si="55"/>
        <v>6.4043857274223557E-5</v>
      </c>
    </row>
    <row r="489" spans="1:17">
      <c r="A489" s="23" t="s">
        <v>2032</v>
      </c>
      <c r="B489" s="23" t="s">
        <v>2627</v>
      </c>
      <c r="C489" s="23" t="s">
        <v>2033</v>
      </c>
      <c r="D489" s="23">
        <v>9562243326.3500004</v>
      </c>
      <c r="E489" s="23">
        <v>3.1487889273356404</v>
      </c>
      <c r="F489" s="23">
        <v>-15.59</v>
      </c>
      <c r="G489" s="23">
        <v>254.51809999999998</v>
      </c>
      <c r="H489" s="23">
        <v>37.57</v>
      </c>
      <c r="I489" s="239"/>
      <c r="J489" s="240" t="str">
        <f t="shared" si="49"/>
        <v>Westrock Co</v>
      </c>
      <c r="K489" s="241" t="str">
        <f t="shared" si="49"/>
        <v>WRK</v>
      </c>
      <c r="L489" s="158">
        <f t="shared" si="50"/>
        <v>9562.2433263500006</v>
      </c>
      <c r="M489" s="159">
        <f t="shared" si="51"/>
        <v>3.1487889273356405E-2</v>
      </c>
      <c r="N489" s="159">
        <f t="shared" si="52"/>
        <v>-0.15590000000000001</v>
      </c>
      <c r="O489" s="242">
        <f t="shared" si="53"/>
        <v>-0.12686659169550174</v>
      </c>
      <c r="P489" s="160">
        <f t="shared" si="54"/>
        <v>2.8148551071505948E-4</v>
      </c>
      <c r="Q489" s="161">
        <f t="shared" si="55"/>
        <v>-3.5711107356087234E-5</v>
      </c>
    </row>
    <row r="490" spans="1:17">
      <c r="A490" s="23" t="s">
        <v>2782</v>
      </c>
      <c r="B490" s="23" t="s">
        <v>2783</v>
      </c>
      <c r="C490" s="23" t="s">
        <v>2784</v>
      </c>
      <c r="D490" s="23">
        <v>18560069840.900002</v>
      </c>
      <c r="E490" s="23">
        <v>0.28240925408855205</v>
      </c>
      <c r="F490" s="23">
        <v>11.08</v>
      </c>
      <c r="G490" s="23">
        <v>74.032989999999998</v>
      </c>
      <c r="H490" s="23">
        <v>250.7</v>
      </c>
      <c r="I490" s="239"/>
      <c r="J490" s="240" t="str">
        <f t="shared" si="49"/>
        <v>West Pharmaceutical Services Inc</v>
      </c>
      <c r="K490" s="241" t="str">
        <f t="shared" si="49"/>
        <v>WST</v>
      </c>
      <c r="L490" s="158">
        <f t="shared" si="50"/>
        <v>18560.069840900003</v>
      </c>
      <c r="M490" s="159">
        <f t="shared" si="51"/>
        <v>2.8240925408855207E-3</v>
      </c>
      <c r="N490" s="159">
        <f t="shared" si="52"/>
        <v>0.1108</v>
      </c>
      <c r="O490" s="242">
        <f t="shared" si="53"/>
        <v>0.11378054726765058</v>
      </c>
      <c r="P490" s="160">
        <f t="shared" si="54"/>
        <v>5.4635618021520367E-4</v>
      </c>
      <c r="Q490" s="161">
        <f t="shared" si="55"/>
        <v>6.2164705187948993E-5</v>
      </c>
    </row>
    <row r="491" spans="1:17">
      <c r="A491" s="23" t="s">
        <v>2929</v>
      </c>
      <c r="B491" s="23" t="s">
        <v>2623</v>
      </c>
      <c r="C491" s="23" t="s">
        <v>2930</v>
      </c>
      <c r="D491" s="23">
        <v>27562710187.650002</v>
      </c>
      <c r="E491" s="23">
        <v>1.2581975260161007</v>
      </c>
      <c r="F491" s="23">
        <v>15.515000000000001</v>
      </c>
      <c r="G491" s="23">
        <v>108.2376</v>
      </c>
      <c r="H491" s="23">
        <v>254.65</v>
      </c>
      <c r="I491" s="239"/>
      <c r="J491" s="240" t="str">
        <f t="shared" si="49"/>
        <v>Willis Towers Watson PLC</v>
      </c>
      <c r="K491" s="241" t="str">
        <f t="shared" si="49"/>
        <v>WTW</v>
      </c>
      <c r="L491" s="158">
        <f t="shared" si="50"/>
        <v>27562.710187650002</v>
      </c>
      <c r="M491" s="159">
        <f t="shared" si="51"/>
        <v>1.2581975260161006E-2</v>
      </c>
      <c r="N491" s="159">
        <f t="shared" si="52"/>
        <v>0.15515000000000001</v>
      </c>
      <c r="O491" s="242">
        <f t="shared" si="53"/>
        <v>0.16870802199096802</v>
      </c>
      <c r="P491" s="160">
        <f t="shared" si="54"/>
        <v>8.1136855537677769E-4</v>
      </c>
      <c r="Q491" s="161">
        <f t="shared" si="55"/>
        <v>1.3688438408328537E-4</v>
      </c>
    </row>
    <row r="492" spans="1:17">
      <c r="A492" s="23" t="s">
        <v>2034</v>
      </c>
      <c r="B492" s="23" t="s">
        <v>2628</v>
      </c>
      <c r="C492" s="23" t="s">
        <v>2035</v>
      </c>
      <c r="D492" s="23">
        <v>23416878940.000004</v>
      </c>
      <c r="E492" s="23">
        <v>5.8045254556882462</v>
      </c>
      <c r="F492" s="23">
        <v>-14</v>
      </c>
      <c r="G492" s="23">
        <v>735.91699999999992</v>
      </c>
      <c r="H492" s="23">
        <v>31.82</v>
      </c>
      <c r="I492" s="239"/>
      <c r="J492" s="240" t="str">
        <f t="shared" si="49"/>
        <v>Weyerhaeuser Co</v>
      </c>
      <c r="K492" s="241" t="str">
        <f t="shared" si="49"/>
        <v>WY</v>
      </c>
      <c r="L492" s="158">
        <f t="shared" si="50"/>
        <v>23416.878940000002</v>
      </c>
      <c r="M492" s="159">
        <f t="shared" si="51"/>
        <v>5.8045254556882461E-2</v>
      </c>
      <c r="N492" s="159">
        <f t="shared" si="52"/>
        <v>-0.14000000000000001</v>
      </c>
      <c r="O492" s="242">
        <f t="shared" si="53"/>
        <v>-8.601791326209933E-2</v>
      </c>
      <c r="P492" s="160">
        <f t="shared" si="54"/>
        <v>6.8932696050673121E-4</v>
      </c>
      <c r="Q492" s="161">
        <f t="shared" si="55"/>
        <v>-5.9294466698094577E-5</v>
      </c>
    </row>
    <row r="493" spans="1:17">
      <c r="A493" s="23" t="s">
        <v>2036</v>
      </c>
      <c r="B493" s="23" t="s">
        <v>2629</v>
      </c>
      <c r="C493" s="23" t="s">
        <v>2037</v>
      </c>
      <c r="D493" s="23">
        <v>11359687497.750002</v>
      </c>
      <c r="E493" s="23">
        <v>0</v>
      </c>
      <c r="F493" s="23" t="s">
        <v>1377</v>
      </c>
      <c r="G493" s="23">
        <v>113.31359999999999</v>
      </c>
      <c r="H493" s="23">
        <v>100.25</v>
      </c>
      <c r="I493" s="239"/>
      <c r="J493" s="240" t="str">
        <f t="shared" si="49"/>
        <v>Wynn Resorts Ltd</v>
      </c>
      <c r="K493" s="241" t="str">
        <f t="shared" si="49"/>
        <v>WYNN</v>
      </c>
      <c r="L493" s="158">
        <f t="shared" si="50"/>
        <v>11359.687497750001</v>
      </c>
      <c r="M493" s="159">
        <f t="shared" si="51"/>
        <v>0</v>
      </c>
      <c r="N493" s="159" t="str">
        <f t="shared" si="52"/>
        <v>N/A</v>
      </c>
      <c r="O493" s="242" t="str">
        <f t="shared" si="53"/>
        <v>N/A</v>
      </c>
      <c r="P493" s="160" t="str">
        <f t="shared" si="54"/>
        <v>N/A</v>
      </c>
      <c r="Q493" s="161" t="str">
        <f t="shared" si="55"/>
        <v>N/A</v>
      </c>
    </row>
    <row r="494" spans="1:17">
      <c r="A494" s="23" t="s">
        <v>2188</v>
      </c>
      <c r="B494" s="23" t="s">
        <v>2630</v>
      </c>
      <c r="C494" s="23" t="s">
        <v>149</v>
      </c>
      <c r="D494" s="23">
        <v>38947675460.32</v>
      </c>
      <c r="E494" s="23">
        <v>2.7328930729239849</v>
      </c>
      <c r="F494" s="23">
        <v>6.4649999999999999</v>
      </c>
      <c r="G494" s="23">
        <v>547.24849999999992</v>
      </c>
      <c r="H494" s="23">
        <v>71.17</v>
      </c>
      <c r="I494" s="239"/>
      <c r="J494" s="240" t="str">
        <f t="shared" si="49"/>
        <v>Xcel Energy Inc</v>
      </c>
      <c r="K494" s="241" t="str">
        <f t="shared" si="49"/>
        <v>XEL</v>
      </c>
      <c r="L494" s="158">
        <f t="shared" si="50"/>
        <v>38947.675460320002</v>
      </c>
      <c r="M494" s="159">
        <f t="shared" si="51"/>
        <v>2.732893072923985E-2</v>
      </c>
      <c r="N494" s="159">
        <f t="shared" si="52"/>
        <v>6.4649999999999999E-2</v>
      </c>
      <c r="O494" s="242">
        <f t="shared" si="53"/>
        <v>9.2862338415062529E-2</v>
      </c>
      <c r="P494" s="160">
        <f t="shared" si="54"/>
        <v>1.1465098663513433E-3</v>
      </c>
      <c r="Q494" s="161">
        <f t="shared" si="55"/>
        <v>1.0646758720532655E-4</v>
      </c>
    </row>
    <row r="495" spans="1:17">
      <c r="A495" s="23" t="s">
        <v>2038</v>
      </c>
      <c r="B495" s="23" t="s">
        <v>2631</v>
      </c>
      <c r="C495" s="23" t="s">
        <v>2039</v>
      </c>
      <c r="D495" s="23">
        <v>465984900586.15009</v>
      </c>
      <c r="E495" s="23">
        <v>3.1771984091913388</v>
      </c>
      <c r="F495" s="23">
        <v>22.443000000000001</v>
      </c>
      <c r="G495" s="23">
        <v>4118.2929999999997</v>
      </c>
      <c r="H495" s="23">
        <v>113.15</v>
      </c>
      <c r="I495" s="239"/>
      <c r="J495" s="240" t="str">
        <f t="shared" si="49"/>
        <v>Exxon Mobil Corp</v>
      </c>
      <c r="K495" s="241" t="str">
        <f t="shared" si="49"/>
        <v>XOM</v>
      </c>
      <c r="L495" s="158">
        <f t="shared" si="50"/>
        <v>465984.90058615006</v>
      </c>
      <c r="M495" s="159">
        <f t="shared" si="51"/>
        <v>3.177198409191339E-2</v>
      </c>
      <c r="N495" s="159">
        <f t="shared" si="52"/>
        <v>0.22443000000000002</v>
      </c>
      <c r="O495" s="242">
        <f t="shared" si="53"/>
        <v>0.25976727728678745</v>
      </c>
      <c r="P495" s="160">
        <f t="shared" si="54"/>
        <v>1.3717282990022671E-2</v>
      </c>
      <c r="Q495" s="161">
        <f t="shared" si="55"/>
        <v>3.563301254090552E-3</v>
      </c>
    </row>
    <row r="496" spans="1:17">
      <c r="A496" s="23" t="s">
        <v>2040</v>
      </c>
      <c r="B496" s="23" t="s">
        <v>2632</v>
      </c>
      <c r="C496" s="23" t="s">
        <v>2041</v>
      </c>
      <c r="D496" s="23">
        <v>7855029433.3000002</v>
      </c>
      <c r="E496" s="23">
        <v>1.2941176470588238</v>
      </c>
      <c r="F496" s="23">
        <v>-2.0100000000000002</v>
      </c>
      <c r="G496" s="23">
        <v>214.9119</v>
      </c>
      <c r="H496" s="23">
        <v>36.549999999999997</v>
      </c>
      <c r="I496" s="239"/>
      <c r="J496" s="240" t="str">
        <f t="shared" si="49"/>
        <v>DENTSPLY SIRONA Inc</v>
      </c>
      <c r="K496" s="241" t="str">
        <f t="shared" si="49"/>
        <v>XRAY</v>
      </c>
      <c r="L496" s="158">
        <f t="shared" si="50"/>
        <v>7855.0294333000002</v>
      </c>
      <c r="M496" s="159">
        <f t="shared" si="51"/>
        <v>1.2941176470588239E-2</v>
      </c>
      <c r="N496" s="159">
        <f t="shared" si="52"/>
        <v>-2.0100000000000003E-2</v>
      </c>
      <c r="O496" s="242">
        <f t="shared" si="53"/>
        <v>-7.2888823529411763E-3</v>
      </c>
      <c r="P496" s="160">
        <f t="shared" si="54"/>
        <v>2.3122994220627763E-4</v>
      </c>
      <c r="Q496" s="161">
        <f t="shared" si="55"/>
        <v>-1.6854078452189451E-6</v>
      </c>
    </row>
    <row r="497" spans="1:17">
      <c r="A497" s="23" t="s">
        <v>2042</v>
      </c>
      <c r="B497" s="23" t="s">
        <v>2633</v>
      </c>
      <c r="C497" s="23" t="s">
        <v>2043</v>
      </c>
      <c r="D497" s="23">
        <v>21073303736.760002</v>
      </c>
      <c r="E497" s="23">
        <v>1.0245445993329341</v>
      </c>
      <c r="F497" s="23" t="s">
        <v>1377</v>
      </c>
      <c r="G497" s="23">
        <v>180.22149999999999</v>
      </c>
      <c r="H497" s="23">
        <v>116.93</v>
      </c>
      <c r="I497" s="239"/>
      <c r="J497" s="240" t="str">
        <f t="shared" si="49"/>
        <v>Xylem Inc/NY</v>
      </c>
      <c r="K497" s="241" t="str">
        <f t="shared" si="49"/>
        <v>XYL</v>
      </c>
      <c r="L497" s="158">
        <f t="shared" si="50"/>
        <v>21073.303736760001</v>
      </c>
      <c r="M497" s="159">
        <f t="shared" si="51"/>
        <v>1.0245445993329341E-2</v>
      </c>
      <c r="N497" s="159" t="str">
        <f t="shared" si="52"/>
        <v>N/A</v>
      </c>
      <c r="O497" s="242" t="str">
        <f t="shared" si="53"/>
        <v>N/A</v>
      </c>
      <c r="P497" s="160" t="str">
        <f t="shared" si="54"/>
        <v>N/A</v>
      </c>
      <c r="Q497" s="161" t="str">
        <f t="shared" si="55"/>
        <v>N/A</v>
      </c>
    </row>
    <row r="498" spans="1:17">
      <c r="A498" s="23" t="s">
        <v>2044</v>
      </c>
      <c r="B498" s="23" t="s">
        <v>2634</v>
      </c>
      <c r="C498" s="23" t="s">
        <v>2045</v>
      </c>
      <c r="D498" s="23">
        <v>36681393910.519997</v>
      </c>
      <c r="E498" s="23">
        <v>1.7493472584856398</v>
      </c>
      <c r="F498" s="23">
        <v>12.143000000000001</v>
      </c>
      <c r="G498" s="23">
        <v>281.68790000000001</v>
      </c>
      <c r="H498" s="23">
        <v>130.22</v>
      </c>
      <c r="I498" s="239"/>
      <c r="J498" s="240" t="str">
        <f t="shared" si="49"/>
        <v>Yum! Brands Inc</v>
      </c>
      <c r="K498" s="241" t="str">
        <f t="shared" si="49"/>
        <v>YUM</v>
      </c>
      <c r="L498" s="158">
        <f t="shared" si="50"/>
        <v>36681.393910519997</v>
      </c>
      <c r="M498" s="159">
        <f t="shared" si="51"/>
        <v>1.7493472584856399E-2</v>
      </c>
      <c r="N498" s="159">
        <f t="shared" si="52"/>
        <v>0.12143000000000001</v>
      </c>
      <c r="O498" s="242">
        <f t="shared" si="53"/>
        <v>0.13998558877284598</v>
      </c>
      <c r="P498" s="160">
        <f t="shared" si="54"/>
        <v>1.079796920686001E-3</v>
      </c>
      <c r="Q498" s="161">
        <f t="shared" si="55"/>
        <v>1.5115600769733593E-4</v>
      </c>
    </row>
    <row r="499" spans="1:17">
      <c r="A499" s="23" t="s">
        <v>2046</v>
      </c>
      <c r="B499" s="23" t="s">
        <v>2635</v>
      </c>
      <c r="C499" s="23" t="s">
        <v>2047</v>
      </c>
      <c r="D499" s="23">
        <v>25891588124.959999</v>
      </c>
      <c r="E499" s="23">
        <v>0.78943102609823301</v>
      </c>
      <c r="F499" s="23">
        <v>5.657</v>
      </c>
      <c r="G499" s="23">
        <v>209.85239999999999</v>
      </c>
      <c r="H499" s="23">
        <v>123.38</v>
      </c>
      <c r="I499" s="239"/>
      <c r="J499" s="240" t="str">
        <f t="shared" si="49"/>
        <v>Zimmer Biomet Holdings Inc</v>
      </c>
      <c r="K499" s="241" t="str">
        <f t="shared" si="49"/>
        <v>ZBH</v>
      </c>
      <c r="L499" s="158">
        <f t="shared" si="50"/>
        <v>25891.588124959999</v>
      </c>
      <c r="M499" s="159">
        <f t="shared" si="51"/>
        <v>7.8943102609823294E-3</v>
      </c>
      <c r="N499" s="159">
        <f t="shared" si="52"/>
        <v>5.6570000000000002E-2</v>
      </c>
      <c r="O499" s="242">
        <f t="shared" si="53"/>
        <v>6.4687600826714209E-2</v>
      </c>
      <c r="P499" s="160">
        <f t="shared" si="54"/>
        <v>7.621754286983067E-4</v>
      </c>
      <c r="Q499" s="161">
        <f t="shared" si="55"/>
        <v>4.9303299891565843E-5</v>
      </c>
    </row>
    <row r="500" spans="1:17">
      <c r="A500" s="23" t="s">
        <v>2698</v>
      </c>
      <c r="B500" s="23" t="s">
        <v>2743</v>
      </c>
      <c r="C500" s="23" t="s">
        <v>2699</v>
      </c>
      <c r="D500" s="23">
        <v>15163671672.6</v>
      </c>
      <c r="E500" s="23" t="s">
        <v>1377</v>
      </c>
      <c r="F500" s="23" t="s">
        <v>1377</v>
      </c>
      <c r="G500" s="23">
        <v>51.629799999999996</v>
      </c>
      <c r="H500" s="23">
        <v>293.7</v>
      </c>
      <c r="I500" s="239"/>
      <c r="J500" s="240" t="str">
        <f t="shared" si="49"/>
        <v>Zebra Technologies Corp</v>
      </c>
      <c r="K500" s="241" t="str">
        <f t="shared" si="49"/>
        <v>ZBRA</v>
      </c>
      <c r="L500" s="158">
        <f t="shared" si="50"/>
        <v>15163.6716726</v>
      </c>
      <c r="M500" s="159" t="str">
        <f t="shared" si="51"/>
        <v>0.00%</v>
      </c>
      <c r="N500" s="159" t="str">
        <f t="shared" si="52"/>
        <v>N/A</v>
      </c>
      <c r="O500" s="242" t="str">
        <f t="shared" si="53"/>
        <v>N/A</v>
      </c>
      <c r="P500" s="160" t="str">
        <f t="shared" si="54"/>
        <v>N/A</v>
      </c>
      <c r="Q500" s="161" t="str">
        <f t="shared" si="55"/>
        <v>N/A</v>
      </c>
    </row>
    <row r="501" spans="1:17">
      <c r="A501" s="23" t="s">
        <v>2048</v>
      </c>
      <c r="B501" s="23" t="s">
        <v>2636</v>
      </c>
      <c r="C501" s="23" t="s">
        <v>2049</v>
      </c>
      <c r="D501" s="23">
        <v>7688856378.0599995</v>
      </c>
      <c r="E501" s="23">
        <v>3.0628526950768631</v>
      </c>
      <c r="F501" s="23">
        <v>2.9</v>
      </c>
      <c r="G501" s="23">
        <v>149.61779999999999</v>
      </c>
      <c r="H501" s="23">
        <v>51.39</v>
      </c>
      <c r="I501" s="239"/>
      <c r="J501" s="240" t="str">
        <f t="shared" si="49"/>
        <v>Zions Bancorp NA</v>
      </c>
      <c r="K501" s="241" t="str">
        <f t="shared" si="49"/>
        <v>ZION</v>
      </c>
      <c r="L501" s="158">
        <f t="shared" si="50"/>
        <v>7688.8563780599998</v>
      </c>
      <c r="M501" s="159">
        <f t="shared" si="51"/>
        <v>3.062852695076863E-2</v>
      </c>
      <c r="N501" s="159">
        <f t="shared" si="52"/>
        <v>2.8999999999999998E-2</v>
      </c>
      <c r="O501" s="242">
        <f t="shared" si="53"/>
        <v>6.0072640591554774E-2</v>
      </c>
      <c r="P501" s="160">
        <f t="shared" si="54"/>
        <v>2.2633827549953134E-4</v>
      </c>
      <c r="Q501" s="161">
        <f t="shared" si="55"/>
        <v>1.3596737876195654E-5</v>
      </c>
    </row>
    <row r="502" spans="1:17">
      <c r="A502" s="23" t="s">
        <v>2050</v>
      </c>
      <c r="B502" s="23" t="s">
        <v>2637</v>
      </c>
      <c r="C502" s="23" t="s">
        <v>2051</v>
      </c>
      <c r="D502" s="23">
        <v>75000305435.399994</v>
      </c>
      <c r="E502" s="23">
        <v>0.7941834451901566</v>
      </c>
      <c r="F502" s="23">
        <v>9.67</v>
      </c>
      <c r="G502" s="23">
        <v>466.072</v>
      </c>
      <c r="H502" s="23">
        <v>160.91999999999999</v>
      </c>
      <c r="I502" s="239"/>
      <c r="J502" s="240" t="str">
        <f t="shared" si="49"/>
        <v>Zoetis Inc</v>
      </c>
      <c r="K502" s="241" t="str">
        <f t="shared" si="49"/>
        <v>ZTS</v>
      </c>
      <c r="L502" s="158">
        <f t="shared" si="50"/>
        <v>75000.305435399991</v>
      </c>
      <c r="M502" s="159">
        <f t="shared" si="51"/>
        <v>7.9418344519015666E-3</v>
      </c>
      <c r="N502" s="159">
        <f t="shared" si="52"/>
        <v>9.6699999999999994E-2</v>
      </c>
      <c r="O502" s="242">
        <f t="shared" si="53"/>
        <v>0.10502582214765099</v>
      </c>
      <c r="P502" s="160">
        <f t="shared" si="54"/>
        <v>2.2077977477412171E-3</v>
      </c>
      <c r="Q502" s="161">
        <f t="shared" si="55"/>
        <v>2.318757735922535E-4</v>
      </c>
    </row>
    <row r="503" spans="1:17" ht="14.25" customHeight="1">
      <c r="L503" s="48"/>
      <c r="P503" s="239"/>
    </row>
    <row r="504" spans="1:17" s="237" customFormat="1" ht="14.25" customHeight="1">
      <c r="J504" s="243"/>
      <c r="K504" s="244" t="s">
        <v>2095</v>
      </c>
      <c r="L504" s="162">
        <f>SUMIF(O3:O502,"&lt;&gt;n/a",L3:L502)</f>
        <v>33970641.33801762</v>
      </c>
      <c r="M504" s="150"/>
      <c r="N504" s="151"/>
      <c r="O504" s="151"/>
      <c r="P504" s="245" t="s">
        <v>2096</v>
      </c>
      <c r="Q504" s="246">
        <f>SUM(Q3:Q502)</f>
        <v>0.11225495542080728</v>
      </c>
    </row>
    <row r="505" spans="1:17">
      <c r="L505" s="247"/>
    </row>
  </sheetData>
  <sortState xmlns:xlrd2="http://schemas.microsoft.com/office/spreadsheetml/2017/richdata2" ref="A3:H502">
    <sortCondition ref="A502"/>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H507"/>
  <sheetViews>
    <sheetView topLeftCell="A477" zoomScale="85" zoomScaleNormal="85" workbookViewId="0">
      <selection activeCell="H504" sqref="H504"/>
    </sheetView>
  </sheetViews>
  <sheetFormatPr defaultColWidth="8.7109375" defaultRowHeight="14.25"/>
  <cols>
    <col min="1" max="1" width="35" style="23" bestFit="1" customWidth="1"/>
    <col min="2" max="2" width="9" style="23" customWidth="1"/>
    <col min="3" max="3" width="22.7109375" style="23" bestFit="1" customWidth="1"/>
    <col min="4" max="5" width="11.7109375" style="23" customWidth="1"/>
    <col min="6" max="6" width="13" style="23" customWidth="1"/>
    <col min="7" max="7" width="12.7109375" style="23" customWidth="1"/>
    <col min="8" max="8" width="11" style="23" customWidth="1"/>
    <col min="9" max="16384" width="8.7109375" style="23"/>
  </cols>
  <sheetData>
    <row r="1" spans="1:8">
      <c r="A1" s="23" t="s">
        <v>2122</v>
      </c>
      <c r="C1" s="32">
        <f>Input!E2</f>
        <v>44939</v>
      </c>
    </row>
    <row r="3" spans="1:8" ht="42.75">
      <c r="A3" s="220" t="s">
        <v>108</v>
      </c>
      <c r="B3" s="220" t="s">
        <v>119</v>
      </c>
      <c r="C3" s="220" t="s">
        <v>2123</v>
      </c>
      <c r="D3" s="221" t="s">
        <v>2124</v>
      </c>
      <c r="E3" s="221" t="s">
        <v>2125</v>
      </c>
      <c r="F3" s="221" t="s">
        <v>2091</v>
      </c>
      <c r="G3" s="221" t="s">
        <v>2088</v>
      </c>
      <c r="H3" s="221" t="s">
        <v>2126</v>
      </c>
    </row>
    <row r="4" spans="1:8" ht="15">
      <c r="A4" s="23" t="s">
        <v>2209</v>
      </c>
      <c r="B4" s="23" t="s">
        <v>126</v>
      </c>
      <c r="C4" s="233">
        <v>44924.66</v>
      </c>
      <c r="D4" s="234">
        <v>5.8999999999999999E-3</v>
      </c>
      <c r="E4" s="223">
        <v>0.12</v>
      </c>
      <c r="F4" s="235">
        <v>0.12625400000000001</v>
      </c>
      <c r="G4" s="235">
        <v>1.376822832372661E-3</v>
      </c>
      <c r="H4" s="218">
        <v>1.7382938987837795E-4</v>
      </c>
    </row>
    <row r="5" spans="1:8" ht="15">
      <c r="A5" s="23" t="s">
        <v>2210</v>
      </c>
      <c r="B5" s="23" t="s">
        <v>1380</v>
      </c>
      <c r="C5" s="233">
        <v>8831.64</v>
      </c>
      <c r="D5" s="234">
        <v>0</v>
      </c>
      <c r="E5" s="223" t="s">
        <v>2166</v>
      </c>
      <c r="F5" s="235" t="s">
        <v>2166</v>
      </c>
      <c r="G5" s="235" t="s">
        <v>2166</v>
      </c>
      <c r="H5" s="218" t="s">
        <v>2166</v>
      </c>
    </row>
    <row r="6" spans="1:8" ht="15">
      <c r="A6" s="23" t="s">
        <v>2211</v>
      </c>
      <c r="B6" s="23" t="s">
        <v>1382</v>
      </c>
      <c r="C6" s="233">
        <v>9067.23</v>
      </c>
      <c r="D6" s="234">
        <v>3.95E-2</v>
      </c>
      <c r="E6" s="223">
        <v>0.155</v>
      </c>
      <c r="F6" s="235">
        <v>0.19756124999999999</v>
      </c>
      <c r="G6" s="235">
        <v>2.7788678401515697E-4</v>
      </c>
      <c r="H6" s="218">
        <v>5.4899660408514425E-5</v>
      </c>
    </row>
    <row r="7" spans="1:8" ht="15">
      <c r="A7" s="23" t="s">
        <v>2212</v>
      </c>
      <c r="B7" s="23" t="s">
        <v>1384</v>
      </c>
      <c r="C7" s="233">
        <v>2033812</v>
      </c>
      <c r="D7" s="234">
        <v>7.3000000000000001E-3</v>
      </c>
      <c r="E7" s="223">
        <v>0.13500000000000001</v>
      </c>
      <c r="F7" s="235">
        <v>0.14279275</v>
      </c>
      <c r="G7" s="235">
        <v>6.2330995901883429E-2</v>
      </c>
      <c r="H7" s="218">
        <v>8.9004143150686645E-3</v>
      </c>
    </row>
    <row r="8" spans="1:8" ht="15">
      <c r="A8" s="23" t="s">
        <v>2213</v>
      </c>
      <c r="B8" s="23" t="s">
        <v>1386</v>
      </c>
      <c r="C8" s="233">
        <v>289469.59999999998</v>
      </c>
      <c r="D8" s="234">
        <v>3.6200000000000003E-2</v>
      </c>
      <c r="E8" s="223">
        <v>4.4999999999999998E-2</v>
      </c>
      <c r="F8" s="235">
        <v>8.201449999999999E-2</v>
      </c>
      <c r="G8" s="235">
        <v>8.8714829351581332E-3</v>
      </c>
      <c r="H8" s="218">
        <v>7.2759023718552661E-4</v>
      </c>
    </row>
    <row r="9" spans="1:8" ht="15">
      <c r="A9" s="23" t="s">
        <v>2214</v>
      </c>
      <c r="B9" s="23" t="s">
        <v>1236</v>
      </c>
      <c r="C9" s="233">
        <v>33854.32</v>
      </c>
      <c r="D9" s="234">
        <v>1.1899999999999999E-2</v>
      </c>
      <c r="E9" s="223">
        <v>8.5000000000000006E-2</v>
      </c>
      <c r="F9" s="235">
        <v>9.7405749999999999E-2</v>
      </c>
      <c r="G9" s="235">
        <v>1.0375459881154453E-3</v>
      </c>
      <c r="H9" s="218">
        <v>1.0106294513187604E-4</v>
      </c>
    </row>
    <row r="10" spans="1:8" ht="15">
      <c r="A10" s="23" t="s">
        <v>2215</v>
      </c>
      <c r="B10" s="23" t="s">
        <v>1389</v>
      </c>
      <c r="C10" s="233">
        <v>193902.9</v>
      </c>
      <c r="D10" s="234">
        <v>1.83E-2</v>
      </c>
      <c r="E10" s="223">
        <v>7.0000000000000007E-2</v>
      </c>
      <c r="F10" s="235">
        <v>8.8940500000000006E-2</v>
      </c>
      <c r="G10" s="235">
        <v>5.9426145903669131E-3</v>
      </c>
      <c r="H10" s="218">
        <v>5.2853911297452846E-4</v>
      </c>
    </row>
    <row r="11" spans="1:8" ht="15">
      <c r="A11" s="23" t="s">
        <v>3087</v>
      </c>
      <c r="B11" s="23" t="s">
        <v>3088</v>
      </c>
      <c r="C11" s="233">
        <v>23182.34</v>
      </c>
      <c r="D11" s="234">
        <v>0</v>
      </c>
      <c r="E11" s="223">
        <v>0.19500000000000001</v>
      </c>
      <c r="F11" s="235">
        <v>0.19500000000000001</v>
      </c>
      <c r="G11" s="235">
        <v>7.1047783154788561E-4</v>
      </c>
      <c r="H11" s="218">
        <v>1.3854317715183769E-4</v>
      </c>
    </row>
    <row r="12" spans="1:8" ht="15">
      <c r="A12" s="23" t="s">
        <v>2216</v>
      </c>
      <c r="B12" s="23" t="s">
        <v>1391</v>
      </c>
      <c r="C12" s="233">
        <v>169668.9</v>
      </c>
      <c r="D12" s="234">
        <v>1.66E-2</v>
      </c>
      <c r="E12" s="223">
        <v>0.12</v>
      </c>
      <c r="F12" s="235">
        <v>0.137596</v>
      </c>
      <c r="G12" s="235">
        <v>5.1999061420510201E-3</v>
      </c>
      <c r="H12" s="218">
        <v>7.154862855216521E-4</v>
      </c>
    </row>
    <row r="13" spans="1:8" ht="15">
      <c r="A13" s="23" t="s">
        <v>2217</v>
      </c>
      <c r="B13" s="23" t="s">
        <v>1393</v>
      </c>
      <c r="C13" s="233">
        <v>159438.5</v>
      </c>
      <c r="D13" s="234">
        <v>0</v>
      </c>
      <c r="E13" s="223">
        <v>0.13500000000000001</v>
      </c>
      <c r="F13" s="235">
        <v>0.13500000000000001</v>
      </c>
      <c r="G13" s="235">
        <v>4.8863712526538549E-3</v>
      </c>
      <c r="H13" s="218">
        <v>6.596601191082704E-4</v>
      </c>
    </row>
    <row r="14" spans="1:8" ht="15">
      <c r="A14" s="23" t="s">
        <v>2218</v>
      </c>
      <c r="B14" s="23" t="s">
        <v>1395</v>
      </c>
      <c r="C14" s="233">
        <v>84497.3</v>
      </c>
      <c r="D14" s="234">
        <v>1.83E-2</v>
      </c>
      <c r="E14" s="223">
        <v>0.115</v>
      </c>
      <c r="F14" s="235">
        <v>0.13435225000000001</v>
      </c>
      <c r="G14" s="235">
        <v>2.5896203090650534E-3</v>
      </c>
      <c r="H14" s="218">
        <v>3.4792131516858535E-4</v>
      </c>
    </row>
    <row r="15" spans="1:8" ht="15">
      <c r="A15" s="23" t="s">
        <v>2219</v>
      </c>
      <c r="B15" s="23" t="s">
        <v>1397</v>
      </c>
      <c r="C15" s="233">
        <v>47428.11</v>
      </c>
      <c r="D15" s="234">
        <v>1.8500000000000003E-2</v>
      </c>
      <c r="E15" s="223">
        <v>0.14499999999999999</v>
      </c>
      <c r="F15" s="235">
        <v>0.16484124999999999</v>
      </c>
      <c r="G15" s="235">
        <v>1.4535469994493475E-3</v>
      </c>
      <c r="H15" s="218">
        <v>2.3960450432297976E-4</v>
      </c>
    </row>
    <row r="16" spans="1:8" ht="15">
      <c r="A16" s="23" t="s">
        <v>2220</v>
      </c>
      <c r="B16" s="23" t="s">
        <v>1399</v>
      </c>
      <c r="C16" s="233">
        <v>99141.45</v>
      </c>
      <c r="D16" s="234">
        <v>2.0899999999999998E-2</v>
      </c>
      <c r="E16" s="223">
        <v>0.1</v>
      </c>
      <c r="F16" s="235">
        <v>0.121945</v>
      </c>
      <c r="G16" s="235">
        <v>3.0384250430505774E-3</v>
      </c>
      <c r="H16" s="218">
        <v>3.7052074187480263E-4</v>
      </c>
    </row>
    <row r="17" spans="1:8" ht="15">
      <c r="A17" s="23" t="s">
        <v>2221</v>
      </c>
      <c r="B17" s="23" t="s">
        <v>1401</v>
      </c>
      <c r="C17" s="233">
        <v>40599.360000000001</v>
      </c>
      <c r="D17" s="234">
        <v>0</v>
      </c>
      <c r="E17" s="223">
        <v>0.14000000000000001</v>
      </c>
      <c r="F17" s="235">
        <v>0.14000000000000001</v>
      </c>
      <c r="G17" s="235">
        <v>1.2442637479664247E-3</v>
      </c>
      <c r="H17" s="218">
        <v>1.7419692471529947E-4</v>
      </c>
    </row>
    <row r="18" spans="1:8" ht="15">
      <c r="A18" s="23" t="s">
        <v>2222</v>
      </c>
      <c r="B18" s="23" t="s">
        <v>136</v>
      </c>
      <c r="C18" s="233">
        <v>22996.16</v>
      </c>
      <c r="D18" s="234">
        <v>2.7900000000000001E-2</v>
      </c>
      <c r="E18" s="223">
        <v>6.5000000000000002E-2</v>
      </c>
      <c r="F18" s="235">
        <v>9.3806749999999994E-2</v>
      </c>
      <c r="G18" s="235">
        <v>7.0477190355797668E-4</v>
      </c>
      <c r="H18" s="218">
        <v>6.6112361764087226E-5</v>
      </c>
    </row>
    <row r="19" spans="1:8" ht="15">
      <c r="A19" s="23" t="s">
        <v>2223</v>
      </c>
      <c r="B19" s="23" t="s">
        <v>129</v>
      </c>
      <c r="C19" s="233">
        <v>49075.5</v>
      </c>
      <c r="D19" s="234">
        <v>3.4799999999999998E-2</v>
      </c>
      <c r="E19" s="223">
        <v>6.5000000000000002E-2</v>
      </c>
      <c r="F19" s="235">
        <v>0.10093099999999999</v>
      </c>
      <c r="G19" s="235">
        <v>1.5040351760058847E-3</v>
      </c>
      <c r="H19" s="218">
        <v>1.5180377434944993E-4</v>
      </c>
    </row>
    <row r="20" spans="1:8" ht="15">
      <c r="A20" s="23" t="s">
        <v>2747</v>
      </c>
      <c r="B20" s="23" t="s">
        <v>1339</v>
      </c>
      <c r="C20" s="233">
        <v>18221.68</v>
      </c>
      <c r="D20" s="234">
        <v>2.4300000000000002E-2</v>
      </c>
      <c r="E20" s="223" t="s">
        <v>2166</v>
      </c>
      <c r="F20" s="235" t="s">
        <v>2166</v>
      </c>
      <c r="G20" s="235" t="s">
        <v>2166</v>
      </c>
      <c r="H20" s="218" t="s">
        <v>2166</v>
      </c>
    </row>
    <row r="21" spans="1:8" ht="15">
      <c r="A21" s="23" t="s">
        <v>2225</v>
      </c>
      <c r="B21" s="23" t="s">
        <v>1406</v>
      </c>
      <c r="C21" s="233">
        <v>44868.59</v>
      </c>
      <c r="D21" s="234">
        <v>2.3799999999999998E-2</v>
      </c>
      <c r="E21" s="223">
        <v>0.09</v>
      </c>
      <c r="F21" s="235">
        <v>0.114871</v>
      </c>
      <c r="G21" s="235">
        <v>1.3751044341430219E-3</v>
      </c>
      <c r="H21" s="218">
        <v>1.5795962145444308E-4</v>
      </c>
    </row>
    <row r="22" spans="1:8" ht="15">
      <c r="A22" s="23" t="s">
        <v>2226</v>
      </c>
      <c r="B22" s="23" t="s">
        <v>1408</v>
      </c>
      <c r="C22" s="233">
        <v>47717.21</v>
      </c>
      <c r="D22" s="234">
        <v>0.02</v>
      </c>
      <c r="E22" s="223">
        <v>6.5000000000000002E-2</v>
      </c>
      <c r="F22" s="235">
        <v>8.5650000000000004E-2</v>
      </c>
      <c r="G22" s="235">
        <v>1.4624071551152765E-3</v>
      </c>
      <c r="H22" s="218">
        <v>1.2525517283562345E-4</v>
      </c>
    </row>
    <row r="23" spans="1:8" ht="15">
      <c r="A23" s="23" t="s">
        <v>2227</v>
      </c>
      <c r="B23" s="23" t="s">
        <v>1410</v>
      </c>
      <c r="C23" s="233">
        <v>6827.83</v>
      </c>
      <c r="D23" s="234">
        <v>2.1700000000000001E-2</v>
      </c>
      <c r="E23" s="223">
        <v>0.14000000000000001</v>
      </c>
      <c r="F23" s="235">
        <v>0.163219</v>
      </c>
      <c r="G23" s="235">
        <v>2.0925505589934406E-4</v>
      </c>
      <c r="H23" s="218">
        <v>3.4154400968835038E-5</v>
      </c>
    </row>
    <row r="24" spans="1:8" ht="15">
      <c r="A24" s="23" t="s">
        <v>2228</v>
      </c>
      <c r="B24" s="23" t="s">
        <v>1412</v>
      </c>
      <c r="C24" s="233">
        <v>39997.19</v>
      </c>
      <c r="D24" s="234">
        <v>1.0800000000000001E-2</v>
      </c>
      <c r="E24" s="223">
        <v>0.185</v>
      </c>
      <c r="F24" s="235">
        <v>0.196799</v>
      </c>
      <c r="G24" s="235">
        <v>1.2258088190928429E-3</v>
      </c>
      <c r="H24" s="218">
        <v>2.412379497886524E-4</v>
      </c>
    </row>
    <row r="25" spans="1:8" ht="15">
      <c r="A25" s="23" t="s">
        <v>2229</v>
      </c>
      <c r="B25" s="23" t="s">
        <v>1414</v>
      </c>
      <c r="C25" s="233">
        <v>13555.32</v>
      </c>
      <c r="D25" s="234">
        <v>0</v>
      </c>
      <c r="E25" s="223">
        <v>5.5E-2</v>
      </c>
      <c r="F25" s="235">
        <v>5.5E-2</v>
      </c>
      <c r="G25" s="235">
        <v>4.1543495434618265E-4</v>
      </c>
      <c r="H25" s="218">
        <v>2.2848922489040046E-5</v>
      </c>
    </row>
    <row r="26" spans="1:8" ht="15">
      <c r="A26" s="23" t="s">
        <v>2230</v>
      </c>
      <c r="B26" s="23" t="s">
        <v>1416</v>
      </c>
      <c r="C26" s="233">
        <v>26190.11</v>
      </c>
      <c r="D26" s="234">
        <v>7.0999999999999995E-3</v>
      </c>
      <c r="E26" s="223">
        <v>0.215</v>
      </c>
      <c r="F26" s="235">
        <v>0.22286324999999998</v>
      </c>
      <c r="G26" s="235">
        <v>8.0265808200555224E-4</v>
      </c>
      <c r="H26" s="218">
        <v>1.7888298879452388E-4</v>
      </c>
    </row>
    <row r="27" spans="1:8" ht="15">
      <c r="A27" s="23" t="s">
        <v>2231</v>
      </c>
      <c r="B27" s="23" t="s">
        <v>2159</v>
      </c>
      <c r="C27" s="233">
        <v>17546.07</v>
      </c>
      <c r="D27" s="234">
        <v>0</v>
      </c>
      <c r="E27" s="223">
        <v>0.17</v>
      </c>
      <c r="F27" s="235">
        <v>0.17</v>
      </c>
      <c r="G27" s="235">
        <v>5.3774095996294636E-4</v>
      </c>
      <c r="H27" s="218">
        <v>9.1415963193700883E-5</v>
      </c>
    </row>
    <row r="28" spans="1:8" ht="15">
      <c r="A28" s="23" t="s">
        <v>2232</v>
      </c>
      <c r="B28" s="23" t="s">
        <v>1418</v>
      </c>
      <c r="C28" s="233">
        <v>5618.75</v>
      </c>
      <c r="D28" s="234">
        <v>0</v>
      </c>
      <c r="E28" s="223" t="s">
        <v>2166</v>
      </c>
      <c r="F28" s="235" t="s">
        <v>2166</v>
      </c>
      <c r="G28" s="235" t="s">
        <v>2166</v>
      </c>
      <c r="H28" s="218" t="s">
        <v>2166</v>
      </c>
    </row>
    <row r="29" spans="1:8" ht="15">
      <c r="A29" s="23" t="s">
        <v>2233</v>
      </c>
      <c r="B29" s="23" t="s">
        <v>1420</v>
      </c>
      <c r="C29" s="233">
        <v>36963.360000000001</v>
      </c>
      <c r="D29" s="234">
        <v>2.4500000000000001E-2</v>
      </c>
      <c r="E29" s="223">
        <v>2.5000000000000001E-2</v>
      </c>
      <c r="F29" s="235">
        <v>4.9806249999999996E-2</v>
      </c>
      <c r="G29" s="235">
        <v>1.1328298980829308E-3</v>
      </c>
      <c r="H29" s="218">
        <v>5.6422009111392972E-5</v>
      </c>
    </row>
    <row r="30" spans="1:8" ht="15">
      <c r="A30" s="23" t="s">
        <v>2710</v>
      </c>
      <c r="B30" s="23" t="s">
        <v>1422</v>
      </c>
      <c r="C30" s="233">
        <v>9596.19</v>
      </c>
      <c r="D30" s="234">
        <v>1.4999999999999999E-2</v>
      </c>
      <c r="E30" s="223">
        <v>0.11</v>
      </c>
      <c r="F30" s="235">
        <v>0.12582499999999999</v>
      </c>
      <c r="G30" s="235">
        <v>2.9409801867807581E-4</v>
      </c>
      <c r="H30" s="218">
        <v>3.7004883200168884E-5</v>
      </c>
    </row>
    <row r="31" spans="1:8" ht="15">
      <c r="A31" s="23" t="s">
        <v>2234</v>
      </c>
      <c r="B31" s="23" t="s">
        <v>1424</v>
      </c>
      <c r="C31" s="233">
        <v>83817.64</v>
      </c>
      <c r="D31" s="234">
        <v>1.11E-2</v>
      </c>
      <c r="E31" s="223">
        <v>0.16500000000000001</v>
      </c>
      <c r="F31" s="235">
        <v>0.17701575</v>
      </c>
      <c r="G31" s="235">
        <v>2.5687905152224199E-3</v>
      </c>
      <c r="H31" s="218">
        <v>4.5471637964498307E-4</v>
      </c>
    </row>
    <row r="32" spans="1:8" ht="15">
      <c r="A32" s="23" t="s">
        <v>2711</v>
      </c>
      <c r="B32" s="23" t="s">
        <v>2651</v>
      </c>
      <c r="C32" s="233">
        <v>17912.669999999998</v>
      </c>
      <c r="D32" s="234">
        <v>4.07E-2</v>
      </c>
      <c r="E32" s="223">
        <v>0.14499999999999999</v>
      </c>
      <c r="F32" s="235">
        <v>0.18865074999999998</v>
      </c>
      <c r="G32" s="235">
        <v>5.4897628707166154E-4</v>
      </c>
      <c r="H32" s="218">
        <v>1.0356478828828424E-4</v>
      </c>
    </row>
    <row r="33" spans="1:8" ht="15">
      <c r="A33" s="23" t="s">
        <v>2236</v>
      </c>
      <c r="B33" s="23" t="s">
        <v>2108</v>
      </c>
      <c r="C33" s="233">
        <v>104231.9</v>
      </c>
      <c r="D33" s="234">
        <v>0</v>
      </c>
      <c r="E33" s="223">
        <v>0.255</v>
      </c>
      <c r="F33" s="235">
        <v>0.255</v>
      </c>
      <c r="G33" s="235">
        <v>3.1944339652561411E-3</v>
      </c>
      <c r="H33" s="218">
        <v>8.1458066114031597E-4</v>
      </c>
    </row>
    <row r="34" spans="1:8" ht="15">
      <c r="A34" s="23" t="s">
        <v>2237</v>
      </c>
      <c r="B34" s="23" t="s">
        <v>1426</v>
      </c>
      <c r="C34" s="233">
        <v>32346.77</v>
      </c>
      <c r="D34" s="234">
        <v>6.3E-3</v>
      </c>
      <c r="E34" s="223">
        <v>0.1</v>
      </c>
      <c r="F34" s="235">
        <v>0.106615</v>
      </c>
      <c r="G34" s="235">
        <v>9.9134354026289844E-4</v>
      </c>
      <c r="H34" s="218">
        <v>1.0569209154512892E-4</v>
      </c>
    </row>
    <row r="35" spans="1:8" ht="15">
      <c r="A35" s="23" t="s">
        <v>2238</v>
      </c>
      <c r="B35" s="23" t="s">
        <v>1428</v>
      </c>
      <c r="C35" s="233">
        <v>141052.1</v>
      </c>
      <c r="D35" s="234">
        <v>3.2500000000000001E-2</v>
      </c>
      <c r="E35" s="223">
        <v>5.5E-2</v>
      </c>
      <c r="F35" s="235">
        <v>8.8393750000000007E-2</v>
      </c>
      <c r="G35" s="235">
        <v>4.3228763853552111E-3</v>
      </c>
      <c r="H35" s="218">
        <v>3.8211525448799224E-4</v>
      </c>
    </row>
    <row r="36" spans="1:8" ht="15">
      <c r="A36" s="23" t="s">
        <v>2239</v>
      </c>
      <c r="B36" s="23" t="s">
        <v>1430</v>
      </c>
      <c r="C36" s="233">
        <v>33382.42</v>
      </c>
      <c r="D36" s="234">
        <v>1.6899999999999998E-2</v>
      </c>
      <c r="E36" s="223">
        <v>0.15</v>
      </c>
      <c r="F36" s="235">
        <v>0.1681675</v>
      </c>
      <c r="G36" s="235">
        <v>1.0230834925818862E-3</v>
      </c>
      <c r="H36" s="218">
        <v>1.7204939323876435E-4</v>
      </c>
    </row>
    <row r="37" spans="1:8" ht="15">
      <c r="A37" s="23" t="s">
        <v>2240</v>
      </c>
      <c r="B37" s="23" t="s">
        <v>1432</v>
      </c>
      <c r="C37" s="233">
        <v>101966.8</v>
      </c>
      <c r="D37" s="234">
        <v>2.87E-2</v>
      </c>
      <c r="E37" s="223">
        <v>0.06</v>
      </c>
      <c r="F37" s="235">
        <v>8.9561000000000002E-2</v>
      </c>
      <c r="G37" s="235">
        <v>3.1250145996425272E-3</v>
      </c>
      <c r="H37" s="218">
        <v>2.798794325585844E-4</v>
      </c>
    </row>
    <row r="38" spans="1:8" ht="15">
      <c r="A38" s="23" t="s">
        <v>2241</v>
      </c>
      <c r="B38" s="23" t="s">
        <v>1434</v>
      </c>
      <c r="C38" s="233">
        <v>868257.7</v>
      </c>
      <c r="D38" s="234">
        <v>0</v>
      </c>
      <c r="E38" s="223">
        <v>0.26500000000000001</v>
      </c>
      <c r="F38" s="235">
        <v>0.26500000000000001</v>
      </c>
      <c r="G38" s="235">
        <v>2.6609817987345304E-2</v>
      </c>
      <c r="H38" s="218">
        <v>7.0516017666465061E-3</v>
      </c>
    </row>
    <row r="39" spans="1:8" ht="15">
      <c r="A39" s="23" t="s">
        <v>2243</v>
      </c>
      <c r="B39" s="23" t="s">
        <v>2244</v>
      </c>
      <c r="C39" s="233">
        <v>34779.82</v>
      </c>
      <c r="D39" s="234">
        <v>0</v>
      </c>
      <c r="E39" s="223">
        <v>0.14000000000000001</v>
      </c>
      <c r="F39" s="235">
        <v>0.14000000000000001</v>
      </c>
      <c r="G39" s="235">
        <v>1.0659101322483314E-3</v>
      </c>
      <c r="H39" s="218">
        <v>1.4922741851476642E-4</v>
      </c>
    </row>
    <row r="40" spans="1:8" ht="15">
      <c r="A40" s="23" t="s">
        <v>2245</v>
      </c>
      <c r="B40" s="23" t="s">
        <v>2151</v>
      </c>
      <c r="C40" s="233">
        <v>21157.16</v>
      </c>
      <c r="D40" s="234">
        <v>0</v>
      </c>
      <c r="E40" s="223">
        <v>8.5000000000000006E-2</v>
      </c>
      <c r="F40" s="235">
        <v>8.5000000000000006E-2</v>
      </c>
      <c r="G40" s="235">
        <v>6.4841138377366833E-4</v>
      </c>
      <c r="H40" s="218">
        <v>5.511496762076181E-5</v>
      </c>
    </row>
    <row r="41" spans="1:8" ht="15">
      <c r="A41" s="23" t="s">
        <v>2246</v>
      </c>
      <c r="B41" s="23" t="s">
        <v>1436</v>
      </c>
      <c r="C41" s="233">
        <v>62844.66</v>
      </c>
      <c r="D41" s="234">
        <v>7.7000000000000002E-3</v>
      </c>
      <c r="E41" s="223">
        <v>7.4999999999999997E-2</v>
      </c>
      <c r="F41" s="235">
        <v>8.298875E-2</v>
      </c>
      <c r="G41" s="235">
        <v>1.92602376469175E-3</v>
      </c>
      <c r="H41" s="218">
        <v>1.5983830470206247E-4</v>
      </c>
    </row>
    <row r="42" spans="1:8" ht="15">
      <c r="A42" s="23" t="s">
        <v>2765</v>
      </c>
      <c r="B42" s="23" t="s">
        <v>2155</v>
      </c>
      <c r="C42" s="233">
        <v>9267.39</v>
      </c>
      <c r="D42" s="234">
        <v>1.9799999999999998E-2</v>
      </c>
      <c r="E42" s="223">
        <v>0.11</v>
      </c>
      <c r="F42" s="235">
        <v>0.13088900000000001</v>
      </c>
      <c r="G42" s="235">
        <v>2.8402116228597109E-4</v>
      </c>
      <c r="H42" s="218">
        <v>3.7175245910448474E-5</v>
      </c>
    </row>
    <row r="43" spans="1:8" ht="15">
      <c r="A43" s="23" t="s">
        <v>2843</v>
      </c>
      <c r="B43" s="23" t="s">
        <v>1437</v>
      </c>
      <c r="C43" s="233">
        <v>13638.56</v>
      </c>
      <c r="D43" s="234">
        <v>2.3700000000000002E-2</v>
      </c>
      <c r="E43" s="223">
        <v>0.495</v>
      </c>
      <c r="F43" s="235">
        <v>0.52456575000000005</v>
      </c>
      <c r="G43" s="235">
        <v>4.1798604171260236E-4</v>
      </c>
      <c r="H43" s="218">
        <v>2.1926116146050257E-4</v>
      </c>
    </row>
    <row r="44" spans="1:8" ht="15">
      <c r="A44" s="23" t="s">
        <v>2748</v>
      </c>
      <c r="B44" s="23" t="s">
        <v>1439</v>
      </c>
      <c r="C44" s="233">
        <v>68001.36</v>
      </c>
      <c r="D44" s="234">
        <v>2.1099999999999997E-2</v>
      </c>
      <c r="E44" s="223">
        <v>0.11</v>
      </c>
      <c r="F44" s="235">
        <v>0.1322605</v>
      </c>
      <c r="G44" s="235">
        <v>2.084063075388728E-3</v>
      </c>
      <c r="H44" s="218">
        <v>2.7563922438245087E-4</v>
      </c>
    </row>
    <row r="45" spans="1:8" ht="15">
      <c r="A45" s="23" t="s">
        <v>2247</v>
      </c>
      <c r="B45" s="23" t="s">
        <v>1441</v>
      </c>
      <c r="C45" s="233">
        <v>46130.35</v>
      </c>
      <c r="D45" s="234">
        <v>1.0800000000000001E-2</v>
      </c>
      <c r="E45" s="223">
        <v>0.13</v>
      </c>
      <c r="F45" s="235">
        <v>0.14150200000000002</v>
      </c>
      <c r="G45" s="235">
        <v>1.4137740640739892E-3</v>
      </c>
      <c r="H45" s="218">
        <v>2.0005185761459764E-4</v>
      </c>
    </row>
    <row r="46" spans="1:8" ht="15">
      <c r="A46" s="23" t="s">
        <v>2248</v>
      </c>
      <c r="B46" s="23" t="s">
        <v>2177</v>
      </c>
      <c r="C46" s="233">
        <v>25977.06</v>
      </c>
      <c r="D46" s="234">
        <v>0</v>
      </c>
      <c r="E46" s="223">
        <v>0.26</v>
      </c>
      <c r="F46" s="235">
        <v>0.26</v>
      </c>
      <c r="G46" s="235">
        <v>7.9612865909089927E-4</v>
      </c>
      <c r="H46" s="218">
        <v>2.0699345136363382E-4</v>
      </c>
    </row>
    <row r="47" spans="1:8" ht="15">
      <c r="A47" s="23" t="s">
        <v>2249</v>
      </c>
      <c r="B47" s="23" t="s">
        <v>2110</v>
      </c>
      <c r="C47" s="233">
        <v>23215.09</v>
      </c>
      <c r="D47" s="234">
        <v>3.3000000000000002E-2</v>
      </c>
      <c r="E47" s="223">
        <v>0.1</v>
      </c>
      <c r="F47" s="235">
        <v>0.13464999999999999</v>
      </c>
      <c r="G47" s="235">
        <v>7.1148153302854689E-4</v>
      </c>
      <c r="H47" s="218">
        <v>9.5800988422293839E-5</v>
      </c>
    </row>
    <row r="48" spans="1:8" ht="15">
      <c r="A48" s="23" t="s">
        <v>2251</v>
      </c>
      <c r="B48" s="23" t="s">
        <v>2207</v>
      </c>
      <c r="C48" s="233">
        <v>15659.17</v>
      </c>
      <c r="D48" s="234">
        <v>2.7000000000000003E-2</v>
      </c>
      <c r="E48" s="223">
        <v>7.4999999999999997E-2</v>
      </c>
      <c r="F48" s="235">
        <v>0.10301250000000001</v>
      </c>
      <c r="G48" s="235">
        <v>4.7991243099012888E-4</v>
      </c>
      <c r="H48" s="218">
        <v>4.9436979297370652E-5</v>
      </c>
    </row>
    <row r="49" spans="1:8" ht="15">
      <c r="A49" s="23" t="s">
        <v>2252</v>
      </c>
      <c r="B49" s="23" t="s">
        <v>1443</v>
      </c>
      <c r="C49" s="233">
        <v>60131.91</v>
      </c>
      <c r="D49" s="234">
        <v>6.8000000000000005E-3</v>
      </c>
      <c r="E49" s="223">
        <v>0.115</v>
      </c>
      <c r="F49" s="235">
        <v>0.12219100000000001</v>
      </c>
      <c r="G49" s="235">
        <v>1.8428851023508679E-3</v>
      </c>
      <c r="H49" s="218">
        <v>2.251839735413549E-4</v>
      </c>
    </row>
    <row r="50" spans="1:8" ht="15">
      <c r="A50" s="23" t="s">
        <v>2253</v>
      </c>
      <c r="B50" s="23" t="s">
        <v>1445</v>
      </c>
      <c r="C50" s="233">
        <v>22964.05</v>
      </c>
      <c r="D50" s="234">
        <v>4.0899999999999999E-2</v>
      </c>
      <c r="E50" s="223">
        <v>0.09</v>
      </c>
      <c r="F50" s="235">
        <v>0.13274049999999998</v>
      </c>
      <c r="G50" s="235">
        <v>7.0378781639632672E-4</v>
      </c>
      <c r="H50" s="218">
        <v>9.3421146642356595E-5</v>
      </c>
    </row>
    <row r="51" spans="1:8" ht="15">
      <c r="A51" s="23" t="s">
        <v>2254</v>
      </c>
      <c r="B51" s="23" t="s">
        <v>1447</v>
      </c>
      <c r="C51" s="233">
        <v>226897.2</v>
      </c>
      <c r="D51" s="234">
        <v>3.2799999999999996E-2</v>
      </c>
      <c r="E51" s="223">
        <v>0.3</v>
      </c>
      <c r="F51" s="235">
        <v>0.33771999999999996</v>
      </c>
      <c r="G51" s="235">
        <v>6.9538032243633262E-3</v>
      </c>
      <c r="H51" s="218">
        <v>2.3484384249319824E-3</v>
      </c>
    </row>
    <row r="52" spans="1:8" ht="15">
      <c r="A52" s="23" t="s">
        <v>2255</v>
      </c>
      <c r="B52" s="23" t="s">
        <v>1449</v>
      </c>
      <c r="C52" s="233">
        <v>15152.59</v>
      </c>
      <c r="D52" s="234">
        <v>1.72E-2</v>
      </c>
      <c r="E52" s="223">
        <v>0.105</v>
      </c>
      <c r="F52" s="235">
        <v>0.12310299999999999</v>
      </c>
      <c r="G52" s="235">
        <v>4.6438708454513979E-4</v>
      </c>
      <c r="H52" s="218">
        <v>5.7167443268760337E-5</v>
      </c>
    </row>
    <row r="53" spans="1:8" ht="15">
      <c r="A53" s="23" t="s">
        <v>2256</v>
      </c>
      <c r="B53" s="23" t="s">
        <v>110</v>
      </c>
      <c r="C53" s="233">
        <v>28577.75</v>
      </c>
      <c r="D53" s="234">
        <v>1.7899999999999999E-2</v>
      </c>
      <c r="E53" s="223">
        <v>0.03</v>
      </c>
      <c r="F53" s="235">
        <v>4.8168499999999996E-2</v>
      </c>
      <c r="G53" s="235">
        <v>8.7583297676237975E-4</v>
      </c>
      <c r="H53" s="218">
        <v>4.2187560741178684E-5</v>
      </c>
    </row>
    <row r="54" spans="1:8" ht="15">
      <c r="A54" s="23" t="s">
        <v>2257</v>
      </c>
      <c r="B54" s="23" t="s">
        <v>1452</v>
      </c>
      <c r="C54" s="233">
        <v>112453.4</v>
      </c>
      <c r="D54" s="234">
        <v>1.38E-2</v>
      </c>
      <c r="E54" s="223">
        <v>0.1</v>
      </c>
      <c r="F54" s="235">
        <v>0.11449000000000001</v>
      </c>
      <c r="G54" s="235">
        <v>3.4464013461189421E-3</v>
      </c>
      <c r="H54" s="218">
        <v>3.9457849011715772E-4</v>
      </c>
    </row>
    <row r="55" spans="1:8" ht="15">
      <c r="A55" s="23" t="s">
        <v>2258</v>
      </c>
      <c r="B55" s="23" t="s">
        <v>1454</v>
      </c>
      <c r="C55" s="233">
        <v>45967.31</v>
      </c>
      <c r="D55" s="234">
        <v>0</v>
      </c>
      <c r="E55" s="223">
        <v>0.14499999999999999</v>
      </c>
      <c r="F55" s="235">
        <v>0.14499999999999999</v>
      </c>
      <c r="G55" s="235">
        <v>1.4087773163058361E-3</v>
      </c>
      <c r="H55" s="218">
        <v>2.0427271086434623E-4</v>
      </c>
    </row>
    <row r="56" spans="1:8" ht="15">
      <c r="A56" s="23" t="s">
        <v>2259</v>
      </c>
      <c r="B56" s="23" t="s">
        <v>1456</v>
      </c>
      <c r="C56" s="233">
        <v>121292.5</v>
      </c>
      <c r="D56" s="234">
        <v>0</v>
      </c>
      <c r="E56" s="223" t="s">
        <v>2166</v>
      </c>
      <c r="F56" s="235" t="s">
        <v>2166</v>
      </c>
      <c r="G56" s="235" t="s">
        <v>2166</v>
      </c>
      <c r="H56" s="218" t="s">
        <v>2166</v>
      </c>
    </row>
    <row r="57" spans="1:8" ht="15">
      <c r="A57" s="23" t="s">
        <v>2260</v>
      </c>
      <c r="B57" s="23" t="s">
        <v>1458</v>
      </c>
      <c r="C57" s="233">
        <v>273954.7</v>
      </c>
      <c r="D57" s="234">
        <v>2.64E-2</v>
      </c>
      <c r="E57" s="223">
        <v>8.5000000000000006E-2</v>
      </c>
      <c r="F57" s="235">
        <v>0.11252200000000001</v>
      </c>
      <c r="G57" s="235">
        <v>8.3959920007364037E-3</v>
      </c>
      <c r="H57" s="218">
        <v>9.4473381190686174E-4</v>
      </c>
    </row>
    <row r="58" spans="1:8" ht="15">
      <c r="A58" s="23" t="s">
        <v>2270</v>
      </c>
      <c r="B58" s="23" t="s">
        <v>2956</v>
      </c>
      <c r="C58" s="233">
        <v>16474.3</v>
      </c>
      <c r="D58" s="234">
        <v>1.6E-2</v>
      </c>
      <c r="E58" s="223">
        <v>0.215</v>
      </c>
      <c r="F58" s="235">
        <v>0.23271999999999998</v>
      </c>
      <c r="G58" s="235">
        <v>5.0489402451475262E-4</v>
      </c>
      <c r="H58" s="218">
        <v>1.1749893738507321E-4</v>
      </c>
    </row>
    <row r="59" spans="1:8" ht="15">
      <c r="A59" s="23" t="s">
        <v>2261</v>
      </c>
      <c r="B59" s="23" t="s">
        <v>1460</v>
      </c>
      <c r="C59" s="233">
        <v>26376.62</v>
      </c>
      <c r="D59" s="234">
        <v>2.2200000000000001E-2</v>
      </c>
      <c r="E59" s="223">
        <v>0.08</v>
      </c>
      <c r="F59" s="235">
        <v>0.103088</v>
      </c>
      <c r="G59" s="235">
        <v>8.083741236287014E-4</v>
      </c>
      <c r="H59" s="218">
        <v>8.3333671656635565E-5</v>
      </c>
    </row>
    <row r="60" spans="1:8" ht="15">
      <c r="A60" s="23" t="s">
        <v>2878</v>
      </c>
      <c r="B60" s="23" t="s">
        <v>2879</v>
      </c>
      <c r="C60" s="233">
        <v>10882.44</v>
      </c>
      <c r="D60" s="234">
        <v>1.72E-2</v>
      </c>
      <c r="E60" s="223">
        <v>0.20499999999999999</v>
      </c>
      <c r="F60" s="235">
        <v>0.223963</v>
      </c>
      <c r="G60" s="235">
        <v>3.3351820278496356E-4</v>
      </c>
      <c r="H60" s="218">
        <v>7.4695737250328795E-5</v>
      </c>
    </row>
    <row r="61" spans="1:8" ht="15">
      <c r="A61" s="23" t="s">
        <v>2262</v>
      </c>
      <c r="B61" s="23" t="s">
        <v>1462</v>
      </c>
      <c r="C61" s="233">
        <v>18452.89</v>
      </c>
      <c r="D61" s="234">
        <v>4.5499999999999999E-2</v>
      </c>
      <c r="E61" s="223">
        <v>0.04</v>
      </c>
      <c r="F61" s="235">
        <v>8.6410000000000001E-2</v>
      </c>
      <c r="G61" s="235">
        <v>5.655326111596872E-4</v>
      </c>
      <c r="H61" s="218">
        <v>4.8867672930308568E-5</v>
      </c>
    </row>
    <row r="62" spans="1:8" ht="15">
      <c r="A62" s="23" t="s">
        <v>2263</v>
      </c>
      <c r="B62" s="23" t="s">
        <v>1464</v>
      </c>
      <c r="C62" s="233">
        <v>73605.98</v>
      </c>
      <c r="D62" s="234">
        <v>1.41E-2</v>
      </c>
      <c r="E62" s="223">
        <v>4.4999999999999998E-2</v>
      </c>
      <c r="F62" s="235">
        <v>5.9417249999999998E-2</v>
      </c>
      <c r="G62" s="235">
        <v>2.2558299576038066E-3</v>
      </c>
      <c r="H62" s="218">
        <v>1.3403521254843476E-4</v>
      </c>
    </row>
    <row r="63" spans="1:8" ht="15">
      <c r="A63" s="23" t="s">
        <v>2264</v>
      </c>
      <c r="B63" s="23" t="s">
        <v>1466</v>
      </c>
      <c r="C63" s="233">
        <v>13869.25</v>
      </c>
      <c r="D63" s="234">
        <v>4.3099999999999999E-2</v>
      </c>
      <c r="E63" s="223">
        <v>0.04</v>
      </c>
      <c r="F63" s="235">
        <v>8.3962000000000009E-2</v>
      </c>
      <c r="G63" s="235">
        <v>4.25056084295007E-4</v>
      </c>
      <c r="H63" s="218">
        <v>3.5688558949577379E-5</v>
      </c>
    </row>
    <row r="64" spans="1:8" ht="15">
      <c r="A64" s="23" t="s">
        <v>2265</v>
      </c>
      <c r="B64" s="23" t="s">
        <v>1468</v>
      </c>
      <c r="C64" s="233">
        <v>31398.37</v>
      </c>
      <c r="D64" s="234">
        <v>1.2500000000000001E-2</v>
      </c>
      <c r="E64" s="223">
        <v>0.14499999999999999</v>
      </c>
      <c r="F64" s="235">
        <v>0.15840625</v>
      </c>
      <c r="G64" s="235">
        <v>9.6227757127788588E-4</v>
      </c>
      <c r="H64" s="218">
        <v>1.5243078152523762E-4</v>
      </c>
    </row>
    <row r="65" spans="1:8" ht="15">
      <c r="A65" s="23" t="s">
        <v>2266</v>
      </c>
      <c r="B65" s="23" t="s">
        <v>1470</v>
      </c>
      <c r="C65" s="233">
        <v>38996.639999999999</v>
      </c>
      <c r="D65" s="234">
        <v>0</v>
      </c>
      <c r="E65" s="223">
        <v>-0.105</v>
      </c>
      <c r="F65" s="235">
        <v>-0.105</v>
      </c>
      <c r="G65" s="235">
        <v>1.1951445895821361E-3</v>
      </c>
      <c r="H65" s="218">
        <v>-1.254901819061243E-4</v>
      </c>
    </row>
    <row r="66" spans="1:8" ht="15">
      <c r="A66" s="23" t="s">
        <v>2768</v>
      </c>
      <c r="B66" s="23" t="s">
        <v>2769</v>
      </c>
      <c r="C66" s="233">
        <v>12934.67</v>
      </c>
      <c r="D66" s="234">
        <v>0</v>
      </c>
      <c r="E66" s="223">
        <v>0.15</v>
      </c>
      <c r="F66" s="235">
        <v>0.15</v>
      </c>
      <c r="G66" s="235">
        <v>3.9641366201114683E-4</v>
      </c>
      <c r="H66" s="218">
        <v>5.9462049301672019E-5</v>
      </c>
    </row>
    <row r="67" spans="1:8" ht="15">
      <c r="A67" s="23" t="s">
        <v>2267</v>
      </c>
      <c r="B67" s="23" t="s">
        <v>1472</v>
      </c>
      <c r="C67" s="233">
        <v>38344.800000000003</v>
      </c>
      <c r="D67" s="234">
        <v>3.2000000000000001E-2</v>
      </c>
      <c r="E67" s="223">
        <v>0.06</v>
      </c>
      <c r="F67" s="235">
        <v>9.2960000000000001E-2</v>
      </c>
      <c r="G67" s="235">
        <v>1.1751674056690294E-3</v>
      </c>
      <c r="H67" s="218">
        <v>1.0924356203099298E-4</v>
      </c>
    </row>
    <row r="68" spans="1:8" ht="15">
      <c r="A68" s="23" t="s">
        <v>2268</v>
      </c>
      <c r="B68" s="23" t="s">
        <v>2190</v>
      </c>
      <c r="C68" s="233">
        <v>82494.98</v>
      </c>
      <c r="D68" s="234">
        <v>0</v>
      </c>
      <c r="E68" s="223">
        <v>0.22</v>
      </c>
      <c r="F68" s="235">
        <v>0.22</v>
      </c>
      <c r="G68" s="235">
        <v>2.5282544602480243E-3</v>
      </c>
      <c r="H68" s="218">
        <v>5.5621598125456533E-4</v>
      </c>
    </row>
    <row r="69" spans="1:8" ht="15">
      <c r="A69" s="23" t="s">
        <v>2712</v>
      </c>
      <c r="B69" s="23" t="s">
        <v>2652</v>
      </c>
      <c r="C69" s="233">
        <v>28141.01</v>
      </c>
      <c r="D69" s="234">
        <v>2.7300000000000001E-2</v>
      </c>
      <c r="E69" s="223" t="s">
        <v>2166</v>
      </c>
      <c r="F69" s="235" t="s">
        <v>2166</v>
      </c>
      <c r="G69" s="235" t="s">
        <v>2166</v>
      </c>
      <c r="H69" s="218" t="s">
        <v>2166</v>
      </c>
    </row>
    <row r="70" spans="1:8" ht="15">
      <c r="A70" s="23" t="s">
        <v>2269</v>
      </c>
      <c r="B70" s="23" t="s">
        <v>1474</v>
      </c>
      <c r="C70" s="233">
        <v>108618.5</v>
      </c>
      <c r="D70" s="234">
        <v>2.81E-2</v>
      </c>
      <c r="E70" s="223">
        <v>8.5000000000000006E-2</v>
      </c>
      <c r="F70" s="235">
        <v>0.11429425000000001</v>
      </c>
      <c r="G70" s="235">
        <v>3.328871733655188E-3</v>
      </c>
      <c r="H70" s="218">
        <v>3.8047089814431949E-4</v>
      </c>
    </row>
    <row r="71" spans="1:8" ht="15">
      <c r="A71" s="23" t="s">
        <v>2812</v>
      </c>
      <c r="B71" s="23" t="s">
        <v>1476</v>
      </c>
      <c r="C71" s="233">
        <v>154401.70000000001</v>
      </c>
      <c r="D71" s="234">
        <v>3.1400000000000004E-2</v>
      </c>
      <c r="E71" s="223">
        <v>0.44</v>
      </c>
      <c r="F71" s="235">
        <v>0.47830800000000001</v>
      </c>
      <c r="G71" s="235">
        <v>4.7320065620341679E-3</v>
      </c>
      <c r="H71" s="218">
        <v>2.2633565946734388E-3</v>
      </c>
    </row>
    <row r="72" spans="1:8" ht="15">
      <c r="A72" s="23" t="s">
        <v>2272</v>
      </c>
      <c r="B72" s="23" t="s">
        <v>2273</v>
      </c>
      <c r="C72" s="233">
        <v>16086.06</v>
      </c>
      <c r="D72" s="234">
        <v>2.12E-2</v>
      </c>
      <c r="E72" s="223">
        <v>9.5000000000000001E-2</v>
      </c>
      <c r="F72" s="235">
        <v>0.11720700000000001</v>
      </c>
      <c r="G72" s="235">
        <v>4.9299548824446458E-4</v>
      </c>
      <c r="H72" s="218">
        <v>5.7782522190668964E-5</v>
      </c>
    </row>
    <row r="73" spans="1:8" ht="15">
      <c r="A73" s="23" t="s">
        <v>2274</v>
      </c>
      <c r="B73" s="23" t="s">
        <v>1478</v>
      </c>
      <c r="C73" s="233" t="s">
        <v>2709</v>
      </c>
      <c r="D73" s="234">
        <v>0</v>
      </c>
      <c r="E73" s="223" t="s">
        <v>2166</v>
      </c>
      <c r="F73" s="235" t="s">
        <v>2166</v>
      </c>
      <c r="G73" s="235" t="s">
        <v>2166</v>
      </c>
      <c r="H73" s="218" t="s">
        <v>2166</v>
      </c>
    </row>
    <row r="74" spans="1:8" ht="15">
      <c r="A74" s="23" t="s">
        <v>2881</v>
      </c>
      <c r="B74" s="23" t="s">
        <v>2882</v>
      </c>
      <c r="C74" s="233">
        <v>16318.08</v>
      </c>
      <c r="D74" s="234">
        <v>8.0000000000000002E-3</v>
      </c>
      <c r="E74" s="223">
        <v>0.08</v>
      </c>
      <c r="F74" s="235">
        <v>8.832000000000001E-2</v>
      </c>
      <c r="G74" s="235">
        <v>5.0010629183356475E-4</v>
      </c>
      <c r="H74" s="218">
        <v>4.4169387694740444E-5</v>
      </c>
    </row>
    <row r="75" spans="1:8" ht="15">
      <c r="A75" s="23" t="s">
        <v>2275</v>
      </c>
      <c r="B75" s="23" t="s">
        <v>1480</v>
      </c>
      <c r="C75" s="233">
        <v>66593.02</v>
      </c>
      <c r="D75" s="234">
        <v>0</v>
      </c>
      <c r="E75" s="223">
        <v>0.17</v>
      </c>
      <c r="F75" s="235">
        <v>0.17</v>
      </c>
      <c r="G75" s="235">
        <v>2.0409011534566822E-3</v>
      </c>
      <c r="H75" s="218">
        <v>3.4695319608763598E-4</v>
      </c>
    </row>
    <row r="76" spans="1:8" ht="15">
      <c r="A76" s="23" t="s">
        <v>2276</v>
      </c>
      <c r="B76" s="23" t="s">
        <v>1482</v>
      </c>
      <c r="C76" s="233">
        <v>9743.15</v>
      </c>
      <c r="D76" s="234">
        <v>1.6299999999999999E-2</v>
      </c>
      <c r="E76" s="223">
        <v>9.5000000000000001E-2</v>
      </c>
      <c r="F76" s="235">
        <v>0.11207425</v>
      </c>
      <c r="G76" s="235">
        <v>2.986019566810676E-4</v>
      </c>
      <c r="H76" s="218">
        <v>3.3465590343563143E-5</v>
      </c>
    </row>
    <row r="77" spans="1:8" ht="15">
      <c r="A77" s="23" t="s">
        <v>2277</v>
      </c>
      <c r="B77" s="23" t="s">
        <v>1484</v>
      </c>
      <c r="C77" s="233">
        <v>10443.120000000001</v>
      </c>
      <c r="D77" s="234">
        <v>5.8799999999999998E-2</v>
      </c>
      <c r="E77" s="223">
        <v>-0.01</v>
      </c>
      <c r="F77" s="235">
        <v>4.8505999999999994E-2</v>
      </c>
      <c r="G77" s="235">
        <v>3.2005419867857843E-4</v>
      </c>
      <c r="H77" s="218">
        <v>1.5524548961103123E-5</v>
      </c>
    </row>
    <row r="78" spans="1:8" ht="15">
      <c r="A78" s="23" t="s">
        <v>2278</v>
      </c>
      <c r="B78" s="23" t="s">
        <v>1486</v>
      </c>
      <c r="C78" s="233">
        <v>90954.62</v>
      </c>
      <c r="D78" s="234">
        <v>4.6600000000000003E-2</v>
      </c>
      <c r="E78" s="223">
        <v>3.5000000000000003E-2</v>
      </c>
      <c r="F78" s="235">
        <v>8.2415500000000003E-2</v>
      </c>
      <c r="G78" s="235">
        <v>2.7875202066254719E-3</v>
      </c>
      <c r="H78" s="218">
        <v>2.2973487158914159E-4</v>
      </c>
    </row>
    <row r="79" spans="1:8" ht="15">
      <c r="A79" s="23" t="s">
        <v>2279</v>
      </c>
      <c r="B79" s="23" t="s">
        <v>1235</v>
      </c>
      <c r="C79" s="233">
        <v>18421.48</v>
      </c>
      <c r="D79" s="234">
        <v>3.49E-2</v>
      </c>
      <c r="E79" s="223">
        <v>3.5000000000000003E-2</v>
      </c>
      <c r="F79" s="235">
        <v>7.0510750000000011E-2</v>
      </c>
      <c r="G79" s="235">
        <v>5.6456997715945601E-4</v>
      </c>
      <c r="H79" s="218">
        <v>3.9808252516996119E-5</v>
      </c>
    </row>
    <row r="80" spans="1:8" ht="15">
      <c r="A80" s="23" t="s">
        <v>2280</v>
      </c>
      <c r="B80" s="23" t="s">
        <v>1489</v>
      </c>
      <c r="C80" s="233">
        <v>20174</v>
      </c>
      <c r="D80" s="234">
        <v>2.5699999999999997E-2</v>
      </c>
      <c r="E80" s="223">
        <v>0.05</v>
      </c>
      <c r="F80" s="235">
        <v>7.6342499999999994E-2</v>
      </c>
      <c r="G80" s="235">
        <v>6.1828011208734941E-4</v>
      </c>
      <c r="H80" s="218">
        <v>4.720104945702847E-5</v>
      </c>
    </row>
    <row r="81" spans="1:8" ht="15">
      <c r="A81" s="23" t="s">
        <v>2750</v>
      </c>
      <c r="B81" s="23" t="s">
        <v>2751</v>
      </c>
      <c r="C81" s="233">
        <v>35148.089999999997</v>
      </c>
      <c r="D81" s="234">
        <v>1.7600000000000001E-2</v>
      </c>
      <c r="E81" s="223" t="s">
        <v>2166</v>
      </c>
      <c r="F81" s="235" t="s">
        <v>2166</v>
      </c>
      <c r="G81" s="235" t="s">
        <v>2166</v>
      </c>
      <c r="H81" s="218" t="s">
        <v>2166</v>
      </c>
    </row>
    <row r="82" spans="1:8" ht="15">
      <c r="A82" s="23" t="s">
        <v>2281</v>
      </c>
      <c r="B82" s="23" t="s">
        <v>1491</v>
      </c>
      <c r="C82" s="233">
        <v>125605.9</v>
      </c>
      <c r="D82" s="234">
        <v>1.9900000000000001E-2</v>
      </c>
      <c r="E82" s="223">
        <v>0.11</v>
      </c>
      <c r="F82" s="235">
        <v>0.13099450000000001</v>
      </c>
      <c r="G82" s="235">
        <v>3.849490925489858E-3</v>
      </c>
      <c r="H82" s="218">
        <v>5.0426213903908125E-4</v>
      </c>
    </row>
    <row r="83" spans="1:8" ht="15">
      <c r="A83" s="23" t="s">
        <v>2282</v>
      </c>
      <c r="B83" s="23" t="s">
        <v>1493</v>
      </c>
      <c r="C83" s="233">
        <v>93130.48</v>
      </c>
      <c r="D83" s="234">
        <v>1.5100000000000001E-2</v>
      </c>
      <c r="E83" s="223">
        <v>0.14499999999999999</v>
      </c>
      <c r="F83" s="235">
        <v>0.16119475</v>
      </c>
      <c r="G83" s="235">
        <v>2.8542046006319348E-3</v>
      </c>
      <c r="H83" s="218">
        <v>4.6008279704771456E-4</v>
      </c>
    </row>
    <row r="84" spans="1:8" ht="15">
      <c r="A84" s="23" t="s">
        <v>2284</v>
      </c>
      <c r="B84" s="23" t="s">
        <v>2111</v>
      </c>
      <c r="C84" s="233">
        <v>13204.03</v>
      </c>
      <c r="D84" s="234">
        <v>1.61E-2</v>
      </c>
      <c r="E84" s="223">
        <v>0.1</v>
      </c>
      <c r="F84" s="235">
        <v>0.11690500000000001</v>
      </c>
      <c r="G84" s="235">
        <v>4.0466883852506813E-4</v>
      </c>
      <c r="H84" s="218">
        <v>4.7307810567773092E-5</v>
      </c>
    </row>
    <row r="85" spans="1:8" ht="15">
      <c r="A85" s="23" t="s">
        <v>2285</v>
      </c>
      <c r="B85" s="23" t="s">
        <v>2192</v>
      </c>
      <c r="C85" s="233">
        <v>25275.63</v>
      </c>
      <c r="D85" s="234">
        <v>0</v>
      </c>
      <c r="E85" s="223">
        <v>7.4999999999999997E-2</v>
      </c>
      <c r="F85" s="235">
        <v>7.4999999999999997E-2</v>
      </c>
      <c r="G85" s="235">
        <v>7.7463167192814378E-4</v>
      </c>
      <c r="H85" s="218">
        <v>5.8097375394610778E-5</v>
      </c>
    </row>
    <row r="86" spans="1:8" ht="15">
      <c r="A86" s="23" t="s">
        <v>3018</v>
      </c>
      <c r="B86" s="23" t="s">
        <v>1495</v>
      </c>
      <c r="C86" s="233">
        <v>62070.55</v>
      </c>
      <c r="D86" s="234">
        <v>4.3700000000000003E-2</v>
      </c>
      <c r="E86" s="223">
        <v>0.105</v>
      </c>
      <c r="F86" s="235">
        <v>0.15099425</v>
      </c>
      <c r="G86" s="235">
        <v>1.9022993264262628E-3</v>
      </c>
      <c r="H86" s="218">
        <v>2.8723626006923873E-4</v>
      </c>
    </row>
    <row r="87" spans="1:8" ht="15">
      <c r="A87" s="23" t="s">
        <v>2286</v>
      </c>
      <c r="B87" s="23" t="s">
        <v>1497</v>
      </c>
      <c r="C87" s="233">
        <v>9725.0499999999993</v>
      </c>
      <c r="D87" s="234">
        <v>0</v>
      </c>
      <c r="E87" s="223" t="s">
        <v>2166</v>
      </c>
      <c r="F87" s="235" t="s">
        <v>2166</v>
      </c>
      <c r="G87" s="235" t="s">
        <v>2166</v>
      </c>
      <c r="H87" s="218" t="s">
        <v>2166</v>
      </c>
    </row>
    <row r="88" spans="1:8" ht="15">
      <c r="A88" s="23" t="s">
        <v>2884</v>
      </c>
      <c r="B88" s="23" t="s">
        <v>2885</v>
      </c>
      <c r="C88" s="233">
        <v>9681.35</v>
      </c>
      <c r="D88" s="234">
        <v>0</v>
      </c>
      <c r="E88" s="223" t="s">
        <v>2166</v>
      </c>
      <c r="F88" s="235" t="s">
        <v>2166</v>
      </c>
      <c r="G88" s="235" t="s">
        <v>2166</v>
      </c>
      <c r="H88" s="218" t="s">
        <v>2166</v>
      </c>
    </row>
    <row r="89" spans="1:8" ht="15">
      <c r="A89" s="23" t="s">
        <v>2287</v>
      </c>
      <c r="B89" s="23" t="s">
        <v>2169</v>
      </c>
      <c r="C89" s="233">
        <v>43679.34</v>
      </c>
      <c r="D89" s="234">
        <v>0</v>
      </c>
      <c r="E89" s="223">
        <v>0.115</v>
      </c>
      <c r="F89" s="235">
        <v>0.115</v>
      </c>
      <c r="G89" s="235">
        <v>1.3386570452612989E-3</v>
      </c>
      <c r="H89" s="218">
        <v>1.5394556020504937E-4</v>
      </c>
    </row>
    <row r="90" spans="1:8" ht="15">
      <c r="A90" s="23" t="s">
        <v>2713</v>
      </c>
      <c r="B90" s="23" t="s">
        <v>2654</v>
      </c>
      <c r="C90" s="233">
        <v>24509.59</v>
      </c>
      <c r="D90" s="234">
        <v>1.3000000000000001E-2</v>
      </c>
      <c r="E90" s="223">
        <v>8.5000000000000006E-2</v>
      </c>
      <c r="F90" s="235">
        <v>9.8552500000000001E-2</v>
      </c>
      <c r="G90" s="235">
        <v>7.5115455796644093E-4</v>
      </c>
      <c r="H90" s="218">
        <v>7.4028159573987667E-5</v>
      </c>
    </row>
    <row r="91" spans="1:8" ht="15">
      <c r="A91" s="23" t="s">
        <v>2714</v>
      </c>
      <c r="B91" s="23" t="s">
        <v>2289</v>
      </c>
      <c r="C91" s="233">
        <v>11830.44</v>
      </c>
      <c r="D91" s="234">
        <v>2.5699999999999997E-2</v>
      </c>
      <c r="E91" s="223">
        <v>7.4999999999999997E-2</v>
      </c>
      <c r="F91" s="235">
        <v>0.10166375</v>
      </c>
      <c r="G91" s="235">
        <v>3.6257191282059397E-4</v>
      </c>
      <c r="H91" s="218">
        <v>3.6860420302014658E-5</v>
      </c>
    </row>
    <row r="92" spans="1:8" ht="15">
      <c r="A92" s="23" t="s">
        <v>2936</v>
      </c>
      <c r="B92" s="23" t="s">
        <v>2934</v>
      </c>
      <c r="C92" s="233">
        <v>27275.07</v>
      </c>
      <c r="D92" s="234">
        <v>6.7000000000000002E-3</v>
      </c>
      <c r="E92" s="223" t="s">
        <v>2166</v>
      </c>
      <c r="F92" s="235" t="s">
        <v>2166</v>
      </c>
      <c r="G92" s="235" t="s">
        <v>2166</v>
      </c>
      <c r="H92" s="218" t="s">
        <v>2166</v>
      </c>
    </row>
    <row r="93" spans="1:8" ht="15">
      <c r="A93" s="23" t="s">
        <v>2290</v>
      </c>
      <c r="B93" s="23" t="s">
        <v>1499</v>
      </c>
      <c r="C93" s="233">
        <v>16296.17</v>
      </c>
      <c r="D93" s="234">
        <v>1.9400000000000001E-2</v>
      </c>
      <c r="E93" s="223">
        <v>0.33500000000000002</v>
      </c>
      <c r="F93" s="235">
        <v>0.35764950000000001</v>
      </c>
      <c r="G93" s="235">
        <v>4.9943480788115899E-4</v>
      </c>
      <c r="H93" s="218">
        <v>1.7862260932129258E-4</v>
      </c>
    </row>
    <row r="94" spans="1:8" ht="15">
      <c r="A94" s="23" t="s">
        <v>2291</v>
      </c>
      <c r="B94" s="23" t="s">
        <v>1501</v>
      </c>
      <c r="C94" s="233">
        <v>20156.060000000001</v>
      </c>
      <c r="D94" s="234">
        <v>4.2300000000000004E-2</v>
      </c>
      <c r="E94" s="223">
        <v>0.08</v>
      </c>
      <c r="F94" s="235">
        <v>0.123992</v>
      </c>
      <c r="G94" s="235">
        <v>6.1773029820756122E-4</v>
      </c>
      <c r="H94" s="218">
        <v>7.6593615135351934E-5</v>
      </c>
    </row>
    <row r="95" spans="1:8" ht="15">
      <c r="A95" s="23" t="s">
        <v>2292</v>
      </c>
      <c r="B95" s="23" t="s">
        <v>1503</v>
      </c>
      <c r="C95" s="233">
        <v>20114.57</v>
      </c>
      <c r="D95" s="234">
        <v>1.2699999999999999E-2</v>
      </c>
      <c r="E95" s="223">
        <v>0.06</v>
      </c>
      <c r="F95" s="235">
        <v>7.3080999999999993E-2</v>
      </c>
      <c r="G95" s="235">
        <v>6.164587386829005E-4</v>
      </c>
      <c r="H95" s="218">
        <v>4.505142108168505E-5</v>
      </c>
    </row>
    <row r="96" spans="1:8" ht="15">
      <c r="A96" s="23" t="s">
        <v>2293</v>
      </c>
      <c r="B96" s="23" t="s">
        <v>1505</v>
      </c>
      <c r="C96" s="233">
        <v>10949.94</v>
      </c>
      <c r="D96" s="234">
        <v>2.69E-2</v>
      </c>
      <c r="E96" s="223">
        <v>8.5000000000000006E-2</v>
      </c>
      <c r="F96" s="235">
        <v>0.11304325000000001</v>
      </c>
      <c r="G96" s="235">
        <v>3.3558690049319674E-4</v>
      </c>
      <c r="H96" s="218">
        <v>3.7935833889177567E-5</v>
      </c>
    </row>
    <row r="97" spans="1:8" ht="15">
      <c r="A97" s="23" t="s">
        <v>2294</v>
      </c>
      <c r="B97" s="23" t="s">
        <v>1507</v>
      </c>
      <c r="C97" s="233">
        <v>55107.89</v>
      </c>
      <c r="D97" s="234">
        <v>0</v>
      </c>
      <c r="E97" s="223">
        <v>0.23</v>
      </c>
      <c r="F97" s="235">
        <v>0.23</v>
      </c>
      <c r="G97" s="235">
        <v>1.6889120851639398E-3</v>
      </c>
      <c r="H97" s="218">
        <v>3.8844977958770615E-4</v>
      </c>
    </row>
    <row r="98" spans="1:8" ht="15">
      <c r="A98" s="23" t="s">
        <v>2295</v>
      </c>
      <c r="B98" s="23" t="s">
        <v>1509</v>
      </c>
      <c r="C98" s="233">
        <v>96948.27</v>
      </c>
      <c r="D98" s="234">
        <v>1.4800000000000001E-2</v>
      </c>
      <c r="E98" s="223">
        <v>0.1</v>
      </c>
      <c r="F98" s="235">
        <v>0.11554</v>
      </c>
      <c r="G98" s="235">
        <v>2.9712098365358686E-3</v>
      </c>
      <c r="H98" s="218">
        <v>3.4329358451335427E-4</v>
      </c>
    </row>
    <row r="99" spans="1:8" ht="15">
      <c r="A99" s="23" t="s">
        <v>2296</v>
      </c>
      <c r="B99" s="23" t="s">
        <v>1511</v>
      </c>
      <c r="C99" s="233">
        <v>16707.59</v>
      </c>
      <c r="D99" s="234">
        <v>2.76E-2</v>
      </c>
      <c r="E99" s="223">
        <v>0.09</v>
      </c>
      <c r="F99" s="235">
        <v>0.11884199999999999</v>
      </c>
      <c r="G99" s="235">
        <v>5.1204375026814113E-4</v>
      </c>
      <c r="H99" s="218">
        <v>6.0852303369366425E-5</v>
      </c>
    </row>
    <row r="100" spans="1:8" ht="15">
      <c r="A100" s="23" t="s">
        <v>2297</v>
      </c>
      <c r="B100" s="23" t="s">
        <v>1513</v>
      </c>
      <c r="C100" s="233">
        <v>66516.45</v>
      </c>
      <c r="D100" s="234">
        <v>2.3599999999999999E-2</v>
      </c>
      <c r="E100" s="223">
        <v>6.5000000000000002E-2</v>
      </c>
      <c r="F100" s="235">
        <v>8.9367000000000002E-2</v>
      </c>
      <c r="G100" s="235">
        <v>2.038554484071209E-3</v>
      </c>
      <c r="H100" s="218">
        <v>1.8217949857799175E-4</v>
      </c>
    </row>
    <row r="101" spans="1:8" ht="15">
      <c r="A101" s="23" t="s">
        <v>2298</v>
      </c>
      <c r="B101" s="23" t="s">
        <v>1515</v>
      </c>
      <c r="C101" s="233">
        <v>17728.72</v>
      </c>
      <c r="D101" s="234">
        <v>3.2799999999999996E-2</v>
      </c>
      <c r="E101" s="223">
        <v>7.4999999999999997E-2</v>
      </c>
      <c r="F101" s="235">
        <v>0.10902999999999999</v>
      </c>
      <c r="G101" s="235">
        <v>5.433387027245581E-4</v>
      </c>
      <c r="H101" s="218">
        <v>5.9240218758058565E-5</v>
      </c>
    </row>
    <row r="102" spans="1:8" ht="15">
      <c r="A102" s="23" t="s">
        <v>2299</v>
      </c>
      <c r="B102" s="23" t="s">
        <v>1517</v>
      </c>
      <c r="C102" s="233">
        <v>8758.61</v>
      </c>
      <c r="D102" s="234">
        <v>4.07E-2</v>
      </c>
      <c r="E102" s="223">
        <v>0.09</v>
      </c>
      <c r="F102" s="235">
        <v>0.1325315</v>
      </c>
      <c r="G102" s="235">
        <v>2.684283916193804E-4</v>
      </c>
      <c r="H102" s="218">
        <v>3.5575217383903912E-5</v>
      </c>
    </row>
    <row r="103" spans="1:8" ht="15">
      <c r="A103" s="23" t="s">
        <v>2300</v>
      </c>
      <c r="B103" s="23" t="s">
        <v>1519</v>
      </c>
      <c r="C103" s="233">
        <v>158193.5</v>
      </c>
      <c r="D103" s="234">
        <v>2.9500000000000002E-2</v>
      </c>
      <c r="E103" s="223">
        <v>8.5000000000000006E-2</v>
      </c>
      <c r="F103" s="235">
        <v>0.11575375</v>
      </c>
      <c r="G103" s="235">
        <v>4.8482152727019985E-3</v>
      </c>
      <c r="H103" s="218">
        <v>5.6119909862252894E-4</v>
      </c>
    </row>
    <row r="104" spans="1:8" ht="15">
      <c r="A104" s="23" t="s">
        <v>2301</v>
      </c>
      <c r="B104" s="23" t="s">
        <v>1521</v>
      </c>
      <c r="C104" s="233">
        <v>61038.3</v>
      </c>
      <c r="D104" s="234">
        <v>2.35E-2</v>
      </c>
      <c r="E104" s="223">
        <v>8.5000000000000006E-2</v>
      </c>
      <c r="F104" s="235">
        <v>0.10949875000000001</v>
      </c>
      <c r="G104" s="235">
        <v>1.870663575177023E-3</v>
      </c>
      <c r="H104" s="218">
        <v>2.0483532315241506E-4</v>
      </c>
    </row>
    <row r="105" spans="1:8" ht="15">
      <c r="A105" s="23" t="s">
        <v>2302</v>
      </c>
      <c r="B105" s="23" t="s">
        <v>1523</v>
      </c>
      <c r="C105" s="233">
        <v>38186.769999999997</v>
      </c>
      <c r="D105" s="234">
        <v>0</v>
      </c>
      <c r="E105" s="223">
        <v>0.23</v>
      </c>
      <c r="F105" s="235">
        <v>0.23</v>
      </c>
      <c r="G105" s="235">
        <v>1.170324201241887E-3</v>
      </c>
      <c r="H105" s="218">
        <v>2.6917456628563401E-4</v>
      </c>
    </row>
    <row r="106" spans="1:8" ht="15">
      <c r="A106" s="23" t="s">
        <v>2303</v>
      </c>
      <c r="B106" s="23" t="s">
        <v>1525</v>
      </c>
      <c r="C106" s="233">
        <v>33904.86</v>
      </c>
      <c r="D106" s="234">
        <v>2.6099999999999998E-2</v>
      </c>
      <c r="E106" s="223">
        <v>8.5000000000000006E-2</v>
      </c>
      <c r="F106" s="235">
        <v>0.11220925000000001</v>
      </c>
      <c r="G106" s="235">
        <v>1.0390949063698767E-3</v>
      </c>
      <c r="H106" s="218">
        <v>1.165960601225841E-4</v>
      </c>
    </row>
    <row r="107" spans="1:8" ht="15">
      <c r="A107" s="23" t="s">
        <v>2304</v>
      </c>
      <c r="B107" s="23" t="s">
        <v>138</v>
      </c>
      <c r="C107" s="233">
        <v>18762.09</v>
      </c>
      <c r="D107" s="234">
        <v>2.8500000000000001E-2</v>
      </c>
      <c r="E107" s="223">
        <v>6.5000000000000002E-2</v>
      </c>
      <c r="F107" s="235">
        <v>9.4426250000000003E-2</v>
      </c>
      <c r="G107" s="235">
        <v>5.7500877903206792E-4</v>
      </c>
      <c r="H107" s="218">
        <v>5.4295922721076807E-5</v>
      </c>
    </row>
    <row r="108" spans="1:8" ht="15">
      <c r="A108" s="23" t="s">
        <v>2305</v>
      </c>
      <c r="B108" s="23" t="s">
        <v>1528</v>
      </c>
      <c r="C108" s="233">
        <v>45299.43</v>
      </c>
      <c r="D108" s="234">
        <v>0</v>
      </c>
      <c r="E108" s="223">
        <v>0.1</v>
      </c>
      <c r="F108" s="235">
        <v>0.1</v>
      </c>
      <c r="G108" s="235">
        <v>1.3883085485225061E-3</v>
      </c>
      <c r="H108" s="218">
        <v>1.3883085485225062E-4</v>
      </c>
    </row>
    <row r="109" spans="1:8" ht="15">
      <c r="A109" s="23" t="s">
        <v>2306</v>
      </c>
      <c r="B109" s="23" t="s">
        <v>137</v>
      </c>
      <c r="C109" s="233">
        <v>18665.63</v>
      </c>
      <c r="D109" s="234">
        <v>2.5600000000000001E-2</v>
      </c>
      <c r="E109" s="223">
        <v>6.5000000000000002E-2</v>
      </c>
      <c r="F109" s="235">
        <v>9.1431999999999999E-2</v>
      </c>
      <c r="G109" s="235">
        <v>5.7205253338856908E-4</v>
      </c>
      <c r="H109" s="218">
        <v>5.2303907232783646E-5</v>
      </c>
    </row>
    <row r="110" spans="1:8" ht="15">
      <c r="A110" s="23" t="s">
        <v>2307</v>
      </c>
      <c r="B110" s="23" t="s">
        <v>1531</v>
      </c>
      <c r="C110" s="233">
        <v>36593.300000000003</v>
      </c>
      <c r="D110" s="234">
        <v>2.5099999999999997E-2</v>
      </c>
      <c r="E110" s="223">
        <v>-0.01</v>
      </c>
      <c r="F110" s="235">
        <v>1.4974499999999996E-2</v>
      </c>
      <c r="G110" s="235">
        <v>1.1214885310620603E-3</v>
      </c>
      <c r="H110" s="218">
        <v>1.6793730008388818E-5</v>
      </c>
    </row>
    <row r="111" spans="1:8" ht="15">
      <c r="A111" s="23" t="s">
        <v>2308</v>
      </c>
      <c r="B111" s="23" t="s">
        <v>1533</v>
      </c>
      <c r="C111" s="233">
        <v>16839.400000000001</v>
      </c>
      <c r="D111" s="234">
        <v>2.0000000000000001E-4</v>
      </c>
      <c r="E111" s="223">
        <v>0.12</v>
      </c>
      <c r="F111" s="235">
        <v>0.120212</v>
      </c>
      <c r="G111" s="235">
        <v>5.1608338056328507E-4</v>
      </c>
      <c r="H111" s="218">
        <v>6.203941534427363E-5</v>
      </c>
    </row>
    <row r="112" spans="1:8" ht="15">
      <c r="A112" s="23" t="s">
        <v>2309</v>
      </c>
      <c r="B112" s="23" t="s">
        <v>1535</v>
      </c>
      <c r="C112" s="233">
        <v>141229.70000000001</v>
      </c>
      <c r="D112" s="234">
        <v>1.8000000000000002E-2</v>
      </c>
      <c r="E112" s="223">
        <v>0.2</v>
      </c>
      <c r="F112" s="235">
        <v>0.21980000000000002</v>
      </c>
      <c r="G112" s="235">
        <v>4.3283193588808735E-3</v>
      </c>
      <c r="H112" s="218">
        <v>9.5136459508201611E-4</v>
      </c>
    </row>
    <row r="113" spans="1:8" ht="15">
      <c r="A113" s="23" t="s">
        <v>2310</v>
      </c>
      <c r="B113" s="23" t="s">
        <v>1537</v>
      </c>
      <c r="C113" s="233">
        <v>202640</v>
      </c>
      <c r="D113" s="234">
        <v>7.9000000000000008E-3</v>
      </c>
      <c r="E113" s="223">
        <v>0.105</v>
      </c>
      <c r="F113" s="235">
        <v>0.11331474999999999</v>
      </c>
      <c r="G113" s="235">
        <v>6.2103837569832702E-3</v>
      </c>
      <c r="H113" s="218">
        <v>7.0372808282661995E-4</v>
      </c>
    </row>
    <row r="114" spans="1:8" ht="15">
      <c r="A114" s="23" t="s">
        <v>2311</v>
      </c>
      <c r="B114" s="23" t="s">
        <v>1539</v>
      </c>
      <c r="C114" s="233">
        <v>16672.240000000002</v>
      </c>
      <c r="D114" s="234">
        <v>2.6499999999999999E-2</v>
      </c>
      <c r="E114" s="223">
        <v>4.4999999999999998E-2</v>
      </c>
      <c r="F114" s="235">
        <v>7.2096250000000001E-2</v>
      </c>
      <c r="G114" s="235">
        <v>5.1096036561649604E-4</v>
      </c>
      <c r="H114" s="218">
        <v>3.6838326259578302E-5</v>
      </c>
    </row>
    <row r="115" spans="1:8" ht="15">
      <c r="A115" s="23" t="s">
        <v>2313</v>
      </c>
      <c r="B115" s="23" t="s">
        <v>2314</v>
      </c>
      <c r="C115" s="233">
        <v>29514.63</v>
      </c>
      <c r="D115" s="234">
        <v>0</v>
      </c>
      <c r="E115" s="223">
        <v>7.0000000000000007E-2</v>
      </c>
      <c r="F115" s="235">
        <v>7.0000000000000007E-2</v>
      </c>
      <c r="G115" s="235">
        <v>9.0454588800518716E-4</v>
      </c>
      <c r="H115" s="218">
        <v>6.3318212160363109E-5</v>
      </c>
    </row>
    <row r="116" spans="1:8" ht="15">
      <c r="A116" s="23" t="s">
        <v>2958</v>
      </c>
      <c r="B116" s="23" t="s">
        <v>2959</v>
      </c>
      <c r="C116" s="233">
        <v>11651.81</v>
      </c>
      <c r="D116" s="234">
        <v>3.6400000000000002E-2</v>
      </c>
      <c r="E116" s="223">
        <v>3.5000000000000003E-2</v>
      </c>
      <c r="F116" s="235">
        <v>7.2037000000000018E-2</v>
      </c>
      <c r="G116" s="235">
        <v>3.5709737250027256E-4</v>
      </c>
      <c r="H116" s="218">
        <v>2.572422342280214E-5</v>
      </c>
    </row>
    <row r="117" spans="1:8" ht="15">
      <c r="A117" s="23" t="s">
        <v>2992</v>
      </c>
      <c r="B117" s="23" t="s">
        <v>2887</v>
      </c>
      <c r="C117" s="233">
        <v>11291.13</v>
      </c>
      <c r="D117" s="234">
        <v>0</v>
      </c>
      <c r="E117" s="223">
        <v>0.11</v>
      </c>
      <c r="F117" s="235">
        <v>0.11</v>
      </c>
      <c r="G117" s="235">
        <v>3.4604347784241265E-4</v>
      </c>
      <c r="H117" s="218">
        <v>3.8064782562665392E-5</v>
      </c>
    </row>
    <row r="118" spans="1:8" ht="15">
      <c r="A118" s="23" t="s">
        <v>2960</v>
      </c>
      <c r="B118" s="23" t="s">
        <v>1541</v>
      </c>
      <c r="C118" s="233">
        <v>139729.60000000001</v>
      </c>
      <c r="D118" s="234">
        <v>0</v>
      </c>
      <c r="E118" s="223">
        <v>0.18</v>
      </c>
      <c r="F118" s="235">
        <v>0.18</v>
      </c>
      <c r="G118" s="235">
        <v>4.2823452339605678E-3</v>
      </c>
      <c r="H118" s="218">
        <v>7.7082214211290218E-4</v>
      </c>
    </row>
    <row r="119" spans="1:8" ht="15">
      <c r="A119" s="23" t="s">
        <v>2961</v>
      </c>
      <c r="B119" s="23" t="s">
        <v>1543</v>
      </c>
      <c r="C119" s="233">
        <v>195097.7</v>
      </c>
      <c r="D119" s="234">
        <v>3.2599999999999997E-2</v>
      </c>
      <c r="E119" s="223">
        <v>0.09</v>
      </c>
      <c r="F119" s="235">
        <v>0.12406699999999998</v>
      </c>
      <c r="G119" s="235">
        <v>5.9792320721713133E-3</v>
      </c>
      <c r="H119" s="218">
        <v>7.4182538549807822E-4</v>
      </c>
    </row>
    <row r="120" spans="1:8" ht="15">
      <c r="A120" s="23" t="s">
        <v>3020</v>
      </c>
      <c r="B120" s="23" t="s">
        <v>3021</v>
      </c>
      <c r="C120" s="233">
        <v>31716.28</v>
      </c>
      <c r="D120" s="234">
        <v>0</v>
      </c>
      <c r="E120" s="223">
        <v>0.155</v>
      </c>
      <c r="F120" s="235">
        <v>0.155</v>
      </c>
      <c r="G120" s="235">
        <v>9.7202067777306226E-4</v>
      </c>
      <c r="H120" s="218">
        <v>1.5066320505482465E-4</v>
      </c>
    </row>
    <row r="121" spans="1:8" ht="15">
      <c r="A121" s="23" t="s">
        <v>2315</v>
      </c>
      <c r="B121" s="23" t="s">
        <v>1545</v>
      </c>
      <c r="C121" s="233">
        <v>65744.990000000005</v>
      </c>
      <c r="D121" s="234">
        <v>1.2800000000000001E-2</v>
      </c>
      <c r="E121" s="223">
        <v>0.105</v>
      </c>
      <c r="F121" s="235">
        <v>0.11847199999999999</v>
      </c>
      <c r="G121" s="235">
        <v>2.0149112613453788E-3</v>
      </c>
      <c r="H121" s="218">
        <v>2.3871056695410971E-4</v>
      </c>
    </row>
    <row r="122" spans="1:8" ht="15">
      <c r="A122" s="23" t="s">
        <v>2316</v>
      </c>
      <c r="B122" s="23" t="s">
        <v>1547</v>
      </c>
      <c r="C122" s="233">
        <v>45063.39</v>
      </c>
      <c r="D122" s="234">
        <v>1.04E-2</v>
      </c>
      <c r="E122" s="223">
        <v>0.14000000000000001</v>
      </c>
      <c r="F122" s="235">
        <v>0.15112800000000001</v>
      </c>
      <c r="G122" s="235">
        <v>1.3810745424921156E-3</v>
      </c>
      <c r="H122" s="218">
        <v>2.0871903345774846E-4</v>
      </c>
    </row>
    <row r="123" spans="1:8" ht="15">
      <c r="A123" s="23" t="s">
        <v>2790</v>
      </c>
      <c r="B123" s="23" t="s">
        <v>2791</v>
      </c>
      <c r="C123" s="233">
        <v>8359.2800000000007</v>
      </c>
      <c r="D123" s="234">
        <v>0</v>
      </c>
      <c r="E123" s="223">
        <v>0.15</v>
      </c>
      <c r="F123" s="235">
        <v>0.15</v>
      </c>
      <c r="G123" s="235">
        <v>2.5618997597747292E-4</v>
      </c>
      <c r="H123" s="218">
        <v>3.8428496396620937E-5</v>
      </c>
    </row>
    <row r="124" spans="1:8" ht="15">
      <c r="A124" s="23" t="s">
        <v>2889</v>
      </c>
      <c r="B124" s="23" t="s">
        <v>2890</v>
      </c>
      <c r="C124" s="233">
        <v>19508.45</v>
      </c>
      <c r="D124" s="234">
        <v>2.5000000000000001E-2</v>
      </c>
      <c r="E124" s="223" t="s">
        <v>2166</v>
      </c>
      <c r="F124" s="235" t="s">
        <v>2166</v>
      </c>
      <c r="G124" s="235" t="s">
        <v>2166</v>
      </c>
      <c r="H124" s="218" t="s">
        <v>2166</v>
      </c>
    </row>
    <row r="125" spans="1:8" ht="15">
      <c r="A125" s="23" t="s">
        <v>2317</v>
      </c>
      <c r="B125" s="23" t="s">
        <v>1549</v>
      </c>
      <c r="C125" s="233">
        <v>29842.84</v>
      </c>
      <c r="D125" s="234">
        <v>1.8600000000000002E-2</v>
      </c>
      <c r="E125" s="223">
        <v>7.4999999999999997E-2</v>
      </c>
      <c r="F125" s="235">
        <v>9.4297500000000006E-2</v>
      </c>
      <c r="G125" s="235">
        <v>9.1460466244695326E-4</v>
      </c>
      <c r="H125" s="218">
        <v>8.6244933157091579E-5</v>
      </c>
    </row>
    <row r="126" spans="1:8" ht="15">
      <c r="A126" s="23" t="s">
        <v>2715</v>
      </c>
      <c r="B126" s="23" t="s">
        <v>2656</v>
      </c>
      <c r="C126" s="233">
        <v>42751.47</v>
      </c>
      <c r="D126" s="234">
        <v>1.04E-2</v>
      </c>
      <c r="E126" s="223">
        <v>0.16500000000000001</v>
      </c>
      <c r="F126" s="235">
        <v>0.176258</v>
      </c>
      <c r="G126" s="235">
        <v>1.3102202668533239E-3</v>
      </c>
      <c r="H126" s="218">
        <v>2.3093680379503316E-4</v>
      </c>
    </row>
    <row r="127" spans="1:8" ht="15">
      <c r="A127" s="23" t="s">
        <v>2318</v>
      </c>
      <c r="B127" s="23" t="s">
        <v>1551</v>
      </c>
      <c r="C127" s="233">
        <v>120953.7</v>
      </c>
      <c r="D127" s="234">
        <v>2.63E-2</v>
      </c>
      <c r="E127" s="223">
        <v>0.06</v>
      </c>
      <c r="F127" s="235">
        <v>8.7089E-2</v>
      </c>
      <c r="G127" s="235">
        <v>3.706913214701082E-3</v>
      </c>
      <c r="H127" s="218">
        <v>3.2283136495510253E-4</v>
      </c>
    </row>
    <row r="128" spans="1:8" ht="15">
      <c r="A128" s="23" t="s">
        <v>2319</v>
      </c>
      <c r="B128" s="23" t="s">
        <v>1553</v>
      </c>
      <c r="C128" s="233">
        <v>332856.7</v>
      </c>
      <c r="D128" s="234">
        <v>3.3700000000000001E-2</v>
      </c>
      <c r="E128" s="223">
        <v>0.45</v>
      </c>
      <c r="F128" s="235">
        <v>0.49128250000000001</v>
      </c>
      <c r="G128" s="235">
        <v>1.0201183592000855E-2</v>
      </c>
      <c r="H128" s="218">
        <v>5.01166297803716E-3</v>
      </c>
    </row>
    <row r="129" spans="1:8" ht="15">
      <c r="A129" s="23" t="s">
        <v>2845</v>
      </c>
      <c r="B129" s="23" t="s">
        <v>2846</v>
      </c>
      <c r="C129" s="233">
        <v>9758.85</v>
      </c>
      <c r="D129" s="234">
        <v>0</v>
      </c>
      <c r="E129" s="223" t="s">
        <v>2166</v>
      </c>
      <c r="F129" s="235" t="s">
        <v>2166</v>
      </c>
      <c r="G129" s="235" t="s">
        <v>2166</v>
      </c>
      <c r="H129" s="218" t="s">
        <v>2166</v>
      </c>
    </row>
    <row r="130" spans="1:8" ht="15">
      <c r="A130" s="23" t="s">
        <v>2320</v>
      </c>
      <c r="B130" s="23" t="s">
        <v>140</v>
      </c>
      <c r="C130" s="233">
        <v>52653.93</v>
      </c>
      <c r="D130" s="234">
        <v>4.41E-2</v>
      </c>
      <c r="E130" s="223">
        <v>5.5E-2</v>
      </c>
      <c r="F130" s="235">
        <v>0.10031275000000001</v>
      </c>
      <c r="G130" s="235">
        <v>1.6137046565995563E-3</v>
      </c>
      <c r="H130" s="218">
        <v>1.6187515179130716E-4</v>
      </c>
    </row>
    <row r="131" spans="1:8" ht="15">
      <c r="A131" s="23" t="s">
        <v>2321</v>
      </c>
      <c r="B131" s="23" t="s">
        <v>1556</v>
      </c>
      <c r="C131" s="233">
        <v>22050.46</v>
      </c>
      <c r="D131" s="234">
        <v>0</v>
      </c>
      <c r="E131" s="223" t="s">
        <v>2166</v>
      </c>
      <c r="F131" s="235" t="s">
        <v>2166</v>
      </c>
      <c r="G131" s="235" t="s">
        <v>2166</v>
      </c>
      <c r="H131" s="218" t="s">
        <v>2166</v>
      </c>
    </row>
    <row r="132" spans="1:8" ht="15">
      <c r="A132" s="23" t="s">
        <v>2716</v>
      </c>
      <c r="B132" s="23" t="s">
        <v>2658</v>
      </c>
      <c r="C132" s="233">
        <v>35034.93</v>
      </c>
      <c r="D132" s="234">
        <v>1.9900000000000001E-2</v>
      </c>
      <c r="E132" s="223">
        <v>8.5000000000000006E-2</v>
      </c>
      <c r="F132" s="235">
        <v>0.10574575</v>
      </c>
      <c r="G132" s="235">
        <v>1.0737285836905145E-3</v>
      </c>
      <c r="H132" s="218">
        <v>1.1354223437879121E-4</v>
      </c>
    </row>
    <row r="133" spans="1:8" ht="15">
      <c r="A133" s="23" t="s">
        <v>2322</v>
      </c>
      <c r="B133" s="23" t="s">
        <v>1558</v>
      </c>
      <c r="C133" s="233">
        <v>127814.7</v>
      </c>
      <c r="D133" s="234">
        <v>1.1299999999999999E-2</v>
      </c>
      <c r="E133" s="223">
        <v>0.16500000000000001</v>
      </c>
      <c r="F133" s="235">
        <v>0.17723225000000001</v>
      </c>
      <c r="G133" s="235">
        <v>3.9171848439779385E-3</v>
      </c>
      <c r="H133" s="218">
        <v>6.9425148356410901E-4</v>
      </c>
    </row>
    <row r="134" spans="1:8" ht="15">
      <c r="A134" s="23" t="s">
        <v>2323</v>
      </c>
      <c r="B134" s="23" t="s">
        <v>1560</v>
      </c>
      <c r="C134" s="233">
        <v>27669.5</v>
      </c>
      <c r="D134" s="234">
        <v>2.3700000000000002E-2</v>
      </c>
      <c r="E134" s="223">
        <v>8.5000000000000006E-2</v>
      </c>
      <c r="F134" s="235">
        <v>0.10970725000000001</v>
      </c>
      <c r="G134" s="235">
        <v>8.4799749982159781E-4</v>
      </c>
      <c r="H134" s="218">
        <v>9.3031473712302997E-5</v>
      </c>
    </row>
    <row r="135" spans="1:8" ht="15">
      <c r="A135" s="23" t="s">
        <v>2324</v>
      </c>
      <c r="B135" s="23" t="s">
        <v>1562</v>
      </c>
      <c r="C135" s="233">
        <v>54440.51</v>
      </c>
      <c r="D135" s="234">
        <v>9.0000000000000011E-3</v>
      </c>
      <c r="E135" s="223">
        <v>0.1</v>
      </c>
      <c r="F135" s="235">
        <v>0.10945000000000001</v>
      </c>
      <c r="G135" s="235">
        <v>1.6684586410673375E-3</v>
      </c>
      <c r="H135" s="218">
        <v>1.826127982648201E-4</v>
      </c>
    </row>
    <row r="136" spans="1:8" ht="15">
      <c r="A136" s="23" t="s">
        <v>2325</v>
      </c>
      <c r="B136" s="23" t="s">
        <v>1564</v>
      </c>
      <c r="C136" s="233">
        <v>17622.12</v>
      </c>
      <c r="D136" s="234">
        <v>1.7100000000000001E-2</v>
      </c>
      <c r="E136" s="223">
        <v>0.04</v>
      </c>
      <c r="F136" s="235">
        <v>5.7442000000000007E-2</v>
      </c>
      <c r="G136" s="235">
        <v>5.4007169271422229E-4</v>
      </c>
      <c r="H136" s="218">
        <v>3.102279817289036E-5</v>
      </c>
    </row>
    <row r="137" spans="1:8" ht="15">
      <c r="A137" s="23" t="s">
        <v>2326</v>
      </c>
      <c r="B137" s="23" t="s">
        <v>1566</v>
      </c>
      <c r="C137" s="233">
        <v>31519.85</v>
      </c>
      <c r="D137" s="234">
        <v>1.09E-2</v>
      </c>
      <c r="E137" s="223">
        <v>5.0000000000000001E-3</v>
      </c>
      <c r="F137" s="235">
        <v>1.592725E-2</v>
      </c>
      <c r="G137" s="235">
        <v>9.6600061420523643E-4</v>
      </c>
      <c r="H137" s="218">
        <v>1.5385733282600353E-5</v>
      </c>
    </row>
    <row r="138" spans="1:8" ht="15">
      <c r="A138" s="23" t="s">
        <v>2327</v>
      </c>
      <c r="B138" s="23" t="s">
        <v>1568</v>
      </c>
      <c r="C138" s="233">
        <v>193890.7</v>
      </c>
      <c r="D138" s="234">
        <v>3.8E-3</v>
      </c>
      <c r="E138" s="223">
        <v>0.16</v>
      </c>
      <c r="F138" s="235">
        <v>0.164104</v>
      </c>
      <c r="G138" s="235">
        <v>5.9422406924107586E-3</v>
      </c>
      <c r="H138" s="218">
        <v>9.7514546658737514E-4</v>
      </c>
    </row>
    <row r="139" spans="1:8" ht="15">
      <c r="A139" s="23" t="s">
        <v>2328</v>
      </c>
      <c r="B139" s="23" t="s">
        <v>1570</v>
      </c>
      <c r="C139" s="233">
        <v>163816.4</v>
      </c>
      <c r="D139" s="234">
        <v>0</v>
      </c>
      <c r="E139" s="223">
        <v>0.30499999999999999</v>
      </c>
      <c r="F139" s="235">
        <v>0.30499999999999999</v>
      </c>
      <c r="G139" s="235">
        <v>5.0205423889038399E-3</v>
      </c>
      <c r="H139" s="218">
        <v>1.5312654286156711E-3</v>
      </c>
    </row>
    <row r="140" spans="1:8" ht="15">
      <c r="A140" s="23" t="s">
        <v>2329</v>
      </c>
      <c r="B140" s="23" t="s">
        <v>2113</v>
      </c>
      <c r="C140" s="233">
        <v>7865.06</v>
      </c>
      <c r="D140" s="234">
        <v>0</v>
      </c>
      <c r="E140" s="223">
        <v>-1.4999999999999999E-2</v>
      </c>
      <c r="F140" s="235">
        <v>-1.4999999999999999E-2</v>
      </c>
      <c r="G140" s="235">
        <v>2.4104343106839143E-4</v>
      </c>
      <c r="H140" s="218">
        <v>-3.6156514660258712E-6</v>
      </c>
    </row>
    <row r="141" spans="1:8" ht="15">
      <c r="A141" s="23" t="s">
        <v>2330</v>
      </c>
      <c r="B141" s="23" t="s">
        <v>1572</v>
      </c>
      <c r="C141" s="233">
        <v>29479.61</v>
      </c>
      <c r="D141" s="234">
        <v>4.9800000000000004E-2</v>
      </c>
      <c r="E141" s="223">
        <v>-3.5000000000000003E-2</v>
      </c>
      <c r="F141" s="235">
        <v>1.3928500000000003E-2</v>
      </c>
      <c r="G141" s="235">
        <v>9.034726169867823E-4</v>
      </c>
      <c r="H141" s="218">
        <v>1.25840183457004E-5</v>
      </c>
    </row>
    <row r="142" spans="1:8" ht="15">
      <c r="A142" s="23" t="s">
        <v>2331</v>
      </c>
      <c r="B142" s="23" t="s">
        <v>1574</v>
      </c>
      <c r="C142" s="233">
        <v>31083.02</v>
      </c>
      <c r="D142" s="234">
        <v>0</v>
      </c>
      <c r="E142" s="223">
        <v>0.12</v>
      </c>
      <c r="F142" s="235">
        <v>0.12</v>
      </c>
      <c r="G142" s="235">
        <v>9.5261292205875501E-4</v>
      </c>
      <c r="H142" s="218">
        <v>1.143135506470506E-4</v>
      </c>
    </row>
    <row r="143" spans="1:8" ht="15">
      <c r="A143" s="23" t="s">
        <v>2332</v>
      </c>
      <c r="B143" s="23" t="s">
        <v>1576</v>
      </c>
      <c r="C143" s="233">
        <v>19112.009999999998</v>
      </c>
      <c r="D143" s="234">
        <v>1.4800000000000001E-2</v>
      </c>
      <c r="E143" s="223">
        <v>7.4999999999999997E-2</v>
      </c>
      <c r="F143" s="235">
        <v>9.0355000000000005E-2</v>
      </c>
      <c r="G143" s="235">
        <v>5.8573290795154863E-4</v>
      </c>
      <c r="H143" s="218">
        <v>5.2923896897962178E-5</v>
      </c>
    </row>
    <row r="144" spans="1:8" ht="15">
      <c r="A144" s="23" t="s">
        <v>2717</v>
      </c>
      <c r="B144" s="23" t="s">
        <v>2334</v>
      </c>
      <c r="C144" s="233">
        <v>36827.71</v>
      </c>
      <c r="D144" s="234">
        <v>5.7300000000000004E-2</v>
      </c>
      <c r="E144" s="223">
        <v>0.13500000000000001</v>
      </c>
      <c r="F144" s="235">
        <v>0.19616775</v>
      </c>
      <c r="G144" s="235">
        <v>1.1286725818737185E-3</v>
      </c>
      <c r="H144" s="218">
        <v>2.2140916087285816E-4</v>
      </c>
    </row>
    <row r="145" spans="1:8" ht="15">
      <c r="A145" s="23" t="s">
        <v>2771</v>
      </c>
      <c r="B145" s="23" t="s">
        <v>2772</v>
      </c>
      <c r="C145" s="233">
        <v>12190.72</v>
      </c>
      <c r="D145" s="234">
        <v>1.34E-2</v>
      </c>
      <c r="E145" s="223">
        <v>0.14000000000000001</v>
      </c>
      <c r="F145" s="235">
        <v>0.154338</v>
      </c>
      <c r="G145" s="235">
        <v>3.7361354852907168E-4</v>
      </c>
      <c r="H145" s="218">
        <v>5.7662767852879869E-5</v>
      </c>
    </row>
    <row r="146" spans="1:8" ht="15">
      <c r="A146" s="23" t="s">
        <v>2335</v>
      </c>
      <c r="B146" s="23" t="s">
        <v>1578</v>
      </c>
      <c r="C146" s="233">
        <v>17407.47</v>
      </c>
      <c r="D146" s="234">
        <v>3.3799999999999997E-2</v>
      </c>
      <c r="E146" s="223">
        <v>0.215</v>
      </c>
      <c r="F146" s="235">
        <v>0.25243349999999998</v>
      </c>
      <c r="G146" s="235">
        <v>5.3349323400204095E-4</v>
      </c>
      <c r="H146" s="218">
        <v>1.3467156428545419E-4</v>
      </c>
    </row>
    <row r="147" spans="1:8" ht="15">
      <c r="A147" s="23" t="s">
        <v>2336</v>
      </c>
      <c r="B147" s="23" t="s">
        <v>141</v>
      </c>
      <c r="C147" s="233">
        <v>23163.79</v>
      </c>
      <c r="D147" s="234">
        <v>3.1899999999999998E-2</v>
      </c>
      <c r="E147" s="223">
        <v>4.4999999999999998E-2</v>
      </c>
      <c r="F147" s="235">
        <v>7.7617749999999985E-2</v>
      </c>
      <c r="G147" s="235">
        <v>7.0990932277028966E-4</v>
      </c>
      <c r="H147" s="218">
        <v>5.5101564337453639E-5</v>
      </c>
    </row>
    <row r="148" spans="1:8" ht="15">
      <c r="A148" s="23" t="s">
        <v>2337</v>
      </c>
      <c r="B148" s="23" t="s">
        <v>142</v>
      </c>
      <c r="C148" s="233">
        <v>80703.7</v>
      </c>
      <c r="D148" s="234">
        <v>3.8399999999999997E-2</v>
      </c>
      <c r="E148" s="223">
        <v>0.04</v>
      </c>
      <c r="F148" s="235">
        <v>7.9167999999999988E-2</v>
      </c>
      <c r="G148" s="235">
        <v>2.4733564331250036E-3</v>
      </c>
      <c r="H148" s="218">
        <v>1.9581068209764026E-4</v>
      </c>
    </row>
    <row r="149" spans="1:8" ht="15">
      <c r="A149" s="23" t="s">
        <v>2338</v>
      </c>
      <c r="B149" s="23" t="s">
        <v>1582</v>
      </c>
      <c r="C149" s="233">
        <v>6951.52</v>
      </c>
      <c r="D149" s="234">
        <v>0</v>
      </c>
      <c r="E149" s="223">
        <v>8.5000000000000006E-2</v>
      </c>
      <c r="F149" s="235">
        <v>8.5000000000000006E-2</v>
      </c>
      <c r="G149" s="235">
        <v>2.130458295220309E-4</v>
      </c>
      <c r="H149" s="218">
        <v>1.8108895509372629E-5</v>
      </c>
    </row>
    <row r="150" spans="1:8" ht="15">
      <c r="A150" s="23" t="s">
        <v>2339</v>
      </c>
      <c r="B150" s="23" t="s">
        <v>1584</v>
      </c>
      <c r="C150" s="233">
        <v>38520.6</v>
      </c>
      <c r="D150" s="234">
        <v>1.2199999999999999E-2</v>
      </c>
      <c r="E150" s="223">
        <v>0.33500000000000002</v>
      </c>
      <c r="F150" s="235">
        <v>0.34924350000000004</v>
      </c>
      <c r="G150" s="235">
        <v>1.180555213922472E-3</v>
      </c>
      <c r="H150" s="218">
        <v>4.123012348535329E-4</v>
      </c>
    </row>
    <row r="151" spans="1:8" ht="15">
      <c r="A151" s="23" t="s">
        <v>2340</v>
      </c>
      <c r="B151" s="23" t="s">
        <v>2136</v>
      </c>
      <c r="C151" s="233">
        <v>6482.53</v>
      </c>
      <c r="D151" s="234">
        <v>0</v>
      </c>
      <c r="E151" s="223">
        <v>0.12</v>
      </c>
      <c r="F151" s="235">
        <v>0.12</v>
      </c>
      <c r="G151" s="235">
        <v>1.9867251784522677E-4</v>
      </c>
      <c r="H151" s="218">
        <v>2.384070214142721E-5</v>
      </c>
    </row>
    <row r="152" spans="1:8" ht="15">
      <c r="A152" s="23" t="s">
        <v>2847</v>
      </c>
      <c r="B152" s="23" t="s">
        <v>2774</v>
      </c>
      <c r="C152" s="233">
        <v>44154.25</v>
      </c>
      <c r="D152" s="234">
        <v>0</v>
      </c>
      <c r="E152" s="223">
        <v>0.30499999999999999</v>
      </c>
      <c r="F152" s="235">
        <v>0.30499999999999999</v>
      </c>
      <c r="G152" s="235">
        <v>1.3532117893889585E-3</v>
      </c>
      <c r="H152" s="218">
        <v>4.1272959576363235E-4</v>
      </c>
    </row>
    <row r="153" spans="1:8" ht="15">
      <c r="A153" s="23" t="s">
        <v>2341</v>
      </c>
      <c r="B153" s="23" t="s">
        <v>1586</v>
      </c>
      <c r="C153" s="233">
        <v>34630.769999999997</v>
      </c>
      <c r="D153" s="234">
        <v>6.6E-3</v>
      </c>
      <c r="E153" s="223">
        <v>0.13</v>
      </c>
      <c r="F153" s="235">
        <v>0.13702900000000001</v>
      </c>
      <c r="G153" s="235">
        <v>1.061342141234818E-3</v>
      </c>
      <c r="H153" s="218">
        <v>1.4543465227126589E-4</v>
      </c>
    </row>
    <row r="154" spans="1:8" ht="15">
      <c r="A154" s="23" t="s">
        <v>2342</v>
      </c>
      <c r="B154" s="23" t="s">
        <v>1588</v>
      </c>
      <c r="C154" s="233">
        <v>23440.959999999999</v>
      </c>
      <c r="D154" s="234">
        <v>2.2499999999999999E-2</v>
      </c>
      <c r="E154" s="223">
        <v>0.125</v>
      </c>
      <c r="F154" s="235">
        <v>0.14890624999999999</v>
      </c>
      <c r="G154" s="235">
        <v>7.1840385527089691E-4</v>
      </c>
      <c r="H154" s="218">
        <v>1.0697482407393199E-4</v>
      </c>
    </row>
    <row r="155" spans="1:8" ht="15">
      <c r="A155" s="23" t="s">
        <v>2343</v>
      </c>
      <c r="B155" s="23" t="s">
        <v>1590</v>
      </c>
      <c r="C155" s="233">
        <v>42651.65</v>
      </c>
      <c r="D155" s="234">
        <v>1.4199999999999999E-2</v>
      </c>
      <c r="E155" s="223">
        <v>0.105</v>
      </c>
      <c r="F155" s="235">
        <v>0.1199455</v>
      </c>
      <c r="G155" s="235">
        <v>1.3071610460350153E-3</v>
      </c>
      <c r="H155" s="218">
        <v>1.5678808524719292E-4</v>
      </c>
    </row>
    <row r="156" spans="1:8" ht="15">
      <c r="A156" s="23" t="s">
        <v>2344</v>
      </c>
      <c r="B156" s="23" t="s">
        <v>139</v>
      </c>
      <c r="C156" s="233">
        <v>34289.449999999997</v>
      </c>
      <c r="D156" s="234">
        <v>3.3300000000000003E-2</v>
      </c>
      <c r="E156" s="223">
        <v>0.04</v>
      </c>
      <c r="F156" s="235">
        <v>7.3966000000000004E-2</v>
      </c>
      <c r="G156" s="235">
        <v>1.0508815797270526E-3</v>
      </c>
      <c r="H156" s="218">
        <v>7.7729506926091179E-5</v>
      </c>
    </row>
    <row r="157" spans="1:8" ht="15">
      <c r="A157" s="23" t="s">
        <v>2345</v>
      </c>
      <c r="B157" s="23" t="s">
        <v>1593</v>
      </c>
      <c r="C157" s="233">
        <v>25044.26</v>
      </c>
      <c r="D157" s="234">
        <v>7.6E-3</v>
      </c>
      <c r="E157" s="223">
        <v>7.0000000000000007E-2</v>
      </c>
      <c r="F157" s="235">
        <v>7.7866000000000005E-2</v>
      </c>
      <c r="G157" s="235">
        <v>7.6754078913178947E-4</v>
      </c>
      <c r="H157" s="218">
        <v>5.9765331086535922E-5</v>
      </c>
    </row>
    <row r="158" spans="1:8" ht="15">
      <c r="A158" s="23" t="s">
        <v>2346</v>
      </c>
      <c r="B158" s="23" t="s">
        <v>130</v>
      </c>
      <c r="C158" s="233">
        <v>25352.55</v>
      </c>
      <c r="D158" s="234">
        <v>4.4400000000000002E-2</v>
      </c>
      <c r="E158" s="223">
        <v>0.16</v>
      </c>
      <c r="F158" s="235">
        <v>0.20795200000000003</v>
      </c>
      <c r="G158" s="235">
        <v>7.7698906789432586E-4</v>
      </c>
      <c r="H158" s="218">
        <v>1.6157643064676087E-4</v>
      </c>
    </row>
    <row r="159" spans="1:8" ht="15">
      <c r="A159" s="23" t="s">
        <v>2347</v>
      </c>
      <c r="B159" s="23" t="s">
        <v>1596</v>
      </c>
      <c r="C159" s="233">
        <v>93509.98</v>
      </c>
      <c r="D159" s="234">
        <v>1.01E-2</v>
      </c>
      <c r="E159" s="223">
        <v>0.14000000000000001</v>
      </c>
      <c r="F159" s="235">
        <v>0.15080700000000002</v>
      </c>
      <c r="G159" s="235">
        <v>2.8658352788582236E-3</v>
      </c>
      <c r="H159" s="218">
        <v>4.321880208987722E-4</v>
      </c>
    </row>
    <row r="160" spans="1:8" ht="15">
      <c r="A160" s="23" t="s">
        <v>2994</v>
      </c>
      <c r="B160" s="23" t="s">
        <v>2995</v>
      </c>
      <c r="C160" s="233">
        <v>116008</v>
      </c>
      <c r="D160" s="234">
        <v>1.0800000000000001E-2</v>
      </c>
      <c r="E160" s="223">
        <v>0.125</v>
      </c>
      <c r="F160" s="235">
        <v>0.13647500000000001</v>
      </c>
      <c r="G160" s="235">
        <v>3.5553404998031738E-3</v>
      </c>
      <c r="H160" s="218">
        <v>4.852150947106382E-4</v>
      </c>
    </row>
    <row r="161" spans="1:8" ht="15">
      <c r="A161" s="23" t="s">
        <v>2348</v>
      </c>
      <c r="B161" s="23" t="s">
        <v>1598</v>
      </c>
      <c r="C161" s="233">
        <v>10317.24</v>
      </c>
      <c r="D161" s="234">
        <v>3.6699999999999997E-2</v>
      </c>
      <c r="E161" s="223">
        <v>9.5000000000000001E-2</v>
      </c>
      <c r="F161" s="235">
        <v>0.13344325000000001</v>
      </c>
      <c r="G161" s="235">
        <v>3.1619630730802444E-4</v>
      </c>
      <c r="H161" s="218">
        <v>4.2194262885181535E-5</v>
      </c>
    </row>
    <row r="162" spans="1:8" ht="15">
      <c r="A162" s="23" t="s">
        <v>2349</v>
      </c>
      <c r="B162" s="23" t="s">
        <v>1600</v>
      </c>
      <c r="C162" s="233">
        <v>56431.39</v>
      </c>
      <c r="D162" s="234">
        <v>2.2200000000000001E-2</v>
      </c>
      <c r="E162" s="223">
        <v>9.5000000000000001E-2</v>
      </c>
      <c r="F162" s="235">
        <v>0.11825450000000001</v>
      </c>
      <c r="G162" s="235">
        <v>1.7294738839320376E-3</v>
      </c>
      <c r="H162" s="218">
        <v>2.0451806940744116E-4</v>
      </c>
    </row>
    <row r="163" spans="1:8" ht="15">
      <c r="A163" s="23" t="s">
        <v>2827</v>
      </c>
      <c r="B163" s="23" t="s">
        <v>2828</v>
      </c>
      <c r="C163" s="233">
        <v>34187.06</v>
      </c>
      <c r="D163" s="234">
        <v>0</v>
      </c>
      <c r="E163" s="223">
        <v>0.26500000000000001</v>
      </c>
      <c r="F163" s="235">
        <v>0.26500000000000001</v>
      </c>
      <c r="G163" s="235">
        <v>1.0477435951589638E-3</v>
      </c>
      <c r="H163" s="218">
        <v>2.7765205271712546E-4</v>
      </c>
    </row>
    <row r="164" spans="1:8" ht="15">
      <c r="A164" s="23" t="s">
        <v>2350</v>
      </c>
      <c r="B164" s="23" t="s">
        <v>1602</v>
      </c>
      <c r="C164" s="233">
        <v>73029.789999999994</v>
      </c>
      <c r="D164" s="234">
        <v>3.0200000000000001E-2</v>
      </c>
      <c r="E164" s="223">
        <v>0.26</v>
      </c>
      <c r="F164" s="235">
        <v>0.294126</v>
      </c>
      <c r="G164" s="235">
        <v>2.2381712474925939E-3</v>
      </c>
      <c r="H164" s="218">
        <v>6.5830435634000662E-4</v>
      </c>
    </row>
    <row r="165" spans="1:8" ht="15">
      <c r="A165" s="23" t="s">
        <v>2917</v>
      </c>
      <c r="B165" s="23" t="s">
        <v>2918</v>
      </c>
      <c r="C165" s="233">
        <v>19275.82</v>
      </c>
      <c r="D165" s="234">
        <v>0</v>
      </c>
      <c r="E165" s="223">
        <v>0.20499999999999999</v>
      </c>
      <c r="F165" s="235">
        <v>0.20499999999999999</v>
      </c>
      <c r="G165" s="235">
        <v>5.9075325419726237E-4</v>
      </c>
      <c r="H165" s="218">
        <v>1.2110441711043878E-4</v>
      </c>
    </row>
    <row r="166" spans="1:8" ht="15">
      <c r="A166" s="23" t="s">
        <v>2351</v>
      </c>
      <c r="B166" s="23" t="s">
        <v>1604</v>
      </c>
      <c r="C166" s="233">
        <v>62939.040000000001</v>
      </c>
      <c r="D166" s="234">
        <v>1.8200000000000001E-2</v>
      </c>
      <c r="E166" s="223">
        <v>0.15</v>
      </c>
      <c r="F166" s="235">
        <v>0.16956499999999999</v>
      </c>
      <c r="G166" s="235">
        <v>1.9289162637984617E-3</v>
      </c>
      <c r="H166" s="218">
        <v>3.2707668627098615E-4</v>
      </c>
    </row>
    <row r="167" spans="1:8" ht="15">
      <c r="A167" s="23" t="s">
        <v>2352</v>
      </c>
      <c r="B167" s="23" t="s">
        <v>1606</v>
      </c>
      <c r="C167" s="233">
        <v>22475.29</v>
      </c>
      <c r="D167" s="234">
        <v>4.1799999999999997E-2</v>
      </c>
      <c r="E167" s="223">
        <v>-0.06</v>
      </c>
      <c r="F167" s="235">
        <v>-1.9453999999999999E-2</v>
      </c>
      <c r="G167" s="235">
        <v>6.8880860614631127E-4</v>
      </c>
      <c r="H167" s="218">
        <v>-1.3400082623970339E-5</v>
      </c>
    </row>
    <row r="168" spans="1:8" ht="15">
      <c r="A168" s="23" t="s">
        <v>3023</v>
      </c>
      <c r="B168" s="23" t="s">
        <v>3024</v>
      </c>
      <c r="C168" s="233">
        <v>12226.66</v>
      </c>
      <c r="D168" s="234">
        <v>1.8100000000000002E-2</v>
      </c>
      <c r="E168" s="223" t="s">
        <v>2166</v>
      </c>
      <c r="F168" s="235" t="s">
        <v>2166</v>
      </c>
      <c r="G168" s="235" t="s">
        <v>2166</v>
      </c>
      <c r="H168" s="218" t="s">
        <v>2166</v>
      </c>
    </row>
    <row r="169" spans="1:8" ht="15">
      <c r="A169" s="23" t="s">
        <v>2353</v>
      </c>
      <c r="B169" s="23" t="s">
        <v>1268</v>
      </c>
      <c r="C169" s="233">
        <v>29639.29</v>
      </c>
      <c r="D169" s="234">
        <v>3.1200000000000002E-2</v>
      </c>
      <c r="E169" s="223">
        <v>6.5000000000000002E-2</v>
      </c>
      <c r="F169" s="235">
        <v>9.7213999999999995E-2</v>
      </c>
      <c r="G169" s="235">
        <v>9.0836638958012572E-4</v>
      </c>
      <c r="H169" s="218">
        <v>8.8305930196642344E-5</v>
      </c>
    </row>
    <row r="170" spans="1:8" ht="15">
      <c r="A170" s="23" t="s">
        <v>2354</v>
      </c>
      <c r="B170" s="23" t="s">
        <v>1609</v>
      </c>
      <c r="C170" s="233">
        <v>13398.88</v>
      </c>
      <c r="D170" s="234">
        <v>4.3200000000000002E-2</v>
      </c>
      <c r="E170" s="223">
        <v>-0.04</v>
      </c>
      <c r="F170" s="235">
        <v>2.3359999999999978E-3</v>
      </c>
      <c r="G170" s="235">
        <v>4.1064047924283453E-4</v>
      </c>
      <c r="H170" s="218">
        <v>9.5925615951126058E-7</v>
      </c>
    </row>
    <row r="171" spans="1:8" ht="15">
      <c r="A171" s="23" t="s">
        <v>2355</v>
      </c>
      <c r="B171" s="23" t="s">
        <v>1611</v>
      </c>
      <c r="C171" s="233">
        <v>63162.720000000001</v>
      </c>
      <c r="D171" s="234">
        <v>2.0400000000000001E-2</v>
      </c>
      <c r="E171" s="223">
        <v>0.12</v>
      </c>
      <c r="F171" s="235">
        <v>0.141624</v>
      </c>
      <c r="G171" s="235">
        <v>1.9357714682929448E-3</v>
      </c>
      <c r="H171" s="218">
        <v>2.7415169842551999E-4</v>
      </c>
    </row>
    <row r="172" spans="1:8" ht="15">
      <c r="A172" s="23" t="s">
        <v>2356</v>
      </c>
      <c r="B172" s="23" t="s">
        <v>143</v>
      </c>
      <c r="C172" s="233">
        <v>22222.27</v>
      </c>
      <c r="D172" s="234">
        <v>3.9199999999999999E-2</v>
      </c>
      <c r="E172" s="223">
        <v>0.04</v>
      </c>
      <c r="F172" s="235">
        <v>7.9984E-2</v>
      </c>
      <c r="G172" s="235">
        <v>6.8105420771464968E-4</v>
      </c>
      <c r="H172" s="218">
        <v>5.447343974984854E-5</v>
      </c>
    </row>
    <row r="173" spans="1:8" ht="15">
      <c r="A173" s="23" t="s">
        <v>2793</v>
      </c>
      <c r="B173" s="23" t="s">
        <v>2794</v>
      </c>
      <c r="C173" s="233">
        <v>14716.28</v>
      </c>
      <c r="D173" s="234">
        <v>0</v>
      </c>
      <c r="E173" s="223">
        <v>0.245</v>
      </c>
      <c r="F173" s="235">
        <v>0.245</v>
      </c>
      <c r="G173" s="235">
        <v>4.5101532903285508E-4</v>
      </c>
      <c r="H173" s="218">
        <v>1.1049875561304949E-4</v>
      </c>
    </row>
    <row r="174" spans="1:8" ht="15">
      <c r="A174" s="23" t="s">
        <v>2358</v>
      </c>
      <c r="B174" s="23" t="s">
        <v>2208</v>
      </c>
      <c r="C174" s="233">
        <v>14664.8</v>
      </c>
      <c r="D174" s="234">
        <v>3.8399999999999997E-2</v>
      </c>
      <c r="E174" s="223">
        <v>7.4999999999999997E-2</v>
      </c>
      <c r="F174" s="235">
        <v>0.11484</v>
      </c>
      <c r="G174" s="235">
        <v>4.494376022473759E-4</v>
      </c>
      <c r="H174" s="218">
        <v>5.1613414242088645E-5</v>
      </c>
    </row>
    <row r="175" spans="1:8" ht="15">
      <c r="A175" s="23" t="s">
        <v>2359</v>
      </c>
      <c r="B175" s="23" t="s">
        <v>1614</v>
      </c>
      <c r="C175" s="233">
        <v>47365.52</v>
      </c>
      <c r="D175" s="234">
        <v>0</v>
      </c>
      <c r="E175" s="223">
        <v>0.11</v>
      </c>
      <c r="F175" s="235">
        <v>0.11</v>
      </c>
      <c r="G175" s="235">
        <v>1.4516287803447798E-3</v>
      </c>
      <c r="H175" s="218">
        <v>1.5967916583792578E-4</v>
      </c>
    </row>
    <row r="176" spans="1:8" ht="15">
      <c r="A176" s="23" t="s">
        <v>2360</v>
      </c>
      <c r="B176" s="23" t="s">
        <v>144</v>
      </c>
      <c r="C176" s="233">
        <v>43456.34</v>
      </c>
      <c r="D176" s="234">
        <v>3.2000000000000001E-2</v>
      </c>
      <c r="E176" s="223">
        <v>-0.01</v>
      </c>
      <c r="F176" s="235">
        <v>2.1839999999999998E-2</v>
      </c>
      <c r="G176" s="235">
        <v>1.3318226809807656E-3</v>
      </c>
      <c r="H176" s="218">
        <v>2.9087007352619918E-5</v>
      </c>
    </row>
    <row r="177" spans="1:8" ht="15">
      <c r="A177" s="23" t="s">
        <v>2996</v>
      </c>
      <c r="B177" s="23" t="s">
        <v>1616</v>
      </c>
      <c r="C177" s="233">
        <v>16896.21</v>
      </c>
      <c r="D177" s="234">
        <v>1.26E-2</v>
      </c>
      <c r="E177" s="223">
        <v>6.5000000000000002E-2</v>
      </c>
      <c r="F177" s="235">
        <v>7.8009500000000009E-2</v>
      </c>
      <c r="G177" s="235">
        <v>5.178244578492809E-4</v>
      </c>
      <c r="H177" s="218">
        <v>4.0395227044593482E-5</v>
      </c>
    </row>
    <row r="178" spans="1:8" ht="15">
      <c r="A178" s="23" t="s">
        <v>2361</v>
      </c>
      <c r="B178" s="23" t="s">
        <v>1618</v>
      </c>
      <c r="C178" s="233">
        <v>14239.03</v>
      </c>
      <c r="D178" s="234">
        <v>0</v>
      </c>
      <c r="E178" s="223" t="s">
        <v>2166</v>
      </c>
      <c r="F178" s="235" t="s">
        <v>2166</v>
      </c>
      <c r="G178" s="235" t="s">
        <v>2166</v>
      </c>
      <c r="H178" s="218" t="s">
        <v>2166</v>
      </c>
    </row>
    <row r="179" spans="1:8" ht="15">
      <c r="A179" s="23" t="s">
        <v>2362</v>
      </c>
      <c r="B179" s="23" t="s">
        <v>1620</v>
      </c>
      <c r="C179" s="233">
        <v>19347.71</v>
      </c>
      <c r="D179" s="234">
        <v>4.2900000000000001E-2</v>
      </c>
      <c r="E179" s="223">
        <v>0.04</v>
      </c>
      <c r="F179" s="235">
        <v>8.3757999999999999E-2</v>
      </c>
      <c r="G179" s="235">
        <v>5.9295649387496431E-4</v>
      </c>
      <c r="H179" s="218">
        <v>4.9664850013979258E-5</v>
      </c>
    </row>
    <row r="180" spans="1:8" ht="15">
      <c r="A180" s="23" t="s">
        <v>2363</v>
      </c>
      <c r="B180" s="23" t="s">
        <v>1622</v>
      </c>
      <c r="C180" s="233">
        <v>49697.38</v>
      </c>
      <c r="D180" s="234">
        <v>0.05</v>
      </c>
      <c r="E180" s="223">
        <v>0.33500000000000002</v>
      </c>
      <c r="F180" s="235">
        <v>0.39337500000000003</v>
      </c>
      <c r="G180" s="235">
        <v>1.5230941646102705E-3</v>
      </c>
      <c r="H180" s="218">
        <v>5.9914716700356523E-4</v>
      </c>
    </row>
    <row r="181" spans="1:8" ht="15">
      <c r="A181" s="23" t="s">
        <v>2365</v>
      </c>
      <c r="B181" s="23" t="s">
        <v>2366</v>
      </c>
      <c r="C181" s="233">
        <v>22940.92</v>
      </c>
      <c r="D181" s="234">
        <v>2.3E-2</v>
      </c>
      <c r="E181" s="223" t="s">
        <v>2166</v>
      </c>
      <c r="F181" s="235" t="s">
        <v>2166</v>
      </c>
      <c r="G181" s="235" t="s">
        <v>2166</v>
      </c>
      <c r="H181" s="218" t="s">
        <v>2166</v>
      </c>
    </row>
    <row r="182" spans="1:8" ht="15">
      <c r="A182" s="23" t="s">
        <v>2367</v>
      </c>
      <c r="B182" s="23" t="s">
        <v>1624</v>
      </c>
      <c r="C182" s="233">
        <v>27475.01</v>
      </c>
      <c r="D182" s="234">
        <v>2.5899999999999999E-2</v>
      </c>
      <c r="E182" s="223">
        <v>8.5000000000000006E-2</v>
      </c>
      <c r="F182" s="235">
        <v>0.11200075000000001</v>
      </c>
      <c r="G182" s="235">
        <v>8.4203689215827532E-4</v>
      </c>
      <c r="H182" s="218">
        <v>9.4308763449395966E-5</v>
      </c>
    </row>
    <row r="183" spans="1:8" ht="15">
      <c r="A183" s="23" t="s">
        <v>2368</v>
      </c>
      <c r="B183" s="23" t="s">
        <v>1626</v>
      </c>
      <c r="C183" s="233">
        <v>55743.75</v>
      </c>
      <c r="D183" s="234">
        <v>2.0499999999999997E-2</v>
      </c>
      <c r="E183" s="223">
        <v>0.27500000000000002</v>
      </c>
      <c r="F183" s="235">
        <v>0.29831875000000002</v>
      </c>
      <c r="G183" s="235">
        <v>1.7083995240492309E-3</v>
      </c>
      <c r="H183" s="218">
        <v>5.0964761051496151E-4</v>
      </c>
    </row>
    <row r="184" spans="1:8" ht="15">
      <c r="A184" s="23" t="s">
        <v>2920</v>
      </c>
      <c r="B184" s="23" t="s">
        <v>2921</v>
      </c>
      <c r="C184" s="233">
        <v>15583.29</v>
      </c>
      <c r="D184" s="234">
        <v>9.1000000000000004E-3</v>
      </c>
      <c r="E184" s="223">
        <v>0.1</v>
      </c>
      <c r="F184" s="235">
        <v>0.10955500000000001</v>
      </c>
      <c r="G184" s="235">
        <v>4.7758690829234022E-4</v>
      </c>
      <c r="H184" s="218">
        <v>5.232203373796734E-5</v>
      </c>
    </row>
    <row r="185" spans="1:8" ht="15">
      <c r="A185" s="23" t="s">
        <v>2369</v>
      </c>
      <c r="B185" s="23" t="s">
        <v>1628</v>
      </c>
      <c r="C185" s="233">
        <v>45797.440000000002</v>
      </c>
      <c r="D185" s="234">
        <v>2.5399999999999999E-2</v>
      </c>
      <c r="E185" s="223">
        <v>0.11</v>
      </c>
      <c r="F185" s="235">
        <v>0.136797</v>
      </c>
      <c r="G185" s="235">
        <v>1.4035712469769833E-3</v>
      </c>
      <c r="H185" s="218">
        <v>1.9200433587271038E-4</v>
      </c>
    </row>
    <row r="186" spans="1:8" ht="15">
      <c r="A186" s="23" t="s">
        <v>2370</v>
      </c>
      <c r="B186" s="23" t="s">
        <v>131</v>
      </c>
      <c r="C186" s="233">
        <v>24208.02</v>
      </c>
      <c r="D186" s="234">
        <v>3.6799999999999999E-2</v>
      </c>
      <c r="E186" s="223">
        <v>0.03</v>
      </c>
      <c r="F186" s="235">
        <v>6.7351999999999995E-2</v>
      </c>
      <c r="G186" s="235">
        <v>7.4191222955352415E-4</v>
      </c>
      <c r="H186" s="218">
        <v>4.9969272484888957E-5</v>
      </c>
    </row>
    <row r="187" spans="1:8" ht="15">
      <c r="A187" s="23" t="s">
        <v>2892</v>
      </c>
      <c r="B187" s="23" t="s">
        <v>1631</v>
      </c>
      <c r="C187" s="233">
        <v>8696.4599999999991</v>
      </c>
      <c r="D187" s="234">
        <v>0</v>
      </c>
      <c r="E187" s="223">
        <v>0.115</v>
      </c>
      <c r="F187" s="235">
        <v>0.115</v>
      </c>
      <c r="G187" s="235">
        <v>2.6652365735913307E-4</v>
      </c>
      <c r="H187" s="218">
        <v>3.0650220596300307E-5</v>
      </c>
    </row>
    <row r="188" spans="1:8" ht="15">
      <c r="A188" s="23" t="s">
        <v>2997</v>
      </c>
      <c r="B188" s="23" t="s">
        <v>1633</v>
      </c>
      <c r="C188" s="233">
        <v>41423.46</v>
      </c>
      <c r="D188" s="234">
        <v>2.7099999999999999E-2</v>
      </c>
      <c r="E188" s="223">
        <v>0.52</v>
      </c>
      <c r="F188" s="235">
        <v>0.55414600000000003</v>
      </c>
      <c r="G188" s="235">
        <v>1.2695202484309426E-3</v>
      </c>
      <c r="H188" s="218">
        <v>7.034995675870131E-4</v>
      </c>
    </row>
    <row r="189" spans="1:8" ht="15">
      <c r="A189" s="23" t="s">
        <v>2371</v>
      </c>
      <c r="B189" s="23" t="s">
        <v>1635</v>
      </c>
      <c r="C189" s="233">
        <v>64910.16</v>
      </c>
      <c r="D189" s="234">
        <v>0</v>
      </c>
      <c r="E189" s="223">
        <v>0.11</v>
      </c>
      <c r="F189" s="235">
        <v>0.11</v>
      </c>
      <c r="G189" s="235">
        <v>1.9893259145636853E-3</v>
      </c>
      <c r="H189" s="218">
        <v>2.1882585060200538E-4</v>
      </c>
    </row>
    <row r="190" spans="1:8" ht="15">
      <c r="A190" s="23" t="s">
        <v>2372</v>
      </c>
      <c r="B190" s="23" t="s">
        <v>1637</v>
      </c>
      <c r="C190" s="233">
        <v>22965.040000000001</v>
      </c>
      <c r="D190" s="234">
        <v>4.0399999999999998E-2</v>
      </c>
      <c r="E190" s="223">
        <v>9.5000000000000001E-2</v>
      </c>
      <c r="F190" s="235">
        <v>0.137319</v>
      </c>
      <c r="G190" s="235">
        <v>7.0381815729604754E-4</v>
      </c>
      <c r="H190" s="218">
        <v>9.6647605541735947E-5</v>
      </c>
    </row>
    <row r="191" spans="1:8" ht="15">
      <c r="A191" s="23" t="s">
        <v>2374</v>
      </c>
      <c r="B191" s="23" t="s">
        <v>2375</v>
      </c>
      <c r="C191" s="233">
        <v>13615.9</v>
      </c>
      <c r="D191" s="234">
        <v>0</v>
      </c>
      <c r="E191" s="223">
        <v>0.115</v>
      </c>
      <c r="F191" s="235">
        <v>0.115</v>
      </c>
      <c r="G191" s="235">
        <v>4.1729157223010512E-4</v>
      </c>
      <c r="H191" s="218">
        <v>4.7988530806462094E-5</v>
      </c>
    </row>
    <row r="192" spans="1:8" ht="15">
      <c r="A192" s="23" t="s">
        <v>2376</v>
      </c>
      <c r="B192" s="23" t="s">
        <v>1639</v>
      </c>
      <c r="C192" s="233">
        <v>15486.26</v>
      </c>
      <c r="D192" s="234">
        <v>1.89E-2</v>
      </c>
      <c r="E192" s="223">
        <v>0.11</v>
      </c>
      <c r="F192" s="235">
        <v>0.12993949999999999</v>
      </c>
      <c r="G192" s="235">
        <v>4.7461319364597185E-4</v>
      </c>
      <c r="H192" s="218">
        <v>6.167100107576075E-5</v>
      </c>
    </row>
    <row r="193" spans="1:8" ht="15">
      <c r="A193" s="23" t="s">
        <v>2718</v>
      </c>
      <c r="B193" s="23" t="s">
        <v>2849</v>
      </c>
      <c r="C193" s="233">
        <v>17027.89</v>
      </c>
      <c r="D193" s="234">
        <v>1.6E-2</v>
      </c>
      <c r="E193" s="223">
        <v>0.12</v>
      </c>
      <c r="F193" s="235">
        <v>0.13696</v>
      </c>
      <c r="G193" s="235">
        <v>5.2186010398587565E-4</v>
      </c>
      <c r="H193" s="218">
        <v>7.1473959841905526E-5</v>
      </c>
    </row>
    <row r="194" spans="1:8" ht="15">
      <c r="A194" s="23" t="s">
        <v>2719</v>
      </c>
      <c r="B194" s="23" t="s">
        <v>2378</v>
      </c>
      <c r="C194" s="233">
        <v>22641.69</v>
      </c>
      <c r="D194" s="234">
        <v>9.4999999999999998E-3</v>
      </c>
      <c r="E194" s="223">
        <v>0.115</v>
      </c>
      <c r="F194" s="235">
        <v>0.12504625</v>
      </c>
      <c r="G194" s="235">
        <v>6.9390832908927419E-4</v>
      </c>
      <c r="H194" s="218">
        <v>8.6770634396379651E-5</v>
      </c>
    </row>
    <row r="195" spans="1:8" ht="15">
      <c r="A195" s="23" t="s">
        <v>3025</v>
      </c>
      <c r="B195" s="23" t="s">
        <v>1641</v>
      </c>
      <c r="C195" s="233">
        <v>8258.0300000000007</v>
      </c>
      <c r="D195" s="234">
        <v>4.1100000000000005E-2</v>
      </c>
      <c r="E195" s="223" t="s">
        <v>2166</v>
      </c>
      <c r="F195" s="235" t="s">
        <v>2166</v>
      </c>
      <c r="G195" s="235" t="s">
        <v>2166</v>
      </c>
      <c r="H195" s="218" t="s">
        <v>2166</v>
      </c>
    </row>
    <row r="196" spans="1:8" ht="15">
      <c r="A196" s="23" t="s">
        <v>3091</v>
      </c>
      <c r="B196" s="23" t="s">
        <v>3092</v>
      </c>
      <c r="C196" s="233">
        <v>15647.63</v>
      </c>
      <c r="D196" s="234">
        <v>0</v>
      </c>
      <c r="E196" s="223">
        <v>0.20499999999999999</v>
      </c>
      <c r="F196" s="235">
        <v>0.20499999999999999</v>
      </c>
      <c r="G196" s="235">
        <v>4.7955876030045458E-4</v>
      </c>
      <c r="H196" s="218">
        <v>9.8309545861593187E-5</v>
      </c>
    </row>
    <row r="197" spans="1:8" ht="15">
      <c r="A197" s="23" t="s">
        <v>2380</v>
      </c>
      <c r="B197" s="23" t="s">
        <v>2381</v>
      </c>
      <c r="C197" s="233">
        <v>37678.83</v>
      </c>
      <c r="D197" s="234">
        <v>0</v>
      </c>
      <c r="E197" s="223">
        <v>0.24</v>
      </c>
      <c r="F197" s="235">
        <v>0.24</v>
      </c>
      <c r="G197" s="235">
        <v>1.154757174368999E-3</v>
      </c>
      <c r="H197" s="218">
        <v>2.7714172184855978E-4</v>
      </c>
    </row>
    <row r="198" spans="1:8" ht="15">
      <c r="A198" s="23" t="s">
        <v>2382</v>
      </c>
      <c r="B198" s="23" t="s">
        <v>1643</v>
      </c>
      <c r="C198" s="233">
        <v>23074.84</v>
      </c>
      <c r="D198" s="234">
        <v>4.3E-3</v>
      </c>
      <c r="E198" s="223">
        <v>0.17</v>
      </c>
      <c r="F198" s="235">
        <v>0.1746655</v>
      </c>
      <c r="G198" s="235">
        <v>7.071832389014402E-4</v>
      </c>
      <c r="H198" s="218">
        <v>1.2352051401433951E-4</v>
      </c>
    </row>
    <row r="199" spans="1:8" ht="15">
      <c r="A199" s="23" t="s">
        <v>2383</v>
      </c>
      <c r="B199" s="23" t="s">
        <v>1645</v>
      </c>
      <c r="C199" s="233">
        <v>67324.91</v>
      </c>
      <c r="D199" s="234">
        <v>2.06E-2</v>
      </c>
      <c r="E199" s="223">
        <v>0.09</v>
      </c>
      <c r="F199" s="235">
        <v>0.11152699999999999</v>
      </c>
      <c r="G199" s="235">
        <v>2.063331659614886E-3</v>
      </c>
      <c r="H199" s="218">
        <v>2.3011719000186936E-4</v>
      </c>
    </row>
    <row r="200" spans="1:8" ht="15">
      <c r="A200" s="23" t="s">
        <v>2384</v>
      </c>
      <c r="B200" s="23" t="s">
        <v>1647</v>
      </c>
      <c r="C200" s="233">
        <v>76705.289999999994</v>
      </c>
      <c r="D200" s="234">
        <v>0</v>
      </c>
      <c r="E200" s="223">
        <v>0.20499999999999999</v>
      </c>
      <c r="F200" s="235">
        <v>0.20499999999999999</v>
      </c>
      <c r="G200" s="235">
        <v>2.3508156686275722E-3</v>
      </c>
      <c r="H200" s="218">
        <v>4.8191721206865224E-4</v>
      </c>
    </row>
    <row r="201" spans="1:8" ht="15">
      <c r="A201" s="23" t="s">
        <v>3094</v>
      </c>
      <c r="B201" s="23" t="s">
        <v>3095</v>
      </c>
      <c r="C201" s="233" t="s">
        <v>2166</v>
      </c>
      <c r="D201" s="234">
        <v>0</v>
      </c>
      <c r="E201" s="223" t="s">
        <v>2166</v>
      </c>
      <c r="F201" s="235" t="s">
        <v>2166</v>
      </c>
      <c r="G201" s="235" t="s">
        <v>2166</v>
      </c>
      <c r="H201" s="218" t="s">
        <v>2166</v>
      </c>
    </row>
    <row r="202" spans="1:8" ht="15">
      <c r="A202" s="23" t="s">
        <v>3097</v>
      </c>
      <c r="B202" s="23" t="s">
        <v>3098</v>
      </c>
      <c r="C202" s="233">
        <v>14456.07</v>
      </c>
      <c r="D202" s="234">
        <v>2.29E-2</v>
      </c>
      <c r="E202" s="223">
        <v>0.105</v>
      </c>
      <c r="F202" s="235">
        <v>0.12910225</v>
      </c>
      <c r="G202" s="235">
        <v>4.4304057598604983E-4</v>
      </c>
      <c r="H202" s="218">
        <v>5.7197535201095005E-5</v>
      </c>
    </row>
    <row r="203" spans="1:8" ht="15">
      <c r="A203" s="23" t="s">
        <v>2385</v>
      </c>
      <c r="B203" s="23" t="s">
        <v>1649</v>
      </c>
      <c r="C203" s="233">
        <v>107217</v>
      </c>
      <c r="D203" s="234">
        <v>3.4200000000000001E-2</v>
      </c>
      <c r="E203" s="223">
        <v>0.12</v>
      </c>
      <c r="F203" s="235">
        <v>0.156252</v>
      </c>
      <c r="G203" s="235">
        <v>3.2859194397575763E-3</v>
      </c>
      <c r="H203" s="218">
        <v>5.1343148430100084E-4</v>
      </c>
    </row>
    <row r="204" spans="1:8" ht="15">
      <c r="A204" s="23" t="s">
        <v>2386</v>
      </c>
      <c r="B204" s="23" t="s">
        <v>1651</v>
      </c>
      <c r="C204" s="233">
        <v>49511.88</v>
      </c>
      <c r="D204" s="234">
        <v>2.5899999999999999E-2</v>
      </c>
      <c r="E204" s="223">
        <v>4.4999999999999998E-2</v>
      </c>
      <c r="F204" s="235">
        <v>7.1482749999999998E-2</v>
      </c>
      <c r="G204" s="235">
        <v>1.5174090768343112E-3</v>
      </c>
      <c r="H204" s="218">
        <v>1.0846857368707786E-4</v>
      </c>
    </row>
    <row r="205" spans="1:8" ht="15">
      <c r="A205" s="23" t="s">
        <v>2720</v>
      </c>
      <c r="B205" s="23" t="s">
        <v>2661</v>
      </c>
      <c r="C205" s="233">
        <v>11640.13</v>
      </c>
      <c r="D205" s="234">
        <v>7.3000000000000001E-3</v>
      </c>
      <c r="E205" s="223">
        <v>8.5000000000000006E-2</v>
      </c>
      <c r="F205" s="235">
        <v>9.2610250000000005E-2</v>
      </c>
      <c r="G205" s="235">
        <v>3.5673941117831456E-4</v>
      </c>
      <c r="H205" s="218">
        <v>3.3037726054076509E-5</v>
      </c>
    </row>
    <row r="206" spans="1:8" ht="15">
      <c r="A206" s="23" t="s">
        <v>2387</v>
      </c>
      <c r="B206" s="23" t="s">
        <v>1653</v>
      </c>
      <c r="C206" s="233">
        <v>28072.53</v>
      </c>
      <c r="D206" s="234">
        <v>3.1699999999999999E-2</v>
      </c>
      <c r="E206" s="223">
        <v>0.17499999999999999</v>
      </c>
      <c r="F206" s="235">
        <v>0.20947374999999999</v>
      </c>
      <c r="G206" s="235">
        <v>8.603493107452899E-4</v>
      </c>
      <c r="H206" s="218">
        <v>1.8022059643173116E-4</v>
      </c>
    </row>
    <row r="207" spans="1:8" ht="15">
      <c r="A207" s="23" t="s">
        <v>2388</v>
      </c>
      <c r="B207" s="23" t="s">
        <v>1655</v>
      </c>
      <c r="C207" s="233">
        <v>49283.98</v>
      </c>
      <c r="D207" s="234">
        <v>1.04E-2</v>
      </c>
      <c r="E207" s="223">
        <v>0.1</v>
      </c>
      <c r="F207" s="235">
        <v>0.11092</v>
      </c>
      <c r="G207" s="235">
        <v>1.510424540423847E-3</v>
      </c>
      <c r="H207" s="218">
        <v>1.675362900238131E-4</v>
      </c>
    </row>
    <row r="208" spans="1:8" ht="15">
      <c r="A208" s="23" t="s">
        <v>2851</v>
      </c>
      <c r="B208" s="23" t="s">
        <v>2852</v>
      </c>
      <c r="C208" s="233">
        <v>6456.33</v>
      </c>
      <c r="D208" s="234">
        <v>0</v>
      </c>
      <c r="E208" s="223">
        <v>0.23499999999999999</v>
      </c>
      <c r="F208" s="235">
        <v>0.23499999999999999</v>
      </c>
      <c r="G208" s="235">
        <v>1.9786955666069777E-4</v>
      </c>
      <c r="H208" s="218">
        <v>4.6499345815263974E-5</v>
      </c>
    </row>
    <row r="209" spans="1:8" ht="15">
      <c r="A209" s="23" t="s">
        <v>2389</v>
      </c>
      <c r="B209" s="23" t="s">
        <v>2894</v>
      </c>
      <c r="C209" s="233">
        <v>1148174</v>
      </c>
      <c r="D209" s="234">
        <v>0</v>
      </c>
      <c r="E209" s="223">
        <v>0.185</v>
      </c>
      <c r="F209" s="235">
        <v>0.185</v>
      </c>
      <c r="G209" s="235">
        <v>3.5188517369672864E-2</v>
      </c>
      <c r="H209" s="218">
        <v>6.5098757133894795E-3</v>
      </c>
    </row>
    <row r="210" spans="1:8" ht="15">
      <c r="A210" s="23" t="s">
        <v>2390</v>
      </c>
      <c r="B210" s="23" t="s">
        <v>1657</v>
      </c>
      <c r="C210" s="233">
        <v>24237.01</v>
      </c>
      <c r="D210" s="234">
        <v>2.0799999999999999E-2</v>
      </c>
      <c r="E210" s="223">
        <v>0.09</v>
      </c>
      <c r="F210" s="235">
        <v>0.111736</v>
      </c>
      <c r="G210" s="235">
        <v>7.4280069690999342E-4</v>
      </c>
      <c r="H210" s="218">
        <v>8.2997578669935027E-5</v>
      </c>
    </row>
    <row r="211" spans="1:8" ht="15">
      <c r="A211" s="23" t="s">
        <v>2391</v>
      </c>
      <c r="B211" s="23" t="s">
        <v>1659</v>
      </c>
      <c r="C211" s="233">
        <v>27971.47</v>
      </c>
      <c r="D211" s="234">
        <v>1.0200000000000001E-2</v>
      </c>
      <c r="E211" s="223">
        <v>0.17</v>
      </c>
      <c r="F211" s="235">
        <v>0.18106700000000001</v>
      </c>
      <c r="G211" s="235">
        <v>8.5725208718389668E-4</v>
      </c>
      <c r="H211" s="218">
        <v>1.5522006367012662E-4</v>
      </c>
    </row>
    <row r="212" spans="1:8" ht="15">
      <c r="A212" s="23" t="s">
        <v>2392</v>
      </c>
      <c r="B212" s="23" t="s">
        <v>1660</v>
      </c>
      <c r="C212" s="233">
        <v>18360.88</v>
      </c>
      <c r="D212" s="234">
        <v>3.0600000000000002E-2</v>
      </c>
      <c r="E212" s="223">
        <v>5.5E-2</v>
      </c>
      <c r="F212" s="235">
        <v>8.6441500000000004E-2</v>
      </c>
      <c r="G212" s="235">
        <v>5.627127463280645E-4</v>
      </c>
      <c r="H212" s="218">
        <v>4.8641733861717391E-5</v>
      </c>
    </row>
    <row r="213" spans="1:8" ht="15">
      <c r="A213" s="23" t="s">
        <v>2393</v>
      </c>
      <c r="B213" s="23" t="s">
        <v>1662</v>
      </c>
      <c r="C213" s="233">
        <v>117906.1</v>
      </c>
      <c r="D213" s="234">
        <v>2.8799999999999999E-2</v>
      </c>
      <c r="E213" s="223">
        <v>0.05</v>
      </c>
      <c r="F213" s="235">
        <v>7.9520000000000007E-2</v>
      </c>
      <c r="G213" s="235">
        <v>3.6135122793586908E-3</v>
      </c>
      <c r="H213" s="218">
        <v>2.8734649645460313E-4</v>
      </c>
    </row>
    <row r="214" spans="1:8" ht="15">
      <c r="A214" s="23" t="s">
        <v>2394</v>
      </c>
      <c r="B214" s="23" t="s">
        <v>1664</v>
      </c>
      <c r="C214" s="233">
        <v>28051.09</v>
      </c>
      <c r="D214" s="234">
        <v>1.26E-2</v>
      </c>
      <c r="E214" s="223">
        <v>0.11</v>
      </c>
      <c r="F214" s="235">
        <v>0.123293</v>
      </c>
      <c r="G214" s="235">
        <v>8.596922310584082E-4</v>
      </c>
      <c r="H214" s="218">
        <v>1.0599403424388433E-4</v>
      </c>
    </row>
    <row r="215" spans="1:8" ht="15">
      <c r="A215" s="23" t="s">
        <v>2395</v>
      </c>
      <c r="B215" s="23" t="s">
        <v>1666</v>
      </c>
      <c r="C215" s="233">
        <v>34894.44</v>
      </c>
      <c r="D215" s="234">
        <v>1.4800000000000001E-2</v>
      </c>
      <c r="E215" s="223">
        <v>0.30499999999999999</v>
      </c>
      <c r="F215" s="235">
        <v>0.32205699999999998</v>
      </c>
      <c r="G215" s="235">
        <v>1.0694229341937788E-3</v>
      </c>
      <c r="H215" s="218">
        <v>3.4441514191764581E-4</v>
      </c>
    </row>
    <row r="216" spans="1:8" ht="15">
      <c r="A216" s="23" t="s">
        <v>2396</v>
      </c>
      <c r="B216" s="23" t="s">
        <v>1668</v>
      </c>
      <c r="C216" s="233">
        <v>8577.89</v>
      </c>
      <c r="D216" s="234">
        <v>4.5100000000000001E-2</v>
      </c>
      <c r="E216" s="223">
        <v>7.4999999999999997E-2</v>
      </c>
      <c r="F216" s="235">
        <v>0.12179125</v>
      </c>
      <c r="G216" s="235">
        <v>2.6288979828853742E-4</v>
      </c>
      <c r="H216" s="218">
        <v>3.2017677145808835E-5</v>
      </c>
    </row>
    <row r="217" spans="1:8" ht="15">
      <c r="A217" s="23" t="s">
        <v>2397</v>
      </c>
      <c r="B217" s="23" t="s">
        <v>1670</v>
      </c>
      <c r="C217" s="233">
        <v>20717.66</v>
      </c>
      <c r="D217" s="234">
        <v>4.3200000000000002E-2</v>
      </c>
      <c r="E217" s="223">
        <v>0.125</v>
      </c>
      <c r="F217" s="235">
        <v>0.1709</v>
      </c>
      <c r="G217" s="235">
        <v>6.3494186314006125E-4</v>
      </c>
      <c r="H217" s="218">
        <v>1.0851156441063646E-4</v>
      </c>
    </row>
    <row r="218" spans="1:8" ht="15">
      <c r="A218" s="23" t="s">
        <v>2398</v>
      </c>
      <c r="B218" s="23" t="s">
        <v>1672</v>
      </c>
      <c r="C218" s="233">
        <v>70658.03</v>
      </c>
      <c r="D218" s="234">
        <v>9.0000000000000011E-3</v>
      </c>
      <c r="E218" s="223">
        <v>0.115</v>
      </c>
      <c r="F218" s="235">
        <v>0.1245175</v>
      </c>
      <c r="G218" s="235">
        <v>2.1654830330262364E-3</v>
      </c>
      <c r="H218" s="218">
        <v>2.6964053356484441E-4</v>
      </c>
    </row>
    <row r="219" spans="1:8" ht="15">
      <c r="A219" s="23" t="s">
        <v>2399</v>
      </c>
      <c r="B219" s="23" t="s">
        <v>1674</v>
      </c>
      <c r="C219" s="233">
        <v>326124.59999999998</v>
      </c>
      <c r="D219" s="234">
        <v>2.63E-2</v>
      </c>
      <c r="E219" s="223">
        <v>0.09</v>
      </c>
      <c r="F219" s="235">
        <v>0.11748349999999999</v>
      </c>
      <c r="G219" s="235">
        <v>9.9948624091623865E-3</v>
      </c>
      <c r="H219" s="218">
        <v>1.1742314178468292E-3</v>
      </c>
    </row>
    <row r="220" spans="1:8" ht="15">
      <c r="A220" s="23" t="s">
        <v>2400</v>
      </c>
      <c r="B220" s="23" t="s">
        <v>1676</v>
      </c>
      <c r="C220" s="233">
        <v>42105.63</v>
      </c>
      <c r="D220" s="234">
        <v>1.1000000000000001E-2</v>
      </c>
      <c r="E220" s="223" t="s">
        <v>2166</v>
      </c>
      <c r="F220" s="235" t="s">
        <v>2166</v>
      </c>
      <c r="G220" s="235" t="s">
        <v>2166</v>
      </c>
      <c r="H220" s="218" t="s">
        <v>2166</v>
      </c>
    </row>
    <row r="221" spans="1:8" ht="15">
      <c r="A221" s="23" t="s">
        <v>2998</v>
      </c>
      <c r="B221" s="23" t="s">
        <v>1678</v>
      </c>
      <c r="C221" s="233">
        <v>24545.38</v>
      </c>
      <c r="D221" s="234">
        <v>2.2099999999999998E-2</v>
      </c>
      <c r="E221" s="223">
        <v>8.5000000000000006E-2</v>
      </c>
      <c r="F221" s="235">
        <v>0.10803925</v>
      </c>
      <c r="G221" s="235">
        <v>7.522514274624063E-4</v>
      </c>
      <c r="H221" s="218">
        <v>8.1272680034467787E-5</v>
      </c>
    </row>
    <row r="222" spans="1:8" ht="15">
      <c r="A222" s="23" t="s">
        <v>2401</v>
      </c>
      <c r="B222" s="23" t="s">
        <v>2178</v>
      </c>
      <c r="C222" s="233">
        <v>9103.58</v>
      </c>
      <c r="D222" s="234">
        <v>2.1700000000000001E-2</v>
      </c>
      <c r="E222" s="223">
        <v>0.1</v>
      </c>
      <c r="F222" s="235">
        <v>0.12278500000000001</v>
      </c>
      <c r="G222" s="235">
        <v>2.790008160402574E-4</v>
      </c>
      <c r="H222" s="218">
        <v>3.4257115197503006E-5</v>
      </c>
    </row>
    <row r="223" spans="1:8" ht="15">
      <c r="A223" s="23" t="s">
        <v>2402</v>
      </c>
      <c r="B223" s="23" t="s">
        <v>2157</v>
      </c>
      <c r="C223" s="233">
        <v>34713.93</v>
      </c>
      <c r="D223" s="234">
        <v>4.6999999999999993E-3</v>
      </c>
      <c r="E223" s="223">
        <v>0.42</v>
      </c>
      <c r="F223" s="235">
        <v>0.42568699999999998</v>
      </c>
      <c r="G223" s="235">
        <v>1.0638907768113612E-3</v>
      </c>
      <c r="H223" s="218">
        <v>4.5288447310849788E-4</v>
      </c>
    </row>
    <row r="224" spans="1:8" ht="15">
      <c r="A224" s="23" t="s">
        <v>2403</v>
      </c>
      <c r="B224" s="23" t="s">
        <v>1680</v>
      </c>
      <c r="C224" s="233">
        <v>19333.13</v>
      </c>
      <c r="D224" s="234">
        <v>0</v>
      </c>
      <c r="E224" s="223">
        <v>0.09</v>
      </c>
      <c r="F224" s="235">
        <v>0.09</v>
      </c>
      <c r="G224" s="235">
        <v>5.9250965516998604E-4</v>
      </c>
      <c r="H224" s="218">
        <v>5.332586896529874E-5</v>
      </c>
    </row>
    <row r="225" spans="1:8" ht="15">
      <c r="A225" s="23" t="s">
        <v>2404</v>
      </c>
      <c r="B225" s="23" t="s">
        <v>1681</v>
      </c>
      <c r="C225" s="233">
        <v>141209.9</v>
      </c>
      <c r="D225" s="234">
        <v>1.9599999999999999E-2</v>
      </c>
      <c r="E225" s="223">
        <v>0.115</v>
      </c>
      <c r="F225" s="235">
        <v>0.13572700000000001</v>
      </c>
      <c r="G225" s="235">
        <v>4.3277125408864581E-3</v>
      </c>
      <c r="H225" s="218">
        <v>5.8738744003689633E-4</v>
      </c>
    </row>
    <row r="226" spans="1:8" ht="15">
      <c r="A226" s="23" t="s">
        <v>2405</v>
      </c>
      <c r="B226" s="23" t="s">
        <v>1683</v>
      </c>
      <c r="C226" s="233">
        <v>21034.63</v>
      </c>
      <c r="D226" s="234">
        <v>2.92E-2</v>
      </c>
      <c r="E226" s="223">
        <v>0.08</v>
      </c>
      <c r="F226" s="235">
        <v>0.11036800000000001</v>
      </c>
      <c r="G226" s="235">
        <v>6.4465616110418974E-4</v>
      </c>
      <c r="H226" s="218">
        <v>7.1149411188747215E-5</v>
      </c>
    </row>
    <row r="227" spans="1:8" ht="15">
      <c r="A227" s="23" t="s">
        <v>2406</v>
      </c>
      <c r="B227" s="23" t="s">
        <v>1685</v>
      </c>
      <c r="C227" s="233">
        <v>26675.599999999999</v>
      </c>
      <c r="D227" s="234">
        <v>3.8599999999999995E-2</v>
      </c>
      <c r="E227" s="223">
        <v>0.105</v>
      </c>
      <c r="F227" s="235">
        <v>0.14562649999999999</v>
      </c>
      <c r="G227" s="235">
        <v>8.1753707534436889E-4</v>
      </c>
      <c r="H227" s="218">
        <v>1.1905506290263673E-4</v>
      </c>
    </row>
    <row r="228" spans="1:8" ht="15">
      <c r="A228" s="23" t="s">
        <v>2407</v>
      </c>
      <c r="B228" s="23" t="s">
        <v>1334</v>
      </c>
      <c r="C228" s="233">
        <v>25063.1</v>
      </c>
      <c r="D228" s="234">
        <v>2.4E-2</v>
      </c>
      <c r="E228" s="223">
        <v>0.08</v>
      </c>
      <c r="F228" s="235">
        <v>0.10496</v>
      </c>
      <c r="G228" s="235">
        <v>7.6811818564768747E-4</v>
      </c>
      <c r="H228" s="218">
        <v>8.0621684765581274E-5</v>
      </c>
    </row>
    <row r="229" spans="1:8" ht="15">
      <c r="A229" s="23" t="s">
        <v>2408</v>
      </c>
      <c r="B229" s="23" t="s">
        <v>1688</v>
      </c>
      <c r="C229" s="233">
        <v>11143.99</v>
      </c>
      <c r="D229" s="234">
        <v>0</v>
      </c>
      <c r="E229" s="223">
        <v>7.0000000000000007E-2</v>
      </c>
      <c r="F229" s="235">
        <v>7.0000000000000007E-2</v>
      </c>
      <c r="G229" s="235">
        <v>3.4153402331219891E-4</v>
      </c>
      <c r="H229" s="218">
        <v>2.3907381631853926E-5</v>
      </c>
    </row>
    <row r="230" spans="1:8" ht="15">
      <c r="A230" s="23" t="s">
        <v>2409</v>
      </c>
      <c r="B230" s="23" t="s">
        <v>1689</v>
      </c>
      <c r="C230" s="233">
        <v>11547</v>
      </c>
      <c r="D230" s="234">
        <v>2.9700000000000001E-2</v>
      </c>
      <c r="E230" s="223">
        <v>0.59499999999999997</v>
      </c>
      <c r="F230" s="235">
        <v>0.63353574999999995</v>
      </c>
      <c r="G230" s="235">
        <v>3.538852212884219E-4</v>
      </c>
      <c r="H230" s="218">
        <v>2.2419893908287632E-4</v>
      </c>
    </row>
    <row r="231" spans="1:8" ht="15">
      <c r="A231" s="23" t="s">
        <v>2410</v>
      </c>
      <c r="B231" s="23" t="s">
        <v>1691</v>
      </c>
      <c r="C231" s="233">
        <v>45785.53</v>
      </c>
      <c r="D231" s="234">
        <v>1.9099999999999999E-2</v>
      </c>
      <c r="E231" s="223">
        <v>0.09</v>
      </c>
      <c r="F231" s="235">
        <v>0.10995949999999999</v>
      </c>
      <c r="G231" s="235">
        <v>1.4032062367591305E-3</v>
      </c>
      <c r="H231" s="218">
        <v>1.542958561909156E-4</v>
      </c>
    </row>
    <row r="232" spans="1:8" ht="15">
      <c r="A232" s="23" t="s">
        <v>2411</v>
      </c>
      <c r="B232" s="23" t="s">
        <v>1693</v>
      </c>
      <c r="C232" s="233">
        <v>62302.39</v>
      </c>
      <c r="D232" s="234">
        <v>6.4000000000000003E-3</v>
      </c>
      <c r="E232" s="223">
        <v>0.11</v>
      </c>
      <c r="F232" s="235">
        <v>0.11675199999999999</v>
      </c>
      <c r="G232" s="235">
        <v>1.9094046134881411E-3</v>
      </c>
      <c r="H232" s="218">
        <v>2.2292680743396745E-4</v>
      </c>
    </row>
    <row r="233" spans="1:8" ht="15">
      <c r="A233" s="23" t="s">
        <v>2753</v>
      </c>
      <c r="B233" s="23" t="s">
        <v>2754</v>
      </c>
      <c r="C233" s="233">
        <v>16362.31</v>
      </c>
      <c r="D233" s="234">
        <v>4.0999999999999995E-3</v>
      </c>
      <c r="E233" s="223">
        <v>0.16</v>
      </c>
      <c r="F233" s="235">
        <v>0.16442799999999999</v>
      </c>
      <c r="G233" s="235">
        <v>5.0146182516149287E-4</v>
      </c>
      <c r="H233" s="218">
        <v>8.2454364987653945E-5</v>
      </c>
    </row>
    <row r="234" spans="1:8" ht="15">
      <c r="A234" s="23" t="s">
        <v>2412</v>
      </c>
      <c r="B234" s="23" t="s">
        <v>1695</v>
      </c>
      <c r="C234" s="233">
        <v>128928.4</v>
      </c>
      <c r="D234" s="234">
        <v>4.6300000000000001E-2</v>
      </c>
      <c r="E234" s="223">
        <v>1.4999999999999999E-2</v>
      </c>
      <c r="F234" s="235">
        <v>6.1647250000000001E-2</v>
      </c>
      <c r="G234" s="235">
        <v>3.9513168237951136E-3</v>
      </c>
      <c r="H234" s="218">
        <v>2.4358781606570332E-4</v>
      </c>
    </row>
    <row r="235" spans="1:8" ht="15">
      <c r="A235" s="23" t="s">
        <v>2413</v>
      </c>
      <c r="B235" s="23" t="s">
        <v>1697</v>
      </c>
      <c r="C235" s="233">
        <v>58096.87</v>
      </c>
      <c r="D235" s="234">
        <v>1.46E-2</v>
      </c>
      <c r="E235" s="223">
        <v>7.0000000000000007E-2</v>
      </c>
      <c r="F235" s="235">
        <v>8.5111000000000006E-2</v>
      </c>
      <c r="G235" s="235">
        <v>1.7805164714743815E-3</v>
      </c>
      <c r="H235" s="218">
        <v>1.515415374036561E-4</v>
      </c>
    </row>
    <row r="236" spans="1:8" ht="15">
      <c r="A236" s="23" t="s">
        <v>2414</v>
      </c>
      <c r="B236" s="23" t="s">
        <v>2099</v>
      </c>
      <c r="C236" s="233">
        <v>35059.58</v>
      </c>
      <c r="D236" s="234">
        <v>0</v>
      </c>
      <c r="E236" s="223">
        <v>0.12</v>
      </c>
      <c r="F236" s="235">
        <v>0.12</v>
      </c>
      <c r="G236" s="235">
        <v>1.074484041446188E-3</v>
      </c>
      <c r="H236" s="218">
        <v>1.2893808497354254E-4</v>
      </c>
    </row>
    <row r="237" spans="1:8" ht="15">
      <c r="A237" s="23" t="s">
        <v>2829</v>
      </c>
      <c r="B237" s="23" t="s">
        <v>2830</v>
      </c>
      <c r="C237" s="233">
        <v>17316.3</v>
      </c>
      <c r="D237" s="234">
        <v>1.0500000000000001E-2</v>
      </c>
      <c r="E237" s="223">
        <v>0.11</v>
      </c>
      <c r="F237" s="235">
        <v>0.1210775</v>
      </c>
      <c r="G237" s="235">
        <v>5.3069911296412052E-4</v>
      </c>
      <c r="H237" s="218">
        <v>6.4255721849913299E-5</v>
      </c>
    </row>
    <row r="238" spans="1:8" ht="15">
      <c r="A238" s="23" t="s">
        <v>2415</v>
      </c>
      <c r="B238" s="23" t="s">
        <v>1699</v>
      </c>
      <c r="C238" s="233">
        <v>27575.39</v>
      </c>
      <c r="D238" s="234">
        <v>0.03</v>
      </c>
      <c r="E238" s="223">
        <v>7.0000000000000007E-2</v>
      </c>
      <c r="F238" s="235">
        <v>0.10105</v>
      </c>
      <c r="G238" s="235">
        <v>8.4511327550571892E-4</v>
      </c>
      <c r="H238" s="218">
        <v>8.5398696489852891E-5</v>
      </c>
    </row>
    <row r="239" spans="1:8" ht="15">
      <c r="A239" s="23" t="s">
        <v>2416</v>
      </c>
      <c r="B239" s="23" t="s">
        <v>1701</v>
      </c>
      <c r="C239" s="233">
        <v>31809.77</v>
      </c>
      <c r="D239" s="234">
        <v>0</v>
      </c>
      <c r="E239" s="223">
        <v>6.5000000000000002E-2</v>
      </c>
      <c r="F239" s="235">
        <v>6.5000000000000002E-2</v>
      </c>
      <c r="G239" s="235">
        <v>9.7488590071739887E-4</v>
      </c>
      <c r="H239" s="218">
        <v>6.336758354663093E-5</v>
      </c>
    </row>
    <row r="240" spans="1:8" ht="15">
      <c r="A240" s="23" t="s">
        <v>2417</v>
      </c>
      <c r="B240" s="23" t="s">
        <v>2115</v>
      </c>
      <c r="C240" s="233">
        <v>17591.740000000002</v>
      </c>
      <c r="D240" s="234">
        <v>0</v>
      </c>
      <c r="E240" s="223">
        <v>0.255</v>
      </c>
      <c r="F240" s="235">
        <v>0.255</v>
      </c>
      <c r="G240" s="235">
        <v>5.3914062550865021E-4</v>
      </c>
      <c r="H240" s="218">
        <v>1.3748085950470582E-4</v>
      </c>
    </row>
    <row r="241" spans="1:8" ht="15">
      <c r="A241" s="23" t="s">
        <v>2418</v>
      </c>
      <c r="B241" s="23" t="s">
        <v>1703</v>
      </c>
      <c r="C241" s="233">
        <v>114235.4</v>
      </c>
      <c r="D241" s="234">
        <v>5.28E-2</v>
      </c>
      <c r="E241" s="223">
        <v>-5.0000000000000001E-3</v>
      </c>
      <c r="F241" s="235">
        <v>4.7668000000000002E-2</v>
      </c>
      <c r="G241" s="235">
        <v>3.5010149656162976E-3</v>
      </c>
      <c r="H241" s="218">
        <v>1.6688638138099768E-4</v>
      </c>
    </row>
    <row r="242" spans="1:8" ht="15">
      <c r="A242" s="23" t="s">
        <v>2419</v>
      </c>
      <c r="B242" s="23" t="s">
        <v>1705</v>
      </c>
      <c r="C242" s="233">
        <v>110001.8</v>
      </c>
      <c r="D242" s="234">
        <v>8.0000000000000002E-3</v>
      </c>
      <c r="E242" s="223">
        <v>0.17</v>
      </c>
      <c r="F242" s="235">
        <v>0.17868000000000001</v>
      </c>
      <c r="G242" s="235">
        <v>3.3712662453559135E-3</v>
      </c>
      <c r="H242" s="218">
        <v>6.0237785272019466E-4</v>
      </c>
    </row>
    <row r="243" spans="1:8" ht="15">
      <c r="A243" s="23" t="s">
        <v>3027</v>
      </c>
      <c r="B243" s="23" t="s">
        <v>3028</v>
      </c>
      <c r="C243" s="233" t="s">
        <v>2166</v>
      </c>
      <c r="D243" s="234">
        <v>0</v>
      </c>
      <c r="E243" s="223" t="s">
        <v>2166</v>
      </c>
      <c r="F243" s="235" t="s">
        <v>2166</v>
      </c>
      <c r="G243" s="235" t="s">
        <v>2166</v>
      </c>
      <c r="H243" s="218" t="s">
        <v>2166</v>
      </c>
    </row>
    <row r="244" spans="1:8" ht="15">
      <c r="A244" s="23" t="s">
        <v>2420</v>
      </c>
      <c r="B244" s="23" t="s">
        <v>1707</v>
      </c>
      <c r="C244" s="233">
        <v>13096.75</v>
      </c>
      <c r="D244" s="234">
        <v>5.0199999999999995E-2</v>
      </c>
      <c r="E244" s="223">
        <v>0.11</v>
      </c>
      <c r="F244" s="235">
        <v>0.16296099999999999</v>
      </c>
      <c r="G244" s="235">
        <v>4.0138098830078285E-4</v>
      </c>
      <c r="H244" s="218">
        <v>6.5409447234483873E-5</v>
      </c>
    </row>
    <row r="245" spans="1:8" ht="15">
      <c r="A245" s="23" t="s">
        <v>2421</v>
      </c>
      <c r="B245" s="23" t="s">
        <v>1709</v>
      </c>
      <c r="C245" s="233">
        <v>13762.02</v>
      </c>
      <c r="D245" s="234">
        <v>3.5200000000000002E-2</v>
      </c>
      <c r="E245" s="223">
        <v>0.1</v>
      </c>
      <c r="F245" s="235">
        <v>0.13696000000000003</v>
      </c>
      <c r="G245" s="235">
        <v>4.2176976643939449E-4</v>
      </c>
      <c r="H245" s="218">
        <v>5.7765587211539478E-5</v>
      </c>
    </row>
    <row r="246" spans="1:8" ht="15">
      <c r="A246" s="23" t="s">
        <v>2422</v>
      </c>
      <c r="B246" s="23" t="s">
        <v>2179</v>
      </c>
      <c r="C246" s="233">
        <v>38605.519999999997</v>
      </c>
      <c r="D246" s="234">
        <v>0</v>
      </c>
      <c r="E246" s="223">
        <v>0.14499999999999999</v>
      </c>
      <c r="F246" s="235">
        <v>0.14499999999999999</v>
      </c>
      <c r="G246" s="235">
        <v>1.1831577888762965E-3</v>
      </c>
      <c r="H246" s="218">
        <v>1.7155787938706298E-4</v>
      </c>
    </row>
    <row r="247" spans="1:8" ht="15">
      <c r="A247" s="23" t="s">
        <v>2721</v>
      </c>
      <c r="B247" s="23" t="s">
        <v>1711</v>
      </c>
      <c r="C247" s="233">
        <v>21724.07</v>
      </c>
      <c r="D247" s="234">
        <v>1.5E-3</v>
      </c>
      <c r="E247" s="223" t="s">
        <v>2166</v>
      </c>
      <c r="F247" s="235" t="s">
        <v>2166</v>
      </c>
      <c r="G247" s="235" t="s">
        <v>2166</v>
      </c>
      <c r="H247" s="218" t="s">
        <v>2166</v>
      </c>
    </row>
    <row r="248" spans="1:8" ht="15">
      <c r="A248" s="23" t="s">
        <v>2423</v>
      </c>
      <c r="B248" s="23" t="s">
        <v>1713</v>
      </c>
      <c r="C248" s="233">
        <v>14790.21</v>
      </c>
      <c r="D248" s="234">
        <v>4.87E-2</v>
      </c>
      <c r="E248" s="223">
        <v>0.1</v>
      </c>
      <c r="F248" s="235">
        <v>0.15113500000000002</v>
      </c>
      <c r="G248" s="235">
        <v>4.5328108935240583E-4</v>
      </c>
      <c r="H248" s="218">
        <v>6.8506637439275867E-5</v>
      </c>
    </row>
    <row r="249" spans="1:8" ht="15">
      <c r="A249" s="23" t="s">
        <v>2424</v>
      </c>
      <c r="B249" s="23" t="s">
        <v>1715</v>
      </c>
      <c r="C249" s="233">
        <v>95391</v>
      </c>
      <c r="D249" s="234">
        <v>0</v>
      </c>
      <c r="E249" s="223">
        <v>0.125</v>
      </c>
      <c r="F249" s="235">
        <v>0.125</v>
      </c>
      <c r="G249" s="235">
        <v>2.923483601275124E-3</v>
      </c>
      <c r="H249" s="218">
        <v>3.654354501593905E-4</v>
      </c>
    </row>
    <row r="250" spans="1:8" ht="15">
      <c r="A250" s="23" t="s">
        <v>2425</v>
      </c>
      <c r="B250" s="23" t="s">
        <v>2137</v>
      </c>
      <c r="C250" s="233">
        <v>26454.32</v>
      </c>
      <c r="D250" s="234">
        <v>0</v>
      </c>
      <c r="E250" s="223">
        <v>0.18</v>
      </c>
      <c r="F250" s="235">
        <v>0.18</v>
      </c>
      <c r="G250" s="235">
        <v>8.1075542454617873E-4</v>
      </c>
      <c r="H250" s="218">
        <v>1.4593597641831218E-4</v>
      </c>
    </row>
    <row r="251" spans="1:8" ht="15">
      <c r="A251" s="23" t="s">
        <v>2426</v>
      </c>
      <c r="B251" s="23" t="s">
        <v>1717</v>
      </c>
      <c r="C251" s="233">
        <v>67832.81</v>
      </c>
      <c r="D251" s="234">
        <v>2.3700000000000002E-2</v>
      </c>
      <c r="E251" s="223">
        <v>0.11</v>
      </c>
      <c r="F251" s="235">
        <v>0.1350035</v>
      </c>
      <c r="G251" s="235">
        <v>2.0788974605928361E-3</v>
      </c>
      <c r="H251" s="218">
        <v>2.8065843332114495E-4</v>
      </c>
    </row>
    <row r="252" spans="1:8" ht="15">
      <c r="A252" s="23" t="s">
        <v>2427</v>
      </c>
      <c r="B252" s="23" t="s">
        <v>1719</v>
      </c>
      <c r="C252" s="233">
        <v>8632.1</v>
      </c>
      <c r="D252" s="234">
        <v>4.2199999999999994E-2</v>
      </c>
      <c r="E252" s="223">
        <v>0.1</v>
      </c>
      <c r="F252" s="235">
        <v>0.14430999999999999</v>
      </c>
      <c r="G252" s="235">
        <v>2.6455119240354955E-4</v>
      </c>
      <c r="H252" s="218">
        <v>3.8177382575756235E-5</v>
      </c>
    </row>
    <row r="253" spans="1:8" ht="15">
      <c r="A253" s="23" t="s">
        <v>3029</v>
      </c>
      <c r="B253" s="23" t="s">
        <v>2683</v>
      </c>
      <c r="C253" s="233">
        <v>16076.1</v>
      </c>
      <c r="D253" s="234">
        <v>7.3000000000000001E-3</v>
      </c>
      <c r="E253" s="223">
        <v>0.12</v>
      </c>
      <c r="F253" s="235">
        <v>0.12773799999999999</v>
      </c>
      <c r="G253" s="235">
        <v>4.9269024040484973E-4</v>
      </c>
      <c r="H253" s="218">
        <v>6.2935265928834691E-5</v>
      </c>
    </row>
    <row r="254" spans="1:8" ht="15">
      <c r="A254" s="23" t="s">
        <v>2428</v>
      </c>
      <c r="B254" s="23" t="s">
        <v>1721</v>
      </c>
      <c r="C254" s="233">
        <v>18116.900000000001</v>
      </c>
      <c r="D254" s="234">
        <v>9.5999999999999992E-3</v>
      </c>
      <c r="E254" s="223">
        <v>0.11</v>
      </c>
      <c r="F254" s="235">
        <v>0.120128</v>
      </c>
      <c r="G254" s="235">
        <v>5.5523540015243891E-4</v>
      </c>
      <c r="H254" s="218">
        <v>6.669931814951218E-5</v>
      </c>
    </row>
    <row r="255" spans="1:8" ht="15">
      <c r="A255" s="23" t="s">
        <v>2429</v>
      </c>
      <c r="B255" s="23" t="s">
        <v>1723</v>
      </c>
      <c r="C255" s="233">
        <v>45316.27</v>
      </c>
      <c r="D255" s="234">
        <v>2.1299999999999999E-2</v>
      </c>
      <c r="E255" s="223">
        <v>0.125</v>
      </c>
      <c r="F255" s="235">
        <v>0.14763124999999999</v>
      </c>
      <c r="G255" s="235">
        <v>1.3888246502914935E-3</v>
      </c>
      <c r="H255" s="218">
        <v>2.0503391915334605E-4</v>
      </c>
    </row>
    <row r="256" spans="1:8" ht="15">
      <c r="A256" s="23" t="s">
        <v>2431</v>
      </c>
      <c r="B256" s="23" t="s">
        <v>2432</v>
      </c>
      <c r="C256" s="233">
        <v>12918.92</v>
      </c>
      <c r="D256" s="234">
        <v>1.11E-2</v>
      </c>
      <c r="E256" s="223">
        <v>0.08</v>
      </c>
      <c r="F256" s="235">
        <v>9.1544E-2</v>
      </c>
      <c r="G256" s="235">
        <v>3.9593096587922573E-4</v>
      </c>
      <c r="H256" s="218">
        <v>3.6245104340447838E-5</v>
      </c>
    </row>
    <row r="257" spans="1:8" ht="15">
      <c r="A257" s="23" t="s">
        <v>2433</v>
      </c>
      <c r="B257" s="23" t="s">
        <v>1725</v>
      </c>
      <c r="C257" s="233">
        <v>471379</v>
      </c>
      <c r="D257" s="234">
        <v>2.5099999999999997E-2</v>
      </c>
      <c r="E257" s="223">
        <v>0.06</v>
      </c>
      <c r="F257" s="235">
        <v>8.5852999999999999E-2</v>
      </c>
      <c r="G257" s="235">
        <v>1.4446528251988831E-2</v>
      </c>
      <c r="H257" s="218">
        <v>1.2402777900179971E-3</v>
      </c>
    </row>
    <row r="258" spans="1:8" ht="15">
      <c r="A258" s="23" t="s">
        <v>2434</v>
      </c>
      <c r="B258" s="23" t="s">
        <v>1727</v>
      </c>
      <c r="C258" s="233">
        <v>10328.84</v>
      </c>
      <c r="D258" s="234">
        <v>2.64E-2</v>
      </c>
      <c r="E258" s="223">
        <v>0.105</v>
      </c>
      <c r="F258" s="235">
        <v>0.13278599999999999</v>
      </c>
      <c r="G258" s="235">
        <v>3.1655181684010601E-4</v>
      </c>
      <c r="H258" s="218">
        <v>4.2033649550930311E-5</v>
      </c>
    </row>
    <row r="259" spans="1:8" ht="15">
      <c r="A259" s="23" t="s">
        <v>2435</v>
      </c>
      <c r="B259" s="23" t="s">
        <v>1729</v>
      </c>
      <c r="C259" s="233">
        <v>400030.5</v>
      </c>
      <c r="D259" s="234">
        <v>3.04E-2</v>
      </c>
      <c r="E259" s="223">
        <v>0.05</v>
      </c>
      <c r="F259" s="235">
        <v>8.1159999999999996E-2</v>
      </c>
      <c r="G259" s="235">
        <v>1.2259884127012909E-2</v>
      </c>
      <c r="H259" s="218">
        <v>9.9501219574836758E-4</v>
      </c>
    </row>
    <row r="260" spans="1:8" ht="15">
      <c r="A260" s="23" t="s">
        <v>2436</v>
      </c>
      <c r="B260" s="23" t="s">
        <v>1731</v>
      </c>
      <c r="C260" s="233">
        <v>24138.799999999999</v>
      </c>
      <c r="D260" s="234">
        <v>3.3700000000000001E-2</v>
      </c>
      <c r="E260" s="223">
        <v>3.5000000000000003E-2</v>
      </c>
      <c r="F260" s="235">
        <v>6.9289750000000011E-2</v>
      </c>
      <c r="G260" s="235">
        <v>7.3979081836294787E-4</v>
      </c>
      <c r="H260" s="218">
        <v>5.1259920856664073E-5</v>
      </c>
    </row>
    <row r="261" spans="1:8" ht="15">
      <c r="A261" s="23" t="s">
        <v>3000</v>
      </c>
      <c r="B261" s="23" t="s">
        <v>3001</v>
      </c>
      <c r="C261" s="233">
        <v>50758.43</v>
      </c>
      <c r="D261" s="234">
        <v>2.23E-2</v>
      </c>
      <c r="E261" s="223">
        <v>0.115</v>
      </c>
      <c r="F261" s="235">
        <v>0.13858225000000002</v>
      </c>
      <c r="G261" s="235">
        <v>1.5556125602150233E-3</v>
      </c>
      <c r="H261" s="218">
        <v>2.1558028872285844E-4</v>
      </c>
    </row>
    <row r="262" spans="1:8" ht="15">
      <c r="A262" s="23" t="s">
        <v>2437</v>
      </c>
      <c r="B262" s="23" t="s">
        <v>1733</v>
      </c>
      <c r="C262" s="233">
        <v>16867.52</v>
      </c>
      <c r="D262" s="234">
        <v>4.5400000000000003E-2</v>
      </c>
      <c r="E262" s="223">
        <v>7.4999999999999997E-2</v>
      </c>
      <c r="F262" s="235">
        <v>0.1221025</v>
      </c>
      <c r="G262" s="235">
        <v>5.169451847048482E-4</v>
      </c>
      <c r="H262" s="218">
        <v>6.3120299415423735E-5</v>
      </c>
    </row>
    <row r="263" spans="1:8" ht="15">
      <c r="A263" s="23" t="s">
        <v>2439</v>
      </c>
      <c r="B263" s="23" t="s">
        <v>2440</v>
      </c>
      <c r="C263" s="233">
        <v>30479.52</v>
      </c>
      <c r="D263" s="234">
        <v>0</v>
      </c>
      <c r="E263" s="223">
        <v>0.115</v>
      </c>
      <c r="F263" s="235">
        <v>0.115</v>
      </c>
      <c r="G263" s="235">
        <v>9.3411723217847766E-4</v>
      </c>
      <c r="H263" s="218">
        <v>1.0742348170052493E-4</v>
      </c>
    </row>
    <row r="264" spans="1:8" ht="15">
      <c r="A264" s="23" t="s">
        <v>2441</v>
      </c>
      <c r="B264" s="23" t="s">
        <v>1735</v>
      </c>
      <c r="C264" s="233">
        <v>50601.48</v>
      </c>
      <c r="D264" s="234">
        <v>3.8800000000000001E-2</v>
      </c>
      <c r="E264" s="223">
        <v>0.04</v>
      </c>
      <c r="F264" s="235">
        <v>7.9576000000000008E-2</v>
      </c>
      <c r="G264" s="235">
        <v>1.550802454951213E-3</v>
      </c>
      <c r="H264" s="218">
        <v>1.2340665615519773E-4</v>
      </c>
    </row>
    <row r="265" spans="1:8" ht="15">
      <c r="A265" s="23" t="s">
        <v>2442</v>
      </c>
      <c r="B265" s="23" t="s">
        <v>1737</v>
      </c>
      <c r="C265" s="233">
        <v>13350.67</v>
      </c>
      <c r="D265" s="234">
        <v>4.7100000000000003E-2</v>
      </c>
      <c r="E265" s="223">
        <v>8.5000000000000006E-2</v>
      </c>
      <c r="F265" s="235">
        <v>0.13410175000000002</v>
      </c>
      <c r="G265" s="235">
        <v>4.0916296936855425E-4</v>
      </c>
      <c r="H265" s="218">
        <v>5.4869470227519526E-5</v>
      </c>
    </row>
    <row r="266" spans="1:8" ht="15">
      <c r="A266" s="23" t="s">
        <v>2722</v>
      </c>
      <c r="B266" s="23" t="s">
        <v>1739</v>
      </c>
      <c r="C266" s="233">
        <v>53885.43</v>
      </c>
      <c r="D266" s="234">
        <v>1.37E-2</v>
      </c>
      <c r="E266" s="223">
        <v>0.2</v>
      </c>
      <c r="F266" s="235">
        <v>0.21507000000000001</v>
      </c>
      <c r="G266" s="235">
        <v>1.6514468970097662E-3</v>
      </c>
      <c r="H266" s="218">
        <v>3.5517668413989043E-4</v>
      </c>
    </row>
    <row r="267" spans="1:8" ht="15">
      <c r="A267" s="23" t="s">
        <v>2443</v>
      </c>
      <c r="B267" s="23" t="s">
        <v>1741</v>
      </c>
      <c r="C267" s="233">
        <v>46177.2</v>
      </c>
      <c r="D267" s="234">
        <v>3.39E-2</v>
      </c>
      <c r="E267" s="223">
        <v>5.5E-2</v>
      </c>
      <c r="F267" s="235">
        <v>8.9832250000000002E-2</v>
      </c>
      <c r="G267" s="235">
        <v>1.4152098935203703E-3</v>
      </c>
      <c r="H267" s="218">
        <v>1.2713148895719529E-4</v>
      </c>
    </row>
    <row r="268" spans="1:8" ht="15">
      <c r="A268" s="23" t="s">
        <v>2755</v>
      </c>
      <c r="B268" s="23" t="s">
        <v>1743</v>
      </c>
      <c r="C268" s="233">
        <v>41012.54</v>
      </c>
      <c r="D268" s="234">
        <v>6.0899999999999996E-2</v>
      </c>
      <c r="E268" s="223">
        <v>0.19</v>
      </c>
      <c r="F268" s="235">
        <v>0.25668550000000001</v>
      </c>
      <c r="G268" s="235">
        <v>1.2569266297306882E-3</v>
      </c>
      <c r="H268" s="218">
        <v>3.226348404157366E-4</v>
      </c>
    </row>
    <row r="269" spans="1:8" ht="15">
      <c r="A269" s="23" t="s">
        <v>2444</v>
      </c>
      <c r="B269" s="23" t="s">
        <v>1745</v>
      </c>
      <c r="C269" s="233">
        <v>10291.83</v>
      </c>
      <c r="D269" s="234">
        <v>0</v>
      </c>
      <c r="E269" s="223">
        <v>0.04</v>
      </c>
      <c r="F269" s="235">
        <v>0.04</v>
      </c>
      <c r="G269" s="235">
        <v>3.1541755754852511E-4</v>
      </c>
      <c r="H269" s="218">
        <v>1.2616702301941004E-5</v>
      </c>
    </row>
    <row r="270" spans="1:8" ht="15">
      <c r="A270" s="23" t="s">
        <v>2445</v>
      </c>
      <c r="B270" s="23" t="s">
        <v>1747</v>
      </c>
      <c r="C270" s="233">
        <v>272066.09999999998</v>
      </c>
      <c r="D270" s="234">
        <v>2.92E-2</v>
      </c>
      <c r="E270" s="223">
        <v>0.08</v>
      </c>
      <c r="F270" s="235">
        <v>0.11036800000000001</v>
      </c>
      <c r="G270" s="235">
        <v>8.3381113712287097E-3</v>
      </c>
      <c r="H270" s="218">
        <v>9.2026067581977026E-4</v>
      </c>
    </row>
    <row r="271" spans="1:8" ht="15">
      <c r="A271" s="23" t="s">
        <v>2446</v>
      </c>
      <c r="B271" s="23" t="s">
        <v>122</v>
      </c>
      <c r="C271" s="233">
        <v>32198.52</v>
      </c>
      <c r="D271" s="234">
        <v>2.3099999999999999E-2</v>
      </c>
      <c r="E271" s="223">
        <v>7.4999999999999997E-2</v>
      </c>
      <c r="F271" s="235">
        <v>9.8966250000000006E-2</v>
      </c>
      <c r="G271" s="235">
        <v>9.8680006714814915E-4</v>
      </c>
      <c r="H271" s="218">
        <v>9.7659902145400519E-5</v>
      </c>
    </row>
    <row r="272" spans="1:8" ht="15">
      <c r="A272" s="23" t="s">
        <v>2447</v>
      </c>
      <c r="B272" s="23" t="s">
        <v>1750</v>
      </c>
      <c r="C272" s="233">
        <v>14115.09</v>
      </c>
      <c r="D272" s="234">
        <v>4.1999999999999997E-3</v>
      </c>
      <c r="E272" s="223">
        <v>0.185</v>
      </c>
      <c r="F272" s="235">
        <v>0.18958849999999999</v>
      </c>
      <c r="G272" s="235">
        <v>4.3259043458525949E-4</v>
      </c>
      <c r="H272" s="218">
        <v>8.2014171607367467E-5</v>
      </c>
    </row>
    <row r="273" spans="1:8" ht="15">
      <c r="A273" s="23" t="s">
        <v>2723</v>
      </c>
      <c r="B273" s="23" t="s">
        <v>2663</v>
      </c>
      <c r="C273" s="233">
        <v>14298.69</v>
      </c>
      <c r="D273" s="234">
        <v>1.3999999999999999E-2</v>
      </c>
      <c r="E273" s="223">
        <v>8.5000000000000006E-2</v>
      </c>
      <c r="F273" s="235">
        <v>9.9595000000000003E-2</v>
      </c>
      <c r="G273" s="235">
        <v>4.3821729235165376E-4</v>
      </c>
      <c r="H273" s="218">
        <v>4.3644251231762957E-5</v>
      </c>
    </row>
    <row r="274" spans="1:8" ht="15">
      <c r="A274" s="23" t="s">
        <v>2448</v>
      </c>
      <c r="B274" s="23" t="s">
        <v>1752</v>
      </c>
      <c r="C274" s="233">
        <v>27256.14</v>
      </c>
      <c r="D274" s="234">
        <v>1.6899999999999998E-2</v>
      </c>
      <c r="E274" s="223">
        <v>8.5000000000000006E-2</v>
      </c>
      <c r="F274" s="235">
        <v>0.10261825000000001</v>
      </c>
      <c r="G274" s="235">
        <v>8.3532910153011244E-4</v>
      </c>
      <c r="H274" s="218">
        <v>8.5720010573092463E-5</v>
      </c>
    </row>
    <row r="275" spans="1:8" ht="15">
      <c r="A275" s="23" t="s">
        <v>2449</v>
      </c>
      <c r="B275" s="23" t="s">
        <v>1234</v>
      </c>
      <c r="C275" s="233">
        <v>21477.119999999999</v>
      </c>
      <c r="D275" s="234">
        <v>1.2E-2</v>
      </c>
      <c r="E275" s="223">
        <v>1.4999999999999999E-2</v>
      </c>
      <c r="F275" s="235">
        <v>2.7090000000000003E-2</v>
      </c>
      <c r="G275" s="235">
        <v>6.582173173844281E-4</v>
      </c>
      <c r="H275" s="218">
        <v>1.7831107127944159E-5</v>
      </c>
    </row>
    <row r="276" spans="1:8" ht="15">
      <c r="A276" s="23" t="s">
        <v>2724</v>
      </c>
      <c r="B276" s="23" t="s">
        <v>2665</v>
      </c>
      <c r="C276" s="233">
        <v>39542.050000000003</v>
      </c>
      <c r="D276" s="234">
        <v>2.1700000000000001E-2</v>
      </c>
      <c r="E276" s="223">
        <v>0.17499999999999999</v>
      </c>
      <c r="F276" s="235">
        <v>0.19859874999999999</v>
      </c>
      <c r="G276" s="235">
        <v>1.2118599735383949E-3</v>
      </c>
      <c r="H276" s="218">
        <v>2.4067387591975828E-4</v>
      </c>
    </row>
    <row r="277" spans="1:8" ht="15">
      <c r="A277" s="23" t="s">
        <v>2451</v>
      </c>
      <c r="B277" s="23" t="s">
        <v>2452</v>
      </c>
      <c r="C277" s="233">
        <v>156604.79999999999</v>
      </c>
      <c r="D277" s="234">
        <v>1.4800000000000001E-2</v>
      </c>
      <c r="E277" s="223">
        <v>0.12</v>
      </c>
      <c r="F277" s="235">
        <v>0.135688</v>
      </c>
      <c r="G277" s="235">
        <v>4.7995257904935524E-3</v>
      </c>
      <c r="H277" s="218">
        <v>6.5123805546048912E-4</v>
      </c>
    </row>
    <row r="278" spans="1:8" ht="15">
      <c r="A278" s="23" t="s">
        <v>2453</v>
      </c>
      <c r="B278" s="23" t="s">
        <v>1755</v>
      </c>
      <c r="C278" s="233">
        <v>14744.76</v>
      </c>
      <c r="D278" s="234">
        <v>2.0199999999999999E-2</v>
      </c>
      <c r="E278" s="223">
        <v>0.11</v>
      </c>
      <c r="F278" s="235">
        <v>0.13131100000000001</v>
      </c>
      <c r="G278" s="235">
        <v>4.5188816622886223E-4</v>
      </c>
      <c r="H278" s="218">
        <v>5.9337886995678131E-5</v>
      </c>
    </row>
    <row r="279" spans="1:8" ht="15">
      <c r="A279" s="23" t="s">
        <v>2896</v>
      </c>
      <c r="B279" s="23" t="s">
        <v>1335</v>
      </c>
      <c r="C279" s="233">
        <v>345172.6</v>
      </c>
      <c r="D279" s="234">
        <v>1.2500000000000001E-2</v>
      </c>
      <c r="E279" s="223">
        <v>0.115</v>
      </c>
      <c r="F279" s="235">
        <v>0.12821874999999999</v>
      </c>
      <c r="G279" s="235">
        <v>1.0578633578739061E-2</v>
      </c>
      <c r="H279" s="218">
        <v>1.3563791741739489E-3</v>
      </c>
    </row>
    <row r="280" spans="1:8" ht="15">
      <c r="A280" s="23" t="s">
        <v>2454</v>
      </c>
      <c r="B280" s="23" t="s">
        <v>1758</v>
      </c>
      <c r="C280" s="233">
        <v>124878.3</v>
      </c>
      <c r="D280" s="234">
        <v>2.52E-2</v>
      </c>
      <c r="E280" s="223">
        <v>0.08</v>
      </c>
      <c r="F280" s="235">
        <v>0.106208</v>
      </c>
      <c r="G280" s="235">
        <v>3.8271918965637774E-3</v>
      </c>
      <c r="H280" s="218">
        <v>4.0647839695024567E-4</v>
      </c>
    </row>
    <row r="281" spans="1:8" ht="15">
      <c r="A281" s="23" t="s">
        <v>2455</v>
      </c>
      <c r="B281" s="23" t="s">
        <v>1760</v>
      </c>
      <c r="C281" s="233">
        <v>5325.17</v>
      </c>
      <c r="D281" s="234">
        <v>5.7200000000000001E-2</v>
      </c>
      <c r="E281" s="223">
        <v>0.115</v>
      </c>
      <c r="F281" s="235">
        <v>0.17548900000000001</v>
      </c>
      <c r="G281" s="235">
        <v>1.6320247370299348E-4</v>
      </c>
      <c r="H281" s="218">
        <v>2.8640238907664624E-5</v>
      </c>
    </row>
    <row r="282" spans="1:8" ht="15">
      <c r="A282" s="23" t="s">
        <v>2457</v>
      </c>
      <c r="B282" s="23" t="s">
        <v>1266</v>
      </c>
      <c r="C282" s="233">
        <v>14004.52</v>
      </c>
      <c r="D282" s="234">
        <v>3.1600000000000003E-2</v>
      </c>
      <c r="E282" s="223">
        <v>0.06</v>
      </c>
      <c r="F282" s="235">
        <v>9.2548000000000005E-2</v>
      </c>
      <c r="G282" s="235">
        <v>4.2920175450230627E-4</v>
      </c>
      <c r="H282" s="218">
        <v>3.9721763975679446E-5</v>
      </c>
    </row>
    <row r="283" spans="1:8" ht="15">
      <c r="A283" s="23" t="s">
        <v>2458</v>
      </c>
      <c r="B283" s="23" t="s">
        <v>1762</v>
      </c>
      <c r="C283" s="233">
        <v>123049.3</v>
      </c>
      <c r="D283" s="234">
        <v>2.1899999999999999E-2</v>
      </c>
      <c r="E283" s="223">
        <v>0.125</v>
      </c>
      <c r="F283" s="235">
        <v>0.14826875</v>
      </c>
      <c r="G283" s="235">
        <v>3.7711378505140224E-3</v>
      </c>
      <c r="H283" s="218">
        <v>5.5914189517340099E-4</v>
      </c>
    </row>
    <row r="284" spans="1:8" ht="15">
      <c r="A284" s="23" t="s">
        <v>2459</v>
      </c>
      <c r="B284" s="23" t="s">
        <v>1764</v>
      </c>
      <c r="C284" s="233">
        <v>57612.56</v>
      </c>
      <c r="D284" s="234">
        <v>1.66E-2</v>
      </c>
      <c r="E284" s="223">
        <v>0.14499999999999999</v>
      </c>
      <c r="F284" s="235">
        <v>0.16280349999999999</v>
      </c>
      <c r="G284" s="235">
        <v>1.7656736420362418E-3</v>
      </c>
      <c r="H284" s="218">
        <v>2.874578487812473E-4</v>
      </c>
    </row>
    <row r="285" spans="1:8" ht="15">
      <c r="A285" s="23" t="s">
        <v>2833</v>
      </c>
      <c r="B285" s="23" t="s">
        <v>2796</v>
      </c>
      <c r="C285" s="233">
        <v>5629.08</v>
      </c>
      <c r="D285" s="234">
        <v>0</v>
      </c>
      <c r="E285" s="223">
        <v>4.4999999999999998E-2</v>
      </c>
      <c r="F285" s="235">
        <v>4.4999999999999998E-2</v>
      </c>
      <c r="G285" s="235">
        <v>1.7251651696979561E-4</v>
      </c>
      <c r="H285" s="218">
        <v>7.763243263640802E-6</v>
      </c>
    </row>
    <row r="286" spans="1:8" ht="15">
      <c r="A286" s="23" t="s">
        <v>2460</v>
      </c>
      <c r="B286" s="23" t="s">
        <v>1766</v>
      </c>
      <c r="C286" s="233">
        <v>19961.939999999999</v>
      </c>
      <c r="D286" s="234">
        <v>2.1400000000000002E-2</v>
      </c>
      <c r="E286" s="223" t="s">
        <v>2166</v>
      </c>
      <c r="F286" s="235" t="s">
        <v>2166</v>
      </c>
      <c r="G286" s="235" t="s">
        <v>2166</v>
      </c>
      <c r="H286" s="218" t="s">
        <v>2166</v>
      </c>
    </row>
    <row r="287" spans="1:8" ht="15">
      <c r="A287" s="23" t="s">
        <v>2725</v>
      </c>
      <c r="B287" s="23" t="s">
        <v>2667</v>
      </c>
      <c r="C287" s="233">
        <v>39643.96</v>
      </c>
      <c r="D287" s="234">
        <v>0</v>
      </c>
      <c r="E287" s="223" t="s">
        <v>2166</v>
      </c>
      <c r="F287" s="235" t="s">
        <v>2166</v>
      </c>
      <c r="G287" s="235" t="s">
        <v>2166</v>
      </c>
      <c r="H287" s="218" t="s">
        <v>2166</v>
      </c>
    </row>
    <row r="288" spans="1:8" ht="15">
      <c r="A288" s="23" t="s">
        <v>2462</v>
      </c>
      <c r="B288" s="23" t="s">
        <v>2463</v>
      </c>
      <c r="C288" s="233">
        <v>12585.75</v>
      </c>
      <c r="D288" s="234">
        <v>1.32E-2</v>
      </c>
      <c r="E288" s="223">
        <v>0.115</v>
      </c>
      <c r="F288" s="235">
        <v>0.12895900000000002</v>
      </c>
      <c r="G288" s="235">
        <v>3.8572018046512135E-4</v>
      </c>
      <c r="H288" s="218">
        <v>4.9742088752601594E-5</v>
      </c>
    </row>
    <row r="289" spans="1:8" ht="15">
      <c r="A289" s="23" t="s">
        <v>2464</v>
      </c>
      <c r="B289" s="23" t="s">
        <v>1768</v>
      </c>
      <c r="C289" s="233">
        <v>27971.01</v>
      </c>
      <c r="D289" s="234">
        <v>5.5399999999999998E-2</v>
      </c>
      <c r="E289" s="223">
        <v>3.5000000000000003E-2</v>
      </c>
      <c r="F289" s="235">
        <v>9.1369500000000006E-2</v>
      </c>
      <c r="G289" s="235">
        <v>8.5723798939210715E-4</v>
      </c>
      <c r="H289" s="218">
        <v>7.8325406471762139E-5</v>
      </c>
    </row>
    <row r="290" spans="1:8" ht="15">
      <c r="A290" s="23" t="s">
        <v>2726</v>
      </c>
      <c r="B290" s="23" t="s">
        <v>2685</v>
      </c>
      <c r="C290" s="233">
        <v>16394.79</v>
      </c>
      <c r="D290" s="234">
        <v>0</v>
      </c>
      <c r="E290" s="223" t="s">
        <v>2166</v>
      </c>
      <c r="F290" s="235" t="s">
        <v>2166</v>
      </c>
      <c r="G290" s="235" t="s">
        <v>2166</v>
      </c>
      <c r="H290" s="218" t="s">
        <v>2166</v>
      </c>
    </row>
    <row r="291" spans="1:8" ht="15">
      <c r="A291" s="23" t="s">
        <v>2465</v>
      </c>
      <c r="B291" s="23" t="s">
        <v>1770</v>
      </c>
      <c r="C291" s="233">
        <v>342009.5</v>
      </c>
      <c r="D291" s="234">
        <v>6.4000000000000003E-3</v>
      </c>
      <c r="E291" s="223">
        <v>0.185</v>
      </c>
      <c r="F291" s="235">
        <v>0.191992</v>
      </c>
      <c r="G291" s="235">
        <v>1.0481692871762581E-2</v>
      </c>
      <c r="H291" s="218">
        <v>2.0124011778354413E-3</v>
      </c>
    </row>
    <row r="292" spans="1:8" ht="15">
      <c r="A292" s="23" t="s">
        <v>2466</v>
      </c>
      <c r="B292" s="23" t="s">
        <v>2094</v>
      </c>
      <c r="C292" s="233">
        <v>18193.259999999998</v>
      </c>
      <c r="D292" s="234">
        <v>3.5499999999999997E-2</v>
      </c>
      <c r="E292" s="223">
        <v>-0.14499999999999999</v>
      </c>
      <c r="F292" s="235">
        <v>-0.11207375</v>
      </c>
      <c r="G292" s="235">
        <v>5.5757563358948593E-4</v>
      </c>
      <c r="H292" s="218">
        <v>-6.2489592164999643E-5</v>
      </c>
    </row>
    <row r="293" spans="1:8" ht="15">
      <c r="A293" s="23" t="s">
        <v>2467</v>
      </c>
      <c r="B293" s="23" t="s">
        <v>1772</v>
      </c>
      <c r="C293" s="233">
        <v>47850.29</v>
      </c>
      <c r="D293" s="234">
        <v>1.0700000000000001E-2</v>
      </c>
      <c r="E293" s="223">
        <v>0.26500000000000001</v>
      </c>
      <c r="F293" s="235">
        <v>0.27711775</v>
      </c>
      <c r="G293" s="235">
        <v>1.4664857075747089E-3</v>
      </c>
      <c r="H293" s="218">
        <v>4.0638921969026126E-4</v>
      </c>
    </row>
    <row r="294" spans="1:8" ht="15">
      <c r="A294" s="23" t="s">
        <v>2468</v>
      </c>
      <c r="B294" s="23" t="s">
        <v>1774</v>
      </c>
      <c r="C294" s="233">
        <v>10978.87</v>
      </c>
      <c r="D294" s="234">
        <v>2.3599999999999999E-2</v>
      </c>
      <c r="E294" s="223">
        <v>0.08</v>
      </c>
      <c r="F294" s="235">
        <v>0.104544</v>
      </c>
      <c r="G294" s="235">
        <v>3.3647352900725879E-4</v>
      </c>
      <c r="H294" s="218">
        <v>3.5176288616534863E-5</v>
      </c>
    </row>
    <row r="295" spans="1:8" ht="15">
      <c r="A295" s="23" t="s">
        <v>2469</v>
      </c>
      <c r="B295" s="23" t="s">
        <v>1776</v>
      </c>
      <c r="C295" s="233">
        <v>193639.3</v>
      </c>
      <c r="D295" s="234">
        <v>2.3E-2</v>
      </c>
      <c r="E295" s="223">
        <v>0.105</v>
      </c>
      <c r="F295" s="235">
        <v>0.1292075</v>
      </c>
      <c r="G295" s="235">
        <v>5.9345359427240944E-3</v>
      </c>
      <c r="H295" s="218">
        <v>7.6678655281952343E-4</v>
      </c>
    </row>
    <row r="296" spans="1:8" ht="15">
      <c r="A296" s="23" t="s">
        <v>2470</v>
      </c>
      <c r="B296" s="23" t="s">
        <v>1778</v>
      </c>
      <c r="C296" s="233">
        <v>38935.129999999997</v>
      </c>
      <c r="D296" s="234">
        <v>1.8500000000000003E-2</v>
      </c>
      <c r="E296" s="223">
        <v>0.09</v>
      </c>
      <c r="F296" s="235">
        <v>0.1093325</v>
      </c>
      <c r="G296" s="235">
        <v>1.1932594696409001E-3</v>
      </c>
      <c r="H296" s="218">
        <v>1.3046204096451371E-4</v>
      </c>
    </row>
    <row r="297" spans="1:8" ht="15">
      <c r="A297" s="23" t="s">
        <v>2471</v>
      </c>
      <c r="B297" s="23" t="s">
        <v>1233</v>
      </c>
      <c r="C297" s="233">
        <v>53109.42</v>
      </c>
      <c r="D297" s="234">
        <v>5.7999999999999996E-3</v>
      </c>
      <c r="E297" s="223">
        <v>0.1</v>
      </c>
      <c r="F297" s="235">
        <v>0.10609</v>
      </c>
      <c r="G297" s="235">
        <v>1.6276642287347137E-3</v>
      </c>
      <c r="H297" s="218">
        <v>1.7267889802646577E-4</v>
      </c>
    </row>
    <row r="298" spans="1:8" ht="15">
      <c r="A298" s="23" t="s">
        <v>2472</v>
      </c>
      <c r="B298" s="23" t="s">
        <v>1781</v>
      </c>
      <c r="C298" s="233">
        <v>52038.15</v>
      </c>
      <c r="D298" s="234">
        <v>9.8999999999999991E-3</v>
      </c>
      <c r="E298" s="223">
        <v>0.04</v>
      </c>
      <c r="F298" s="235">
        <v>5.0098000000000004E-2</v>
      </c>
      <c r="G298" s="235">
        <v>1.5948326169732479E-3</v>
      </c>
      <c r="H298" s="218">
        <v>7.989792444512578E-5</v>
      </c>
    </row>
    <row r="299" spans="1:8" ht="15">
      <c r="A299" s="23" t="s">
        <v>2473</v>
      </c>
      <c r="B299" s="23" t="s">
        <v>1783</v>
      </c>
      <c r="C299" s="233">
        <v>91246.13</v>
      </c>
      <c r="D299" s="234">
        <v>2.3099999999999999E-2</v>
      </c>
      <c r="E299" s="223">
        <v>7.4999999999999997E-2</v>
      </c>
      <c r="F299" s="235">
        <v>9.8966250000000006E-2</v>
      </c>
      <c r="G299" s="235">
        <v>2.7964542224614285E-3</v>
      </c>
      <c r="H299" s="218">
        <v>2.7675458769367339E-4</v>
      </c>
    </row>
    <row r="300" spans="1:8" ht="15">
      <c r="A300" s="23" t="s">
        <v>2474</v>
      </c>
      <c r="B300" s="23" t="s">
        <v>1785</v>
      </c>
      <c r="C300" s="233">
        <v>107702.1</v>
      </c>
      <c r="D300" s="234">
        <v>3.61E-2</v>
      </c>
      <c r="E300" s="223">
        <v>7.4999999999999997E-2</v>
      </c>
      <c r="F300" s="235">
        <v>0.11245374999999999</v>
      </c>
      <c r="G300" s="235">
        <v>3.3007864806207455E-3</v>
      </c>
      <c r="H300" s="218">
        <v>3.711858176951051E-4</v>
      </c>
    </row>
    <row r="301" spans="1:8" ht="15">
      <c r="A301" s="23" t="s">
        <v>2475</v>
      </c>
      <c r="B301" s="23" t="s">
        <v>1787</v>
      </c>
      <c r="C301" s="233">
        <v>57625.49</v>
      </c>
      <c r="D301" s="234">
        <v>2.8199999999999999E-2</v>
      </c>
      <c r="E301" s="223">
        <v>0.05</v>
      </c>
      <c r="F301" s="235">
        <v>7.8905000000000003E-2</v>
      </c>
      <c r="G301" s="235">
        <v>1.7660699125750189E-3</v>
      </c>
      <c r="H301" s="218">
        <v>1.3935174645173187E-4</v>
      </c>
    </row>
    <row r="302" spans="1:8" ht="15">
      <c r="A302" s="23" t="s">
        <v>2891</v>
      </c>
      <c r="B302" s="23" t="s">
        <v>3003</v>
      </c>
      <c r="C302" s="233">
        <v>339441</v>
      </c>
      <c r="D302" s="234">
        <v>0</v>
      </c>
      <c r="E302" s="223">
        <v>0.11</v>
      </c>
      <c r="F302" s="235">
        <v>0.11</v>
      </c>
      <c r="G302" s="235">
        <v>1.0402975093042627E-2</v>
      </c>
      <c r="H302" s="218">
        <v>1.1443272602346889E-3</v>
      </c>
    </row>
    <row r="303" spans="1:8" ht="15">
      <c r="A303" s="23" t="s">
        <v>2476</v>
      </c>
      <c r="B303" s="23" t="s">
        <v>2153</v>
      </c>
      <c r="C303" s="233">
        <v>13816.57</v>
      </c>
      <c r="D303" s="234">
        <v>2.9999999999999997E-4</v>
      </c>
      <c r="E303" s="223" t="s">
        <v>2166</v>
      </c>
      <c r="F303" s="235" t="s">
        <v>2166</v>
      </c>
      <c r="G303" s="235" t="s">
        <v>2166</v>
      </c>
      <c r="H303" s="218" t="s">
        <v>2166</v>
      </c>
    </row>
    <row r="304" spans="1:8" ht="15">
      <c r="A304" s="23" t="s">
        <v>2477</v>
      </c>
      <c r="B304" s="23" t="s">
        <v>1789</v>
      </c>
      <c r="C304" s="233">
        <v>7198.4</v>
      </c>
      <c r="D304" s="234">
        <v>0</v>
      </c>
      <c r="E304" s="223">
        <v>0.05</v>
      </c>
      <c r="F304" s="235">
        <v>0.05</v>
      </c>
      <c r="G304" s="235">
        <v>2.2061205308067689E-4</v>
      </c>
      <c r="H304" s="218">
        <v>1.1030602654033845E-5</v>
      </c>
    </row>
    <row r="305" spans="1:8" ht="15">
      <c r="A305" s="23" t="s">
        <v>2478</v>
      </c>
      <c r="B305" s="23" t="s">
        <v>1791</v>
      </c>
      <c r="C305" s="233">
        <v>22786.87</v>
      </c>
      <c r="D305" s="234">
        <v>1.84E-2</v>
      </c>
      <c r="E305" s="223">
        <v>4.4999999999999998E-2</v>
      </c>
      <c r="F305" s="235">
        <v>6.3813999999999996E-2</v>
      </c>
      <c r="G305" s="235">
        <v>6.9835771476751561E-4</v>
      </c>
      <c r="H305" s="218">
        <v>4.4564999210174239E-5</v>
      </c>
    </row>
    <row r="306" spans="1:8" ht="15">
      <c r="A306" s="23" t="s">
        <v>2727</v>
      </c>
      <c r="B306" s="23" t="s">
        <v>2669</v>
      </c>
      <c r="C306" s="233">
        <v>10793.16</v>
      </c>
      <c r="D306" s="234">
        <v>9.7999999999999997E-3</v>
      </c>
      <c r="E306" s="223">
        <v>9.5000000000000001E-2</v>
      </c>
      <c r="F306" s="235">
        <v>0.1052655</v>
      </c>
      <c r="G306" s="235">
        <v>3.3078200528287381E-4</v>
      </c>
      <c r="H306" s="218">
        <v>3.4819933177104349E-5</v>
      </c>
    </row>
    <row r="307" spans="1:8" ht="15">
      <c r="A307" s="23" t="s">
        <v>2479</v>
      </c>
      <c r="B307" s="23" t="s">
        <v>1793</v>
      </c>
      <c r="C307" s="233">
        <v>21594.65</v>
      </c>
      <c r="D307" s="234">
        <v>7.6E-3</v>
      </c>
      <c r="E307" s="223">
        <v>4.4999999999999998E-2</v>
      </c>
      <c r="F307" s="235">
        <v>5.2770999999999998E-2</v>
      </c>
      <c r="G307" s="235">
        <v>6.6181930318663033E-4</v>
      </c>
      <c r="H307" s="218">
        <v>3.492486644846167E-5</v>
      </c>
    </row>
    <row r="308" spans="1:8" ht="15">
      <c r="A308" s="23" t="s">
        <v>2480</v>
      </c>
      <c r="B308" s="23" t="s">
        <v>1795</v>
      </c>
      <c r="C308" s="233">
        <v>84019.36</v>
      </c>
      <c r="D308" s="234">
        <v>1.43E-2</v>
      </c>
      <c r="E308" s="223">
        <v>0.11</v>
      </c>
      <c r="F308" s="235">
        <v>0.12508649999999999</v>
      </c>
      <c r="G308" s="235">
        <v>2.5749727033958243E-3</v>
      </c>
      <c r="H308" s="218">
        <v>3.2209432306332174E-4</v>
      </c>
    </row>
    <row r="309" spans="1:8" ht="15">
      <c r="A309" s="23" t="s">
        <v>2481</v>
      </c>
      <c r="B309" s="23" t="s">
        <v>1797</v>
      </c>
      <c r="C309" s="233">
        <v>69175.78</v>
      </c>
      <c r="D309" s="234">
        <v>4.7599999999999996E-2</v>
      </c>
      <c r="E309" s="223">
        <v>7.4999999999999997E-2</v>
      </c>
      <c r="F309" s="235">
        <v>0.124385</v>
      </c>
      <c r="G309" s="235">
        <v>2.1200559637221087E-3</v>
      </c>
      <c r="H309" s="218">
        <v>2.6370316104757448E-4</v>
      </c>
    </row>
    <row r="310" spans="1:8" ht="15">
      <c r="A310" s="23" t="s">
        <v>2482</v>
      </c>
      <c r="B310" s="23" t="s">
        <v>1799</v>
      </c>
      <c r="C310" s="233">
        <v>53523.02</v>
      </c>
      <c r="D310" s="234">
        <v>0</v>
      </c>
      <c r="E310" s="223">
        <v>0.105</v>
      </c>
      <c r="F310" s="235">
        <v>0.105</v>
      </c>
      <c r="G310" s="235">
        <v>1.6403399823958285E-3</v>
      </c>
      <c r="H310" s="218">
        <v>1.72235698151562E-4</v>
      </c>
    </row>
    <row r="311" spans="1:8" ht="15">
      <c r="A311" s="23" t="s">
        <v>2483</v>
      </c>
      <c r="B311" s="23" t="s">
        <v>1801</v>
      </c>
      <c r="C311" s="233">
        <v>81457.149999999994</v>
      </c>
      <c r="D311" s="234">
        <v>8.2799999999999999E-2</v>
      </c>
      <c r="E311" s="223">
        <v>0.06</v>
      </c>
      <c r="F311" s="235">
        <v>0.145284</v>
      </c>
      <c r="G311" s="235">
        <v>2.4964476966549041E-3</v>
      </c>
      <c r="H311" s="218">
        <v>3.6269390716081107E-4</v>
      </c>
    </row>
    <row r="312" spans="1:8" ht="15">
      <c r="A312" s="23" t="s">
        <v>2963</v>
      </c>
      <c r="B312" s="23" t="s">
        <v>2964</v>
      </c>
      <c r="C312" s="233">
        <v>18184.740000000002</v>
      </c>
      <c r="D312" s="234">
        <v>0</v>
      </c>
      <c r="E312" s="223">
        <v>0.11</v>
      </c>
      <c r="F312" s="235">
        <v>0.11</v>
      </c>
      <c r="G312" s="235">
        <v>5.573145179676468E-4</v>
      </c>
      <c r="H312" s="218">
        <v>6.1304596976441148E-5</v>
      </c>
    </row>
    <row r="313" spans="1:8" ht="15">
      <c r="A313" s="23" t="s">
        <v>2484</v>
      </c>
      <c r="B313" s="23" t="s">
        <v>1803</v>
      </c>
      <c r="C313" s="233">
        <v>14730.71</v>
      </c>
      <c r="D313" s="234">
        <v>1.8500000000000003E-2</v>
      </c>
      <c r="E313" s="223">
        <v>0.375</v>
      </c>
      <c r="F313" s="235">
        <v>0.39696874999999998</v>
      </c>
      <c r="G313" s="235">
        <v>4.5145757063181513E-4</v>
      </c>
      <c r="H313" s="218">
        <v>1.7921454749174836E-4</v>
      </c>
    </row>
    <row r="314" spans="1:8" ht="15">
      <c r="A314" s="23" t="s">
        <v>2485</v>
      </c>
      <c r="B314" s="23" t="s">
        <v>1805</v>
      </c>
      <c r="C314" s="233">
        <v>51862.02</v>
      </c>
      <c r="D314" s="234">
        <v>2.7099999999999999E-2</v>
      </c>
      <c r="E314" s="223" t="s">
        <v>2166</v>
      </c>
      <c r="F314" s="235" t="s">
        <v>2166</v>
      </c>
      <c r="G314" s="235" t="s">
        <v>2166</v>
      </c>
      <c r="H314" s="218" t="s">
        <v>2166</v>
      </c>
    </row>
    <row r="315" spans="1:8" ht="15">
      <c r="A315" s="23" t="s">
        <v>2835</v>
      </c>
      <c r="B315" s="23" t="s">
        <v>2836</v>
      </c>
      <c r="C315" s="233">
        <v>16796.900000000001</v>
      </c>
      <c r="D315" s="234">
        <v>8.3999999999999995E-3</v>
      </c>
      <c r="E315" s="223">
        <v>0.23499999999999999</v>
      </c>
      <c r="F315" s="235">
        <v>0.24438699999999999</v>
      </c>
      <c r="G315" s="235">
        <v>5.1478086719143449E-4</v>
      </c>
      <c r="H315" s="218">
        <v>1.258057517903131E-4</v>
      </c>
    </row>
    <row r="316" spans="1:8" ht="15">
      <c r="A316" s="23" t="s">
        <v>2486</v>
      </c>
      <c r="B316" s="23" t="s">
        <v>1232</v>
      </c>
      <c r="C316" s="233">
        <v>283944.2</v>
      </c>
      <c r="D316" s="234">
        <v>2.6099999999999998E-2</v>
      </c>
      <c r="E316" s="223">
        <v>0.08</v>
      </c>
      <c r="F316" s="235">
        <v>0.107144</v>
      </c>
      <c r="G316" s="235">
        <v>8.7021439378681849E-3</v>
      </c>
      <c r="H316" s="218">
        <v>9.3238251007894885E-4</v>
      </c>
    </row>
    <row r="317" spans="1:8" ht="15">
      <c r="A317" s="23" t="s">
        <v>2898</v>
      </c>
      <c r="B317" s="23" t="s">
        <v>2899</v>
      </c>
      <c r="C317" s="233">
        <v>68638.31</v>
      </c>
      <c r="D317" s="234">
        <v>0</v>
      </c>
      <c r="E317" s="223">
        <v>-2.5000000000000001E-2</v>
      </c>
      <c r="F317" s="235">
        <v>-2.5000000000000001E-2</v>
      </c>
      <c r="G317" s="235">
        <v>2.1035839199110853E-3</v>
      </c>
      <c r="H317" s="218">
        <v>-5.2589597997777131E-5</v>
      </c>
    </row>
    <row r="318" spans="1:8" ht="15">
      <c r="A318" s="23" t="s">
        <v>2487</v>
      </c>
      <c r="B318" s="23" t="s">
        <v>1808</v>
      </c>
      <c r="C318" s="233">
        <v>16280.76</v>
      </c>
      <c r="D318" s="234">
        <v>1.4199999999999999E-2</v>
      </c>
      <c r="E318" s="223">
        <v>0.59</v>
      </c>
      <c r="F318" s="235">
        <v>0.60838899999999996</v>
      </c>
      <c r="G318" s="235">
        <v>4.9896253185621276E-4</v>
      </c>
      <c r="H318" s="218">
        <v>3.0356331579346941E-4</v>
      </c>
    </row>
    <row r="319" spans="1:8" ht="15">
      <c r="A319" s="23" t="s">
        <v>2488</v>
      </c>
      <c r="B319" s="23" t="s">
        <v>1810</v>
      </c>
      <c r="C319" s="233">
        <v>146789.5</v>
      </c>
      <c r="D319" s="234">
        <v>3.5799999999999998E-2</v>
      </c>
      <c r="E319" s="223">
        <v>8.5000000000000006E-2</v>
      </c>
      <c r="F319" s="235">
        <v>0.1223215</v>
      </c>
      <c r="G319" s="235">
        <v>4.4987126258176852E-3</v>
      </c>
      <c r="H319" s="218">
        <v>5.5028927645895797E-4</v>
      </c>
    </row>
    <row r="320" spans="1:8" ht="15">
      <c r="A320" s="23" t="s">
        <v>2489</v>
      </c>
      <c r="B320" s="23" t="s">
        <v>2204</v>
      </c>
      <c r="C320" s="233">
        <v>37986.97</v>
      </c>
      <c r="D320" s="234">
        <v>1.06E-2</v>
      </c>
      <c r="E320" s="223">
        <v>0.14499999999999999</v>
      </c>
      <c r="F320" s="235">
        <v>0.15636849999999999</v>
      </c>
      <c r="G320" s="235">
        <v>1.164200856025517E-3</v>
      </c>
      <c r="H320" s="218">
        <v>1.8204434155542605E-4</v>
      </c>
    </row>
    <row r="321" spans="1:8" ht="15">
      <c r="A321" s="23" t="s">
        <v>2490</v>
      </c>
      <c r="B321" s="23" t="s">
        <v>1812</v>
      </c>
      <c r="C321" s="233">
        <v>1708399</v>
      </c>
      <c r="D321" s="234">
        <v>1.1899999999999999E-2</v>
      </c>
      <c r="E321" s="223">
        <v>0.15</v>
      </c>
      <c r="F321" s="235">
        <v>0.16279250000000001</v>
      </c>
      <c r="G321" s="235">
        <v>5.2357942163671838E-2</v>
      </c>
      <c r="H321" s="218">
        <v>8.5234802996795485E-3</v>
      </c>
    </row>
    <row r="322" spans="1:8" ht="15">
      <c r="A322" s="23" t="s">
        <v>2491</v>
      </c>
      <c r="B322" s="23" t="s">
        <v>1814</v>
      </c>
      <c r="C322" s="233">
        <v>43218.35</v>
      </c>
      <c r="D322" s="234">
        <v>1.3600000000000001E-2</v>
      </c>
      <c r="E322" s="223">
        <v>0.105</v>
      </c>
      <c r="F322" s="235">
        <v>0.119314</v>
      </c>
      <c r="G322" s="235">
        <v>1.3245289125721372E-3</v>
      </c>
      <c r="H322" s="218">
        <v>1.5803484267463199E-4</v>
      </c>
    </row>
    <row r="323" spans="1:8" ht="15">
      <c r="A323" s="23" t="s">
        <v>2492</v>
      </c>
      <c r="B323" s="23" t="s">
        <v>1816</v>
      </c>
      <c r="C323" s="233">
        <v>24905.64</v>
      </c>
      <c r="D323" s="234">
        <v>3.4799999999999998E-2</v>
      </c>
      <c r="E323" s="223">
        <v>0.09</v>
      </c>
      <c r="F323" s="235">
        <v>0.12636599999999998</v>
      </c>
      <c r="G323" s="235">
        <v>7.6329245022341491E-4</v>
      </c>
      <c r="H323" s="218">
        <v>9.6454213764932034E-5</v>
      </c>
    </row>
    <row r="324" spans="1:8" ht="15">
      <c r="A324" s="23" t="s">
        <v>2901</v>
      </c>
      <c r="B324" s="23" t="s">
        <v>2902</v>
      </c>
      <c r="C324" s="233">
        <v>11802.25</v>
      </c>
      <c r="D324" s="234">
        <v>0</v>
      </c>
      <c r="E324" s="223">
        <v>0.21</v>
      </c>
      <c r="F324" s="235">
        <v>0.21</v>
      </c>
      <c r="G324" s="235">
        <v>3.6170796336288888E-4</v>
      </c>
      <c r="H324" s="218">
        <v>7.5958672306206658E-5</v>
      </c>
    </row>
    <row r="325" spans="1:8" ht="15">
      <c r="A325" s="23" t="s">
        <v>2493</v>
      </c>
      <c r="B325" s="23" t="s">
        <v>1818</v>
      </c>
      <c r="C325" s="233">
        <v>33253.06</v>
      </c>
      <c r="D325" s="234">
        <v>0</v>
      </c>
      <c r="E325" s="223">
        <v>0.13500000000000001</v>
      </c>
      <c r="F325" s="235">
        <v>0.13500000000000001</v>
      </c>
      <c r="G325" s="235">
        <v>1.0191189483517078E-3</v>
      </c>
      <c r="H325" s="218">
        <v>1.3758105802748056E-4</v>
      </c>
    </row>
    <row r="326" spans="1:8" ht="15">
      <c r="A326" s="23" t="s">
        <v>2494</v>
      </c>
      <c r="B326" s="23" t="s">
        <v>1820</v>
      </c>
      <c r="C326" s="233">
        <v>59132.2</v>
      </c>
      <c r="D326" s="234">
        <v>8.5000000000000006E-3</v>
      </c>
      <c r="E326" s="223">
        <v>0.13</v>
      </c>
      <c r="F326" s="235">
        <v>0.1390525</v>
      </c>
      <c r="G326" s="235">
        <v>1.8122466166338635E-3</v>
      </c>
      <c r="H326" s="218">
        <v>2.5199742265948028E-4</v>
      </c>
    </row>
    <row r="327" spans="1:8" ht="15">
      <c r="A327" s="23" t="s">
        <v>2495</v>
      </c>
      <c r="B327" s="23" t="s">
        <v>2170</v>
      </c>
      <c r="C327" s="233">
        <v>5250.56</v>
      </c>
      <c r="D327" s="234">
        <v>0</v>
      </c>
      <c r="E327" s="223" t="s">
        <v>2166</v>
      </c>
      <c r="F327" s="235" t="s">
        <v>2166</v>
      </c>
      <c r="G327" s="235" t="s">
        <v>2166</v>
      </c>
      <c r="H327" s="218" t="s">
        <v>2166</v>
      </c>
    </row>
    <row r="328" spans="1:8" ht="15">
      <c r="A328" s="23" t="s">
        <v>2496</v>
      </c>
      <c r="B328" s="23" t="s">
        <v>1822</v>
      </c>
      <c r="C328" s="233">
        <v>30284.58</v>
      </c>
      <c r="D328" s="234">
        <v>1.3000000000000001E-2</v>
      </c>
      <c r="E328" s="223">
        <v>8.5000000000000006E-2</v>
      </c>
      <c r="F328" s="235">
        <v>9.8552500000000001E-2</v>
      </c>
      <c r="G328" s="235">
        <v>9.2814283319710025E-4</v>
      </c>
      <c r="H328" s="218">
        <v>9.147079656865723E-5</v>
      </c>
    </row>
    <row r="329" spans="1:8" ht="15">
      <c r="A329" s="23" t="s">
        <v>2938</v>
      </c>
      <c r="B329" s="23" t="s">
        <v>2939</v>
      </c>
      <c r="C329" s="233">
        <v>13578.14</v>
      </c>
      <c r="D329" s="234">
        <v>1.1200000000000002E-2</v>
      </c>
      <c r="E329" s="223">
        <v>0.105</v>
      </c>
      <c r="F329" s="235">
        <v>0.116788</v>
      </c>
      <c r="G329" s="235">
        <v>4.1613432740843275E-4</v>
      </c>
      <c r="H329" s="218">
        <v>4.8599495829376045E-5</v>
      </c>
    </row>
    <row r="330" spans="1:8" ht="15">
      <c r="A330" s="23" t="s">
        <v>2497</v>
      </c>
      <c r="B330" s="23" t="s">
        <v>132</v>
      </c>
      <c r="C330" s="233">
        <v>167881.60000000001</v>
      </c>
      <c r="D330" s="234">
        <v>2.1700000000000001E-2</v>
      </c>
      <c r="E330" s="223">
        <v>0.105</v>
      </c>
      <c r="F330" s="235">
        <v>0.12783924999999999</v>
      </c>
      <c r="G330" s="235">
        <v>5.145130091474351E-3</v>
      </c>
      <c r="H330" s="218">
        <v>6.5774957204651238E-4</v>
      </c>
    </row>
    <row r="331" spans="1:8" ht="15">
      <c r="A331" s="23" t="s">
        <v>2728</v>
      </c>
      <c r="B331" s="23" t="s">
        <v>1825</v>
      </c>
      <c r="C331" s="233">
        <v>40847.43</v>
      </c>
      <c r="D331" s="234">
        <v>4.2699999999999995E-2</v>
      </c>
      <c r="E331" s="223">
        <v>9.5000000000000001E-2</v>
      </c>
      <c r="F331" s="235">
        <v>0.13972825</v>
      </c>
      <c r="G331" s="235">
        <v>1.2518664418994824E-3</v>
      </c>
      <c r="H331" s="218">
        <v>1.7492110716034134E-4</v>
      </c>
    </row>
    <row r="332" spans="1:8" ht="15">
      <c r="A332" s="23" t="s">
        <v>2498</v>
      </c>
      <c r="B332" s="23" t="s">
        <v>1827</v>
      </c>
      <c r="C332" s="233">
        <v>137693.6</v>
      </c>
      <c r="D332" s="234">
        <v>0</v>
      </c>
      <c r="E332" s="223">
        <v>0.14499999999999999</v>
      </c>
      <c r="F332" s="235">
        <v>0.14499999999999999</v>
      </c>
      <c r="G332" s="235">
        <v>4.2199471816055647E-3</v>
      </c>
      <c r="H332" s="218">
        <v>6.118923413328068E-4</v>
      </c>
    </row>
    <row r="333" spans="1:8" ht="15">
      <c r="A333" s="23" t="s">
        <v>2499</v>
      </c>
      <c r="B333" s="23" t="s">
        <v>145</v>
      </c>
      <c r="C333" s="233">
        <v>11280.07</v>
      </c>
      <c r="D333" s="234">
        <v>3.49E-2</v>
      </c>
      <c r="E333" s="223">
        <v>0.08</v>
      </c>
      <c r="F333" s="235">
        <v>0.11629600000000001</v>
      </c>
      <c r="G333" s="235">
        <v>3.4570451789199698E-4</v>
      </c>
      <c r="H333" s="218">
        <v>4.0204052612767682E-5</v>
      </c>
    </row>
    <row r="334" spans="1:8" ht="15">
      <c r="A334" s="23" t="s">
        <v>2500</v>
      </c>
      <c r="B334" s="23" t="s">
        <v>1830</v>
      </c>
      <c r="C334" s="233">
        <v>187875.5</v>
      </c>
      <c r="D334" s="234">
        <v>1.1200000000000002E-2</v>
      </c>
      <c r="E334" s="223">
        <v>0.23499999999999999</v>
      </c>
      <c r="F334" s="235">
        <v>0.24751599999999999</v>
      </c>
      <c r="G334" s="235">
        <v>5.7578906116023997E-3</v>
      </c>
      <c r="H334" s="218">
        <v>1.4251700526213794E-3</v>
      </c>
    </row>
    <row r="335" spans="1:8" ht="15">
      <c r="A335" s="23" t="s">
        <v>2501</v>
      </c>
      <c r="B335" s="23" t="s">
        <v>1832</v>
      </c>
      <c r="C335" s="233">
        <v>81122.78</v>
      </c>
      <c r="D335" s="234">
        <v>1.3100000000000001E-2</v>
      </c>
      <c r="E335" s="223">
        <v>6.5000000000000002E-2</v>
      </c>
      <c r="F335" s="235">
        <v>7.8525750000000005E-2</v>
      </c>
      <c r="G335" s="235">
        <v>2.4862001343926533E-3</v>
      </c>
      <c r="H335" s="218">
        <v>1.9523073020328392E-4</v>
      </c>
    </row>
    <row r="336" spans="1:8" ht="15">
      <c r="A336" s="23" t="s">
        <v>2729</v>
      </c>
      <c r="B336" s="23" t="s">
        <v>2687</v>
      </c>
      <c r="C336" s="233">
        <v>79701.45</v>
      </c>
      <c r="D336" s="234">
        <v>0</v>
      </c>
      <c r="E336" s="223">
        <v>0.45500000000000002</v>
      </c>
      <c r="F336" s="235">
        <v>0.45500000000000002</v>
      </c>
      <c r="G336" s="235">
        <v>2.4426401030794229E-3</v>
      </c>
      <c r="H336" s="218">
        <v>1.1114012469011375E-3</v>
      </c>
    </row>
    <row r="337" spans="1:8" ht="15">
      <c r="A337" s="23" t="s">
        <v>2502</v>
      </c>
      <c r="B337" s="23" t="s">
        <v>1340</v>
      </c>
      <c r="C337" s="233">
        <v>7448.89</v>
      </c>
      <c r="D337" s="234">
        <v>4.36E-2</v>
      </c>
      <c r="E337" s="223">
        <v>-0.105</v>
      </c>
      <c r="F337" s="235">
        <v>-6.3688999999999996E-2</v>
      </c>
      <c r="G337" s="235">
        <v>2.282889136574966E-4</v>
      </c>
      <c r="H337" s="218">
        <v>-1.45394926219323E-5</v>
      </c>
    </row>
    <row r="338" spans="1:8" ht="15">
      <c r="A338" s="23" t="s">
        <v>2503</v>
      </c>
      <c r="B338" s="23" t="s">
        <v>1835</v>
      </c>
      <c r="C338" s="233">
        <v>58086.86</v>
      </c>
      <c r="D338" s="234">
        <v>1.9799999999999998E-2</v>
      </c>
      <c r="E338" s="223">
        <v>0.105</v>
      </c>
      <c r="F338" s="235">
        <v>0.12583949999999999</v>
      </c>
      <c r="G338" s="235">
        <v>1.7802096912660937E-3</v>
      </c>
      <c r="H338" s="218">
        <v>2.2402069744407958E-4</v>
      </c>
    </row>
    <row r="339" spans="1:8" ht="15">
      <c r="A339" s="23" t="s">
        <v>2504</v>
      </c>
      <c r="B339" s="23" t="s">
        <v>1837</v>
      </c>
      <c r="C339" s="233">
        <v>13438.81</v>
      </c>
      <c r="D339" s="234">
        <v>3.2300000000000002E-2</v>
      </c>
      <c r="E339" s="223">
        <v>8.5000000000000006E-2</v>
      </c>
      <c r="F339" s="235">
        <v>0.11867275000000001</v>
      </c>
      <c r="G339" s="235">
        <v>4.118642288649049E-4</v>
      </c>
      <c r="H339" s="218">
        <v>4.8877060666027648E-5</v>
      </c>
    </row>
    <row r="340" spans="1:8" ht="15">
      <c r="A340" s="23" t="s">
        <v>2505</v>
      </c>
      <c r="B340" s="23" t="s">
        <v>1839</v>
      </c>
      <c r="C340" s="233">
        <v>19107.580000000002</v>
      </c>
      <c r="D340" s="234">
        <v>3.27E-2</v>
      </c>
      <c r="E340" s="223">
        <v>0.08</v>
      </c>
      <c r="F340" s="235">
        <v>0.114008</v>
      </c>
      <c r="G340" s="235">
        <v>5.8559714008714174E-4</v>
      </c>
      <c r="H340" s="218">
        <v>6.6762758747054859E-5</v>
      </c>
    </row>
    <row r="341" spans="1:8" ht="15">
      <c r="A341" s="23" t="s">
        <v>2506</v>
      </c>
      <c r="B341" s="23" t="s">
        <v>1841</v>
      </c>
      <c r="C341" s="233">
        <v>35146.660000000003</v>
      </c>
      <c r="D341" s="234">
        <v>1.4999999999999999E-2</v>
      </c>
      <c r="E341" s="223">
        <v>2.5000000000000001E-2</v>
      </c>
      <c r="F341" s="235">
        <v>4.0187500000000001E-2</v>
      </c>
      <c r="G341" s="235">
        <v>1.0771528147266759E-3</v>
      </c>
      <c r="H341" s="218">
        <v>4.3288078741828294E-5</v>
      </c>
    </row>
    <row r="342" spans="1:8" ht="15">
      <c r="A342" s="23" t="s">
        <v>2507</v>
      </c>
      <c r="B342" s="23" t="s">
        <v>1843</v>
      </c>
      <c r="C342" s="233">
        <v>364005.3</v>
      </c>
      <c r="D342" s="234">
        <v>1.1000000000000001E-3</v>
      </c>
      <c r="E342" s="223">
        <v>0.22</v>
      </c>
      <c r="F342" s="235">
        <v>0.221221</v>
      </c>
      <c r="G342" s="235">
        <v>1.1155806368810807E-2</v>
      </c>
      <c r="H342" s="218">
        <v>2.4678986407146958E-3</v>
      </c>
    </row>
    <row r="343" spans="1:8" ht="15">
      <c r="A343" s="23" t="s">
        <v>2730</v>
      </c>
      <c r="B343" s="23" t="s">
        <v>2671</v>
      </c>
      <c r="C343" s="233">
        <v>15013.59</v>
      </c>
      <c r="D343" s="234">
        <v>0</v>
      </c>
      <c r="E343" s="223">
        <v>5.5E-2</v>
      </c>
      <c r="F343" s="235">
        <v>5.5E-2</v>
      </c>
      <c r="G343" s="235">
        <v>4.6012709963485219E-4</v>
      </c>
      <c r="H343" s="218">
        <v>2.530699047991687E-5</v>
      </c>
    </row>
    <row r="344" spans="1:8" ht="15">
      <c r="A344" s="23" t="s">
        <v>2509</v>
      </c>
      <c r="B344" s="23" t="s">
        <v>1844</v>
      </c>
      <c r="C344" s="233">
        <v>5881.39</v>
      </c>
      <c r="D344" s="234">
        <v>6.4699999999999994E-2</v>
      </c>
      <c r="E344" s="223" t="s">
        <v>2166</v>
      </c>
      <c r="F344" s="235" t="s">
        <v>2166</v>
      </c>
      <c r="G344" s="235" t="s">
        <v>2166</v>
      </c>
      <c r="H344" s="218" t="s">
        <v>2166</v>
      </c>
    </row>
    <row r="345" spans="1:8" ht="15">
      <c r="A345" s="23" t="s">
        <v>2510</v>
      </c>
      <c r="B345" s="23" t="s">
        <v>2854</v>
      </c>
      <c r="C345" s="233">
        <v>10983.92</v>
      </c>
      <c r="D345" s="234">
        <v>1.0500000000000001E-2</v>
      </c>
      <c r="E345" s="223" t="s">
        <v>2166</v>
      </c>
      <c r="F345" s="235" t="s">
        <v>2166</v>
      </c>
      <c r="G345" s="235" t="s">
        <v>2166</v>
      </c>
      <c r="H345" s="218" t="s">
        <v>2166</v>
      </c>
    </row>
    <row r="346" spans="1:8" ht="15">
      <c r="A346" s="23" t="s">
        <v>2856</v>
      </c>
      <c r="B346" s="23" t="s">
        <v>2857</v>
      </c>
      <c r="C346" s="233">
        <v>41851.5</v>
      </c>
      <c r="D346" s="234">
        <v>2.1400000000000002E-2</v>
      </c>
      <c r="E346" s="223">
        <v>0.12</v>
      </c>
      <c r="F346" s="235">
        <v>0.14268400000000001</v>
      </c>
      <c r="G346" s="235">
        <v>1.2826385501647519E-3</v>
      </c>
      <c r="H346" s="218">
        <v>1.8301199889170745E-4</v>
      </c>
    </row>
    <row r="347" spans="1:8" ht="15">
      <c r="A347" s="23" t="s">
        <v>2511</v>
      </c>
      <c r="B347" s="23" t="s">
        <v>1846</v>
      </c>
      <c r="C347" s="233">
        <v>38201.440000000002</v>
      </c>
      <c r="D347" s="234">
        <v>4.8300000000000003E-2</v>
      </c>
      <c r="E347" s="223">
        <v>0.06</v>
      </c>
      <c r="F347" s="235">
        <v>0.109749</v>
      </c>
      <c r="G347" s="235">
        <v>1.1707737982104766E-3</v>
      </c>
      <c r="H347" s="218">
        <v>1.2849125357980161E-4</v>
      </c>
    </row>
    <row r="348" spans="1:8" ht="15">
      <c r="A348" s="23" t="s">
        <v>2731</v>
      </c>
      <c r="B348" s="23" t="s">
        <v>2689</v>
      </c>
      <c r="C348" s="233">
        <v>32042.69</v>
      </c>
      <c r="D348" s="234">
        <v>4.4000000000000003E-3</v>
      </c>
      <c r="E348" s="223">
        <v>0.105</v>
      </c>
      <c r="F348" s="235">
        <v>0.10963099999999999</v>
      </c>
      <c r="G348" s="235">
        <v>9.8202428694260874E-4</v>
      </c>
      <c r="H348" s="218">
        <v>1.0766030460180513E-4</v>
      </c>
    </row>
    <row r="349" spans="1:8" ht="15">
      <c r="A349" s="23" t="s">
        <v>2904</v>
      </c>
      <c r="B349" s="23" t="s">
        <v>2905</v>
      </c>
      <c r="C349" s="233">
        <v>7361.29</v>
      </c>
      <c r="D349" s="234">
        <v>3.8699999999999998E-2</v>
      </c>
      <c r="E349" s="223" t="s">
        <v>2166</v>
      </c>
      <c r="F349" s="235" t="s">
        <v>2166</v>
      </c>
      <c r="G349" s="235" t="s">
        <v>2166</v>
      </c>
      <c r="H349" s="218" t="s">
        <v>2166</v>
      </c>
    </row>
    <row r="350" spans="1:8" ht="15">
      <c r="A350" s="23" t="s">
        <v>2512</v>
      </c>
      <c r="B350" s="23" t="s">
        <v>1848</v>
      </c>
      <c r="C350" s="233">
        <v>28801.33</v>
      </c>
      <c r="D350" s="234">
        <v>6.2899999999999998E-2</v>
      </c>
      <c r="E350" s="223">
        <v>0.115</v>
      </c>
      <c r="F350" s="235">
        <v>0.18151675</v>
      </c>
      <c r="G350" s="235">
        <v>8.8268511651951726E-4</v>
      </c>
      <c r="H350" s="218">
        <v>1.602221336239941E-4</v>
      </c>
    </row>
    <row r="351" spans="1:8" ht="15">
      <c r="A351" s="23" t="s">
        <v>2513</v>
      </c>
      <c r="B351" s="23" t="s">
        <v>1850</v>
      </c>
      <c r="C351" s="233">
        <v>17218.669999999998</v>
      </c>
      <c r="D351" s="234">
        <v>3.4300000000000004E-2</v>
      </c>
      <c r="E351" s="223">
        <v>6.5000000000000002E-2</v>
      </c>
      <c r="F351" s="235">
        <v>0.10041475</v>
      </c>
      <c r="G351" s="235">
        <v>5.2770700989367896E-4</v>
      </c>
      <c r="H351" s="218">
        <v>5.2989567471721296E-5</v>
      </c>
    </row>
    <row r="352" spans="1:8" ht="15">
      <c r="A352" s="23" t="s">
        <v>3005</v>
      </c>
      <c r="B352" s="23" t="s">
        <v>3006</v>
      </c>
      <c r="C352" s="233">
        <v>26895.71</v>
      </c>
      <c r="D352" s="234">
        <v>0</v>
      </c>
      <c r="E352" s="223">
        <v>0.185</v>
      </c>
      <c r="F352" s="235">
        <v>0.185</v>
      </c>
      <c r="G352" s="235">
        <v>8.2428286871561634E-4</v>
      </c>
      <c r="H352" s="218">
        <v>1.5249233071238901E-4</v>
      </c>
    </row>
    <row r="353" spans="1:8" ht="15">
      <c r="A353" s="23" t="s">
        <v>2514</v>
      </c>
      <c r="B353" s="23" t="s">
        <v>1852</v>
      </c>
      <c r="C353" s="233">
        <v>227673.60000000001</v>
      </c>
      <c r="D353" s="234">
        <v>1.52E-2</v>
      </c>
      <c r="E353" s="223">
        <v>0.1</v>
      </c>
      <c r="F353" s="235">
        <v>0.11596000000000001</v>
      </c>
      <c r="G353" s="235">
        <v>6.9775978451140259E-3</v>
      </c>
      <c r="H353" s="218">
        <v>8.0912224611942249E-4</v>
      </c>
    </row>
    <row r="354" spans="1:8" ht="15">
      <c r="A354" s="23" t="s">
        <v>2515</v>
      </c>
      <c r="B354" s="23" t="s">
        <v>1854</v>
      </c>
      <c r="C354" s="233">
        <v>51918.45</v>
      </c>
      <c r="D354" s="234">
        <v>0</v>
      </c>
      <c r="E354" s="223">
        <v>0.13</v>
      </c>
      <c r="F354" s="235">
        <v>0.13</v>
      </c>
      <c r="G354" s="235">
        <v>1.5911641263706476E-3</v>
      </c>
      <c r="H354" s="218">
        <v>2.068513364281842E-4</v>
      </c>
    </row>
    <row r="355" spans="1:8" ht="15">
      <c r="A355" s="23" t="s">
        <v>2757</v>
      </c>
      <c r="B355" s="23" t="s">
        <v>2758</v>
      </c>
      <c r="C355" s="233">
        <v>33648.79</v>
      </c>
      <c r="D355" s="234">
        <v>1.44E-2</v>
      </c>
      <c r="E355" s="223" t="s">
        <v>2166</v>
      </c>
      <c r="F355" s="235" t="s">
        <v>2166</v>
      </c>
      <c r="G355" s="235" t="s">
        <v>2166</v>
      </c>
      <c r="H355" s="218" t="s">
        <v>2166</v>
      </c>
    </row>
    <row r="356" spans="1:8" ht="15">
      <c r="A356" s="23" t="s">
        <v>2516</v>
      </c>
      <c r="B356" s="23" t="s">
        <v>1856</v>
      </c>
      <c r="C356" s="233">
        <v>55492.65</v>
      </c>
      <c r="D356" s="234">
        <v>1.2E-2</v>
      </c>
      <c r="E356" s="223" t="s">
        <v>2166</v>
      </c>
      <c r="F356" s="235" t="s">
        <v>2166</v>
      </c>
      <c r="G356" s="235" t="s">
        <v>2166</v>
      </c>
      <c r="H356" s="218" t="s">
        <v>2166</v>
      </c>
    </row>
    <row r="357" spans="1:8" ht="15">
      <c r="A357" s="23" t="s">
        <v>2941</v>
      </c>
      <c r="B357" s="23" t="s">
        <v>2942</v>
      </c>
      <c r="C357" s="233">
        <v>12006.5</v>
      </c>
      <c r="D357" s="234">
        <v>5.1900000000000002E-2</v>
      </c>
      <c r="E357" s="223">
        <v>7.4999999999999997E-2</v>
      </c>
      <c r="F357" s="235">
        <v>0.12884625</v>
      </c>
      <c r="G357" s="235">
        <v>3.6796768939113518E-4</v>
      </c>
      <c r="H357" s="218">
        <v>4.7411256899212553E-5</v>
      </c>
    </row>
    <row r="358" spans="1:8" ht="15">
      <c r="A358" s="23" t="s">
        <v>2732</v>
      </c>
      <c r="B358" s="23" t="s">
        <v>2704</v>
      </c>
      <c r="C358" s="233">
        <v>17585.78</v>
      </c>
      <c r="D358" s="234">
        <v>0</v>
      </c>
      <c r="E358" s="223">
        <v>0.19500000000000001</v>
      </c>
      <c r="F358" s="235">
        <v>0.19500000000000001</v>
      </c>
      <c r="G358" s="235">
        <v>5.3895796716285649E-4</v>
      </c>
      <c r="H358" s="218">
        <v>1.0509680359675702E-4</v>
      </c>
    </row>
    <row r="359" spans="1:8" ht="15">
      <c r="A359" s="23" t="s">
        <v>2517</v>
      </c>
      <c r="B359" s="23" t="s">
        <v>1858</v>
      </c>
      <c r="C359" s="233">
        <v>42203.74</v>
      </c>
      <c r="D359" s="234">
        <v>2.8799999999999999E-2</v>
      </c>
      <c r="E359" s="223">
        <v>0.105</v>
      </c>
      <c r="F359" s="235">
        <v>0.13531199999999999</v>
      </c>
      <c r="G359" s="235">
        <v>1.293433780990649E-3</v>
      </c>
      <c r="H359" s="218">
        <v>1.7501711177340669E-4</v>
      </c>
    </row>
    <row r="360" spans="1:8" ht="15">
      <c r="A360" s="23" t="s">
        <v>2518</v>
      </c>
      <c r="B360" s="23" t="s">
        <v>1860</v>
      </c>
      <c r="C360" s="233">
        <v>34155.480000000003</v>
      </c>
      <c r="D360" s="234">
        <v>3.0299999999999997E-2</v>
      </c>
      <c r="E360" s="223">
        <v>0.115</v>
      </c>
      <c r="F360" s="235">
        <v>0.14704225000000001</v>
      </c>
      <c r="G360" s="235">
        <v>1.0467757511052455E-3</v>
      </c>
      <c r="H360" s="218">
        <v>1.5392026168795529E-4</v>
      </c>
    </row>
    <row r="361" spans="1:8" ht="15">
      <c r="A361" s="23" t="s">
        <v>3031</v>
      </c>
      <c r="B361" s="23" t="s">
        <v>3032</v>
      </c>
      <c r="C361" s="233" t="s">
        <v>2166</v>
      </c>
      <c r="D361" s="234">
        <v>0</v>
      </c>
      <c r="E361" s="223" t="s">
        <v>2166</v>
      </c>
      <c r="F361" s="235" t="s">
        <v>2166</v>
      </c>
      <c r="G361" s="235" t="s">
        <v>2166</v>
      </c>
      <c r="H361" s="218" t="s">
        <v>2166</v>
      </c>
    </row>
    <row r="362" spans="1:8" ht="15">
      <c r="A362" s="23" t="s">
        <v>2733</v>
      </c>
      <c r="B362" s="23" t="s">
        <v>2691</v>
      </c>
      <c r="C362" s="233">
        <v>14226.77</v>
      </c>
      <c r="D362" s="234">
        <v>4.5499999999999999E-2</v>
      </c>
      <c r="E362" s="223">
        <v>0.17</v>
      </c>
      <c r="F362" s="235">
        <v>0.21936749999999999</v>
      </c>
      <c r="G362" s="235">
        <v>4.360131332527481E-4</v>
      </c>
      <c r="H362" s="218">
        <v>9.5647111008822212E-5</v>
      </c>
    </row>
    <row r="363" spans="1:8" ht="15">
      <c r="A363" s="23" t="s">
        <v>2519</v>
      </c>
      <c r="B363" s="23" t="s">
        <v>146</v>
      </c>
      <c r="C363" s="233">
        <v>31067.47</v>
      </c>
      <c r="D363" s="234">
        <v>3.6000000000000004E-2</v>
      </c>
      <c r="E363" s="223">
        <v>0.04</v>
      </c>
      <c r="F363" s="235">
        <v>7.672000000000001E-2</v>
      </c>
      <c r="G363" s="235">
        <v>9.5213635540152507E-4</v>
      </c>
      <c r="H363" s="218">
        <v>7.3047901186405008E-5</v>
      </c>
    </row>
    <row r="364" spans="1:8" ht="15">
      <c r="A364" s="23" t="s">
        <v>2520</v>
      </c>
      <c r="B364" s="23" t="s">
        <v>1862</v>
      </c>
      <c r="C364" s="233">
        <v>246799.6</v>
      </c>
      <c r="D364" s="234">
        <v>2.5699999999999997E-2</v>
      </c>
      <c r="E364" s="223">
        <v>6.5000000000000002E-2</v>
      </c>
      <c r="F364" s="235">
        <v>9.1535249999999999E-2</v>
      </c>
      <c r="G364" s="235">
        <v>7.5637595098202145E-3</v>
      </c>
      <c r="H364" s="218">
        <v>6.9235061767127079E-4</v>
      </c>
    </row>
    <row r="365" spans="1:8" ht="15">
      <c r="A365" s="23" t="s">
        <v>2521</v>
      </c>
      <c r="B365" s="23" t="s">
        <v>1864</v>
      </c>
      <c r="C365" s="233">
        <v>281329.5</v>
      </c>
      <c r="D365" s="234">
        <v>3.27E-2</v>
      </c>
      <c r="E365" s="223">
        <v>6.5000000000000002E-2</v>
      </c>
      <c r="F365" s="235">
        <v>9.876275000000001E-2</v>
      </c>
      <c r="G365" s="235">
        <v>8.6220102504945949E-3</v>
      </c>
      <c r="H365" s="218">
        <v>8.5153344286703517E-4</v>
      </c>
    </row>
    <row r="366" spans="1:8" ht="15">
      <c r="A366" s="23" t="s">
        <v>2522</v>
      </c>
      <c r="B366" s="23" t="s">
        <v>1865</v>
      </c>
      <c r="C366" s="233">
        <v>20818.95</v>
      </c>
      <c r="D366" s="234">
        <v>3.0099999999999998E-2</v>
      </c>
      <c r="E366" s="223">
        <v>6.5000000000000002E-2</v>
      </c>
      <c r="F366" s="235">
        <v>9.6078250000000004E-2</v>
      </c>
      <c r="G366" s="235">
        <v>6.3804613559734929E-4</v>
      </c>
      <c r="H366" s="218">
        <v>6.1302356127456033E-5</v>
      </c>
    </row>
    <row r="367" spans="1:8" ht="15">
      <c r="A367" s="23" t="s">
        <v>2523</v>
      </c>
      <c r="B367" s="23" t="s">
        <v>1867</v>
      </c>
      <c r="C367" s="233">
        <v>360739</v>
      </c>
      <c r="D367" s="234">
        <v>2.4E-2</v>
      </c>
      <c r="E367" s="223">
        <v>6.5000000000000002E-2</v>
      </c>
      <c r="F367" s="235">
        <v>8.9779999999999999E-2</v>
      </c>
      <c r="G367" s="235">
        <v>1.1055702852893742E-2</v>
      </c>
      <c r="H367" s="218">
        <v>9.9258100213280021E-4</v>
      </c>
    </row>
    <row r="368" spans="1:8" ht="15">
      <c r="A368" s="23" t="s">
        <v>2524</v>
      </c>
      <c r="B368" s="23" t="s">
        <v>1869</v>
      </c>
      <c r="C368" s="233">
        <v>76788.52</v>
      </c>
      <c r="D368" s="234">
        <v>3.0999999999999999E-3</v>
      </c>
      <c r="E368" s="223">
        <v>6.5000000000000002E-2</v>
      </c>
      <c r="F368" s="235">
        <v>6.8200750000000004E-2</v>
      </c>
      <c r="G368" s="235">
        <v>2.3533664495202574E-3</v>
      </c>
      <c r="H368" s="218">
        <v>1.6050135688211871E-4</v>
      </c>
    </row>
    <row r="369" spans="1:8" ht="15">
      <c r="A369" s="23" t="s">
        <v>2525</v>
      </c>
      <c r="B369" s="23" t="s">
        <v>1871</v>
      </c>
      <c r="C369" s="233">
        <v>38122.46</v>
      </c>
      <c r="D369" s="234">
        <v>1.7899999999999999E-2</v>
      </c>
      <c r="E369" s="223">
        <v>0.155</v>
      </c>
      <c r="F369" s="235">
        <v>0.17428725</v>
      </c>
      <c r="G369" s="235">
        <v>1.1683532686549763E-3</v>
      </c>
      <c r="H369" s="218">
        <v>2.0362907822238702E-4</v>
      </c>
    </row>
    <row r="370" spans="1:8" ht="15">
      <c r="A370" s="23" t="s">
        <v>2526</v>
      </c>
      <c r="B370" s="23" t="s">
        <v>1873</v>
      </c>
      <c r="C370" s="233">
        <v>10820.48</v>
      </c>
      <c r="D370" s="234">
        <v>1.3500000000000002E-2</v>
      </c>
      <c r="E370" s="223">
        <v>7.0000000000000007E-2</v>
      </c>
      <c r="F370" s="235">
        <v>8.3972500000000005E-2</v>
      </c>
      <c r="G370" s="235">
        <v>3.3161929152567275E-4</v>
      </c>
      <c r="H370" s="218">
        <v>2.7846900957639556E-5</v>
      </c>
    </row>
    <row r="371" spans="1:8" ht="15">
      <c r="A371" s="23" t="s">
        <v>2527</v>
      </c>
      <c r="B371" s="23" t="s">
        <v>2145</v>
      </c>
      <c r="C371" s="233">
        <v>12125.16</v>
      </c>
      <c r="D371" s="234">
        <v>3.8199999999999998E-2</v>
      </c>
      <c r="E371" s="223">
        <v>0.11</v>
      </c>
      <c r="F371" s="235">
        <v>0.15030099999999999</v>
      </c>
      <c r="G371" s="235">
        <v>3.7160430672534178E-4</v>
      </c>
      <c r="H371" s="218">
        <v>5.5852498905125593E-5</v>
      </c>
    </row>
    <row r="372" spans="1:8" ht="15">
      <c r="A372" s="23" t="s">
        <v>2528</v>
      </c>
      <c r="B372" s="23" t="s">
        <v>1875</v>
      </c>
      <c r="C372" s="233">
        <v>17962.37</v>
      </c>
      <c r="D372" s="234">
        <v>2E-3</v>
      </c>
      <c r="E372" s="223">
        <v>0.04</v>
      </c>
      <c r="F372" s="235">
        <v>4.2040000000000001E-2</v>
      </c>
      <c r="G372" s="235">
        <v>5.504994615323903E-4</v>
      </c>
      <c r="H372" s="218">
        <v>2.3142997362821688E-5</v>
      </c>
    </row>
    <row r="373" spans="1:8" ht="15">
      <c r="A373" s="23" t="s">
        <v>2529</v>
      </c>
      <c r="B373" s="23" t="s">
        <v>1877</v>
      </c>
      <c r="C373" s="233">
        <v>86530.17</v>
      </c>
      <c r="D373" s="234">
        <v>2.87E-2</v>
      </c>
      <c r="E373" s="223">
        <v>0.06</v>
      </c>
      <c r="F373" s="235">
        <v>8.9561000000000002E-2</v>
      </c>
      <c r="G373" s="235">
        <v>2.651922435141142E-3</v>
      </c>
      <c r="H373" s="218">
        <v>2.3750882521367581E-4</v>
      </c>
    </row>
    <row r="374" spans="1:8" ht="15">
      <c r="A374" s="23" t="s">
        <v>2530</v>
      </c>
      <c r="B374" s="23" t="s">
        <v>1879</v>
      </c>
      <c r="C374" s="233">
        <v>156926</v>
      </c>
      <c r="D374" s="234">
        <v>5.0199999999999995E-2</v>
      </c>
      <c r="E374" s="223">
        <v>5.5E-2</v>
      </c>
      <c r="F374" s="235">
        <v>0.10658049999999999</v>
      </c>
      <c r="G374" s="235">
        <v>4.8093697268473973E-3</v>
      </c>
      <c r="H374" s="218">
        <v>5.1258503017225898E-4</v>
      </c>
    </row>
    <row r="375" spans="1:8" ht="15">
      <c r="A375" s="23" t="s">
        <v>2531</v>
      </c>
      <c r="B375" s="23" t="s">
        <v>1881</v>
      </c>
      <c r="C375" s="233">
        <v>66146.92</v>
      </c>
      <c r="D375" s="234">
        <v>3.85E-2</v>
      </c>
      <c r="E375" s="223">
        <v>0.12</v>
      </c>
      <c r="F375" s="235">
        <v>0.16081000000000001</v>
      </c>
      <c r="G375" s="235">
        <v>2.0272293601582697E-3</v>
      </c>
      <c r="H375" s="218">
        <v>3.2599875340705135E-4</v>
      </c>
    </row>
    <row r="376" spans="1:8" ht="15">
      <c r="A376" s="23" t="s">
        <v>2532</v>
      </c>
      <c r="B376" s="23" t="s">
        <v>1883</v>
      </c>
      <c r="C376" s="233">
        <v>7682.06</v>
      </c>
      <c r="D376" s="234">
        <v>1.8799999999999997E-2</v>
      </c>
      <c r="E376" s="223">
        <v>0.115</v>
      </c>
      <c r="F376" s="235">
        <v>0.134881</v>
      </c>
      <c r="G376" s="235">
        <v>2.3543496172607039E-4</v>
      </c>
      <c r="H376" s="218">
        <v>3.1755703072574101E-5</v>
      </c>
    </row>
    <row r="377" spans="1:8" ht="15">
      <c r="A377" s="23" t="s">
        <v>2533</v>
      </c>
      <c r="B377" s="23" t="s">
        <v>133</v>
      </c>
      <c r="C377" s="233">
        <v>8524.57</v>
      </c>
      <c r="D377" s="234">
        <v>4.6399999999999997E-2</v>
      </c>
      <c r="E377" s="223">
        <v>5.0000000000000001E-3</v>
      </c>
      <c r="F377" s="235">
        <v>5.1515999999999992E-2</v>
      </c>
      <c r="G377" s="235">
        <v>2.6125568033590047E-4</v>
      </c>
      <c r="H377" s="218">
        <v>1.3458847628184246E-5</v>
      </c>
    </row>
    <row r="378" spans="1:8" ht="15">
      <c r="A378" s="23" t="s">
        <v>2805</v>
      </c>
      <c r="B378" s="23" t="s">
        <v>2806</v>
      </c>
      <c r="C378" s="233">
        <v>11889.21</v>
      </c>
      <c r="D378" s="234">
        <v>1.3100000000000001E-2</v>
      </c>
      <c r="E378" s="223">
        <v>0.14000000000000001</v>
      </c>
      <c r="F378" s="235">
        <v>0.15401700000000002</v>
      </c>
      <c r="G378" s="235">
        <v>3.6437305895856224E-4</v>
      </c>
      <c r="H378" s="218">
        <v>5.6119645421620889E-5</v>
      </c>
    </row>
    <row r="379" spans="1:8" ht="15">
      <c r="A379" s="23" t="s">
        <v>2534</v>
      </c>
      <c r="B379" s="23" t="s">
        <v>1886</v>
      </c>
      <c r="C379" s="233">
        <v>30546.46</v>
      </c>
      <c r="D379" s="234">
        <v>1.9099999999999999E-2</v>
      </c>
      <c r="E379" s="223">
        <v>0.04</v>
      </c>
      <c r="F379" s="235">
        <v>5.9482E-2</v>
      </c>
      <c r="G379" s="235">
        <v>9.3616876735757584E-4</v>
      </c>
      <c r="H379" s="218">
        <v>5.5685190619963329E-5</v>
      </c>
    </row>
    <row r="380" spans="1:8" ht="15">
      <c r="A380" s="23" t="s">
        <v>2535</v>
      </c>
      <c r="B380" s="23" t="s">
        <v>134</v>
      </c>
      <c r="C380" s="233">
        <v>22037.79</v>
      </c>
      <c r="D380" s="234">
        <v>3.0099999999999998E-2</v>
      </c>
      <c r="E380" s="223">
        <v>0.03</v>
      </c>
      <c r="F380" s="235">
        <v>6.0551499999999994E-2</v>
      </c>
      <c r="G380" s="235">
        <v>6.7540038025961475E-4</v>
      </c>
      <c r="H380" s="218">
        <v>4.0896506125290058E-5</v>
      </c>
    </row>
    <row r="381" spans="1:8" ht="15">
      <c r="A381" s="23" t="s">
        <v>2536</v>
      </c>
      <c r="B381" s="23" t="s">
        <v>1889</v>
      </c>
      <c r="C381" s="233">
        <v>37346.339999999997</v>
      </c>
      <c r="D381" s="234">
        <v>4.8899999999999999E-2</v>
      </c>
      <c r="E381" s="223">
        <v>0.05</v>
      </c>
      <c r="F381" s="235">
        <v>0.1001225</v>
      </c>
      <c r="G381" s="235">
        <v>1.144567229168844E-3</v>
      </c>
      <c r="H381" s="218">
        <v>1.145969324024576E-4</v>
      </c>
    </row>
    <row r="382" spans="1:8" ht="15">
      <c r="A382" s="23" t="s">
        <v>2537</v>
      </c>
      <c r="B382" s="23" t="s">
        <v>1891</v>
      </c>
      <c r="C382" s="233">
        <v>48553</v>
      </c>
      <c r="D382" s="234">
        <v>2.8799999999999999E-2</v>
      </c>
      <c r="E382" s="223">
        <v>0.08</v>
      </c>
      <c r="F382" s="235">
        <v>0.10995199999999999</v>
      </c>
      <c r="G382" s="235">
        <v>1.4880219233754871E-3</v>
      </c>
      <c r="H382" s="218">
        <v>1.6361098651898156E-4</v>
      </c>
    </row>
    <row r="383" spans="1:8" ht="15">
      <c r="A383" s="23" t="s">
        <v>2538</v>
      </c>
      <c r="B383" s="23" t="s">
        <v>1893</v>
      </c>
      <c r="C383" s="233">
        <v>47584.59</v>
      </c>
      <c r="D383" s="234">
        <v>3.95E-2</v>
      </c>
      <c r="E383" s="223">
        <v>0.86499999999999999</v>
      </c>
      <c r="F383" s="235">
        <v>0.92158375000000003</v>
      </c>
      <c r="G383" s="235">
        <v>1.4583427004476338E-3</v>
      </c>
      <c r="H383" s="218">
        <v>1.3439849346636571E-3</v>
      </c>
    </row>
    <row r="384" spans="1:8" ht="15">
      <c r="A384" s="23" t="s">
        <v>2907</v>
      </c>
      <c r="B384" s="23" t="s">
        <v>2908</v>
      </c>
      <c r="C384" s="233">
        <v>14314.64</v>
      </c>
      <c r="D384" s="234">
        <v>0</v>
      </c>
      <c r="E384" s="223">
        <v>0.34499999999999997</v>
      </c>
      <c r="F384" s="235">
        <v>0.34499999999999997</v>
      </c>
      <c r="G384" s="235">
        <v>4.3870611795826585E-4</v>
      </c>
      <c r="H384" s="218">
        <v>1.5135361069560171E-4</v>
      </c>
    </row>
    <row r="385" spans="1:8" ht="15">
      <c r="A385" s="23" t="s">
        <v>2539</v>
      </c>
      <c r="B385" s="23" t="s">
        <v>1895</v>
      </c>
      <c r="C385" s="233">
        <v>19807.52</v>
      </c>
      <c r="D385" s="234">
        <v>2.3E-3</v>
      </c>
      <c r="E385" s="223">
        <v>0.16500000000000001</v>
      </c>
      <c r="F385" s="235">
        <v>0.16748975000000002</v>
      </c>
      <c r="G385" s="235">
        <v>6.0704846266344879E-4</v>
      </c>
      <c r="H385" s="218">
        <v>1.0167439524938539E-4</v>
      </c>
    </row>
    <row r="386" spans="1:8" ht="15">
      <c r="A386" s="23" t="s">
        <v>2540</v>
      </c>
      <c r="B386" s="23" t="s">
        <v>1897</v>
      </c>
      <c r="C386" s="233">
        <v>53027.01</v>
      </c>
      <c r="D386" s="234">
        <v>9.3699999999999992E-2</v>
      </c>
      <c r="E386" s="223">
        <v>0.21</v>
      </c>
      <c r="F386" s="235">
        <v>0.3135385</v>
      </c>
      <c r="G386" s="235">
        <v>1.6251385786882622E-3</v>
      </c>
      <c r="H386" s="218">
        <v>5.0954351225404972E-4</v>
      </c>
    </row>
    <row r="387" spans="1:8" ht="15">
      <c r="A387" s="23" t="s">
        <v>2541</v>
      </c>
      <c r="B387" s="23" t="s">
        <v>1899</v>
      </c>
      <c r="C387" s="233">
        <v>89110.43</v>
      </c>
      <c r="D387" s="234">
        <v>0</v>
      </c>
      <c r="E387" s="223">
        <v>0.12</v>
      </c>
      <c r="F387" s="235">
        <v>0.12</v>
      </c>
      <c r="G387" s="235">
        <v>2.7310006269729305E-3</v>
      </c>
      <c r="H387" s="218">
        <v>3.2772007523675166E-4</v>
      </c>
    </row>
    <row r="388" spans="1:8" ht="15">
      <c r="A388" s="23" t="s">
        <v>2542</v>
      </c>
      <c r="B388" s="23" t="s">
        <v>1901</v>
      </c>
      <c r="C388" s="233">
        <v>125136.7</v>
      </c>
      <c r="D388" s="234">
        <v>2.69E-2</v>
      </c>
      <c r="E388" s="223">
        <v>0.18</v>
      </c>
      <c r="F388" s="235">
        <v>0.20932100000000001</v>
      </c>
      <c r="G388" s="235">
        <v>3.8351111778646284E-3</v>
      </c>
      <c r="H388" s="218">
        <v>8.0276930686180186E-4</v>
      </c>
    </row>
    <row r="389" spans="1:8" ht="15">
      <c r="A389" s="23" t="s">
        <v>2543</v>
      </c>
      <c r="B389" s="23" t="s">
        <v>1903</v>
      </c>
      <c r="C389" s="233">
        <v>9287.5499999999993</v>
      </c>
      <c r="D389" s="234">
        <v>0</v>
      </c>
      <c r="E389" s="223">
        <v>0.15</v>
      </c>
      <c r="F389" s="235">
        <v>0.15</v>
      </c>
      <c r="G389" s="235">
        <v>2.8463901333483004E-4</v>
      </c>
      <c r="H389" s="218">
        <v>4.2695852000224505E-5</v>
      </c>
    </row>
    <row r="390" spans="1:8" ht="15">
      <c r="A390" s="23" t="s">
        <v>2544</v>
      </c>
      <c r="B390" s="23" t="s">
        <v>1905</v>
      </c>
      <c r="C390" s="233">
        <v>13432.67</v>
      </c>
      <c r="D390" s="234">
        <v>0</v>
      </c>
      <c r="E390" s="223" t="s">
        <v>2166</v>
      </c>
      <c r="F390" s="235" t="s">
        <v>2166</v>
      </c>
      <c r="G390" s="235" t="s">
        <v>2166</v>
      </c>
      <c r="H390" s="218" t="s">
        <v>2166</v>
      </c>
    </row>
    <row r="391" spans="1:8" ht="15">
      <c r="A391" s="23" t="s">
        <v>2545</v>
      </c>
      <c r="B391" s="23" t="s">
        <v>2147</v>
      </c>
      <c r="C391" s="233">
        <v>13336.62</v>
      </c>
      <c r="D391" s="234">
        <v>1.9599999999999999E-2</v>
      </c>
      <c r="E391" s="223">
        <v>9.5000000000000001E-2</v>
      </c>
      <c r="F391" s="235">
        <v>0.11553099999999999</v>
      </c>
      <c r="G391" s="235">
        <v>4.0873237377150721E-4</v>
      </c>
      <c r="H391" s="218">
        <v>4.7221259874195995E-5</v>
      </c>
    </row>
    <row r="392" spans="1:8" ht="15">
      <c r="A392" s="23" t="s">
        <v>2547</v>
      </c>
      <c r="B392" s="23" t="s">
        <v>2116</v>
      </c>
      <c r="C392" s="233">
        <v>10877.3</v>
      </c>
      <c r="D392" s="234">
        <v>4.0800000000000003E-2</v>
      </c>
      <c r="E392" s="223">
        <v>0.125</v>
      </c>
      <c r="F392" s="235">
        <v>0.16835</v>
      </c>
      <c r="G392" s="235">
        <v>3.3336067528540327E-4</v>
      </c>
      <c r="H392" s="218">
        <v>5.6121269684297639E-5</v>
      </c>
    </row>
    <row r="393" spans="1:8" ht="15">
      <c r="A393" s="23" t="s">
        <v>2548</v>
      </c>
      <c r="B393" s="23" t="s">
        <v>1907</v>
      </c>
      <c r="C393" s="233">
        <v>79042.11</v>
      </c>
      <c r="D393" s="234">
        <v>0</v>
      </c>
      <c r="E393" s="223">
        <v>0.05</v>
      </c>
      <c r="F393" s="235">
        <v>0.05</v>
      </c>
      <c r="G393" s="235">
        <v>2.4224330638654011E-3</v>
      </c>
      <c r="H393" s="218">
        <v>1.2112165319327006E-4</v>
      </c>
    </row>
    <row r="394" spans="1:8" ht="15">
      <c r="A394" s="23" t="s">
        <v>2549</v>
      </c>
      <c r="B394" s="23" t="s">
        <v>1909</v>
      </c>
      <c r="C394" s="233">
        <v>20473.400000000001</v>
      </c>
      <c r="D394" s="234">
        <v>3.7900000000000003E-2</v>
      </c>
      <c r="E394" s="223">
        <v>0.115</v>
      </c>
      <c r="F394" s="235">
        <v>0.15507925</v>
      </c>
      <c r="G394" s="235">
        <v>6.2745593569986814E-4</v>
      </c>
      <c r="H394" s="218">
        <v>9.7305395916383775E-5</v>
      </c>
    </row>
    <row r="395" spans="1:8" ht="15">
      <c r="A395" s="23" t="s">
        <v>2550</v>
      </c>
      <c r="B395" s="23" t="s">
        <v>1911</v>
      </c>
      <c r="C395" s="233">
        <v>8191.6</v>
      </c>
      <c r="D395" s="234">
        <v>2.5399999999999999E-2</v>
      </c>
      <c r="E395" s="223">
        <v>0.105</v>
      </c>
      <c r="F395" s="235">
        <v>0.1317335</v>
      </c>
      <c r="G395" s="235">
        <v>2.5105102439648713E-4</v>
      </c>
      <c r="H395" s="218">
        <v>3.3071830122334637E-5</v>
      </c>
    </row>
    <row r="396" spans="1:8" ht="15">
      <c r="A396" s="23" t="s">
        <v>2551</v>
      </c>
      <c r="B396" s="23" t="s">
        <v>2118</v>
      </c>
      <c r="C396" s="233">
        <v>22741.55</v>
      </c>
      <c r="D396" s="234">
        <v>1.5900000000000001E-2</v>
      </c>
      <c r="E396" s="223">
        <v>0.15</v>
      </c>
      <c r="F396" s="235">
        <v>0.1670925</v>
      </c>
      <c r="G396" s="235">
        <v>6.9696877580252114E-4</v>
      </c>
      <c r="H396" s="218">
        <v>1.1645825517078277E-4</v>
      </c>
    </row>
    <row r="397" spans="1:8" ht="15">
      <c r="A397" s="23" t="s">
        <v>2552</v>
      </c>
      <c r="B397" s="23" t="s">
        <v>1913</v>
      </c>
      <c r="C397" s="233">
        <v>7502.51</v>
      </c>
      <c r="D397" s="234">
        <v>2.6499999999999999E-2</v>
      </c>
      <c r="E397" s="223">
        <v>0.12</v>
      </c>
      <c r="F397" s="235">
        <v>0.14809</v>
      </c>
      <c r="G397" s="235">
        <v>2.2993222582217012E-4</v>
      </c>
      <c r="H397" s="218">
        <v>3.4050663322005173E-5</v>
      </c>
    </row>
    <row r="398" spans="1:8" ht="15">
      <c r="A398" s="23" t="s">
        <v>2553</v>
      </c>
      <c r="B398" s="23" t="s">
        <v>2149</v>
      </c>
      <c r="C398" s="233">
        <v>30888.2</v>
      </c>
      <c r="D398" s="234">
        <v>8.3999999999999995E-3</v>
      </c>
      <c r="E398" s="223">
        <v>0.12</v>
      </c>
      <c r="F398" s="235">
        <v>0.12890399999999999</v>
      </c>
      <c r="G398" s="235">
        <v>9.4664220076219228E-4</v>
      </c>
      <c r="H398" s="218">
        <v>1.2202596624704963E-4</v>
      </c>
    </row>
    <row r="399" spans="1:8" ht="15">
      <c r="A399" s="23" t="s">
        <v>2554</v>
      </c>
      <c r="B399" s="23" t="s">
        <v>1915</v>
      </c>
      <c r="C399" s="233">
        <v>30013.06</v>
      </c>
      <c r="D399" s="234">
        <v>1.8100000000000002E-2</v>
      </c>
      <c r="E399" s="223">
        <v>0.105</v>
      </c>
      <c r="F399" s="235">
        <v>0.12405025</v>
      </c>
      <c r="G399" s="235">
        <v>9.1982145835651553E-4</v>
      </c>
      <c r="H399" s="218">
        <v>1.1410408186449034E-4</v>
      </c>
    </row>
    <row r="400" spans="1:8" ht="15">
      <c r="A400" s="23" t="s">
        <v>2556</v>
      </c>
      <c r="B400" s="23" t="s">
        <v>2557</v>
      </c>
      <c r="C400" s="233">
        <v>18191.919999999998</v>
      </c>
      <c r="D400" s="234">
        <v>1.41E-2</v>
      </c>
      <c r="E400" s="223">
        <v>0.105</v>
      </c>
      <c r="F400" s="235">
        <v>0.11984025</v>
      </c>
      <c r="G400" s="235">
        <v>5.5753456610905584E-4</v>
      </c>
      <c r="H400" s="218">
        <v>6.6815081786150772E-5</v>
      </c>
    </row>
    <row r="401" spans="1:8" ht="15">
      <c r="A401" s="23" t="s">
        <v>2558</v>
      </c>
      <c r="B401" s="23" t="s">
        <v>1917</v>
      </c>
      <c r="C401" s="233">
        <v>46953.46</v>
      </c>
      <c r="D401" s="234">
        <v>6.1999999999999998E-3</v>
      </c>
      <c r="E401" s="223">
        <v>0.08</v>
      </c>
      <c r="F401" s="235">
        <v>8.6447999999999997E-2</v>
      </c>
      <c r="G401" s="235">
        <v>1.4390002236387865E-3</v>
      </c>
      <c r="H401" s="218">
        <v>1.2439869133312582E-4</v>
      </c>
    </row>
    <row r="402" spans="1:8" ht="15">
      <c r="A402" s="23" t="s">
        <v>2559</v>
      </c>
      <c r="B402" s="23" t="s">
        <v>1919</v>
      </c>
      <c r="C402" s="233">
        <v>40677</v>
      </c>
      <c r="D402" s="234">
        <v>1.1200000000000002E-2</v>
      </c>
      <c r="E402" s="223">
        <v>0.125</v>
      </c>
      <c r="F402" s="235">
        <v>0.13689999999999999</v>
      </c>
      <c r="G402" s="235">
        <v>1.2466432100414946E-3</v>
      </c>
      <c r="H402" s="218">
        <v>1.7066545545468061E-4</v>
      </c>
    </row>
    <row r="403" spans="1:8" ht="15">
      <c r="A403" s="23" t="s">
        <v>2560</v>
      </c>
      <c r="B403" s="23" t="s">
        <v>1921</v>
      </c>
      <c r="C403" s="233">
        <v>40527</v>
      </c>
      <c r="D403" s="234">
        <v>1.54E-2</v>
      </c>
      <c r="E403" s="223">
        <v>0.125</v>
      </c>
      <c r="F403" s="235">
        <v>0.1413625</v>
      </c>
      <c r="G403" s="235">
        <v>1.2420461040231986E-3</v>
      </c>
      <c r="H403" s="218">
        <v>1.7557874237997942E-4</v>
      </c>
    </row>
    <row r="404" spans="1:8" ht="15">
      <c r="A404" s="23" t="s">
        <v>2760</v>
      </c>
      <c r="B404" s="23" t="s">
        <v>2761</v>
      </c>
      <c r="C404" s="233">
        <v>148241</v>
      </c>
      <c r="D404" s="234">
        <v>2.18E-2</v>
      </c>
      <c r="E404" s="223">
        <v>0.08</v>
      </c>
      <c r="F404" s="235">
        <v>0.102672</v>
      </c>
      <c r="G404" s="235">
        <v>4.5431972883880622E-3</v>
      </c>
      <c r="H404" s="218">
        <v>4.6645915199337911E-4</v>
      </c>
    </row>
    <row r="405" spans="1:8" ht="15">
      <c r="A405" s="23" t="s">
        <v>2561</v>
      </c>
      <c r="B405" s="23" t="s">
        <v>2172</v>
      </c>
      <c r="C405" s="233">
        <v>31593.51</v>
      </c>
      <c r="D405" s="234">
        <v>1.1000000000000001E-2</v>
      </c>
      <c r="E405" s="223">
        <v>0.35499999999999998</v>
      </c>
      <c r="F405" s="235">
        <v>0.36795249999999996</v>
      </c>
      <c r="G405" s="235">
        <v>9.6825809973395433E-4</v>
      </c>
      <c r="H405" s="218">
        <v>3.5627298844235778E-4</v>
      </c>
    </row>
    <row r="406" spans="1:8" ht="15">
      <c r="A406" s="23" t="s">
        <v>2924</v>
      </c>
      <c r="B406" s="23" t="s">
        <v>2925</v>
      </c>
      <c r="C406" s="233">
        <v>7421.61</v>
      </c>
      <c r="D406" s="234">
        <v>1.9E-2</v>
      </c>
      <c r="E406" s="223">
        <v>0.16500000000000001</v>
      </c>
      <c r="F406" s="235">
        <v>0.1855675</v>
      </c>
      <c r="G406" s="235">
        <v>2.2745285330963582E-4</v>
      </c>
      <c r="H406" s="218">
        <v>4.2207857356535841E-5</v>
      </c>
    </row>
    <row r="407" spans="1:8" ht="15">
      <c r="A407" s="23" t="s">
        <v>2562</v>
      </c>
      <c r="B407" s="23" t="s">
        <v>1923</v>
      </c>
      <c r="C407" s="233">
        <v>119909.6</v>
      </c>
      <c r="D407" s="234">
        <v>2.0299999999999999E-2</v>
      </c>
      <c r="E407" s="223">
        <v>0.16</v>
      </c>
      <c r="F407" s="235">
        <v>0.181924</v>
      </c>
      <c r="G407" s="235">
        <v>3.6749142920763974E-3</v>
      </c>
      <c r="H407" s="218">
        <v>6.6855510767170655E-4</v>
      </c>
    </row>
    <row r="408" spans="1:8" ht="15">
      <c r="A408" s="23" t="s">
        <v>2563</v>
      </c>
      <c r="B408" s="23" t="s">
        <v>1925</v>
      </c>
      <c r="C408" s="233">
        <v>156372.70000000001</v>
      </c>
      <c r="D408" s="234">
        <v>1.1000000000000001E-2</v>
      </c>
      <c r="E408" s="223">
        <v>0.09</v>
      </c>
      <c r="F408" s="235">
        <v>0.101495</v>
      </c>
      <c r="G408" s="235">
        <v>4.792412535114577E-3</v>
      </c>
      <c r="H408" s="218">
        <v>4.8640591025145399E-4</v>
      </c>
    </row>
    <row r="409" spans="1:8" ht="15">
      <c r="A409" s="23" t="s">
        <v>2927</v>
      </c>
      <c r="B409" s="23" t="s">
        <v>2928</v>
      </c>
      <c r="C409" s="233">
        <v>16240.56</v>
      </c>
      <c r="D409" s="234">
        <v>0</v>
      </c>
      <c r="E409" s="223">
        <v>0.22</v>
      </c>
      <c r="F409" s="235">
        <v>0.22</v>
      </c>
      <c r="G409" s="235">
        <v>4.9773050744330932E-4</v>
      </c>
      <c r="H409" s="218">
        <v>1.0950071163752805E-4</v>
      </c>
    </row>
    <row r="410" spans="1:8" ht="15">
      <c r="A410" s="23" t="s">
        <v>2564</v>
      </c>
      <c r="B410" s="23" t="s">
        <v>1927</v>
      </c>
      <c r="C410" s="233">
        <v>7387.48</v>
      </c>
      <c r="D410" s="234">
        <v>1.5700000000000002E-2</v>
      </c>
      <c r="E410" s="223">
        <v>0.1</v>
      </c>
      <c r="F410" s="235">
        <v>0.11648500000000001</v>
      </c>
      <c r="G410" s="235">
        <v>2.2640685845360623E-4</v>
      </c>
      <c r="H410" s="218">
        <v>2.6373002906968323E-5</v>
      </c>
    </row>
    <row r="411" spans="1:8" ht="15">
      <c r="A411" s="23" t="s">
        <v>2565</v>
      </c>
      <c r="B411" s="23" t="s">
        <v>123</v>
      </c>
      <c r="C411" s="233">
        <v>63277.54</v>
      </c>
      <c r="D411" s="234">
        <v>1.0700000000000001E-2</v>
      </c>
      <c r="E411" s="223">
        <v>0.115</v>
      </c>
      <c r="F411" s="235">
        <v>0.12631525000000002</v>
      </c>
      <c r="G411" s="235">
        <v>1.9392903997130829E-3</v>
      </c>
      <c r="H411" s="218">
        <v>2.4496195166235805E-4</v>
      </c>
    </row>
    <row r="412" spans="1:8" ht="15">
      <c r="A412" s="23" t="s">
        <v>2566</v>
      </c>
      <c r="B412" s="23" t="s">
        <v>2194</v>
      </c>
      <c r="C412" s="233">
        <v>14188.51</v>
      </c>
      <c r="D412" s="234">
        <v>0</v>
      </c>
      <c r="E412" s="223">
        <v>8.5000000000000006E-2</v>
      </c>
      <c r="F412" s="235">
        <v>8.5000000000000006E-2</v>
      </c>
      <c r="G412" s="235">
        <v>4.3484056474434811E-4</v>
      </c>
      <c r="H412" s="218">
        <v>3.6961448003269594E-5</v>
      </c>
    </row>
    <row r="413" spans="1:8" ht="15">
      <c r="A413" s="23" t="s">
        <v>2775</v>
      </c>
      <c r="B413" s="23" t="s">
        <v>1930</v>
      </c>
      <c r="C413" s="233">
        <v>16867.32</v>
      </c>
      <c r="D413" s="234">
        <v>2.6200000000000001E-2</v>
      </c>
      <c r="E413" s="223">
        <v>0.04</v>
      </c>
      <c r="F413" s="235">
        <v>6.6724000000000006E-2</v>
      </c>
      <c r="G413" s="235">
        <v>5.1693905523015715E-4</v>
      </c>
      <c r="H413" s="218">
        <v>3.4492241521177008E-5</v>
      </c>
    </row>
    <row r="414" spans="1:8" ht="15">
      <c r="A414" s="23" t="s">
        <v>3099</v>
      </c>
      <c r="B414" s="23" t="s">
        <v>1932</v>
      </c>
      <c r="C414" s="233">
        <v>73310.28</v>
      </c>
      <c r="D414" s="234">
        <v>1.37E-2</v>
      </c>
      <c r="E414" s="223">
        <v>0.23499999999999999</v>
      </c>
      <c r="F414" s="235">
        <v>0.25030975</v>
      </c>
      <c r="G414" s="235">
        <v>2.2467675292730726E-3</v>
      </c>
      <c r="H414" s="218">
        <v>5.6238781856046054E-4</v>
      </c>
    </row>
    <row r="415" spans="1:8" ht="15">
      <c r="A415" s="23" t="s">
        <v>2567</v>
      </c>
      <c r="B415" s="23" t="s">
        <v>1934</v>
      </c>
      <c r="C415" s="233">
        <v>12348.74</v>
      </c>
      <c r="D415" s="234">
        <v>2.7900000000000001E-2</v>
      </c>
      <c r="E415" s="223">
        <v>-0.16</v>
      </c>
      <c r="F415" s="235">
        <v>-0.13433200000000001</v>
      </c>
      <c r="G415" s="235">
        <v>3.7845644648247919E-4</v>
      </c>
      <c r="H415" s="218">
        <v>-5.0838811368884395E-5</v>
      </c>
    </row>
    <row r="416" spans="1:8" ht="15">
      <c r="A416" s="23" t="s">
        <v>2568</v>
      </c>
      <c r="B416" s="23" t="s">
        <v>2120</v>
      </c>
      <c r="C416" s="233">
        <v>49103.57</v>
      </c>
      <c r="D416" s="234">
        <v>0</v>
      </c>
      <c r="E416" s="223">
        <v>0.13500000000000001</v>
      </c>
      <c r="F416" s="235">
        <v>0.13500000000000001</v>
      </c>
      <c r="G416" s="235">
        <v>1.504895447778775E-3</v>
      </c>
      <c r="H416" s="218">
        <v>2.0316088545013463E-4</v>
      </c>
    </row>
    <row r="417" spans="1:8" ht="15">
      <c r="A417" s="23" t="s">
        <v>2569</v>
      </c>
      <c r="B417" s="23" t="s">
        <v>135</v>
      </c>
      <c r="C417" s="233">
        <v>78939.67</v>
      </c>
      <c r="D417" s="234">
        <v>3.7499999999999999E-2</v>
      </c>
      <c r="E417" s="223">
        <v>6.5000000000000002E-2</v>
      </c>
      <c r="F417" s="235">
        <v>0.10371875</v>
      </c>
      <c r="G417" s="235">
        <v>2.4192935469286394E-3</v>
      </c>
      <c r="H417" s="218">
        <v>2.5092610257050483E-4</v>
      </c>
    </row>
    <row r="418" spans="1:8" ht="15">
      <c r="A418" s="23" t="s">
        <v>2570</v>
      </c>
      <c r="B418" s="23" t="s">
        <v>1937</v>
      </c>
      <c r="C418" s="233">
        <v>39811.730000000003</v>
      </c>
      <c r="D418" s="234">
        <v>6.3600000000000004E-2</v>
      </c>
      <c r="E418" s="223">
        <v>0.03</v>
      </c>
      <c r="F418" s="235">
        <v>9.4553999999999999E-2</v>
      </c>
      <c r="G418" s="235">
        <v>1.2201249572118219E-3</v>
      </c>
      <c r="H418" s="218">
        <v>1.153676952042066E-4</v>
      </c>
    </row>
    <row r="419" spans="1:8" ht="15">
      <c r="A419" s="23" t="s">
        <v>2571</v>
      </c>
      <c r="B419" s="23" t="s">
        <v>1939</v>
      </c>
      <c r="C419" s="233">
        <v>111299.8</v>
      </c>
      <c r="D419" s="234">
        <v>0.01</v>
      </c>
      <c r="E419" s="223">
        <v>6.5000000000000002E-2</v>
      </c>
      <c r="F419" s="235">
        <v>7.5325000000000003E-2</v>
      </c>
      <c r="G419" s="235">
        <v>3.4110465361009007E-3</v>
      </c>
      <c r="H419" s="218">
        <v>2.5693708033180034E-4</v>
      </c>
    </row>
    <row r="420" spans="1:8" ht="15">
      <c r="A420" s="23" t="s">
        <v>2572</v>
      </c>
      <c r="B420" s="23" t="s">
        <v>147</v>
      </c>
      <c r="C420" s="233">
        <v>48682.559999999998</v>
      </c>
      <c r="D420" s="234">
        <v>3.0600000000000002E-2</v>
      </c>
      <c r="E420" s="223">
        <v>7.0000000000000007E-2</v>
      </c>
      <c r="F420" s="235">
        <v>0.10167100000000001</v>
      </c>
      <c r="G420" s="235">
        <v>1.4919925970803564E-3</v>
      </c>
      <c r="H420" s="218">
        <v>1.5169237933775694E-4</v>
      </c>
    </row>
    <row r="421" spans="1:8" ht="15">
      <c r="A421" s="23" t="s">
        <v>2734</v>
      </c>
      <c r="B421" s="23" t="s">
        <v>2693</v>
      </c>
      <c r="C421" s="233">
        <v>19106.75</v>
      </c>
      <c r="D421" s="234">
        <v>9.7999999999999997E-3</v>
      </c>
      <c r="E421" s="223">
        <v>0.1</v>
      </c>
      <c r="F421" s="235">
        <v>0.11029</v>
      </c>
      <c r="G421" s="235">
        <v>5.8557170276717378E-4</v>
      </c>
      <c r="H421" s="218">
        <v>6.4582703098191592E-5</v>
      </c>
    </row>
    <row r="422" spans="1:8" ht="15">
      <c r="A422" s="23" t="s">
        <v>3101</v>
      </c>
      <c r="B422" s="23" t="s">
        <v>3102</v>
      </c>
      <c r="C422" s="233">
        <v>17428.63</v>
      </c>
      <c r="D422" s="234">
        <v>1.3999999999999999E-2</v>
      </c>
      <c r="E422" s="223">
        <v>3.5000000000000003E-2</v>
      </c>
      <c r="F422" s="235">
        <v>4.9245000000000004E-2</v>
      </c>
      <c r="G422" s="235">
        <v>5.3414173242435513E-4</v>
      </c>
      <c r="H422" s="218">
        <v>2.6303809613237371E-5</v>
      </c>
    </row>
    <row r="423" spans="1:8" ht="15">
      <c r="A423" s="23" t="s">
        <v>2573</v>
      </c>
      <c r="B423" s="23" t="s">
        <v>1942</v>
      </c>
      <c r="C423" s="233">
        <v>29246.1</v>
      </c>
      <c r="D423" s="234">
        <v>3.2500000000000001E-2</v>
      </c>
      <c r="E423" s="223">
        <v>8.5000000000000006E-2</v>
      </c>
      <c r="F423" s="235">
        <v>0.11888125000000001</v>
      </c>
      <c r="G423" s="235">
        <v>8.9631614881123371E-4</v>
      </c>
      <c r="H423" s="218">
        <v>1.0655518416586549E-4</v>
      </c>
    </row>
    <row r="424" spans="1:8" ht="15">
      <c r="A424" s="23" t="s">
        <v>2909</v>
      </c>
      <c r="B424" s="23" t="s">
        <v>1944</v>
      </c>
      <c r="C424" s="233">
        <v>10835.72</v>
      </c>
      <c r="D424" s="234">
        <v>5.33E-2</v>
      </c>
      <c r="E424" s="223">
        <v>0.1</v>
      </c>
      <c r="F424" s="235">
        <v>0.15596500000000002</v>
      </c>
      <c r="G424" s="235">
        <v>3.3208635749713161E-4</v>
      </c>
      <c r="H424" s="218">
        <v>5.1793848747040135E-5</v>
      </c>
    </row>
    <row r="425" spans="1:8" ht="15">
      <c r="A425" s="23" t="s">
        <v>2574</v>
      </c>
      <c r="B425" s="23" t="s">
        <v>1946</v>
      </c>
      <c r="C425" s="233">
        <v>43883.88</v>
      </c>
      <c r="D425" s="234">
        <v>1.38E-2</v>
      </c>
      <c r="E425" s="223">
        <v>0.06</v>
      </c>
      <c r="F425" s="235">
        <v>7.4214000000000002E-2</v>
      </c>
      <c r="G425" s="235">
        <v>1.3449256590278471E-3</v>
      </c>
      <c r="H425" s="218">
        <v>9.9812312859092649E-5</v>
      </c>
    </row>
    <row r="426" spans="1:8" ht="15">
      <c r="A426" s="23" t="s">
        <v>2575</v>
      </c>
      <c r="B426" s="23" t="s">
        <v>1948</v>
      </c>
      <c r="C426" s="233">
        <v>11627.85</v>
      </c>
      <c r="D426" s="234">
        <v>4.0999999999999995E-2</v>
      </c>
      <c r="E426" s="223">
        <v>0.06</v>
      </c>
      <c r="F426" s="235">
        <v>0.10222999999999999</v>
      </c>
      <c r="G426" s="235">
        <v>3.5636306143228342E-4</v>
      </c>
      <c r="H426" s="218">
        <v>3.643099577022233E-5</v>
      </c>
    </row>
    <row r="427" spans="1:8" ht="15">
      <c r="A427" s="23" t="s">
        <v>2576</v>
      </c>
      <c r="B427" s="23" t="s">
        <v>1950</v>
      </c>
      <c r="C427" s="233">
        <v>14971.85</v>
      </c>
      <c r="D427" s="234">
        <v>2.6499999999999999E-2</v>
      </c>
      <c r="E427" s="223">
        <v>0.09</v>
      </c>
      <c r="F427" s="235">
        <v>0.11769249999999999</v>
      </c>
      <c r="G427" s="235">
        <v>4.5884787826682772E-4</v>
      </c>
      <c r="H427" s="218">
        <v>5.4002953912918615E-5</v>
      </c>
    </row>
    <row r="428" spans="1:8" ht="15">
      <c r="A428" s="23" t="s">
        <v>2577</v>
      </c>
      <c r="B428" s="23" t="s">
        <v>1952</v>
      </c>
      <c r="C428" s="233">
        <v>15189.72</v>
      </c>
      <c r="D428" s="234">
        <v>2.7799999999999998E-2</v>
      </c>
      <c r="E428" s="223">
        <v>0.06</v>
      </c>
      <c r="F428" s="235">
        <v>8.8633999999999991E-2</v>
      </c>
      <c r="G428" s="235">
        <v>4.6552502152153526E-4</v>
      </c>
      <c r="H428" s="218">
        <v>4.1261344757539754E-5</v>
      </c>
    </row>
    <row r="429" spans="1:8" ht="15">
      <c r="A429" s="23" t="s">
        <v>2578</v>
      </c>
      <c r="B429" s="23" t="s">
        <v>1954</v>
      </c>
      <c r="C429" s="233">
        <v>95542.21</v>
      </c>
      <c r="D429" s="234">
        <v>1.1899999999999999E-2</v>
      </c>
      <c r="E429" s="223">
        <v>8.5000000000000006E-2</v>
      </c>
      <c r="F429" s="235">
        <v>9.7405749999999999E-2</v>
      </c>
      <c r="G429" s="235">
        <v>2.9281177906153007E-3</v>
      </c>
      <c r="H429" s="218">
        <v>2.8521550948322635E-4</v>
      </c>
    </row>
    <row r="430" spans="1:8" ht="15">
      <c r="A430" s="23" t="s">
        <v>2579</v>
      </c>
      <c r="B430" s="23" t="s">
        <v>1956</v>
      </c>
      <c r="C430" s="233">
        <v>38858.35</v>
      </c>
      <c r="D430" s="234">
        <v>2.5600000000000001E-2</v>
      </c>
      <c r="E430" s="223">
        <v>0.22</v>
      </c>
      <c r="F430" s="235">
        <v>0.248416</v>
      </c>
      <c r="G430" s="235">
        <v>1.1909063643070017E-3</v>
      </c>
      <c r="H430" s="218">
        <v>2.9584019539568814E-4</v>
      </c>
    </row>
    <row r="431" spans="1:8" ht="15">
      <c r="A431" s="23" t="s">
        <v>2580</v>
      </c>
      <c r="B431" s="23" t="s">
        <v>1958</v>
      </c>
      <c r="C431" s="233">
        <v>136395.20000000001</v>
      </c>
      <c r="D431" s="234">
        <v>5.7999999999999996E-2</v>
      </c>
      <c r="E431" s="223">
        <v>0.01</v>
      </c>
      <c r="F431" s="235">
        <v>6.828999999999999E-2</v>
      </c>
      <c r="G431" s="235">
        <v>4.1801546319111954E-3</v>
      </c>
      <c r="H431" s="218">
        <v>2.8546275981321549E-4</v>
      </c>
    </row>
    <row r="432" spans="1:8" ht="15">
      <c r="A432" s="23" t="s">
        <v>2735</v>
      </c>
      <c r="B432" s="23" t="s">
        <v>1960</v>
      </c>
      <c r="C432" s="233">
        <v>11643.31</v>
      </c>
      <c r="D432" s="234">
        <v>3.1200000000000002E-2</v>
      </c>
      <c r="E432" s="223">
        <v>0.5</v>
      </c>
      <c r="F432" s="235">
        <v>0.53900000000000003</v>
      </c>
      <c r="G432" s="235">
        <v>3.5683686982590246E-4</v>
      </c>
      <c r="H432" s="218">
        <v>1.9233507283616144E-4</v>
      </c>
    </row>
    <row r="433" spans="1:8" ht="15">
      <c r="A433" s="23" t="s">
        <v>2581</v>
      </c>
      <c r="B433" s="23" t="s">
        <v>1962</v>
      </c>
      <c r="C433" s="233">
        <v>34449.199999999997</v>
      </c>
      <c r="D433" s="234">
        <v>0</v>
      </c>
      <c r="E433" s="223">
        <v>0.23499999999999999</v>
      </c>
      <c r="F433" s="235">
        <v>0.23499999999999999</v>
      </c>
      <c r="G433" s="235">
        <v>1.0557774976365378E-3</v>
      </c>
      <c r="H433" s="218">
        <v>2.4810771194458636E-4</v>
      </c>
    </row>
    <row r="434" spans="1:8" ht="15">
      <c r="A434" s="23" t="s">
        <v>2777</v>
      </c>
      <c r="B434" s="23" t="s">
        <v>2778</v>
      </c>
      <c r="C434" s="233">
        <v>19144.64</v>
      </c>
      <c r="D434" s="234">
        <v>0</v>
      </c>
      <c r="E434" s="223">
        <v>0.115</v>
      </c>
      <c r="F434" s="235">
        <v>0.115</v>
      </c>
      <c r="G434" s="235">
        <v>5.8673293174739535E-4</v>
      </c>
      <c r="H434" s="218">
        <v>6.7474287150950463E-5</v>
      </c>
    </row>
    <row r="435" spans="1:8" ht="15">
      <c r="A435" s="23" t="s">
        <v>2911</v>
      </c>
      <c r="B435" s="23" t="s">
        <v>2823</v>
      </c>
      <c r="C435" s="233">
        <v>13243.15</v>
      </c>
      <c r="D435" s="234">
        <v>3.9000000000000003E-3</v>
      </c>
      <c r="E435" s="223">
        <v>0.14499999999999999</v>
      </c>
      <c r="F435" s="235">
        <v>0.14918275</v>
      </c>
      <c r="G435" s="235">
        <v>4.0586776377463969E-4</v>
      </c>
      <c r="H435" s="218">
        <v>6.0548469136251131E-5</v>
      </c>
    </row>
    <row r="436" spans="1:8" ht="15">
      <c r="A436" s="23" t="s">
        <v>2582</v>
      </c>
      <c r="B436" s="23" t="s">
        <v>1964</v>
      </c>
      <c r="C436" s="233">
        <v>37686.15</v>
      </c>
      <c r="D436" s="234">
        <v>1.9E-2</v>
      </c>
      <c r="E436" s="223">
        <v>9.5000000000000001E-2</v>
      </c>
      <c r="F436" s="235">
        <v>0.1149025</v>
      </c>
      <c r="G436" s="235">
        <v>1.1549815131426918E-3</v>
      </c>
      <c r="H436" s="218">
        <v>1.3271026331387816E-4</v>
      </c>
    </row>
    <row r="437" spans="1:8" ht="15">
      <c r="A437" s="23" t="s">
        <v>2798</v>
      </c>
      <c r="B437" s="23" t="s">
        <v>2799</v>
      </c>
      <c r="C437" s="233">
        <v>13618.46</v>
      </c>
      <c r="D437" s="234">
        <v>5.0000000000000001E-3</v>
      </c>
      <c r="E437" s="223">
        <v>0.115</v>
      </c>
      <c r="F437" s="235">
        <v>0.12028750000000001</v>
      </c>
      <c r="G437" s="235">
        <v>4.1737002950615069E-4</v>
      </c>
      <c r="H437" s="218">
        <v>5.0204397424221105E-5</v>
      </c>
    </row>
    <row r="438" spans="1:8" ht="15">
      <c r="A438" s="23" t="s">
        <v>2736</v>
      </c>
      <c r="B438" s="23" t="s">
        <v>2695</v>
      </c>
      <c r="C438" s="233">
        <v>59505.45</v>
      </c>
      <c r="D438" s="234">
        <v>4.7300000000000002E-2</v>
      </c>
      <c r="E438" s="223">
        <v>5.5E-2</v>
      </c>
      <c r="F438" s="235">
        <v>0.10360075000000001</v>
      </c>
      <c r="G438" s="235">
        <v>1.8236857487760566E-3</v>
      </c>
      <c r="H438" s="218">
        <v>1.8893521133751104E-4</v>
      </c>
    </row>
    <row r="439" spans="1:8" ht="15">
      <c r="A439" s="23" t="s">
        <v>2737</v>
      </c>
      <c r="B439" s="23" t="s">
        <v>2584</v>
      </c>
      <c r="C439" s="233">
        <v>12344.81</v>
      </c>
      <c r="D439" s="234">
        <v>5.3E-3</v>
      </c>
      <c r="E439" s="223">
        <v>0.1</v>
      </c>
      <c r="F439" s="235">
        <v>0.10556500000000001</v>
      </c>
      <c r="G439" s="235">
        <v>3.783360023047998E-4</v>
      </c>
      <c r="H439" s="218">
        <v>3.9939040083306193E-5</v>
      </c>
    </row>
    <row r="440" spans="1:8" ht="15">
      <c r="A440" s="23" t="s">
        <v>2585</v>
      </c>
      <c r="B440" s="23" t="s">
        <v>1231</v>
      </c>
      <c r="C440" s="233">
        <v>70296.710000000006</v>
      </c>
      <c r="D440" s="234">
        <v>2.8300000000000002E-2</v>
      </c>
      <c r="E440" s="223">
        <v>0.115</v>
      </c>
      <c r="F440" s="235">
        <v>0.14492725000000001</v>
      </c>
      <c r="G440" s="235">
        <v>2.1544095240493655E-3</v>
      </c>
      <c r="H440" s="218">
        <v>3.1223264769428342E-4</v>
      </c>
    </row>
    <row r="441" spans="1:8" ht="15">
      <c r="A441" s="23" t="s">
        <v>2586</v>
      </c>
      <c r="B441" s="23" t="s">
        <v>1230</v>
      </c>
      <c r="C441" s="233">
        <v>92339.16</v>
      </c>
      <c r="D441" s="234">
        <v>1.4800000000000001E-2</v>
      </c>
      <c r="E441" s="223">
        <v>0.17</v>
      </c>
      <c r="F441" s="235">
        <v>0.186058</v>
      </c>
      <c r="G441" s="235">
        <v>2.8299527210692821E-3</v>
      </c>
      <c r="H441" s="218">
        <v>5.2653534337670854E-4</v>
      </c>
    </row>
    <row r="442" spans="1:8" ht="15">
      <c r="A442" s="23" t="s">
        <v>2587</v>
      </c>
      <c r="B442" s="23" t="s">
        <v>1968</v>
      </c>
      <c r="C442" s="233">
        <v>220382.8</v>
      </c>
      <c r="D442" s="234">
        <v>2.0999999999999999E-3</v>
      </c>
      <c r="E442" s="223">
        <v>0.105</v>
      </c>
      <c r="F442" s="235">
        <v>0.10721024999999999</v>
      </c>
      <c r="G442" s="235">
        <v>6.7541539747260782E-3</v>
      </c>
      <c r="H442" s="218">
        <v>7.2411453616887643E-4</v>
      </c>
    </row>
    <row r="443" spans="1:8" ht="15">
      <c r="A443" s="23" t="s">
        <v>2738</v>
      </c>
      <c r="B443" s="23" t="s">
        <v>2673</v>
      </c>
      <c r="C443" s="233">
        <v>174964.5</v>
      </c>
      <c r="D443" s="234">
        <v>0</v>
      </c>
      <c r="E443" s="223">
        <v>0.16500000000000001</v>
      </c>
      <c r="F443" s="235">
        <v>0.16500000000000001</v>
      </c>
      <c r="G443" s="235">
        <v>5.3622023729209406E-3</v>
      </c>
      <c r="H443" s="218">
        <v>8.8476339153195529E-4</v>
      </c>
    </row>
    <row r="444" spans="1:8" ht="15">
      <c r="A444" s="23" t="s">
        <v>2588</v>
      </c>
      <c r="B444" s="23" t="s">
        <v>2180</v>
      </c>
      <c r="C444" s="233">
        <v>9551.69</v>
      </c>
      <c r="D444" s="234">
        <v>3.0299999999999997E-2</v>
      </c>
      <c r="E444" s="223">
        <v>0.17</v>
      </c>
      <c r="F444" s="235">
        <v>0.20287550000000001</v>
      </c>
      <c r="G444" s="235">
        <v>2.9273421055931473E-4</v>
      </c>
      <c r="H444" s="218">
        <v>5.9388599334326262E-5</v>
      </c>
    </row>
    <row r="445" spans="1:8" ht="15">
      <c r="A445" s="23" t="s">
        <v>3034</v>
      </c>
      <c r="B445" s="23" t="s">
        <v>3035</v>
      </c>
      <c r="C445" s="233">
        <v>16071.11</v>
      </c>
      <c r="D445" s="234">
        <v>2.53E-2</v>
      </c>
      <c r="E445" s="223" t="s">
        <v>2166</v>
      </c>
      <c r="F445" s="235" t="s">
        <v>2166</v>
      </c>
      <c r="G445" s="235" t="s">
        <v>2166</v>
      </c>
      <c r="H445" s="218" t="s">
        <v>2166</v>
      </c>
    </row>
    <row r="446" spans="1:8" ht="15">
      <c r="A446" s="23" t="s">
        <v>2838</v>
      </c>
      <c r="B446" s="23" t="s">
        <v>2839</v>
      </c>
      <c r="C446" s="233">
        <v>12527.28</v>
      </c>
      <c r="D446" s="234">
        <v>0</v>
      </c>
      <c r="E446" s="223">
        <v>0.1</v>
      </c>
      <c r="F446" s="235">
        <v>0.1</v>
      </c>
      <c r="G446" s="235">
        <v>3.8392822853918959E-4</v>
      </c>
      <c r="H446" s="218">
        <v>3.8392822853918962E-5</v>
      </c>
    </row>
    <row r="447" spans="1:8" ht="15">
      <c r="A447" s="23" t="s">
        <v>2589</v>
      </c>
      <c r="B447" s="23" t="s">
        <v>1970</v>
      </c>
      <c r="C447" s="233">
        <v>24935.73</v>
      </c>
      <c r="D447" s="234">
        <v>4.4199999999999996E-2</v>
      </c>
      <c r="E447" s="223">
        <v>4.4999999999999998E-2</v>
      </c>
      <c r="F447" s="235">
        <v>9.0194499999999983E-2</v>
      </c>
      <c r="G447" s="235">
        <v>7.6421462969068505E-4</v>
      </c>
      <c r="H447" s="218">
        <v>6.892795641763648E-5</v>
      </c>
    </row>
    <row r="448" spans="1:8" ht="15">
      <c r="A448" s="23" t="s">
        <v>2590</v>
      </c>
      <c r="B448" s="23" t="s">
        <v>1972</v>
      </c>
      <c r="C448" s="233">
        <v>43867.99</v>
      </c>
      <c r="D448" s="234">
        <v>1.9900000000000001E-2</v>
      </c>
      <c r="E448" s="223">
        <v>6.5000000000000002E-2</v>
      </c>
      <c r="F448" s="235">
        <v>8.5546750000000005E-2</v>
      </c>
      <c r="G448" s="235">
        <v>1.3444386722636424E-3</v>
      </c>
      <c r="H448" s="218">
        <v>1.1501235898646976E-4</v>
      </c>
    </row>
    <row r="449" spans="1:8" ht="15">
      <c r="A449" s="23" t="s">
        <v>2591</v>
      </c>
      <c r="B449" s="23" t="s">
        <v>1974</v>
      </c>
      <c r="C449" s="233">
        <v>24493.91</v>
      </c>
      <c r="D449" s="234">
        <v>1.8100000000000002E-2</v>
      </c>
      <c r="E449" s="223">
        <v>0.13</v>
      </c>
      <c r="F449" s="235">
        <v>0.14927650000000001</v>
      </c>
      <c r="G449" s="235">
        <v>7.5067400715066168E-4</v>
      </c>
      <c r="H449" s="218">
        <v>1.1205798842842575E-4</v>
      </c>
    </row>
    <row r="450" spans="1:8" ht="15">
      <c r="A450" s="23" t="s">
        <v>2813</v>
      </c>
      <c r="B450" s="23" t="s">
        <v>2815</v>
      </c>
      <c r="C450" s="233">
        <v>358875.1</v>
      </c>
      <c r="D450" s="234">
        <v>0</v>
      </c>
      <c r="E450" s="223">
        <v>0.59499999999999997</v>
      </c>
      <c r="F450" s="235">
        <v>0.59499999999999997</v>
      </c>
      <c r="G450" s="235">
        <v>1.0998579213510395E-2</v>
      </c>
      <c r="H450" s="218">
        <v>6.5441546320386844E-3</v>
      </c>
    </row>
    <row r="451" spans="1:8" ht="15">
      <c r="A451" s="23" t="s">
        <v>2592</v>
      </c>
      <c r="B451" s="23" t="s">
        <v>1976</v>
      </c>
      <c r="C451" s="233">
        <v>23223.599999999999</v>
      </c>
      <c r="D451" s="234">
        <v>2.98E-2</v>
      </c>
      <c r="E451" s="223">
        <v>0.02</v>
      </c>
      <c r="F451" s="235">
        <v>5.0098000000000004E-2</v>
      </c>
      <c r="G451" s="235">
        <v>7.1174234217665151E-4</v>
      </c>
      <c r="H451" s="218">
        <v>3.5656867858365893E-5</v>
      </c>
    </row>
    <row r="452" spans="1:8" ht="15">
      <c r="A452" s="23" t="s">
        <v>2739</v>
      </c>
      <c r="B452" s="23" t="s">
        <v>2740</v>
      </c>
      <c r="C452" s="233">
        <v>40144.81</v>
      </c>
      <c r="D452" s="234">
        <v>1.54E-2</v>
      </c>
      <c r="E452" s="223" t="s">
        <v>2166</v>
      </c>
      <c r="F452" s="235" t="s">
        <v>2166</v>
      </c>
      <c r="G452" s="235" t="s">
        <v>2166</v>
      </c>
      <c r="H452" s="218" t="s">
        <v>2166</v>
      </c>
    </row>
    <row r="453" spans="1:8" ht="15">
      <c r="A453" s="23" t="s">
        <v>2593</v>
      </c>
      <c r="B453" s="23" t="s">
        <v>2196</v>
      </c>
      <c r="C453" s="233">
        <v>17883.98</v>
      </c>
      <c r="D453" s="234">
        <v>0</v>
      </c>
      <c r="E453" s="223">
        <v>0.03</v>
      </c>
      <c r="F453" s="235">
        <v>0.03</v>
      </c>
      <c r="G453" s="235">
        <v>5.4809701392722883E-4</v>
      </c>
      <c r="H453" s="218">
        <v>1.6442910417816866E-5</v>
      </c>
    </row>
    <row r="454" spans="1:8" ht="15">
      <c r="A454" s="23" t="s">
        <v>2594</v>
      </c>
      <c r="B454" s="23" t="s">
        <v>1978</v>
      </c>
      <c r="C454" s="233">
        <v>153944.70000000001</v>
      </c>
      <c r="D454" s="234">
        <v>2.9300000000000003E-2</v>
      </c>
      <c r="E454" s="223">
        <v>7.4999999999999997E-2</v>
      </c>
      <c r="F454" s="235">
        <v>0.10539875</v>
      </c>
      <c r="G454" s="235">
        <v>4.7180007123650931E-3</v>
      </c>
      <c r="H454" s="218">
        <v>4.9727137758239035E-4</v>
      </c>
    </row>
    <row r="455" spans="1:8" ht="15">
      <c r="A455" s="23" t="s">
        <v>2595</v>
      </c>
      <c r="B455" s="23" t="s">
        <v>1980</v>
      </c>
      <c r="C455" s="233">
        <v>14856.3</v>
      </c>
      <c r="D455" s="234">
        <v>1.1000000000000001E-3</v>
      </c>
      <c r="E455" s="223">
        <v>0.13</v>
      </c>
      <c r="F455" s="235">
        <v>0.1311715</v>
      </c>
      <c r="G455" s="235">
        <v>4.5530657426406707E-4</v>
      </c>
      <c r="H455" s="218">
        <v>5.9723246306079072E-5</v>
      </c>
    </row>
    <row r="456" spans="1:8" ht="15">
      <c r="A456" s="23" t="s">
        <v>2780</v>
      </c>
      <c r="B456" s="23" t="s">
        <v>2763</v>
      </c>
      <c r="C456" s="233">
        <v>13347.66</v>
      </c>
      <c r="D456" s="234">
        <v>0</v>
      </c>
      <c r="E456" s="223">
        <v>0.12</v>
      </c>
      <c r="F456" s="235">
        <v>0.12</v>
      </c>
      <c r="G456" s="235">
        <v>4.0907072077445378E-4</v>
      </c>
      <c r="H456" s="218">
        <v>4.9088486492934453E-5</v>
      </c>
    </row>
    <row r="457" spans="1:8" ht="15">
      <c r="A457" s="23" t="s">
        <v>2741</v>
      </c>
      <c r="B457" s="23" t="s">
        <v>1981</v>
      </c>
      <c r="C457" s="233">
        <v>12985.54</v>
      </c>
      <c r="D457" s="234">
        <v>0</v>
      </c>
      <c r="E457" s="223" t="s">
        <v>2166</v>
      </c>
      <c r="F457" s="235" t="s">
        <v>2166</v>
      </c>
      <c r="G457" s="235" t="s">
        <v>2166</v>
      </c>
      <c r="H457" s="218" t="s">
        <v>2166</v>
      </c>
    </row>
    <row r="458" spans="1:8" ht="15">
      <c r="A458" s="23" t="s">
        <v>2597</v>
      </c>
      <c r="B458" s="23" t="s">
        <v>1983</v>
      </c>
      <c r="C458" s="233">
        <v>12487.39</v>
      </c>
      <c r="D458" s="234">
        <v>4.2300000000000004E-2</v>
      </c>
      <c r="E458" s="223">
        <v>0.105</v>
      </c>
      <c r="F458" s="235">
        <v>0.14952075000000001</v>
      </c>
      <c r="G458" s="235">
        <v>3.8270570481205741E-4</v>
      </c>
      <c r="H458" s="218">
        <v>5.7222444012777434E-5</v>
      </c>
    </row>
    <row r="459" spans="1:8" ht="15">
      <c r="A459" s="23" t="s">
        <v>2598</v>
      </c>
      <c r="B459" s="23" t="s">
        <v>1985</v>
      </c>
      <c r="C459" s="233">
        <v>10409.43</v>
      </c>
      <c r="D459" s="234">
        <v>5.5000000000000005E-3</v>
      </c>
      <c r="E459" s="223">
        <v>0.06</v>
      </c>
      <c r="F459" s="235">
        <v>6.5665000000000001E-2</v>
      </c>
      <c r="G459" s="235">
        <v>3.1902168866686914E-4</v>
      </c>
      <c r="H459" s="218">
        <v>2.0948559186309961E-5</v>
      </c>
    </row>
    <row r="460" spans="1:8" ht="15">
      <c r="A460" s="23" t="s">
        <v>2599</v>
      </c>
      <c r="B460" s="23" t="s">
        <v>1987</v>
      </c>
      <c r="C460" s="233">
        <v>24673.54</v>
      </c>
      <c r="D460" s="234">
        <v>0</v>
      </c>
      <c r="E460" s="223">
        <v>0.155</v>
      </c>
      <c r="F460" s="235">
        <v>0.155</v>
      </c>
      <c r="G460" s="235">
        <v>7.5617919484443838E-4</v>
      </c>
      <c r="H460" s="218">
        <v>1.1720777520088794E-4</v>
      </c>
    </row>
    <row r="461" spans="1:8" ht="15">
      <c r="A461" s="23" t="s">
        <v>2600</v>
      </c>
      <c r="B461" s="23" t="s">
        <v>1989</v>
      </c>
      <c r="C461" s="233">
        <v>471707.5</v>
      </c>
      <c r="D461" s="234">
        <v>1.3100000000000001E-2</v>
      </c>
      <c r="E461" s="223">
        <v>0.12</v>
      </c>
      <c r="F461" s="235">
        <v>0.13388600000000001</v>
      </c>
      <c r="G461" s="235">
        <v>1.4456595914168899E-2</v>
      </c>
      <c r="H461" s="218">
        <v>1.9355358005644174E-3</v>
      </c>
    </row>
    <row r="462" spans="1:8" ht="15">
      <c r="A462" s="23" t="s">
        <v>2601</v>
      </c>
      <c r="B462" s="23" t="s">
        <v>1991</v>
      </c>
      <c r="C462" s="233">
        <v>128847.7</v>
      </c>
      <c r="D462" s="234">
        <v>2.4900000000000002E-2</v>
      </c>
      <c r="E462" s="223">
        <v>9.5000000000000001E-2</v>
      </c>
      <c r="F462" s="235">
        <v>0.12108275</v>
      </c>
      <c r="G462" s="235">
        <v>3.94884358075727E-3</v>
      </c>
      <c r="H462" s="218">
        <v>4.7813684007793733E-4</v>
      </c>
    </row>
    <row r="463" spans="1:8" ht="15">
      <c r="A463" s="23" t="s">
        <v>2602</v>
      </c>
      <c r="B463" s="23" t="s">
        <v>1993</v>
      </c>
      <c r="C463" s="233">
        <v>153164.70000000001</v>
      </c>
      <c r="D463" s="234">
        <v>3.4300000000000004E-2</v>
      </c>
      <c r="E463" s="223">
        <v>8.5000000000000006E-2</v>
      </c>
      <c r="F463" s="235">
        <v>0.12075775000000001</v>
      </c>
      <c r="G463" s="235">
        <v>4.6940957610699541E-3</v>
      </c>
      <c r="H463" s="218">
        <v>5.6684844239134535E-4</v>
      </c>
    </row>
    <row r="464" spans="1:8" ht="15">
      <c r="A464" s="23" t="s">
        <v>2603</v>
      </c>
      <c r="B464" s="23" t="s">
        <v>1995</v>
      </c>
      <c r="C464" s="233">
        <v>25367.42</v>
      </c>
      <c r="D464" s="234">
        <v>0</v>
      </c>
      <c r="E464" s="223">
        <v>0.185</v>
      </c>
      <c r="F464" s="235">
        <v>0.185</v>
      </c>
      <c r="G464" s="235">
        <v>7.7744479433760629E-4</v>
      </c>
      <c r="H464" s="218">
        <v>1.4382728695245717E-4</v>
      </c>
    </row>
    <row r="465" spans="1:8" ht="15">
      <c r="A465" s="23" t="s">
        <v>2604</v>
      </c>
      <c r="B465" s="23" t="s">
        <v>1997</v>
      </c>
      <c r="C465" s="233">
        <v>68391.55</v>
      </c>
      <c r="D465" s="234">
        <v>4.2199999999999994E-2</v>
      </c>
      <c r="E465" s="223">
        <v>0.06</v>
      </c>
      <c r="F465" s="235">
        <v>0.103466</v>
      </c>
      <c r="G465" s="235">
        <v>2.0960213740372543E-3</v>
      </c>
      <c r="H465" s="218">
        <v>2.1686694748613856E-4</v>
      </c>
    </row>
    <row r="466" spans="1:8" ht="15">
      <c r="A466" s="23" t="s">
        <v>2605</v>
      </c>
      <c r="B466" s="23" t="s">
        <v>1999</v>
      </c>
      <c r="C466" s="233">
        <v>402258.1</v>
      </c>
      <c r="D466" s="234">
        <v>8.5000000000000006E-3</v>
      </c>
      <c r="E466" s="223">
        <v>0.13500000000000001</v>
      </c>
      <c r="F466" s="235">
        <v>0.14407375</v>
      </c>
      <c r="G466" s="235">
        <v>1.2328154216121949E-2</v>
      </c>
      <c r="H466" s="218">
        <v>1.7761634084949996E-3</v>
      </c>
    </row>
    <row r="467" spans="1:8" ht="15">
      <c r="A467" s="23" t="s">
        <v>2606</v>
      </c>
      <c r="B467" s="23" t="s">
        <v>2001</v>
      </c>
      <c r="C467" s="233">
        <v>11470.56</v>
      </c>
      <c r="D467" s="234">
        <v>6.9099999999999995E-2</v>
      </c>
      <c r="E467" s="223">
        <v>9.5000000000000001E-2</v>
      </c>
      <c r="F467" s="235">
        <v>0.16738225000000001</v>
      </c>
      <c r="G467" s="235">
        <v>3.5154253606149829E-4</v>
      </c>
      <c r="H467" s="218">
        <v>5.884198065667973E-5</v>
      </c>
    </row>
    <row r="468" spans="1:8" ht="15">
      <c r="A468" s="23" t="s">
        <v>3008</v>
      </c>
      <c r="B468" s="23" t="s">
        <v>3009</v>
      </c>
      <c r="C468" s="233">
        <v>20094.7</v>
      </c>
      <c r="D468" s="234">
        <v>4.8799999999999996E-2</v>
      </c>
      <c r="E468" s="223">
        <v>8.5000000000000006E-2</v>
      </c>
      <c r="F468" s="235">
        <v>0.13587399999999999</v>
      </c>
      <c r="G468" s="235">
        <v>6.1584977537234361E-4</v>
      </c>
      <c r="H468" s="218">
        <v>8.3677972378941816E-5</v>
      </c>
    </row>
    <row r="469" spans="1:8" ht="15">
      <c r="A469" s="23" t="s">
        <v>2607</v>
      </c>
      <c r="B469" s="23" t="s">
        <v>2003</v>
      </c>
      <c r="C469" s="233">
        <v>46116.26</v>
      </c>
      <c r="D469" s="234">
        <v>3.2799999999999996E-2</v>
      </c>
      <c r="E469" s="223">
        <v>0.31</v>
      </c>
      <c r="F469" s="235">
        <v>0.34788399999999997</v>
      </c>
      <c r="G469" s="235">
        <v>1.4133422425820041E-3</v>
      </c>
      <c r="H469" s="218">
        <v>4.916791527183979E-4</v>
      </c>
    </row>
    <row r="470" spans="1:8" ht="15">
      <c r="A470" s="23" t="s">
        <v>2608</v>
      </c>
      <c r="B470" s="23" t="s">
        <v>2005</v>
      </c>
      <c r="C470" s="233">
        <v>23864.85</v>
      </c>
      <c r="D470" s="234">
        <v>8.8999999999999999E-3</v>
      </c>
      <c r="E470" s="223">
        <v>8.5000000000000006E-2</v>
      </c>
      <c r="F470" s="235">
        <v>9.4278250000000008E-2</v>
      </c>
      <c r="G470" s="235">
        <v>7.3139497040486661E-4</v>
      </c>
      <c r="H470" s="218">
        <v>6.8954637868572622E-5</v>
      </c>
    </row>
    <row r="471" spans="1:8" ht="15">
      <c r="A471" s="23" t="s">
        <v>2609</v>
      </c>
      <c r="B471" s="23" t="s">
        <v>1289</v>
      </c>
      <c r="C471" s="233">
        <v>28270.77</v>
      </c>
      <c r="D471" s="234">
        <v>6.8999999999999999E-3</v>
      </c>
      <c r="E471" s="223">
        <v>9.5000000000000001E-2</v>
      </c>
      <c r="F471" s="235">
        <v>0.10222775000000001</v>
      </c>
      <c r="G471" s="235">
        <v>8.6642484605906989E-4</v>
      </c>
      <c r="H471" s="218">
        <v>8.8572662556715091E-5</v>
      </c>
    </row>
    <row r="472" spans="1:8" ht="15">
      <c r="A472" s="23" t="s">
        <v>2610</v>
      </c>
      <c r="B472" s="23" t="s">
        <v>2008</v>
      </c>
      <c r="C472" s="233">
        <v>21851.03</v>
      </c>
      <c r="D472" s="234">
        <v>0</v>
      </c>
      <c r="E472" s="223">
        <v>0.11</v>
      </c>
      <c r="F472" s="235">
        <v>0.11</v>
      </c>
      <c r="G472" s="235">
        <v>6.6967667679310172E-4</v>
      </c>
      <c r="H472" s="218">
        <v>7.3664434447241194E-5</v>
      </c>
    </row>
    <row r="473" spans="1:8" ht="15">
      <c r="A473" s="23" t="s">
        <v>2611</v>
      </c>
      <c r="B473" s="23" t="s">
        <v>2010</v>
      </c>
      <c r="C473" s="233">
        <v>73613.77</v>
      </c>
      <c r="D473" s="234">
        <v>0</v>
      </c>
      <c r="E473" s="223">
        <v>0.13500000000000001</v>
      </c>
      <c r="F473" s="235">
        <v>0.13500000000000001</v>
      </c>
      <c r="G473" s="235">
        <v>2.256068700643024E-3</v>
      </c>
      <c r="H473" s="218">
        <v>3.0456927458680824E-4</v>
      </c>
    </row>
    <row r="474" spans="1:8" ht="15">
      <c r="A474" s="23" t="s">
        <v>2612</v>
      </c>
      <c r="B474" s="23" t="s">
        <v>2012</v>
      </c>
      <c r="C474" s="233">
        <v>18784.72</v>
      </c>
      <c r="D474" s="234">
        <v>4.0800000000000003E-2</v>
      </c>
      <c r="E474" s="223">
        <v>0.105</v>
      </c>
      <c r="F474" s="235">
        <v>0.14794199999999999</v>
      </c>
      <c r="G474" s="235">
        <v>5.7570232909336149E-4</v>
      </c>
      <c r="H474" s="218">
        <v>8.5170553970730073E-5</v>
      </c>
    </row>
    <row r="475" spans="1:8" ht="15">
      <c r="A475" s="23" t="s">
        <v>2814</v>
      </c>
      <c r="B475" s="23" t="s">
        <v>2816</v>
      </c>
      <c r="C475" s="233">
        <v>14248.67</v>
      </c>
      <c r="D475" s="234">
        <v>4.0899999999999999E-2</v>
      </c>
      <c r="E475" s="223" t="s">
        <v>2166</v>
      </c>
      <c r="F475" s="235" t="s">
        <v>2166</v>
      </c>
      <c r="G475" s="235" t="s">
        <v>2166</v>
      </c>
      <c r="H475" s="218" t="s">
        <v>2166</v>
      </c>
    </row>
    <row r="476" spans="1:8" ht="15">
      <c r="A476" s="23" t="s">
        <v>2613</v>
      </c>
      <c r="B476" s="23" t="s">
        <v>2014</v>
      </c>
      <c r="C476" s="233">
        <v>172738.5</v>
      </c>
      <c r="D476" s="234">
        <v>6.3500000000000001E-2</v>
      </c>
      <c r="E476" s="223">
        <v>2.5000000000000001E-2</v>
      </c>
      <c r="F476" s="235">
        <v>8.9293750000000005E-2</v>
      </c>
      <c r="G476" s="235">
        <v>5.293981319609428E-3</v>
      </c>
      <c r="H476" s="218">
        <v>4.7271944445787439E-4</v>
      </c>
    </row>
    <row r="477" spans="1:8" ht="15">
      <c r="A477" s="23" t="s">
        <v>2742</v>
      </c>
      <c r="B477" s="23" t="s">
        <v>2615</v>
      </c>
      <c r="C477" s="233">
        <v>18413.740000000002</v>
      </c>
      <c r="D477" s="234">
        <v>5.8999999999999999E-3</v>
      </c>
      <c r="E477" s="223">
        <v>9.5000000000000001E-2</v>
      </c>
      <c r="F477" s="235">
        <v>0.10118025</v>
      </c>
      <c r="G477" s="235">
        <v>5.6433276648891202E-4</v>
      </c>
      <c r="H477" s="218">
        <v>5.7099330396539741E-5</v>
      </c>
    </row>
    <row r="478" spans="1:8" ht="15">
      <c r="A478" s="23" t="s">
        <v>2616</v>
      </c>
      <c r="B478" s="23" t="s">
        <v>2016</v>
      </c>
      <c r="C478" s="233">
        <v>20823.21</v>
      </c>
      <c r="D478" s="234">
        <v>0</v>
      </c>
      <c r="E478" s="223">
        <v>0.19</v>
      </c>
      <c r="F478" s="235">
        <v>0.19</v>
      </c>
      <c r="G478" s="235">
        <v>6.381766934082688E-4</v>
      </c>
      <c r="H478" s="218">
        <v>1.2125357174757108E-4</v>
      </c>
    </row>
    <row r="479" spans="1:8" ht="15">
      <c r="A479" s="23" t="s">
        <v>2617</v>
      </c>
      <c r="B479" s="23" t="s">
        <v>2018</v>
      </c>
      <c r="C479" s="233">
        <v>32400.959999999999</v>
      </c>
      <c r="D479" s="234">
        <v>5.1200000000000002E-2</v>
      </c>
      <c r="E479" s="223">
        <v>0.05</v>
      </c>
      <c r="F479" s="235">
        <v>0.10248</v>
      </c>
      <c r="G479" s="235">
        <v>9.9300432143044131E-4</v>
      </c>
      <c r="H479" s="218">
        <v>1.0176308286019163E-4</v>
      </c>
    </row>
    <row r="480" spans="1:8" ht="15">
      <c r="A480" s="23" t="s">
        <v>2966</v>
      </c>
      <c r="B480" s="23" t="s">
        <v>2967</v>
      </c>
      <c r="C480" s="233">
        <v>25202.639999999999</v>
      </c>
      <c r="D480" s="234">
        <v>0</v>
      </c>
      <c r="E480" s="223" t="s">
        <v>2166</v>
      </c>
      <c r="F480" s="235" t="s">
        <v>2166</v>
      </c>
      <c r="G480" s="235" t="s">
        <v>2166</v>
      </c>
      <c r="H480" s="218" t="s">
        <v>2166</v>
      </c>
    </row>
    <row r="481" spans="1:8" ht="15">
      <c r="A481" s="23" t="s">
        <v>2618</v>
      </c>
      <c r="B481" s="23" t="s">
        <v>2020</v>
      </c>
      <c r="C481" s="233">
        <v>10509.9</v>
      </c>
      <c r="D481" s="234">
        <v>0</v>
      </c>
      <c r="E481" s="223">
        <v>6.5000000000000002E-2</v>
      </c>
      <c r="F481" s="235">
        <v>6.5000000000000002E-2</v>
      </c>
      <c r="G481" s="235">
        <v>3.2210083027792375E-4</v>
      </c>
      <c r="H481" s="218">
        <v>2.0936553968065045E-5</v>
      </c>
    </row>
    <row r="482" spans="1:8" ht="15">
      <c r="A482" s="23" t="s">
        <v>2619</v>
      </c>
      <c r="B482" s="23" t="s">
        <v>148</v>
      </c>
      <c r="C482" s="233">
        <v>29896.93</v>
      </c>
      <c r="D482" s="234">
        <v>3.2899999999999999E-2</v>
      </c>
      <c r="E482" s="223">
        <v>0.06</v>
      </c>
      <c r="F482" s="235">
        <v>9.3886999999999998E-2</v>
      </c>
      <c r="G482" s="235">
        <v>9.1626237887715073E-4</v>
      </c>
      <c r="H482" s="218">
        <v>8.6025125965639047E-5</v>
      </c>
    </row>
    <row r="483" spans="1:8" ht="15">
      <c r="A483" s="23" t="s">
        <v>2620</v>
      </c>
      <c r="B483" s="23" t="s">
        <v>2198</v>
      </c>
      <c r="C483" s="233">
        <v>30788</v>
      </c>
      <c r="D483" s="234">
        <v>3.78E-2</v>
      </c>
      <c r="E483" s="223">
        <v>2.5000000000000001E-2</v>
      </c>
      <c r="F483" s="235">
        <v>6.3272500000000009E-2</v>
      </c>
      <c r="G483" s="235">
        <v>9.4357133394197058E-4</v>
      </c>
      <c r="H483" s="218">
        <v>5.9702117226843343E-5</v>
      </c>
    </row>
    <row r="484" spans="1:8" ht="15">
      <c r="A484" s="23" t="s">
        <v>2621</v>
      </c>
      <c r="B484" s="23" t="s">
        <v>2023</v>
      </c>
      <c r="C484" s="233">
        <v>161875.5</v>
      </c>
      <c r="D484" s="234">
        <v>2.9300000000000003E-2</v>
      </c>
      <c r="E484" s="223">
        <v>0.12</v>
      </c>
      <c r="F484" s="235">
        <v>0.151058</v>
      </c>
      <c r="G484" s="235">
        <v>4.9610589017644357E-3</v>
      </c>
      <c r="H484" s="218">
        <v>7.4940763558273206E-4</v>
      </c>
    </row>
    <row r="485" spans="1:8" ht="15">
      <c r="A485" s="23" t="s">
        <v>2622</v>
      </c>
      <c r="B485" s="23" t="s">
        <v>2025</v>
      </c>
      <c r="C485" s="233">
        <v>8004.42</v>
      </c>
      <c r="D485" s="234">
        <v>4.7199999999999999E-2</v>
      </c>
      <c r="E485" s="223">
        <v>-5.0000000000000001E-3</v>
      </c>
      <c r="F485" s="235">
        <v>4.2082000000000001E-2</v>
      </c>
      <c r="G485" s="235">
        <v>2.4531444903312292E-4</v>
      </c>
      <c r="H485" s="218">
        <v>1.0323322644211879E-5</v>
      </c>
    </row>
    <row r="486" spans="1:8" ht="15">
      <c r="A486" s="23" t="s">
        <v>2624</v>
      </c>
      <c r="B486" s="23" t="s">
        <v>2027</v>
      </c>
      <c r="C486" s="233">
        <v>64417.83</v>
      </c>
      <c r="D486" s="234">
        <v>1.66E-2</v>
      </c>
      <c r="E486" s="223">
        <v>0.08</v>
      </c>
      <c r="F486" s="235">
        <v>9.7264000000000003E-2</v>
      </c>
      <c r="G486" s="235">
        <v>1.9742372931904344E-3</v>
      </c>
      <c r="H486" s="218">
        <v>1.9202221608487441E-4</v>
      </c>
    </row>
    <row r="487" spans="1:8" ht="15">
      <c r="A487" s="23" t="s">
        <v>2625</v>
      </c>
      <c r="B487" s="23" t="s">
        <v>2029</v>
      </c>
      <c r="C487" s="233">
        <v>39402.300000000003</v>
      </c>
      <c r="D487" s="234">
        <v>5.2600000000000001E-2</v>
      </c>
      <c r="E487" s="223">
        <v>0.12</v>
      </c>
      <c r="F487" s="235">
        <v>0.175756</v>
      </c>
      <c r="G487" s="235">
        <v>1.2075770030980158E-3</v>
      </c>
      <c r="H487" s="218">
        <v>2.1223890375649486E-4</v>
      </c>
    </row>
    <row r="488" spans="1:8" ht="15">
      <c r="A488" s="23" t="s">
        <v>2626</v>
      </c>
      <c r="B488" s="23" t="s">
        <v>2031</v>
      </c>
      <c r="C488" s="233">
        <v>388295.8</v>
      </c>
      <c r="D488" s="234">
        <v>1.5600000000000001E-2</v>
      </c>
      <c r="E488" s="223">
        <v>7.4999999999999997E-2</v>
      </c>
      <c r="F488" s="235">
        <v>9.1185000000000002E-2</v>
      </c>
      <c r="G488" s="235">
        <v>1.1900246393726926E-2</v>
      </c>
      <c r="H488" s="218">
        <v>1.0851239674119898E-3</v>
      </c>
    </row>
    <row r="489" spans="1:8" ht="15">
      <c r="A489" s="23" t="s">
        <v>2781</v>
      </c>
      <c r="B489" s="23" t="s">
        <v>2697</v>
      </c>
      <c r="C489" s="233">
        <v>19228.12</v>
      </c>
      <c r="D489" s="234">
        <v>5.5000000000000005E-3</v>
      </c>
      <c r="E489" s="223">
        <v>0.17</v>
      </c>
      <c r="F489" s="235">
        <v>0.1759675</v>
      </c>
      <c r="G489" s="235">
        <v>5.8929137448344429E-4</v>
      </c>
      <c r="H489" s="218">
        <v>1.0369612993941549E-4</v>
      </c>
    </row>
    <row r="490" spans="1:8" ht="15">
      <c r="A490" s="23" t="s">
        <v>2627</v>
      </c>
      <c r="B490" s="23" t="s">
        <v>2033</v>
      </c>
      <c r="C490" s="233">
        <v>9255.07</v>
      </c>
      <c r="D490" s="234">
        <v>3.0200000000000001E-2</v>
      </c>
      <c r="E490" s="223">
        <v>0.15</v>
      </c>
      <c r="F490" s="235">
        <v>0.18246499999999999</v>
      </c>
      <c r="G490" s="235">
        <v>2.8364358664500171E-4</v>
      </c>
      <c r="H490" s="218">
        <v>5.1755027037180236E-5</v>
      </c>
    </row>
    <row r="491" spans="1:8" ht="15">
      <c r="A491" s="23" t="s">
        <v>2783</v>
      </c>
      <c r="B491" s="23" t="s">
        <v>2784</v>
      </c>
      <c r="C491" s="233">
        <v>17844.36</v>
      </c>
      <c r="D491" s="234">
        <v>3.2000000000000002E-3</v>
      </c>
      <c r="E491" s="223">
        <v>9.5000000000000001E-2</v>
      </c>
      <c r="F491" s="235">
        <v>9.8351999999999995E-2</v>
      </c>
      <c r="G491" s="235">
        <v>5.4688276499092971E-4</v>
      </c>
      <c r="H491" s="218">
        <v>5.3787013702387917E-5</v>
      </c>
    </row>
    <row r="492" spans="1:8" ht="15">
      <c r="A492" s="23" t="s">
        <v>2623</v>
      </c>
      <c r="B492" s="23" t="s">
        <v>2930</v>
      </c>
      <c r="C492" s="233">
        <v>26784.1</v>
      </c>
      <c r="D492" s="234">
        <v>1.46E-2</v>
      </c>
      <c r="E492" s="223">
        <v>8.5000000000000006E-2</v>
      </c>
      <c r="F492" s="235">
        <v>0.1002205</v>
      </c>
      <c r="G492" s="235">
        <v>8.2086231536426964E-4</v>
      </c>
      <c r="H492" s="218">
        <v>8.2267231676964793E-5</v>
      </c>
    </row>
    <row r="493" spans="1:8" ht="15">
      <c r="A493" s="23" t="s">
        <v>2628</v>
      </c>
      <c r="B493" s="23" t="s">
        <v>2035</v>
      </c>
      <c r="C493" s="233">
        <v>23033.59</v>
      </c>
      <c r="D493" s="234">
        <v>2.3099999999999999E-2</v>
      </c>
      <c r="E493" s="223">
        <v>5.5E-2</v>
      </c>
      <c r="F493" s="235">
        <v>7.8735250000000007E-2</v>
      </c>
      <c r="G493" s="235">
        <v>7.0591903474640882E-4</v>
      </c>
      <c r="H493" s="218">
        <v>5.5580711680517191E-5</v>
      </c>
    </row>
    <row r="494" spans="1:8" ht="15">
      <c r="A494" s="23" t="s">
        <v>2629</v>
      </c>
      <c r="B494" s="23" t="s">
        <v>2037</v>
      </c>
      <c r="C494" s="233">
        <v>10305.61</v>
      </c>
      <c r="D494" s="234">
        <v>0</v>
      </c>
      <c r="E494" s="223" t="s">
        <v>2166</v>
      </c>
      <c r="F494" s="235" t="s">
        <v>2166</v>
      </c>
      <c r="G494" s="235" t="s">
        <v>2166</v>
      </c>
      <c r="H494" s="218" t="s">
        <v>2166</v>
      </c>
    </row>
    <row r="495" spans="1:8" ht="15">
      <c r="A495" s="23" t="s">
        <v>2630</v>
      </c>
      <c r="B495" s="23" t="s">
        <v>149</v>
      </c>
      <c r="C495" s="233">
        <v>38656.910000000003</v>
      </c>
      <c r="D495" s="234">
        <v>2.8999999999999998E-2</v>
      </c>
      <c r="E495" s="223">
        <v>0.06</v>
      </c>
      <c r="F495" s="235">
        <v>8.9869999999999992E-2</v>
      </c>
      <c r="G495" s="235">
        <v>1.184732757398165E-3</v>
      </c>
      <c r="H495" s="218">
        <v>1.0647193290737307E-4</v>
      </c>
    </row>
    <row r="496" spans="1:8" ht="15">
      <c r="A496" s="23" t="s">
        <v>2631</v>
      </c>
      <c r="B496" s="23" t="s">
        <v>2039</v>
      </c>
      <c r="C496" s="233">
        <v>439884.79999999999</v>
      </c>
      <c r="D496" s="234">
        <v>3.4099999999999998E-2</v>
      </c>
      <c r="E496" s="223">
        <v>0.315</v>
      </c>
      <c r="F496" s="235">
        <v>0.35447075</v>
      </c>
      <c r="G496" s="235">
        <v>1.3481313742912723E-2</v>
      </c>
      <c r="H496" s="218">
        <v>4.7787313934355797E-3</v>
      </c>
    </row>
    <row r="497" spans="1:8" ht="15">
      <c r="A497" s="23" t="s">
        <v>2632</v>
      </c>
      <c r="B497" s="23" t="s">
        <v>2041</v>
      </c>
      <c r="C497" s="233">
        <v>7259.32</v>
      </c>
      <c r="D497" s="234">
        <v>1.4800000000000001E-2</v>
      </c>
      <c r="E497" s="223">
        <v>0.09</v>
      </c>
      <c r="F497" s="235">
        <v>0.10546599999999999</v>
      </c>
      <c r="G497" s="235">
        <v>2.2247909107157417E-4</v>
      </c>
      <c r="H497" s="218">
        <v>2.3463979818954639E-5</v>
      </c>
    </row>
    <row r="498" spans="1:8" ht="15">
      <c r="A498" s="23" t="s">
        <v>2633</v>
      </c>
      <c r="B498" s="23" t="s">
        <v>2043</v>
      </c>
      <c r="C498" s="233">
        <v>19928.32</v>
      </c>
      <c r="D498" s="234">
        <v>1.09E-2</v>
      </c>
      <c r="E498" s="223">
        <v>0.09</v>
      </c>
      <c r="F498" s="235">
        <v>0.10139049999999999</v>
      </c>
      <c r="G498" s="235">
        <v>6.1075066537684972E-4</v>
      </c>
      <c r="H498" s="218">
        <v>6.1924315337891472E-5</v>
      </c>
    </row>
    <row r="499" spans="1:8" ht="15">
      <c r="A499" s="23" t="s">
        <v>2634</v>
      </c>
      <c r="B499" s="23" t="s">
        <v>2045</v>
      </c>
      <c r="C499" s="233">
        <v>36545.120000000003</v>
      </c>
      <c r="D499" s="234">
        <v>1.77E-2</v>
      </c>
      <c r="E499" s="223">
        <v>0.105</v>
      </c>
      <c r="F499" s="235">
        <v>0.12362925</v>
      </c>
      <c r="G499" s="235">
        <v>1.1200119406089837E-3</v>
      </c>
      <c r="H499" s="218">
        <v>1.3846623620853319E-4</v>
      </c>
    </row>
    <row r="500" spans="1:8" ht="15">
      <c r="A500" s="23" t="s">
        <v>2635</v>
      </c>
      <c r="B500" s="23" t="s">
        <v>2047</v>
      </c>
      <c r="C500" s="233">
        <v>26950.91</v>
      </c>
      <c r="D500" s="234">
        <v>7.8000000000000005E-3</v>
      </c>
      <c r="E500" s="223">
        <v>5.5E-2</v>
      </c>
      <c r="F500" s="235">
        <v>6.3014500000000001E-2</v>
      </c>
      <c r="G500" s="235">
        <v>8.2597460373034929E-4</v>
      </c>
      <c r="H500" s="218">
        <v>5.2048376666766097E-5</v>
      </c>
    </row>
    <row r="501" spans="1:8" ht="15">
      <c r="A501" s="23" t="s">
        <v>2743</v>
      </c>
      <c r="B501" s="23" t="s">
        <v>2699</v>
      </c>
      <c r="C501" s="233">
        <v>13627.09</v>
      </c>
      <c r="D501" s="234">
        <v>0</v>
      </c>
      <c r="E501" s="223">
        <v>0.115</v>
      </c>
      <c r="F501" s="235">
        <v>0.115</v>
      </c>
      <c r="G501" s="235">
        <v>4.1763451633907003E-4</v>
      </c>
      <c r="H501" s="218">
        <v>4.8027969378993058E-5</v>
      </c>
    </row>
    <row r="502" spans="1:8" ht="15">
      <c r="A502" s="23" t="s">
        <v>2636</v>
      </c>
      <c r="B502" s="23" t="s">
        <v>2049</v>
      </c>
      <c r="C502" s="233">
        <v>7514.96</v>
      </c>
      <c r="D502" s="234">
        <v>3.3300000000000003E-2</v>
      </c>
      <c r="E502" s="223">
        <v>6.5000000000000002E-2</v>
      </c>
      <c r="F502" s="235">
        <v>9.9382250000000005E-2</v>
      </c>
      <c r="G502" s="235">
        <v>2.3031378562168869E-4</v>
      </c>
      <c r="H502" s="218">
        <v>2.2889102221101071E-5</v>
      </c>
    </row>
    <row r="503" spans="1:8" ht="15">
      <c r="A503" s="23" t="s">
        <v>2637</v>
      </c>
      <c r="B503" s="23" t="s">
        <v>2051</v>
      </c>
      <c r="C503" s="233">
        <v>69481.2</v>
      </c>
      <c r="D503" s="234">
        <v>1.01E-2</v>
      </c>
      <c r="E503" s="223">
        <v>0.11</v>
      </c>
      <c r="F503" s="235">
        <v>0.1206555</v>
      </c>
      <c r="G503" s="235">
        <v>2.1294162845228283E-3</v>
      </c>
      <c r="H503" s="218">
        <v>2.569257865172441E-4</v>
      </c>
    </row>
    <row r="504" spans="1:8">
      <c r="A504" s="26"/>
      <c r="B504" s="26"/>
      <c r="C504" s="36">
        <f>SUMIF(F4:F503, "&lt;&gt;n/a", C4:C503)</f>
        <v>32629223.560000028</v>
      </c>
      <c r="D504" s="227"/>
      <c r="E504" s="227"/>
      <c r="F504" s="227"/>
      <c r="G504" s="227"/>
      <c r="H504" s="236">
        <f>SUM(H4:H503)</f>
        <v>0.15522477646980254</v>
      </c>
    </row>
    <row r="505" spans="1:8">
      <c r="A505" s="26"/>
      <c r="B505" s="26"/>
    </row>
    <row r="506" spans="1:8">
      <c r="A506" s="26"/>
      <c r="B506" s="26"/>
    </row>
    <row r="507" spans="1:8">
      <c r="A507" s="26"/>
      <c r="B507" s="26"/>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0"/>
  <dimension ref="A1:O67"/>
  <sheetViews>
    <sheetView topLeftCell="J11" zoomScale="85" zoomScaleNormal="85" workbookViewId="0">
      <selection activeCell="O33" sqref="O33"/>
    </sheetView>
  </sheetViews>
  <sheetFormatPr defaultColWidth="9" defaultRowHeight="14.25"/>
  <cols>
    <col min="1" max="1" width="18.28515625" style="201" customWidth="1"/>
    <col min="2" max="2" width="33.28515625" style="201" customWidth="1"/>
    <col min="3" max="3" width="12.28515625" style="201" customWidth="1"/>
    <col min="4" max="4" width="21.28515625" style="201" customWidth="1"/>
    <col min="5" max="5" width="20.28515625" style="201" customWidth="1"/>
    <col min="6" max="6" width="35.28515625" style="201" customWidth="1"/>
    <col min="7" max="7" width="14" style="201" customWidth="1"/>
    <col min="8" max="8" width="9.85546875" style="201" customWidth="1"/>
    <col min="9" max="9" width="19.7109375" style="201" customWidth="1"/>
    <col min="10" max="10" width="18.28515625" style="201" customWidth="1"/>
    <col min="11" max="11" width="10" style="201" customWidth="1"/>
    <col min="12" max="12" width="16.28515625" style="201" customWidth="1"/>
    <col min="13" max="13" width="9.28515625" style="201" customWidth="1"/>
    <col min="14" max="14" width="17.7109375" style="201" customWidth="1"/>
    <col min="15" max="15" width="12.28515625" style="201" customWidth="1"/>
    <col min="16" max="16384" width="9" style="201"/>
  </cols>
  <sheetData>
    <row r="1" spans="1:15">
      <c r="A1" s="228" t="s">
        <v>2826</v>
      </c>
      <c r="B1" s="229">
        <f>'MRP WP2'!B1</f>
        <v>44939</v>
      </c>
      <c r="C1" s="23"/>
      <c r="D1" s="23"/>
      <c r="E1" s="23"/>
      <c r="F1" s="23"/>
      <c r="G1" s="23"/>
      <c r="H1" s="23"/>
    </row>
    <row r="2" spans="1:15">
      <c r="A2" s="23"/>
      <c r="B2" s="23" t="s">
        <v>1241</v>
      </c>
      <c r="C2" s="23" t="s">
        <v>118</v>
      </c>
      <c r="D2" s="23" t="s">
        <v>1240</v>
      </c>
      <c r="E2" s="23" t="s">
        <v>1239</v>
      </c>
      <c r="F2" s="23" t="s">
        <v>1238</v>
      </c>
      <c r="G2" s="23" t="s">
        <v>1237</v>
      </c>
      <c r="H2" s="23" t="s">
        <v>1228</v>
      </c>
      <c r="J2" s="49" t="s">
        <v>2161</v>
      </c>
      <c r="K2" s="45" t="s">
        <v>2162</v>
      </c>
      <c r="L2" s="45" t="s">
        <v>2163</v>
      </c>
      <c r="M2" s="230" t="s">
        <v>2164</v>
      </c>
      <c r="N2" s="230" t="s">
        <v>2160</v>
      </c>
      <c r="O2" s="47" t="s">
        <v>2165</v>
      </c>
    </row>
    <row r="3" spans="1:15">
      <c r="A3" s="23" t="s">
        <v>1402</v>
      </c>
      <c r="B3" s="23" t="s">
        <v>2222</v>
      </c>
      <c r="C3" s="23" t="str">
        <f>Input!E28</f>
        <v>AEE</v>
      </c>
      <c r="D3" s="23">
        <f>VLOOKUP($C3,'MRP WP2'!$C$3:$H$502,2,FALSE)</f>
        <v>23292110040.75</v>
      </c>
      <c r="E3" s="23">
        <f>VLOOKUP($C3,'MRP WP2'!$C$3:$H$502,3,FALSE)</f>
        <v>2.6100942872989461</v>
      </c>
      <c r="F3" s="23">
        <f>VLOOKUP($C3,'MRP WP2'!$C$3:$H$502,4,FALSE)</f>
        <v>7.3550000000000004</v>
      </c>
      <c r="G3" s="23">
        <f>VLOOKUP($C3,'MRP WP2'!$C$3:$H$502,5,FALSE)</f>
        <v>258.37059999999997</v>
      </c>
      <c r="H3" s="23">
        <f>VLOOKUP($C3,'MRP WP2'!$C$3:$H$502,6,FALSE)</f>
        <v>90.15</v>
      </c>
      <c r="J3" s="49">
        <f t="shared" ref="J3" si="0">D3/1000000</f>
        <v>23292.110040750002</v>
      </c>
      <c r="K3" s="45">
        <f t="shared" ref="K3:L3" si="1">IFERROR(E3/100,"N/A")</f>
        <v>2.610094287298946E-2</v>
      </c>
      <c r="L3" s="45">
        <f t="shared" si="1"/>
        <v>7.3550000000000004E-2</v>
      </c>
      <c r="M3" s="230">
        <f t="shared" ref="M3" si="2">IFERROR(K3*(1+0.5*L3)+L3,"N/A")</f>
        <v>0.10061080504714365</v>
      </c>
      <c r="N3" s="46">
        <f>IF(L3="N/A","N/A",J3/$J$33)</f>
        <v>2.2717274476855873E-2</v>
      </c>
      <c r="O3" s="47">
        <f>IF(AND(ISNUMBER(J3),ISNUMBER(M3)),M3*N3,"N/A")</f>
        <v>2.2856032735933986E-3</v>
      </c>
    </row>
    <row r="4" spans="1:15">
      <c r="A4" s="23" t="s">
        <v>1403</v>
      </c>
      <c r="B4" s="23" t="s">
        <v>2223</v>
      </c>
      <c r="C4" s="23" t="str">
        <f>Input!E29</f>
        <v>AEP</v>
      </c>
      <c r="D4" s="23">
        <f>VLOOKUP($C4,'MRP WP2'!$C$3:$H$502,2,FALSE)</f>
        <v>48734831221.520004</v>
      </c>
      <c r="E4" s="23">
        <f>VLOOKUP($C4,'MRP WP2'!$C$3:$H$502,3,FALSE)</f>
        <v>3.3340362716153518</v>
      </c>
      <c r="F4" s="23">
        <f>VLOOKUP($C4,'MRP WP2'!$C$3:$H$502,4,FALSE)</f>
        <v>6.13</v>
      </c>
      <c r="G4" s="23">
        <f>VLOOKUP($C4,'MRP WP2'!$C$3:$H$502,5,FALSE)</f>
        <v>513.86369999999999</v>
      </c>
      <c r="H4" s="23">
        <f>VLOOKUP($C4,'MRP WP2'!$C$3:$H$502,6,FALSE)</f>
        <v>94.84</v>
      </c>
      <c r="J4" s="49">
        <f t="shared" ref="J4:J32" si="3">D4/1000000</f>
        <v>48734.831221520006</v>
      </c>
      <c r="K4" s="45">
        <f t="shared" ref="K4:K32" si="4">IFERROR(E4/100,"N/A")</f>
        <v>3.3340362716153517E-2</v>
      </c>
      <c r="L4" s="45">
        <f t="shared" ref="L4:L32" si="5">IFERROR(F4/100,"N/A")</f>
        <v>6.13E-2</v>
      </c>
      <c r="M4" s="230">
        <f t="shared" ref="M4:M32" si="6">IFERROR(K4*(1+0.5*L4)+L4,"N/A")</f>
        <v>9.5662244833403631E-2</v>
      </c>
      <c r="N4" s="46">
        <f t="shared" ref="N4:N31" si="7">IF(L4="N/A","N/A",J4/$J$33)</f>
        <v>4.7532084276846652E-2</v>
      </c>
      <c r="O4" s="47">
        <f t="shared" ref="O4:O31" si="8">IF(AND(ISNUMBER(J4),ISNUMBER(M4)),M4*N4,"N/A")</f>
        <v>4.5470258835336799E-3</v>
      </c>
    </row>
    <row r="5" spans="1:15">
      <c r="A5" s="23" t="s">
        <v>1404</v>
      </c>
      <c r="B5" s="23" t="s">
        <v>2224</v>
      </c>
      <c r="C5" s="23" t="str">
        <f>Input!E30</f>
        <v>AES</v>
      </c>
      <c r="D5" s="23">
        <f>VLOOKUP($C5,'MRP WP2'!$C$3:$H$502,2,FALSE)</f>
        <v>18609080815.080002</v>
      </c>
      <c r="E5" s="23">
        <f>VLOOKUP($C5,'MRP WP2'!$C$3:$H$502,3,FALSE)</f>
        <v>2.2720746590093324</v>
      </c>
      <c r="F5" s="23">
        <f>VLOOKUP($C5,'MRP WP2'!$C$3:$H$502,4,FALSE)</f>
        <v>8.3800000000000008</v>
      </c>
      <c r="G5" s="23">
        <f>VLOOKUP($C5,'MRP WP2'!$C$3:$H$502,5,FALSE)</f>
        <v>667.94979999999998</v>
      </c>
      <c r="H5" s="23">
        <f>VLOOKUP($C5,'MRP WP2'!$C$3:$H$502,6,FALSE)</f>
        <v>27.86</v>
      </c>
      <c r="J5" s="49">
        <f t="shared" si="3"/>
        <v>18609.08081508</v>
      </c>
      <c r="K5" s="45">
        <f t="shared" si="4"/>
        <v>2.2720746590093325E-2</v>
      </c>
      <c r="L5" s="45">
        <f t="shared" si="5"/>
        <v>8.3800000000000013E-2</v>
      </c>
      <c r="M5" s="230">
        <f t="shared" si="6"/>
        <v>0.10747274587221825</v>
      </c>
      <c r="N5" s="46">
        <f t="shared" si="7"/>
        <v>1.8149819655606983E-2</v>
      </c>
      <c r="O5" s="47">
        <f t="shared" si="8"/>
        <v>1.9506109554736412E-3</v>
      </c>
    </row>
    <row r="6" spans="1:15">
      <c r="A6" s="23" t="s">
        <v>2250</v>
      </c>
      <c r="B6" s="23" t="s">
        <v>2251</v>
      </c>
      <c r="C6" s="23" t="str">
        <f>Input!E31</f>
        <v>ATO</v>
      </c>
      <c r="D6" s="23">
        <f>VLOOKUP($C6,'MRP WP2'!$C$3:$H$502,2,FALSE)</f>
        <v>16180172856.759998</v>
      </c>
      <c r="E6" s="23">
        <f>VLOOKUP($C6,'MRP WP2'!$C$3:$H$502,3,FALSE)</f>
        <v>2.5527279065713793</v>
      </c>
      <c r="F6" s="23" t="str">
        <f>VLOOKUP($C6,'MRP WP2'!$C$3:$H$502,4,FALSE)</f>
        <v>#N/A N/A</v>
      </c>
      <c r="G6" s="23">
        <f>VLOOKUP($C6,'MRP WP2'!$C$3:$H$502,5,FALSE)</f>
        <v>141.01599999999999</v>
      </c>
      <c r="H6" s="23">
        <f>VLOOKUP($C6,'MRP WP2'!$C$3:$H$502,6,FALSE)</f>
        <v>114.74</v>
      </c>
      <c r="J6" s="49">
        <f t="shared" si="3"/>
        <v>16180.172856759998</v>
      </c>
      <c r="K6" s="45">
        <f t="shared" si="4"/>
        <v>2.5527279065713792E-2</v>
      </c>
      <c r="L6" s="45" t="str">
        <f t="shared" si="5"/>
        <v>N/A</v>
      </c>
      <c r="M6" s="230" t="str">
        <f t="shared" si="6"/>
        <v>N/A</v>
      </c>
      <c r="N6" s="46" t="str">
        <f t="shared" si="7"/>
        <v>N/A</v>
      </c>
      <c r="O6" s="47" t="str">
        <f t="shared" si="8"/>
        <v>N/A</v>
      </c>
    </row>
    <row r="7" spans="1:15">
      <c r="A7" s="23" t="s">
        <v>1450</v>
      </c>
      <c r="B7" s="23" t="s">
        <v>2256</v>
      </c>
      <c r="C7" s="23" t="str">
        <f>Input!E32</f>
        <v>AWK</v>
      </c>
      <c r="D7" s="23">
        <f>VLOOKUP($C7,'MRP WP2'!$C$3:$H$502,2,FALSE)</f>
        <v>28886994342.380005</v>
      </c>
      <c r="E7" s="23">
        <f>VLOOKUP($C7,'MRP WP2'!$C$3:$H$502,3,FALSE)</f>
        <v>1.6183042739346636</v>
      </c>
      <c r="F7" s="23">
        <f>VLOOKUP($C7,'MRP WP2'!$C$3:$H$502,4,FALSE)</f>
        <v>7.8129999999999997</v>
      </c>
      <c r="G7" s="23">
        <f>VLOOKUP($C7,'MRP WP2'!$C$3:$H$502,5,FALSE)</f>
        <v>181.8279</v>
      </c>
      <c r="H7" s="23">
        <f>VLOOKUP($C7,'MRP WP2'!$C$3:$H$502,6,FALSE)</f>
        <v>158.87</v>
      </c>
      <c r="J7" s="49">
        <f t="shared" si="3"/>
        <v>28886.994342380003</v>
      </c>
      <c r="K7" s="45">
        <f t="shared" si="4"/>
        <v>1.6183042739346634E-2</v>
      </c>
      <c r="L7" s="45">
        <f t="shared" si="5"/>
        <v>7.8129999999999991E-2</v>
      </c>
      <c r="M7" s="230">
        <f t="shared" si="6"/>
        <v>9.4945233303959195E-2</v>
      </c>
      <c r="N7" s="46">
        <f t="shared" si="7"/>
        <v>2.8174080327593137E-2</v>
      </c>
      <c r="O7" s="47">
        <f t="shared" si="8"/>
        <v>2.6749946298278175E-3</v>
      </c>
    </row>
    <row r="8" spans="1:15">
      <c r="A8" s="23" t="s">
        <v>2935</v>
      </c>
      <c r="B8" s="23" t="s">
        <v>2936</v>
      </c>
      <c r="C8" s="23" t="str">
        <f>Input!E33</f>
        <v>CEG</v>
      </c>
      <c r="D8" s="23">
        <f>VLOOKUP($C8,'MRP WP2'!$C$3:$H$502,2,FALSE)</f>
        <v>27818700874.919994</v>
      </c>
      <c r="E8" s="23">
        <f>VLOOKUP($C8,'MRP WP2'!$C$3:$H$502,3,FALSE)</f>
        <v>0.65523720056364498</v>
      </c>
      <c r="F8" s="23">
        <f>VLOOKUP($C8,'MRP WP2'!$C$3:$H$502,4,FALSE)</f>
        <v>40.99</v>
      </c>
      <c r="G8" s="23">
        <f>VLOOKUP($C8,'MRP WP2'!$C$3:$H$502,5,FALSE)</f>
        <v>326.66390000000001</v>
      </c>
      <c r="H8" s="23">
        <f>VLOOKUP($C8,'MRP WP2'!$C$3:$H$502,6,FALSE)</f>
        <v>85.16</v>
      </c>
      <c r="J8" s="49">
        <f t="shared" si="3"/>
        <v>27818.700874919996</v>
      </c>
      <c r="K8" s="45">
        <f t="shared" si="4"/>
        <v>6.5523720056364495E-3</v>
      </c>
      <c r="L8" s="45">
        <f t="shared" si="5"/>
        <v>0.40990000000000004</v>
      </c>
      <c r="M8" s="230">
        <f t="shared" si="6"/>
        <v>0.41779528064819166</v>
      </c>
      <c r="N8" s="46">
        <f t="shared" si="7"/>
        <v>2.7132151714012724E-2</v>
      </c>
      <c r="O8" s="47">
        <f t="shared" si="8"/>
        <v>1.1335684939945261E-2</v>
      </c>
    </row>
    <row r="9" spans="1:15">
      <c r="A9" s="23" t="s">
        <v>1526</v>
      </c>
      <c r="B9" s="23" t="s">
        <v>2304</v>
      </c>
      <c r="C9" s="23" t="str">
        <f>Input!E34</f>
        <v>CMS</v>
      </c>
      <c r="D9" s="23">
        <f>VLOOKUP($C9,'MRP WP2'!$C$3:$H$502,2,FALSE)</f>
        <v>18552882399.84</v>
      </c>
      <c r="E9" s="23">
        <f>VLOOKUP($C9,'MRP WP2'!$C$3:$H$502,3,FALSE)</f>
        <v>2.8879849812265332</v>
      </c>
      <c r="F9" s="23">
        <f>VLOOKUP($C9,'MRP WP2'!$C$3:$H$502,4,FALSE)</f>
        <v>8.09</v>
      </c>
      <c r="G9" s="23">
        <f>VLOOKUP($C9,'MRP WP2'!$C$3:$H$502,5,FALSE)</f>
        <v>290.2516</v>
      </c>
      <c r="H9" s="23">
        <f>VLOOKUP($C9,'MRP WP2'!$C$3:$H$502,6,FALSE)</f>
        <v>63.92</v>
      </c>
      <c r="J9" s="49">
        <f t="shared" si="3"/>
        <v>18552.88239984</v>
      </c>
      <c r="K9" s="45">
        <f t="shared" si="4"/>
        <v>2.8879849812265334E-2</v>
      </c>
      <c r="L9" s="45">
        <f t="shared" si="5"/>
        <v>8.09E-2</v>
      </c>
      <c r="M9" s="230">
        <f t="shared" si="6"/>
        <v>0.11094803973717146</v>
      </c>
      <c r="N9" s="46">
        <f t="shared" si="7"/>
        <v>1.8095008184171469E-2</v>
      </c>
      <c r="O9" s="47">
        <f t="shared" si="8"/>
        <v>2.0076056870618991E-3</v>
      </c>
    </row>
    <row r="10" spans="1:15">
      <c r="A10" s="23" t="s">
        <v>1529</v>
      </c>
      <c r="B10" s="23" t="s">
        <v>2306</v>
      </c>
      <c r="C10" s="23" t="str">
        <f>Input!E35</f>
        <v>CNP</v>
      </c>
      <c r="D10" s="23">
        <f>VLOOKUP($C10,'MRP WP2'!$C$3:$H$502,2,FALSE)</f>
        <v>19707528631.860001</v>
      </c>
      <c r="E10" s="23">
        <f>VLOOKUP($C10,'MRP WP2'!$C$3:$H$502,3,FALSE)</f>
        <v>2.1718300862344302</v>
      </c>
      <c r="F10" s="23">
        <f>VLOOKUP($C10,'MRP WP2'!$C$3:$H$502,4,FALSE)</f>
        <v>1.05</v>
      </c>
      <c r="G10" s="23">
        <f>VLOOKUP($C10,'MRP WP2'!$C$3:$H$502,5,FALSE)</f>
        <v>629.43239999999992</v>
      </c>
      <c r="H10" s="23">
        <f>VLOOKUP($C10,'MRP WP2'!$C$3:$H$502,6,FALSE)</f>
        <v>31.31</v>
      </c>
      <c r="J10" s="49">
        <f t="shared" si="3"/>
        <v>19707.528631860001</v>
      </c>
      <c r="K10" s="45">
        <f t="shared" si="4"/>
        <v>2.1718300862344303E-2</v>
      </c>
      <c r="L10" s="45">
        <f t="shared" si="5"/>
        <v>1.0500000000000001E-2</v>
      </c>
      <c r="M10" s="230">
        <f t="shared" si="6"/>
        <v>3.2332321941871613E-2</v>
      </c>
      <c r="N10" s="46">
        <f t="shared" si="7"/>
        <v>1.922115842691784E-2</v>
      </c>
      <c r="O10" s="47">
        <f t="shared" si="8"/>
        <v>6.2146468235482614E-4</v>
      </c>
    </row>
    <row r="11" spans="1:15">
      <c r="A11" s="23" t="s">
        <v>1554</v>
      </c>
      <c r="B11" s="23" t="s">
        <v>2320</v>
      </c>
      <c r="C11" s="23" t="str">
        <f>Input!E36</f>
        <v>D</v>
      </c>
      <c r="D11" s="23">
        <f>VLOOKUP($C11,'MRP WP2'!$C$3:$H$502,2,FALSE)</f>
        <v>52429675898.600006</v>
      </c>
      <c r="E11" s="23">
        <f>VLOOKUP($C11,'MRP WP2'!$C$3:$H$502,3,FALSE)</f>
        <v>4.2657342657342658</v>
      </c>
      <c r="F11" s="23">
        <f>VLOOKUP($C11,'MRP WP2'!$C$3:$H$502,4,FALSE)</f>
        <v>6.4630000000000001</v>
      </c>
      <c r="G11" s="23">
        <f>VLOOKUP($C11,'MRP WP2'!$C$3:$H$502,5,FALSE)</f>
        <v>833.27519999999993</v>
      </c>
      <c r="H11" s="23">
        <f>VLOOKUP($C11,'MRP WP2'!$C$3:$H$502,6,FALSE)</f>
        <v>62.92</v>
      </c>
      <c r="J11" s="49">
        <f t="shared" si="3"/>
        <v>52429.675898600006</v>
      </c>
      <c r="K11" s="45">
        <f t="shared" si="4"/>
        <v>4.265734265734266E-2</v>
      </c>
      <c r="L11" s="45">
        <f t="shared" si="5"/>
        <v>6.4630000000000007E-2</v>
      </c>
      <c r="M11" s="230">
        <f t="shared" si="6"/>
        <v>0.10866581468531469</v>
      </c>
      <c r="N11" s="46">
        <f t="shared" si="7"/>
        <v>5.113574236242701E-2</v>
      </c>
      <c r="O11" s="47">
        <f t="shared" si="8"/>
        <v>5.5567071033514898E-3</v>
      </c>
    </row>
    <row r="12" spans="1:15">
      <c r="A12" s="23" t="s">
        <v>1579</v>
      </c>
      <c r="B12" s="23" t="s">
        <v>2336</v>
      </c>
      <c r="C12" s="23" t="str">
        <f>Input!E37</f>
        <v>DTE</v>
      </c>
      <c r="D12" s="23">
        <f>VLOOKUP($C12,'MRP WP2'!$C$3:$H$502,2,FALSE)</f>
        <v>22847978729.100002</v>
      </c>
      <c r="E12" s="23">
        <f>VLOOKUP($C12,'MRP WP2'!$C$3:$H$502,3,FALSE)</f>
        <v>3.0170440091579751</v>
      </c>
      <c r="F12" s="23">
        <f>VLOOKUP($C12,'MRP WP2'!$C$3:$H$502,4,FALSE)</f>
        <v>6.133</v>
      </c>
      <c r="G12" s="23">
        <f>VLOOKUP($C12,'MRP WP2'!$C$3:$H$502,5,FALSE)</f>
        <v>193.74189999999999</v>
      </c>
      <c r="H12" s="23">
        <f>VLOOKUP($C12,'MRP WP2'!$C$3:$H$502,6,FALSE)</f>
        <v>117.93</v>
      </c>
      <c r="J12" s="49">
        <f t="shared" si="3"/>
        <v>22847.978729100003</v>
      </c>
      <c r="K12" s="45">
        <f t="shared" si="4"/>
        <v>3.017044009157975E-2</v>
      </c>
      <c r="L12" s="45">
        <f t="shared" si="5"/>
        <v>6.1330000000000003E-2</v>
      </c>
      <c r="M12" s="230">
        <f t="shared" si="6"/>
        <v>9.2425616636988048E-2</v>
      </c>
      <c r="N12" s="46">
        <f t="shared" si="7"/>
        <v>2.2284104064520222E-2</v>
      </c>
      <c r="O12" s="47">
        <f t="shared" si="8"/>
        <v>2.0596220593660933E-3</v>
      </c>
    </row>
    <row r="13" spans="1:15">
      <c r="A13" s="23" t="s">
        <v>1580</v>
      </c>
      <c r="B13" s="23" t="s">
        <v>2337</v>
      </c>
      <c r="C13" s="23" t="str">
        <f>Input!E38</f>
        <v>DUK</v>
      </c>
      <c r="D13" s="23">
        <f>VLOOKUP($C13,'MRP WP2'!$C$3:$H$502,2,FALSE)</f>
        <v>80834600000</v>
      </c>
      <c r="E13" s="23">
        <f>VLOOKUP($C13,'MRP WP2'!$C$3:$H$502,3,FALSE)</f>
        <v>3.7902457610973519</v>
      </c>
      <c r="F13" s="23">
        <f>VLOOKUP($C13,'MRP WP2'!$C$3:$H$502,4,FALSE)</f>
        <v>4.92</v>
      </c>
      <c r="G13" s="23">
        <f>VLOOKUP($C13,'MRP WP2'!$C$3:$H$502,5,FALSE)</f>
        <v>770</v>
      </c>
      <c r="H13" s="23">
        <f>VLOOKUP($C13,'MRP WP2'!$C$3:$H$502,6,FALSE)</f>
        <v>104.98</v>
      </c>
      <c r="J13" s="49">
        <f t="shared" si="3"/>
        <v>80834.600000000006</v>
      </c>
      <c r="K13" s="45">
        <f t="shared" si="4"/>
        <v>3.7902457610973522E-2</v>
      </c>
      <c r="L13" s="45">
        <f t="shared" si="5"/>
        <v>4.9200000000000001E-2</v>
      </c>
      <c r="M13" s="230">
        <f t="shared" si="6"/>
        <v>8.8034858068203464E-2</v>
      </c>
      <c r="N13" s="46">
        <f t="shared" si="7"/>
        <v>7.883964965879596E-2</v>
      </c>
      <c r="O13" s="47">
        <f t="shared" si="8"/>
        <v>6.9406373678589884E-3</v>
      </c>
    </row>
    <row r="14" spans="1:15">
      <c r="A14" s="23" t="s">
        <v>1591</v>
      </c>
      <c r="B14" s="23" t="s">
        <v>2344</v>
      </c>
      <c r="C14" s="23" t="str">
        <f>Input!E39</f>
        <v>ED</v>
      </c>
      <c r="D14" s="23">
        <f>VLOOKUP($C14,'MRP WP2'!$C$3:$H$502,2,FALSE)</f>
        <v>34240716203.519993</v>
      </c>
      <c r="E14" s="23">
        <f>VLOOKUP($C14,'MRP WP2'!$C$3:$H$502,3,FALSE)</f>
        <v>3.2780599025805786</v>
      </c>
      <c r="F14" s="23">
        <f>VLOOKUP($C14,'MRP WP2'!$C$3:$H$502,4,FALSE)</f>
        <v>3.9</v>
      </c>
      <c r="G14" s="23">
        <f>VLOOKUP($C14,'MRP WP2'!$C$3:$H$502,5,FALSE)</f>
        <v>354.86279999999999</v>
      </c>
      <c r="H14" s="23">
        <f>VLOOKUP($C14,'MRP WP2'!$C$3:$H$502,6,FALSE)</f>
        <v>96.49</v>
      </c>
      <c r="J14" s="49">
        <f t="shared" si="3"/>
        <v>34240.716203519994</v>
      </c>
      <c r="K14" s="45">
        <f t="shared" si="4"/>
        <v>3.2780599025805789E-2</v>
      </c>
      <c r="L14" s="45">
        <f t="shared" si="5"/>
        <v>3.9E-2</v>
      </c>
      <c r="M14" s="230">
        <f t="shared" si="6"/>
        <v>7.2419820706808996E-2</v>
      </c>
      <c r="N14" s="46">
        <f t="shared" si="7"/>
        <v>3.3395675484900952E-2</v>
      </c>
      <c r="O14" s="47">
        <f t="shared" si="8"/>
        <v>2.4185088309993034E-3</v>
      </c>
    </row>
    <row r="15" spans="1:15">
      <c r="A15" s="23" t="s">
        <v>1594</v>
      </c>
      <c r="B15" s="23" t="s">
        <v>2346</v>
      </c>
      <c r="C15" s="23" t="str">
        <f>Input!E40</f>
        <v>EIX</v>
      </c>
      <c r="D15" s="23">
        <f>VLOOKUP($C15,'MRP WP2'!$C$3:$H$502,2,FALSE)</f>
        <v>26043852766.800003</v>
      </c>
      <c r="E15" s="23">
        <f>VLOOKUP($C15,'MRP WP2'!$C$3:$H$502,3,FALSE)</f>
        <v>4.1217008797653962</v>
      </c>
      <c r="F15" s="23">
        <f>VLOOKUP($C15,'MRP WP2'!$C$3:$H$502,4,FALSE)</f>
        <v>3.2850000000000001</v>
      </c>
      <c r="G15" s="23">
        <f>VLOOKUP($C15,'MRP WP2'!$C$3:$H$502,5,FALSE)</f>
        <v>381.87469999999996</v>
      </c>
      <c r="H15" s="23">
        <f>VLOOKUP($C15,'MRP WP2'!$C$3:$H$502,6,FALSE)</f>
        <v>68.2</v>
      </c>
      <c r="J15" s="49">
        <f t="shared" si="3"/>
        <v>26043.852766800002</v>
      </c>
      <c r="K15" s="45">
        <f t="shared" si="4"/>
        <v>4.1217008797653963E-2</v>
      </c>
      <c r="L15" s="45">
        <f t="shared" si="5"/>
        <v>3.2850000000000004E-2</v>
      </c>
      <c r="M15" s="230">
        <f t="shared" si="6"/>
        <v>7.4743998167155434E-2</v>
      </c>
      <c r="N15" s="46">
        <f t="shared" si="7"/>
        <v>2.5401105812359756E-2</v>
      </c>
      <c r="O15" s="47">
        <f t="shared" si="8"/>
        <v>1.8985802062827389E-3</v>
      </c>
    </row>
    <row r="16" spans="1:15">
      <c r="A16" s="23" t="s">
        <v>1607</v>
      </c>
      <c r="B16" s="23" t="s">
        <v>2353</v>
      </c>
      <c r="C16" s="23" t="str">
        <f>Input!E41</f>
        <v>ES</v>
      </c>
      <c r="D16" s="23">
        <f>VLOOKUP($C16,'MRP WP2'!$C$3:$H$502,2,FALSE)</f>
        <v>29264789092.32</v>
      </c>
      <c r="E16" s="23">
        <f>VLOOKUP($C16,'MRP WP2'!$C$3:$H$502,3,FALSE)</f>
        <v>3.0385622470840277</v>
      </c>
      <c r="F16" s="23">
        <f>VLOOKUP($C16,'MRP WP2'!$C$3:$H$502,4,FALSE)</f>
        <v>6.0600000000000005</v>
      </c>
      <c r="G16" s="23">
        <f>VLOOKUP($C16,'MRP WP2'!$C$3:$H$502,5,FALSE)</f>
        <v>348.30739999999997</v>
      </c>
      <c r="H16" s="23">
        <f>VLOOKUP($C16,'MRP WP2'!$C$3:$H$502,6,FALSE)</f>
        <v>84.02</v>
      </c>
      <c r="J16" s="49">
        <f t="shared" si="3"/>
        <v>29264.789092319999</v>
      </c>
      <c r="K16" s="45">
        <f t="shared" si="4"/>
        <v>3.0385622470840278E-2</v>
      </c>
      <c r="L16" s="45">
        <f t="shared" si="5"/>
        <v>6.0600000000000008E-2</v>
      </c>
      <c r="M16" s="230">
        <f t="shared" si="6"/>
        <v>9.1906306831706752E-2</v>
      </c>
      <c r="N16" s="46">
        <f t="shared" si="7"/>
        <v>2.8542551325509893E-2</v>
      </c>
      <c r="O16" s="47">
        <f t="shared" si="8"/>
        <v>2.6232404798820505E-3</v>
      </c>
    </row>
    <row r="17" spans="1:15">
      <c r="A17" s="23" t="s">
        <v>1612</v>
      </c>
      <c r="B17" s="23" t="s">
        <v>2356</v>
      </c>
      <c r="C17" s="23" t="str">
        <f>Input!E42</f>
        <v>ETR</v>
      </c>
      <c r="D17" s="23">
        <f>VLOOKUP($C17,'MRP WP2'!$C$3:$H$502,2,FALSE)</f>
        <v>21683218809.599998</v>
      </c>
      <c r="E17" s="23">
        <f>VLOOKUP($C17,'MRP WP2'!$C$3:$H$502,3,FALSE)</f>
        <v>3.8241366366366365</v>
      </c>
      <c r="F17" s="23">
        <f>VLOOKUP($C17,'MRP WP2'!$C$3:$H$502,4,FALSE)</f>
        <v>6.3</v>
      </c>
      <c r="G17" s="23">
        <f>VLOOKUP($C17,'MRP WP2'!$C$3:$H$502,5,FALSE)</f>
        <v>203.4837</v>
      </c>
      <c r="H17" s="23">
        <f>VLOOKUP($C17,'MRP WP2'!$C$3:$H$502,6,FALSE)</f>
        <v>106.56</v>
      </c>
      <c r="J17" s="49">
        <f t="shared" si="3"/>
        <v>21683.218809599999</v>
      </c>
      <c r="K17" s="45">
        <f t="shared" si="4"/>
        <v>3.8241366366366367E-2</v>
      </c>
      <c r="L17" s="45">
        <f t="shared" si="5"/>
        <v>6.3E-2</v>
      </c>
      <c r="M17" s="230">
        <f t="shared" si="6"/>
        <v>0.10244596940690691</v>
      </c>
      <c r="N17" s="46">
        <f t="shared" si="7"/>
        <v>2.1148089734146995E-2</v>
      </c>
      <c r="O17" s="47">
        <f t="shared" si="8"/>
        <v>2.1665365539189452E-3</v>
      </c>
    </row>
    <row r="18" spans="1:15">
      <c r="A18" s="23" t="s">
        <v>2357</v>
      </c>
      <c r="B18" s="23" t="s">
        <v>2358</v>
      </c>
      <c r="C18" s="23" t="str">
        <f>Input!E43</f>
        <v>EVRG</v>
      </c>
      <c r="D18" s="23">
        <f>VLOOKUP($C18,'MRP WP2'!$C$3:$H$502,2,FALSE)</f>
        <v>14431888777.640001</v>
      </c>
      <c r="E18" s="23">
        <f>VLOOKUP($C18,'MRP WP2'!$C$3:$H$502,3,FALSE)</f>
        <v>3.696931149626332</v>
      </c>
      <c r="F18" s="23">
        <f>VLOOKUP($C18,'MRP WP2'!$C$3:$H$502,4,FALSE)</f>
        <v>5.08</v>
      </c>
      <c r="G18" s="23">
        <f>VLOOKUP($C18,'MRP WP2'!$C$3:$H$502,5,FALSE)</f>
        <v>229.47829999999999</v>
      </c>
      <c r="H18" s="23">
        <f>VLOOKUP($C18,'MRP WP2'!$C$3:$H$502,6,FALSE)</f>
        <v>62.89</v>
      </c>
      <c r="J18" s="49">
        <f t="shared" si="3"/>
        <v>14431.888777640001</v>
      </c>
      <c r="K18" s="45">
        <f t="shared" si="4"/>
        <v>3.696931149626332E-2</v>
      </c>
      <c r="L18" s="45">
        <f t="shared" si="5"/>
        <v>5.0799999999999998E-2</v>
      </c>
      <c r="M18" s="230">
        <f t="shared" si="6"/>
        <v>8.8708332008268415E-2</v>
      </c>
      <c r="N18" s="46">
        <f t="shared" si="7"/>
        <v>1.4075718258565597E-2</v>
      </c>
      <c r="O18" s="47">
        <f t="shared" si="8"/>
        <v>1.2486334885356827E-3</v>
      </c>
    </row>
    <row r="19" spans="1:15">
      <c r="A19" s="23" t="s">
        <v>2659</v>
      </c>
      <c r="B19" s="23" t="s">
        <v>2360</v>
      </c>
      <c r="C19" s="23" t="str">
        <f>Input!E44</f>
        <v>EXC</v>
      </c>
      <c r="D19" s="23">
        <f>VLOOKUP($C19,'MRP WP2'!$C$3:$H$502,2,FALSE)</f>
        <v>43022419961.400002</v>
      </c>
      <c r="E19" s="23">
        <f>VLOOKUP($C19,'MRP WP2'!$C$3:$H$502,3,FALSE)</f>
        <v>3.2134624250806825</v>
      </c>
      <c r="F19" s="23">
        <f>VLOOKUP($C19,'MRP WP2'!$C$3:$H$502,4,FALSE)</f>
        <v>8.1300000000000008</v>
      </c>
      <c r="G19" s="23">
        <f>VLOOKUP($C19,'MRP WP2'!$C$3:$H$502,5,FALSE)</f>
        <v>991.75699999999995</v>
      </c>
      <c r="H19" s="23">
        <f>VLOOKUP($C19,'MRP WP2'!$C$3:$H$502,6,FALSE)</f>
        <v>43.38</v>
      </c>
      <c r="J19" s="49">
        <f t="shared" si="3"/>
        <v>43022.419961400003</v>
      </c>
      <c r="K19" s="45">
        <f t="shared" si="4"/>
        <v>3.2134624250806827E-2</v>
      </c>
      <c r="L19" s="45">
        <f t="shared" si="5"/>
        <v>8.1300000000000011E-2</v>
      </c>
      <c r="M19" s="230">
        <f t="shared" si="6"/>
        <v>0.11474089672660215</v>
      </c>
      <c r="N19" s="46">
        <f t="shared" si="7"/>
        <v>4.1960651963767567E-2</v>
      </c>
      <c r="O19" s="47">
        <f t="shared" si="8"/>
        <v>4.8146028335555504E-3</v>
      </c>
    </row>
    <row r="20" spans="1:15">
      <c r="A20" s="23" t="s">
        <v>1629</v>
      </c>
      <c r="B20" s="23" t="s">
        <v>2370</v>
      </c>
      <c r="C20" s="23" t="str">
        <f>Input!E45</f>
        <v>FE</v>
      </c>
      <c r="D20" s="23">
        <f>VLOOKUP($C20,'MRP WP2'!$C$3:$H$502,2,FALSE)</f>
        <v>24431014022.349998</v>
      </c>
      <c r="E20" s="23">
        <f>VLOOKUP($C20,'MRP WP2'!$C$3:$H$502,3,FALSE)</f>
        <v>3.6601919026445127</v>
      </c>
      <c r="F20" s="23">
        <f>VLOOKUP($C20,'MRP WP2'!$C$3:$H$502,4,FALSE)</f>
        <v>-0.33</v>
      </c>
      <c r="G20" s="23">
        <f>VLOOKUP($C20,'MRP WP2'!$C$3:$H$502,5,FALSE)</f>
        <v>571.75319999999999</v>
      </c>
      <c r="H20" s="23">
        <f>VLOOKUP($C20,'MRP WP2'!$C$3:$H$502,6,FALSE)</f>
        <v>42.73</v>
      </c>
      <c r="J20" s="49">
        <f t="shared" si="3"/>
        <v>24431.014022349998</v>
      </c>
      <c r="K20" s="45">
        <f t="shared" si="4"/>
        <v>3.6601919026445127E-2</v>
      </c>
      <c r="L20" s="45">
        <f t="shared" si="5"/>
        <v>-3.3E-3</v>
      </c>
      <c r="M20" s="230">
        <f t="shared" si="6"/>
        <v>3.3241525860051496E-2</v>
      </c>
      <c r="N20" s="46">
        <f t="shared" si="7"/>
        <v>2.3828070978655243E-2</v>
      </c>
      <c r="O20" s="47">
        <f t="shared" si="8"/>
        <v>7.9208143763211082E-4</v>
      </c>
    </row>
    <row r="21" spans="1:15">
      <c r="A21" s="23" t="s">
        <v>2456</v>
      </c>
      <c r="B21" s="23" t="s">
        <v>2457</v>
      </c>
      <c r="C21" s="23" t="str">
        <f>Input!E46</f>
        <v>LNT</v>
      </c>
      <c r="D21" s="23">
        <f>VLOOKUP($C21,'MRP WP2'!$C$3:$H$502,2,FALSE)</f>
        <v>13934221783.299999</v>
      </c>
      <c r="E21" s="23">
        <f>VLOOKUP($C21,'MRP WP2'!$C$3:$H$502,3,FALSE)</f>
        <v>3.0805260313457037</v>
      </c>
      <c r="F21" s="23">
        <f>VLOOKUP($C21,'MRP WP2'!$C$3:$H$502,4,FALSE)</f>
        <v>6.093</v>
      </c>
      <c r="G21" s="23">
        <f>VLOOKUP($C21,'MRP WP2'!$C$3:$H$502,5,FALSE)</f>
        <v>251.02179999999998</v>
      </c>
      <c r="H21" s="23">
        <f>VLOOKUP($C21,'MRP WP2'!$C$3:$H$502,6,FALSE)</f>
        <v>55.51</v>
      </c>
      <c r="J21" s="49">
        <f t="shared" si="3"/>
        <v>13934.2217833</v>
      </c>
      <c r="K21" s="45">
        <f t="shared" si="4"/>
        <v>3.0805260313457036E-2</v>
      </c>
      <c r="L21" s="45">
        <f t="shared" si="5"/>
        <v>6.0929999999999998E-2</v>
      </c>
      <c r="M21" s="230">
        <f t="shared" si="6"/>
        <v>9.2673742568906509E-2</v>
      </c>
      <c r="N21" s="46">
        <f t="shared" si="7"/>
        <v>1.359033339267263E-2</v>
      </c>
      <c r="O21" s="47">
        <f t="shared" si="8"/>
        <v>1.2594670582581572E-3</v>
      </c>
    </row>
    <row r="22" spans="1:15">
      <c r="A22" s="23" t="s">
        <v>1823</v>
      </c>
      <c r="B22" s="23" t="s">
        <v>2497</v>
      </c>
      <c r="C22" s="23" t="str">
        <f>Input!E47</f>
        <v>NEE</v>
      </c>
      <c r="D22" s="23">
        <f>VLOOKUP($C22,'MRP WP2'!$C$3:$H$502,2,FALSE)</f>
        <v>168273018051.36002</v>
      </c>
      <c r="E22" s="23">
        <f>VLOOKUP($C22,'MRP WP2'!$C$3:$H$502,3,FALSE)</f>
        <v>2.0016532829475673</v>
      </c>
      <c r="F22" s="23">
        <f>VLOOKUP($C22,'MRP WP2'!$C$3:$H$502,4,FALSE)</f>
        <v>10.66</v>
      </c>
      <c r="G22" s="23">
        <f>VLOOKUP($C22,'MRP WP2'!$C$3:$H$502,5,FALSE)</f>
        <v>1987.164</v>
      </c>
      <c r="H22" s="23">
        <f>VLOOKUP($C22,'MRP WP2'!$C$3:$H$502,6,FALSE)</f>
        <v>84.68</v>
      </c>
      <c r="J22" s="49">
        <f t="shared" si="3"/>
        <v>168273.01805136001</v>
      </c>
      <c r="K22" s="45">
        <f t="shared" si="4"/>
        <v>2.0016532829475672E-2</v>
      </c>
      <c r="L22" s="45">
        <f t="shared" si="5"/>
        <v>0.1066</v>
      </c>
      <c r="M22" s="230">
        <f t="shared" si="6"/>
        <v>0.12768341402928673</v>
      </c>
      <c r="N22" s="46">
        <f t="shared" si="7"/>
        <v>0.16412013902706848</v>
      </c>
      <c r="O22" s="47">
        <f t="shared" si="8"/>
        <v>2.0955419661937286E-2</v>
      </c>
    </row>
    <row r="23" spans="1:15">
      <c r="A23" s="23" t="s">
        <v>1828</v>
      </c>
      <c r="B23" s="23" t="s">
        <v>2499</v>
      </c>
      <c r="C23" s="23" t="str">
        <f>Input!E48</f>
        <v>NI</v>
      </c>
      <c r="D23" s="23">
        <f>VLOOKUP($C23,'MRP WP2'!$C$3:$H$502,2,FALSE)</f>
        <v>11286473364.18</v>
      </c>
      <c r="E23" s="23">
        <f>VLOOKUP($C23,'MRP WP2'!$C$3:$H$502,3,FALSE)</f>
        <v>3.3825116948542644</v>
      </c>
      <c r="F23" s="23">
        <f>VLOOKUP($C23,'MRP WP2'!$C$3:$H$502,4,FALSE)</f>
        <v>7.65</v>
      </c>
      <c r="G23" s="23">
        <f>VLOOKUP($C23,'MRP WP2'!$C$3:$H$502,5,FALSE)</f>
        <v>406.1343</v>
      </c>
      <c r="H23" s="23">
        <f>VLOOKUP($C23,'MRP WP2'!$C$3:$H$502,6,FALSE)</f>
        <v>27.79</v>
      </c>
      <c r="J23" s="49">
        <f t="shared" si="3"/>
        <v>11286.473364179999</v>
      </c>
      <c r="K23" s="45">
        <f t="shared" si="4"/>
        <v>3.3825116948542643E-2</v>
      </c>
      <c r="L23" s="45">
        <f t="shared" si="5"/>
        <v>7.6499999999999999E-2</v>
      </c>
      <c r="M23" s="230">
        <f t="shared" si="6"/>
        <v>0.11161892767182439</v>
      </c>
      <c r="N23" s="46">
        <f t="shared" si="7"/>
        <v>1.1007929845824478E-2</v>
      </c>
      <c r="O23" s="47">
        <f t="shared" si="8"/>
        <v>1.2286933252775994E-3</v>
      </c>
    </row>
    <row r="24" spans="1:15">
      <c r="A24" s="23" t="s">
        <v>1833</v>
      </c>
      <c r="B24" s="23" t="s">
        <v>2502</v>
      </c>
      <c r="C24" s="23" t="str">
        <f>Input!E49</f>
        <v>NRG</v>
      </c>
      <c r="D24" s="23">
        <f>VLOOKUP($C24,'MRP WP2'!$C$3:$H$502,2,FALSE)</f>
        <v>6802835868.5199995</v>
      </c>
      <c r="E24" s="23">
        <f>VLOOKUP($C24,'MRP WP2'!$C$3:$H$502,3,FALSE)</f>
        <v>4.3914680050188206</v>
      </c>
      <c r="F24" s="23">
        <f>VLOOKUP($C24,'MRP WP2'!$C$3:$H$502,4,FALSE)</f>
        <v>-3.67</v>
      </c>
      <c r="G24" s="23">
        <f>VLOOKUP($C24,'MRP WP2'!$C$3:$H$502,5,FALSE)</f>
        <v>213.3888</v>
      </c>
      <c r="H24" s="23">
        <f>VLOOKUP($C24,'MRP WP2'!$C$3:$H$502,6,FALSE)</f>
        <v>31.88</v>
      </c>
      <c r="J24" s="49">
        <f t="shared" si="3"/>
        <v>6802.8358685199992</v>
      </c>
      <c r="K24" s="45">
        <f t="shared" si="4"/>
        <v>4.3914680050188205E-2</v>
      </c>
      <c r="L24" s="45">
        <f t="shared" si="5"/>
        <v>-3.6699999999999997E-2</v>
      </c>
      <c r="M24" s="230">
        <f t="shared" si="6"/>
        <v>6.4088456712672534E-3</v>
      </c>
      <c r="N24" s="46">
        <f t="shared" si="7"/>
        <v>6.6349458840695395E-3</v>
      </c>
      <c r="O24" s="47">
        <f t="shared" si="8"/>
        <v>4.2522344208211545E-5</v>
      </c>
    </row>
    <row r="25" spans="1:15">
      <c r="A25" s="23" t="s">
        <v>3030</v>
      </c>
      <c r="B25" s="23" t="s">
        <v>3031</v>
      </c>
      <c r="C25" s="23" t="str">
        <f>Input!E50</f>
        <v>PCG</v>
      </c>
      <c r="D25" s="23">
        <f>VLOOKUP($C25,'MRP WP2'!$C$3:$H$502,2,FALSE)</f>
        <v>31584554350.650002</v>
      </c>
      <c r="E25" s="23">
        <f>VLOOKUP($C25,'MRP WP2'!$C$3:$H$502,3,FALSE)</f>
        <v>0</v>
      </c>
      <c r="F25" s="23">
        <f>VLOOKUP($C25,'MRP WP2'!$C$3:$H$502,4,FALSE)</f>
        <v>6.2549999999999999</v>
      </c>
      <c r="G25" s="23">
        <f>VLOOKUP($C25,'MRP WP2'!$C$3:$H$502,5,FALSE)</f>
        <v>1987.6999999999998</v>
      </c>
      <c r="H25" s="23">
        <f>VLOOKUP($C25,'MRP WP2'!$C$3:$H$502,6,FALSE)</f>
        <v>15.89</v>
      </c>
      <c r="J25" s="49">
        <f t="shared" si="3"/>
        <v>31584.55435065</v>
      </c>
      <c r="K25" s="45">
        <f t="shared" si="4"/>
        <v>0</v>
      </c>
      <c r="L25" s="45">
        <f t="shared" si="5"/>
        <v>6.2549999999999994E-2</v>
      </c>
      <c r="M25" s="230">
        <f t="shared" si="6"/>
        <v>6.2549999999999994E-2</v>
      </c>
      <c r="N25" s="46">
        <f t="shared" si="7"/>
        <v>3.080506614289482E-2</v>
      </c>
      <c r="O25" s="47">
        <f t="shared" si="8"/>
        <v>1.9268568872380708E-3</v>
      </c>
    </row>
    <row r="26" spans="1:15">
      <c r="A26" s="23" t="s">
        <v>1861</v>
      </c>
      <c r="B26" s="23" t="s">
        <v>2519</v>
      </c>
      <c r="C26" s="23" t="str">
        <f>Input!E51</f>
        <v>PEG</v>
      </c>
      <c r="D26" s="23">
        <f>VLOOKUP($C26,'MRP WP2'!$C$3:$H$502,2,FALSE)</f>
        <v>31264190959.040001</v>
      </c>
      <c r="E26" s="23">
        <f>VLOOKUP($C26,'MRP WP2'!$C$3:$H$502,3,FALSE)</f>
        <v>3.4423874880306418</v>
      </c>
      <c r="F26" s="23">
        <f>VLOOKUP($C26,'MRP WP2'!$C$3:$H$502,4,FALSE)</f>
        <v>4.6500000000000004</v>
      </c>
      <c r="G26" s="23">
        <f>VLOOKUP($C26,'MRP WP2'!$C$3:$H$502,5,FALSE)</f>
        <v>498.94969999999995</v>
      </c>
      <c r="H26" s="23">
        <f>VLOOKUP($C26,'MRP WP2'!$C$3:$H$502,6,FALSE)</f>
        <v>62.66</v>
      </c>
      <c r="J26" s="49">
        <f t="shared" si="3"/>
        <v>31264.190959039999</v>
      </c>
      <c r="K26" s="45">
        <f t="shared" si="4"/>
        <v>3.4423874880306418E-2</v>
      </c>
      <c r="L26" s="45">
        <f t="shared" si="5"/>
        <v>4.6500000000000007E-2</v>
      </c>
      <c r="M26" s="230">
        <f t="shared" si="6"/>
        <v>8.1724229971273543E-2</v>
      </c>
      <c r="N26" s="46">
        <f t="shared" si="7"/>
        <v>3.0492609131193938E-2</v>
      </c>
      <c r="O26" s="47">
        <f t="shared" si="8"/>
        <v>2.4919850010618489E-3</v>
      </c>
    </row>
    <row r="27" spans="1:15">
      <c r="A27" s="23" t="s">
        <v>1884</v>
      </c>
      <c r="B27" s="23" t="s">
        <v>2533</v>
      </c>
      <c r="C27" s="23" t="str">
        <f>Input!E52</f>
        <v>PNW</v>
      </c>
      <c r="D27" s="23">
        <f>VLOOKUP($C27,'MRP WP2'!$C$3:$H$502,2,FALSE)</f>
        <v>8527377100.1100016</v>
      </c>
      <c r="E27" s="23">
        <f>VLOOKUP($C27,'MRP WP2'!$C$3:$H$502,3,FALSE)</f>
        <v>4.5283269205254078</v>
      </c>
      <c r="F27" s="23">
        <f>VLOOKUP($C27,'MRP WP2'!$C$3:$H$502,4,FALSE)</f>
        <v>-3.04</v>
      </c>
      <c r="G27" s="23">
        <f>VLOOKUP($C27,'MRP WP2'!$C$3:$H$502,5,FALSE)</f>
        <v>113.14019999999999</v>
      </c>
      <c r="H27" s="23">
        <f>VLOOKUP($C27,'MRP WP2'!$C$3:$H$502,6,FALSE)</f>
        <v>75.37</v>
      </c>
      <c r="J27" s="49">
        <f t="shared" si="3"/>
        <v>8527.3771001100013</v>
      </c>
      <c r="K27" s="45">
        <f t="shared" si="4"/>
        <v>4.5283269205254079E-2</v>
      </c>
      <c r="L27" s="45">
        <f t="shared" si="5"/>
        <v>-3.04E-2</v>
      </c>
      <c r="M27" s="230">
        <f t="shared" si="6"/>
        <v>1.4194963513334217E-2</v>
      </c>
      <c r="N27" s="46">
        <f t="shared" si="7"/>
        <v>8.3169264532899512E-3</v>
      </c>
      <c r="O27" s="47">
        <f t="shared" si="8"/>
        <v>1.1805846754753502E-4</v>
      </c>
    </row>
    <row r="28" spans="1:15">
      <c r="A28" s="23" t="s">
        <v>1887</v>
      </c>
      <c r="B28" s="23" t="s">
        <v>2535</v>
      </c>
      <c r="C28" s="23" t="str">
        <f>Input!E53</f>
        <v>PPL</v>
      </c>
      <c r="D28" s="23">
        <f>VLOOKUP($C28,'MRP WP2'!$C$3:$H$502,2,FALSE)</f>
        <v>22538702673.239998</v>
      </c>
      <c r="E28" s="23">
        <f>VLOOKUP($C28,'MRP WP2'!$C$3:$H$502,3,FALSE)</f>
        <v>2.9500163345311989</v>
      </c>
      <c r="F28" s="23">
        <f>VLOOKUP($C28,'MRP WP2'!$C$3:$H$502,4,FALSE)</f>
        <v>17</v>
      </c>
      <c r="G28" s="23">
        <f>VLOOKUP($C28,'MRP WP2'!$C$3:$H$502,5,FALSE)</f>
        <v>736.31830000000002</v>
      </c>
      <c r="H28" s="23">
        <f>VLOOKUP($C28,'MRP WP2'!$C$3:$H$502,6,FALSE)</f>
        <v>30.61</v>
      </c>
      <c r="J28" s="49">
        <f t="shared" si="3"/>
        <v>22538.702673239997</v>
      </c>
      <c r="K28" s="45">
        <f t="shared" si="4"/>
        <v>2.950016334531199E-2</v>
      </c>
      <c r="L28" s="45">
        <f t="shared" si="5"/>
        <v>0.17</v>
      </c>
      <c r="M28" s="230">
        <f t="shared" si="6"/>
        <v>0.20200767722966351</v>
      </c>
      <c r="N28" s="46">
        <f t="shared" si="7"/>
        <v>2.1982460759650067E-2</v>
      </c>
      <c r="O28" s="47">
        <f t="shared" si="8"/>
        <v>4.4406258378491348E-3</v>
      </c>
    </row>
    <row r="29" spans="1:15">
      <c r="A29" s="23" t="s">
        <v>1935</v>
      </c>
      <c r="B29" s="23" t="s">
        <v>2569</v>
      </c>
      <c r="C29" s="23" t="str">
        <f>Input!E54</f>
        <v>SO</v>
      </c>
      <c r="D29" s="23">
        <f>VLOOKUP($C29,'MRP WP2'!$C$3:$H$502,2,FALSE)</f>
        <v>76555473264.959991</v>
      </c>
      <c r="E29" s="23">
        <f>VLOOKUP($C29,'MRP WP2'!$C$3:$H$502,3,FALSE)</f>
        <v>3.8395904436860073</v>
      </c>
      <c r="F29" s="23">
        <f>VLOOKUP($C29,'MRP WP2'!$C$3:$H$502,4,FALSE)</f>
        <v>5.0670000000000002</v>
      </c>
      <c r="G29" s="23">
        <f>VLOOKUP($C29,'MRP WP2'!$C$3:$H$502,5,FALSE)</f>
        <v>1088.673</v>
      </c>
      <c r="H29" s="23">
        <f>VLOOKUP($C29,'MRP WP2'!$C$3:$H$502,6,FALSE)</f>
        <v>70.319999999999993</v>
      </c>
      <c r="J29" s="49">
        <f t="shared" si="3"/>
        <v>76555.47326495999</v>
      </c>
      <c r="K29" s="45">
        <f t="shared" si="4"/>
        <v>3.839590443686007E-2</v>
      </c>
      <c r="L29" s="45">
        <f t="shared" si="5"/>
        <v>5.067E-2</v>
      </c>
      <c r="M29" s="230">
        <f t="shared" si="6"/>
        <v>9.0038664675767932E-2</v>
      </c>
      <c r="N29" s="46">
        <f t="shared" si="7"/>
        <v>7.4666129252483046E-2</v>
      </c>
      <c r="O29" s="47">
        <f t="shared" si="8"/>
        <v>6.7228385744018682E-3</v>
      </c>
    </row>
    <row r="30" spans="1:15">
      <c r="A30" s="23" t="s">
        <v>1940</v>
      </c>
      <c r="B30" s="23" t="s">
        <v>2572</v>
      </c>
      <c r="C30" s="23" t="str">
        <f>Input!E55</f>
        <v>SRE</v>
      </c>
      <c r="D30" s="23">
        <f>VLOOKUP($C30,'MRP WP2'!$C$3:$H$502,2,FALSE)</f>
        <v>50554234771.290009</v>
      </c>
      <c r="E30" s="23">
        <f>VLOOKUP($C30,'MRP WP2'!$C$3:$H$502,3,FALSE)</f>
        <v>2.8601629049306725</v>
      </c>
      <c r="F30" s="23">
        <f>VLOOKUP($C30,'MRP WP2'!$C$3:$H$502,4,FALSE)</f>
        <v>5.42</v>
      </c>
      <c r="G30" s="23">
        <f>VLOOKUP($C30,'MRP WP2'!$C$3:$H$502,5,FALSE)</f>
        <v>314.33339999999998</v>
      </c>
      <c r="H30" s="23">
        <f>VLOOKUP($C30,'MRP WP2'!$C$3:$H$502,6,FALSE)</f>
        <v>160.83000000000001</v>
      </c>
      <c r="J30" s="49">
        <f t="shared" si="3"/>
        <v>50554.234771290008</v>
      </c>
      <c r="K30" s="45">
        <f t="shared" si="4"/>
        <v>2.8601629049306725E-2</v>
      </c>
      <c r="L30" s="45">
        <f t="shared" si="5"/>
        <v>5.4199999999999998E-2</v>
      </c>
      <c r="M30" s="230">
        <f t="shared" si="6"/>
        <v>8.3576733196542935E-2</v>
      </c>
      <c r="N30" s="46">
        <f t="shared" si="7"/>
        <v>4.9306586018079197E-2</v>
      </c>
      <c r="O30" s="47">
        <f t="shared" si="8"/>
        <v>4.1208833844653993E-3</v>
      </c>
    </row>
    <row r="31" spans="1:15">
      <c r="A31" s="23" t="s">
        <v>2021</v>
      </c>
      <c r="B31" s="23" t="s">
        <v>2619</v>
      </c>
      <c r="C31" s="23" t="str">
        <f>Input!E56</f>
        <v>WEC</v>
      </c>
      <c r="D31" s="23">
        <f>VLOOKUP($C31,'MRP WP2'!$C$3:$H$502,2,FALSE)</f>
        <v>30202856343.249996</v>
      </c>
      <c r="E31" s="23">
        <f>VLOOKUP($C31,'MRP WP2'!$C$3:$H$502,3,FALSE)</f>
        <v>3.0370757180156658</v>
      </c>
      <c r="F31" s="23">
        <f>VLOOKUP($C31,'MRP WP2'!$C$3:$H$502,4,FALSE)</f>
        <v>6.7700000000000005</v>
      </c>
      <c r="G31" s="23">
        <f>VLOOKUP($C31,'MRP WP2'!$C$3:$H$502,5,FALSE)</f>
        <v>315.43450000000001</v>
      </c>
      <c r="H31" s="23">
        <f>VLOOKUP($C31,'MRP WP2'!$C$3:$H$502,6,FALSE)</f>
        <v>95.75</v>
      </c>
      <c r="J31" s="49">
        <f t="shared" si="3"/>
        <v>30202.856343249998</v>
      </c>
      <c r="K31" s="45">
        <f t="shared" si="4"/>
        <v>3.0370757180156659E-2</v>
      </c>
      <c r="L31" s="45">
        <f t="shared" si="5"/>
        <v>6.770000000000001E-2</v>
      </c>
      <c r="M31" s="230">
        <f t="shared" si="6"/>
        <v>9.9098807310704973E-2</v>
      </c>
      <c r="N31" s="46">
        <f t="shared" si="7"/>
        <v>2.9457467628920944E-2</v>
      </c>
      <c r="O31" s="47">
        <f t="shared" si="8"/>
        <v>2.919199908419766E-3</v>
      </c>
    </row>
    <row r="32" spans="1:15">
      <c r="A32" s="23" t="s">
        <v>2188</v>
      </c>
      <c r="B32" s="23" t="s">
        <v>2630</v>
      </c>
      <c r="C32" s="23" t="str">
        <f>Input!E57</f>
        <v>XEL</v>
      </c>
      <c r="D32" s="23">
        <f>VLOOKUP($C32,'MRP WP2'!$C$3:$H$502,2,FALSE)</f>
        <v>38947675460.32</v>
      </c>
      <c r="E32" s="23">
        <f>VLOOKUP($C32,'MRP WP2'!$C$3:$H$502,3,FALSE)</f>
        <v>2.7328930729239849</v>
      </c>
      <c r="F32" s="23">
        <f>VLOOKUP($C32,'MRP WP2'!$C$3:$H$502,4,FALSE)</f>
        <v>6.4649999999999999</v>
      </c>
      <c r="G32" s="23">
        <f>VLOOKUP($C32,'MRP WP2'!$C$3:$H$502,5,FALSE)</f>
        <v>547.24849999999992</v>
      </c>
      <c r="H32" s="23">
        <f>VLOOKUP($C32,'MRP WP2'!$C$3:$H$502,6,FALSE)</f>
        <v>71.17</v>
      </c>
      <c r="J32" s="274">
        <f t="shared" si="3"/>
        <v>38947.675460320002</v>
      </c>
      <c r="K32" s="45">
        <f t="shared" si="4"/>
        <v>2.732893072923985E-2</v>
      </c>
      <c r="L32" s="45">
        <f t="shared" si="5"/>
        <v>6.4649999999999999E-2</v>
      </c>
      <c r="M32" s="230">
        <f t="shared" si="6"/>
        <v>9.2862338415062529E-2</v>
      </c>
      <c r="N32" s="46">
        <f>IF(L32="N/A","N/A",J32/$J$33)</f>
        <v>3.7986469758199005E-2</v>
      </c>
      <c r="O32" s="275">
        <f>IF(AND(ISNUMBER(J32),ISNUMBER(M32)),M32*N32,"N/A")</f>
        <v>3.5275124098794147E-3</v>
      </c>
    </row>
    <row r="33" spans="1:15">
      <c r="A33" s="217"/>
      <c r="B33" s="217"/>
      <c r="C33" s="23"/>
      <c r="D33" s="217"/>
      <c r="E33" s="217"/>
      <c r="F33" s="217"/>
      <c r="G33" s="217"/>
      <c r="H33" s="217"/>
      <c r="J33" s="231">
        <f>SUMIF(M3:M32,"&lt;&gt;n/a",J3:J32)</f>
        <v>1025303.8965779</v>
      </c>
      <c r="O33" s="232">
        <f>SUM(O3:O32)</f>
        <v>0.10569620327371776</v>
      </c>
    </row>
    <row r="34" spans="1:15">
      <c r="A34" s="217" t="s">
        <v>1309</v>
      </c>
      <c r="B34" s="217" t="s">
        <v>1309</v>
      </c>
      <c r="C34" s="23"/>
      <c r="D34" s="217"/>
      <c r="E34" s="217"/>
      <c r="F34" s="217"/>
      <c r="G34" s="217"/>
      <c r="H34" s="217"/>
      <c r="J34" s="231"/>
      <c r="K34" s="231"/>
      <c r="L34" s="231"/>
      <c r="M34" s="231"/>
      <c r="N34" s="231"/>
      <c r="O34" s="231"/>
    </row>
    <row r="35" spans="1:15">
      <c r="A35" s="217" t="s">
        <v>1309</v>
      </c>
      <c r="B35" s="217" t="s">
        <v>1309</v>
      </c>
      <c r="C35" s="217"/>
      <c r="D35" s="217"/>
      <c r="E35" s="217"/>
      <c r="F35" s="217"/>
      <c r="G35" s="217"/>
      <c r="H35" s="217"/>
      <c r="J35" s="231"/>
      <c r="K35" s="231"/>
      <c r="L35" s="231"/>
      <c r="M35" s="231"/>
      <c r="N35" s="231"/>
      <c r="O35" s="231"/>
    </row>
    <row r="36" spans="1:15">
      <c r="A36" s="217" t="s">
        <v>1309</v>
      </c>
      <c r="B36" s="217" t="s">
        <v>1309</v>
      </c>
      <c r="C36" s="217"/>
      <c r="D36" s="217"/>
      <c r="E36" s="217"/>
      <c r="F36" s="217"/>
      <c r="G36" s="217"/>
      <c r="H36" s="217"/>
      <c r="J36" s="231"/>
      <c r="K36" s="231"/>
      <c r="L36" s="231"/>
      <c r="M36" s="231"/>
      <c r="N36" s="231"/>
      <c r="O36" s="231"/>
    </row>
    <row r="37" spans="1:15">
      <c r="A37" s="217" t="s">
        <v>1309</v>
      </c>
      <c r="B37" s="217" t="s">
        <v>1309</v>
      </c>
      <c r="C37" s="217"/>
      <c r="D37" s="217"/>
      <c r="E37" s="217"/>
      <c r="F37" s="217"/>
      <c r="G37" s="217"/>
      <c r="H37" s="217"/>
      <c r="J37" s="231"/>
      <c r="K37" s="231"/>
      <c r="L37" s="231"/>
      <c r="M37" s="231"/>
      <c r="N37" s="231"/>
      <c r="O37" s="231"/>
    </row>
    <row r="38" spans="1:15">
      <c r="A38" s="217" t="s">
        <v>1309</v>
      </c>
      <c r="B38" s="217" t="s">
        <v>1309</v>
      </c>
      <c r="C38" s="217"/>
      <c r="D38" s="217"/>
      <c r="E38" s="217"/>
      <c r="F38" s="217"/>
      <c r="G38" s="217"/>
      <c r="H38" s="217"/>
      <c r="J38" s="231"/>
      <c r="K38" s="231"/>
      <c r="L38" s="231"/>
      <c r="M38" s="231"/>
      <c r="N38" s="231"/>
      <c r="O38" s="231"/>
    </row>
    <row r="39" spans="1:15">
      <c r="A39" s="217" t="s">
        <v>1309</v>
      </c>
      <c r="B39" s="217" t="s">
        <v>1309</v>
      </c>
      <c r="C39" s="217"/>
      <c r="D39" s="217"/>
      <c r="E39" s="217"/>
      <c r="F39" s="217"/>
      <c r="G39" s="217"/>
      <c r="H39" s="217"/>
      <c r="J39" s="231"/>
      <c r="K39" s="231"/>
      <c r="L39" s="231"/>
      <c r="M39" s="231"/>
      <c r="N39" s="231"/>
      <c r="O39" s="231"/>
    </row>
    <row r="40" spans="1:15">
      <c r="A40" s="217" t="s">
        <v>1309</v>
      </c>
      <c r="B40" s="217" t="s">
        <v>1309</v>
      </c>
      <c r="C40" s="217"/>
      <c r="D40" s="217"/>
      <c r="E40" s="217"/>
      <c r="F40" s="217"/>
      <c r="G40" s="217"/>
      <c r="H40" s="217"/>
      <c r="J40" s="231"/>
      <c r="K40" s="231"/>
      <c r="L40" s="231"/>
      <c r="M40" s="231"/>
      <c r="N40" s="231"/>
      <c r="O40" s="231"/>
    </row>
    <row r="41" spans="1:15">
      <c r="A41" s="217" t="s">
        <v>1309</v>
      </c>
      <c r="B41" s="217" t="s">
        <v>1309</v>
      </c>
      <c r="C41" s="217"/>
      <c r="D41" s="217"/>
      <c r="E41" s="217"/>
      <c r="F41" s="217"/>
      <c r="G41" s="217"/>
      <c r="H41" s="217"/>
      <c r="J41" s="231"/>
      <c r="K41" s="231"/>
      <c r="L41" s="231"/>
      <c r="M41" s="231"/>
      <c r="N41" s="231"/>
      <c r="O41" s="231"/>
    </row>
    <row r="42" spans="1:15">
      <c r="A42" s="217" t="s">
        <v>1309</v>
      </c>
      <c r="B42" s="217" t="s">
        <v>1309</v>
      </c>
      <c r="C42" s="217"/>
      <c r="D42" s="217"/>
      <c r="E42" s="217"/>
      <c r="F42" s="217"/>
      <c r="G42" s="217"/>
      <c r="H42" s="217"/>
      <c r="J42" s="231"/>
      <c r="K42" s="231"/>
      <c r="L42" s="231"/>
      <c r="M42" s="231"/>
      <c r="N42" s="231"/>
      <c r="O42" s="231"/>
    </row>
    <row r="43" spans="1:15">
      <c r="A43" s="217" t="s">
        <v>1309</v>
      </c>
      <c r="B43" s="217" t="s">
        <v>1309</v>
      </c>
      <c r="C43" s="217"/>
      <c r="D43" s="217"/>
      <c r="E43" s="217"/>
      <c r="F43" s="217"/>
      <c r="G43" s="217"/>
      <c r="H43" s="217"/>
      <c r="J43" s="231"/>
      <c r="K43" s="231"/>
      <c r="L43" s="231"/>
      <c r="M43" s="231"/>
      <c r="N43" s="231"/>
      <c r="O43" s="231"/>
    </row>
    <row r="44" spans="1:15">
      <c r="A44" s="217" t="s">
        <v>1309</v>
      </c>
      <c r="B44" s="217" t="s">
        <v>1309</v>
      </c>
      <c r="C44" s="217"/>
      <c r="D44" s="217"/>
      <c r="E44" s="217"/>
      <c r="F44" s="217"/>
      <c r="G44" s="217"/>
      <c r="H44" s="217"/>
      <c r="J44" s="231"/>
      <c r="K44" s="231"/>
      <c r="L44" s="231"/>
      <c r="M44" s="231"/>
      <c r="N44" s="231"/>
      <c r="O44" s="231"/>
    </row>
    <row r="45" spans="1:15">
      <c r="C45" s="217"/>
      <c r="D45" s="217"/>
      <c r="E45" s="217"/>
      <c r="F45" s="217"/>
      <c r="G45" s="217"/>
      <c r="H45" s="217"/>
      <c r="J45" s="231"/>
      <c r="K45" s="231"/>
      <c r="L45" s="231"/>
      <c r="M45" s="231"/>
      <c r="N45" s="231"/>
      <c r="O45" s="231"/>
    </row>
    <row r="46" spans="1:15">
      <c r="C46" s="217"/>
      <c r="D46" s="217"/>
      <c r="E46" s="217"/>
      <c r="F46" s="217"/>
      <c r="G46" s="217"/>
      <c r="H46" s="217"/>
      <c r="J46" s="231"/>
      <c r="K46" s="231"/>
      <c r="L46" s="231"/>
      <c r="M46" s="231"/>
      <c r="N46" s="231"/>
      <c r="O46" s="231"/>
    </row>
    <row r="47" spans="1:15">
      <c r="C47" s="217"/>
      <c r="D47" s="217"/>
      <c r="E47" s="217"/>
      <c r="F47" s="217"/>
      <c r="G47" s="217"/>
      <c r="H47" s="217"/>
      <c r="J47" s="231"/>
      <c r="K47" s="231"/>
      <c r="L47" s="231"/>
      <c r="M47" s="231"/>
      <c r="N47" s="231"/>
      <c r="O47" s="231"/>
    </row>
    <row r="48" spans="1:15">
      <c r="C48" s="217"/>
      <c r="D48" s="217"/>
      <c r="E48" s="217"/>
      <c r="F48" s="217"/>
      <c r="G48" s="217"/>
      <c r="H48" s="217"/>
      <c r="J48" s="231"/>
      <c r="K48" s="231"/>
      <c r="L48" s="231"/>
      <c r="M48" s="231"/>
      <c r="N48" s="231"/>
      <c r="O48" s="231"/>
    </row>
    <row r="49" spans="3:15">
      <c r="C49" s="217"/>
      <c r="D49" s="217"/>
      <c r="E49" s="217"/>
      <c r="F49" s="217"/>
      <c r="G49" s="217"/>
      <c r="H49" s="217"/>
      <c r="J49" s="231"/>
      <c r="K49" s="231"/>
      <c r="L49" s="231"/>
      <c r="M49" s="231"/>
      <c r="N49" s="231"/>
      <c r="O49" s="231"/>
    </row>
    <row r="50" spans="3:15">
      <c r="C50" s="217"/>
      <c r="D50" s="217"/>
      <c r="E50" s="217"/>
      <c r="F50" s="217"/>
      <c r="G50" s="217"/>
      <c r="H50" s="217"/>
      <c r="J50" s="231"/>
      <c r="K50" s="231"/>
      <c r="L50" s="231"/>
      <c r="M50" s="231"/>
      <c r="N50" s="231"/>
      <c r="O50" s="231"/>
    </row>
    <row r="51" spans="3:15">
      <c r="C51" s="217"/>
      <c r="D51" s="217"/>
      <c r="E51" s="217"/>
      <c r="F51" s="217"/>
      <c r="G51" s="217"/>
      <c r="H51" s="217"/>
      <c r="J51" s="231"/>
      <c r="K51" s="231"/>
      <c r="L51" s="231"/>
      <c r="M51" s="231"/>
      <c r="N51" s="231"/>
      <c r="O51" s="231"/>
    </row>
    <row r="52" spans="3:15">
      <c r="C52" s="217"/>
      <c r="D52" s="217"/>
      <c r="E52" s="217"/>
      <c r="F52" s="217"/>
      <c r="G52" s="217"/>
      <c r="H52" s="217"/>
      <c r="J52" s="231"/>
      <c r="K52" s="231"/>
      <c r="L52" s="231"/>
      <c r="M52" s="231"/>
      <c r="N52" s="231"/>
      <c r="O52" s="231"/>
    </row>
    <row r="53" spans="3:15">
      <c r="C53" s="217"/>
      <c r="D53" s="217"/>
      <c r="E53" s="217"/>
      <c r="F53" s="217"/>
      <c r="G53" s="217"/>
      <c r="H53" s="217"/>
      <c r="J53" s="231"/>
      <c r="K53" s="231"/>
      <c r="L53" s="231"/>
      <c r="M53" s="231"/>
      <c r="N53" s="231"/>
      <c r="O53" s="231"/>
    </row>
    <row r="54" spans="3:15">
      <c r="C54" s="217"/>
      <c r="D54" s="217"/>
      <c r="E54" s="217"/>
      <c r="F54" s="217"/>
      <c r="G54" s="217"/>
      <c r="H54" s="217"/>
      <c r="J54" s="231"/>
      <c r="K54" s="231"/>
      <c r="L54" s="231"/>
      <c r="M54" s="231"/>
      <c r="N54" s="231"/>
      <c r="O54" s="231"/>
    </row>
    <row r="55" spans="3:15">
      <c r="C55" s="217"/>
      <c r="D55" s="217"/>
      <c r="E55" s="217"/>
      <c r="F55" s="217"/>
      <c r="G55" s="217"/>
      <c r="H55" s="217"/>
      <c r="J55" s="231"/>
      <c r="K55" s="231"/>
      <c r="L55" s="231"/>
      <c r="M55" s="231"/>
      <c r="N55" s="231"/>
      <c r="O55" s="231"/>
    </row>
    <row r="56" spans="3:15">
      <c r="C56" s="217"/>
      <c r="D56" s="217"/>
      <c r="E56" s="217"/>
      <c r="F56" s="217"/>
      <c r="G56" s="217"/>
      <c r="H56" s="217"/>
      <c r="J56" s="231"/>
      <c r="K56" s="231"/>
      <c r="L56" s="231"/>
      <c r="M56" s="231"/>
      <c r="N56" s="231"/>
      <c r="O56" s="231"/>
    </row>
    <row r="57" spans="3:15">
      <c r="C57" s="217"/>
      <c r="D57" s="217"/>
      <c r="E57" s="217"/>
      <c r="F57" s="217"/>
      <c r="G57" s="217"/>
      <c r="H57" s="217"/>
      <c r="J57" s="231"/>
      <c r="K57" s="231"/>
      <c r="L57" s="231"/>
      <c r="M57" s="231"/>
      <c r="N57" s="231"/>
      <c r="O57" s="231"/>
    </row>
    <row r="58" spans="3:15">
      <c r="C58" s="217"/>
      <c r="D58" s="217"/>
      <c r="E58" s="217"/>
      <c r="F58" s="217"/>
      <c r="G58" s="217"/>
      <c r="H58" s="217"/>
      <c r="J58" s="231"/>
      <c r="K58" s="231"/>
      <c r="L58" s="231"/>
      <c r="M58" s="231"/>
      <c r="N58" s="231"/>
      <c r="O58" s="231"/>
    </row>
    <row r="59" spans="3:15">
      <c r="C59" s="217"/>
      <c r="D59" s="217"/>
      <c r="E59" s="217"/>
      <c r="F59" s="217"/>
      <c r="G59" s="217"/>
      <c r="H59" s="217"/>
      <c r="J59" s="231"/>
      <c r="K59" s="231"/>
      <c r="L59" s="231"/>
      <c r="M59" s="231"/>
      <c r="N59" s="231"/>
      <c r="O59" s="231"/>
    </row>
    <row r="60" spans="3:15">
      <c r="C60" s="217"/>
      <c r="D60" s="217"/>
      <c r="E60" s="217"/>
      <c r="F60" s="217"/>
      <c r="G60" s="217"/>
      <c r="H60" s="217"/>
      <c r="J60" s="231"/>
      <c r="K60" s="231"/>
      <c r="L60" s="231"/>
      <c r="M60" s="231"/>
      <c r="N60" s="231"/>
      <c r="O60" s="231"/>
    </row>
    <row r="61" spans="3:15">
      <c r="C61" s="217"/>
      <c r="D61" s="217"/>
      <c r="E61" s="217"/>
      <c r="F61" s="217"/>
      <c r="G61" s="217"/>
      <c r="H61" s="217"/>
      <c r="J61" s="231"/>
      <c r="K61" s="231"/>
      <c r="L61" s="231"/>
      <c r="M61" s="231"/>
      <c r="N61" s="231"/>
      <c r="O61" s="231"/>
    </row>
    <row r="62" spans="3:15">
      <c r="C62" s="217"/>
    </row>
    <row r="63" spans="3:15">
      <c r="C63" s="217"/>
    </row>
    <row r="64" spans="3:15">
      <c r="C64" s="217"/>
    </row>
    <row r="65" spans="3:3">
      <c r="C65" s="217"/>
    </row>
    <row r="66" spans="3:3">
      <c r="C66" s="217"/>
    </row>
    <row r="67" spans="3:3">
      <c r="C67" s="217"/>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dimension ref="A1:J36"/>
  <sheetViews>
    <sheetView topLeftCell="B13" zoomScale="85" zoomScaleNormal="85" workbookViewId="0">
      <selection activeCell="H34" sqref="H34"/>
    </sheetView>
  </sheetViews>
  <sheetFormatPr defaultColWidth="8.7109375" defaultRowHeight="14.25"/>
  <cols>
    <col min="1" max="1" width="35" style="23" customWidth="1"/>
    <col min="2" max="2" width="9" style="23" customWidth="1"/>
    <col min="3" max="3" width="22.7109375" style="23" customWidth="1"/>
    <col min="4" max="5" width="11.7109375" style="23" customWidth="1"/>
    <col min="6" max="6" width="13" style="23" customWidth="1"/>
    <col min="7" max="7" width="12.7109375" style="23" customWidth="1"/>
    <col min="8" max="8" width="11" style="23" customWidth="1"/>
    <col min="9" max="9" width="8.7109375" style="23"/>
    <col min="10" max="10" width="14" style="23" bestFit="1" customWidth="1"/>
    <col min="11" max="16384" width="8.7109375" style="23"/>
  </cols>
  <sheetData>
    <row r="1" spans="1:10">
      <c r="A1" s="23" t="s">
        <v>2122</v>
      </c>
      <c r="C1" s="32">
        <f>'ERP WP1'!B1</f>
        <v>44939</v>
      </c>
    </row>
    <row r="3" spans="1:10" ht="42.75">
      <c r="A3" s="220" t="s">
        <v>108</v>
      </c>
      <c r="B3" s="220" t="s">
        <v>119</v>
      </c>
      <c r="C3" s="220" t="s">
        <v>2123</v>
      </c>
      <c r="D3" s="221" t="s">
        <v>2124</v>
      </c>
      <c r="E3" s="221" t="s">
        <v>2125</v>
      </c>
      <c r="F3" s="221" t="s">
        <v>2091</v>
      </c>
      <c r="G3" s="221" t="s">
        <v>2088</v>
      </c>
      <c r="H3" s="221" t="s">
        <v>2126</v>
      </c>
    </row>
    <row r="4" spans="1:10">
      <c r="A4" s="23" t="s">
        <v>2222</v>
      </c>
      <c r="B4" s="23" t="str">
        <f>Input!E28</f>
        <v>AEE</v>
      </c>
      <c r="C4" s="222">
        <f>VLOOKUP($B4,'MRP WP3'!$B$4:$E$503,2,FALSE)</f>
        <v>22996.16</v>
      </c>
      <c r="D4" s="223">
        <f>VLOOKUP($B4,'MRP WP3'!$B$4:$E$503,3,FALSE)</f>
        <v>2.7900000000000001E-2</v>
      </c>
      <c r="E4" s="223">
        <f>VLOOKUP($B4,'MRP WP3'!$B$4:$E$503,4,FALSE)</f>
        <v>6.5000000000000002E-2</v>
      </c>
      <c r="F4" s="224">
        <f>IFERROR(D4*(1+0.5*E4)+E4,"N/A")</f>
        <v>9.3806749999999994E-2</v>
      </c>
      <c r="G4" s="224">
        <f>IF(F4="N/A","N/A",C4/$C$34)</f>
        <v>2.389183081069313E-2</v>
      </c>
      <c r="H4" s="225">
        <f>IF(ISNUMBER(G4),F4*G4,"N/A")</f>
        <v>2.2412149999009876E-3</v>
      </c>
      <c r="J4" s="201"/>
    </row>
    <row r="5" spans="1:10">
      <c r="A5" s="23" t="s">
        <v>2223</v>
      </c>
      <c r="B5" s="23" t="str">
        <f>Input!E29</f>
        <v>AEP</v>
      </c>
      <c r="C5" s="222">
        <f>VLOOKUP($B5,'MRP WP3'!$B$4:$E$503,2,FALSE)</f>
        <v>49075.5</v>
      </c>
      <c r="D5" s="223">
        <f>VLOOKUP($B5,'MRP WP3'!$B$4:$E$503,3,FALSE)</f>
        <v>3.4799999999999998E-2</v>
      </c>
      <c r="E5" s="223">
        <f>VLOOKUP($B5,'MRP WP3'!$B$4:$E$503,4,FALSE)</f>
        <v>6.5000000000000002E-2</v>
      </c>
      <c r="F5" s="224">
        <f t="shared" ref="F5:F31" si="0">IFERROR(D5*(1+0.5*E5)+E5,"N/A")</f>
        <v>0.10093099999999999</v>
      </c>
      <c r="G5" s="224">
        <f t="shared" ref="G5:G31" si="1">IF(F5="N/A","N/A",C5/$C$34)</f>
        <v>5.0986927510948382E-2</v>
      </c>
      <c r="H5" s="225">
        <f t="shared" ref="H5:H31" si="2">IF(ISNUMBER(G5),F5*G5,"N/A")</f>
        <v>5.1461615806075306E-3</v>
      </c>
      <c r="J5" s="201"/>
    </row>
    <row r="6" spans="1:10">
      <c r="A6" s="23" t="s">
        <v>2747</v>
      </c>
      <c r="B6" s="23" t="str">
        <f>Input!E30</f>
        <v>AES</v>
      </c>
      <c r="C6" s="222">
        <f>VLOOKUP($B6,'MRP WP3'!$B$4:$E$503,2,FALSE)</f>
        <v>18221.68</v>
      </c>
      <c r="D6" s="223">
        <f>VLOOKUP($B6,'MRP WP3'!$B$4:$E$503,3,FALSE)</f>
        <v>2.4300000000000002E-2</v>
      </c>
      <c r="E6" s="223" t="str">
        <f>VLOOKUP($B6,'MRP WP3'!$B$4:$E$503,4,FALSE)</f>
        <v>N/A</v>
      </c>
      <c r="F6" s="224" t="str">
        <f t="shared" si="0"/>
        <v>N/A</v>
      </c>
      <c r="G6" s="224" t="str">
        <f t="shared" si="1"/>
        <v>N/A</v>
      </c>
      <c r="H6" s="225" t="str">
        <f t="shared" si="2"/>
        <v>N/A</v>
      </c>
      <c r="J6" s="201"/>
    </row>
    <row r="7" spans="1:10">
      <c r="A7" s="23" t="s">
        <v>2251</v>
      </c>
      <c r="B7" s="23" t="str">
        <f>Input!E31</f>
        <v>ATO</v>
      </c>
      <c r="C7" s="222">
        <f>VLOOKUP($B7,'MRP WP3'!$B$4:$E$503,2,FALSE)</f>
        <v>15659.17</v>
      </c>
      <c r="D7" s="223">
        <f>VLOOKUP($B7,'MRP WP3'!$B$4:$E$503,3,FALSE)</f>
        <v>2.7000000000000003E-2</v>
      </c>
      <c r="E7" s="223">
        <f>VLOOKUP($B7,'MRP WP3'!$B$4:$E$503,4,FALSE)</f>
        <v>7.4999999999999997E-2</v>
      </c>
      <c r="F7" s="224">
        <f t="shared" si="0"/>
        <v>0.10301250000000001</v>
      </c>
      <c r="G7" s="224">
        <f t="shared" si="1"/>
        <v>1.6269074500955008E-2</v>
      </c>
      <c r="H7" s="225">
        <f t="shared" si="2"/>
        <v>1.6759180370296278E-3</v>
      </c>
      <c r="J7" s="201"/>
    </row>
    <row r="8" spans="1:10">
      <c r="A8" s="23" t="s">
        <v>2256</v>
      </c>
      <c r="B8" s="23" t="str">
        <f>Input!E32</f>
        <v>AWK</v>
      </c>
      <c r="C8" s="222">
        <f>VLOOKUP($B8,'MRP WP3'!$B$4:$E$503,2,FALSE)</f>
        <v>28577.75</v>
      </c>
      <c r="D8" s="223">
        <f>VLOOKUP($B8,'MRP WP3'!$B$4:$E$503,3,FALSE)</f>
        <v>1.7899999999999999E-2</v>
      </c>
      <c r="E8" s="223">
        <f>VLOOKUP($B8,'MRP WP3'!$B$4:$E$503,4,FALSE)</f>
        <v>0.03</v>
      </c>
      <c r="F8" s="224">
        <f t="shared" si="0"/>
        <v>4.8168499999999996E-2</v>
      </c>
      <c r="G8" s="224">
        <f t="shared" si="1"/>
        <v>2.9690816551558419E-2</v>
      </c>
      <c r="H8" s="225">
        <f t="shared" si="2"/>
        <v>1.4301620970637416E-3</v>
      </c>
      <c r="J8" s="201"/>
    </row>
    <row r="9" spans="1:10">
      <c r="A9" s="23" t="s">
        <v>2936</v>
      </c>
      <c r="B9" s="23" t="str">
        <f>Input!E33</f>
        <v>CEG</v>
      </c>
      <c r="C9" s="222">
        <f>VLOOKUP($B9,'MRP WP3'!$B$4:$E$503,2,FALSE)</f>
        <v>27275.07</v>
      </c>
      <c r="D9" s="223">
        <f>VLOOKUP($B9,'MRP WP3'!$B$4:$E$503,3,FALSE)</f>
        <v>6.7000000000000002E-3</v>
      </c>
      <c r="E9" s="223" t="str">
        <f>VLOOKUP($B9,'MRP WP3'!$B$4:$E$503,4,FALSE)</f>
        <v>N/A</v>
      </c>
      <c r="F9" s="224" t="str">
        <f t="shared" si="0"/>
        <v>N/A</v>
      </c>
      <c r="G9" s="224" t="str">
        <f t="shared" si="1"/>
        <v>N/A</v>
      </c>
      <c r="H9" s="225" t="str">
        <f t="shared" si="2"/>
        <v>N/A</v>
      </c>
      <c r="J9" s="201"/>
    </row>
    <row r="10" spans="1:10">
      <c r="A10" s="23" t="s">
        <v>2304</v>
      </c>
      <c r="B10" s="23" t="str">
        <f>Input!E34</f>
        <v>CMS</v>
      </c>
      <c r="C10" s="222">
        <f>VLOOKUP($B10,'MRP WP3'!$B$4:$E$503,2,FALSE)</f>
        <v>18762.09</v>
      </c>
      <c r="D10" s="223">
        <f>VLOOKUP($B10,'MRP WP3'!$B$4:$E$503,3,FALSE)</f>
        <v>2.8500000000000001E-2</v>
      </c>
      <c r="E10" s="223">
        <f>VLOOKUP($B10,'MRP WP3'!$B$4:$E$503,4,FALSE)</f>
        <v>6.5000000000000002E-2</v>
      </c>
      <c r="F10" s="224">
        <f t="shared" si="0"/>
        <v>9.4426250000000003E-2</v>
      </c>
      <c r="G10" s="224">
        <f t="shared" si="1"/>
        <v>1.9492849238090075E-2</v>
      </c>
      <c r="H10" s="225">
        <f t="shared" si="2"/>
        <v>1.8406366553682029E-3</v>
      </c>
      <c r="J10" s="201"/>
    </row>
    <row r="11" spans="1:10">
      <c r="A11" s="23" t="s">
        <v>2306</v>
      </c>
      <c r="B11" s="23" t="str">
        <f>Input!E35</f>
        <v>CNP</v>
      </c>
      <c r="C11" s="222">
        <f>VLOOKUP($B11,'MRP WP3'!$B$4:$E$503,2,FALSE)</f>
        <v>18665.63</v>
      </c>
      <c r="D11" s="223">
        <f>VLOOKUP($B11,'MRP WP3'!$B$4:$E$503,3,FALSE)</f>
        <v>2.5600000000000001E-2</v>
      </c>
      <c r="E11" s="223">
        <f>VLOOKUP($B11,'MRP WP3'!$B$4:$E$503,4,FALSE)</f>
        <v>6.5000000000000002E-2</v>
      </c>
      <c r="F11" s="224">
        <f t="shared" si="0"/>
        <v>9.1431999999999999E-2</v>
      </c>
      <c r="G11" s="224">
        <f t="shared" si="1"/>
        <v>1.9392632245340005E-2</v>
      </c>
      <c r="H11" s="225">
        <f t="shared" si="2"/>
        <v>1.7731071514559273E-3</v>
      </c>
      <c r="J11" s="201"/>
    </row>
    <row r="12" spans="1:10">
      <c r="A12" s="23" t="s">
        <v>2320</v>
      </c>
      <c r="B12" s="23" t="str">
        <f>Input!E36</f>
        <v>D</v>
      </c>
      <c r="C12" s="222">
        <f>VLOOKUP($B12,'MRP WP3'!$B$4:$E$503,2,FALSE)</f>
        <v>52653.93</v>
      </c>
      <c r="D12" s="223">
        <f>VLOOKUP($B12,'MRP WP3'!$B$4:$E$503,3,FALSE)</f>
        <v>4.41E-2</v>
      </c>
      <c r="E12" s="223">
        <f>VLOOKUP($B12,'MRP WP3'!$B$4:$E$503,4,FALSE)</f>
        <v>5.5E-2</v>
      </c>
      <c r="F12" s="224">
        <f t="shared" si="0"/>
        <v>0.10031275000000001</v>
      </c>
      <c r="G12" s="224">
        <f t="shared" si="1"/>
        <v>5.4704732750079983E-2</v>
      </c>
      <c r="H12" s="225">
        <f t="shared" si="2"/>
        <v>5.4875821801755858E-3</v>
      </c>
      <c r="J12" s="201"/>
    </row>
    <row r="13" spans="1:10">
      <c r="A13" s="23" t="s">
        <v>2336</v>
      </c>
      <c r="B13" s="23" t="str">
        <f>Input!E37</f>
        <v>DTE</v>
      </c>
      <c r="C13" s="222">
        <f>VLOOKUP($B13,'MRP WP3'!$B$4:$E$503,2,FALSE)</f>
        <v>23163.79</v>
      </c>
      <c r="D13" s="223">
        <f>VLOOKUP($B13,'MRP WP3'!$B$4:$E$503,3,FALSE)</f>
        <v>3.1899999999999998E-2</v>
      </c>
      <c r="E13" s="223">
        <f>VLOOKUP($B13,'MRP WP3'!$B$4:$E$503,4,FALSE)</f>
        <v>4.4999999999999998E-2</v>
      </c>
      <c r="F13" s="224">
        <f t="shared" si="0"/>
        <v>7.7617749999999985E-2</v>
      </c>
      <c r="G13" s="224">
        <f t="shared" si="1"/>
        <v>2.4065989783269268E-2</v>
      </c>
      <c r="H13" s="225">
        <f t="shared" si="2"/>
        <v>1.8679479785003478E-3</v>
      </c>
      <c r="J13" s="201"/>
    </row>
    <row r="14" spans="1:10">
      <c r="A14" s="23" t="s">
        <v>2337</v>
      </c>
      <c r="B14" s="23" t="str">
        <f>Input!E38</f>
        <v>DUK</v>
      </c>
      <c r="C14" s="222">
        <f>VLOOKUP($B14,'MRP WP3'!$B$4:$E$503,2,FALSE)</f>
        <v>80703.7</v>
      </c>
      <c r="D14" s="223">
        <f>VLOOKUP($B14,'MRP WP3'!$B$4:$E$503,3,FALSE)</f>
        <v>3.8399999999999997E-2</v>
      </c>
      <c r="E14" s="223">
        <f>VLOOKUP($B14,'MRP WP3'!$B$4:$E$503,4,FALSE)</f>
        <v>0.04</v>
      </c>
      <c r="F14" s="224">
        <f t="shared" si="0"/>
        <v>7.9167999999999988E-2</v>
      </c>
      <c r="G14" s="224">
        <f t="shared" si="1"/>
        <v>8.3847005160728363E-2</v>
      </c>
      <c r="H14" s="225">
        <f t="shared" si="2"/>
        <v>6.6379997045645425E-3</v>
      </c>
      <c r="J14" s="201"/>
    </row>
    <row r="15" spans="1:10">
      <c r="A15" s="23" t="s">
        <v>2344</v>
      </c>
      <c r="B15" s="23" t="str">
        <f>Input!E39</f>
        <v>ED</v>
      </c>
      <c r="C15" s="222">
        <f>VLOOKUP($B15,'MRP WP3'!$B$4:$E$503,2,FALSE)</f>
        <v>34289.449999999997</v>
      </c>
      <c r="D15" s="223">
        <f>VLOOKUP($B15,'MRP WP3'!$B$4:$E$503,3,FALSE)</f>
        <v>3.3300000000000003E-2</v>
      </c>
      <c r="E15" s="223">
        <f>VLOOKUP($B15,'MRP WP3'!$B$4:$E$503,4,FALSE)</f>
        <v>0.04</v>
      </c>
      <c r="F15" s="224">
        <f t="shared" si="0"/>
        <v>7.3966000000000004E-2</v>
      </c>
      <c r="G15" s="224">
        <f t="shared" si="1"/>
        <v>3.5624979909329273E-2</v>
      </c>
      <c r="H15" s="225">
        <f t="shared" si="2"/>
        <v>2.6350372639734492E-3</v>
      </c>
      <c r="J15" s="201"/>
    </row>
    <row r="16" spans="1:10">
      <c r="A16" s="23" t="s">
        <v>2346</v>
      </c>
      <c r="B16" s="23" t="str">
        <f>Input!E40</f>
        <v>EIX</v>
      </c>
      <c r="C16" s="222">
        <f>VLOOKUP($B16,'MRP WP3'!$B$4:$E$503,2,FALSE)</f>
        <v>25352.55</v>
      </c>
      <c r="D16" s="223">
        <f>VLOOKUP($B16,'MRP WP3'!$B$4:$E$503,3,FALSE)</f>
        <v>4.4400000000000002E-2</v>
      </c>
      <c r="E16" s="223">
        <f>VLOOKUP($B16,'MRP WP3'!$B$4:$E$503,4,FALSE)</f>
        <v>0.16</v>
      </c>
      <c r="F16" s="224">
        <f t="shared" si="0"/>
        <v>0.20795200000000003</v>
      </c>
      <c r="G16" s="224">
        <f t="shared" si="1"/>
        <v>2.6339999165931969E-2</v>
      </c>
      <c r="H16" s="225">
        <f t="shared" si="2"/>
        <v>5.4774555065538856E-3</v>
      </c>
      <c r="J16" s="201"/>
    </row>
    <row r="17" spans="1:10">
      <c r="A17" s="23" t="s">
        <v>2353</v>
      </c>
      <c r="B17" s="23" t="str">
        <f>Input!E41</f>
        <v>ES</v>
      </c>
      <c r="C17" s="222">
        <f>VLOOKUP($B17,'MRP WP3'!$B$4:$E$503,2,FALSE)</f>
        <v>29639.29</v>
      </c>
      <c r="D17" s="223">
        <f>VLOOKUP($B17,'MRP WP3'!$B$4:$E$503,3,FALSE)</f>
        <v>3.1200000000000002E-2</v>
      </c>
      <c r="E17" s="223">
        <f>VLOOKUP($B17,'MRP WP3'!$B$4:$E$503,4,FALSE)</f>
        <v>6.5000000000000002E-2</v>
      </c>
      <c r="F17" s="224">
        <f t="shared" si="0"/>
        <v>9.7213999999999995E-2</v>
      </c>
      <c r="G17" s="224">
        <f t="shared" si="1"/>
        <v>3.0793702167190906E-2</v>
      </c>
      <c r="H17" s="225">
        <f t="shared" si="2"/>
        <v>2.9935789624812967E-3</v>
      </c>
      <c r="J17" s="201"/>
    </row>
    <row r="18" spans="1:10">
      <c r="A18" s="23" t="s">
        <v>2356</v>
      </c>
      <c r="B18" s="23" t="str">
        <f>Input!E42</f>
        <v>ETR</v>
      </c>
      <c r="C18" s="222">
        <f>VLOOKUP($B18,'MRP WP3'!$B$4:$E$503,2,FALSE)</f>
        <v>22222.27</v>
      </c>
      <c r="D18" s="223">
        <f>VLOOKUP($B18,'MRP WP3'!$B$4:$E$503,3,FALSE)</f>
        <v>3.9199999999999999E-2</v>
      </c>
      <c r="E18" s="223">
        <f>VLOOKUP($B18,'MRP WP3'!$B$4:$E$503,4,FALSE)</f>
        <v>0.04</v>
      </c>
      <c r="F18" s="224">
        <f t="shared" si="0"/>
        <v>7.9984E-2</v>
      </c>
      <c r="G18" s="224">
        <f t="shared" si="1"/>
        <v>2.3087798792039264E-2</v>
      </c>
      <c r="H18" s="225">
        <f t="shared" si="2"/>
        <v>1.8466544985824684E-3</v>
      </c>
      <c r="J18" s="201"/>
    </row>
    <row r="19" spans="1:10">
      <c r="A19" s="23" t="s">
        <v>2358</v>
      </c>
      <c r="B19" s="23" t="str">
        <f>Input!E43</f>
        <v>EVRG</v>
      </c>
      <c r="C19" s="222">
        <f>VLOOKUP($B19,'MRP WP3'!$B$4:$E$503,2,FALSE)</f>
        <v>14664.8</v>
      </c>
      <c r="D19" s="223">
        <f>VLOOKUP($B19,'MRP WP3'!$B$4:$E$503,3,FALSE)</f>
        <v>3.8399999999999997E-2</v>
      </c>
      <c r="E19" s="223">
        <f>VLOOKUP($B19,'MRP WP3'!$B$4:$E$503,4,FALSE)</f>
        <v>7.4999999999999997E-2</v>
      </c>
      <c r="F19" s="224">
        <f t="shared" si="0"/>
        <v>0.11484</v>
      </c>
      <c r="G19" s="224">
        <f t="shared" si="1"/>
        <v>1.5235975070300981E-2</v>
      </c>
      <c r="H19" s="225">
        <f t="shared" si="2"/>
        <v>1.7496993770733647E-3</v>
      </c>
      <c r="J19" s="201"/>
    </row>
    <row r="20" spans="1:10">
      <c r="A20" s="23" t="s">
        <v>2360</v>
      </c>
      <c r="B20" s="23" t="str">
        <f>Input!E44</f>
        <v>EXC</v>
      </c>
      <c r="C20" s="222">
        <f>VLOOKUP($B20,'MRP WP3'!$B$4:$E$503,2,FALSE)</f>
        <v>43456.34</v>
      </c>
      <c r="D20" s="223">
        <f>VLOOKUP($B20,'MRP WP3'!$B$4:$E$503,3,FALSE)</f>
        <v>3.2000000000000001E-2</v>
      </c>
      <c r="E20" s="223">
        <f>VLOOKUP($B20,'MRP WP3'!$B$4:$E$503,4,FALSE)</f>
        <v>-0.01</v>
      </c>
      <c r="F20" s="224">
        <f t="shared" si="0"/>
        <v>2.1839999999999998E-2</v>
      </c>
      <c r="G20" s="224">
        <f t="shared" si="1"/>
        <v>4.5148908466976931E-2</v>
      </c>
      <c r="H20" s="225">
        <f t="shared" si="2"/>
        <v>9.860521609187762E-4</v>
      </c>
      <c r="J20" s="201"/>
    </row>
    <row r="21" spans="1:10">
      <c r="A21" s="23" t="s">
        <v>2370</v>
      </c>
      <c r="B21" s="23" t="str">
        <f>Input!E45</f>
        <v>FE</v>
      </c>
      <c r="C21" s="222">
        <f>VLOOKUP($B21,'MRP WP3'!$B$4:$E$503,2,FALSE)</f>
        <v>24208.02</v>
      </c>
      <c r="D21" s="223">
        <f>VLOOKUP($B21,'MRP WP3'!$B$4:$E$503,3,FALSE)</f>
        <v>3.6799999999999999E-2</v>
      </c>
      <c r="E21" s="223">
        <f>VLOOKUP($B21,'MRP WP3'!$B$4:$E$503,4,FALSE)</f>
        <v>0.03</v>
      </c>
      <c r="F21" s="224">
        <f t="shared" si="0"/>
        <v>6.7351999999999995E-2</v>
      </c>
      <c r="G21" s="224">
        <f t="shared" si="1"/>
        <v>2.5150891196698732E-2</v>
      </c>
      <c r="H21" s="225">
        <f t="shared" si="2"/>
        <v>1.693962823880053E-3</v>
      </c>
      <c r="J21" s="201"/>
    </row>
    <row r="22" spans="1:10">
      <c r="A22" s="23" t="s">
        <v>2457</v>
      </c>
      <c r="B22" s="23" t="str">
        <f>Input!E46</f>
        <v>LNT</v>
      </c>
      <c r="C22" s="222">
        <f>VLOOKUP($B22,'MRP WP3'!$B$4:$E$503,2,FALSE)</f>
        <v>14004.52</v>
      </c>
      <c r="D22" s="223">
        <f>VLOOKUP($B22,'MRP WP3'!$B$4:$E$503,3,FALSE)</f>
        <v>3.1600000000000003E-2</v>
      </c>
      <c r="E22" s="223">
        <f>VLOOKUP($B22,'MRP WP3'!$B$4:$E$503,4,FALSE)</f>
        <v>0.06</v>
      </c>
      <c r="F22" s="224">
        <f t="shared" si="0"/>
        <v>9.2548000000000005E-2</v>
      </c>
      <c r="G22" s="224">
        <f t="shared" si="1"/>
        <v>1.4549978014806305E-2</v>
      </c>
      <c r="H22" s="225">
        <f t="shared" si="2"/>
        <v>1.346571365314294E-3</v>
      </c>
      <c r="J22" s="201"/>
    </row>
    <row r="23" spans="1:10">
      <c r="A23" s="23" t="s">
        <v>2497</v>
      </c>
      <c r="B23" s="23" t="str">
        <f>Input!E47</f>
        <v>NEE</v>
      </c>
      <c r="C23" s="222">
        <f>VLOOKUP($B23,'MRP WP3'!$B$4:$E$503,2,FALSE)</f>
        <v>167881.60000000001</v>
      </c>
      <c r="D23" s="223">
        <f>VLOOKUP($B23,'MRP WP3'!$B$4:$E$503,3,FALSE)</f>
        <v>2.1700000000000001E-2</v>
      </c>
      <c r="E23" s="223">
        <f>VLOOKUP($B23,'MRP WP3'!$B$4:$E$503,4,FALSE)</f>
        <v>0.105</v>
      </c>
      <c r="F23" s="224">
        <f t="shared" si="0"/>
        <v>0.12783924999999999</v>
      </c>
      <c r="G23" s="224">
        <f t="shared" si="1"/>
        <v>0.17442037207205291</v>
      </c>
      <c r="H23" s="225">
        <f t="shared" si="2"/>
        <v>2.2297769550412187E-2</v>
      </c>
      <c r="J23" s="201"/>
    </row>
    <row r="24" spans="1:10">
      <c r="A24" s="23" t="s">
        <v>2499</v>
      </c>
      <c r="B24" s="23" t="str">
        <f>Input!E48</f>
        <v>NI</v>
      </c>
      <c r="C24" s="222">
        <f>VLOOKUP($B24,'MRP WP3'!$B$4:$E$503,2,FALSE)</f>
        <v>11280.07</v>
      </c>
      <c r="D24" s="223">
        <f>VLOOKUP($B24,'MRP WP3'!$B$4:$E$503,3,FALSE)</f>
        <v>3.49E-2</v>
      </c>
      <c r="E24" s="223">
        <f>VLOOKUP($B24,'MRP WP3'!$B$4:$E$503,4,FALSE)</f>
        <v>0.08</v>
      </c>
      <c r="F24" s="224">
        <f t="shared" si="0"/>
        <v>0.11629600000000001</v>
      </c>
      <c r="G24" s="224">
        <f t="shared" si="1"/>
        <v>1.1719414196664802E-2</v>
      </c>
      <c r="H24" s="225">
        <f t="shared" si="2"/>
        <v>1.3629209934153299E-3</v>
      </c>
      <c r="J24" s="201"/>
    </row>
    <row r="25" spans="1:10">
      <c r="A25" s="23" t="s">
        <v>2502</v>
      </c>
      <c r="B25" s="23" t="str">
        <f>Input!E49</f>
        <v>NRG</v>
      </c>
      <c r="C25" s="222">
        <f>VLOOKUP($B25,'MRP WP3'!$B$4:$E$503,2,FALSE)</f>
        <v>7448.89</v>
      </c>
      <c r="D25" s="223">
        <f>VLOOKUP($B25,'MRP WP3'!$B$4:$E$503,3,FALSE)</f>
        <v>4.36E-2</v>
      </c>
      <c r="E25" s="223">
        <f>VLOOKUP($B25,'MRP WP3'!$B$4:$E$503,4,FALSE)</f>
        <v>-0.105</v>
      </c>
      <c r="F25" s="224">
        <f t="shared" si="0"/>
        <v>-6.3688999999999996E-2</v>
      </c>
      <c r="G25" s="224">
        <f t="shared" si="1"/>
        <v>7.739014670599959E-3</v>
      </c>
      <c r="H25" s="225">
        <f t="shared" si="2"/>
        <v>-4.9289010535584076E-4</v>
      </c>
      <c r="J25" s="201"/>
    </row>
    <row r="26" spans="1:10">
      <c r="A26" s="23" t="s">
        <v>3031</v>
      </c>
      <c r="B26" s="23" t="str">
        <f>Input!E50</f>
        <v>PCG</v>
      </c>
      <c r="C26" s="222" t="str">
        <f>VLOOKUP($B26,'MRP WP3'!$B$4:$E$503,2,FALSE)</f>
        <v>N/A</v>
      </c>
      <c r="D26" s="223">
        <f>VLOOKUP($B26,'MRP WP3'!$B$4:$E$503,3,FALSE)</f>
        <v>0</v>
      </c>
      <c r="E26" s="223" t="str">
        <f>VLOOKUP($B26,'MRP WP3'!$B$4:$E$503,4,FALSE)</f>
        <v>N/A</v>
      </c>
      <c r="F26" s="224" t="str">
        <f t="shared" si="0"/>
        <v>N/A</v>
      </c>
      <c r="G26" s="224" t="str">
        <f t="shared" si="1"/>
        <v>N/A</v>
      </c>
      <c r="H26" s="225" t="str">
        <f t="shared" si="2"/>
        <v>N/A</v>
      </c>
      <c r="J26" s="201"/>
    </row>
    <row r="27" spans="1:10">
      <c r="A27" s="23" t="s">
        <v>2519</v>
      </c>
      <c r="B27" s="23" t="str">
        <f>Input!E51</f>
        <v>PEG</v>
      </c>
      <c r="C27" s="222">
        <f>VLOOKUP($B27,'MRP WP3'!$B$4:$E$503,2,FALSE)</f>
        <v>31067.47</v>
      </c>
      <c r="D27" s="223">
        <f>VLOOKUP($B27,'MRP WP3'!$B$4:$E$503,3,FALSE)</f>
        <v>3.6000000000000004E-2</v>
      </c>
      <c r="E27" s="223">
        <f>VLOOKUP($B27,'MRP WP3'!$B$4:$E$503,4,FALSE)</f>
        <v>0.04</v>
      </c>
      <c r="F27" s="224">
        <f t="shared" si="0"/>
        <v>7.672000000000001E-2</v>
      </c>
      <c r="G27" s="224">
        <f t="shared" si="1"/>
        <v>3.2277507938555154E-2</v>
      </c>
      <c r="H27" s="225">
        <f t="shared" si="2"/>
        <v>2.4763304090459517E-3</v>
      </c>
      <c r="J27" s="201"/>
    </row>
    <row r="28" spans="1:10">
      <c r="A28" s="23" t="s">
        <v>2533</v>
      </c>
      <c r="B28" s="23" t="str">
        <f>Input!E52</f>
        <v>PNW</v>
      </c>
      <c r="C28" s="222">
        <f>VLOOKUP($B28,'MRP WP3'!$B$4:$E$503,2,FALSE)</f>
        <v>8524.57</v>
      </c>
      <c r="D28" s="223">
        <f>VLOOKUP($B28,'MRP WP3'!$B$4:$E$503,3,FALSE)</f>
        <v>4.6399999999999997E-2</v>
      </c>
      <c r="E28" s="223">
        <f>VLOOKUP($B28,'MRP WP3'!$B$4:$E$503,4,FALSE)</f>
        <v>5.0000000000000001E-3</v>
      </c>
      <c r="F28" s="224">
        <f t="shared" si="0"/>
        <v>5.1515999999999992E-2</v>
      </c>
      <c r="G28" s="224">
        <f t="shared" si="1"/>
        <v>8.856591021018741E-3</v>
      </c>
      <c r="H28" s="225">
        <f t="shared" si="2"/>
        <v>4.5625614303880139E-4</v>
      </c>
      <c r="J28" s="201"/>
    </row>
    <row r="29" spans="1:10">
      <c r="A29" s="23" t="s">
        <v>2535</v>
      </c>
      <c r="B29" s="23" t="str">
        <f>Input!E53</f>
        <v>PPL</v>
      </c>
      <c r="C29" s="222">
        <f>VLOOKUP($B29,'MRP WP3'!$B$4:$E$503,2,FALSE)</f>
        <v>22037.79</v>
      </c>
      <c r="D29" s="223">
        <f>VLOOKUP($B29,'MRP WP3'!$B$4:$E$503,3,FALSE)</f>
        <v>3.0099999999999998E-2</v>
      </c>
      <c r="E29" s="223">
        <f>VLOOKUP($B29,'MRP WP3'!$B$4:$E$503,4,FALSE)</f>
        <v>0.03</v>
      </c>
      <c r="F29" s="224">
        <f t="shared" si="0"/>
        <v>6.0551499999999994E-2</v>
      </c>
      <c r="G29" s="224">
        <f t="shared" si="1"/>
        <v>2.2896133533667578E-2</v>
      </c>
      <c r="H29" s="225">
        <f t="shared" si="2"/>
        <v>1.3863952296638722E-3</v>
      </c>
      <c r="J29" s="201"/>
    </row>
    <row r="30" spans="1:10">
      <c r="A30" s="23" t="s">
        <v>2569</v>
      </c>
      <c r="B30" s="23" t="str">
        <f>Input!E54</f>
        <v>SO</v>
      </c>
      <c r="C30" s="222">
        <f>VLOOKUP($B30,'MRP WP3'!$B$4:$E$503,2,FALSE)</f>
        <v>78939.67</v>
      </c>
      <c r="D30" s="223">
        <f>VLOOKUP($B30,'MRP WP3'!$B$4:$E$503,3,FALSE)</f>
        <v>3.7499999999999999E-2</v>
      </c>
      <c r="E30" s="223">
        <f>VLOOKUP($B30,'MRP WP3'!$B$4:$E$503,4,FALSE)</f>
        <v>6.5000000000000002E-2</v>
      </c>
      <c r="F30" s="224">
        <f t="shared" si="0"/>
        <v>0.10371875</v>
      </c>
      <c r="G30" s="224">
        <f t="shared" si="1"/>
        <v>8.201426846447181E-2</v>
      </c>
      <c r="H30" s="225">
        <f t="shared" si="2"/>
        <v>8.506417407299436E-3</v>
      </c>
      <c r="J30" s="201"/>
    </row>
    <row r="31" spans="1:10">
      <c r="A31" s="23" t="s">
        <v>2572</v>
      </c>
      <c r="B31" s="23" t="str">
        <f>Input!E55</f>
        <v>SRE</v>
      </c>
      <c r="C31" s="222">
        <f>VLOOKUP($B31,'MRP WP3'!$B$4:$E$503,2,FALSE)</f>
        <v>48682.559999999998</v>
      </c>
      <c r="D31" s="223">
        <f>VLOOKUP($B31,'MRP WP3'!$B$4:$E$503,3,FALSE)</f>
        <v>3.0600000000000002E-2</v>
      </c>
      <c r="E31" s="223">
        <f>VLOOKUP($B31,'MRP WP3'!$B$4:$E$503,4,FALSE)</f>
        <v>7.0000000000000007E-2</v>
      </c>
      <c r="F31" s="224">
        <f t="shared" si="0"/>
        <v>0.10167100000000001</v>
      </c>
      <c r="G31" s="224">
        <f t="shared" si="1"/>
        <v>5.0578683004093593E-2</v>
      </c>
      <c r="H31" s="225">
        <f t="shared" si="2"/>
        <v>5.1423852797092004E-3</v>
      </c>
      <c r="J31" s="201"/>
    </row>
    <row r="32" spans="1:10">
      <c r="A32" s="23" t="s">
        <v>2619</v>
      </c>
      <c r="B32" s="23" t="str">
        <f>Input!E56</f>
        <v>WEC</v>
      </c>
      <c r="C32" s="222">
        <f>VLOOKUP($B32,'MRP WP3'!$B$4:$E$503,2,FALSE)</f>
        <v>29896.93</v>
      </c>
      <c r="D32" s="223">
        <f>VLOOKUP($B32,'MRP WP3'!$B$4:$E$503,3,FALSE)</f>
        <v>3.2899999999999999E-2</v>
      </c>
      <c r="E32" s="223">
        <f>VLOOKUP($B32,'MRP WP3'!$B$4:$E$503,4,FALSE)</f>
        <v>0.06</v>
      </c>
      <c r="F32" s="224">
        <f>IFERROR(D32*(1+0.5*E32)+E32,"N/A")</f>
        <v>9.3886999999999998E-2</v>
      </c>
      <c r="G32" s="224">
        <f>IF(F32="N/A","N/A",C32/$C$34)</f>
        <v>3.1061376913325344E-2</v>
      </c>
      <c r="H32" s="225">
        <f>IF(ISNUMBER(G32),F32*G32,"N/A")</f>
        <v>2.9162594942613767E-3</v>
      </c>
      <c r="J32" s="201"/>
    </row>
    <row r="33" spans="1:8">
      <c r="A33" s="23" t="s">
        <v>2630</v>
      </c>
      <c r="B33" s="23" t="str">
        <f>Input!E57</f>
        <v>XEL</v>
      </c>
      <c r="C33" s="222">
        <f>VLOOKUP($B33,'MRP WP3'!$B$4:$E$503,2,FALSE)</f>
        <v>38656.910000000003</v>
      </c>
      <c r="D33" s="223">
        <f>VLOOKUP($B33,'MRP WP3'!$B$4:$E$503,3,FALSE)</f>
        <v>2.8999999999999998E-2</v>
      </c>
      <c r="E33" s="223">
        <f>VLOOKUP($B33,'MRP WP3'!$B$4:$E$503,4,FALSE)</f>
        <v>0.06</v>
      </c>
      <c r="F33" s="224">
        <f t="shared" ref="F33" si="3">IFERROR(D33*(1+0.5*E33)+E33,"N/A")</f>
        <v>8.9869999999999992E-2</v>
      </c>
      <c r="G33" s="224">
        <f t="shared" ref="G33" si="4">IF(F33="N/A","N/A",C33/$C$34)</f>
        <v>4.0162546850612948E-2</v>
      </c>
      <c r="H33" s="225">
        <f t="shared" ref="H33" si="5">IF(ISNUMBER(G33),F33*G33,"N/A")</f>
        <v>3.6094080854645852E-3</v>
      </c>
    </row>
    <row r="34" spans="1:8">
      <c r="A34" s="26"/>
      <c r="B34" s="26"/>
      <c r="C34" s="226">
        <f>SUMIF(F4:F33,"&lt;&gt;n/a",C4:C33)</f>
        <v>962511.42000000016</v>
      </c>
      <c r="D34" s="227"/>
      <c r="E34" s="227"/>
      <c r="F34" s="227"/>
      <c r="G34" s="227"/>
      <c r="H34" s="216">
        <f>SUM(H4:H33)</f>
        <v>9.4490994830398967E-2</v>
      </c>
    </row>
    <row r="35" spans="1:8">
      <c r="A35" s="26"/>
      <c r="B35" s="26"/>
    </row>
    <row r="36" spans="1:8">
      <c r="A36" s="26"/>
      <c r="B36" s="26"/>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D36A5-A412-4068-B8C9-427266FB2EEB}">
  <sheetPr codeName="Sheet16"/>
  <dimension ref="A1:AY1156"/>
  <sheetViews>
    <sheetView topLeftCell="AD34" zoomScale="85" zoomScaleNormal="85" workbookViewId="0">
      <selection activeCell="AI42" sqref="AI42"/>
    </sheetView>
  </sheetViews>
  <sheetFormatPr defaultColWidth="10.28515625" defaultRowHeight="14.25"/>
  <cols>
    <col min="1" max="1" width="15" style="63" bestFit="1" customWidth="1"/>
    <col min="2" max="2" width="17.28515625" style="65" customWidth="1"/>
    <col min="3" max="3" width="14" style="65" customWidth="1"/>
    <col min="4" max="4" width="15" style="65" bestFit="1" customWidth="1"/>
    <col min="5" max="6" width="11.85546875" style="65" customWidth="1"/>
    <col min="7" max="7" width="17.28515625" style="65" bestFit="1" customWidth="1"/>
    <col min="8" max="8" width="11.85546875" style="65" customWidth="1"/>
    <col min="9" max="11" width="12.28515625" style="65" bestFit="1" customWidth="1"/>
    <col min="12" max="12" width="20.28515625" style="63" bestFit="1" customWidth="1"/>
    <col min="13" max="13" width="20" style="63" bestFit="1" customWidth="1"/>
    <col min="14" max="14" width="24.28515625" style="63" bestFit="1" customWidth="1"/>
    <col min="15" max="16" width="24" style="63" customWidth="1"/>
    <col min="17" max="17" width="22.28515625" style="63" bestFit="1" customWidth="1"/>
    <col min="18" max="18" width="18.28515625" style="63" bestFit="1" customWidth="1"/>
    <col min="19" max="19" width="10.28515625" style="63" bestFit="1" customWidth="1"/>
    <col min="20" max="20" width="10.28515625" style="63"/>
    <col min="21" max="22" width="10.28515625" style="63" bestFit="1" customWidth="1"/>
    <col min="23" max="23" width="16" style="63" bestFit="1" customWidth="1"/>
    <col min="24" max="24" width="10.28515625" style="63" bestFit="1" customWidth="1"/>
    <col min="25" max="26" width="15" style="63" bestFit="1" customWidth="1"/>
    <col min="27" max="29" width="10.28515625" style="63" bestFit="1" customWidth="1"/>
    <col min="30" max="30" width="10.28515625" style="63"/>
    <col min="31" max="34" width="10.28515625" style="63" bestFit="1" customWidth="1"/>
    <col min="35" max="36" width="15" style="63" bestFit="1" customWidth="1"/>
    <col min="37" max="39" width="10.28515625" style="63" bestFit="1" customWidth="1"/>
    <col min="40" max="40" width="10.28515625" style="63"/>
    <col min="41" max="44" width="10.28515625" style="63" bestFit="1" customWidth="1"/>
    <col min="45" max="45" width="15" style="63" bestFit="1" customWidth="1"/>
    <col min="46" max="49" width="10.28515625" style="63" bestFit="1" customWidth="1"/>
    <col min="50" max="16384" width="10.28515625" style="63"/>
  </cols>
  <sheetData>
    <row r="1" spans="1:49" ht="15" thickBot="1">
      <c r="A1" s="63" t="s">
        <v>1375</v>
      </c>
      <c r="B1" s="64"/>
      <c r="C1" s="65" t="s">
        <v>1374</v>
      </c>
      <c r="I1" s="443"/>
      <c r="J1" s="443"/>
      <c r="U1" t="s">
        <v>2053</v>
      </c>
      <c r="V1"/>
      <c r="W1"/>
      <c r="X1"/>
      <c r="Y1"/>
      <c r="Z1"/>
      <c r="AA1"/>
      <c r="AB1"/>
      <c r="AC1"/>
      <c r="AE1" t="s">
        <v>2053</v>
      </c>
      <c r="AF1"/>
      <c r="AG1"/>
      <c r="AH1"/>
      <c r="AI1"/>
      <c r="AJ1"/>
      <c r="AK1"/>
      <c r="AL1"/>
      <c r="AM1"/>
      <c r="AO1" t="s">
        <v>2053</v>
      </c>
      <c r="AP1"/>
      <c r="AQ1"/>
      <c r="AR1"/>
      <c r="AS1"/>
      <c r="AT1"/>
      <c r="AU1"/>
      <c r="AV1"/>
      <c r="AW1"/>
    </row>
    <row r="2" spans="1:49" ht="15" thickBot="1">
      <c r="A2" s="63" t="s">
        <v>1373</v>
      </c>
      <c r="B2" s="66"/>
      <c r="C2" s="65" t="s">
        <v>1372</v>
      </c>
      <c r="I2" s="443"/>
      <c r="J2" s="443"/>
      <c r="U2"/>
      <c r="V2"/>
      <c r="W2"/>
      <c r="X2"/>
      <c r="Y2"/>
      <c r="Z2"/>
      <c r="AA2"/>
      <c r="AB2"/>
      <c r="AC2"/>
      <c r="AE2"/>
      <c r="AF2"/>
      <c r="AG2"/>
      <c r="AH2"/>
      <c r="AI2"/>
      <c r="AJ2"/>
      <c r="AK2"/>
      <c r="AL2"/>
      <c r="AM2"/>
      <c r="AO2"/>
      <c r="AP2"/>
      <c r="AQ2"/>
      <c r="AR2"/>
      <c r="AS2"/>
      <c r="AT2"/>
      <c r="AU2"/>
      <c r="AV2"/>
      <c r="AW2"/>
    </row>
    <row r="3" spans="1:49">
      <c r="I3" s="443"/>
      <c r="J3" s="443"/>
      <c r="U3" s="67" t="s">
        <v>2054</v>
      </c>
      <c r="V3" s="67"/>
      <c r="W3"/>
      <c r="X3"/>
      <c r="Y3"/>
      <c r="Z3"/>
      <c r="AA3"/>
      <c r="AB3"/>
      <c r="AC3"/>
      <c r="AE3" s="67" t="s">
        <v>2054</v>
      </c>
      <c r="AF3" s="67"/>
      <c r="AG3"/>
      <c r="AH3"/>
      <c r="AI3"/>
      <c r="AJ3"/>
      <c r="AK3"/>
      <c r="AL3"/>
      <c r="AM3"/>
      <c r="AO3" s="67" t="s">
        <v>2054</v>
      </c>
      <c r="AP3" s="67"/>
      <c r="AQ3"/>
      <c r="AR3"/>
      <c r="AS3"/>
      <c r="AT3"/>
      <c r="AU3"/>
      <c r="AV3"/>
      <c r="AW3"/>
    </row>
    <row r="4" spans="1:49" ht="28.5">
      <c r="B4" s="65" t="s">
        <v>1371</v>
      </c>
      <c r="C4" s="65" t="s">
        <v>1370</v>
      </c>
      <c r="D4" s="65" t="s">
        <v>1369</v>
      </c>
      <c r="E4" s="65" t="s">
        <v>1368</v>
      </c>
      <c r="F4" s="65" t="s">
        <v>1367</v>
      </c>
      <c r="G4" s="68" t="s">
        <v>1366</v>
      </c>
      <c r="H4" s="65" t="s">
        <v>1365</v>
      </c>
      <c r="I4" s="65" t="s">
        <v>1364</v>
      </c>
      <c r="J4" s="65" t="s">
        <v>1363</v>
      </c>
      <c r="K4" s="65" t="s">
        <v>1362</v>
      </c>
      <c r="L4" s="63" t="s">
        <v>2055</v>
      </c>
      <c r="M4" s="63" t="s">
        <v>2056</v>
      </c>
      <c r="N4" s="63" t="s">
        <v>2057</v>
      </c>
      <c r="O4" s="63" t="s">
        <v>2058</v>
      </c>
      <c r="P4" s="63" t="s">
        <v>2059</v>
      </c>
      <c r="Q4" s="63" t="s">
        <v>2060</v>
      </c>
      <c r="R4" s="63" t="s">
        <v>2061</v>
      </c>
      <c r="S4" s="63" t="s">
        <v>2062</v>
      </c>
      <c r="U4" t="s">
        <v>2063</v>
      </c>
      <c r="V4">
        <v>0.14137827820019411</v>
      </c>
      <c r="W4"/>
      <c r="X4"/>
      <c r="Y4"/>
      <c r="Z4"/>
      <c r="AA4"/>
      <c r="AB4"/>
      <c r="AC4"/>
      <c r="AE4" t="s">
        <v>2063</v>
      </c>
      <c r="AF4">
        <v>0.17054177502691326</v>
      </c>
      <c r="AG4"/>
      <c r="AH4"/>
      <c r="AI4"/>
      <c r="AJ4"/>
      <c r="AK4"/>
      <c r="AL4"/>
      <c r="AM4"/>
      <c r="AO4" t="s">
        <v>2063</v>
      </c>
      <c r="AP4">
        <v>0.11587490136180022</v>
      </c>
      <c r="AQ4"/>
      <c r="AR4"/>
      <c r="AS4"/>
      <c r="AT4"/>
      <c r="AU4"/>
      <c r="AV4"/>
      <c r="AW4"/>
    </row>
    <row r="5" spans="1:49">
      <c r="A5" s="69">
        <v>9498</v>
      </c>
      <c r="B5" s="70">
        <v>0</v>
      </c>
      <c r="D5" s="65">
        <v>3.0999999999999999E-3</v>
      </c>
      <c r="U5" t="s">
        <v>2064</v>
      </c>
      <c r="V5">
        <v>1.9987817546851482E-2</v>
      </c>
      <c r="W5"/>
      <c r="X5"/>
      <c r="Y5"/>
      <c r="Z5"/>
      <c r="AA5"/>
      <c r="AB5"/>
      <c r="AC5"/>
      <c r="AE5" t="s">
        <v>2064</v>
      </c>
      <c r="AF5">
        <v>2.9084497029330296E-2</v>
      </c>
      <c r="AG5"/>
      <c r="AH5"/>
      <c r="AI5"/>
      <c r="AJ5"/>
      <c r="AK5"/>
      <c r="AL5"/>
      <c r="AM5"/>
      <c r="AO5" t="s">
        <v>2064</v>
      </c>
      <c r="AP5">
        <v>1.3426992765606931E-2</v>
      </c>
      <c r="AQ5"/>
      <c r="AR5"/>
      <c r="AS5"/>
      <c r="AT5"/>
      <c r="AU5"/>
      <c r="AV5"/>
      <c r="AW5"/>
    </row>
    <row r="6" spans="1:49">
      <c r="A6" s="69">
        <v>9529</v>
      </c>
      <c r="B6" s="70">
        <v>-3.85E-2</v>
      </c>
      <c r="D6" s="65">
        <v>2.8E-3</v>
      </c>
      <c r="I6" s="65">
        <f t="shared" ref="I6:I69" si="0">B6-D6</f>
        <v>-4.1299999999999996E-2</v>
      </c>
      <c r="U6" t="s">
        <v>2065</v>
      </c>
      <c r="V6">
        <v>1.9127402988069087E-2</v>
      </c>
      <c r="W6"/>
      <c r="X6"/>
      <c r="Y6"/>
      <c r="Z6"/>
      <c r="AA6"/>
      <c r="AB6"/>
      <c r="AC6"/>
      <c r="AE6" t="s">
        <v>2065</v>
      </c>
      <c r="AF6">
        <v>2.8213720793482163E-2</v>
      </c>
      <c r="AG6"/>
      <c r="AH6"/>
      <c r="AI6"/>
      <c r="AJ6"/>
      <c r="AK6"/>
      <c r="AL6"/>
      <c r="AM6"/>
      <c r="AO6" t="s">
        <v>2065</v>
      </c>
      <c r="AP6">
        <v>1.2542173925037968E-2</v>
      </c>
      <c r="AQ6"/>
      <c r="AR6"/>
      <c r="AS6"/>
      <c r="AT6"/>
      <c r="AU6"/>
      <c r="AV6"/>
      <c r="AW6"/>
    </row>
    <row r="7" spans="1:49">
      <c r="A7" s="69">
        <v>9557</v>
      </c>
      <c r="B7" s="70">
        <v>-5.7500000000000002E-2</v>
      </c>
      <c r="D7" s="65">
        <v>3.2000000000000002E-3</v>
      </c>
      <c r="I7" s="65">
        <f t="shared" si="0"/>
        <v>-6.0700000000000004E-2</v>
      </c>
      <c r="U7" t="s">
        <v>2066</v>
      </c>
      <c r="V7">
        <v>0.21015764843621795</v>
      </c>
      <c r="W7"/>
      <c r="X7"/>
      <c r="Y7"/>
      <c r="Z7"/>
      <c r="AA7"/>
      <c r="AB7"/>
      <c r="AC7"/>
      <c r="AE7" t="s">
        <v>2066</v>
      </c>
      <c r="AF7">
        <v>0.20984436613618665</v>
      </c>
      <c r="AG7"/>
      <c r="AH7"/>
      <c r="AI7"/>
      <c r="AJ7"/>
      <c r="AK7"/>
      <c r="AL7"/>
      <c r="AM7"/>
      <c r="AO7" t="s">
        <v>2066</v>
      </c>
      <c r="AP7">
        <v>0.21818068428572543</v>
      </c>
      <c r="AQ7"/>
      <c r="AR7"/>
      <c r="AS7"/>
      <c r="AT7"/>
      <c r="AU7"/>
      <c r="AV7"/>
      <c r="AW7"/>
    </row>
    <row r="8" spans="1:49" ht="15" thickBot="1">
      <c r="A8" s="69">
        <v>9588</v>
      </c>
      <c r="B8" s="70">
        <v>2.53E-2</v>
      </c>
      <c r="D8" s="65">
        <v>3.0000000000000001E-3</v>
      </c>
      <c r="I8" s="65">
        <f t="shared" si="0"/>
        <v>2.23E-2</v>
      </c>
      <c r="U8" s="71" t="s">
        <v>2067</v>
      </c>
      <c r="V8" s="71">
        <v>1141</v>
      </c>
      <c r="W8"/>
      <c r="X8"/>
      <c r="Y8"/>
      <c r="Z8"/>
      <c r="AA8"/>
      <c r="AB8"/>
      <c r="AC8"/>
      <c r="AE8" s="71" t="s">
        <v>2067</v>
      </c>
      <c r="AF8" s="71">
        <v>1117</v>
      </c>
      <c r="AG8"/>
      <c r="AH8"/>
      <c r="AI8"/>
      <c r="AJ8"/>
      <c r="AK8"/>
      <c r="AL8"/>
      <c r="AM8"/>
      <c r="AO8" s="71" t="s">
        <v>2067</v>
      </c>
      <c r="AP8" s="71">
        <v>1117</v>
      </c>
      <c r="AQ8"/>
      <c r="AR8"/>
      <c r="AS8"/>
      <c r="AT8"/>
      <c r="AU8"/>
      <c r="AV8"/>
      <c r="AW8"/>
    </row>
    <row r="9" spans="1:49">
      <c r="A9" s="69">
        <v>9618</v>
      </c>
      <c r="B9" s="70">
        <v>1.7899999999999999E-2</v>
      </c>
      <c r="D9" s="65">
        <v>2.8E-3</v>
      </c>
      <c r="I9" s="65">
        <f t="shared" si="0"/>
        <v>1.5099999999999999E-2</v>
      </c>
      <c r="U9"/>
      <c r="V9"/>
      <c r="W9"/>
      <c r="X9"/>
      <c r="Y9"/>
      <c r="Z9"/>
      <c r="AA9"/>
      <c r="AB9"/>
      <c r="AC9"/>
      <c r="AE9"/>
      <c r="AF9"/>
      <c r="AG9"/>
      <c r="AH9"/>
      <c r="AI9"/>
      <c r="AJ9"/>
      <c r="AK9"/>
      <c r="AL9"/>
      <c r="AM9"/>
      <c r="AO9"/>
      <c r="AP9"/>
      <c r="AQ9"/>
      <c r="AR9"/>
      <c r="AS9"/>
      <c r="AT9"/>
      <c r="AU9"/>
      <c r="AV9"/>
      <c r="AW9"/>
    </row>
    <row r="10" spans="1:49" ht="15" thickBot="1">
      <c r="A10" s="69">
        <v>9649</v>
      </c>
      <c r="B10" s="70">
        <v>4.5699999999999998E-2</v>
      </c>
      <c r="D10" s="65">
        <v>3.3E-3</v>
      </c>
      <c r="I10" s="65">
        <f t="shared" si="0"/>
        <v>4.24E-2</v>
      </c>
      <c r="U10" t="s">
        <v>2068</v>
      </c>
      <c r="V10"/>
      <c r="W10"/>
      <c r="X10"/>
      <c r="Y10"/>
      <c r="Z10"/>
      <c r="AA10"/>
      <c r="AB10"/>
      <c r="AC10"/>
      <c r="AE10" t="s">
        <v>2068</v>
      </c>
      <c r="AF10"/>
      <c r="AG10"/>
      <c r="AH10"/>
      <c r="AI10"/>
      <c r="AJ10"/>
      <c r="AK10"/>
      <c r="AL10"/>
      <c r="AM10"/>
      <c r="AO10" t="s">
        <v>2068</v>
      </c>
      <c r="AP10"/>
      <c r="AQ10"/>
      <c r="AR10"/>
      <c r="AS10"/>
      <c r="AT10"/>
      <c r="AU10"/>
      <c r="AV10"/>
      <c r="AW10"/>
    </row>
    <row r="11" spans="1:49">
      <c r="A11" s="69">
        <v>9679</v>
      </c>
      <c r="B11" s="70">
        <v>4.7899999999999998E-2</v>
      </c>
      <c r="D11" s="65">
        <v>3.0999999999999999E-3</v>
      </c>
      <c r="I11" s="65">
        <f t="shared" si="0"/>
        <v>4.48E-2</v>
      </c>
      <c r="U11" s="72"/>
      <c r="V11" s="72" t="s">
        <v>2069</v>
      </c>
      <c r="W11" s="72" t="s">
        <v>2070</v>
      </c>
      <c r="X11" s="72" t="s">
        <v>1810</v>
      </c>
      <c r="Y11" s="72" t="s">
        <v>1622</v>
      </c>
      <c r="Z11" s="72" t="s">
        <v>2071</v>
      </c>
      <c r="AA11"/>
      <c r="AB11"/>
      <c r="AC11"/>
      <c r="AE11" s="72"/>
      <c r="AF11" s="72" t="s">
        <v>2069</v>
      </c>
      <c r="AG11" s="72" t="s">
        <v>2070</v>
      </c>
      <c r="AH11" s="72" t="s">
        <v>1810</v>
      </c>
      <c r="AI11" s="72" t="s">
        <v>1622</v>
      </c>
      <c r="AJ11" s="72" t="s">
        <v>2071</v>
      </c>
      <c r="AK11"/>
      <c r="AL11"/>
      <c r="AM11"/>
      <c r="AO11" s="72"/>
      <c r="AP11" s="72" t="s">
        <v>2069</v>
      </c>
      <c r="AQ11" s="72" t="s">
        <v>2070</v>
      </c>
      <c r="AR11" s="72" t="s">
        <v>1810</v>
      </c>
      <c r="AS11" s="72" t="s">
        <v>1622</v>
      </c>
      <c r="AT11" s="72" t="s">
        <v>2071</v>
      </c>
      <c r="AU11"/>
      <c r="AV11"/>
      <c r="AW11"/>
    </row>
    <row r="12" spans="1:49">
      <c r="A12" s="69">
        <v>9710</v>
      </c>
      <c r="B12" s="70">
        <v>2.4799999999999999E-2</v>
      </c>
      <c r="D12" s="65">
        <v>3.0999999999999999E-3</v>
      </c>
      <c r="I12" s="65">
        <f t="shared" si="0"/>
        <v>2.1700000000000001E-2</v>
      </c>
      <c r="U12" t="s">
        <v>2072</v>
      </c>
      <c r="V12">
        <v>1</v>
      </c>
      <c r="W12">
        <v>1.0260015730773944</v>
      </c>
      <c r="X12">
        <v>1.0260015730773944</v>
      </c>
      <c r="Y12">
        <v>23.230450185706971</v>
      </c>
      <c r="Z12">
        <v>1.6313039750711962E-6</v>
      </c>
      <c r="AA12"/>
      <c r="AB12"/>
      <c r="AC12"/>
      <c r="AE12" t="s">
        <v>2072</v>
      </c>
      <c r="AF12">
        <v>1</v>
      </c>
      <c r="AG12">
        <v>1.4707864397733772</v>
      </c>
      <c r="AH12">
        <v>1.4707864397733772</v>
      </c>
      <c r="AI12">
        <v>33.400655451973897</v>
      </c>
      <c r="AJ12">
        <v>9.7251222674767674E-9</v>
      </c>
      <c r="AK12"/>
      <c r="AL12"/>
      <c r="AM12"/>
      <c r="AO12" t="s">
        <v>2072</v>
      </c>
      <c r="AP12">
        <v>1</v>
      </c>
      <c r="AQ12">
        <v>0.72236549398814986</v>
      </c>
      <c r="AR12">
        <v>0.72236549398814986</v>
      </c>
      <c r="AS12">
        <v>15.174849528489935</v>
      </c>
      <c r="AT12">
        <v>1.0382943838091716E-4</v>
      </c>
      <c r="AU12"/>
      <c r="AV12"/>
      <c r="AW12"/>
    </row>
    <row r="13" spans="1:49">
      <c r="A13" s="69">
        <v>9741</v>
      </c>
      <c r="B13" s="70">
        <v>2.52E-2</v>
      </c>
      <c r="D13" s="65">
        <v>3.0000000000000001E-3</v>
      </c>
      <c r="I13" s="65">
        <f t="shared" si="0"/>
        <v>2.2200000000000001E-2</v>
      </c>
      <c r="U13" t="s">
        <v>2073</v>
      </c>
      <c r="V13">
        <v>1139</v>
      </c>
      <c r="W13">
        <v>50.305344166518474</v>
      </c>
      <c r="X13">
        <v>4.4166237196240979E-2</v>
      </c>
      <c r="Y13"/>
      <c r="Z13"/>
      <c r="AA13"/>
      <c r="AB13"/>
      <c r="AC13"/>
      <c r="AE13" t="s">
        <v>2073</v>
      </c>
      <c r="AF13">
        <v>1115</v>
      </c>
      <c r="AG13">
        <v>49.098643668994221</v>
      </c>
      <c r="AH13">
        <v>4.4034657999097955E-2</v>
      </c>
      <c r="AI13"/>
      <c r="AJ13"/>
      <c r="AK13"/>
      <c r="AL13"/>
      <c r="AM13"/>
      <c r="AO13" t="s">
        <v>2073</v>
      </c>
      <c r="AP13">
        <v>1115</v>
      </c>
      <c r="AQ13">
        <v>53.07713425985694</v>
      </c>
      <c r="AR13">
        <v>4.7602810995387393E-2</v>
      </c>
      <c r="AS13"/>
      <c r="AT13"/>
      <c r="AU13"/>
      <c r="AV13"/>
      <c r="AW13"/>
    </row>
    <row r="14" spans="1:49" ht="15" thickBot="1">
      <c r="A14" s="69">
        <v>9771</v>
      </c>
      <c r="B14" s="70">
        <v>-2.8400000000000002E-2</v>
      </c>
      <c r="D14" s="65">
        <v>3.0000000000000001E-3</v>
      </c>
      <c r="I14" s="65">
        <f t="shared" si="0"/>
        <v>-3.1400000000000004E-2</v>
      </c>
      <c r="U14" s="71" t="s">
        <v>86</v>
      </c>
      <c r="V14" s="71">
        <v>1140</v>
      </c>
      <c r="W14" s="71">
        <v>51.331345739595868</v>
      </c>
      <c r="X14" s="71"/>
      <c r="Y14" s="71"/>
      <c r="Z14" s="71"/>
      <c r="AA14"/>
      <c r="AB14"/>
      <c r="AC14"/>
      <c r="AE14" s="71" t="s">
        <v>86</v>
      </c>
      <c r="AF14" s="71">
        <v>1116</v>
      </c>
      <c r="AG14" s="71">
        <v>50.569430108767598</v>
      </c>
      <c r="AH14" s="71"/>
      <c r="AI14" s="71"/>
      <c r="AJ14" s="71"/>
      <c r="AK14"/>
      <c r="AL14"/>
      <c r="AM14"/>
      <c r="AO14" s="71" t="s">
        <v>86</v>
      </c>
      <c r="AP14" s="71">
        <v>1116</v>
      </c>
      <c r="AQ14" s="71">
        <v>53.79949975384509</v>
      </c>
      <c r="AR14" s="71"/>
      <c r="AS14" s="71"/>
      <c r="AT14" s="71"/>
      <c r="AU14"/>
      <c r="AV14"/>
      <c r="AW14"/>
    </row>
    <row r="15" spans="1:49" ht="15" thickBot="1">
      <c r="A15" s="69">
        <v>9802</v>
      </c>
      <c r="B15" s="70">
        <v>3.4700000000000002E-2</v>
      </c>
      <c r="D15" s="65">
        <v>3.0999999999999999E-3</v>
      </c>
      <c r="I15" s="65">
        <f t="shared" si="0"/>
        <v>3.1600000000000003E-2</v>
      </c>
      <c r="U15"/>
      <c r="V15"/>
      <c r="W15"/>
      <c r="X15"/>
      <c r="Y15"/>
      <c r="Z15"/>
      <c r="AA15"/>
      <c r="AB15"/>
      <c r="AC15"/>
      <c r="AE15"/>
      <c r="AF15"/>
      <c r="AG15"/>
      <c r="AH15"/>
      <c r="AI15"/>
      <c r="AJ15"/>
      <c r="AK15"/>
      <c r="AL15"/>
      <c r="AM15"/>
      <c r="AO15"/>
      <c r="AP15"/>
      <c r="AQ15"/>
      <c r="AR15"/>
      <c r="AS15"/>
      <c r="AT15"/>
      <c r="AU15"/>
      <c r="AV15"/>
      <c r="AW15"/>
    </row>
    <row r="16" spans="1:49">
      <c r="A16" s="69">
        <v>9832</v>
      </c>
      <c r="B16" s="70">
        <v>1.9599999999999999E-2</v>
      </c>
      <c r="D16" s="65">
        <v>3.0000000000000001E-3</v>
      </c>
      <c r="I16" s="65">
        <f t="shared" si="0"/>
        <v>1.66E-2</v>
      </c>
      <c r="L16" s="73">
        <f t="shared" ref="L16:L79" si="1">((1+B5)*(1+B6)*(1+B7)*(1+B8)*(1+B9)*(1+B10)*(1+B11)*(1+B12)*(1+B13)*(1+B14)*(1+B15)*(1+B16))-1</f>
        <v>0.11607444428240954</v>
      </c>
      <c r="M16" s="73">
        <f t="shared" ref="M16:M79" si="2">D16*12</f>
        <v>3.6000000000000004E-2</v>
      </c>
      <c r="O16" s="74">
        <f t="shared" ref="O16:O79" si="3">L16-M16</f>
        <v>8.0074444282409535E-2</v>
      </c>
      <c r="U16" s="72"/>
      <c r="V16" s="72" t="s">
        <v>2074</v>
      </c>
      <c r="W16" s="72" t="s">
        <v>2066</v>
      </c>
      <c r="X16" s="72" t="s">
        <v>2075</v>
      </c>
      <c r="Y16" s="72" t="s">
        <v>2076</v>
      </c>
      <c r="Z16" s="72" t="s">
        <v>2077</v>
      </c>
      <c r="AA16" s="72" t="s">
        <v>2078</v>
      </c>
      <c r="AB16" s="72" t="s">
        <v>2079</v>
      </c>
      <c r="AC16" s="72" t="s">
        <v>2080</v>
      </c>
      <c r="AE16" s="72"/>
      <c r="AF16" s="72" t="s">
        <v>2074</v>
      </c>
      <c r="AG16" s="72" t="s">
        <v>2066</v>
      </c>
      <c r="AH16" s="72" t="s">
        <v>2075</v>
      </c>
      <c r="AI16" s="72" t="s">
        <v>2076</v>
      </c>
      <c r="AJ16" s="72" t="s">
        <v>2077</v>
      </c>
      <c r="AK16" s="72" t="s">
        <v>2078</v>
      </c>
      <c r="AL16" s="72" t="s">
        <v>2079</v>
      </c>
      <c r="AM16" s="72" t="s">
        <v>2080</v>
      </c>
      <c r="AO16" s="72"/>
      <c r="AP16" s="72" t="s">
        <v>2074</v>
      </c>
      <c r="AQ16" s="72" t="s">
        <v>2066</v>
      </c>
      <c r="AR16" s="72" t="s">
        <v>2075</v>
      </c>
      <c r="AS16" s="72" t="s">
        <v>2076</v>
      </c>
      <c r="AT16" s="72" t="s">
        <v>2077</v>
      </c>
      <c r="AU16" s="72" t="s">
        <v>2078</v>
      </c>
      <c r="AV16" s="72" t="s">
        <v>2079</v>
      </c>
      <c r="AW16" s="72" t="s">
        <v>2080</v>
      </c>
    </row>
    <row r="17" spans="1:49">
      <c r="A17" s="69">
        <v>9863</v>
      </c>
      <c r="B17" s="70">
        <v>-1.9300000000000001E-2</v>
      </c>
      <c r="D17" s="65">
        <v>3.0000000000000001E-3</v>
      </c>
      <c r="I17" s="65">
        <f t="shared" si="0"/>
        <v>-2.23E-2</v>
      </c>
      <c r="L17" s="73">
        <f t="shared" si="1"/>
        <v>9.4534207507759094E-2</v>
      </c>
      <c r="M17" s="73">
        <f t="shared" si="2"/>
        <v>3.6000000000000004E-2</v>
      </c>
      <c r="O17" s="74">
        <f t="shared" si="3"/>
        <v>5.853420750775909E-2</v>
      </c>
      <c r="U17" t="s">
        <v>2081</v>
      </c>
      <c r="V17">
        <v>0.13005216995553287</v>
      </c>
      <c r="W17">
        <v>1.2829129177081134E-2</v>
      </c>
      <c r="X17">
        <v>10.137256251801352</v>
      </c>
      <c r="Y17">
        <v>3.5122169755247214E-23</v>
      </c>
      <c r="Z17">
        <v>0.10488079079914295</v>
      </c>
      <c r="AA17">
        <v>0.15522354911192279</v>
      </c>
      <c r="AB17">
        <v>0.10488079079914295</v>
      </c>
      <c r="AC17">
        <v>0.15522354911192279</v>
      </c>
      <c r="AE17" t="s">
        <v>2081</v>
      </c>
      <c r="AF17">
        <v>0.13686801073194149</v>
      </c>
      <c r="AG17">
        <v>1.4305697713513402E-2</v>
      </c>
      <c r="AH17">
        <v>9.5673775213811254</v>
      </c>
      <c r="AI17">
        <v>6.7741806780173036E-21</v>
      </c>
      <c r="AJ17">
        <v>0.10879888916814542</v>
      </c>
      <c r="AK17">
        <v>0.16493713229573756</v>
      </c>
      <c r="AL17">
        <v>0.10879888916814542</v>
      </c>
      <c r="AM17">
        <v>0.16493713229573756</v>
      </c>
      <c r="AO17" t="s">
        <v>2081</v>
      </c>
      <c r="AP17">
        <v>9.6548660100842426E-2</v>
      </c>
      <c r="AQ17">
        <v>1.4830271168172248E-2</v>
      </c>
      <c r="AR17">
        <v>6.51024239584026</v>
      </c>
      <c r="AS17">
        <v>1.1320394189100312E-10</v>
      </c>
      <c r="AT17">
        <v>6.7450276185581262E-2</v>
      </c>
      <c r="AU17">
        <v>0.12564704401610358</v>
      </c>
      <c r="AV17">
        <v>6.7450276185581262E-2</v>
      </c>
      <c r="AW17">
        <v>0.12564704401610358</v>
      </c>
    </row>
    <row r="18" spans="1:49" ht="15" thickBot="1">
      <c r="A18" s="69">
        <v>9894</v>
      </c>
      <c r="B18" s="70">
        <v>5.3699999999999998E-2</v>
      </c>
      <c r="D18" s="65">
        <v>2.7000000000000001E-3</v>
      </c>
      <c r="I18" s="65">
        <f t="shared" si="0"/>
        <v>5.0999999999999997E-2</v>
      </c>
      <c r="L18" s="73">
        <f t="shared" si="1"/>
        <v>0.19949110187303742</v>
      </c>
      <c r="M18" s="73">
        <f t="shared" si="2"/>
        <v>3.2399999999999998E-2</v>
      </c>
      <c r="O18" s="74">
        <f t="shared" si="3"/>
        <v>0.16709110187303744</v>
      </c>
      <c r="U18" s="71" t="s">
        <v>2082</v>
      </c>
      <c r="V18" s="71">
        <v>-1.0993159443314597</v>
      </c>
      <c r="W18" s="71">
        <v>0.22808341869535081</v>
      </c>
      <c r="X18" s="71">
        <v>-4.819797732862849</v>
      </c>
      <c r="Y18" s="71">
        <v>1.6313039750687874E-6</v>
      </c>
      <c r="Z18" s="71">
        <v>-1.5468267716074646</v>
      </c>
      <c r="AA18" s="71">
        <v>-0.65180511705545485</v>
      </c>
      <c r="AB18" s="71">
        <v>-1.5468267716074646</v>
      </c>
      <c r="AC18" s="71">
        <v>-0.65180511705545485</v>
      </c>
      <c r="AE18" s="71" t="s">
        <v>2082</v>
      </c>
      <c r="AF18" s="71">
        <v>-1.2729845005080282</v>
      </c>
      <c r="AG18" s="71">
        <v>0.22026506474595575</v>
      </c>
      <c r="AH18" s="71">
        <v>-5.7793300175687587</v>
      </c>
      <c r="AI18" s="71">
        <v>9.7251222674895308E-9</v>
      </c>
      <c r="AJ18" s="71">
        <v>-1.7051652303420868</v>
      </c>
      <c r="AK18" s="71">
        <v>-0.84080377067396972</v>
      </c>
      <c r="AL18" s="71">
        <v>-1.7051652303420868</v>
      </c>
      <c r="AM18" s="71">
        <v>-0.84080377067396972</v>
      </c>
      <c r="AO18" s="71" t="s">
        <v>2082</v>
      </c>
      <c r="AP18" s="71">
        <v>-0.82546130326479006</v>
      </c>
      <c r="AQ18" s="71">
        <v>0.2119017396405663</v>
      </c>
      <c r="AR18" s="71">
        <v>-3.895490922655759</v>
      </c>
      <c r="AS18" s="71">
        <v>1.0382943838072405E-4</v>
      </c>
      <c r="AT18" s="71">
        <v>-1.2412324043088474</v>
      </c>
      <c r="AU18" s="71">
        <v>-0.40969020222073277</v>
      </c>
      <c r="AV18" s="71">
        <v>-1.2412324043088474</v>
      </c>
      <c r="AW18" s="71">
        <v>-0.40969020222073277</v>
      </c>
    </row>
    <row r="19" spans="1:49">
      <c r="A19" s="69">
        <v>9922</v>
      </c>
      <c r="B19" s="70">
        <v>8.6999999999999994E-3</v>
      </c>
      <c r="D19" s="65">
        <v>2.8999999999999998E-3</v>
      </c>
      <c r="I19" s="65">
        <f t="shared" si="0"/>
        <v>5.7999999999999996E-3</v>
      </c>
      <c r="L19" s="73">
        <f t="shared" si="1"/>
        <v>0.28374182966507422</v>
      </c>
      <c r="M19" s="73">
        <f t="shared" si="2"/>
        <v>3.4799999999999998E-2</v>
      </c>
      <c r="O19" s="74">
        <f t="shared" si="3"/>
        <v>0.24894182966507422</v>
      </c>
      <c r="U19"/>
      <c r="V19"/>
      <c r="W19"/>
      <c r="X19"/>
      <c r="Y19"/>
      <c r="Z19"/>
      <c r="AA19"/>
      <c r="AB19"/>
      <c r="AC19"/>
      <c r="AE19"/>
      <c r="AF19"/>
      <c r="AG19"/>
      <c r="AH19"/>
      <c r="AI19"/>
      <c r="AJ19"/>
      <c r="AK19"/>
      <c r="AL19"/>
      <c r="AM19"/>
      <c r="AO19"/>
      <c r="AP19"/>
      <c r="AQ19"/>
      <c r="AR19"/>
      <c r="AS19"/>
      <c r="AT19"/>
      <c r="AU19"/>
      <c r="AV19"/>
      <c r="AW19"/>
    </row>
    <row r="20" spans="1:49">
      <c r="A20" s="69">
        <v>9953</v>
      </c>
      <c r="B20" s="70">
        <v>2.01E-2</v>
      </c>
      <c r="D20" s="65">
        <v>2.7000000000000001E-3</v>
      </c>
      <c r="I20" s="65">
        <f t="shared" si="0"/>
        <v>1.7399999999999999E-2</v>
      </c>
      <c r="L20" s="73">
        <f t="shared" si="1"/>
        <v>0.27723109376898725</v>
      </c>
      <c r="M20" s="73">
        <f t="shared" si="2"/>
        <v>3.2399999999999998E-2</v>
      </c>
      <c r="O20" s="74">
        <f t="shared" si="3"/>
        <v>0.24483109376898726</v>
      </c>
      <c r="U20"/>
      <c r="V20"/>
      <c r="W20"/>
      <c r="X20"/>
      <c r="Y20"/>
      <c r="Z20"/>
      <c r="AA20"/>
      <c r="AB20"/>
      <c r="AC20"/>
      <c r="AE20"/>
      <c r="AF20"/>
      <c r="AG20"/>
      <c r="AH20"/>
      <c r="AI20"/>
      <c r="AJ20"/>
      <c r="AK20"/>
      <c r="AL20"/>
      <c r="AM20"/>
      <c r="AO20"/>
      <c r="AP20"/>
      <c r="AQ20"/>
      <c r="AR20"/>
      <c r="AS20"/>
      <c r="AT20"/>
      <c r="AU20"/>
      <c r="AV20"/>
      <c r="AW20"/>
    </row>
    <row r="21" spans="1:49">
      <c r="A21" s="69">
        <v>9983</v>
      </c>
      <c r="B21" s="70">
        <v>6.0699999999999997E-2</v>
      </c>
      <c r="D21" s="65">
        <v>2.7999999999999995E-3</v>
      </c>
      <c r="I21" s="65">
        <f t="shared" si="0"/>
        <v>5.79E-2</v>
      </c>
      <c r="L21" s="73">
        <f t="shared" si="1"/>
        <v>0.33093527965494141</v>
      </c>
      <c r="M21" s="73">
        <f t="shared" si="2"/>
        <v>3.3599999999999991E-2</v>
      </c>
      <c r="O21" s="74">
        <f t="shared" si="3"/>
        <v>0.29733527965494144</v>
      </c>
      <c r="U21"/>
      <c r="V21"/>
      <c r="W21"/>
      <c r="X21"/>
      <c r="Y21"/>
      <c r="Z21"/>
      <c r="AA21"/>
      <c r="AB21"/>
      <c r="AC21"/>
      <c r="AE21"/>
      <c r="AF21"/>
      <c r="AG21"/>
      <c r="AH21"/>
      <c r="AI21"/>
      <c r="AJ21"/>
      <c r="AK21"/>
      <c r="AL21"/>
      <c r="AM21"/>
      <c r="AO21"/>
      <c r="AP21"/>
      <c r="AQ21"/>
      <c r="AR21"/>
      <c r="AS21"/>
      <c r="AT21"/>
      <c r="AU21"/>
      <c r="AV21"/>
      <c r="AW21"/>
    </row>
    <row r="22" spans="1:49">
      <c r="A22" s="69">
        <v>10014</v>
      </c>
      <c r="B22" s="70">
        <v>-6.7000000000000002E-3</v>
      </c>
      <c r="D22" s="65">
        <v>2.7000000000000001E-3</v>
      </c>
      <c r="I22" s="65">
        <f t="shared" si="0"/>
        <v>-9.4000000000000004E-3</v>
      </c>
      <c r="L22" s="73">
        <f t="shared" si="1"/>
        <v>0.26424214715621375</v>
      </c>
      <c r="M22" s="73">
        <f t="shared" si="2"/>
        <v>3.2399999999999998E-2</v>
      </c>
      <c r="O22" s="74">
        <f t="shared" si="3"/>
        <v>0.23184214715621376</v>
      </c>
      <c r="U22" s="75"/>
      <c r="V22" s="75"/>
      <c r="W22" s="75"/>
      <c r="X22" s="75"/>
      <c r="Y22" s="75"/>
      <c r="Z22" s="75"/>
      <c r="AA22" s="75"/>
      <c r="AB22" s="75"/>
      <c r="AC22" s="75"/>
      <c r="AE22" s="75"/>
      <c r="AF22" s="75"/>
      <c r="AG22" s="75"/>
      <c r="AH22" s="75"/>
      <c r="AI22" s="75"/>
      <c r="AJ22" s="75"/>
      <c r="AK22" s="75"/>
      <c r="AL22" s="75"/>
      <c r="AM22" s="75"/>
      <c r="AO22" s="75"/>
      <c r="AP22" s="75"/>
      <c r="AQ22" s="75"/>
      <c r="AR22" s="75"/>
      <c r="AS22" s="75"/>
      <c r="AT22" s="75"/>
      <c r="AU22" s="75"/>
      <c r="AV22" s="75"/>
      <c r="AW22" s="75"/>
    </row>
    <row r="23" spans="1:49" ht="15" thickBot="1">
      <c r="A23" s="69">
        <v>10044</v>
      </c>
      <c r="B23" s="70">
        <v>6.7000000000000004E-2</v>
      </c>
      <c r="D23" s="65">
        <v>2.7000000000000001E-3</v>
      </c>
      <c r="I23" s="65">
        <f t="shared" si="0"/>
        <v>6.430000000000001E-2</v>
      </c>
      <c r="L23" s="73">
        <f t="shared" si="1"/>
        <v>0.28728540033942163</v>
      </c>
      <c r="M23" s="73">
        <f t="shared" si="2"/>
        <v>3.2399999999999998E-2</v>
      </c>
      <c r="O23" s="74">
        <f t="shared" si="3"/>
        <v>0.25488540033942164</v>
      </c>
      <c r="U23" s="75"/>
      <c r="V23" s="75"/>
      <c r="W23" s="75"/>
      <c r="X23" s="75"/>
      <c r="Y23" s="75"/>
      <c r="Z23" s="75"/>
      <c r="AA23" s="75"/>
      <c r="AB23" s="75"/>
      <c r="AC23" s="75"/>
      <c r="AE23" s="75"/>
      <c r="AF23" s="75"/>
      <c r="AG23" s="75"/>
      <c r="AH23" s="75"/>
      <c r="AI23" s="75"/>
      <c r="AJ23" s="75"/>
      <c r="AK23" s="75"/>
      <c r="AL23" s="75"/>
      <c r="AM23" s="75"/>
      <c r="AO23" s="75"/>
      <c r="AP23" s="75"/>
      <c r="AQ23" s="75"/>
      <c r="AR23" s="75"/>
      <c r="AS23" s="75"/>
      <c r="AT23" s="75"/>
      <c r="AU23" s="75"/>
      <c r="AV23" s="75"/>
      <c r="AW23" s="75"/>
    </row>
    <row r="24" spans="1:49">
      <c r="A24" s="69">
        <v>10075</v>
      </c>
      <c r="B24" s="70">
        <v>5.1499999999999997E-2</v>
      </c>
      <c r="D24" s="65">
        <v>2.8999999999999998E-3</v>
      </c>
      <c r="I24" s="65">
        <f t="shared" si="0"/>
        <v>4.8599999999999997E-2</v>
      </c>
      <c r="L24" s="73">
        <f t="shared" si="1"/>
        <v>0.32082415930611119</v>
      </c>
      <c r="M24" s="73">
        <f t="shared" si="2"/>
        <v>3.4799999999999998E-2</v>
      </c>
      <c r="O24" s="74">
        <f t="shared" si="3"/>
        <v>0.28602415930611119</v>
      </c>
      <c r="U24" s="76"/>
      <c r="V24" s="76"/>
      <c r="W24" s="76"/>
      <c r="X24" s="75"/>
      <c r="Y24" s="75"/>
      <c r="Z24" s="75"/>
      <c r="AA24" s="75"/>
      <c r="AB24" s="75"/>
      <c r="AC24" s="75"/>
      <c r="AE24" s="76"/>
      <c r="AF24" s="76"/>
      <c r="AG24" s="76"/>
      <c r="AH24" s="75"/>
      <c r="AI24" s="75"/>
      <c r="AJ24" s="75"/>
      <c r="AK24" s="75"/>
      <c r="AL24" s="75"/>
      <c r="AM24" s="75"/>
      <c r="AO24" s="76"/>
      <c r="AP24" s="76"/>
      <c r="AQ24" s="76"/>
      <c r="AR24" s="75"/>
      <c r="AS24" s="75"/>
      <c r="AT24" s="75"/>
      <c r="AU24" s="75"/>
      <c r="AV24" s="75"/>
      <c r="AW24" s="75"/>
    </row>
    <row r="25" spans="1:49">
      <c r="A25" s="69">
        <v>10106</v>
      </c>
      <c r="B25" s="70">
        <v>4.4999999999999998E-2</v>
      </c>
      <c r="D25" s="65">
        <v>2.7000000000000001E-3</v>
      </c>
      <c r="I25" s="65">
        <f t="shared" si="0"/>
        <v>4.2299999999999997E-2</v>
      </c>
      <c r="L25" s="73">
        <f t="shared" si="1"/>
        <v>0.34633363877768808</v>
      </c>
      <c r="M25" s="73">
        <f t="shared" si="2"/>
        <v>3.2399999999999998E-2</v>
      </c>
      <c r="O25" s="74">
        <f t="shared" si="3"/>
        <v>0.3139336387776881</v>
      </c>
      <c r="U25" s="75"/>
      <c r="V25" s="75"/>
      <c r="W25" s="75"/>
      <c r="X25" s="75"/>
      <c r="Y25" s="75"/>
      <c r="Z25" s="75"/>
      <c r="AA25" s="75"/>
      <c r="AB25" s="75"/>
      <c r="AC25" s="75"/>
      <c r="AE25" s="75"/>
      <c r="AF25" s="75"/>
      <c r="AG25" s="75"/>
      <c r="AH25" s="75"/>
      <c r="AI25" s="75"/>
      <c r="AJ25" s="75"/>
      <c r="AK25" s="75"/>
      <c r="AL25" s="75"/>
      <c r="AM25" s="75"/>
      <c r="AO25" s="75"/>
      <c r="AP25" s="75"/>
      <c r="AQ25" s="75"/>
      <c r="AR25" s="75"/>
      <c r="AS25" s="75"/>
      <c r="AT25" s="75"/>
      <c r="AU25" s="75"/>
      <c r="AV25" s="75"/>
      <c r="AW25" s="75"/>
    </row>
    <row r="26" spans="1:49">
      <c r="A26" s="69">
        <v>10136</v>
      </c>
      <c r="B26" s="70">
        <v>-5.0200000000000002E-2</v>
      </c>
      <c r="D26" s="65">
        <v>2.7999999999999995E-3</v>
      </c>
      <c r="I26" s="65">
        <f t="shared" si="0"/>
        <v>-5.2999999999999999E-2</v>
      </c>
      <c r="L26" s="73">
        <f t="shared" si="1"/>
        <v>0.31612565882158083</v>
      </c>
      <c r="M26" s="73">
        <f t="shared" si="2"/>
        <v>3.3599999999999991E-2</v>
      </c>
      <c r="O26" s="74">
        <f t="shared" si="3"/>
        <v>0.28252565882158087</v>
      </c>
      <c r="U26" s="75"/>
      <c r="V26" s="75"/>
      <c r="W26" s="75"/>
      <c r="X26" s="75"/>
      <c r="Y26" s="75"/>
      <c r="Z26" s="75"/>
      <c r="AA26" s="75"/>
      <c r="AB26" s="75"/>
      <c r="AC26" s="75"/>
      <c r="AE26" s="75"/>
      <c r="AF26" s="75"/>
      <c r="AG26" s="75"/>
      <c r="AH26" s="75"/>
      <c r="AI26" s="75"/>
      <c r="AJ26" s="75"/>
      <c r="AK26" s="75"/>
      <c r="AL26" s="75"/>
      <c r="AM26" s="75"/>
      <c r="AO26" s="75"/>
      <c r="AP26" s="75"/>
      <c r="AQ26" s="75"/>
      <c r="AR26" s="75"/>
      <c r="AS26" s="75"/>
      <c r="AT26" s="75"/>
      <c r="AU26" s="75"/>
      <c r="AV26" s="75"/>
      <c r="AW26" s="75"/>
    </row>
    <row r="27" spans="1:49">
      <c r="A27" s="69">
        <v>10167</v>
      </c>
      <c r="B27" s="70">
        <v>7.2099999999999997E-2</v>
      </c>
      <c r="D27" s="65">
        <v>2.7000000000000001E-3</v>
      </c>
      <c r="I27" s="65">
        <f t="shared" si="0"/>
        <v>6.9400000000000003E-2</v>
      </c>
      <c r="L27" s="73">
        <f t="shared" si="1"/>
        <v>0.36369799828222393</v>
      </c>
      <c r="M27" s="73">
        <f t="shared" si="2"/>
        <v>3.2399999999999998E-2</v>
      </c>
      <c r="O27" s="74">
        <f t="shared" si="3"/>
        <v>0.33129799828222395</v>
      </c>
      <c r="U27" s="75"/>
      <c r="V27" s="75"/>
      <c r="W27" s="75"/>
      <c r="X27" s="75"/>
      <c r="Y27" s="75"/>
      <c r="Z27" s="75"/>
      <c r="AA27" s="75"/>
      <c r="AB27" s="75"/>
      <c r="AC27" s="75"/>
      <c r="AE27" s="75"/>
      <c r="AF27" s="75"/>
      <c r="AG27" s="75"/>
      <c r="AH27" s="75"/>
      <c r="AI27" s="75"/>
      <c r="AJ27" s="75"/>
      <c r="AK27" s="75"/>
      <c r="AL27" s="75"/>
      <c r="AM27" s="75"/>
      <c r="AO27" s="75"/>
      <c r="AP27" s="75"/>
      <c r="AQ27" s="75"/>
      <c r="AR27" s="75"/>
      <c r="AS27" s="75"/>
      <c r="AT27" s="75"/>
      <c r="AU27" s="75"/>
      <c r="AV27" s="75"/>
      <c r="AW27" s="75"/>
    </row>
    <row r="28" spans="1:49">
      <c r="A28" s="69">
        <v>10197</v>
      </c>
      <c r="B28" s="70">
        <v>2.7900000000000001E-2</v>
      </c>
      <c r="D28" s="65">
        <v>2.7000000000000001E-3</v>
      </c>
      <c r="I28" s="65">
        <f t="shared" si="0"/>
        <v>2.52E-2</v>
      </c>
      <c r="L28" s="73">
        <f>((1+B17)*(1+B18)*(1+B19)*(1+B20)*(1+B21)*(1+B22)*(1+B23)*(1+B24)*(1+B25)*(1+B26)*(1+B27)*(1+B28))-1</f>
        <v>0.37479910988063758</v>
      </c>
      <c r="M28" s="73">
        <f t="shared" si="2"/>
        <v>3.2399999999999998E-2</v>
      </c>
      <c r="O28" s="74">
        <f t="shared" si="3"/>
        <v>0.3423991098806376</v>
      </c>
      <c r="U28" s="75"/>
      <c r="V28" s="75"/>
      <c r="W28" s="75"/>
      <c r="X28" s="75"/>
      <c r="Y28" s="75"/>
      <c r="Z28" s="75"/>
      <c r="AA28" s="75"/>
      <c r="AB28" s="75"/>
      <c r="AC28" s="75"/>
      <c r="AE28" s="75"/>
      <c r="AF28" s="75"/>
      <c r="AG28" s="75"/>
      <c r="AH28" s="75"/>
      <c r="AI28" s="75"/>
      <c r="AJ28" s="75"/>
      <c r="AK28" s="75"/>
      <c r="AL28" s="75"/>
      <c r="AM28" s="75"/>
      <c r="AO28" s="75"/>
      <c r="AP28" s="75"/>
      <c r="AQ28" s="75"/>
      <c r="AR28" s="75"/>
      <c r="AS28" s="75"/>
      <c r="AT28" s="75"/>
      <c r="AU28" s="75"/>
      <c r="AV28" s="75"/>
      <c r="AW28" s="75"/>
    </row>
    <row r="29" spans="1:49">
      <c r="A29" s="69">
        <v>10228</v>
      </c>
      <c r="B29" s="70">
        <v>-4.0000000000000001E-3</v>
      </c>
      <c r="C29" s="65">
        <v>3.7499999999999999E-2</v>
      </c>
      <c r="D29" s="65">
        <v>2.7000000000000001E-3</v>
      </c>
      <c r="E29" s="65">
        <v>3.7166666666666663E-3</v>
      </c>
      <c r="F29" s="65">
        <v>3.8416666666666673E-3</v>
      </c>
      <c r="G29" s="65">
        <v>3.7791666666666668E-3</v>
      </c>
      <c r="H29" s="65">
        <v>4.0416666666666665E-3</v>
      </c>
      <c r="I29" s="65">
        <f t="shared" si="0"/>
        <v>-6.7000000000000002E-3</v>
      </c>
      <c r="J29" s="65">
        <f t="shared" ref="J29:J92" si="4">B29-G29</f>
        <v>-7.7791666666666669E-3</v>
      </c>
      <c r="K29" s="65">
        <f t="shared" ref="K29:K92" si="5">$C29-H29</f>
        <v>3.3458333333333333E-2</v>
      </c>
      <c r="L29" s="73">
        <f t="shared" si="1"/>
        <v>0.39624748999807768</v>
      </c>
      <c r="M29" s="73">
        <f t="shared" si="2"/>
        <v>3.2399999999999998E-2</v>
      </c>
      <c r="O29" s="74">
        <f t="shared" si="3"/>
        <v>0.3638474899980777</v>
      </c>
      <c r="U29" s="75"/>
      <c r="V29" s="75"/>
      <c r="W29" s="75"/>
      <c r="X29" s="75"/>
      <c r="Y29" s="75"/>
      <c r="Z29" s="75"/>
      <c r="AA29" s="75"/>
      <c r="AB29" s="75"/>
      <c r="AC29" s="75"/>
      <c r="AE29" s="75"/>
      <c r="AF29" s="75"/>
      <c r="AG29" s="75"/>
      <c r="AH29" s="75"/>
      <c r="AI29" s="75"/>
      <c r="AJ29" s="75"/>
      <c r="AK29" s="75"/>
      <c r="AL29" s="75"/>
      <c r="AM29" s="75"/>
      <c r="AO29" s="75"/>
      <c r="AP29" s="75"/>
      <c r="AQ29" s="75"/>
      <c r="AR29" s="75"/>
      <c r="AS29" s="75"/>
      <c r="AT29" s="75"/>
      <c r="AU29" s="75"/>
      <c r="AV29" s="75"/>
      <c r="AW29" s="75"/>
    </row>
    <row r="30" spans="1:49">
      <c r="A30" s="69">
        <v>10259</v>
      </c>
      <c r="B30" s="70">
        <v>-1.2500000000000001E-2</v>
      </c>
      <c r="C30" s="65">
        <v>-8.0000000000000002E-3</v>
      </c>
      <c r="D30" s="65">
        <v>2.5000000000000001E-3</v>
      </c>
      <c r="E30" s="65">
        <v>3.7166666666666663E-3</v>
      </c>
      <c r="F30" s="65">
        <v>3.8416666666666673E-3</v>
      </c>
      <c r="G30" s="65">
        <v>3.7791666666666668E-3</v>
      </c>
      <c r="H30" s="65">
        <v>4.0416666666666665E-3</v>
      </c>
      <c r="I30" s="65">
        <f t="shared" si="0"/>
        <v>-1.5000000000000001E-2</v>
      </c>
      <c r="J30" s="65">
        <f t="shared" si="4"/>
        <v>-1.6279166666666667E-2</v>
      </c>
      <c r="K30" s="65">
        <f t="shared" si="5"/>
        <v>-1.2041666666666666E-2</v>
      </c>
      <c r="L30" s="73">
        <f t="shared" si="1"/>
        <v>0.30852652213447995</v>
      </c>
      <c r="M30" s="73">
        <f t="shared" si="2"/>
        <v>0.03</v>
      </c>
      <c r="O30" s="74">
        <f t="shared" si="3"/>
        <v>0.27852652213447993</v>
      </c>
      <c r="U30" s="75"/>
      <c r="V30" s="75"/>
      <c r="W30" s="75"/>
      <c r="X30" s="75"/>
      <c r="Y30" s="75"/>
      <c r="Z30" s="75"/>
      <c r="AA30" s="75"/>
      <c r="AB30" s="75"/>
      <c r="AC30" s="75"/>
      <c r="AE30" s="75"/>
      <c r="AF30" s="75"/>
      <c r="AG30" s="75"/>
      <c r="AH30" s="75"/>
      <c r="AI30" s="75"/>
      <c r="AJ30" s="75"/>
      <c r="AK30" s="75"/>
      <c r="AL30" s="75"/>
      <c r="AM30" s="75"/>
      <c r="AO30" s="75"/>
      <c r="AP30" s="75"/>
      <c r="AQ30" s="75"/>
      <c r="AR30" s="75"/>
      <c r="AS30" s="75"/>
      <c r="AT30" s="75"/>
      <c r="AU30" s="75"/>
      <c r="AV30" s="75"/>
      <c r="AW30" s="75"/>
    </row>
    <row r="31" spans="1:49">
      <c r="A31" s="69">
        <v>10288</v>
      </c>
      <c r="B31" s="70">
        <v>0.1101</v>
      </c>
      <c r="C31" s="65">
        <v>7.2299999999999989E-2</v>
      </c>
      <c r="D31" s="65">
        <v>2.7000000000000001E-3</v>
      </c>
      <c r="E31" s="65">
        <v>3.7166666666666663E-3</v>
      </c>
      <c r="F31" s="65">
        <v>3.8250000000000003E-3</v>
      </c>
      <c r="G31" s="65">
        <v>3.7708333333333331E-3</v>
      </c>
      <c r="H31" s="65">
        <v>4.0166666666666666E-3</v>
      </c>
      <c r="I31" s="65">
        <f t="shared" si="0"/>
        <v>0.10740000000000001</v>
      </c>
      <c r="J31" s="65">
        <f t="shared" si="4"/>
        <v>0.10632916666666667</v>
      </c>
      <c r="K31" s="65">
        <f t="shared" si="5"/>
        <v>6.8283333333333321E-2</v>
      </c>
      <c r="L31" s="73">
        <f t="shared" si="1"/>
        <v>0.44006671182857837</v>
      </c>
      <c r="M31" s="73">
        <f t="shared" si="2"/>
        <v>3.2399999999999998E-2</v>
      </c>
      <c r="O31" s="74">
        <f t="shared" si="3"/>
        <v>0.40766671182857839</v>
      </c>
      <c r="U31" s="75"/>
      <c r="V31" s="75"/>
      <c r="W31" s="75"/>
      <c r="X31" s="75"/>
      <c r="Y31" s="75"/>
      <c r="Z31" s="75"/>
      <c r="AA31" s="75"/>
      <c r="AB31" s="75"/>
      <c r="AC31" s="75"/>
      <c r="AE31" s="75"/>
      <c r="AF31" s="75"/>
      <c r="AG31" s="75"/>
      <c r="AH31" s="75"/>
      <c r="AI31" s="75"/>
      <c r="AJ31" s="75"/>
      <c r="AK31" s="75"/>
      <c r="AL31" s="75"/>
      <c r="AM31" s="75"/>
      <c r="AO31" s="75"/>
      <c r="AP31" s="75"/>
      <c r="AQ31" s="75"/>
      <c r="AR31" s="75"/>
      <c r="AS31" s="75"/>
      <c r="AT31" s="75"/>
      <c r="AU31" s="75"/>
      <c r="AV31" s="75"/>
      <c r="AW31" s="75"/>
    </row>
    <row r="32" spans="1:49">
      <c r="A32" s="69">
        <v>10319</v>
      </c>
      <c r="B32" s="70">
        <v>3.4500000000000003E-2</v>
      </c>
      <c r="C32" s="65">
        <v>9.8600000000000007E-2</v>
      </c>
      <c r="D32" s="65">
        <v>2.5999999999999999E-3</v>
      </c>
      <c r="E32" s="65">
        <v>3.7166666666666663E-3</v>
      </c>
      <c r="F32" s="65">
        <v>3.8333333333333331E-3</v>
      </c>
      <c r="G32" s="65">
        <v>3.7749999999999993E-3</v>
      </c>
      <c r="H32" s="65">
        <v>4.0166666666666666E-3</v>
      </c>
      <c r="I32" s="65">
        <f t="shared" si="0"/>
        <v>3.1900000000000005E-2</v>
      </c>
      <c r="J32" s="65">
        <f t="shared" si="4"/>
        <v>3.0725000000000002E-2</v>
      </c>
      <c r="K32" s="65">
        <f t="shared" si="5"/>
        <v>9.4583333333333339E-2</v>
      </c>
      <c r="L32" s="73">
        <f t="shared" si="1"/>
        <v>0.46039507243080435</v>
      </c>
      <c r="M32" s="73">
        <f t="shared" si="2"/>
        <v>3.1199999999999999E-2</v>
      </c>
      <c r="O32" s="74">
        <f t="shared" si="3"/>
        <v>0.42919507243080435</v>
      </c>
      <c r="U32" s="75"/>
      <c r="V32" s="75"/>
      <c r="W32" s="75"/>
      <c r="X32" s="75"/>
      <c r="Y32" s="75"/>
      <c r="Z32" s="75"/>
      <c r="AA32" s="75"/>
      <c r="AB32" s="75"/>
      <c r="AC32" s="75"/>
      <c r="AE32" s="75"/>
      <c r="AF32" s="75"/>
      <c r="AG32" s="75"/>
      <c r="AH32" s="75"/>
      <c r="AI32" s="75"/>
      <c r="AJ32" s="75"/>
      <c r="AK32" s="75"/>
      <c r="AL32" s="75"/>
      <c r="AM32" s="75"/>
      <c r="AO32" s="75"/>
      <c r="AP32" s="75"/>
      <c r="AQ32" s="75"/>
      <c r="AR32" s="75"/>
      <c r="AS32" s="75"/>
      <c r="AT32" s="75"/>
      <c r="AU32" s="75"/>
      <c r="AV32" s="75"/>
      <c r="AW32" s="75"/>
    </row>
    <row r="33" spans="1:51">
      <c r="A33" s="69">
        <v>10349</v>
      </c>
      <c r="B33" s="70">
        <v>1.9699999999999999E-2</v>
      </c>
      <c r="C33" s="65">
        <v>2.0799999999999999E-2</v>
      </c>
      <c r="D33" s="65">
        <v>2.7000000000000001E-3</v>
      </c>
      <c r="E33" s="65">
        <v>3.741666666666667E-3</v>
      </c>
      <c r="F33" s="65">
        <v>3.8666666666666667E-3</v>
      </c>
      <c r="G33" s="65">
        <v>3.8041666666666666E-3</v>
      </c>
      <c r="H33" s="65">
        <v>4.0583333333333331E-3</v>
      </c>
      <c r="I33" s="65">
        <f t="shared" si="0"/>
        <v>1.6999999999999998E-2</v>
      </c>
      <c r="J33" s="65">
        <f t="shared" si="4"/>
        <v>1.5895833333333331E-2</v>
      </c>
      <c r="K33" s="65">
        <f t="shared" si="5"/>
        <v>1.6741666666666665E-2</v>
      </c>
      <c r="L33" s="73">
        <f t="shared" si="1"/>
        <v>0.4039453713186496</v>
      </c>
      <c r="M33" s="73">
        <f t="shared" si="2"/>
        <v>3.2399999999999998E-2</v>
      </c>
      <c r="O33" s="74">
        <f t="shared" si="3"/>
        <v>0.37154537131864962</v>
      </c>
      <c r="U33" s="75"/>
      <c r="V33" s="75"/>
      <c r="W33" s="75"/>
      <c r="X33" s="75"/>
      <c r="Y33" s="75"/>
      <c r="Z33" s="75"/>
      <c r="AA33" s="75"/>
      <c r="AB33" s="75"/>
      <c r="AC33" s="75"/>
      <c r="AE33" s="75"/>
      <c r="AF33" s="75"/>
      <c r="AG33" s="75"/>
      <c r="AH33" s="75"/>
      <c r="AI33" s="75"/>
      <c r="AJ33" s="75"/>
      <c r="AK33" s="75"/>
      <c r="AL33" s="75"/>
      <c r="AM33" s="75"/>
      <c r="AO33" s="75"/>
      <c r="AP33" s="75"/>
      <c r="AQ33" s="75"/>
      <c r="AR33" s="75"/>
      <c r="AS33" s="75"/>
      <c r="AT33" s="75"/>
      <c r="AU33" s="75"/>
      <c r="AV33" s="75"/>
      <c r="AW33" s="75"/>
    </row>
    <row r="34" spans="1:51">
      <c r="A34" s="69">
        <v>10380</v>
      </c>
      <c r="B34" s="70">
        <v>-3.85E-2</v>
      </c>
      <c r="C34" s="65">
        <v>-4.0099999999999997E-2</v>
      </c>
      <c r="D34" s="65">
        <v>2.7000000000000001E-3</v>
      </c>
      <c r="E34" s="65">
        <v>3.8083333333333337E-3</v>
      </c>
      <c r="F34" s="65">
        <v>3.9583333333333328E-3</v>
      </c>
      <c r="G34" s="65">
        <v>3.8833333333333333E-3</v>
      </c>
      <c r="H34" s="65">
        <v>4.1583333333333333E-3</v>
      </c>
      <c r="I34" s="65">
        <f t="shared" si="0"/>
        <v>-4.1200000000000001E-2</v>
      </c>
      <c r="J34" s="65">
        <f t="shared" si="4"/>
        <v>-4.2383333333333335E-2</v>
      </c>
      <c r="K34" s="65">
        <f t="shared" si="5"/>
        <v>-4.425833333333333E-2</v>
      </c>
      <c r="L34" s="73">
        <f t="shared" si="1"/>
        <v>0.35899876625680216</v>
      </c>
      <c r="M34" s="73">
        <f t="shared" si="2"/>
        <v>3.2399999999999998E-2</v>
      </c>
      <c r="O34" s="74">
        <f t="shared" si="3"/>
        <v>0.32659876625680218</v>
      </c>
      <c r="U34" s="75"/>
      <c r="V34" s="75"/>
      <c r="W34" s="75"/>
      <c r="X34" s="75"/>
      <c r="Y34" s="75"/>
      <c r="Z34" s="75"/>
      <c r="AA34" s="75"/>
      <c r="AB34" s="75"/>
      <c r="AC34" s="75"/>
      <c r="AE34" s="75"/>
      <c r="AF34" s="75"/>
      <c r="AG34" s="75"/>
      <c r="AH34" s="75"/>
      <c r="AI34" s="75"/>
      <c r="AJ34" s="75"/>
      <c r="AK34" s="75"/>
      <c r="AL34" s="75"/>
      <c r="AM34" s="75"/>
      <c r="AO34" s="75"/>
      <c r="AP34" s="75"/>
      <c r="AQ34" s="75"/>
      <c r="AR34" s="75"/>
      <c r="AS34" s="75"/>
      <c r="AT34" s="75"/>
      <c r="AU34" s="75"/>
      <c r="AV34" s="75"/>
      <c r="AW34" s="75"/>
    </row>
    <row r="35" spans="1:51">
      <c r="A35" s="69">
        <v>10410</v>
      </c>
      <c r="B35" s="70">
        <v>1.41E-2</v>
      </c>
      <c r="C35" s="65">
        <v>-7.6000000000000009E-3</v>
      </c>
      <c r="D35" s="65">
        <v>2.7000000000000001E-3</v>
      </c>
      <c r="E35" s="65">
        <v>3.8416666666666673E-3</v>
      </c>
      <c r="F35" s="65">
        <v>3.9916666666666668E-3</v>
      </c>
      <c r="G35" s="65">
        <v>3.9166666666666673E-3</v>
      </c>
      <c r="H35" s="65">
        <v>4.1999999999999997E-3</v>
      </c>
      <c r="I35" s="65">
        <f t="shared" si="0"/>
        <v>1.14E-2</v>
      </c>
      <c r="J35" s="65">
        <f t="shared" si="4"/>
        <v>1.0183333333333332E-2</v>
      </c>
      <c r="K35" s="65">
        <f t="shared" si="5"/>
        <v>-1.1800000000000001E-2</v>
      </c>
      <c r="L35" s="73">
        <f t="shared" si="1"/>
        <v>0.29162197643957199</v>
      </c>
      <c r="M35" s="73">
        <f t="shared" si="2"/>
        <v>3.2399999999999998E-2</v>
      </c>
      <c r="O35" s="74">
        <f t="shared" si="3"/>
        <v>0.25922197643957201</v>
      </c>
      <c r="U35" s="75"/>
      <c r="V35" s="75"/>
      <c r="W35" s="75"/>
      <c r="X35" s="75"/>
      <c r="Y35" s="75"/>
      <c r="Z35" s="75"/>
      <c r="AA35" s="75"/>
      <c r="AB35" s="75"/>
      <c r="AC35" s="75"/>
      <c r="AE35" s="75"/>
      <c r="AF35" s="75"/>
      <c r="AG35" s="75"/>
      <c r="AH35" s="75"/>
      <c r="AI35" s="75"/>
      <c r="AJ35" s="75"/>
      <c r="AK35" s="75"/>
      <c r="AL35" s="75"/>
      <c r="AM35" s="75"/>
      <c r="AO35" s="75"/>
      <c r="AP35" s="75"/>
      <c r="AQ35" s="75"/>
      <c r="AR35" s="75"/>
      <c r="AS35" s="75"/>
      <c r="AT35" s="75"/>
      <c r="AU35" s="75"/>
      <c r="AV35" s="75"/>
      <c r="AW35" s="75"/>
    </row>
    <row r="36" spans="1:51">
      <c r="A36" s="69">
        <v>10441</v>
      </c>
      <c r="B36" s="70">
        <v>8.0299999999999996E-2</v>
      </c>
      <c r="C36" s="65">
        <v>6.8199999999999997E-2</v>
      </c>
      <c r="D36" s="65">
        <v>2.8999999999999998E-3</v>
      </c>
      <c r="E36" s="65">
        <v>3.8666666666666667E-3</v>
      </c>
      <c r="F36" s="65">
        <v>4.0166666666666666E-3</v>
      </c>
      <c r="G36" s="65">
        <v>3.9416666666666662E-3</v>
      </c>
      <c r="H36" s="65">
        <v>4.2333333333333337E-3</v>
      </c>
      <c r="I36" s="65">
        <f t="shared" si="0"/>
        <v>7.7399999999999997E-2</v>
      </c>
      <c r="J36" s="65">
        <f t="shared" si="4"/>
        <v>7.6358333333333334E-2</v>
      </c>
      <c r="K36" s="65">
        <f t="shared" si="5"/>
        <v>6.3966666666666658E-2</v>
      </c>
      <c r="L36" s="73">
        <f t="shared" si="1"/>
        <v>0.32699878378285274</v>
      </c>
      <c r="M36" s="73">
        <f t="shared" si="2"/>
        <v>3.4799999999999998E-2</v>
      </c>
      <c r="O36" s="74">
        <f t="shared" si="3"/>
        <v>0.29219878378285274</v>
      </c>
      <c r="U36" s="75"/>
      <c r="V36" s="75"/>
      <c r="W36" s="75"/>
      <c r="X36" s="75"/>
      <c r="Y36" s="75"/>
      <c r="Z36" s="75"/>
      <c r="AA36" s="75"/>
      <c r="AB36" s="75"/>
      <c r="AC36" s="75"/>
      <c r="AE36" s="75"/>
      <c r="AF36" s="75"/>
      <c r="AG36" s="75"/>
      <c r="AH36" s="75"/>
      <c r="AI36" s="75"/>
      <c r="AJ36" s="75"/>
      <c r="AK36" s="75"/>
      <c r="AL36" s="75"/>
      <c r="AM36" s="75"/>
      <c r="AO36" s="75"/>
      <c r="AP36" s="75"/>
      <c r="AQ36" s="75"/>
      <c r="AR36" s="75"/>
      <c r="AS36" s="75"/>
      <c r="AT36" s="75"/>
      <c r="AU36" s="75"/>
      <c r="AV36" s="75"/>
      <c r="AW36" s="75"/>
    </row>
    <row r="37" spans="1:51">
      <c r="A37" s="69">
        <v>10472</v>
      </c>
      <c r="B37" s="70">
        <v>2.5899999999999999E-2</v>
      </c>
      <c r="C37" s="65">
        <v>2.87E-2</v>
      </c>
      <c r="D37" s="65">
        <v>2.7000000000000001E-3</v>
      </c>
      <c r="E37" s="65">
        <v>3.8416666666666673E-3</v>
      </c>
      <c r="F37" s="65">
        <v>3.9916666666666668E-3</v>
      </c>
      <c r="G37" s="65">
        <v>3.9166666666666673E-3</v>
      </c>
      <c r="H37" s="65">
        <v>4.208333333333333E-3</v>
      </c>
      <c r="I37" s="65">
        <f t="shared" si="0"/>
        <v>2.3199999999999998E-2</v>
      </c>
      <c r="J37" s="65">
        <f t="shared" si="4"/>
        <v>2.1983333333333334E-2</v>
      </c>
      <c r="K37" s="65">
        <f t="shared" si="5"/>
        <v>2.4491666666666669E-2</v>
      </c>
      <c r="L37" s="73">
        <f t="shared" si="1"/>
        <v>0.30274454763907088</v>
      </c>
      <c r="M37" s="73">
        <f t="shared" si="2"/>
        <v>3.2399999999999998E-2</v>
      </c>
      <c r="O37" s="74">
        <f t="shared" si="3"/>
        <v>0.2703445476390709</v>
      </c>
      <c r="U37" s="75"/>
      <c r="V37" s="75"/>
      <c r="W37" s="75"/>
      <c r="X37" s="75"/>
      <c r="Y37" s="75"/>
      <c r="Z37" s="75"/>
      <c r="AA37" s="75"/>
      <c r="AB37" s="75"/>
      <c r="AC37" s="75"/>
      <c r="AE37" s="75"/>
      <c r="AF37" s="75"/>
      <c r="AG37" s="75"/>
      <c r="AH37" s="75"/>
      <c r="AI37" s="75"/>
      <c r="AJ37" s="75"/>
      <c r="AK37" s="75"/>
      <c r="AL37" s="75"/>
      <c r="AM37" s="75"/>
      <c r="AO37" s="75"/>
      <c r="AP37" s="75"/>
      <c r="AQ37" s="75"/>
      <c r="AR37" s="75"/>
      <c r="AS37" s="75"/>
      <c r="AT37" s="75"/>
      <c r="AU37" s="75"/>
      <c r="AV37" s="75"/>
      <c r="AW37" s="75"/>
    </row>
    <row r="38" spans="1:51">
      <c r="A38" s="69">
        <v>10502</v>
      </c>
      <c r="B38" s="70">
        <v>1.6799999999999999E-2</v>
      </c>
      <c r="C38" s="65">
        <v>-9.1999999999999998E-3</v>
      </c>
      <c r="D38" s="65">
        <v>3.0000000000000001E-3</v>
      </c>
      <c r="E38" s="65">
        <v>3.8416666666666673E-3</v>
      </c>
      <c r="F38" s="65">
        <v>3.9833333333333335E-3</v>
      </c>
      <c r="G38" s="65">
        <v>3.9125000000000002E-3</v>
      </c>
      <c r="H38" s="65">
        <v>4.1583333333333333E-3</v>
      </c>
      <c r="I38" s="65">
        <f t="shared" si="0"/>
        <v>1.38E-2</v>
      </c>
      <c r="J38" s="65">
        <f t="shared" si="4"/>
        <v>1.28875E-2</v>
      </c>
      <c r="K38" s="65">
        <f t="shared" si="5"/>
        <v>-1.3358333333333333E-2</v>
      </c>
      <c r="L38" s="73">
        <f t="shared" si="1"/>
        <v>0.3946416677610094</v>
      </c>
      <c r="M38" s="73">
        <f t="shared" si="2"/>
        <v>3.6000000000000004E-2</v>
      </c>
      <c r="O38" s="74">
        <f t="shared" si="3"/>
        <v>0.35864166776100936</v>
      </c>
      <c r="U38" s="75"/>
      <c r="V38" s="75"/>
      <c r="W38" s="75"/>
      <c r="X38" s="75"/>
      <c r="Y38" s="75"/>
      <c r="Z38" s="75"/>
      <c r="AA38" s="75"/>
      <c r="AB38" s="75"/>
      <c r="AC38" s="75"/>
      <c r="AE38" s="75"/>
      <c r="AF38" s="75"/>
      <c r="AG38" s="75"/>
      <c r="AH38" s="75"/>
      <c r="AI38" s="75"/>
      <c r="AJ38" s="75"/>
      <c r="AK38" s="75"/>
      <c r="AL38" s="75"/>
      <c r="AM38" s="75"/>
      <c r="AO38" s="75"/>
      <c r="AP38" s="75"/>
      <c r="AQ38" s="75"/>
      <c r="AR38" s="75"/>
      <c r="AS38" s="75"/>
      <c r="AT38" s="75"/>
      <c r="AU38" s="75"/>
      <c r="AV38" s="75"/>
      <c r="AW38" s="75"/>
    </row>
    <row r="39" spans="1:51">
      <c r="A39" s="69">
        <v>10533</v>
      </c>
      <c r="B39" s="70">
        <v>0.12920000000000001</v>
      </c>
      <c r="C39" s="65">
        <v>0.2147</v>
      </c>
      <c r="D39" s="65">
        <v>2.7000000000000001E-3</v>
      </c>
      <c r="E39" s="65">
        <v>3.8166666666666666E-3</v>
      </c>
      <c r="F39" s="65">
        <v>3.933333333333333E-3</v>
      </c>
      <c r="G39" s="65">
        <v>3.8749999999999995E-3</v>
      </c>
      <c r="H39" s="65">
        <v>4.15E-3</v>
      </c>
      <c r="I39" s="65">
        <f t="shared" si="0"/>
        <v>0.1265</v>
      </c>
      <c r="J39" s="65">
        <f t="shared" si="4"/>
        <v>0.12532500000000002</v>
      </c>
      <c r="K39" s="65">
        <f t="shared" si="5"/>
        <v>0.21055000000000001</v>
      </c>
      <c r="L39" s="73">
        <f t="shared" si="1"/>
        <v>0.46892022314684367</v>
      </c>
      <c r="M39" s="73">
        <f t="shared" si="2"/>
        <v>3.2399999999999998E-2</v>
      </c>
      <c r="O39" s="74">
        <f t="shared" si="3"/>
        <v>0.43652022314684369</v>
      </c>
      <c r="U39" s="75"/>
      <c r="V39" s="75"/>
      <c r="W39" s="75"/>
      <c r="X39" s="75"/>
      <c r="Y39" s="75"/>
      <c r="Z39" s="75"/>
      <c r="AA39" s="75"/>
      <c r="AB39" s="75"/>
      <c r="AC39" s="75"/>
      <c r="AE39" s="75"/>
      <c r="AF39" s="75"/>
      <c r="AG39" s="75"/>
      <c r="AH39" s="75"/>
      <c r="AI39" s="75"/>
      <c r="AJ39" s="75"/>
      <c r="AK39" s="75"/>
      <c r="AL39" s="75"/>
      <c r="AM39" s="75"/>
      <c r="AO39" s="75"/>
      <c r="AP39" s="75"/>
      <c r="AQ39" s="75"/>
      <c r="AR39" s="75"/>
      <c r="AS39" s="75"/>
      <c r="AT39" s="75"/>
      <c r="AU39" s="75"/>
      <c r="AV39" s="75"/>
      <c r="AW39" s="75"/>
    </row>
    <row r="40" spans="1:51">
      <c r="A40" s="69">
        <v>10563</v>
      </c>
      <c r="B40" s="70">
        <v>4.8999999999999998E-3</v>
      </c>
      <c r="C40" s="65">
        <v>0.01</v>
      </c>
      <c r="D40" s="65">
        <v>2.8999999999999998E-3</v>
      </c>
      <c r="E40" s="65">
        <v>3.8416666666666673E-3</v>
      </c>
      <c r="F40" s="65">
        <v>3.9749999999999994E-3</v>
      </c>
      <c r="G40" s="65">
        <v>3.908333333333334E-3</v>
      </c>
      <c r="H40" s="65">
        <v>4.208333333333333E-3</v>
      </c>
      <c r="I40" s="65">
        <f t="shared" si="0"/>
        <v>2E-3</v>
      </c>
      <c r="J40" s="65">
        <f t="shared" si="4"/>
        <v>9.9166666666666587E-4</v>
      </c>
      <c r="K40" s="65">
        <f t="shared" si="5"/>
        <v>5.7916666666666672E-3</v>
      </c>
      <c r="L40" s="73">
        <f t="shared" si="1"/>
        <v>0.43605207922975375</v>
      </c>
      <c r="M40" s="73">
        <f t="shared" si="2"/>
        <v>3.4799999999999998E-2</v>
      </c>
      <c r="N40" s="73">
        <f t="shared" ref="N40:N103" si="6">G40*12</f>
        <v>4.6900000000000011E-2</v>
      </c>
      <c r="O40" s="74">
        <f t="shared" si="3"/>
        <v>0.40125207922975376</v>
      </c>
      <c r="P40" s="73">
        <f t="shared" ref="P40:P103" si="7">L40-N40</f>
        <v>0.38915207922975376</v>
      </c>
      <c r="Q40" s="73">
        <f t="shared" ref="Q40:Q103" si="8">((1+C29)*(1+C30)*(1+C31)*(1+C32)*(1+C33)*(1+C34)*(1+C35)*(1+C36)*(1+C37)*(1+C38)*(1+C39)*(1+C40))-1</f>
        <v>0.57480506712921131</v>
      </c>
      <c r="R40" s="73">
        <f t="shared" ref="R40:R103" si="9">H40*12</f>
        <v>5.0499999999999996E-2</v>
      </c>
      <c r="S40" s="74">
        <f t="shared" ref="S40:S103" si="10">Q40-R40</f>
        <v>0.52430506712921132</v>
      </c>
      <c r="U40" s="75"/>
      <c r="V40" s="75"/>
      <c r="W40" s="75"/>
      <c r="X40" s="75"/>
      <c r="Y40" s="75"/>
      <c r="Z40" s="75"/>
      <c r="AA40" s="75"/>
      <c r="AB40" s="75"/>
      <c r="AC40" s="75"/>
      <c r="AE40" s="75"/>
      <c r="AF40" s="75"/>
      <c r="AG40" s="75"/>
      <c r="AH40" s="75"/>
      <c r="AI40" s="75"/>
      <c r="AJ40" s="75"/>
      <c r="AK40" s="75"/>
      <c r="AL40" s="75"/>
      <c r="AM40" s="75"/>
      <c r="AO40" s="75"/>
      <c r="AP40" s="75"/>
      <c r="AQ40" s="75"/>
      <c r="AR40" s="75"/>
      <c r="AS40" s="75"/>
      <c r="AT40" s="75"/>
      <c r="AU40" s="75"/>
      <c r="AV40" s="75"/>
      <c r="AW40" s="75"/>
    </row>
    <row r="41" spans="1:51">
      <c r="A41" s="69">
        <v>10594</v>
      </c>
      <c r="B41" s="70">
        <v>5.8299999999999998E-2</v>
      </c>
      <c r="C41" s="65">
        <v>0.13250000000000001</v>
      </c>
      <c r="D41" s="65">
        <v>2.8999999999999998E-3</v>
      </c>
      <c r="E41" s="65">
        <v>3.8500000000000001E-3</v>
      </c>
      <c r="F41" s="65">
        <v>3.9916666666666668E-3</v>
      </c>
      <c r="G41" s="65">
        <v>3.9208333333333335E-3</v>
      </c>
      <c r="H41" s="65">
        <v>4.208333333333333E-3</v>
      </c>
      <c r="I41" s="65">
        <f t="shared" si="0"/>
        <v>5.5399999999999998E-2</v>
      </c>
      <c r="J41" s="65">
        <f t="shared" si="4"/>
        <v>5.4379166666666666E-2</v>
      </c>
      <c r="K41" s="65">
        <f t="shared" si="5"/>
        <v>0.12829166666666666</v>
      </c>
      <c r="L41" s="73">
        <f t="shared" si="1"/>
        <v>0.5258774251494458</v>
      </c>
      <c r="M41" s="73">
        <f t="shared" si="2"/>
        <v>3.4799999999999998E-2</v>
      </c>
      <c r="N41" s="73">
        <f t="shared" si="6"/>
        <v>4.7050000000000002E-2</v>
      </c>
      <c r="O41" s="74">
        <f t="shared" si="3"/>
        <v>0.4910774251494458</v>
      </c>
      <c r="P41" s="73">
        <f t="shared" si="7"/>
        <v>0.47882742514944582</v>
      </c>
      <c r="Q41" s="73">
        <f t="shared" si="8"/>
        <v>0.71900408532417592</v>
      </c>
      <c r="R41" s="73">
        <f t="shared" si="9"/>
        <v>5.0499999999999996E-2</v>
      </c>
      <c r="S41" s="74">
        <f t="shared" si="10"/>
        <v>0.66850408532417593</v>
      </c>
      <c r="U41" s="75"/>
      <c r="V41" s="75"/>
      <c r="W41" s="75"/>
      <c r="X41" s="75"/>
      <c r="Y41" s="75" t="s">
        <v>2083</v>
      </c>
      <c r="Z41" s="75"/>
      <c r="AA41" s="75" t="s">
        <v>1376</v>
      </c>
      <c r="AB41" s="75"/>
      <c r="AC41" s="75"/>
      <c r="AE41" s="75"/>
      <c r="AF41" s="75"/>
      <c r="AG41" s="75"/>
      <c r="AH41" s="75"/>
      <c r="AI41" s="75" t="s">
        <v>2084</v>
      </c>
      <c r="AJ41" s="75"/>
      <c r="AK41" s="75" t="s">
        <v>1376</v>
      </c>
      <c r="AL41" s="75"/>
      <c r="AM41" s="75"/>
      <c r="AO41" s="75"/>
      <c r="AP41" s="75"/>
      <c r="AQ41" s="75"/>
      <c r="AR41" s="75"/>
      <c r="AS41" s="75" t="s">
        <v>2085</v>
      </c>
      <c r="AT41" s="75"/>
      <c r="AU41" s="75" t="s">
        <v>1376</v>
      </c>
      <c r="AV41" s="75"/>
      <c r="AW41" s="75"/>
    </row>
    <row r="42" spans="1:51">
      <c r="A42" s="69">
        <v>10625</v>
      </c>
      <c r="B42" s="70">
        <v>-1.9E-3</v>
      </c>
      <c r="C42" s="65">
        <v>-2.3199999999999998E-2</v>
      </c>
      <c r="D42" s="65">
        <v>2.7000000000000001E-3</v>
      </c>
      <c r="E42" s="65">
        <v>3.8833333333333337E-3</v>
      </c>
      <c r="F42" s="65">
        <v>4.0500000000000006E-3</v>
      </c>
      <c r="G42" s="65">
        <v>3.966666666666667E-3</v>
      </c>
      <c r="H42" s="65">
        <v>4.2500000000000003E-3</v>
      </c>
      <c r="I42" s="65">
        <f t="shared" si="0"/>
        <v>-4.5999999999999999E-3</v>
      </c>
      <c r="J42" s="65">
        <f t="shared" si="4"/>
        <v>-5.8666666666666667E-3</v>
      </c>
      <c r="K42" s="65">
        <f t="shared" si="5"/>
        <v>-2.7449999999999999E-2</v>
      </c>
      <c r="L42" s="73">
        <f t="shared" si="1"/>
        <v>0.54225646383965787</v>
      </c>
      <c r="M42" s="73">
        <f t="shared" si="2"/>
        <v>3.2399999999999998E-2</v>
      </c>
      <c r="N42" s="73">
        <f t="shared" si="6"/>
        <v>4.7600000000000003E-2</v>
      </c>
      <c r="O42" s="74">
        <f>L42-M42</f>
        <v>0.50985646383965788</v>
      </c>
      <c r="P42" s="73">
        <f t="shared" si="7"/>
        <v>0.49465646383965789</v>
      </c>
      <c r="Q42" s="73">
        <f t="shared" si="8"/>
        <v>0.69266450659743395</v>
      </c>
      <c r="R42" s="73">
        <f t="shared" si="9"/>
        <v>5.1000000000000004E-2</v>
      </c>
      <c r="S42" s="74">
        <f t="shared" si="10"/>
        <v>0.6416645065974339</v>
      </c>
      <c r="U42" s="75"/>
      <c r="V42" s="75"/>
      <c r="W42" s="75"/>
      <c r="X42" s="75"/>
      <c r="Y42" s="77">
        <f>'MRP WP1'!F37/100</f>
        <v>3.9100000000000003E-2</v>
      </c>
      <c r="Z42" s="77"/>
      <c r="AA42" s="77">
        <f>Y42*V18+V17</f>
        <v>8.7068916532172788E-2</v>
      </c>
      <c r="AB42" s="75"/>
      <c r="AC42" s="75"/>
      <c r="AE42" s="75"/>
      <c r="AF42" s="75"/>
      <c r="AG42" s="75"/>
      <c r="AH42" s="75"/>
      <c r="AI42" s="77">
        <f>'MRP WP1'!M37/100</f>
        <v>5.0499999999999996E-2</v>
      </c>
      <c r="AJ42" s="77"/>
      <c r="AK42" s="77">
        <f>AI42*AF18+AF17</f>
        <v>7.2582293456286071E-2</v>
      </c>
      <c r="AL42" s="75"/>
      <c r="AM42" s="75"/>
      <c r="AO42" s="75"/>
      <c r="AP42" s="75"/>
      <c r="AQ42" s="75"/>
      <c r="AR42" s="75"/>
      <c r="AS42" s="77" t="e">
        <f>#REF!/100</f>
        <v>#REF!</v>
      </c>
      <c r="AT42" s="77"/>
      <c r="AU42" s="77" t="e">
        <f>AS42*AP18+AP17</f>
        <v>#REF!</v>
      </c>
      <c r="AV42" s="75"/>
      <c r="AW42" s="75"/>
    </row>
    <row r="43" spans="1:51">
      <c r="A43" s="69">
        <v>10653</v>
      </c>
      <c r="B43" s="70">
        <v>-1.1999999999999999E-3</v>
      </c>
      <c r="C43" s="65">
        <v>-1.1000000000000001E-2</v>
      </c>
      <c r="D43" s="65">
        <v>2.7999999999999995E-3</v>
      </c>
      <c r="E43" s="65">
        <v>3.9166666666666664E-3</v>
      </c>
      <c r="F43" s="65">
        <v>4.0999999999999995E-3</v>
      </c>
      <c r="G43" s="65">
        <v>4.0083333333333334E-3</v>
      </c>
      <c r="H43" s="65">
        <v>4.2833333333333326E-3</v>
      </c>
      <c r="I43" s="65">
        <f t="shared" si="0"/>
        <v>-3.9999999999999992E-3</v>
      </c>
      <c r="J43" s="65">
        <f t="shared" si="4"/>
        <v>-5.208333333333333E-3</v>
      </c>
      <c r="K43" s="65">
        <f t="shared" si="5"/>
        <v>-1.5283333333333333E-2</v>
      </c>
      <c r="L43" s="73">
        <f t="shared" si="1"/>
        <v>0.38762792188365869</v>
      </c>
      <c r="M43" s="73">
        <f t="shared" si="2"/>
        <v>3.3599999999999991E-2</v>
      </c>
      <c r="N43" s="73">
        <f t="shared" si="6"/>
        <v>4.8100000000000004E-2</v>
      </c>
      <c r="O43" s="74">
        <f t="shared" si="3"/>
        <v>0.35402792188365872</v>
      </c>
      <c r="P43" s="73">
        <f t="shared" si="7"/>
        <v>0.33952792188365866</v>
      </c>
      <c r="Q43" s="73">
        <f t="shared" si="8"/>
        <v>0.56117243031321684</v>
      </c>
      <c r="R43" s="73">
        <f t="shared" si="9"/>
        <v>5.1399999999999987E-2</v>
      </c>
      <c r="S43" s="74">
        <f t="shared" si="10"/>
        <v>0.50977243031321684</v>
      </c>
      <c r="U43" s="75"/>
      <c r="V43" s="75"/>
      <c r="W43" s="75"/>
      <c r="X43" s="75"/>
      <c r="Y43" s="75"/>
      <c r="Z43" s="75"/>
      <c r="AA43" s="75"/>
      <c r="AB43" s="75"/>
      <c r="AC43" s="75"/>
      <c r="AE43" s="75"/>
      <c r="AF43" s="75"/>
      <c r="AG43" s="75"/>
      <c r="AH43" s="75"/>
      <c r="AI43" s="75"/>
      <c r="AJ43" s="75"/>
      <c r="AK43" s="75"/>
      <c r="AL43" s="75"/>
      <c r="AM43" s="75"/>
      <c r="AO43" s="75"/>
      <c r="AP43" s="75"/>
      <c r="AQ43" s="75"/>
      <c r="AR43" s="75"/>
      <c r="AS43" s="75"/>
      <c r="AT43" s="75"/>
      <c r="AU43" s="75"/>
      <c r="AV43" s="75"/>
      <c r="AW43" s="75"/>
    </row>
    <row r="44" spans="1:51">
      <c r="A44" s="69">
        <v>10684</v>
      </c>
      <c r="B44" s="70">
        <v>1.7600000000000001E-2</v>
      </c>
      <c r="C44" s="65">
        <v>3.4700000000000002E-2</v>
      </c>
      <c r="D44" s="65">
        <v>3.3999999999999998E-3</v>
      </c>
      <c r="E44" s="65">
        <v>3.908333333333334E-3</v>
      </c>
      <c r="F44" s="65">
        <v>4.0916666666666671E-3</v>
      </c>
      <c r="G44" s="65">
        <v>4.0000000000000001E-3</v>
      </c>
      <c r="H44" s="65">
        <v>4.2833333333333326E-3</v>
      </c>
      <c r="I44" s="65">
        <f t="shared" si="0"/>
        <v>1.4200000000000001E-2</v>
      </c>
      <c r="J44" s="65">
        <f t="shared" si="4"/>
        <v>1.3600000000000001E-2</v>
      </c>
      <c r="K44" s="65">
        <f t="shared" si="5"/>
        <v>3.0416666666666668E-2</v>
      </c>
      <c r="L44" s="73">
        <f t="shared" si="1"/>
        <v>0.36495908488043649</v>
      </c>
      <c r="M44" s="73">
        <f t="shared" si="2"/>
        <v>4.0799999999999996E-2</v>
      </c>
      <c r="N44" s="73">
        <f t="shared" si="6"/>
        <v>4.8000000000000001E-2</v>
      </c>
      <c r="O44" s="74">
        <f t="shared" si="3"/>
        <v>0.32415908488043649</v>
      </c>
      <c r="P44" s="73">
        <f t="shared" si="7"/>
        <v>0.3169590848804365</v>
      </c>
      <c r="Q44" s="73">
        <f t="shared" si="8"/>
        <v>0.47036693395693163</v>
      </c>
      <c r="R44" s="73">
        <f t="shared" si="9"/>
        <v>5.1399999999999987E-2</v>
      </c>
      <c r="S44" s="74">
        <f t="shared" si="10"/>
        <v>0.41896693395693163</v>
      </c>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row>
    <row r="45" spans="1:51">
      <c r="A45" s="69">
        <v>10714</v>
      </c>
      <c r="B45" s="70">
        <v>-3.6200000000000003E-2</v>
      </c>
      <c r="C45" s="65">
        <v>4.7E-2</v>
      </c>
      <c r="D45" s="65">
        <v>3.0000000000000001E-3</v>
      </c>
      <c r="E45" s="65">
        <v>3.9166666666666664E-3</v>
      </c>
      <c r="F45" s="65">
        <v>4.0916666666666671E-3</v>
      </c>
      <c r="G45" s="65">
        <v>4.0041666666666663E-3</v>
      </c>
      <c r="H45" s="65">
        <v>4.2833333333333326E-3</v>
      </c>
      <c r="I45" s="65">
        <f t="shared" si="0"/>
        <v>-3.9200000000000006E-2</v>
      </c>
      <c r="J45" s="65">
        <f t="shared" si="4"/>
        <v>-4.0204166666666666E-2</v>
      </c>
      <c r="K45" s="65">
        <f t="shared" si="5"/>
        <v>4.2716666666666667E-2</v>
      </c>
      <c r="L45" s="73">
        <f t="shared" si="1"/>
        <v>0.29013196627220239</v>
      </c>
      <c r="M45" s="73">
        <f t="shared" si="2"/>
        <v>3.6000000000000004E-2</v>
      </c>
      <c r="N45" s="73">
        <f t="shared" si="6"/>
        <v>4.8049999999999995E-2</v>
      </c>
      <c r="O45" s="74">
        <f t="shared" si="3"/>
        <v>0.25413196627220236</v>
      </c>
      <c r="P45" s="73">
        <f t="shared" si="7"/>
        <v>0.24208196627220241</v>
      </c>
      <c r="Q45" s="73">
        <f t="shared" si="8"/>
        <v>0.50810558371170389</v>
      </c>
      <c r="R45" s="73">
        <f t="shared" si="9"/>
        <v>5.1399999999999987E-2</v>
      </c>
      <c r="S45" s="74">
        <f t="shared" si="10"/>
        <v>0.45670558371170389</v>
      </c>
      <c r="U45" s="75"/>
      <c r="V45" s="75"/>
      <c r="W45" s="75"/>
      <c r="X45" s="75"/>
      <c r="Y45" s="75"/>
      <c r="Z45" s="75"/>
      <c r="AA45" s="75"/>
      <c r="AB45" s="75"/>
      <c r="AC45" s="75"/>
      <c r="AE45" s="75"/>
      <c r="AF45" s="75"/>
      <c r="AG45" s="75"/>
      <c r="AH45" s="75"/>
      <c r="AI45" s="75"/>
      <c r="AJ45" s="75"/>
      <c r="AK45" s="75"/>
      <c r="AL45" s="75"/>
      <c r="AM45" s="75"/>
      <c r="AO45" s="75"/>
      <c r="AP45" s="75"/>
      <c r="AQ45" s="75"/>
      <c r="AR45" s="75"/>
      <c r="AS45" s="75"/>
      <c r="AT45" s="75"/>
      <c r="AU45" s="75"/>
      <c r="AV45" s="75"/>
      <c r="AW45" s="75"/>
    </row>
    <row r="46" spans="1:51">
      <c r="A46" s="69">
        <v>10745</v>
      </c>
      <c r="B46" s="70">
        <v>0.114</v>
      </c>
      <c r="C46" s="65">
        <v>0.21780000000000002</v>
      </c>
      <c r="D46" s="65">
        <v>2.8999999999999998E-3</v>
      </c>
      <c r="E46" s="65">
        <v>3.9749999999999994E-3</v>
      </c>
      <c r="F46" s="65">
        <v>4.15E-3</v>
      </c>
      <c r="G46" s="65">
        <v>4.0625000000000001E-3</v>
      </c>
      <c r="H46" s="65">
        <v>4.3583333333333339E-3</v>
      </c>
      <c r="I46" s="65">
        <f t="shared" si="0"/>
        <v>0.1111</v>
      </c>
      <c r="J46" s="65">
        <f t="shared" si="4"/>
        <v>0.10993750000000001</v>
      </c>
      <c r="K46" s="65">
        <f t="shared" si="5"/>
        <v>0.2134416666666667</v>
      </c>
      <c r="L46" s="73">
        <f t="shared" si="1"/>
        <v>0.49475508104756472</v>
      </c>
      <c r="M46" s="73">
        <f t="shared" si="2"/>
        <v>3.4799999999999998E-2</v>
      </c>
      <c r="N46" s="73">
        <f t="shared" si="6"/>
        <v>4.8750000000000002E-2</v>
      </c>
      <c r="O46" s="74">
        <f t="shared" si="3"/>
        <v>0.45995508104756472</v>
      </c>
      <c r="P46" s="73">
        <f t="shared" si="7"/>
        <v>0.4460050810475647</v>
      </c>
      <c r="Q46" s="73">
        <f t="shared" si="8"/>
        <v>0.91329407213679858</v>
      </c>
      <c r="R46" s="73">
        <f t="shared" si="9"/>
        <v>5.2300000000000006E-2</v>
      </c>
      <c r="S46" s="74">
        <f t="shared" si="10"/>
        <v>0.86099407213679857</v>
      </c>
      <c r="U46" s="78"/>
      <c r="V46" s="78"/>
      <c r="W46" s="78"/>
      <c r="X46" s="78"/>
      <c r="Y46" s="154"/>
      <c r="Z46" s="155"/>
      <c r="AA46" s="154"/>
      <c r="AB46" s="78"/>
      <c r="AC46" s="78"/>
      <c r="AE46" s="78"/>
      <c r="AF46" s="78"/>
      <c r="AG46" s="78"/>
      <c r="AH46" s="78"/>
      <c r="AI46" s="154"/>
      <c r="AJ46" s="155"/>
      <c r="AK46" s="154"/>
      <c r="AL46" s="78"/>
      <c r="AM46" s="78"/>
      <c r="AO46" s="75"/>
      <c r="AP46" s="75"/>
      <c r="AQ46" s="75"/>
      <c r="AR46" s="75"/>
      <c r="AS46" s="95"/>
      <c r="AT46" s="75"/>
      <c r="AU46" s="95"/>
      <c r="AV46" s="75"/>
      <c r="AW46" s="75"/>
    </row>
    <row r="47" spans="1:51">
      <c r="A47" s="69">
        <v>10775</v>
      </c>
      <c r="B47" s="70">
        <v>4.7100000000000003E-2</v>
      </c>
      <c r="C47" s="65">
        <v>9.0499999999999983E-2</v>
      </c>
      <c r="D47" s="65">
        <v>3.2000000000000002E-3</v>
      </c>
      <c r="E47" s="65">
        <v>3.9749999999999994E-3</v>
      </c>
      <c r="F47" s="65">
        <v>4.1416666666666659E-3</v>
      </c>
      <c r="G47" s="65">
        <v>4.0583333333333331E-3</v>
      </c>
      <c r="H47" s="65">
        <v>4.3666666666666671E-3</v>
      </c>
      <c r="I47" s="65">
        <f t="shared" si="0"/>
        <v>4.3900000000000002E-2</v>
      </c>
      <c r="J47" s="65">
        <f t="shared" si="4"/>
        <v>4.3041666666666673E-2</v>
      </c>
      <c r="K47" s="65">
        <f t="shared" si="5"/>
        <v>8.6133333333333312E-2</v>
      </c>
      <c r="L47" s="73">
        <f t="shared" si="1"/>
        <v>0.54339615951573328</v>
      </c>
      <c r="M47" s="73">
        <f t="shared" si="2"/>
        <v>3.8400000000000004E-2</v>
      </c>
      <c r="N47" s="73">
        <f t="shared" si="6"/>
        <v>4.8699999999999993E-2</v>
      </c>
      <c r="O47" s="74">
        <f t="shared" si="3"/>
        <v>0.50499615951573329</v>
      </c>
      <c r="P47" s="73">
        <f t="shared" si="7"/>
        <v>0.49469615951573331</v>
      </c>
      <c r="Q47" s="73">
        <f t="shared" si="8"/>
        <v>1.102425620380068</v>
      </c>
      <c r="R47" s="73">
        <f t="shared" si="9"/>
        <v>5.2400000000000002E-2</v>
      </c>
      <c r="S47" s="74">
        <f t="shared" si="10"/>
        <v>1.050025620380068</v>
      </c>
      <c r="U47" s="78"/>
      <c r="V47" s="78"/>
      <c r="W47" s="78"/>
      <c r="X47" s="78"/>
      <c r="Y47" s="78"/>
      <c r="Z47" s="78"/>
      <c r="AA47" s="78"/>
      <c r="AB47" s="78"/>
      <c r="AC47" s="78"/>
      <c r="AE47" s="78"/>
      <c r="AF47" s="78"/>
      <c r="AG47" s="78"/>
      <c r="AH47" s="78"/>
      <c r="AI47" s="78"/>
      <c r="AJ47" s="78"/>
      <c r="AK47" s="78"/>
      <c r="AL47" s="78"/>
      <c r="AM47" s="78"/>
      <c r="AO47" s="75"/>
      <c r="AP47" s="75"/>
      <c r="AQ47" s="78"/>
      <c r="AR47" s="78"/>
      <c r="AS47" s="78"/>
      <c r="AT47" s="78"/>
      <c r="AU47" s="78"/>
      <c r="AV47" s="78"/>
      <c r="AW47" s="78"/>
      <c r="AX47" s="78"/>
      <c r="AY47" s="78"/>
    </row>
    <row r="48" spans="1:51">
      <c r="A48" s="69">
        <v>10806</v>
      </c>
      <c r="B48" s="70">
        <v>0.1028</v>
      </c>
      <c r="C48" s="65">
        <v>0.1033</v>
      </c>
      <c r="D48" s="65">
        <v>3.0000000000000001E-3</v>
      </c>
      <c r="E48" s="65">
        <v>3.9916666666666668E-3</v>
      </c>
      <c r="F48" s="65">
        <v>4.1583333333333333E-3</v>
      </c>
      <c r="G48" s="65">
        <v>4.0749999999999996E-3</v>
      </c>
      <c r="H48" s="65">
        <v>4.4166666666666668E-3</v>
      </c>
      <c r="I48" s="65">
        <f t="shared" si="0"/>
        <v>9.98E-2</v>
      </c>
      <c r="J48" s="65">
        <f t="shared" si="4"/>
        <v>9.8725000000000007E-2</v>
      </c>
      <c r="K48" s="65">
        <f t="shared" si="5"/>
        <v>9.8883333333333337E-2</v>
      </c>
      <c r="L48" s="73">
        <f t="shared" si="1"/>
        <v>0.5755413169619088</v>
      </c>
      <c r="M48" s="73">
        <f t="shared" si="2"/>
        <v>3.6000000000000004E-2</v>
      </c>
      <c r="N48" s="73">
        <f t="shared" si="6"/>
        <v>4.8899999999999999E-2</v>
      </c>
      <c r="O48" s="74">
        <f t="shared" si="3"/>
        <v>0.53954131696190877</v>
      </c>
      <c r="P48" s="73">
        <f t="shared" si="7"/>
        <v>0.52664131696190886</v>
      </c>
      <c r="Q48" s="73">
        <f t="shared" si="8"/>
        <v>1.171509255724891</v>
      </c>
      <c r="R48" s="73">
        <f t="shared" si="9"/>
        <v>5.3000000000000005E-2</v>
      </c>
      <c r="S48" s="74">
        <f t="shared" si="10"/>
        <v>1.118509255724891</v>
      </c>
      <c r="U48" s="79"/>
      <c r="V48" s="79"/>
      <c r="W48" s="78"/>
      <c r="X48" s="78"/>
      <c r="Y48" s="78"/>
      <c r="Z48" s="78"/>
      <c r="AA48" s="78"/>
      <c r="AB48" s="78"/>
      <c r="AC48" s="78"/>
      <c r="AE48" s="79"/>
      <c r="AF48" s="79"/>
      <c r="AG48" s="78"/>
      <c r="AH48" s="78"/>
      <c r="AI48" s="78"/>
      <c r="AJ48" s="78"/>
      <c r="AK48" s="78"/>
      <c r="AL48" s="78"/>
      <c r="AM48" s="78"/>
      <c r="AO48" s="75"/>
      <c r="AP48" s="75"/>
      <c r="AQ48" s="78"/>
      <c r="AR48" s="78"/>
      <c r="AS48" s="78"/>
      <c r="AT48" s="78"/>
      <c r="AU48" s="78"/>
      <c r="AV48" s="78"/>
      <c r="AW48" s="78"/>
      <c r="AX48" s="78"/>
      <c r="AY48" s="78"/>
    </row>
    <row r="49" spans="1:51">
      <c r="A49" s="69">
        <v>10837</v>
      </c>
      <c r="B49" s="70">
        <v>-4.7600000000000003E-2</v>
      </c>
      <c r="C49" s="65">
        <v>3.9999999999999996E-4</v>
      </c>
      <c r="D49" s="65">
        <v>3.2000000000000002E-3</v>
      </c>
      <c r="E49" s="65">
        <v>4.0000000000000001E-3</v>
      </c>
      <c r="F49" s="65">
        <v>4.1749999999999999E-3</v>
      </c>
      <c r="G49" s="65">
        <v>4.0874999999999991E-3</v>
      </c>
      <c r="H49" s="65">
        <v>4.4833333333333331E-3</v>
      </c>
      <c r="I49" s="65">
        <f t="shared" si="0"/>
        <v>-5.0800000000000005E-2</v>
      </c>
      <c r="J49" s="65">
        <f t="shared" si="4"/>
        <v>-5.1687500000000004E-2</v>
      </c>
      <c r="K49" s="65">
        <f t="shared" si="5"/>
        <v>-4.0833333333333329E-3</v>
      </c>
      <c r="L49" s="73">
        <f t="shared" si="1"/>
        <v>0.46266258921388248</v>
      </c>
      <c r="M49" s="73">
        <f t="shared" si="2"/>
        <v>3.8400000000000004E-2</v>
      </c>
      <c r="N49" s="73">
        <f t="shared" si="6"/>
        <v>4.9049999999999989E-2</v>
      </c>
      <c r="O49" s="74">
        <f t="shared" si="3"/>
        <v>0.42426258921388249</v>
      </c>
      <c r="P49" s="73">
        <f t="shared" si="7"/>
        <v>0.4136125892138825</v>
      </c>
      <c r="Q49" s="73">
        <f t="shared" si="8"/>
        <v>1.1117700587413051</v>
      </c>
      <c r="R49" s="73">
        <f t="shared" si="9"/>
        <v>5.3800000000000001E-2</v>
      </c>
      <c r="S49" s="74">
        <f t="shared" si="10"/>
        <v>1.057970058741305</v>
      </c>
      <c r="U49" s="78"/>
      <c r="V49" s="78"/>
      <c r="W49" s="78"/>
      <c r="X49" s="78"/>
      <c r="Y49" s="78"/>
      <c r="Z49" s="78"/>
      <c r="AA49" s="78"/>
      <c r="AB49" s="78"/>
      <c r="AC49" s="78"/>
      <c r="AE49" s="78"/>
      <c r="AF49" s="78"/>
      <c r="AG49" s="78"/>
      <c r="AH49" s="78"/>
      <c r="AI49" s="78"/>
      <c r="AJ49" s="78"/>
      <c r="AK49" s="78"/>
      <c r="AL49" s="78"/>
      <c r="AM49" s="78"/>
      <c r="AO49" s="75"/>
      <c r="AP49" s="75"/>
      <c r="AQ49" s="79"/>
      <c r="AR49" s="79"/>
      <c r="AS49" s="78"/>
      <c r="AT49" s="78"/>
      <c r="AU49" s="78"/>
      <c r="AV49" s="78"/>
      <c r="AW49" s="78"/>
      <c r="AX49" s="78"/>
      <c r="AY49" s="78"/>
    </row>
    <row r="50" spans="1:51">
      <c r="A50" s="69">
        <v>10867</v>
      </c>
      <c r="B50" s="70">
        <v>-0.1973</v>
      </c>
      <c r="C50" s="65">
        <v>-0.30220000000000002</v>
      </c>
      <c r="D50" s="65">
        <v>3.0999999999999999E-3</v>
      </c>
      <c r="E50" s="65">
        <v>3.9749999999999994E-3</v>
      </c>
      <c r="F50" s="65">
        <v>4.1749999999999999E-3</v>
      </c>
      <c r="G50" s="65">
        <v>4.0749999999999996E-3</v>
      </c>
      <c r="H50" s="65">
        <v>4.45E-3</v>
      </c>
      <c r="I50" s="65">
        <f t="shared" si="0"/>
        <v>-0.20039999999999999</v>
      </c>
      <c r="J50" s="65">
        <f t="shared" si="4"/>
        <v>-0.201375</v>
      </c>
      <c r="K50" s="65">
        <f t="shared" si="5"/>
        <v>-0.30665000000000003</v>
      </c>
      <c r="L50" s="73">
        <f t="shared" si="1"/>
        <v>0.15468062584774178</v>
      </c>
      <c r="M50" s="73">
        <f t="shared" si="2"/>
        <v>3.7199999999999997E-2</v>
      </c>
      <c r="N50" s="73">
        <f t="shared" si="6"/>
        <v>4.8899999999999999E-2</v>
      </c>
      <c r="O50" s="74">
        <f t="shared" si="3"/>
        <v>0.11748062584774178</v>
      </c>
      <c r="P50" s="73">
        <f t="shared" si="7"/>
        <v>0.10578062584774178</v>
      </c>
      <c r="Q50" s="73">
        <f t="shared" si="8"/>
        <v>0.48727608698999036</v>
      </c>
      <c r="R50" s="73">
        <f t="shared" si="9"/>
        <v>5.3400000000000003E-2</v>
      </c>
      <c r="S50" s="74">
        <f t="shared" si="10"/>
        <v>0.43387608698999036</v>
      </c>
      <c r="U50" s="78"/>
      <c r="V50" s="78"/>
      <c r="W50" s="78"/>
      <c r="X50" s="78"/>
      <c r="Y50" s="78"/>
      <c r="Z50" s="78"/>
      <c r="AA50" s="78"/>
      <c r="AB50" s="78"/>
      <c r="AC50" s="78"/>
      <c r="AE50" s="78"/>
      <c r="AF50" s="78"/>
      <c r="AG50" s="78"/>
      <c r="AH50" s="78"/>
      <c r="AI50" s="78"/>
      <c r="AJ50" s="78"/>
      <c r="AK50" s="78"/>
      <c r="AL50" s="78"/>
      <c r="AM50" s="78"/>
      <c r="AO50" s="75"/>
      <c r="AP50" s="75"/>
      <c r="AQ50" s="78"/>
      <c r="AR50" s="78"/>
      <c r="AS50" s="78"/>
      <c r="AT50" s="78"/>
      <c r="AU50" s="78"/>
      <c r="AV50" s="78"/>
      <c r="AW50" s="78"/>
      <c r="AX50" s="78"/>
      <c r="AY50" s="78"/>
    </row>
    <row r="51" spans="1:51">
      <c r="A51" s="69">
        <v>10898</v>
      </c>
      <c r="B51" s="70">
        <v>-0.1246</v>
      </c>
      <c r="C51" s="65">
        <v>-0.1424</v>
      </c>
      <c r="D51" s="65">
        <v>2.5999999999999999E-3</v>
      </c>
      <c r="E51" s="65">
        <v>3.966666666666667E-3</v>
      </c>
      <c r="F51" s="65">
        <v>4.1166666666666669E-3</v>
      </c>
      <c r="G51" s="65">
        <v>4.0416666666666665E-3</v>
      </c>
      <c r="H51" s="65">
        <v>4.4083333333333335E-3</v>
      </c>
      <c r="I51" s="65">
        <f t="shared" si="0"/>
        <v>-0.12720000000000001</v>
      </c>
      <c r="J51" s="65">
        <f t="shared" si="4"/>
        <v>-0.12864166666666668</v>
      </c>
      <c r="K51" s="65">
        <f t="shared" si="5"/>
        <v>-0.14680833333333332</v>
      </c>
      <c r="L51" s="73">
        <f t="shared" si="1"/>
        <v>-0.10484642236351993</v>
      </c>
      <c r="M51" s="73">
        <f t="shared" si="2"/>
        <v>3.1199999999999999E-2</v>
      </c>
      <c r="N51" s="73">
        <f t="shared" si="6"/>
        <v>4.8500000000000001E-2</v>
      </c>
      <c r="O51" s="74">
        <f t="shared" si="3"/>
        <v>-0.13604642236351994</v>
      </c>
      <c r="P51" s="73">
        <f t="shared" si="7"/>
        <v>-0.15334642236351992</v>
      </c>
      <c r="Q51" s="73">
        <f t="shared" si="8"/>
        <v>5.0043609288396906E-2</v>
      </c>
      <c r="R51" s="73">
        <f t="shared" si="9"/>
        <v>5.2900000000000003E-2</v>
      </c>
      <c r="S51" s="74">
        <f t="shared" si="10"/>
        <v>-2.8563907116030962E-3</v>
      </c>
      <c r="U51" s="78"/>
      <c r="V51" s="78"/>
      <c r="W51" s="78"/>
      <c r="X51" s="78"/>
      <c r="Y51" s="78"/>
      <c r="Z51" s="78"/>
      <c r="AA51" s="78"/>
      <c r="AB51" s="78"/>
      <c r="AC51" s="78"/>
      <c r="AE51" s="78"/>
      <c r="AF51" s="78"/>
      <c r="AG51" s="78"/>
      <c r="AH51" s="78"/>
      <c r="AI51" s="78"/>
      <c r="AJ51" s="78"/>
      <c r="AK51" s="78"/>
      <c r="AL51" s="78"/>
      <c r="AM51" s="78"/>
      <c r="AO51" s="75"/>
      <c r="AP51" s="75"/>
      <c r="AQ51" s="78"/>
      <c r="AR51" s="78"/>
      <c r="AS51" s="78"/>
      <c r="AT51" s="78"/>
      <c r="AU51" s="78"/>
      <c r="AV51" s="78"/>
      <c r="AW51" s="78"/>
      <c r="AX51" s="78"/>
      <c r="AY51" s="78"/>
    </row>
    <row r="52" spans="1:51">
      <c r="A52" s="69">
        <v>10928</v>
      </c>
      <c r="B52" s="70">
        <v>2.8199999999999999E-2</v>
      </c>
      <c r="C52" s="65">
        <v>6.7999999999999991E-2</v>
      </c>
      <c r="D52" s="65">
        <v>3.0999999999999999E-3</v>
      </c>
      <c r="E52" s="65">
        <v>3.8916666666666665E-3</v>
      </c>
      <c r="F52" s="65">
        <v>4.0333333333333332E-3</v>
      </c>
      <c r="G52" s="65">
        <v>3.9624999999999999E-3</v>
      </c>
      <c r="H52" s="65">
        <v>4.3583333333333339E-3</v>
      </c>
      <c r="I52" s="65">
        <f t="shared" si="0"/>
        <v>2.5100000000000001E-2</v>
      </c>
      <c r="J52" s="65">
        <f t="shared" si="4"/>
        <v>2.4237499999999999E-2</v>
      </c>
      <c r="K52" s="65">
        <f t="shared" si="5"/>
        <v>6.3641666666666652E-2</v>
      </c>
      <c r="L52" s="73">
        <f t="shared" si="1"/>
        <v>-8.4091045351946891E-2</v>
      </c>
      <c r="M52" s="73">
        <f t="shared" si="2"/>
        <v>3.7199999999999997E-2</v>
      </c>
      <c r="N52" s="73">
        <f t="shared" si="6"/>
        <v>4.7549999999999995E-2</v>
      </c>
      <c r="O52" s="74">
        <f t="shared" si="3"/>
        <v>-0.12129104535194689</v>
      </c>
      <c r="P52" s="73">
        <f t="shared" si="7"/>
        <v>-0.13164104535194687</v>
      </c>
      <c r="Q52" s="73">
        <f t="shared" si="8"/>
        <v>0.11034314328713646</v>
      </c>
      <c r="R52" s="73">
        <f t="shared" si="9"/>
        <v>5.2300000000000006E-2</v>
      </c>
      <c r="S52" s="74">
        <f t="shared" si="10"/>
        <v>5.8043143287136452E-2</v>
      </c>
      <c r="U52" s="78"/>
      <c r="V52" s="78"/>
      <c r="W52" s="78"/>
      <c r="X52" s="78"/>
      <c r="Y52" s="78"/>
      <c r="Z52" s="78"/>
      <c r="AA52" s="78"/>
      <c r="AB52" s="78"/>
      <c r="AC52" s="78"/>
      <c r="AE52" s="78"/>
      <c r="AF52" s="78"/>
      <c r="AG52" s="78"/>
      <c r="AH52" s="78"/>
      <c r="AI52" s="78"/>
      <c r="AJ52" s="78"/>
      <c r="AK52" s="78"/>
      <c r="AL52" s="78"/>
      <c r="AM52" s="78"/>
      <c r="AO52" s="75"/>
      <c r="AP52" s="75"/>
      <c r="AQ52" s="78"/>
      <c r="AR52" s="78"/>
      <c r="AS52" s="78"/>
      <c r="AT52" s="78"/>
      <c r="AU52" s="78"/>
      <c r="AV52" s="78"/>
      <c r="AW52" s="78"/>
      <c r="AX52" s="78"/>
      <c r="AY52" s="78"/>
    </row>
    <row r="53" spans="1:51">
      <c r="A53" s="69">
        <v>10959</v>
      </c>
      <c r="B53" s="70">
        <v>6.3899999999999998E-2</v>
      </c>
      <c r="C53" s="65">
        <v>7.3999999999999996E-2</v>
      </c>
      <c r="D53" s="65">
        <v>2.8999999999999998E-3</v>
      </c>
      <c r="E53" s="65">
        <v>3.8833333333333337E-3</v>
      </c>
      <c r="F53" s="65">
        <v>4.0500000000000006E-3</v>
      </c>
      <c r="G53" s="65">
        <v>3.966666666666667E-3</v>
      </c>
      <c r="H53" s="65">
        <v>4.3833333333333328E-3</v>
      </c>
      <c r="I53" s="65">
        <f t="shared" si="0"/>
        <v>6.0999999999999999E-2</v>
      </c>
      <c r="J53" s="65">
        <f t="shared" si="4"/>
        <v>5.9933333333333332E-2</v>
      </c>
      <c r="K53" s="65">
        <f t="shared" si="5"/>
        <v>6.961666666666666E-2</v>
      </c>
      <c r="L53" s="73">
        <f t="shared" si="1"/>
        <v>-7.9244508315162165E-2</v>
      </c>
      <c r="M53" s="73">
        <f t="shared" si="2"/>
        <v>3.4799999999999998E-2</v>
      </c>
      <c r="N53" s="73">
        <f t="shared" si="6"/>
        <v>4.7600000000000003E-2</v>
      </c>
      <c r="O53" s="74">
        <f t="shared" si="3"/>
        <v>-0.11404450831516216</v>
      </c>
      <c r="P53" s="73">
        <f t="shared" si="7"/>
        <v>-0.12684450831516217</v>
      </c>
      <c r="Q53" s="73">
        <f t="shared" si="8"/>
        <v>5.2987669660384151E-2</v>
      </c>
      <c r="R53" s="73">
        <f t="shared" si="9"/>
        <v>5.2599999999999994E-2</v>
      </c>
      <c r="S53" s="74">
        <f t="shared" si="10"/>
        <v>3.8766966038415729E-4</v>
      </c>
      <c r="U53" s="78"/>
      <c r="V53" s="78"/>
      <c r="W53" s="78"/>
      <c r="X53" s="78"/>
      <c r="Y53" s="78"/>
      <c r="Z53" s="78"/>
      <c r="AA53" s="78"/>
      <c r="AB53" s="78"/>
      <c r="AC53" s="78"/>
      <c r="AE53" s="78"/>
      <c r="AF53" s="78"/>
      <c r="AG53" s="78"/>
      <c r="AH53" s="78"/>
      <c r="AI53" s="78"/>
      <c r="AJ53" s="78"/>
      <c r="AK53" s="78"/>
      <c r="AL53" s="78"/>
      <c r="AM53" s="78"/>
      <c r="AO53" s="75"/>
      <c r="AP53" s="75"/>
      <c r="AQ53" s="78"/>
      <c r="AR53" s="78"/>
      <c r="AS53" s="78"/>
      <c r="AT53" s="78"/>
      <c r="AU53" s="78"/>
      <c r="AV53" s="78"/>
      <c r="AW53" s="78"/>
      <c r="AX53" s="78"/>
      <c r="AY53" s="78"/>
    </row>
    <row r="54" spans="1:51">
      <c r="A54" s="69">
        <v>10990</v>
      </c>
      <c r="B54" s="70">
        <v>2.5899999999999999E-2</v>
      </c>
      <c r="C54" s="65">
        <v>8.8499999999999995E-2</v>
      </c>
      <c r="D54" s="65">
        <v>2.5999999999999999E-3</v>
      </c>
      <c r="E54" s="65">
        <v>3.908333333333334E-3</v>
      </c>
      <c r="F54" s="65">
        <v>4.0749999999999996E-3</v>
      </c>
      <c r="G54" s="65">
        <v>3.9916666666666668E-3</v>
      </c>
      <c r="H54" s="65">
        <v>4.4083333333333335E-3</v>
      </c>
      <c r="I54" s="65">
        <f t="shared" si="0"/>
        <v>2.3300000000000001E-2</v>
      </c>
      <c r="J54" s="65">
        <f t="shared" si="4"/>
        <v>2.1908333333333332E-2</v>
      </c>
      <c r="K54" s="65">
        <f t="shared" si="5"/>
        <v>8.4091666666666662E-2</v>
      </c>
      <c r="L54" s="73">
        <f t="shared" si="1"/>
        <v>-5.3598778760169385E-2</v>
      </c>
      <c r="M54" s="73">
        <f t="shared" si="2"/>
        <v>3.1199999999999999E-2</v>
      </c>
      <c r="N54" s="73">
        <f t="shared" si="6"/>
        <v>4.7899999999999998E-2</v>
      </c>
      <c r="O54" s="74">
        <f t="shared" si="3"/>
        <v>-8.4798778760169391E-2</v>
      </c>
      <c r="P54" s="73">
        <f t="shared" si="7"/>
        <v>-0.10149877876016938</v>
      </c>
      <c r="Q54" s="73">
        <f t="shared" si="8"/>
        <v>0.17339995743788683</v>
      </c>
      <c r="R54" s="73">
        <f t="shared" si="9"/>
        <v>5.2900000000000003E-2</v>
      </c>
      <c r="S54" s="74">
        <f t="shared" si="10"/>
        <v>0.12049995743788683</v>
      </c>
      <c r="U54" s="78"/>
      <c r="V54" s="78"/>
      <c r="W54" s="78"/>
      <c r="X54" s="78"/>
      <c r="Y54" s="78"/>
      <c r="Z54" s="78"/>
      <c r="AA54" s="78"/>
      <c r="AB54" s="78"/>
      <c r="AC54" s="78"/>
      <c r="AE54" s="78"/>
      <c r="AF54" s="78"/>
      <c r="AG54" s="78"/>
      <c r="AH54" s="78"/>
      <c r="AI54" s="78"/>
      <c r="AJ54" s="78"/>
      <c r="AK54" s="78"/>
      <c r="AL54" s="78"/>
      <c r="AM54" s="78"/>
      <c r="AO54" s="75"/>
      <c r="AP54" s="75"/>
      <c r="AQ54" s="78"/>
      <c r="AR54" s="78"/>
      <c r="AS54" s="78"/>
      <c r="AT54" s="78"/>
      <c r="AU54" s="78"/>
      <c r="AV54" s="78"/>
      <c r="AW54" s="78"/>
      <c r="AX54" s="78"/>
      <c r="AY54" s="78"/>
    </row>
    <row r="55" spans="1:51">
      <c r="A55" s="69">
        <v>11018</v>
      </c>
      <c r="B55" s="70">
        <v>8.1199999999999994E-2</v>
      </c>
      <c r="C55" s="65">
        <v>8.9099999999999999E-2</v>
      </c>
      <c r="D55" s="65">
        <v>2.8999999999999998E-3</v>
      </c>
      <c r="E55" s="65">
        <v>3.8500000000000001E-3</v>
      </c>
      <c r="F55" s="65">
        <v>4.0000000000000001E-3</v>
      </c>
      <c r="G55" s="65">
        <v>3.9249999999999997E-3</v>
      </c>
      <c r="H55" s="65">
        <v>4.3166666666666666E-3</v>
      </c>
      <c r="I55" s="65">
        <f t="shared" si="0"/>
        <v>7.8299999999999995E-2</v>
      </c>
      <c r="J55" s="65">
        <f t="shared" si="4"/>
        <v>7.7274999999999996E-2</v>
      </c>
      <c r="K55" s="65">
        <f t="shared" si="5"/>
        <v>8.4783333333333336E-2</v>
      </c>
      <c r="L55" s="73">
        <f t="shared" si="1"/>
        <v>2.4478374453849705E-2</v>
      </c>
      <c r="M55" s="73">
        <f t="shared" si="2"/>
        <v>3.4799999999999998E-2</v>
      </c>
      <c r="N55" s="73">
        <f t="shared" si="6"/>
        <v>4.7099999999999996E-2</v>
      </c>
      <c r="O55" s="74">
        <f t="shared" si="3"/>
        <v>-1.0321625546150293E-2</v>
      </c>
      <c r="P55" s="73">
        <f t="shared" si="7"/>
        <v>-2.2621625546150291E-2</v>
      </c>
      <c r="Q55" s="73">
        <f t="shared" si="8"/>
        <v>0.29216369428271283</v>
      </c>
      <c r="R55" s="73">
        <f t="shared" si="9"/>
        <v>5.1799999999999999E-2</v>
      </c>
      <c r="S55" s="74">
        <f t="shared" si="10"/>
        <v>0.24036369428271281</v>
      </c>
      <c r="U55" s="78"/>
      <c r="V55" s="78"/>
      <c r="W55" s="78"/>
      <c r="X55" s="78"/>
      <c r="Y55" s="78"/>
      <c r="Z55" s="78"/>
      <c r="AA55" s="78"/>
      <c r="AB55" s="78"/>
      <c r="AC55" s="78"/>
      <c r="AE55" s="78"/>
      <c r="AF55" s="78"/>
      <c r="AG55" s="78"/>
      <c r="AH55" s="78"/>
      <c r="AI55" s="78"/>
      <c r="AJ55" s="78"/>
      <c r="AK55" s="78"/>
      <c r="AL55" s="78"/>
      <c r="AM55" s="78"/>
      <c r="AO55" s="75"/>
      <c r="AP55" s="75"/>
      <c r="AQ55" s="78"/>
      <c r="AR55" s="78"/>
      <c r="AS55" s="78"/>
      <c r="AT55" s="78"/>
      <c r="AU55" s="78"/>
      <c r="AV55" s="78"/>
      <c r="AW55" s="78"/>
      <c r="AX55" s="78"/>
      <c r="AY55" s="78"/>
    </row>
    <row r="56" spans="1:51">
      <c r="A56" s="69">
        <v>11049</v>
      </c>
      <c r="B56" s="70">
        <v>-8.0000000000000002E-3</v>
      </c>
      <c r="C56" s="65">
        <v>3.4099999999999998E-2</v>
      </c>
      <c r="D56" s="65">
        <v>2.7000000000000001E-3</v>
      </c>
      <c r="E56" s="65">
        <v>3.8333333333333331E-3</v>
      </c>
      <c r="F56" s="65">
        <v>3.9833333333333335E-3</v>
      </c>
      <c r="G56" s="65">
        <v>3.908333333333334E-3</v>
      </c>
      <c r="H56" s="65">
        <v>4.2916666666666667E-3</v>
      </c>
      <c r="I56" s="65">
        <f t="shared" si="0"/>
        <v>-1.0700000000000001E-2</v>
      </c>
      <c r="J56" s="65">
        <f t="shared" si="4"/>
        <v>-1.1908333333333333E-2</v>
      </c>
      <c r="K56" s="65">
        <f t="shared" si="5"/>
        <v>2.9808333333333333E-2</v>
      </c>
      <c r="L56" s="73">
        <f t="shared" si="1"/>
        <v>-1.2946664129139807E-3</v>
      </c>
      <c r="M56" s="73">
        <f t="shared" si="2"/>
        <v>3.2399999999999998E-2</v>
      </c>
      <c r="N56" s="73">
        <f t="shared" si="6"/>
        <v>4.6900000000000011E-2</v>
      </c>
      <c r="O56" s="74">
        <f t="shared" si="3"/>
        <v>-3.3694666412913979E-2</v>
      </c>
      <c r="P56" s="73">
        <f t="shared" si="7"/>
        <v>-4.8194666412913992E-2</v>
      </c>
      <c r="Q56" s="73">
        <f t="shared" si="8"/>
        <v>0.29141439669252267</v>
      </c>
      <c r="R56" s="73">
        <f t="shared" si="9"/>
        <v>5.1500000000000004E-2</v>
      </c>
      <c r="S56" s="74">
        <f t="shared" si="10"/>
        <v>0.23991439669252268</v>
      </c>
      <c r="U56" s="80"/>
      <c r="V56" s="80"/>
      <c r="W56" s="80"/>
      <c r="X56" s="80"/>
      <c r="Y56" s="80"/>
      <c r="Z56" s="80"/>
      <c r="AA56" s="78"/>
      <c r="AB56" s="78"/>
      <c r="AC56" s="78"/>
      <c r="AE56" s="80"/>
      <c r="AF56" s="80"/>
      <c r="AG56" s="80"/>
      <c r="AH56" s="80"/>
      <c r="AI56" s="80"/>
      <c r="AJ56" s="80"/>
      <c r="AK56" s="78"/>
      <c r="AL56" s="78"/>
      <c r="AM56" s="78"/>
      <c r="AO56" s="75"/>
      <c r="AP56" s="75"/>
      <c r="AQ56" s="78"/>
      <c r="AR56" s="78"/>
      <c r="AS56" s="78"/>
      <c r="AT56" s="78"/>
      <c r="AU56" s="78"/>
      <c r="AV56" s="78"/>
      <c r="AW56" s="78"/>
      <c r="AX56" s="78"/>
      <c r="AY56" s="78"/>
    </row>
    <row r="57" spans="1:51">
      <c r="A57" s="69">
        <v>11079</v>
      </c>
      <c r="B57" s="70">
        <v>-9.5999999999999992E-3</v>
      </c>
      <c r="C57" s="65">
        <v>-2.3600000000000003E-2</v>
      </c>
      <c r="D57" s="65">
        <v>2.7000000000000001E-3</v>
      </c>
      <c r="E57" s="65">
        <v>3.8333333333333331E-3</v>
      </c>
      <c r="F57" s="65">
        <v>3.9749999999999994E-3</v>
      </c>
      <c r="G57" s="65">
        <v>3.9041666666666665E-3</v>
      </c>
      <c r="H57" s="65">
        <v>4.1999999999999997E-3</v>
      </c>
      <c r="I57" s="65">
        <f t="shared" si="0"/>
        <v>-1.2299999999999998E-2</v>
      </c>
      <c r="J57" s="65">
        <f t="shared" si="4"/>
        <v>-1.3504166666666666E-2</v>
      </c>
      <c r="K57" s="65">
        <f t="shared" si="5"/>
        <v>-2.7800000000000002E-2</v>
      </c>
      <c r="L57" s="73">
        <f t="shared" si="1"/>
        <v>2.6268688923687389E-2</v>
      </c>
      <c r="M57" s="73">
        <f t="shared" si="2"/>
        <v>3.2399999999999998E-2</v>
      </c>
      <c r="N57" s="73">
        <f t="shared" si="6"/>
        <v>4.6849999999999996E-2</v>
      </c>
      <c r="O57" s="74">
        <f t="shared" si="3"/>
        <v>-6.1313110763126094E-3</v>
      </c>
      <c r="P57" s="73">
        <f t="shared" si="7"/>
        <v>-2.0581311076312607E-2</v>
      </c>
      <c r="Q57" s="73">
        <f t="shared" si="8"/>
        <v>0.20433334950389614</v>
      </c>
      <c r="R57" s="73">
        <f t="shared" si="9"/>
        <v>5.04E-2</v>
      </c>
      <c r="S57" s="74">
        <f t="shared" si="10"/>
        <v>0.15393334950389614</v>
      </c>
      <c r="U57" s="78"/>
      <c r="V57" s="78"/>
      <c r="W57" s="78"/>
      <c r="X57" s="78"/>
      <c r="Y57" s="78"/>
      <c r="Z57" s="78"/>
      <c r="AA57" s="78"/>
      <c r="AB57" s="78"/>
      <c r="AC57" s="78"/>
      <c r="AE57" s="78"/>
      <c r="AF57" s="78"/>
      <c r="AG57" s="78"/>
      <c r="AH57" s="78"/>
      <c r="AI57" s="78"/>
      <c r="AJ57" s="78"/>
      <c r="AK57" s="78"/>
      <c r="AL57" s="78"/>
      <c r="AM57" s="78"/>
      <c r="AO57" s="75"/>
      <c r="AP57" s="75"/>
      <c r="AQ57" s="80"/>
      <c r="AR57" s="80"/>
      <c r="AS57" s="80"/>
      <c r="AT57" s="80"/>
      <c r="AU57" s="80"/>
      <c r="AV57" s="80"/>
      <c r="AW57" s="78"/>
      <c r="AX57" s="78"/>
      <c r="AY57" s="78"/>
    </row>
    <row r="58" spans="1:51">
      <c r="A58" s="69">
        <v>11110</v>
      </c>
      <c r="B58" s="70">
        <v>-0.16250000000000001</v>
      </c>
      <c r="C58" s="65">
        <v>-0.19030000000000002</v>
      </c>
      <c r="D58" s="65">
        <v>2.8999999999999998E-3</v>
      </c>
      <c r="E58" s="65">
        <v>3.8083333333333337E-3</v>
      </c>
      <c r="F58" s="65">
        <v>3.966666666666667E-3</v>
      </c>
      <c r="G58" s="65">
        <v>3.8875000000000003E-3</v>
      </c>
      <c r="H58" s="65">
        <v>4.1749999999999999E-3</v>
      </c>
      <c r="I58" s="65">
        <f t="shared" si="0"/>
        <v>-0.16539999999999999</v>
      </c>
      <c r="J58" s="65">
        <f t="shared" si="4"/>
        <v>-0.16638749999999999</v>
      </c>
      <c r="K58" s="65">
        <f t="shared" si="5"/>
        <v>-0.19447500000000004</v>
      </c>
      <c r="L58" s="73">
        <f t="shared" si="1"/>
        <v>-0.22845599014938212</v>
      </c>
      <c r="M58" s="73">
        <f t="shared" si="2"/>
        <v>3.4799999999999998E-2</v>
      </c>
      <c r="N58" s="73">
        <f t="shared" si="6"/>
        <v>4.6650000000000004E-2</v>
      </c>
      <c r="O58" s="74">
        <f t="shared" si="3"/>
        <v>-0.26325599014938211</v>
      </c>
      <c r="P58" s="73">
        <f t="shared" si="7"/>
        <v>-0.27510599014938214</v>
      </c>
      <c r="Q58" s="73">
        <f t="shared" si="8"/>
        <v>-0.19925380760937395</v>
      </c>
      <c r="R58" s="73">
        <f t="shared" si="9"/>
        <v>5.0099999999999999E-2</v>
      </c>
      <c r="S58" s="74">
        <f t="shared" si="10"/>
        <v>-0.24935380760937395</v>
      </c>
      <c r="U58" s="78"/>
      <c r="V58" s="78"/>
      <c r="W58" s="78"/>
      <c r="X58" s="78"/>
      <c r="Y58" s="78"/>
      <c r="Z58" s="78"/>
      <c r="AA58" s="78"/>
      <c r="AB58" s="78"/>
      <c r="AC58" s="78"/>
      <c r="AE58" s="78"/>
      <c r="AF58" s="78"/>
      <c r="AG58" s="78"/>
      <c r="AH58" s="78"/>
      <c r="AI58" s="78"/>
      <c r="AJ58" s="78"/>
      <c r="AK58" s="78"/>
      <c r="AL58" s="78"/>
      <c r="AM58" s="78"/>
      <c r="AO58" s="75"/>
      <c r="AP58" s="75"/>
      <c r="AQ58" s="78"/>
      <c r="AR58" s="78"/>
      <c r="AS58" s="78"/>
      <c r="AT58" s="78"/>
      <c r="AU58" s="78"/>
      <c r="AV58" s="78"/>
      <c r="AW58" s="78"/>
      <c r="AX58" s="78"/>
      <c r="AY58" s="78"/>
    </row>
    <row r="59" spans="1:51">
      <c r="A59" s="69">
        <v>11140</v>
      </c>
      <c r="B59" s="70">
        <v>3.8600000000000002E-2</v>
      </c>
      <c r="C59" s="65">
        <v>1.7599999999999998E-2</v>
      </c>
      <c r="D59" s="65">
        <v>2.7999999999999995E-3</v>
      </c>
      <c r="E59" s="65">
        <v>3.7666666666666664E-3</v>
      </c>
      <c r="F59" s="65">
        <v>3.9500000000000004E-3</v>
      </c>
      <c r="G59" s="65">
        <v>3.8583333333333334E-3</v>
      </c>
      <c r="H59" s="65">
        <v>4.1583333333333333E-3</v>
      </c>
      <c r="I59" s="65">
        <f t="shared" si="0"/>
        <v>3.5800000000000005E-2</v>
      </c>
      <c r="J59" s="65">
        <f t="shared" si="4"/>
        <v>3.4741666666666671E-2</v>
      </c>
      <c r="K59" s="65">
        <f t="shared" si="5"/>
        <v>1.3441666666666664E-2</v>
      </c>
      <c r="L59" s="73">
        <f t="shared" si="1"/>
        <v>-0.23471912078039192</v>
      </c>
      <c r="M59" s="73">
        <f t="shared" si="2"/>
        <v>3.3599999999999991E-2</v>
      </c>
      <c r="N59" s="73">
        <f t="shared" si="6"/>
        <v>4.6300000000000001E-2</v>
      </c>
      <c r="O59" s="74">
        <f t="shared" si="3"/>
        <v>-0.26831912078039188</v>
      </c>
      <c r="P59" s="73">
        <f t="shared" si="7"/>
        <v>-0.28101912078039193</v>
      </c>
      <c r="Q59" s="73">
        <f t="shared" si="8"/>
        <v>-0.25278374564263972</v>
      </c>
      <c r="R59" s="73">
        <f t="shared" si="9"/>
        <v>4.99E-2</v>
      </c>
      <c r="S59" s="74">
        <f t="shared" si="10"/>
        <v>-0.30268374564263972</v>
      </c>
      <c r="U59" s="78"/>
      <c r="V59" s="78"/>
      <c r="W59" s="78"/>
      <c r="X59" s="78"/>
      <c r="Y59" s="78"/>
      <c r="Z59" s="78"/>
      <c r="AA59" s="78"/>
      <c r="AB59" s="78"/>
      <c r="AC59" s="78"/>
      <c r="AE59" s="78"/>
      <c r="AF59" s="78"/>
      <c r="AG59" s="78"/>
      <c r="AH59" s="78"/>
      <c r="AI59" s="78"/>
      <c r="AJ59" s="78"/>
      <c r="AK59" s="78"/>
      <c r="AL59" s="78"/>
      <c r="AM59" s="78"/>
      <c r="AO59" s="75"/>
      <c r="AP59" s="75"/>
      <c r="AQ59" s="78"/>
      <c r="AR59" s="78"/>
      <c r="AS59" s="78"/>
      <c r="AT59" s="78"/>
      <c r="AU59" s="78"/>
      <c r="AV59" s="78"/>
      <c r="AW59" s="78"/>
      <c r="AX59" s="78"/>
      <c r="AY59" s="78"/>
    </row>
    <row r="60" spans="1:51">
      <c r="A60" s="69">
        <v>11171</v>
      </c>
      <c r="B60" s="70">
        <v>1.41E-2</v>
      </c>
      <c r="C60" s="65">
        <v>7.6000000000000009E-3</v>
      </c>
      <c r="D60" s="65">
        <v>2.5999999999999999E-3</v>
      </c>
      <c r="E60" s="65">
        <v>3.725E-3</v>
      </c>
      <c r="F60" s="65">
        <v>3.8999999999999994E-3</v>
      </c>
      <c r="G60" s="65">
        <v>3.8124999999999999E-3</v>
      </c>
      <c r="H60" s="65">
        <v>4.1250000000000002E-3</v>
      </c>
      <c r="I60" s="65">
        <f t="shared" si="0"/>
        <v>1.15E-2</v>
      </c>
      <c r="J60" s="65">
        <f t="shared" si="4"/>
        <v>1.02875E-2</v>
      </c>
      <c r="K60" s="65">
        <f t="shared" si="5"/>
        <v>3.4750000000000007E-3</v>
      </c>
      <c r="L60" s="73">
        <f t="shared" si="1"/>
        <v>-0.29627190821853056</v>
      </c>
      <c r="M60" s="73">
        <f t="shared" si="2"/>
        <v>3.1199999999999999E-2</v>
      </c>
      <c r="N60" s="73">
        <f t="shared" si="6"/>
        <v>4.5749999999999999E-2</v>
      </c>
      <c r="O60" s="74">
        <f t="shared" si="3"/>
        <v>-0.32747190821853056</v>
      </c>
      <c r="P60" s="73">
        <f t="shared" si="7"/>
        <v>-0.34202190821853057</v>
      </c>
      <c r="Q60" s="73">
        <f t="shared" si="8"/>
        <v>-0.31759711964970894</v>
      </c>
      <c r="R60" s="73">
        <f t="shared" si="9"/>
        <v>4.9500000000000002E-2</v>
      </c>
      <c r="S60" s="74">
        <f t="shared" si="10"/>
        <v>-0.36709711964970893</v>
      </c>
      <c r="U60" s="78"/>
      <c r="V60" s="78"/>
      <c r="W60" s="78"/>
      <c r="X60" s="78"/>
      <c r="Y60" s="78"/>
      <c r="Z60" s="78"/>
      <c r="AA60" s="78"/>
      <c r="AB60" s="78"/>
      <c r="AC60" s="78"/>
      <c r="AE60" s="78"/>
      <c r="AF60" s="78"/>
      <c r="AG60" s="78"/>
      <c r="AH60" s="78"/>
      <c r="AI60" s="78"/>
      <c r="AJ60" s="78"/>
      <c r="AK60" s="78"/>
      <c r="AL60" s="78"/>
      <c r="AM60" s="78"/>
      <c r="AO60" s="75"/>
      <c r="AP60" s="75"/>
      <c r="AQ60" s="78"/>
      <c r="AR60" s="78"/>
      <c r="AS60" s="78"/>
      <c r="AT60" s="78"/>
      <c r="AU60" s="78"/>
      <c r="AV60" s="78"/>
      <c r="AW60" s="78"/>
      <c r="AX60" s="78"/>
      <c r="AY60" s="78"/>
    </row>
    <row r="61" spans="1:51">
      <c r="A61" s="69">
        <v>11202</v>
      </c>
      <c r="B61" s="70">
        <v>-0.12820000000000001</v>
      </c>
      <c r="C61" s="65">
        <v>-0.1108</v>
      </c>
      <c r="D61" s="65">
        <v>2.8999999999999998E-3</v>
      </c>
      <c r="E61" s="65">
        <v>3.6833333333333336E-3</v>
      </c>
      <c r="F61" s="65">
        <v>3.875E-3</v>
      </c>
      <c r="G61" s="65">
        <v>3.7791666666666668E-3</v>
      </c>
      <c r="H61" s="65">
        <v>4.0500000000000006E-3</v>
      </c>
      <c r="I61" s="65">
        <f t="shared" si="0"/>
        <v>-0.13109999999999999</v>
      </c>
      <c r="J61" s="65">
        <f t="shared" si="4"/>
        <v>-0.13197916666666668</v>
      </c>
      <c r="K61" s="65">
        <f t="shared" si="5"/>
        <v>-0.11484999999999999</v>
      </c>
      <c r="L61" s="73">
        <f t="shared" si="1"/>
        <v>-0.35582722551965029</v>
      </c>
      <c r="M61" s="73">
        <f t="shared" si="2"/>
        <v>3.4799999999999998E-2</v>
      </c>
      <c r="N61" s="73">
        <f t="shared" si="6"/>
        <v>4.5350000000000001E-2</v>
      </c>
      <c r="O61" s="74">
        <f t="shared" si="3"/>
        <v>-0.39062722551965029</v>
      </c>
      <c r="P61" s="73">
        <f t="shared" si="7"/>
        <v>-0.40117722551965029</v>
      </c>
      <c r="Q61" s="73">
        <f t="shared" si="8"/>
        <v>-0.39344997880100063</v>
      </c>
      <c r="R61" s="73">
        <f t="shared" si="9"/>
        <v>4.8600000000000004E-2</v>
      </c>
      <c r="S61" s="74">
        <f t="shared" si="10"/>
        <v>-0.44204997880100061</v>
      </c>
      <c r="U61" s="80"/>
      <c r="V61" s="80"/>
      <c r="W61" s="80"/>
      <c r="X61" s="80"/>
      <c r="Y61" s="80"/>
      <c r="Z61" s="80"/>
      <c r="AA61" s="80"/>
      <c r="AB61" s="80"/>
      <c r="AC61" s="80"/>
      <c r="AE61" s="80"/>
      <c r="AF61" s="80"/>
      <c r="AG61" s="80"/>
      <c r="AH61" s="80"/>
      <c r="AI61" s="80"/>
      <c r="AJ61" s="80"/>
      <c r="AK61" s="80"/>
      <c r="AL61" s="80"/>
      <c r="AM61" s="80"/>
      <c r="AO61" s="75"/>
      <c r="AP61" s="75"/>
      <c r="AQ61" s="78"/>
      <c r="AR61" s="78"/>
      <c r="AS61" s="78"/>
      <c r="AT61" s="78"/>
      <c r="AU61" s="78"/>
      <c r="AV61" s="78"/>
      <c r="AW61" s="78"/>
      <c r="AX61" s="78"/>
      <c r="AY61" s="78"/>
    </row>
    <row r="62" spans="1:51">
      <c r="A62" s="69">
        <v>11232</v>
      </c>
      <c r="B62" s="70">
        <v>-8.5500000000000007E-2</v>
      </c>
      <c r="C62" s="65">
        <v>-8.1799999999999998E-2</v>
      </c>
      <c r="D62" s="65">
        <v>2.7000000000000001E-3</v>
      </c>
      <c r="E62" s="65">
        <v>3.6833333333333336E-3</v>
      </c>
      <c r="F62" s="65">
        <v>3.8916666666666665E-3</v>
      </c>
      <c r="G62" s="65">
        <v>3.7875000000000005E-3</v>
      </c>
      <c r="H62" s="65">
        <v>4.0666666666666663E-3</v>
      </c>
      <c r="I62" s="65">
        <f t="shared" si="0"/>
        <v>-8.8200000000000001E-2</v>
      </c>
      <c r="J62" s="65">
        <f t="shared" si="4"/>
        <v>-8.9287500000000006E-2</v>
      </c>
      <c r="K62" s="65">
        <f t="shared" si="5"/>
        <v>-8.5866666666666661E-2</v>
      </c>
      <c r="L62" s="73">
        <f t="shared" si="1"/>
        <v>-0.26610688643044766</v>
      </c>
      <c r="M62" s="73">
        <f t="shared" si="2"/>
        <v>3.2399999999999998E-2</v>
      </c>
      <c r="N62" s="73">
        <f t="shared" si="6"/>
        <v>4.5450000000000004E-2</v>
      </c>
      <c r="O62" s="74">
        <f t="shared" si="3"/>
        <v>-0.29850688643044765</v>
      </c>
      <c r="P62" s="73">
        <f t="shared" si="7"/>
        <v>-0.31155688643044765</v>
      </c>
      <c r="Q62" s="73">
        <f t="shared" si="8"/>
        <v>-0.20187126760544427</v>
      </c>
      <c r="R62" s="73">
        <f t="shared" si="9"/>
        <v>4.8799999999999996E-2</v>
      </c>
      <c r="S62" s="74">
        <f t="shared" si="10"/>
        <v>-0.25067126760544428</v>
      </c>
      <c r="U62" s="78"/>
      <c r="V62" s="78"/>
      <c r="W62" s="78"/>
      <c r="X62" s="78"/>
      <c r="Y62" s="78"/>
      <c r="Z62" s="78"/>
      <c r="AA62" s="78"/>
      <c r="AB62" s="78"/>
      <c r="AC62" s="78"/>
      <c r="AE62" s="78"/>
      <c r="AF62" s="78"/>
      <c r="AG62" s="78"/>
      <c r="AH62" s="78"/>
      <c r="AI62" s="78"/>
      <c r="AJ62" s="78"/>
      <c r="AK62" s="78"/>
      <c r="AL62" s="78"/>
      <c r="AM62" s="78"/>
      <c r="AO62" s="75"/>
      <c r="AP62" s="75"/>
      <c r="AQ62" s="80"/>
      <c r="AR62" s="80"/>
      <c r="AS62" s="80"/>
      <c r="AT62" s="80"/>
      <c r="AU62" s="80"/>
      <c r="AV62" s="80"/>
      <c r="AW62" s="80"/>
      <c r="AX62" s="80"/>
      <c r="AY62" s="80"/>
    </row>
    <row r="63" spans="1:51">
      <c r="A63" s="69">
        <v>11263</v>
      </c>
      <c r="B63" s="70">
        <v>-8.8999999999999999E-3</v>
      </c>
      <c r="C63" s="65">
        <v>-7.3000000000000009E-2</v>
      </c>
      <c r="D63" s="65">
        <v>2.5999999999999999E-3</v>
      </c>
      <c r="E63" s="65">
        <v>3.725E-3</v>
      </c>
      <c r="F63" s="65">
        <v>3.9583333333333328E-3</v>
      </c>
      <c r="G63" s="65">
        <v>3.8416666666666664E-3</v>
      </c>
      <c r="H63" s="65">
        <v>4.1333333333333335E-3</v>
      </c>
      <c r="I63" s="65">
        <f t="shared" si="0"/>
        <v>-1.15E-2</v>
      </c>
      <c r="J63" s="65">
        <f t="shared" si="4"/>
        <v>-1.2741666666666667E-2</v>
      </c>
      <c r="K63" s="65">
        <f t="shared" si="5"/>
        <v>-7.7133333333333345E-2</v>
      </c>
      <c r="L63" s="73">
        <f t="shared" si="1"/>
        <v>-0.16910959006307591</v>
      </c>
      <c r="M63" s="73">
        <f t="shared" si="2"/>
        <v>3.1199999999999999E-2</v>
      </c>
      <c r="N63" s="73">
        <f t="shared" si="6"/>
        <v>4.6099999999999995E-2</v>
      </c>
      <c r="O63" s="74">
        <f t="shared" si="3"/>
        <v>-0.20030959006307592</v>
      </c>
      <c r="P63" s="73">
        <f t="shared" si="7"/>
        <v>-0.21520959006307591</v>
      </c>
      <c r="Q63" s="73">
        <f t="shared" si="8"/>
        <v>-0.13728389117332884</v>
      </c>
      <c r="R63" s="73">
        <f t="shared" si="9"/>
        <v>4.9600000000000005E-2</v>
      </c>
      <c r="S63" s="74">
        <f t="shared" si="10"/>
        <v>-0.18688389117332885</v>
      </c>
      <c r="U63" s="78"/>
      <c r="V63" s="78"/>
      <c r="W63" s="78"/>
      <c r="X63" s="78"/>
      <c r="Y63" s="78"/>
      <c r="Z63" s="78"/>
      <c r="AA63" s="78"/>
      <c r="AB63" s="78"/>
      <c r="AC63" s="78"/>
      <c r="AE63" s="78"/>
      <c r="AF63" s="78"/>
      <c r="AG63" s="78"/>
      <c r="AH63" s="78"/>
      <c r="AI63" s="78"/>
      <c r="AJ63" s="78"/>
      <c r="AK63" s="78"/>
      <c r="AL63" s="78"/>
      <c r="AM63" s="78"/>
      <c r="AO63" s="75"/>
      <c r="AP63" s="75"/>
      <c r="AQ63" s="78"/>
      <c r="AR63" s="78"/>
      <c r="AS63" s="78"/>
      <c r="AT63" s="78"/>
      <c r="AU63" s="78"/>
      <c r="AV63" s="78"/>
      <c r="AW63" s="78"/>
      <c r="AX63" s="78"/>
      <c r="AY63" s="78"/>
    </row>
    <row r="64" spans="1:51">
      <c r="A64" s="69">
        <v>11293</v>
      </c>
      <c r="B64" s="70">
        <v>-7.0599999999999996E-2</v>
      </c>
      <c r="C64" s="65">
        <v>-3.39E-2</v>
      </c>
      <c r="D64" s="65">
        <v>2.7999999999999995E-3</v>
      </c>
      <c r="E64" s="65">
        <v>3.7666666666666664E-3</v>
      </c>
      <c r="F64" s="65">
        <v>4.0416666666666665E-3</v>
      </c>
      <c r="G64" s="65">
        <v>3.9041666666666665E-3</v>
      </c>
      <c r="H64" s="65">
        <v>4.2583333333333336E-3</v>
      </c>
      <c r="I64" s="65">
        <f t="shared" si="0"/>
        <v>-7.3399999999999993E-2</v>
      </c>
      <c r="J64" s="65">
        <f t="shared" si="4"/>
        <v>-7.4504166666666663E-2</v>
      </c>
      <c r="K64" s="65">
        <f t="shared" si="5"/>
        <v>-3.8158333333333336E-2</v>
      </c>
      <c r="L64" s="73">
        <f t="shared" si="1"/>
        <v>-0.24895006127662178</v>
      </c>
      <c r="M64" s="73">
        <f t="shared" si="2"/>
        <v>3.3599999999999991E-2</v>
      </c>
      <c r="N64" s="73">
        <f t="shared" si="6"/>
        <v>4.6849999999999996E-2</v>
      </c>
      <c r="O64" s="74">
        <f t="shared" si="3"/>
        <v>-0.28255006127662174</v>
      </c>
      <c r="P64" s="73">
        <f t="shared" si="7"/>
        <v>-0.29580006127662178</v>
      </c>
      <c r="Q64" s="73">
        <f t="shared" si="8"/>
        <v>-0.2195973476241132</v>
      </c>
      <c r="R64" s="73">
        <f t="shared" si="9"/>
        <v>5.1100000000000007E-2</v>
      </c>
      <c r="S64" s="74">
        <f t="shared" si="10"/>
        <v>-0.27069734762411324</v>
      </c>
      <c r="U64" s="78"/>
      <c r="V64" s="78"/>
      <c r="W64" s="78"/>
      <c r="X64" s="78"/>
      <c r="Y64" s="78"/>
      <c r="Z64" s="78"/>
      <c r="AA64" s="78"/>
      <c r="AB64" s="78"/>
      <c r="AC64" s="78"/>
      <c r="AE64" s="78"/>
      <c r="AF64" s="78"/>
      <c r="AG64" s="78"/>
      <c r="AH64" s="78"/>
      <c r="AI64" s="78"/>
      <c r="AJ64" s="78"/>
      <c r="AK64" s="78"/>
      <c r="AL64" s="78"/>
      <c r="AM64" s="78"/>
      <c r="AO64" s="75"/>
      <c r="AP64" s="75"/>
      <c r="AQ64" s="78"/>
      <c r="AR64" s="78"/>
      <c r="AS64" s="78"/>
      <c r="AT64" s="78"/>
      <c r="AU64" s="78"/>
      <c r="AV64" s="78"/>
      <c r="AW64" s="78"/>
      <c r="AX64" s="78"/>
      <c r="AY64" s="78"/>
    </row>
    <row r="65" spans="1:51">
      <c r="A65" s="69">
        <v>11324</v>
      </c>
      <c r="B65" s="70">
        <v>5.0200000000000002E-2</v>
      </c>
      <c r="C65" s="65">
        <v>5.4000000000000006E-2</v>
      </c>
      <c r="D65" s="65">
        <v>2.7999999999999995E-3</v>
      </c>
      <c r="E65" s="65">
        <v>3.6833333333333336E-3</v>
      </c>
      <c r="F65" s="65">
        <v>3.9166666666666664E-3</v>
      </c>
      <c r="G65" s="65">
        <v>3.8E-3</v>
      </c>
      <c r="H65" s="65">
        <v>4.1749999999999999E-3</v>
      </c>
      <c r="I65" s="65">
        <f t="shared" si="0"/>
        <v>4.7400000000000005E-2</v>
      </c>
      <c r="J65" s="65">
        <f t="shared" si="4"/>
        <v>4.6400000000000004E-2</v>
      </c>
      <c r="K65" s="65">
        <f t="shared" si="5"/>
        <v>4.9825000000000008E-2</v>
      </c>
      <c r="L65" s="73">
        <f t="shared" si="1"/>
        <v>-0.25862144407623688</v>
      </c>
      <c r="M65" s="73">
        <f t="shared" si="2"/>
        <v>3.3599999999999991E-2</v>
      </c>
      <c r="N65" s="73">
        <f t="shared" si="6"/>
        <v>4.5600000000000002E-2</v>
      </c>
      <c r="O65" s="74">
        <f t="shared" si="3"/>
        <v>-0.29222144407623685</v>
      </c>
      <c r="P65" s="73">
        <f t="shared" si="7"/>
        <v>-0.30422144407623686</v>
      </c>
      <c r="Q65" s="73">
        <f t="shared" si="8"/>
        <v>-0.23412998547096386</v>
      </c>
      <c r="R65" s="73">
        <f t="shared" si="9"/>
        <v>5.0099999999999999E-2</v>
      </c>
      <c r="S65" s="74">
        <f t="shared" si="10"/>
        <v>-0.28422998547096384</v>
      </c>
      <c r="U65" s="78"/>
      <c r="V65" s="78"/>
      <c r="W65" s="78"/>
      <c r="X65" s="78"/>
      <c r="Y65" s="78"/>
      <c r="Z65" s="78"/>
      <c r="AA65" s="78"/>
      <c r="AB65" s="78"/>
      <c r="AC65" s="78"/>
      <c r="AE65" s="78"/>
      <c r="AF65" s="78"/>
      <c r="AG65" s="78"/>
      <c r="AH65" s="78"/>
      <c r="AI65" s="78"/>
      <c r="AJ65" s="78"/>
      <c r="AK65" s="78"/>
      <c r="AL65" s="78"/>
      <c r="AM65" s="78"/>
      <c r="AO65" s="75"/>
      <c r="AP65" s="75"/>
      <c r="AQ65" s="78"/>
      <c r="AR65" s="78"/>
      <c r="AS65" s="78"/>
      <c r="AT65" s="78"/>
      <c r="AU65" s="78"/>
      <c r="AV65" s="78"/>
      <c r="AW65" s="78"/>
      <c r="AX65" s="78"/>
      <c r="AY65" s="78"/>
    </row>
    <row r="66" spans="1:51">
      <c r="A66" s="69">
        <v>11355</v>
      </c>
      <c r="B66" s="70">
        <v>0.1193</v>
      </c>
      <c r="C66" s="65">
        <v>0.15240000000000001</v>
      </c>
      <c r="D66" s="65">
        <v>2.5999999999999999E-3</v>
      </c>
      <c r="E66" s="65">
        <v>3.6916666666666664E-3</v>
      </c>
      <c r="F66" s="65">
        <v>3.9166666666666664E-3</v>
      </c>
      <c r="G66" s="65">
        <v>3.8041666666666662E-3</v>
      </c>
      <c r="H66" s="65">
        <v>4.1749999999999999E-3</v>
      </c>
      <c r="I66" s="65">
        <f t="shared" si="0"/>
        <v>0.1167</v>
      </c>
      <c r="J66" s="65">
        <f t="shared" si="4"/>
        <v>0.11549583333333334</v>
      </c>
      <c r="K66" s="65">
        <f t="shared" si="5"/>
        <v>0.148225</v>
      </c>
      <c r="L66" s="73">
        <f t="shared" si="1"/>
        <v>-0.19112484877135394</v>
      </c>
      <c r="M66" s="73">
        <f t="shared" si="2"/>
        <v>3.1199999999999999E-2</v>
      </c>
      <c r="N66" s="73">
        <f t="shared" si="6"/>
        <v>4.5649999999999996E-2</v>
      </c>
      <c r="O66" s="74">
        <f t="shared" si="3"/>
        <v>-0.22232484877135394</v>
      </c>
      <c r="P66" s="73">
        <f t="shared" si="7"/>
        <v>-0.23677484877135394</v>
      </c>
      <c r="Q66" s="73">
        <f t="shared" si="8"/>
        <v>-0.18916986243154688</v>
      </c>
      <c r="R66" s="73">
        <f t="shared" si="9"/>
        <v>5.0099999999999999E-2</v>
      </c>
      <c r="S66" s="74">
        <f t="shared" si="10"/>
        <v>-0.23926986243154688</v>
      </c>
      <c r="U66" s="78"/>
      <c r="V66" s="78"/>
      <c r="W66" s="78"/>
      <c r="X66" s="78"/>
      <c r="Y66" s="78"/>
      <c r="Z66" s="78"/>
      <c r="AA66" s="78"/>
      <c r="AB66" s="78"/>
      <c r="AC66" s="78"/>
      <c r="AE66" s="78"/>
      <c r="AF66" s="78"/>
      <c r="AG66" s="78"/>
      <c r="AH66" s="78"/>
      <c r="AI66" s="78"/>
      <c r="AJ66" s="78"/>
      <c r="AK66" s="78"/>
      <c r="AL66" s="78"/>
      <c r="AM66" s="78"/>
      <c r="AO66" s="75"/>
      <c r="AP66" s="75"/>
      <c r="AQ66" s="78"/>
      <c r="AR66" s="78"/>
      <c r="AS66" s="78"/>
      <c r="AT66" s="78"/>
      <c r="AU66" s="78"/>
      <c r="AV66" s="78"/>
      <c r="AW66" s="78"/>
      <c r="AX66" s="78"/>
      <c r="AY66" s="78"/>
    </row>
    <row r="67" spans="1:51">
      <c r="A67" s="69">
        <v>11383</v>
      </c>
      <c r="B67" s="70">
        <v>-6.7500000000000004E-2</v>
      </c>
      <c r="C67" s="65">
        <v>-2.3900000000000001E-2</v>
      </c>
      <c r="D67" s="65">
        <v>2.8999999999999998E-3</v>
      </c>
      <c r="E67" s="65">
        <v>3.6583333333333329E-3</v>
      </c>
      <c r="F67" s="65">
        <v>3.8916666666666665E-3</v>
      </c>
      <c r="G67" s="65">
        <v>3.7749999999999993E-3</v>
      </c>
      <c r="H67" s="65">
        <v>4.15E-3</v>
      </c>
      <c r="I67" s="65">
        <f t="shared" si="0"/>
        <v>-7.0400000000000004E-2</v>
      </c>
      <c r="J67" s="65">
        <f t="shared" si="4"/>
        <v>-7.1275000000000005E-2</v>
      </c>
      <c r="K67" s="65">
        <f t="shared" si="5"/>
        <v>-2.8050000000000002E-2</v>
      </c>
      <c r="L67" s="73">
        <f t="shared" si="1"/>
        <v>-0.30237136651802388</v>
      </c>
      <c r="M67" s="73">
        <f t="shared" si="2"/>
        <v>3.4799999999999998E-2</v>
      </c>
      <c r="N67" s="73">
        <f t="shared" si="6"/>
        <v>4.5299999999999993E-2</v>
      </c>
      <c r="O67" s="74">
        <f t="shared" si="3"/>
        <v>-0.33717136651802387</v>
      </c>
      <c r="P67" s="73">
        <f t="shared" si="7"/>
        <v>-0.34767136651802388</v>
      </c>
      <c r="Q67" s="73">
        <f t="shared" si="8"/>
        <v>-0.27329786311581405</v>
      </c>
      <c r="R67" s="73">
        <f t="shared" si="9"/>
        <v>4.9799999999999997E-2</v>
      </c>
      <c r="S67" s="74">
        <f t="shared" si="10"/>
        <v>-0.32309786311581407</v>
      </c>
      <c r="U67" s="75"/>
      <c r="V67" s="75"/>
      <c r="W67" s="75"/>
      <c r="X67" s="75"/>
      <c r="Y67" s="75"/>
      <c r="Z67" s="75"/>
      <c r="AA67" s="75"/>
      <c r="AB67" s="75"/>
      <c r="AC67" s="75"/>
      <c r="AE67" s="75"/>
      <c r="AF67" s="75"/>
      <c r="AG67" s="75"/>
      <c r="AH67" s="75"/>
      <c r="AI67" s="75"/>
      <c r="AJ67" s="75"/>
      <c r="AK67" s="75"/>
      <c r="AL67" s="75"/>
      <c r="AM67" s="75"/>
      <c r="AO67" s="75"/>
      <c r="AP67" s="75"/>
      <c r="AQ67" s="78"/>
      <c r="AR67" s="78"/>
      <c r="AS67" s="78"/>
      <c r="AT67" s="78"/>
      <c r="AU67" s="78"/>
      <c r="AV67" s="78"/>
      <c r="AW67" s="78"/>
      <c r="AX67" s="78"/>
      <c r="AY67" s="78"/>
    </row>
    <row r="68" spans="1:51">
      <c r="A68" s="69">
        <v>11414</v>
      </c>
      <c r="B68" s="70">
        <v>-9.35E-2</v>
      </c>
      <c r="C68" s="65">
        <v>-0.10540000000000001</v>
      </c>
      <c r="D68" s="65">
        <v>2.7000000000000001E-3</v>
      </c>
      <c r="E68" s="65">
        <v>3.666666666666667E-3</v>
      </c>
      <c r="F68" s="65">
        <v>3.966666666666667E-3</v>
      </c>
      <c r="G68" s="65">
        <v>3.816666666666667E-3</v>
      </c>
      <c r="H68" s="65">
        <v>4.0500000000000006E-3</v>
      </c>
      <c r="I68" s="65">
        <f t="shared" si="0"/>
        <v>-9.6199999999999994E-2</v>
      </c>
      <c r="J68" s="65">
        <f t="shared" si="4"/>
        <v>-9.7316666666666662E-2</v>
      </c>
      <c r="K68" s="65">
        <f t="shared" si="5"/>
        <v>-0.10945000000000001</v>
      </c>
      <c r="L68" s="73">
        <f t="shared" si="1"/>
        <v>-0.36249964087559328</v>
      </c>
      <c r="M68" s="73">
        <f t="shared" si="2"/>
        <v>3.2399999999999998E-2</v>
      </c>
      <c r="N68" s="73">
        <f t="shared" si="6"/>
        <v>4.5800000000000007E-2</v>
      </c>
      <c r="O68" s="74">
        <f t="shared" si="3"/>
        <v>-0.39489964087559326</v>
      </c>
      <c r="P68" s="73">
        <f t="shared" si="7"/>
        <v>-0.40829964087559328</v>
      </c>
      <c r="Q68" s="73">
        <f t="shared" si="8"/>
        <v>-0.37132991813500349</v>
      </c>
      <c r="R68" s="73">
        <f t="shared" si="9"/>
        <v>4.8600000000000004E-2</v>
      </c>
      <c r="S68" s="74">
        <f t="shared" si="10"/>
        <v>-0.41992991813500347</v>
      </c>
      <c r="U68" s="75"/>
      <c r="V68" s="75"/>
      <c r="W68" s="75"/>
      <c r="X68" s="75"/>
      <c r="Y68" s="75"/>
      <c r="Z68" s="75"/>
      <c r="AA68" s="75"/>
      <c r="AB68" s="75"/>
      <c r="AC68" s="75"/>
      <c r="AE68" s="75"/>
      <c r="AF68" s="75"/>
      <c r="AG68" s="75"/>
      <c r="AH68" s="75"/>
      <c r="AI68" s="75"/>
      <c r="AJ68" s="75"/>
      <c r="AK68" s="75"/>
      <c r="AL68" s="75"/>
      <c r="AM68" s="75"/>
      <c r="AO68" s="75"/>
      <c r="AP68" s="75"/>
      <c r="AQ68" s="75"/>
      <c r="AR68" s="75"/>
      <c r="AS68" s="75"/>
      <c r="AT68" s="75"/>
      <c r="AU68" s="75"/>
      <c r="AV68" s="75"/>
      <c r="AW68" s="75"/>
    </row>
    <row r="69" spans="1:51">
      <c r="A69" s="69">
        <v>11444</v>
      </c>
      <c r="B69" s="70">
        <v>-0.12790000000000001</v>
      </c>
      <c r="C69" s="65">
        <v>-0.10289999999999999</v>
      </c>
      <c r="D69" s="65">
        <v>2.5999999999999999E-3</v>
      </c>
      <c r="E69" s="65">
        <v>3.6416666666666667E-3</v>
      </c>
      <c r="F69" s="65">
        <v>3.966666666666667E-3</v>
      </c>
      <c r="G69" s="65">
        <v>3.8041666666666666E-3</v>
      </c>
      <c r="H69" s="65">
        <v>4.0333333333333332E-3</v>
      </c>
      <c r="I69" s="65">
        <f t="shared" si="0"/>
        <v>-0.1305</v>
      </c>
      <c r="J69" s="65">
        <f t="shared" si="4"/>
        <v>-0.13170416666666668</v>
      </c>
      <c r="K69" s="65">
        <f t="shared" si="5"/>
        <v>-0.10693333333333332</v>
      </c>
      <c r="L69" s="73">
        <f t="shared" si="1"/>
        <v>-0.43864694750363986</v>
      </c>
      <c r="M69" s="73">
        <f t="shared" si="2"/>
        <v>3.1199999999999999E-2</v>
      </c>
      <c r="N69" s="73">
        <f t="shared" si="6"/>
        <v>4.5649999999999996E-2</v>
      </c>
      <c r="O69" s="74">
        <f t="shared" si="3"/>
        <v>-0.46984694750363987</v>
      </c>
      <c r="P69" s="73">
        <f t="shared" si="7"/>
        <v>-0.48429694750363983</v>
      </c>
      <c r="Q69" s="73">
        <f t="shared" si="8"/>
        <v>-0.42238843666418657</v>
      </c>
      <c r="R69" s="73">
        <f t="shared" si="9"/>
        <v>4.8399999999999999E-2</v>
      </c>
      <c r="S69" s="74">
        <f t="shared" si="10"/>
        <v>-0.47078843666418657</v>
      </c>
      <c r="U69" s="75"/>
      <c r="V69" s="75"/>
      <c r="W69" s="75"/>
      <c r="X69" s="75"/>
      <c r="Y69" s="75"/>
      <c r="Z69" s="75"/>
      <c r="AA69" s="75"/>
      <c r="AB69" s="75"/>
      <c r="AC69" s="75"/>
      <c r="AE69" s="75"/>
      <c r="AF69" s="75"/>
      <c r="AG69" s="75"/>
      <c r="AH69" s="75"/>
      <c r="AI69" s="75"/>
      <c r="AJ69" s="75"/>
      <c r="AK69" s="75"/>
      <c r="AL69" s="75"/>
      <c r="AM69" s="75"/>
      <c r="AO69" s="75"/>
      <c r="AP69" s="75"/>
      <c r="AQ69" s="75"/>
      <c r="AR69" s="75"/>
      <c r="AS69" s="75"/>
      <c r="AT69" s="75"/>
      <c r="AU69" s="75"/>
      <c r="AV69" s="75"/>
      <c r="AW69" s="75"/>
    </row>
    <row r="70" spans="1:51">
      <c r="A70" s="69">
        <v>11475</v>
      </c>
      <c r="B70" s="70">
        <v>0.1421</v>
      </c>
      <c r="C70" s="65">
        <v>0.13730000000000001</v>
      </c>
      <c r="D70" s="65">
        <v>2.7999999999999995E-3</v>
      </c>
      <c r="E70" s="65">
        <v>3.6333333333333335E-3</v>
      </c>
      <c r="F70" s="65">
        <v>4.0083333333333334E-3</v>
      </c>
      <c r="G70" s="65">
        <v>3.8208333333333332E-3</v>
      </c>
      <c r="H70" s="65">
        <v>4.0583333333333331E-3</v>
      </c>
      <c r="I70" s="65">
        <f t="shared" ref="I70:I133" si="11">B70-D70</f>
        <v>0.13930000000000001</v>
      </c>
      <c r="J70" s="65">
        <f t="shared" si="4"/>
        <v>0.13827916666666668</v>
      </c>
      <c r="K70" s="65">
        <f t="shared" si="5"/>
        <v>0.13324166666666667</v>
      </c>
      <c r="L70" s="73">
        <f t="shared" si="1"/>
        <v>-0.23448200447033651</v>
      </c>
      <c r="M70" s="73">
        <f t="shared" si="2"/>
        <v>3.3599999999999991E-2</v>
      </c>
      <c r="N70" s="73">
        <f t="shared" si="6"/>
        <v>4.5850000000000002E-2</v>
      </c>
      <c r="O70" s="74">
        <f t="shared" si="3"/>
        <v>-0.26808200447033648</v>
      </c>
      <c r="P70" s="73">
        <f t="shared" si="7"/>
        <v>-0.28033200447033652</v>
      </c>
      <c r="Q70" s="73">
        <f t="shared" si="8"/>
        <v>-0.18869009388437619</v>
      </c>
      <c r="R70" s="73">
        <f t="shared" si="9"/>
        <v>4.8699999999999993E-2</v>
      </c>
      <c r="S70" s="74">
        <f t="shared" si="10"/>
        <v>-0.23739009388437618</v>
      </c>
      <c r="U70" s="75"/>
      <c r="V70" s="75"/>
      <c r="W70" s="75"/>
      <c r="X70" s="75"/>
      <c r="Y70" s="75"/>
      <c r="Z70" s="75"/>
      <c r="AA70" s="75"/>
      <c r="AB70" s="75"/>
      <c r="AC70" s="75"/>
      <c r="AE70" s="75"/>
      <c r="AF70" s="75"/>
      <c r="AG70" s="75"/>
      <c r="AH70" s="75"/>
      <c r="AI70" s="75"/>
      <c r="AJ70" s="75"/>
      <c r="AK70" s="75"/>
      <c r="AL70" s="75"/>
      <c r="AM70" s="75"/>
      <c r="AO70" s="75"/>
      <c r="AP70" s="75"/>
      <c r="AQ70" s="75"/>
      <c r="AR70" s="75"/>
      <c r="AS70" s="75"/>
      <c r="AT70" s="75"/>
      <c r="AU70" s="75"/>
      <c r="AV70" s="75"/>
      <c r="AW70" s="75"/>
    </row>
    <row r="71" spans="1:51">
      <c r="A71" s="69">
        <v>11505</v>
      </c>
      <c r="B71" s="70">
        <v>-7.22E-2</v>
      </c>
      <c r="C71" s="65">
        <v>-6.2199999999999991E-2</v>
      </c>
      <c r="D71" s="65">
        <v>2.7000000000000001E-3</v>
      </c>
      <c r="E71" s="65">
        <v>3.6333333333333335E-3</v>
      </c>
      <c r="F71" s="65">
        <v>4.0083333333333334E-3</v>
      </c>
      <c r="G71" s="65">
        <v>3.8208333333333332E-3</v>
      </c>
      <c r="H71" s="65">
        <v>4.0249999999999999E-3</v>
      </c>
      <c r="I71" s="65">
        <f t="shared" si="11"/>
        <v>-7.4899999999999994E-2</v>
      </c>
      <c r="J71" s="65">
        <f t="shared" si="4"/>
        <v>-7.6020833333333329E-2</v>
      </c>
      <c r="K71" s="65">
        <f t="shared" si="5"/>
        <v>-6.6224999999999992E-2</v>
      </c>
      <c r="L71" s="73">
        <f t="shared" si="1"/>
        <v>-0.31614905040205898</v>
      </c>
      <c r="M71" s="73">
        <f t="shared" si="2"/>
        <v>3.2399999999999998E-2</v>
      </c>
      <c r="N71" s="73">
        <f t="shared" si="6"/>
        <v>4.5850000000000002E-2</v>
      </c>
      <c r="O71" s="74">
        <f t="shared" si="3"/>
        <v>-0.34854905040205897</v>
      </c>
      <c r="P71" s="73">
        <f t="shared" si="7"/>
        <v>-0.36199905040205899</v>
      </c>
      <c r="Q71" s="73">
        <f t="shared" si="8"/>
        <v>-0.25231286364462269</v>
      </c>
      <c r="R71" s="73">
        <f t="shared" si="9"/>
        <v>4.8299999999999996E-2</v>
      </c>
      <c r="S71" s="74">
        <f t="shared" si="10"/>
        <v>-0.3006128636446227</v>
      </c>
      <c r="U71" s="75"/>
      <c r="V71" s="75"/>
      <c r="W71" s="75"/>
      <c r="X71" s="75"/>
      <c r="Y71" s="75"/>
      <c r="Z71" s="75"/>
      <c r="AA71" s="75"/>
      <c r="AB71" s="75"/>
      <c r="AC71" s="75"/>
      <c r="AE71" s="75"/>
      <c r="AF71" s="75"/>
      <c r="AG71" s="75"/>
      <c r="AH71" s="75"/>
      <c r="AI71" s="75"/>
      <c r="AJ71" s="75"/>
      <c r="AK71" s="75"/>
      <c r="AL71" s="75"/>
      <c r="AM71" s="75"/>
      <c r="AO71" s="75"/>
      <c r="AP71" s="75"/>
      <c r="AQ71" s="75"/>
      <c r="AR71" s="75"/>
      <c r="AS71" s="75"/>
      <c r="AT71" s="75"/>
      <c r="AU71" s="75"/>
      <c r="AV71" s="75"/>
      <c r="AW71" s="75"/>
    </row>
    <row r="72" spans="1:51">
      <c r="A72" s="69">
        <v>11536</v>
      </c>
      <c r="B72" s="70">
        <v>1.8200000000000001E-2</v>
      </c>
      <c r="C72" s="65">
        <v>2.5599999999999998E-2</v>
      </c>
      <c r="D72" s="65">
        <v>2.7000000000000001E-3</v>
      </c>
      <c r="E72" s="65">
        <v>3.666666666666667E-3</v>
      </c>
      <c r="F72" s="65">
        <v>4.0416666666666665E-3</v>
      </c>
      <c r="G72" s="65">
        <v>3.8541666666666663E-3</v>
      </c>
      <c r="H72" s="65">
        <v>4.0083333333333334E-3</v>
      </c>
      <c r="I72" s="65">
        <f t="shared" si="11"/>
        <v>1.55E-2</v>
      </c>
      <c r="J72" s="65">
        <f t="shared" si="4"/>
        <v>1.4345833333333335E-2</v>
      </c>
      <c r="K72" s="65">
        <f t="shared" si="5"/>
        <v>2.1591666666666665E-2</v>
      </c>
      <c r="L72" s="73">
        <f t="shared" si="1"/>
        <v>-0.31338424526119368</v>
      </c>
      <c r="M72" s="73">
        <f t="shared" si="2"/>
        <v>3.2399999999999998E-2</v>
      </c>
      <c r="N72" s="73">
        <f t="shared" si="6"/>
        <v>4.6249999999999999E-2</v>
      </c>
      <c r="O72" s="74">
        <f t="shared" si="3"/>
        <v>-0.34578424526119367</v>
      </c>
      <c r="P72" s="73">
        <f t="shared" si="7"/>
        <v>-0.3596342452611937</v>
      </c>
      <c r="Q72" s="73">
        <f t="shared" si="8"/>
        <v>-0.23895600729845656</v>
      </c>
      <c r="R72" s="73">
        <f t="shared" si="9"/>
        <v>4.8100000000000004E-2</v>
      </c>
      <c r="S72" s="74">
        <f t="shared" si="10"/>
        <v>-0.28705600729845659</v>
      </c>
      <c r="U72" s="75"/>
      <c r="V72" s="75"/>
      <c r="W72" s="75"/>
      <c r="X72" s="75"/>
      <c r="Y72" s="75"/>
      <c r="Z72" s="75"/>
      <c r="AA72" s="75"/>
      <c r="AB72" s="75"/>
      <c r="AC72" s="75"/>
      <c r="AE72" s="75"/>
      <c r="AF72" s="75"/>
      <c r="AG72" s="75"/>
      <c r="AH72" s="75"/>
      <c r="AI72" s="75"/>
      <c r="AJ72" s="75"/>
      <c r="AK72" s="75"/>
      <c r="AL72" s="75"/>
      <c r="AM72" s="75"/>
      <c r="AO72" s="75"/>
      <c r="AP72" s="75"/>
      <c r="AQ72" s="75"/>
      <c r="AR72" s="75"/>
      <c r="AS72" s="75"/>
      <c r="AT72" s="75"/>
      <c r="AU72" s="75"/>
      <c r="AV72" s="75"/>
      <c r="AW72" s="75"/>
    </row>
    <row r="73" spans="1:51">
      <c r="A73" s="69">
        <v>11567</v>
      </c>
      <c r="B73" s="70">
        <v>-0.29730000000000001</v>
      </c>
      <c r="C73" s="65">
        <v>-0.31490000000000001</v>
      </c>
      <c r="D73" s="65">
        <v>2.7000000000000001E-3</v>
      </c>
      <c r="E73" s="65">
        <v>3.7916666666666667E-3</v>
      </c>
      <c r="F73" s="65">
        <v>4.2333333333333337E-3</v>
      </c>
      <c r="G73" s="65">
        <v>4.0124999999999996E-3</v>
      </c>
      <c r="H73" s="65">
        <v>4.208333333333333E-3</v>
      </c>
      <c r="I73" s="65">
        <f t="shared" si="11"/>
        <v>-0.3</v>
      </c>
      <c r="J73" s="65">
        <f t="shared" si="4"/>
        <v>-0.30131249999999998</v>
      </c>
      <c r="K73" s="65">
        <f t="shared" si="5"/>
        <v>-0.31910833333333333</v>
      </c>
      <c r="L73" s="73">
        <f t="shared" si="1"/>
        <v>-0.44656470422693362</v>
      </c>
      <c r="M73" s="73">
        <f t="shared" si="2"/>
        <v>3.2399999999999998E-2</v>
      </c>
      <c r="N73" s="73">
        <f t="shared" si="6"/>
        <v>4.8149999999999998E-2</v>
      </c>
      <c r="O73" s="74">
        <f t="shared" si="3"/>
        <v>-0.4789647042269336</v>
      </c>
      <c r="P73" s="73">
        <f t="shared" si="7"/>
        <v>-0.49471470422693364</v>
      </c>
      <c r="Q73" s="73">
        <f t="shared" si="8"/>
        <v>-0.41364008164661792</v>
      </c>
      <c r="R73" s="73">
        <f t="shared" si="9"/>
        <v>5.0499999999999996E-2</v>
      </c>
      <c r="S73" s="74">
        <f t="shared" si="10"/>
        <v>-0.46414008164661791</v>
      </c>
      <c r="U73" s="75"/>
      <c r="V73" s="75"/>
      <c r="W73" s="75"/>
      <c r="X73" s="75"/>
      <c r="Y73" s="75"/>
      <c r="Z73" s="75"/>
      <c r="AA73" s="75"/>
      <c r="AB73" s="75"/>
      <c r="AC73" s="75"/>
      <c r="AE73" s="75"/>
      <c r="AF73" s="75"/>
      <c r="AG73" s="75"/>
      <c r="AH73" s="75"/>
      <c r="AI73" s="75"/>
      <c r="AJ73" s="75"/>
      <c r="AK73" s="75"/>
      <c r="AL73" s="75"/>
      <c r="AM73" s="75"/>
      <c r="AO73" s="75"/>
      <c r="AP73" s="75"/>
      <c r="AQ73" s="75"/>
      <c r="AR73" s="75"/>
      <c r="AS73" s="75"/>
      <c r="AT73" s="75"/>
      <c r="AU73" s="75"/>
      <c r="AV73" s="75"/>
      <c r="AW73" s="75"/>
    </row>
    <row r="74" spans="1:51">
      <c r="A74" s="69">
        <v>11597</v>
      </c>
      <c r="B74" s="70">
        <v>8.9599999999999999E-2</v>
      </c>
      <c r="C74" s="65">
        <v>9.9000000000000005E-2</v>
      </c>
      <c r="D74" s="65">
        <v>2.8999999999999998E-3</v>
      </c>
      <c r="E74" s="65">
        <v>4.1583333333333333E-3</v>
      </c>
      <c r="F74" s="65">
        <v>4.6416666666666663E-3</v>
      </c>
      <c r="G74" s="65">
        <v>4.4000000000000003E-3</v>
      </c>
      <c r="H74" s="65">
        <v>4.6166666666666665E-3</v>
      </c>
      <c r="I74" s="65">
        <f t="shared" si="11"/>
        <v>8.6699999999999999E-2</v>
      </c>
      <c r="J74" s="65">
        <f t="shared" si="4"/>
        <v>8.5199999999999998E-2</v>
      </c>
      <c r="K74" s="65">
        <f t="shared" si="5"/>
        <v>9.4383333333333333E-2</v>
      </c>
      <c r="L74" s="73">
        <f t="shared" si="1"/>
        <v>-0.34059803359832364</v>
      </c>
      <c r="M74" s="73">
        <f t="shared" si="2"/>
        <v>3.4799999999999998E-2</v>
      </c>
      <c r="N74" s="73">
        <f t="shared" si="6"/>
        <v>5.28E-2</v>
      </c>
      <c r="O74" s="74">
        <f t="shared" si="3"/>
        <v>-0.37539803359832363</v>
      </c>
      <c r="P74" s="73">
        <f t="shared" si="7"/>
        <v>-0.39339803359832365</v>
      </c>
      <c r="Q74" s="73">
        <f t="shared" si="8"/>
        <v>-0.29818171392902748</v>
      </c>
      <c r="R74" s="73">
        <f t="shared" si="9"/>
        <v>5.5399999999999998E-2</v>
      </c>
      <c r="S74" s="74">
        <f t="shared" si="10"/>
        <v>-0.35358171392902749</v>
      </c>
      <c r="U74" s="75"/>
      <c r="V74" s="75"/>
      <c r="W74" s="75"/>
      <c r="X74" s="75"/>
      <c r="Y74" s="75"/>
      <c r="Z74" s="75"/>
      <c r="AA74" s="75"/>
      <c r="AB74" s="75"/>
      <c r="AC74" s="75"/>
      <c r="AE74" s="75"/>
      <c r="AF74" s="75"/>
      <c r="AG74" s="75"/>
      <c r="AH74" s="75"/>
      <c r="AI74" s="75"/>
      <c r="AJ74" s="75"/>
      <c r="AK74" s="75"/>
      <c r="AL74" s="75"/>
      <c r="AM74" s="75"/>
      <c r="AO74" s="75"/>
      <c r="AP74" s="75"/>
      <c r="AQ74" s="75"/>
      <c r="AR74" s="75"/>
      <c r="AS74" s="75"/>
      <c r="AT74" s="75"/>
      <c r="AU74" s="75"/>
      <c r="AV74" s="75"/>
      <c r="AW74" s="75"/>
    </row>
    <row r="75" spans="1:51">
      <c r="A75" s="69">
        <v>11628</v>
      </c>
      <c r="B75" s="70">
        <v>-7.9799999999999996E-2</v>
      </c>
      <c r="C75" s="65">
        <v>-6.1400000000000003E-2</v>
      </c>
      <c r="D75" s="65">
        <v>3.0999999999999999E-3</v>
      </c>
      <c r="E75" s="65">
        <v>4.1166666666666669E-3</v>
      </c>
      <c r="F75" s="65">
        <v>4.6750000000000003E-3</v>
      </c>
      <c r="G75" s="65">
        <v>4.3958333333333332E-3</v>
      </c>
      <c r="H75" s="65">
        <v>4.5916666666666666E-3</v>
      </c>
      <c r="I75" s="65">
        <f t="shared" si="11"/>
        <v>-8.2900000000000001E-2</v>
      </c>
      <c r="J75" s="65">
        <f t="shared" si="4"/>
        <v>-8.4195833333333331E-2</v>
      </c>
      <c r="K75" s="65">
        <f t="shared" si="5"/>
        <v>-6.5991666666666671E-2</v>
      </c>
      <c r="L75" s="73">
        <f t="shared" si="1"/>
        <v>-0.38776945869960389</v>
      </c>
      <c r="M75" s="73">
        <f t="shared" si="2"/>
        <v>3.7199999999999997E-2</v>
      </c>
      <c r="N75" s="73">
        <f t="shared" si="6"/>
        <v>5.2749999999999998E-2</v>
      </c>
      <c r="O75" s="74">
        <f t="shared" si="3"/>
        <v>-0.4249694586996039</v>
      </c>
      <c r="P75" s="73">
        <f t="shared" si="7"/>
        <v>-0.44051945869960391</v>
      </c>
      <c r="Q75" s="73">
        <f t="shared" si="8"/>
        <v>-0.28939952178401851</v>
      </c>
      <c r="R75" s="73">
        <f t="shared" si="9"/>
        <v>5.5099999999999996E-2</v>
      </c>
      <c r="S75" s="74">
        <f t="shared" si="10"/>
        <v>-0.34449952178401849</v>
      </c>
      <c r="U75" s="75"/>
      <c r="V75" s="75"/>
      <c r="W75" s="75"/>
      <c r="X75" s="75"/>
      <c r="Y75" s="75"/>
      <c r="Z75" s="75"/>
      <c r="AA75" s="75"/>
      <c r="AB75" s="75"/>
      <c r="AC75" s="75"/>
      <c r="AE75" s="75"/>
      <c r="AF75" s="75"/>
      <c r="AG75" s="75"/>
      <c r="AH75" s="75"/>
      <c r="AI75" s="75"/>
      <c r="AJ75" s="75"/>
      <c r="AK75" s="75"/>
      <c r="AL75" s="75"/>
      <c r="AM75" s="75"/>
      <c r="AO75" s="75"/>
      <c r="AP75" s="75"/>
      <c r="AQ75" s="75"/>
      <c r="AR75" s="75"/>
      <c r="AS75" s="75"/>
      <c r="AT75" s="75"/>
      <c r="AU75" s="75"/>
      <c r="AV75" s="75"/>
      <c r="AW75" s="75"/>
    </row>
    <row r="76" spans="1:51">
      <c r="A76" s="69">
        <v>11658</v>
      </c>
      <c r="B76" s="70">
        <v>-0.14000000000000001</v>
      </c>
      <c r="C76" s="65">
        <v>-0.1283</v>
      </c>
      <c r="D76" s="65">
        <v>3.2000000000000002E-3</v>
      </c>
      <c r="E76" s="65">
        <v>4.4333333333333334E-3</v>
      </c>
      <c r="F76" s="65">
        <v>5.2166666666666663E-3</v>
      </c>
      <c r="G76" s="65">
        <v>4.8249999999999994E-3</v>
      </c>
      <c r="H76" s="65">
        <v>5.1999999999999998E-3</v>
      </c>
      <c r="I76" s="65">
        <f t="shared" si="11"/>
        <v>-0.14320000000000002</v>
      </c>
      <c r="J76" s="65">
        <f t="shared" si="4"/>
        <v>-0.14482500000000001</v>
      </c>
      <c r="K76" s="65">
        <f t="shared" si="5"/>
        <v>-0.13350000000000001</v>
      </c>
      <c r="L76" s="73">
        <f t="shared" si="1"/>
        <v>-0.43348583438956245</v>
      </c>
      <c r="M76" s="73">
        <f t="shared" si="2"/>
        <v>3.8400000000000004E-2</v>
      </c>
      <c r="N76" s="73">
        <f t="shared" si="6"/>
        <v>5.7899999999999993E-2</v>
      </c>
      <c r="O76" s="74">
        <f t="shared" si="3"/>
        <v>-0.47188583438956244</v>
      </c>
      <c r="P76" s="73">
        <f t="shared" si="7"/>
        <v>-0.49138583438956246</v>
      </c>
      <c r="Q76" s="73">
        <f t="shared" si="8"/>
        <v>-0.35883403699319849</v>
      </c>
      <c r="R76" s="73">
        <f t="shared" si="9"/>
        <v>6.2399999999999997E-2</v>
      </c>
      <c r="S76" s="74">
        <f t="shared" si="10"/>
        <v>-0.4212340369931985</v>
      </c>
      <c r="U76" s="75"/>
      <c r="V76" s="75"/>
      <c r="W76" s="75"/>
      <c r="X76" s="75"/>
      <c r="Y76" s="75"/>
      <c r="Z76" s="75"/>
      <c r="AA76" s="75"/>
      <c r="AB76" s="75"/>
      <c r="AC76" s="75"/>
      <c r="AE76" s="75"/>
      <c r="AF76" s="75"/>
      <c r="AG76" s="75"/>
      <c r="AH76" s="75"/>
      <c r="AI76" s="75"/>
      <c r="AJ76" s="75"/>
      <c r="AK76" s="75"/>
      <c r="AL76" s="75"/>
      <c r="AM76" s="75"/>
      <c r="AO76" s="75"/>
      <c r="AP76" s="75"/>
      <c r="AQ76" s="75"/>
      <c r="AR76" s="75"/>
      <c r="AS76" s="75"/>
      <c r="AT76" s="75"/>
      <c r="AU76" s="75"/>
      <c r="AV76" s="75"/>
      <c r="AW76" s="75"/>
    </row>
    <row r="77" spans="1:51">
      <c r="A77" s="69">
        <v>11689</v>
      </c>
      <c r="B77" s="70">
        <v>-2.7099999999999999E-2</v>
      </c>
      <c r="C77" s="65">
        <v>-1.9999999999999997E-2</v>
      </c>
      <c r="D77" s="65">
        <v>3.2000000000000002E-3</v>
      </c>
      <c r="E77" s="65">
        <v>4.3333333333333331E-3</v>
      </c>
      <c r="F77" s="65">
        <v>5.0666666666666672E-3</v>
      </c>
      <c r="G77" s="65">
        <v>4.7000000000000002E-3</v>
      </c>
      <c r="H77" s="65">
        <v>5.1416666666666668E-3</v>
      </c>
      <c r="I77" s="65">
        <f t="shared" si="11"/>
        <v>-3.0300000000000001E-2</v>
      </c>
      <c r="J77" s="65">
        <f t="shared" si="4"/>
        <v>-3.1800000000000002E-2</v>
      </c>
      <c r="K77" s="65">
        <f t="shared" si="5"/>
        <v>-2.5141666666666663E-2</v>
      </c>
      <c r="L77" s="73">
        <f t="shared" si="1"/>
        <v>-0.47518412519292075</v>
      </c>
      <c r="M77" s="73">
        <f t="shared" si="2"/>
        <v>3.8400000000000004E-2</v>
      </c>
      <c r="N77" s="73">
        <f t="shared" si="6"/>
        <v>5.6400000000000006E-2</v>
      </c>
      <c r="O77" s="74">
        <f t="shared" si="3"/>
        <v>-0.51358412519292074</v>
      </c>
      <c r="P77" s="73">
        <f t="shared" si="7"/>
        <v>-0.53158412519292075</v>
      </c>
      <c r="Q77" s="73">
        <f t="shared" si="8"/>
        <v>-0.40384948411132304</v>
      </c>
      <c r="R77" s="73">
        <f t="shared" si="9"/>
        <v>6.1700000000000005E-2</v>
      </c>
      <c r="S77" s="74">
        <f t="shared" si="10"/>
        <v>-0.46554948411132302</v>
      </c>
      <c r="U77" s="75"/>
      <c r="V77" s="75"/>
      <c r="W77" s="75"/>
      <c r="X77" s="75"/>
      <c r="Y77" s="75"/>
      <c r="Z77" s="75"/>
      <c r="AA77" s="75"/>
      <c r="AB77" s="75"/>
      <c r="AC77" s="75"/>
      <c r="AE77" s="75"/>
      <c r="AF77" s="75"/>
      <c r="AG77" s="75"/>
      <c r="AH77" s="75"/>
      <c r="AI77" s="75"/>
      <c r="AJ77" s="75"/>
      <c r="AK77" s="75"/>
      <c r="AL77" s="75"/>
      <c r="AM77" s="75"/>
      <c r="AO77" s="75"/>
      <c r="AP77" s="75"/>
      <c r="AQ77" s="75"/>
      <c r="AR77" s="75"/>
      <c r="AS77" s="75"/>
      <c r="AT77" s="75"/>
      <c r="AU77" s="75"/>
      <c r="AV77" s="75"/>
      <c r="AW77" s="75"/>
    </row>
    <row r="78" spans="1:51">
      <c r="A78" s="69">
        <v>11720</v>
      </c>
      <c r="B78" s="70">
        <v>5.7000000000000002E-2</v>
      </c>
      <c r="C78" s="65">
        <v>7.9899999999999999E-2</v>
      </c>
      <c r="D78" s="65">
        <v>3.2000000000000002E-3</v>
      </c>
      <c r="E78" s="65">
        <v>4.3583333333333339E-3</v>
      </c>
      <c r="F78" s="65">
        <v>5.1083333333333336E-3</v>
      </c>
      <c r="G78" s="65">
        <v>4.7333333333333342E-3</v>
      </c>
      <c r="H78" s="65">
        <v>5.3416666666666664E-3</v>
      </c>
      <c r="I78" s="65">
        <f t="shared" si="11"/>
        <v>5.3800000000000001E-2</v>
      </c>
      <c r="J78" s="65">
        <f t="shared" si="4"/>
        <v>5.226666666666667E-2</v>
      </c>
      <c r="K78" s="65">
        <f t="shared" si="5"/>
        <v>7.4558333333333338E-2</v>
      </c>
      <c r="L78" s="73">
        <f t="shared" si="1"/>
        <v>-0.50439526519156352</v>
      </c>
      <c r="M78" s="73">
        <f t="shared" si="2"/>
        <v>3.8400000000000004E-2</v>
      </c>
      <c r="N78" s="73">
        <f t="shared" si="6"/>
        <v>5.680000000000001E-2</v>
      </c>
      <c r="O78" s="74">
        <f t="shared" si="3"/>
        <v>-0.54279526519156351</v>
      </c>
      <c r="P78" s="73">
        <f t="shared" si="7"/>
        <v>-0.56119526519156349</v>
      </c>
      <c r="Q78" s="73">
        <f t="shared" si="8"/>
        <v>-0.44135461462323655</v>
      </c>
      <c r="R78" s="73">
        <f t="shared" si="9"/>
        <v>6.409999999999999E-2</v>
      </c>
      <c r="S78" s="74">
        <f t="shared" si="10"/>
        <v>-0.5054546146232366</v>
      </c>
      <c r="U78" s="75"/>
      <c r="V78" s="75"/>
      <c r="W78" s="75"/>
      <c r="X78" s="75"/>
      <c r="Y78" s="75"/>
      <c r="Z78" s="75"/>
      <c r="AA78" s="75"/>
      <c r="AB78" s="75"/>
      <c r="AC78" s="75"/>
      <c r="AE78" s="75"/>
      <c r="AF78" s="75"/>
      <c r="AG78" s="75"/>
      <c r="AH78" s="75"/>
      <c r="AI78" s="75"/>
      <c r="AJ78" s="75"/>
      <c r="AK78" s="75"/>
      <c r="AL78" s="75"/>
      <c r="AM78" s="75"/>
      <c r="AO78" s="75"/>
      <c r="AP78" s="75"/>
      <c r="AQ78" s="75"/>
      <c r="AR78" s="75"/>
      <c r="AS78" s="75"/>
      <c r="AT78" s="75"/>
      <c r="AU78" s="75"/>
      <c r="AV78" s="75"/>
      <c r="AW78" s="75"/>
    </row>
    <row r="79" spans="1:51">
      <c r="A79" s="69">
        <v>11749</v>
      </c>
      <c r="B79" s="70">
        <v>-0.1158</v>
      </c>
      <c r="C79" s="65">
        <v>-0.10580000000000001</v>
      </c>
      <c r="D79" s="65">
        <v>3.0999999999999999E-3</v>
      </c>
      <c r="E79" s="65">
        <v>4.15E-3</v>
      </c>
      <c r="F79" s="65">
        <v>4.875E-3</v>
      </c>
      <c r="G79" s="65">
        <v>4.5125E-3</v>
      </c>
      <c r="H79" s="65">
        <v>5.0499999999999998E-3</v>
      </c>
      <c r="I79" s="65">
        <f t="shared" si="11"/>
        <v>-0.11890000000000001</v>
      </c>
      <c r="J79" s="65">
        <f t="shared" si="4"/>
        <v>-0.1203125</v>
      </c>
      <c r="K79" s="65">
        <f t="shared" si="5"/>
        <v>-0.11085</v>
      </c>
      <c r="L79" s="73">
        <f t="shared" si="1"/>
        <v>-0.53006573027601145</v>
      </c>
      <c r="M79" s="73">
        <f t="shared" si="2"/>
        <v>3.7199999999999997E-2</v>
      </c>
      <c r="N79" s="73">
        <f t="shared" si="6"/>
        <v>5.4150000000000004E-2</v>
      </c>
      <c r="O79" s="74">
        <f t="shared" si="3"/>
        <v>-0.56726573027601146</v>
      </c>
      <c r="P79" s="73">
        <f t="shared" si="7"/>
        <v>-0.58421573027601148</v>
      </c>
      <c r="Q79" s="73">
        <f t="shared" si="8"/>
        <v>-0.48822794426400784</v>
      </c>
      <c r="R79" s="73">
        <f t="shared" si="9"/>
        <v>6.0600000000000001E-2</v>
      </c>
      <c r="S79" s="74">
        <f t="shared" si="10"/>
        <v>-0.54882794426400783</v>
      </c>
      <c r="U79" s="75"/>
      <c r="V79" s="75"/>
      <c r="W79" s="75"/>
      <c r="X79" s="75"/>
      <c r="Y79" s="75"/>
      <c r="Z79" s="75"/>
      <c r="AA79" s="75"/>
      <c r="AB79" s="75"/>
      <c r="AC79" s="75"/>
      <c r="AE79" s="75"/>
      <c r="AF79" s="75"/>
      <c r="AG79" s="75"/>
      <c r="AH79" s="75"/>
      <c r="AI79" s="75"/>
      <c r="AJ79" s="75"/>
      <c r="AK79" s="75"/>
      <c r="AL79" s="75"/>
      <c r="AM79" s="75"/>
      <c r="AO79" s="75"/>
      <c r="AP79" s="75"/>
      <c r="AQ79" s="75"/>
      <c r="AR79" s="75"/>
      <c r="AS79" s="75"/>
      <c r="AT79" s="75"/>
      <c r="AU79" s="75"/>
      <c r="AV79" s="75"/>
      <c r="AW79" s="75"/>
    </row>
    <row r="80" spans="1:51">
      <c r="A80" s="69">
        <v>11780</v>
      </c>
      <c r="B80" s="70">
        <v>-0.19969999999999999</v>
      </c>
      <c r="C80" s="65">
        <v>-0.1535</v>
      </c>
      <c r="D80" s="65">
        <v>3.0000000000000001E-3</v>
      </c>
      <c r="E80" s="65">
        <v>4.3083333333333333E-3</v>
      </c>
      <c r="F80" s="65">
        <v>5.0916666666666662E-3</v>
      </c>
      <c r="G80" s="65">
        <v>4.6999999999999993E-3</v>
      </c>
      <c r="H80" s="65">
        <v>5.6916666666666669E-3</v>
      </c>
      <c r="I80" s="65">
        <f t="shared" si="11"/>
        <v>-0.20269999999999999</v>
      </c>
      <c r="J80" s="65">
        <f t="shared" si="4"/>
        <v>-0.2044</v>
      </c>
      <c r="K80" s="65">
        <f t="shared" si="5"/>
        <v>-0.15919166666666668</v>
      </c>
      <c r="L80" s="73">
        <f t="shared" ref="L80:L143" si="12">((1+B69)*(1+B70)*(1+B71)*(1+B72)*(1+B73)*(1+B74)*(1+B75)*(1+B76)*(1+B77)*(1+B78)*(1+B79)*(1+B80))-1</f>
        <v>-0.58512035735233514</v>
      </c>
      <c r="M80" s="73">
        <f t="shared" ref="M80:M143" si="13">D80*12</f>
        <v>3.6000000000000004E-2</v>
      </c>
      <c r="N80" s="73">
        <f t="shared" si="6"/>
        <v>5.6399999999999992E-2</v>
      </c>
      <c r="O80" s="74">
        <f t="shared" ref="O80:O143" si="14">L80-M80</f>
        <v>-0.62112035735233517</v>
      </c>
      <c r="P80" s="73">
        <f t="shared" si="7"/>
        <v>-0.64152035735233515</v>
      </c>
      <c r="Q80" s="73">
        <f t="shared" si="8"/>
        <v>-0.51574441629720846</v>
      </c>
      <c r="R80" s="73">
        <f t="shared" si="9"/>
        <v>6.83E-2</v>
      </c>
      <c r="S80" s="74">
        <f t="shared" si="10"/>
        <v>-0.58404441629720849</v>
      </c>
      <c r="U80" s="75"/>
      <c r="V80" s="75"/>
      <c r="W80" s="75"/>
      <c r="X80" s="75"/>
      <c r="Y80" s="75"/>
      <c r="Z80" s="75"/>
      <c r="AA80" s="75"/>
      <c r="AB80" s="75"/>
      <c r="AC80" s="75"/>
      <c r="AE80" s="75"/>
      <c r="AF80" s="75"/>
      <c r="AG80" s="75"/>
      <c r="AH80" s="75"/>
      <c r="AI80" s="75"/>
      <c r="AJ80" s="75"/>
      <c r="AK80" s="75"/>
      <c r="AL80" s="75"/>
      <c r="AM80" s="75"/>
      <c r="AO80" s="75"/>
      <c r="AP80" s="75"/>
      <c r="AQ80" s="75"/>
      <c r="AR80" s="75"/>
      <c r="AS80" s="75"/>
      <c r="AT80" s="75"/>
      <c r="AU80" s="75"/>
      <c r="AV80" s="75"/>
      <c r="AW80" s="75"/>
    </row>
    <row r="81" spans="1:49">
      <c r="A81" s="69">
        <v>11810</v>
      </c>
      <c r="B81" s="70">
        <v>-0.21959999999999999</v>
      </c>
      <c r="C81" s="65">
        <v>-0.28059999999999996</v>
      </c>
      <c r="D81" s="65">
        <v>2.7999999999999995E-3</v>
      </c>
      <c r="E81" s="65">
        <v>4.4666666666666674E-3</v>
      </c>
      <c r="F81" s="65">
        <v>5.3166666666666666E-3</v>
      </c>
      <c r="G81" s="65">
        <v>4.8916666666666666E-3</v>
      </c>
      <c r="H81" s="65">
        <v>6.1333333333333344E-3</v>
      </c>
      <c r="I81" s="65">
        <f t="shared" si="11"/>
        <v>-0.22239999999999999</v>
      </c>
      <c r="J81" s="65">
        <f t="shared" si="4"/>
        <v>-0.22449166666666664</v>
      </c>
      <c r="K81" s="65">
        <f t="shared" si="5"/>
        <v>-0.28673333333333328</v>
      </c>
      <c r="L81" s="73">
        <f t="shared" si="12"/>
        <v>-0.62874432619855791</v>
      </c>
      <c r="M81" s="73">
        <f t="shared" si="13"/>
        <v>3.3599999999999991E-2</v>
      </c>
      <c r="N81" s="73">
        <f t="shared" si="6"/>
        <v>5.8700000000000002E-2</v>
      </c>
      <c r="O81" s="74">
        <f t="shared" si="14"/>
        <v>-0.66234432619855788</v>
      </c>
      <c r="P81" s="73">
        <f t="shared" si="7"/>
        <v>-0.68744432619855789</v>
      </c>
      <c r="Q81" s="73">
        <f t="shared" si="8"/>
        <v>-0.61166707511337837</v>
      </c>
      <c r="R81" s="73">
        <f t="shared" si="9"/>
        <v>7.3600000000000013E-2</v>
      </c>
      <c r="S81" s="74">
        <f t="shared" si="10"/>
        <v>-0.68526707511337837</v>
      </c>
      <c r="U81" s="75"/>
      <c r="V81" s="75"/>
      <c r="W81" s="75"/>
      <c r="X81" s="75"/>
      <c r="Y81" s="75"/>
      <c r="Z81" s="75"/>
      <c r="AA81" s="75"/>
      <c r="AB81" s="75"/>
      <c r="AC81" s="75"/>
      <c r="AE81" s="75"/>
      <c r="AF81" s="75"/>
      <c r="AG81" s="75"/>
      <c r="AH81" s="75"/>
      <c r="AI81" s="75"/>
      <c r="AJ81" s="75"/>
      <c r="AK81" s="75"/>
      <c r="AL81" s="75"/>
      <c r="AM81" s="75"/>
      <c r="AO81" s="75"/>
      <c r="AP81" s="75"/>
      <c r="AQ81" s="75"/>
      <c r="AR81" s="75"/>
      <c r="AS81" s="75"/>
      <c r="AT81" s="75"/>
      <c r="AU81" s="75"/>
      <c r="AV81" s="75"/>
      <c r="AW81" s="75"/>
    </row>
    <row r="82" spans="1:49">
      <c r="A82" s="69">
        <v>11841</v>
      </c>
      <c r="B82" s="70">
        <v>-2.2000000000000001E-3</v>
      </c>
      <c r="C82" s="65">
        <v>8.9999999999999993E-3</v>
      </c>
      <c r="D82" s="65">
        <v>2.7999999999999995E-3</v>
      </c>
      <c r="E82" s="65">
        <v>4.5083333333333338E-3</v>
      </c>
      <c r="F82" s="65">
        <v>5.4999999999999997E-3</v>
      </c>
      <c r="G82" s="65">
        <v>5.0041666666666663E-3</v>
      </c>
      <c r="H82" s="65">
        <v>6.3083333333333333E-3</v>
      </c>
      <c r="I82" s="65">
        <f t="shared" si="11"/>
        <v>-4.9999999999999992E-3</v>
      </c>
      <c r="J82" s="65">
        <f t="shared" si="4"/>
        <v>-7.204166666666666E-3</v>
      </c>
      <c r="K82" s="65">
        <f t="shared" si="5"/>
        <v>2.691666666666666E-3</v>
      </c>
      <c r="L82" s="73">
        <f t="shared" si="12"/>
        <v>-0.67565107143062886</v>
      </c>
      <c r="M82" s="73">
        <f t="shared" si="13"/>
        <v>3.3599999999999991E-2</v>
      </c>
      <c r="N82" s="73">
        <f t="shared" si="6"/>
        <v>6.0049999999999992E-2</v>
      </c>
      <c r="O82" s="74">
        <f t="shared" si="14"/>
        <v>-0.70925107143062882</v>
      </c>
      <c r="P82" s="73">
        <f t="shared" si="7"/>
        <v>-0.73570107143062891</v>
      </c>
      <c r="Q82" s="73">
        <f t="shared" si="8"/>
        <v>-0.65547531767290845</v>
      </c>
      <c r="R82" s="73">
        <f t="shared" si="9"/>
        <v>7.5700000000000003E-2</v>
      </c>
      <c r="S82" s="74">
        <f t="shared" si="10"/>
        <v>-0.73117531767290844</v>
      </c>
      <c r="U82" s="75"/>
      <c r="V82" s="75"/>
      <c r="W82" s="75"/>
      <c r="X82" s="75"/>
      <c r="Y82" s="75"/>
      <c r="Z82" s="75"/>
      <c r="AA82" s="75"/>
      <c r="AB82" s="75"/>
      <c r="AC82" s="75"/>
      <c r="AE82" s="75"/>
      <c r="AF82" s="75"/>
      <c r="AG82" s="75"/>
      <c r="AH82" s="75"/>
      <c r="AI82" s="75"/>
      <c r="AJ82" s="75"/>
      <c r="AK82" s="75"/>
      <c r="AL82" s="75"/>
      <c r="AM82" s="75"/>
      <c r="AO82" s="75"/>
      <c r="AP82" s="75"/>
      <c r="AQ82" s="75"/>
      <c r="AR82" s="75"/>
      <c r="AS82" s="75"/>
      <c r="AT82" s="75"/>
      <c r="AU82" s="75"/>
      <c r="AV82" s="75"/>
      <c r="AW82" s="75"/>
    </row>
    <row r="83" spans="1:49">
      <c r="A83" s="69">
        <v>11871</v>
      </c>
      <c r="B83" s="70">
        <v>0.38150000000000001</v>
      </c>
      <c r="C83" s="65">
        <v>0.33179999999999998</v>
      </c>
      <c r="D83" s="65">
        <v>2.7999999999999995E-3</v>
      </c>
      <c r="E83" s="65">
        <v>4.3833333333333328E-3</v>
      </c>
      <c r="F83" s="65">
        <v>5.4250000000000001E-3</v>
      </c>
      <c r="G83" s="65">
        <v>4.904166666666666E-3</v>
      </c>
      <c r="H83" s="65">
        <v>6.0666666666666673E-3</v>
      </c>
      <c r="I83" s="65">
        <f t="shared" si="11"/>
        <v>0.37869999999999998</v>
      </c>
      <c r="J83" s="65">
        <f t="shared" si="4"/>
        <v>0.37659583333333335</v>
      </c>
      <c r="K83" s="65">
        <f t="shared" si="5"/>
        <v>0.32573333333333332</v>
      </c>
      <c r="L83" s="73">
        <f t="shared" si="12"/>
        <v>-0.5170424177424161</v>
      </c>
      <c r="M83" s="73">
        <f t="shared" si="13"/>
        <v>3.3599999999999991E-2</v>
      </c>
      <c r="N83" s="73">
        <f t="shared" si="6"/>
        <v>5.8849999999999993E-2</v>
      </c>
      <c r="O83" s="74">
        <f t="shared" si="14"/>
        <v>-0.55064241774241607</v>
      </c>
      <c r="P83" s="73">
        <f t="shared" si="7"/>
        <v>-0.57589241774241606</v>
      </c>
      <c r="Q83" s="73">
        <f t="shared" si="8"/>
        <v>-0.51072939654167149</v>
      </c>
      <c r="R83" s="73">
        <f t="shared" si="9"/>
        <v>7.2800000000000004E-2</v>
      </c>
      <c r="S83" s="74">
        <f t="shared" si="10"/>
        <v>-0.58352939654167146</v>
      </c>
      <c r="U83" s="75"/>
      <c r="V83" s="75"/>
      <c r="W83" s="75"/>
      <c r="X83" s="75"/>
      <c r="Y83" s="75"/>
      <c r="Z83" s="75"/>
      <c r="AA83" s="75"/>
      <c r="AB83" s="75"/>
      <c r="AC83" s="75"/>
      <c r="AE83" s="75"/>
      <c r="AF83" s="75"/>
      <c r="AG83" s="75"/>
      <c r="AH83" s="75"/>
      <c r="AI83" s="75"/>
      <c r="AJ83" s="75"/>
      <c r="AK83" s="75"/>
      <c r="AL83" s="75"/>
      <c r="AM83" s="75"/>
      <c r="AO83" s="75"/>
      <c r="AP83" s="75"/>
      <c r="AQ83" s="75"/>
      <c r="AR83" s="75"/>
      <c r="AS83" s="75"/>
      <c r="AT83" s="75"/>
      <c r="AU83" s="75"/>
      <c r="AV83" s="75"/>
      <c r="AW83" s="75"/>
    </row>
    <row r="84" spans="1:49">
      <c r="A84" s="69">
        <v>11902</v>
      </c>
      <c r="B84" s="70">
        <v>0.38690000000000002</v>
      </c>
      <c r="C84" s="65">
        <v>0.40300000000000002</v>
      </c>
      <c r="D84" s="65">
        <v>2.7999999999999995E-3</v>
      </c>
      <c r="E84" s="65">
        <v>4.0916666666666671E-3</v>
      </c>
      <c r="F84" s="65">
        <v>4.8583333333333334E-3</v>
      </c>
      <c r="G84" s="65">
        <v>4.4749999999999998E-3</v>
      </c>
      <c r="H84" s="65">
        <v>5.2916666666666667E-3</v>
      </c>
      <c r="I84" s="65">
        <f t="shared" si="11"/>
        <v>0.3841</v>
      </c>
      <c r="J84" s="65">
        <f t="shared" si="4"/>
        <v>0.38242500000000001</v>
      </c>
      <c r="K84" s="65">
        <f t="shared" si="5"/>
        <v>0.39770833333333333</v>
      </c>
      <c r="L84" s="73">
        <f t="shared" si="12"/>
        <v>-0.34215883830972005</v>
      </c>
      <c r="M84" s="73">
        <f t="shared" si="13"/>
        <v>3.3599999999999991E-2</v>
      </c>
      <c r="N84" s="73">
        <f t="shared" si="6"/>
        <v>5.3699999999999998E-2</v>
      </c>
      <c r="O84" s="74">
        <f t="shared" si="14"/>
        <v>-0.37575883830972001</v>
      </c>
      <c r="P84" s="73">
        <f t="shared" si="7"/>
        <v>-0.39585883830972002</v>
      </c>
      <c r="Q84" s="73">
        <f t="shared" si="8"/>
        <v>-0.330687737273757</v>
      </c>
      <c r="R84" s="73">
        <f t="shared" si="9"/>
        <v>6.3500000000000001E-2</v>
      </c>
      <c r="S84" s="74">
        <f t="shared" si="10"/>
        <v>-0.394187737273757</v>
      </c>
      <c r="U84" s="75"/>
      <c r="V84" s="75"/>
      <c r="W84" s="75"/>
      <c r="X84" s="75"/>
      <c r="Y84" s="75"/>
      <c r="Z84" s="75"/>
      <c r="AA84" s="75"/>
      <c r="AB84" s="75"/>
      <c r="AC84" s="75"/>
      <c r="AE84" s="75"/>
      <c r="AF84" s="75"/>
      <c r="AG84" s="75"/>
      <c r="AH84" s="75"/>
      <c r="AI84" s="75"/>
      <c r="AJ84" s="75"/>
      <c r="AK84" s="75"/>
      <c r="AL84" s="75"/>
      <c r="AM84" s="75"/>
      <c r="AO84" s="75"/>
      <c r="AP84" s="75"/>
      <c r="AQ84" s="75"/>
      <c r="AR84" s="75"/>
      <c r="AS84" s="75"/>
      <c r="AT84" s="75"/>
      <c r="AU84" s="75"/>
      <c r="AV84" s="75"/>
      <c r="AW84" s="75"/>
    </row>
    <row r="85" spans="1:49">
      <c r="A85" s="69">
        <v>11933</v>
      </c>
      <c r="B85" s="70">
        <v>-3.4599999999999999E-2</v>
      </c>
      <c r="C85" s="65">
        <v>-2.7000000000000003E-2</v>
      </c>
      <c r="D85" s="65">
        <v>2.5999999999999999E-3</v>
      </c>
      <c r="E85" s="65">
        <v>3.9166666666666664E-3</v>
      </c>
      <c r="F85" s="65">
        <v>4.6166666666666665E-3</v>
      </c>
      <c r="G85" s="65">
        <v>4.266666666666666E-3</v>
      </c>
      <c r="H85" s="65">
        <v>4.9249999999999997E-3</v>
      </c>
      <c r="I85" s="65">
        <f t="shared" si="11"/>
        <v>-3.7199999999999997E-2</v>
      </c>
      <c r="J85" s="65">
        <f t="shared" si="4"/>
        <v>-3.8866666666666667E-2</v>
      </c>
      <c r="K85" s="65">
        <f t="shared" si="5"/>
        <v>-3.1925000000000002E-2</v>
      </c>
      <c r="L85" s="73">
        <f t="shared" si="12"/>
        <v>-9.6229034444576089E-2</v>
      </c>
      <c r="M85" s="73">
        <f t="shared" si="13"/>
        <v>3.1199999999999999E-2</v>
      </c>
      <c r="N85" s="73">
        <f t="shared" si="6"/>
        <v>5.1199999999999996E-2</v>
      </c>
      <c r="O85" s="74">
        <f t="shared" si="14"/>
        <v>-0.12742903444457609</v>
      </c>
      <c r="P85" s="73">
        <f t="shared" si="7"/>
        <v>-0.14742903444457608</v>
      </c>
      <c r="Q85" s="73">
        <f t="shared" si="8"/>
        <v>-4.9422227948278441E-2</v>
      </c>
      <c r="R85" s="73">
        <f t="shared" si="9"/>
        <v>5.91E-2</v>
      </c>
      <c r="S85" s="74">
        <f t="shared" si="10"/>
        <v>-0.10852222794827844</v>
      </c>
      <c r="U85" s="75"/>
      <c r="V85" s="75"/>
      <c r="W85" s="75"/>
      <c r="X85" s="75"/>
      <c r="Y85" s="75"/>
      <c r="Z85" s="75"/>
      <c r="AA85" s="75"/>
      <c r="AB85" s="75"/>
      <c r="AC85" s="75"/>
      <c r="AE85" s="75"/>
      <c r="AF85" s="75"/>
      <c r="AG85" s="75"/>
      <c r="AH85" s="75"/>
      <c r="AI85" s="75"/>
      <c r="AJ85" s="75"/>
      <c r="AK85" s="75"/>
      <c r="AL85" s="75"/>
      <c r="AM85" s="75"/>
      <c r="AO85" s="75"/>
      <c r="AP85" s="75"/>
      <c r="AQ85" s="75"/>
      <c r="AR85" s="75"/>
      <c r="AS85" s="75"/>
      <c r="AT85" s="75"/>
      <c r="AU85" s="75"/>
      <c r="AV85" s="75"/>
      <c r="AW85" s="75"/>
    </row>
    <row r="86" spans="1:49">
      <c r="A86" s="69">
        <v>11963</v>
      </c>
      <c r="B86" s="70">
        <v>-0.13489999999999999</v>
      </c>
      <c r="C86" s="65">
        <v>-0.1047</v>
      </c>
      <c r="D86" s="65">
        <v>2.7000000000000001E-3</v>
      </c>
      <c r="E86" s="65">
        <v>3.8666666666666667E-3</v>
      </c>
      <c r="F86" s="65">
        <v>4.5916666666666666E-3</v>
      </c>
      <c r="G86" s="65">
        <v>4.2291666666666667E-3</v>
      </c>
      <c r="H86" s="65">
        <v>4.8416666666666669E-3</v>
      </c>
      <c r="I86" s="65">
        <f t="shared" si="11"/>
        <v>-0.1376</v>
      </c>
      <c r="J86" s="65">
        <f t="shared" si="4"/>
        <v>-0.13912916666666666</v>
      </c>
      <c r="K86" s="65">
        <f t="shared" si="5"/>
        <v>-0.10954166666666666</v>
      </c>
      <c r="L86" s="73">
        <f t="shared" si="12"/>
        <v>-0.28244102211637556</v>
      </c>
      <c r="M86" s="73">
        <f t="shared" si="13"/>
        <v>3.2399999999999998E-2</v>
      </c>
      <c r="N86" s="73">
        <f t="shared" si="6"/>
        <v>5.0750000000000003E-2</v>
      </c>
      <c r="O86" s="74">
        <f t="shared" si="14"/>
        <v>-0.31484102211637555</v>
      </c>
      <c r="P86" s="73">
        <f t="shared" si="7"/>
        <v>-0.33319102211637558</v>
      </c>
      <c r="Q86" s="73">
        <f t="shared" si="8"/>
        <v>-0.22561212072983938</v>
      </c>
      <c r="R86" s="73">
        <f t="shared" si="9"/>
        <v>5.8099999999999999E-2</v>
      </c>
      <c r="S86" s="74">
        <f t="shared" si="10"/>
        <v>-0.28371212072983937</v>
      </c>
      <c r="U86" s="75"/>
      <c r="V86" s="75"/>
      <c r="W86" s="75"/>
      <c r="X86" s="75"/>
      <c r="Y86" s="75"/>
      <c r="Z86" s="75"/>
      <c r="AA86" s="75"/>
      <c r="AB86" s="75"/>
      <c r="AC86" s="75"/>
      <c r="AE86" s="75"/>
      <c r="AF86" s="75"/>
      <c r="AG86" s="75"/>
      <c r="AH86" s="75"/>
      <c r="AI86" s="75"/>
      <c r="AJ86" s="75"/>
      <c r="AK86" s="75"/>
      <c r="AL86" s="75"/>
      <c r="AM86" s="75"/>
      <c r="AO86" s="75"/>
      <c r="AP86" s="75"/>
      <c r="AQ86" s="75"/>
      <c r="AR86" s="75"/>
      <c r="AS86" s="75"/>
      <c r="AT86" s="75"/>
      <c r="AU86" s="75"/>
      <c r="AV86" s="75"/>
      <c r="AW86" s="75"/>
    </row>
    <row r="87" spans="1:49">
      <c r="A87" s="69">
        <v>11994</v>
      </c>
      <c r="B87" s="70">
        <v>-4.1700000000000001E-2</v>
      </c>
      <c r="C87" s="65">
        <v>-3.5400000000000001E-2</v>
      </c>
      <c r="D87" s="65">
        <v>2.5999999999999999E-3</v>
      </c>
      <c r="E87" s="65">
        <v>3.858333333333333E-3</v>
      </c>
      <c r="F87" s="65">
        <v>4.6416666666666663E-3</v>
      </c>
      <c r="G87" s="65">
        <v>4.2500000000000003E-3</v>
      </c>
      <c r="H87" s="65">
        <v>4.8999999999999998E-3</v>
      </c>
      <c r="I87" s="65">
        <f t="shared" si="11"/>
        <v>-4.4299999999999999E-2</v>
      </c>
      <c r="J87" s="65">
        <f t="shared" si="4"/>
        <v>-4.5950000000000005E-2</v>
      </c>
      <c r="K87" s="65">
        <f t="shared" si="5"/>
        <v>-4.0300000000000002E-2</v>
      </c>
      <c r="L87" s="73">
        <f t="shared" si="12"/>
        <v>-0.25273117962847502</v>
      </c>
      <c r="M87" s="73">
        <f t="shared" si="13"/>
        <v>3.1199999999999999E-2</v>
      </c>
      <c r="N87" s="73">
        <f t="shared" si="6"/>
        <v>5.1000000000000004E-2</v>
      </c>
      <c r="O87" s="74">
        <f t="shared" si="14"/>
        <v>-0.28393117962847503</v>
      </c>
      <c r="P87" s="73">
        <f t="shared" si="7"/>
        <v>-0.30373117962847501</v>
      </c>
      <c r="Q87" s="73">
        <f t="shared" si="8"/>
        <v>-0.20416093293842219</v>
      </c>
      <c r="R87" s="73">
        <f t="shared" si="9"/>
        <v>5.8799999999999998E-2</v>
      </c>
      <c r="S87" s="74">
        <f t="shared" si="10"/>
        <v>-0.26296093293842221</v>
      </c>
      <c r="U87" s="75"/>
      <c r="V87" s="75"/>
      <c r="W87" s="75"/>
      <c r="X87" s="75"/>
      <c r="Y87" s="75"/>
      <c r="Z87" s="75"/>
      <c r="AA87" s="75"/>
      <c r="AB87" s="75"/>
      <c r="AC87" s="75"/>
      <c r="AE87" s="75"/>
      <c r="AF87" s="75"/>
      <c r="AG87" s="75"/>
      <c r="AH87" s="75"/>
      <c r="AI87" s="75"/>
      <c r="AJ87" s="75"/>
      <c r="AK87" s="75"/>
      <c r="AL87" s="75"/>
      <c r="AM87" s="75"/>
      <c r="AO87" s="75"/>
      <c r="AP87" s="75"/>
      <c r="AQ87" s="75"/>
      <c r="AR87" s="75"/>
      <c r="AS87" s="75"/>
      <c r="AT87" s="75"/>
      <c r="AU87" s="75"/>
      <c r="AV87" s="75"/>
      <c r="AW87" s="75"/>
    </row>
    <row r="88" spans="1:49">
      <c r="A88" s="69">
        <v>12024</v>
      </c>
      <c r="B88" s="81">
        <v>5.6500000000000002E-2</v>
      </c>
      <c r="C88" s="65">
        <v>8.929999999999999E-2</v>
      </c>
      <c r="D88" s="65">
        <v>2.7000000000000001E-3</v>
      </c>
      <c r="E88" s="65">
        <v>3.8250000000000003E-3</v>
      </c>
      <c r="F88" s="65">
        <v>4.6666666666666662E-3</v>
      </c>
      <c r="G88" s="65">
        <v>4.2458333333333332E-3</v>
      </c>
      <c r="H88" s="65">
        <v>4.8750000000000009E-3</v>
      </c>
      <c r="I88" s="65">
        <f t="shared" si="11"/>
        <v>5.3800000000000001E-2</v>
      </c>
      <c r="J88" s="65">
        <f t="shared" si="4"/>
        <v>5.2254166666666671E-2</v>
      </c>
      <c r="K88" s="65">
        <f t="shared" si="5"/>
        <v>8.4424999999999986E-2</v>
      </c>
      <c r="L88" s="73">
        <f t="shared" si="12"/>
        <v>-8.1988943345911225E-2</v>
      </c>
      <c r="M88" s="73">
        <f t="shared" si="13"/>
        <v>3.2399999999999998E-2</v>
      </c>
      <c r="N88" s="73">
        <f t="shared" si="6"/>
        <v>5.0949999999999995E-2</v>
      </c>
      <c r="O88" s="74">
        <f t="shared" si="14"/>
        <v>-0.11438894334591122</v>
      </c>
      <c r="P88" s="73">
        <f t="shared" si="7"/>
        <v>-0.13293894334591122</v>
      </c>
      <c r="Q88" s="73">
        <f t="shared" si="8"/>
        <v>-5.4978825855496183E-3</v>
      </c>
      <c r="R88" s="73">
        <f t="shared" si="9"/>
        <v>5.850000000000001E-2</v>
      </c>
      <c r="S88" s="74">
        <f t="shared" si="10"/>
        <v>-6.3997882585549629E-2</v>
      </c>
      <c r="U88" s="75"/>
      <c r="V88" s="75"/>
      <c r="W88" s="75"/>
      <c r="X88" s="75"/>
      <c r="Y88" s="75"/>
      <c r="Z88" s="75"/>
      <c r="AA88" s="75"/>
      <c r="AB88" s="75"/>
      <c r="AC88" s="75"/>
      <c r="AE88" s="75"/>
      <c r="AF88" s="75"/>
      <c r="AG88" s="75"/>
      <c r="AH88" s="75"/>
      <c r="AI88" s="75"/>
      <c r="AJ88" s="75"/>
      <c r="AK88" s="75"/>
      <c r="AL88" s="75"/>
      <c r="AM88" s="75"/>
      <c r="AO88" s="75"/>
      <c r="AP88" s="75"/>
      <c r="AQ88" s="75"/>
      <c r="AR88" s="75"/>
      <c r="AS88" s="75"/>
      <c r="AT88" s="75"/>
      <c r="AU88" s="75"/>
      <c r="AV88" s="75"/>
      <c r="AW88" s="75"/>
    </row>
    <row r="89" spans="1:49">
      <c r="A89" s="69">
        <v>12055</v>
      </c>
      <c r="B89" s="82">
        <v>8.6999999999999994E-3</v>
      </c>
      <c r="C89" s="65">
        <v>-3.1099999999999996E-2</v>
      </c>
      <c r="D89" s="83">
        <v>2.7000000000000001E-3</v>
      </c>
      <c r="E89" s="83">
        <v>3.7000000000000006E-3</v>
      </c>
      <c r="F89" s="65">
        <v>4.4166666666666668E-3</v>
      </c>
      <c r="G89" s="65">
        <v>4.0583333333333339E-3</v>
      </c>
      <c r="H89" s="83">
        <v>4.4916666666666664E-3</v>
      </c>
      <c r="I89" s="65">
        <f t="shared" si="11"/>
        <v>5.9999999999999993E-3</v>
      </c>
      <c r="J89" s="65">
        <f t="shared" si="4"/>
        <v>4.6416666666666655E-3</v>
      </c>
      <c r="K89" s="65">
        <f t="shared" si="5"/>
        <v>-3.559166666666666E-2</v>
      </c>
      <c r="L89" s="73">
        <f t="shared" si="12"/>
        <v>-4.8208703004441134E-2</v>
      </c>
      <c r="M89" s="73">
        <f t="shared" si="13"/>
        <v>3.2399999999999998E-2</v>
      </c>
      <c r="N89" s="73">
        <f t="shared" si="6"/>
        <v>4.8700000000000007E-2</v>
      </c>
      <c r="O89" s="74">
        <f t="shared" si="14"/>
        <v>-8.0608703004441132E-2</v>
      </c>
      <c r="P89" s="73">
        <f t="shared" si="7"/>
        <v>-9.6908703004441141E-2</v>
      </c>
      <c r="Q89" s="73">
        <f t="shared" si="8"/>
        <v>-1.6762141262386954E-2</v>
      </c>
      <c r="R89" s="73">
        <f t="shared" si="9"/>
        <v>5.3899999999999997E-2</v>
      </c>
      <c r="S89" s="74">
        <f t="shared" si="10"/>
        <v>-7.0662141262386957E-2</v>
      </c>
      <c r="U89" s="75"/>
      <c r="V89" s="75"/>
      <c r="W89" s="75"/>
      <c r="X89" s="75"/>
      <c r="Y89" s="75"/>
      <c r="Z89" s="75"/>
      <c r="AA89" s="75"/>
      <c r="AB89" s="75"/>
      <c r="AC89" s="75"/>
      <c r="AE89" s="75"/>
      <c r="AF89" s="75"/>
      <c r="AG89" s="75"/>
      <c r="AH89" s="75"/>
      <c r="AI89" s="75"/>
      <c r="AJ89" s="75"/>
      <c r="AK89" s="75"/>
      <c r="AL89" s="75"/>
      <c r="AM89" s="75"/>
      <c r="AO89" s="75"/>
      <c r="AP89" s="75"/>
      <c r="AQ89" s="75"/>
      <c r="AR89" s="75"/>
      <c r="AS89" s="75"/>
      <c r="AT89" s="75"/>
      <c r="AU89" s="75"/>
      <c r="AV89" s="75"/>
      <c r="AW89" s="75"/>
    </row>
    <row r="90" spans="1:49">
      <c r="A90" s="69">
        <v>12086</v>
      </c>
      <c r="B90" s="82">
        <v>-0.1772</v>
      </c>
      <c r="C90" s="65">
        <v>-0.19839999999999999</v>
      </c>
      <c r="D90" s="84">
        <v>2.3E-3</v>
      </c>
      <c r="E90" s="84">
        <v>3.7333333333333333E-3</v>
      </c>
      <c r="F90" s="65">
        <v>4.4583333333333332E-3</v>
      </c>
      <c r="G90" s="65">
        <v>4.0958333333333333E-3</v>
      </c>
      <c r="H90" s="84">
        <v>4.8083333333333337E-3</v>
      </c>
      <c r="I90" s="65">
        <f t="shared" si="11"/>
        <v>-0.17949999999999999</v>
      </c>
      <c r="J90" s="65">
        <f t="shared" si="4"/>
        <v>-0.18129583333333332</v>
      </c>
      <c r="K90" s="65">
        <f t="shared" si="5"/>
        <v>-0.20320833333333332</v>
      </c>
      <c r="L90" s="73">
        <f t="shared" si="12"/>
        <v>-0.25909755991679684</v>
      </c>
      <c r="M90" s="73">
        <f t="shared" si="13"/>
        <v>2.76E-2</v>
      </c>
      <c r="N90" s="73">
        <f t="shared" si="6"/>
        <v>4.9149999999999999E-2</v>
      </c>
      <c r="O90" s="74">
        <f t="shared" si="14"/>
        <v>-0.28669755991679685</v>
      </c>
      <c r="P90" s="73">
        <f t="shared" si="7"/>
        <v>-0.30824755991679686</v>
      </c>
      <c r="Q90" s="73">
        <f t="shared" si="8"/>
        <v>-0.27015143294372557</v>
      </c>
      <c r="R90" s="73">
        <f t="shared" si="9"/>
        <v>5.7700000000000001E-2</v>
      </c>
      <c r="S90" s="74">
        <f t="shared" si="10"/>
        <v>-0.32785143294372554</v>
      </c>
      <c r="U90" s="75"/>
      <c r="V90" s="75"/>
      <c r="W90" s="75"/>
      <c r="X90" s="75"/>
      <c r="Y90" s="75"/>
      <c r="Z90" s="75"/>
      <c r="AA90" s="75"/>
      <c r="AB90" s="75"/>
      <c r="AC90" s="75"/>
      <c r="AE90" s="75"/>
      <c r="AF90" s="75"/>
      <c r="AG90" s="75"/>
      <c r="AH90" s="75"/>
      <c r="AI90" s="75"/>
      <c r="AJ90" s="75"/>
      <c r="AK90" s="75"/>
      <c r="AL90" s="75"/>
      <c r="AM90" s="75"/>
      <c r="AO90" s="75"/>
      <c r="AP90" s="75"/>
      <c r="AQ90" s="75"/>
      <c r="AR90" s="75"/>
      <c r="AS90" s="75"/>
      <c r="AT90" s="75"/>
      <c r="AU90" s="75"/>
      <c r="AV90" s="75"/>
      <c r="AW90" s="75"/>
    </row>
    <row r="91" spans="1:49">
      <c r="A91" s="69">
        <v>12114</v>
      </c>
      <c r="B91" s="82">
        <v>3.5299999999999998E-2</v>
      </c>
      <c r="C91" s="65">
        <v>-0.10800000000000001</v>
      </c>
      <c r="D91" s="84">
        <v>2.7000000000000001E-3</v>
      </c>
      <c r="E91" s="84">
        <v>3.8999999999999994E-3</v>
      </c>
      <c r="F91" s="65">
        <v>4.6750000000000003E-3</v>
      </c>
      <c r="G91" s="65">
        <v>4.2874999999999996E-3</v>
      </c>
      <c r="H91" s="84">
        <v>5.2833333333333335E-3</v>
      </c>
      <c r="I91" s="65">
        <f t="shared" si="11"/>
        <v>3.2599999999999997E-2</v>
      </c>
      <c r="J91" s="65">
        <f t="shared" si="4"/>
        <v>3.1012499999999998E-2</v>
      </c>
      <c r="K91" s="65">
        <f t="shared" si="5"/>
        <v>-0.11328333333333335</v>
      </c>
      <c r="L91" s="73">
        <f t="shared" si="12"/>
        <v>-0.13248552791434054</v>
      </c>
      <c r="M91" s="73">
        <f t="shared" si="13"/>
        <v>3.2399999999999998E-2</v>
      </c>
      <c r="N91" s="73">
        <f t="shared" si="6"/>
        <v>5.1449999999999996E-2</v>
      </c>
      <c r="O91" s="74">
        <f t="shared" si="14"/>
        <v>-0.16488552791434052</v>
      </c>
      <c r="P91" s="73">
        <f t="shared" si="7"/>
        <v>-0.18393552791434054</v>
      </c>
      <c r="Q91" s="73">
        <f t="shared" si="8"/>
        <v>-0.27194707916104133</v>
      </c>
      <c r="R91" s="73">
        <f t="shared" si="9"/>
        <v>6.3399999999999998E-2</v>
      </c>
      <c r="S91" s="74">
        <f t="shared" si="10"/>
        <v>-0.33534707916104134</v>
      </c>
      <c r="U91" s="75"/>
      <c r="V91" s="75"/>
      <c r="W91" s="75"/>
      <c r="X91" s="75"/>
      <c r="Y91" s="75"/>
      <c r="Z91" s="75"/>
      <c r="AA91" s="75"/>
      <c r="AB91" s="75"/>
      <c r="AC91" s="75"/>
      <c r="AE91" s="75"/>
      <c r="AF91" s="75"/>
      <c r="AG91" s="75"/>
      <c r="AH91" s="75"/>
      <c r="AI91" s="75"/>
      <c r="AJ91" s="75"/>
      <c r="AK91" s="75"/>
      <c r="AL91" s="75"/>
      <c r="AM91" s="75"/>
      <c r="AO91" s="75"/>
      <c r="AP91" s="75"/>
      <c r="AQ91" s="75"/>
      <c r="AR91" s="75"/>
      <c r="AS91" s="75"/>
      <c r="AT91" s="75"/>
      <c r="AU91" s="75"/>
      <c r="AV91" s="75"/>
      <c r="AW91" s="75"/>
    </row>
    <row r="92" spans="1:49">
      <c r="A92" s="69">
        <v>12145</v>
      </c>
      <c r="B92" s="82">
        <v>0.42559999999999998</v>
      </c>
      <c r="C92" s="65">
        <v>0.26349999999999996</v>
      </c>
      <c r="D92" s="84">
        <v>2.5000000000000001E-3</v>
      </c>
      <c r="E92" s="84">
        <v>3.9833333333333335E-3</v>
      </c>
      <c r="F92" s="65">
        <v>4.841666666666666E-3</v>
      </c>
      <c r="G92" s="65">
        <v>4.4125000000000006E-3</v>
      </c>
      <c r="H92" s="84">
        <v>5.7416666666666675E-3</v>
      </c>
      <c r="I92" s="65">
        <f t="shared" si="11"/>
        <v>0.42309999999999998</v>
      </c>
      <c r="J92" s="65">
        <f t="shared" si="4"/>
        <v>0.42118749999999999</v>
      </c>
      <c r="K92" s="65">
        <f t="shared" si="5"/>
        <v>0.25775833333333331</v>
      </c>
      <c r="L92" s="73">
        <f t="shared" si="12"/>
        <v>0.54533129002288661</v>
      </c>
      <c r="M92" s="73">
        <f t="shared" si="13"/>
        <v>0.03</v>
      </c>
      <c r="N92" s="73">
        <f t="shared" si="6"/>
        <v>5.2950000000000011E-2</v>
      </c>
      <c r="O92" s="74">
        <f t="shared" si="14"/>
        <v>0.51533129002288658</v>
      </c>
      <c r="P92" s="73">
        <f t="shared" si="7"/>
        <v>0.49238129002288661</v>
      </c>
      <c r="Q92" s="73">
        <f t="shared" si="8"/>
        <v>8.6703916692290717E-2</v>
      </c>
      <c r="R92" s="73">
        <f t="shared" si="9"/>
        <v>6.8900000000000017E-2</v>
      </c>
      <c r="S92" s="74">
        <f t="shared" si="10"/>
        <v>1.78039166922907E-2</v>
      </c>
      <c r="U92" s="75"/>
      <c r="V92" s="75"/>
      <c r="W92" s="75"/>
      <c r="X92" s="75"/>
      <c r="Y92" s="75"/>
      <c r="Z92" s="75"/>
      <c r="AA92" s="75"/>
      <c r="AB92" s="75"/>
      <c r="AC92" s="75"/>
      <c r="AE92" s="75"/>
      <c r="AF92" s="75"/>
      <c r="AG92" s="75"/>
      <c r="AH92" s="75"/>
      <c r="AI92" s="75"/>
      <c r="AJ92" s="75"/>
      <c r="AK92" s="75"/>
      <c r="AL92" s="75"/>
      <c r="AM92" s="75"/>
      <c r="AO92" s="75"/>
      <c r="AP92" s="75"/>
      <c r="AQ92" s="75"/>
      <c r="AR92" s="75"/>
      <c r="AS92" s="75"/>
      <c r="AT92" s="75"/>
      <c r="AU92" s="75"/>
      <c r="AV92" s="75"/>
      <c r="AW92" s="75"/>
    </row>
    <row r="93" spans="1:49">
      <c r="A93" s="69">
        <v>12175</v>
      </c>
      <c r="B93" s="82">
        <v>0.16830000000000001</v>
      </c>
      <c r="C93" s="65">
        <v>0.17319999999999999</v>
      </c>
      <c r="D93" s="84">
        <v>2.7999999999999995E-3</v>
      </c>
      <c r="E93" s="84">
        <v>3.858333333333333E-3</v>
      </c>
      <c r="F93" s="65">
        <v>4.5000000000000005E-3</v>
      </c>
      <c r="G93" s="65">
        <v>4.179166666666667E-3</v>
      </c>
      <c r="H93" s="84">
        <v>5.416666666666666E-3</v>
      </c>
      <c r="I93" s="65">
        <f t="shared" si="11"/>
        <v>0.16550000000000001</v>
      </c>
      <c r="J93" s="65">
        <f t="shared" ref="J93:J156" si="15">B93-G93</f>
        <v>0.16412083333333333</v>
      </c>
      <c r="K93" s="65">
        <f t="shared" ref="K93:K156" si="16">$C93-H93</f>
        <v>0.16778333333333334</v>
      </c>
      <c r="L93" s="73">
        <f t="shared" si="12"/>
        <v>1.3134425245178605</v>
      </c>
      <c r="M93" s="73">
        <f t="shared" si="13"/>
        <v>3.3599999999999991E-2</v>
      </c>
      <c r="N93" s="73">
        <f t="shared" si="6"/>
        <v>5.015E-2</v>
      </c>
      <c r="O93" s="74">
        <f t="shared" si="14"/>
        <v>1.2798425245178604</v>
      </c>
      <c r="P93" s="73">
        <f t="shared" si="7"/>
        <v>1.2632925245178606</v>
      </c>
      <c r="Q93" s="73">
        <f t="shared" si="8"/>
        <v>0.77220049355490117</v>
      </c>
      <c r="R93" s="73">
        <f t="shared" si="9"/>
        <v>6.4999999999999988E-2</v>
      </c>
      <c r="S93" s="74">
        <f t="shared" si="10"/>
        <v>0.70720049355490122</v>
      </c>
      <c r="U93" s="75"/>
      <c r="V93" s="75"/>
      <c r="W93" s="75"/>
      <c r="X93" s="75"/>
      <c r="Y93" s="75"/>
      <c r="Z93" s="75"/>
      <c r="AA93" s="75"/>
      <c r="AB93" s="75"/>
      <c r="AC93" s="75"/>
      <c r="AE93" s="75"/>
      <c r="AF93" s="75"/>
      <c r="AG93" s="75"/>
      <c r="AH93" s="75"/>
      <c r="AI93" s="75"/>
      <c r="AJ93" s="75"/>
      <c r="AK93" s="75"/>
      <c r="AL93" s="75"/>
      <c r="AM93" s="75"/>
      <c r="AO93" s="75"/>
      <c r="AP93" s="75"/>
      <c r="AQ93" s="75"/>
      <c r="AR93" s="75"/>
      <c r="AS93" s="75"/>
      <c r="AT93" s="75"/>
      <c r="AU93" s="75"/>
      <c r="AV93" s="75"/>
      <c r="AW93" s="75"/>
    </row>
    <row r="94" spans="1:49">
      <c r="A94" s="69">
        <v>12206</v>
      </c>
      <c r="B94" s="82">
        <v>0.1338</v>
      </c>
      <c r="C94" s="65">
        <v>0.14259999999999998</v>
      </c>
      <c r="D94" s="84">
        <v>2.5000000000000001E-3</v>
      </c>
      <c r="E94" s="84">
        <v>3.7166666666666663E-3</v>
      </c>
      <c r="F94" s="65">
        <v>4.2416666666666662E-3</v>
      </c>
      <c r="G94" s="65">
        <v>3.9791666666666664E-3</v>
      </c>
      <c r="H94" s="84">
        <v>5.0916666666666662E-3</v>
      </c>
      <c r="I94" s="65">
        <f t="shared" si="11"/>
        <v>0.1313</v>
      </c>
      <c r="J94" s="65">
        <f t="shared" si="15"/>
        <v>0.12982083333333333</v>
      </c>
      <c r="K94" s="65">
        <f t="shared" si="16"/>
        <v>0.13750833333333332</v>
      </c>
      <c r="L94" s="73">
        <f t="shared" si="12"/>
        <v>1.6287644160135799</v>
      </c>
      <c r="M94" s="73">
        <f t="shared" si="13"/>
        <v>0.03</v>
      </c>
      <c r="N94" s="73">
        <f t="shared" si="6"/>
        <v>4.7750000000000001E-2</v>
      </c>
      <c r="O94" s="74">
        <f t="shared" si="14"/>
        <v>1.5987644160135799</v>
      </c>
      <c r="P94" s="73">
        <f t="shared" si="7"/>
        <v>1.5810144160135799</v>
      </c>
      <c r="Q94" s="73">
        <f t="shared" si="8"/>
        <v>1.0068545926024082</v>
      </c>
      <c r="R94" s="73">
        <f t="shared" si="9"/>
        <v>6.1099999999999995E-2</v>
      </c>
      <c r="S94" s="74">
        <f t="shared" si="10"/>
        <v>0.94575459260240813</v>
      </c>
      <c r="U94" s="75"/>
      <c r="V94" s="75"/>
      <c r="W94" s="75"/>
      <c r="X94" s="75"/>
      <c r="Y94" s="75"/>
      <c r="Z94" s="75"/>
      <c r="AA94" s="75"/>
      <c r="AB94" s="75"/>
      <c r="AC94" s="75"/>
      <c r="AE94" s="75"/>
      <c r="AF94" s="75"/>
      <c r="AG94" s="75"/>
      <c r="AH94" s="75"/>
      <c r="AI94" s="75"/>
      <c r="AJ94" s="75"/>
      <c r="AK94" s="75"/>
      <c r="AL94" s="75"/>
      <c r="AM94" s="75"/>
      <c r="AO94" s="75"/>
      <c r="AP94" s="75"/>
      <c r="AQ94" s="75"/>
      <c r="AR94" s="75"/>
      <c r="AS94" s="75"/>
      <c r="AT94" s="75"/>
      <c r="AU94" s="75"/>
      <c r="AV94" s="75"/>
      <c r="AW94" s="75"/>
    </row>
    <row r="95" spans="1:49">
      <c r="A95" s="69">
        <v>12236</v>
      </c>
      <c r="B95" s="82">
        <v>-8.6199999999999999E-2</v>
      </c>
      <c r="C95" s="65">
        <v>-0.12039999999999999</v>
      </c>
      <c r="D95" s="84">
        <v>2.5999999999999999E-3</v>
      </c>
      <c r="E95" s="84">
        <v>3.6333333333333335E-3</v>
      </c>
      <c r="F95" s="65">
        <v>4.0249999999999999E-3</v>
      </c>
      <c r="G95" s="65">
        <v>3.8291666666666669E-3</v>
      </c>
      <c r="H95" s="84">
        <v>4.9249999999999997E-3</v>
      </c>
      <c r="I95" s="65">
        <f t="shared" si="11"/>
        <v>-8.8800000000000004E-2</v>
      </c>
      <c r="J95" s="65">
        <f t="shared" si="15"/>
        <v>-9.002916666666666E-2</v>
      </c>
      <c r="K95" s="65">
        <f t="shared" si="16"/>
        <v>-0.12532499999999999</v>
      </c>
      <c r="L95" s="73">
        <f t="shared" si="12"/>
        <v>0.73880920981050235</v>
      </c>
      <c r="M95" s="73">
        <f t="shared" si="13"/>
        <v>3.1199999999999999E-2</v>
      </c>
      <c r="N95" s="73">
        <f t="shared" si="6"/>
        <v>4.5950000000000005E-2</v>
      </c>
      <c r="O95" s="74">
        <f t="shared" si="14"/>
        <v>0.70760920981050235</v>
      </c>
      <c r="P95" s="73">
        <f t="shared" si="7"/>
        <v>0.69285920981050231</v>
      </c>
      <c r="Q95" s="73">
        <f t="shared" si="8"/>
        <v>0.32544623791340954</v>
      </c>
      <c r="R95" s="73">
        <f t="shared" si="9"/>
        <v>5.91E-2</v>
      </c>
      <c r="S95" s="74">
        <f t="shared" si="10"/>
        <v>0.26634623791340956</v>
      </c>
      <c r="U95" s="75"/>
      <c r="V95" s="75"/>
      <c r="W95" s="75"/>
      <c r="X95" s="75"/>
      <c r="Y95" s="75"/>
      <c r="Z95" s="75"/>
      <c r="AA95" s="75"/>
      <c r="AB95" s="75"/>
      <c r="AC95" s="75"/>
      <c r="AE95" s="75"/>
      <c r="AF95" s="75"/>
      <c r="AG95" s="75"/>
      <c r="AH95" s="75"/>
      <c r="AI95" s="75"/>
      <c r="AJ95" s="75"/>
      <c r="AK95" s="75"/>
      <c r="AL95" s="75"/>
      <c r="AM95" s="75"/>
      <c r="AO95" s="75"/>
      <c r="AP95" s="75"/>
      <c r="AQ95" s="75"/>
      <c r="AR95" s="75"/>
      <c r="AS95" s="75"/>
      <c r="AT95" s="75"/>
      <c r="AU95" s="75"/>
      <c r="AV95" s="75"/>
      <c r="AW95" s="75"/>
    </row>
    <row r="96" spans="1:49">
      <c r="A96" s="69">
        <v>12267</v>
      </c>
      <c r="B96" s="82">
        <v>0.1206</v>
      </c>
      <c r="C96" s="65">
        <v>-5.5999999999999991E-3</v>
      </c>
      <c r="D96" s="84">
        <v>2.5999999999999999E-3</v>
      </c>
      <c r="E96" s="84">
        <v>3.5833333333333333E-3</v>
      </c>
      <c r="F96" s="65">
        <v>3.9749999999999994E-3</v>
      </c>
      <c r="G96" s="65">
        <v>3.7791666666666668E-3</v>
      </c>
      <c r="H96" s="84">
        <v>4.9833333333333335E-3</v>
      </c>
      <c r="I96" s="65">
        <f t="shared" si="11"/>
        <v>0.11799999999999999</v>
      </c>
      <c r="J96" s="65">
        <f t="shared" si="15"/>
        <v>0.11682083333333333</v>
      </c>
      <c r="K96" s="65">
        <f t="shared" si="16"/>
        <v>-1.0583333333333333E-2</v>
      </c>
      <c r="L96" s="73">
        <f t="shared" si="12"/>
        <v>0.40493878470953137</v>
      </c>
      <c r="M96" s="73">
        <f t="shared" si="13"/>
        <v>3.1199999999999999E-2</v>
      </c>
      <c r="N96" s="73">
        <f t="shared" si="6"/>
        <v>4.5350000000000001E-2</v>
      </c>
      <c r="O96" s="74">
        <f t="shared" si="14"/>
        <v>0.37373878470953137</v>
      </c>
      <c r="P96" s="73">
        <f t="shared" si="7"/>
        <v>0.35958878470953137</v>
      </c>
      <c r="Q96" s="73">
        <f t="shared" si="8"/>
        <v>-6.0567541709840134E-2</v>
      </c>
      <c r="R96" s="73">
        <f t="shared" si="9"/>
        <v>5.9800000000000006E-2</v>
      </c>
      <c r="S96" s="74">
        <f t="shared" si="10"/>
        <v>-0.12036754170984014</v>
      </c>
      <c r="U96" s="75"/>
      <c r="V96" s="75"/>
      <c r="W96" s="75"/>
      <c r="X96" s="75"/>
      <c r="Y96" s="75"/>
      <c r="Z96" s="75"/>
      <c r="AA96" s="75"/>
      <c r="AB96" s="75"/>
      <c r="AC96" s="75"/>
      <c r="AE96" s="75"/>
      <c r="AF96" s="75"/>
      <c r="AG96" s="75"/>
      <c r="AH96" s="75"/>
      <c r="AI96" s="75"/>
      <c r="AJ96" s="75"/>
      <c r="AK96" s="75"/>
      <c r="AL96" s="75"/>
      <c r="AM96" s="75"/>
      <c r="AO96" s="75"/>
      <c r="AP96" s="75"/>
      <c r="AQ96" s="75"/>
      <c r="AR96" s="75"/>
      <c r="AS96" s="75"/>
      <c r="AT96" s="75"/>
      <c r="AU96" s="75"/>
      <c r="AV96" s="75"/>
      <c r="AW96" s="75"/>
    </row>
    <row r="97" spans="1:49">
      <c r="A97" s="69">
        <v>12298</v>
      </c>
      <c r="B97" s="82">
        <v>-0.1118</v>
      </c>
      <c r="C97" s="65">
        <v>-0.1759</v>
      </c>
      <c r="D97" s="84">
        <v>2.5000000000000001E-3</v>
      </c>
      <c r="E97" s="84">
        <v>3.6333333333333335E-3</v>
      </c>
      <c r="F97" s="65">
        <v>4.1333333333333335E-3</v>
      </c>
      <c r="G97" s="65">
        <v>3.8833333333333333E-3</v>
      </c>
      <c r="H97" s="84">
        <v>5.3E-3</v>
      </c>
      <c r="I97" s="65">
        <f t="shared" si="11"/>
        <v>-0.1143</v>
      </c>
      <c r="J97" s="65">
        <f t="shared" si="15"/>
        <v>-0.11568333333333333</v>
      </c>
      <c r="K97" s="65">
        <f t="shared" si="16"/>
        <v>-0.1812</v>
      </c>
      <c r="L97" s="73">
        <f t="shared" si="12"/>
        <v>0.29259025127305338</v>
      </c>
      <c r="M97" s="73">
        <f t="shared" si="13"/>
        <v>0.03</v>
      </c>
      <c r="N97" s="73">
        <f t="shared" si="6"/>
        <v>4.6600000000000003E-2</v>
      </c>
      <c r="O97" s="74">
        <f t="shared" si="14"/>
        <v>0.26259025127305335</v>
      </c>
      <c r="P97" s="73">
        <f t="shared" si="7"/>
        <v>0.24599025127305338</v>
      </c>
      <c r="Q97" s="73">
        <f t="shared" si="8"/>
        <v>-0.20433063835876586</v>
      </c>
      <c r="R97" s="73">
        <f t="shared" si="9"/>
        <v>6.3600000000000004E-2</v>
      </c>
      <c r="S97" s="74">
        <f t="shared" si="10"/>
        <v>-0.26793063835876585</v>
      </c>
      <c r="U97" s="75"/>
      <c r="V97" s="75"/>
      <c r="W97" s="75"/>
      <c r="X97" s="75"/>
      <c r="Y97" s="75"/>
      <c r="Z97" s="75"/>
      <c r="AA97" s="75"/>
      <c r="AB97" s="75"/>
      <c r="AC97" s="75"/>
      <c r="AE97" s="75"/>
      <c r="AF97" s="75"/>
      <c r="AG97" s="75"/>
      <c r="AH97" s="75"/>
      <c r="AI97" s="75"/>
      <c r="AJ97" s="75"/>
      <c r="AK97" s="75"/>
      <c r="AL97" s="75"/>
      <c r="AM97" s="75"/>
      <c r="AO97" s="75"/>
      <c r="AP97" s="75"/>
      <c r="AQ97" s="75"/>
      <c r="AR97" s="75"/>
      <c r="AS97" s="75"/>
      <c r="AT97" s="75"/>
      <c r="AU97" s="75"/>
      <c r="AV97" s="75"/>
      <c r="AW97" s="75"/>
    </row>
    <row r="98" spans="1:49">
      <c r="A98" s="69">
        <v>12328</v>
      </c>
      <c r="B98" s="82">
        <v>-8.5500000000000007E-2</v>
      </c>
      <c r="C98" s="65">
        <v>-7.1200000000000013E-2</v>
      </c>
      <c r="D98" s="84">
        <v>2.5999999999999999E-3</v>
      </c>
      <c r="E98" s="84">
        <v>3.6166666666666665E-3</v>
      </c>
      <c r="F98" s="65">
        <v>4.1416666666666659E-3</v>
      </c>
      <c r="G98" s="65">
        <v>3.8791666666666662E-3</v>
      </c>
      <c r="H98" s="84">
        <v>5.3E-3</v>
      </c>
      <c r="I98" s="65">
        <f t="shared" si="11"/>
        <v>-8.8100000000000012E-2</v>
      </c>
      <c r="J98" s="65">
        <f t="shared" si="15"/>
        <v>-8.9379166666666676E-2</v>
      </c>
      <c r="K98" s="65">
        <f t="shared" si="16"/>
        <v>-7.6500000000000012E-2</v>
      </c>
      <c r="L98" s="73">
        <f t="shared" si="12"/>
        <v>0.36640132330274788</v>
      </c>
      <c r="M98" s="73">
        <f t="shared" si="13"/>
        <v>3.1199999999999999E-2</v>
      </c>
      <c r="N98" s="73">
        <f t="shared" si="6"/>
        <v>4.6549999999999994E-2</v>
      </c>
      <c r="O98" s="74">
        <f t="shared" si="14"/>
        <v>0.33520132330274788</v>
      </c>
      <c r="P98" s="73">
        <f t="shared" si="7"/>
        <v>0.3198513233027479</v>
      </c>
      <c r="Q98" s="73">
        <f t="shared" si="8"/>
        <v>-0.17455858026094262</v>
      </c>
      <c r="R98" s="73">
        <f t="shared" si="9"/>
        <v>6.3600000000000004E-2</v>
      </c>
      <c r="S98" s="74">
        <f t="shared" si="10"/>
        <v>-0.23815858026094261</v>
      </c>
      <c r="U98" s="75"/>
      <c r="V98" s="75"/>
      <c r="W98" s="75"/>
      <c r="X98" s="75"/>
      <c r="Y98" s="75"/>
      <c r="Z98" s="75"/>
      <c r="AA98" s="75"/>
      <c r="AB98" s="75"/>
      <c r="AC98" s="75"/>
      <c r="AE98" s="75"/>
      <c r="AF98" s="75"/>
      <c r="AG98" s="75"/>
      <c r="AH98" s="75"/>
      <c r="AI98" s="75"/>
      <c r="AJ98" s="75"/>
      <c r="AK98" s="75"/>
      <c r="AL98" s="75"/>
      <c r="AM98" s="75"/>
      <c r="AO98" s="75"/>
      <c r="AP98" s="75"/>
      <c r="AQ98" s="75"/>
      <c r="AR98" s="75"/>
      <c r="AS98" s="75"/>
      <c r="AT98" s="75"/>
      <c r="AU98" s="75"/>
      <c r="AV98" s="75"/>
      <c r="AW98" s="75"/>
    </row>
    <row r="99" spans="1:49">
      <c r="A99" s="69">
        <v>12359</v>
      </c>
      <c r="B99" s="82">
        <v>0.11269999999999999</v>
      </c>
      <c r="C99" s="65">
        <v>-1.7999999999999999E-2</v>
      </c>
      <c r="D99" s="84">
        <v>2.5000000000000001E-3</v>
      </c>
      <c r="E99" s="84">
        <v>3.7833333333333334E-3</v>
      </c>
      <c r="F99" s="65">
        <v>4.4583333333333332E-3</v>
      </c>
      <c r="G99" s="65">
        <v>4.120833333333334E-3</v>
      </c>
      <c r="H99" s="84">
        <v>5.8833333333333342E-3</v>
      </c>
      <c r="I99" s="65">
        <f t="shared" si="11"/>
        <v>0.11019999999999999</v>
      </c>
      <c r="J99" s="65">
        <f t="shared" si="15"/>
        <v>0.10857916666666666</v>
      </c>
      <c r="K99" s="65">
        <f t="shared" si="16"/>
        <v>-2.3883333333333333E-2</v>
      </c>
      <c r="L99" s="73">
        <f t="shared" si="12"/>
        <v>0.58655405659915205</v>
      </c>
      <c r="M99" s="73">
        <f t="shared" si="13"/>
        <v>0.03</v>
      </c>
      <c r="N99" s="73">
        <f t="shared" si="6"/>
        <v>4.9450000000000008E-2</v>
      </c>
      <c r="O99" s="74">
        <f t="shared" si="14"/>
        <v>0.55655405659915202</v>
      </c>
      <c r="P99" s="73">
        <f t="shared" si="7"/>
        <v>0.53710405659915206</v>
      </c>
      <c r="Q99" s="73">
        <f t="shared" si="8"/>
        <v>-0.15966880138528483</v>
      </c>
      <c r="R99" s="73">
        <f t="shared" si="9"/>
        <v>7.060000000000001E-2</v>
      </c>
      <c r="S99" s="74">
        <f t="shared" si="10"/>
        <v>-0.23026880138528483</v>
      </c>
      <c r="U99" s="75"/>
      <c r="V99" s="75"/>
      <c r="W99" s="75"/>
      <c r="X99" s="75"/>
      <c r="Y99" s="75"/>
      <c r="Z99" s="75"/>
      <c r="AA99" s="75"/>
      <c r="AB99" s="75"/>
      <c r="AC99" s="75"/>
      <c r="AE99" s="75"/>
      <c r="AF99" s="75"/>
      <c r="AG99" s="75"/>
      <c r="AH99" s="75"/>
      <c r="AI99" s="75"/>
      <c r="AJ99" s="75"/>
      <c r="AK99" s="75"/>
      <c r="AL99" s="75"/>
      <c r="AM99" s="75"/>
      <c r="AO99" s="75"/>
      <c r="AP99" s="75"/>
      <c r="AQ99" s="75"/>
      <c r="AR99" s="75"/>
      <c r="AS99" s="75"/>
      <c r="AT99" s="75"/>
      <c r="AU99" s="75"/>
      <c r="AV99" s="75"/>
      <c r="AW99" s="75"/>
    </row>
    <row r="100" spans="1:49">
      <c r="A100" s="69">
        <v>12389</v>
      </c>
      <c r="B100" s="82">
        <v>2.53E-2</v>
      </c>
      <c r="C100" s="65">
        <v>1.26E-2</v>
      </c>
      <c r="D100" s="84">
        <v>2.7999999999999995E-3</v>
      </c>
      <c r="E100" s="84">
        <v>3.7499999999999999E-3</v>
      </c>
      <c r="F100" s="65">
        <v>4.3916666666666661E-3</v>
      </c>
      <c r="G100" s="65">
        <v>4.0708333333333334E-3</v>
      </c>
      <c r="H100" s="84">
        <v>6.0166666666666667E-3</v>
      </c>
      <c r="I100" s="65">
        <f t="shared" si="11"/>
        <v>2.2499999999999999E-2</v>
      </c>
      <c r="J100" s="65">
        <f t="shared" si="15"/>
        <v>2.1229166666666667E-2</v>
      </c>
      <c r="K100" s="65">
        <f t="shared" si="16"/>
        <v>6.5833333333333334E-3</v>
      </c>
      <c r="L100" s="73">
        <f t="shared" si="12"/>
        <v>0.53970078015249512</v>
      </c>
      <c r="M100" s="73">
        <f t="shared" si="13"/>
        <v>3.3599999999999991E-2</v>
      </c>
      <c r="N100" s="73">
        <f t="shared" si="6"/>
        <v>4.8850000000000005E-2</v>
      </c>
      <c r="O100" s="74">
        <f t="shared" si="14"/>
        <v>0.50610078015249516</v>
      </c>
      <c r="P100" s="73">
        <f t="shared" si="7"/>
        <v>0.49085078015249511</v>
      </c>
      <c r="Q100" s="73">
        <f t="shared" si="8"/>
        <v>-0.21883836251054711</v>
      </c>
      <c r="R100" s="73">
        <f t="shared" si="9"/>
        <v>7.22E-2</v>
      </c>
      <c r="S100" s="74">
        <f t="shared" si="10"/>
        <v>-0.2910383625105471</v>
      </c>
      <c r="U100" s="75"/>
      <c r="V100" s="75"/>
      <c r="W100" s="75"/>
      <c r="X100" s="75"/>
      <c r="Y100" s="75"/>
      <c r="Z100" s="75"/>
      <c r="AA100" s="75"/>
      <c r="AB100" s="75"/>
      <c r="AC100" s="75"/>
      <c r="AE100" s="75"/>
      <c r="AF100" s="75"/>
      <c r="AG100" s="75"/>
      <c r="AH100" s="75"/>
      <c r="AI100" s="75"/>
      <c r="AJ100" s="75"/>
      <c r="AK100" s="75"/>
      <c r="AL100" s="75"/>
      <c r="AM100" s="75"/>
      <c r="AO100" s="75"/>
      <c r="AP100" s="75"/>
      <c r="AQ100" s="75"/>
      <c r="AR100" s="75"/>
      <c r="AS100" s="75"/>
      <c r="AT100" s="75"/>
      <c r="AU100" s="75"/>
      <c r="AV100" s="75"/>
      <c r="AW100" s="75"/>
    </row>
    <row r="101" spans="1:49">
      <c r="A101" s="69">
        <v>12420</v>
      </c>
      <c r="B101" s="82">
        <v>0.1069</v>
      </c>
      <c r="C101" s="65">
        <v>0.17460000000000001</v>
      </c>
      <c r="D101" s="65">
        <v>2.8999999999999998E-3</v>
      </c>
      <c r="E101" s="65">
        <v>3.6249999999999998E-3</v>
      </c>
      <c r="F101" s="65">
        <v>4.1666666666666666E-3</v>
      </c>
      <c r="G101" s="65">
        <v>3.8958333333333332E-3</v>
      </c>
      <c r="H101" s="65">
        <v>5.4666666666666674E-3</v>
      </c>
      <c r="I101" s="65">
        <f t="shared" si="11"/>
        <v>0.104</v>
      </c>
      <c r="J101" s="65">
        <f t="shared" si="15"/>
        <v>0.10300416666666666</v>
      </c>
      <c r="K101" s="65">
        <f t="shared" si="16"/>
        <v>0.16913333333333333</v>
      </c>
      <c r="L101" s="73">
        <f t="shared" si="12"/>
        <v>0.68959531431624588</v>
      </c>
      <c r="M101" s="73">
        <f t="shared" si="13"/>
        <v>3.4799999999999998E-2</v>
      </c>
      <c r="N101" s="73">
        <f t="shared" si="6"/>
        <v>4.675E-2</v>
      </c>
      <c r="O101" s="74">
        <f t="shared" si="14"/>
        <v>0.65479531431624594</v>
      </c>
      <c r="P101" s="73">
        <f t="shared" si="7"/>
        <v>0.64284531431624592</v>
      </c>
      <c r="Q101" s="73">
        <f t="shared" si="8"/>
        <v>-5.2995707095560562E-2</v>
      </c>
      <c r="R101" s="73">
        <f t="shared" si="9"/>
        <v>6.5600000000000006E-2</v>
      </c>
      <c r="S101" s="74">
        <f t="shared" si="10"/>
        <v>-0.11859570709556057</v>
      </c>
      <c r="U101" s="75"/>
      <c r="V101" s="75"/>
      <c r="W101" s="75"/>
      <c r="X101" s="75"/>
      <c r="Y101" s="75"/>
      <c r="Z101" s="75"/>
      <c r="AA101" s="75"/>
      <c r="AB101" s="75"/>
      <c r="AC101" s="75"/>
      <c r="AE101" s="75"/>
      <c r="AF101" s="75"/>
      <c r="AG101" s="75"/>
      <c r="AH101" s="75"/>
      <c r="AI101" s="75"/>
      <c r="AJ101" s="75"/>
      <c r="AK101" s="75"/>
      <c r="AL101" s="75"/>
      <c r="AM101" s="75"/>
      <c r="AO101" s="75"/>
      <c r="AP101" s="75"/>
      <c r="AQ101" s="75"/>
      <c r="AR101" s="75"/>
      <c r="AS101" s="75"/>
      <c r="AT101" s="75"/>
      <c r="AU101" s="75"/>
      <c r="AV101" s="75"/>
      <c r="AW101" s="75"/>
    </row>
    <row r="102" spans="1:49">
      <c r="A102" s="69">
        <v>12451</v>
      </c>
      <c r="B102" s="82">
        <v>-3.2199999999999999E-2</v>
      </c>
      <c r="C102" s="65">
        <v>-2.4199999999999999E-2</v>
      </c>
      <c r="D102" s="65">
        <v>2.3999999999999998E-3</v>
      </c>
      <c r="E102" s="65">
        <v>3.5000000000000005E-3</v>
      </c>
      <c r="F102" s="65">
        <v>3.9166666666666664E-3</v>
      </c>
      <c r="G102" s="65">
        <v>3.7083333333333334E-3</v>
      </c>
      <c r="H102" s="65">
        <v>4.816666666666667E-3</v>
      </c>
      <c r="I102" s="65">
        <f t="shared" si="11"/>
        <v>-3.4599999999999999E-2</v>
      </c>
      <c r="J102" s="65">
        <f t="shared" si="15"/>
        <v>-3.5908333333333334E-2</v>
      </c>
      <c r="K102" s="65">
        <f t="shared" si="16"/>
        <v>-2.9016666666666666E-2</v>
      </c>
      <c r="L102" s="73">
        <f t="shared" si="12"/>
        <v>0.98734849926502455</v>
      </c>
      <c r="M102" s="73">
        <f t="shared" si="13"/>
        <v>2.8799999999999999E-2</v>
      </c>
      <c r="N102" s="73">
        <f t="shared" si="6"/>
        <v>4.4499999999999998E-2</v>
      </c>
      <c r="O102" s="74">
        <f t="shared" si="14"/>
        <v>0.9585484992650245</v>
      </c>
      <c r="P102" s="73">
        <f t="shared" si="7"/>
        <v>0.94284849926502456</v>
      </c>
      <c r="Q102" s="73">
        <f t="shared" si="8"/>
        <v>0.15280288050917146</v>
      </c>
      <c r="R102" s="73">
        <f t="shared" si="9"/>
        <v>5.7800000000000004E-2</v>
      </c>
      <c r="S102" s="74">
        <f t="shared" si="10"/>
        <v>9.5002880509171453E-2</v>
      </c>
      <c r="U102" s="75"/>
      <c r="V102" s="75"/>
      <c r="W102" s="75"/>
      <c r="X102" s="75"/>
      <c r="Y102" s="75"/>
      <c r="Z102" s="75"/>
      <c r="AA102" s="75"/>
      <c r="AB102" s="75"/>
      <c r="AC102" s="75"/>
      <c r="AE102" s="75"/>
      <c r="AF102" s="75"/>
      <c r="AG102" s="75"/>
      <c r="AH102" s="75"/>
      <c r="AI102" s="75"/>
      <c r="AJ102" s="75"/>
      <c r="AK102" s="75"/>
      <c r="AL102" s="75"/>
      <c r="AM102" s="75"/>
      <c r="AO102" s="75"/>
      <c r="AP102" s="75"/>
      <c r="AQ102" s="75"/>
      <c r="AR102" s="75"/>
      <c r="AS102" s="75"/>
      <c r="AT102" s="75"/>
      <c r="AU102" s="75"/>
      <c r="AV102" s="75"/>
      <c r="AW102" s="75"/>
    </row>
    <row r="103" spans="1:49">
      <c r="A103" s="69">
        <v>12479</v>
      </c>
      <c r="B103" s="82">
        <v>0</v>
      </c>
      <c r="C103" s="65">
        <v>-1.1099999999999999E-2</v>
      </c>
      <c r="D103" s="65">
        <v>2.7000000000000001E-3</v>
      </c>
      <c r="E103" s="65">
        <v>3.4416666666666667E-3</v>
      </c>
      <c r="F103" s="65">
        <v>3.7916666666666667E-3</v>
      </c>
      <c r="G103" s="65">
        <v>3.6166666666666669E-3</v>
      </c>
      <c r="H103" s="65">
        <v>4.7166666666666668E-3</v>
      </c>
      <c r="I103" s="65">
        <f t="shared" si="11"/>
        <v>-2.7000000000000001E-3</v>
      </c>
      <c r="J103" s="65">
        <f t="shared" si="15"/>
        <v>-3.6166666666666669E-3</v>
      </c>
      <c r="K103" s="65">
        <f t="shared" si="16"/>
        <v>-1.5816666666666666E-2</v>
      </c>
      <c r="L103" s="73">
        <f t="shared" si="12"/>
        <v>0.91958707549987984</v>
      </c>
      <c r="M103" s="73">
        <f t="shared" si="13"/>
        <v>3.2399999999999998E-2</v>
      </c>
      <c r="N103" s="73">
        <f t="shared" si="6"/>
        <v>4.3400000000000001E-2</v>
      </c>
      <c r="O103" s="74">
        <f t="shared" si="14"/>
        <v>0.88718707549987985</v>
      </c>
      <c r="P103" s="73">
        <f t="shared" si="7"/>
        <v>0.87618707549987984</v>
      </c>
      <c r="Q103" s="73">
        <f t="shared" si="8"/>
        <v>0.278034493873901</v>
      </c>
      <c r="R103" s="73">
        <f t="shared" si="9"/>
        <v>5.6599999999999998E-2</v>
      </c>
      <c r="S103" s="74">
        <f t="shared" si="10"/>
        <v>0.22143449387390102</v>
      </c>
      <c r="U103" s="75"/>
      <c r="V103" s="75"/>
      <c r="W103" s="75"/>
      <c r="X103" s="75"/>
      <c r="Y103" s="75"/>
      <c r="Z103" s="75"/>
      <c r="AA103" s="75"/>
      <c r="AB103" s="75"/>
      <c r="AC103" s="75"/>
      <c r="AE103" s="75"/>
      <c r="AF103" s="75"/>
      <c r="AG103" s="75"/>
      <c r="AH103" s="75"/>
      <c r="AI103" s="75"/>
      <c r="AJ103" s="75"/>
      <c r="AK103" s="75"/>
      <c r="AL103" s="75"/>
      <c r="AM103" s="75"/>
      <c r="AO103" s="75"/>
      <c r="AP103" s="75"/>
      <c r="AQ103" s="75"/>
      <c r="AR103" s="75"/>
      <c r="AS103" s="75"/>
      <c r="AT103" s="75"/>
      <c r="AU103" s="75"/>
      <c r="AV103" s="75"/>
      <c r="AW103" s="75"/>
    </row>
    <row r="104" spans="1:49">
      <c r="A104" s="69">
        <v>12510</v>
      </c>
      <c r="B104" s="82">
        <v>-2.5100000000000001E-2</v>
      </c>
      <c r="C104" s="65">
        <v>-3.5099999999999999E-2</v>
      </c>
      <c r="D104" s="65">
        <v>2.5000000000000001E-3</v>
      </c>
      <c r="E104" s="65">
        <v>3.3916666666666665E-3</v>
      </c>
      <c r="F104" s="65">
        <v>3.6916666666666664E-3</v>
      </c>
      <c r="G104" s="65">
        <v>3.5416666666666665E-3</v>
      </c>
      <c r="H104" s="65">
        <v>4.5333333333333337E-3</v>
      </c>
      <c r="I104" s="65">
        <f t="shared" si="11"/>
        <v>-2.76E-2</v>
      </c>
      <c r="J104" s="65">
        <f t="shared" si="15"/>
        <v>-2.8641666666666666E-2</v>
      </c>
      <c r="K104" s="65">
        <f t="shared" si="16"/>
        <v>-3.9633333333333333E-2</v>
      </c>
      <c r="L104" s="73">
        <f t="shared" si="12"/>
        <v>0.31271425358083071</v>
      </c>
      <c r="M104" s="73">
        <f t="shared" si="13"/>
        <v>0.03</v>
      </c>
      <c r="N104" s="73">
        <f t="shared" ref="N104:N167" si="17">G104*12</f>
        <v>4.2499999999999996E-2</v>
      </c>
      <c r="O104" s="74">
        <f t="shared" si="14"/>
        <v>0.28271425358083069</v>
      </c>
      <c r="P104" s="73">
        <f t="shared" ref="P104:P167" si="18">L104-N104</f>
        <v>0.27021425358083073</v>
      </c>
      <c r="Q104" s="73">
        <f t="shared" ref="Q104:Q167" si="19">((1+C93)*(1+C94)*(1+C95)*(1+C96)*(1+C97)*(1+C98)*(1+C99)*(1+C100)*(1+C101)*(1+C102)*(1+C103)*(1+C104))-1</f>
        <v>-2.4000409070892847E-2</v>
      </c>
      <c r="R104" s="73">
        <f t="shared" ref="R104:R167" si="20">H104*12</f>
        <v>5.4400000000000004E-2</v>
      </c>
      <c r="S104" s="74">
        <f t="shared" ref="S104:S167" si="21">Q104-R104</f>
        <v>-7.8400409070892851E-2</v>
      </c>
      <c r="U104" s="75"/>
      <c r="V104" s="75"/>
      <c r="W104" s="75"/>
      <c r="X104" s="75"/>
      <c r="Y104" s="75"/>
      <c r="Z104" s="75"/>
      <c r="AA104" s="75"/>
      <c r="AB104" s="75"/>
      <c r="AC104" s="75"/>
      <c r="AE104" s="75"/>
      <c r="AF104" s="75"/>
      <c r="AG104" s="75"/>
      <c r="AH104" s="75"/>
      <c r="AI104" s="75"/>
      <c r="AJ104" s="75"/>
      <c r="AK104" s="75"/>
      <c r="AL104" s="75"/>
      <c r="AM104" s="75"/>
      <c r="AO104" s="75"/>
      <c r="AP104" s="75"/>
      <c r="AQ104" s="75"/>
      <c r="AR104" s="75"/>
      <c r="AS104" s="75"/>
      <c r="AT104" s="75"/>
      <c r="AU104" s="75"/>
      <c r="AV104" s="75"/>
      <c r="AW104" s="75"/>
    </row>
    <row r="105" spans="1:49">
      <c r="A105" s="69">
        <v>12540</v>
      </c>
      <c r="B105" s="82">
        <v>-7.3599999999999999E-2</v>
      </c>
      <c r="C105" s="65">
        <v>-7.6499999999999999E-2</v>
      </c>
      <c r="D105" s="65">
        <v>2.5000000000000001E-3</v>
      </c>
      <c r="E105" s="65">
        <v>3.3416666666666668E-3</v>
      </c>
      <c r="F105" s="65">
        <v>3.6416666666666667E-3</v>
      </c>
      <c r="G105" s="65">
        <v>3.4916666666666668E-3</v>
      </c>
      <c r="H105" s="65">
        <v>4.4916666666666664E-3</v>
      </c>
      <c r="I105" s="65">
        <f t="shared" si="11"/>
        <v>-7.6100000000000001E-2</v>
      </c>
      <c r="J105" s="65">
        <f t="shared" si="15"/>
        <v>-7.7091666666666669E-2</v>
      </c>
      <c r="K105" s="65">
        <f t="shared" si="16"/>
        <v>-8.099166666666667E-2</v>
      </c>
      <c r="L105" s="73">
        <f t="shared" si="12"/>
        <v>4.0912851594009814E-2</v>
      </c>
      <c r="M105" s="73">
        <f t="shared" si="13"/>
        <v>0.03</v>
      </c>
      <c r="N105" s="73">
        <f t="shared" si="17"/>
        <v>4.19E-2</v>
      </c>
      <c r="O105" s="74">
        <f t="shared" si="14"/>
        <v>1.0912851594009815E-2</v>
      </c>
      <c r="P105" s="73">
        <f t="shared" si="18"/>
        <v>-9.8714840599018611E-4</v>
      </c>
      <c r="Q105" s="73">
        <f t="shared" si="19"/>
        <v>-0.23172892752895469</v>
      </c>
      <c r="R105" s="73">
        <f t="shared" si="20"/>
        <v>5.3899999999999997E-2</v>
      </c>
      <c r="S105" s="74">
        <f t="shared" si="21"/>
        <v>-0.28562892752895469</v>
      </c>
      <c r="U105" s="75"/>
      <c r="V105" s="75"/>
      <c r="W105" s="75"/>
      <c r="X105" s="75"/>
      <c r="Y105" s="75"/>
      <c r="Z105" s="75"/>
      <c r="AA105" s="75"/>
      <c r="AB105" s="75"/>
      <c r="AC105" s="75"/>
      <c r="AE105" s="75"/>
      <c r="AF105" s="75"/>
      <c r="AG105" s="75"/>
      <c r="AH105" s="75"/>
      <c r="AI105" s="75"/>
      <c r="AJ105" s="75"/>
      <c r="AK105" s="75"/>
      <c r="AL105" s="75"/>
      <c r="AM105" s="75"/>
      <c r="AO105" s="75"/>
      <c r="AP105" s="75"/>
      <c r="AQ105" s="75"/>
      <c r="AR105" s="75"/>
      <c r="AS105" s="75"/>
      <c r="AT105" s="75"/>
      <c r="AU105" s="75"/>
      <c r="AV105" s="75"/>
      <c r="AW105" s="75"/>
    </row>
    <row r="106" spans="1:49">
      <c r="A106" s="69">
        <v>12571</v>
      </c>
      <c r="B106" s="82">
        <v>2.29E-2</v>
      </c>
      <c r="C106" s="65">
        <v>4.7800000000000002E-2</v>
      </c>
      <c r="D106" s="65">
        <v>2.3999999999999998E-3</v>
      </c>
      <c r="E106" s="65">
        <v>3.2750000000000001E-3</v>
      </c>
      <c r="F106" s="65">
        <v>3.5833333333333333E-3</v>
      </c>
      <c r="G106" s="65">
        <v>3.4291666666666663E-3</v>
      </c>
      <c r="H106" s="65">
        <v>4.5000000000000005E-3</v>
      </c>
      <c r="I106" s="65">
        <f t="shared" si="11"/>
        <v>2.0500000000000001E-2</v>
      </c>
      <c r="J106" s="65">
        <f t="shared" si="15"/>
        <v>1.9470833333333333E-2</v>
      </c>
      <c r="K106" s="65">
        <f t="shared" si="16"/>
        <v>4.3300000000000005E-2</v>
      </c>
      <c r="L106" s="73">
        <f t="shared" si="12"/>
        <v>-6.0901608841495092E-2</v>
      </c>
      <c r="M106" s="73">
        <f t="shared" si="13"/>
        <v>2.8799999999999999E-2</v>
      </c>
      <c r="N106" s="73">
        <f t="shared" si="17"/>
        <v>4.1149999999999992E-2</v>
      </c>
      <c r="O106" s="74">
        <f t="shared" si="14"/>
        <v>-8.9701608841495084E-2</v>
      </c>
      <c r="P106" s="73">
        <f t="shared" si="18"/>
        <v>-0.10205160884149508</v>
      </c>
      <c r="Q106" s="73">
        <f t="shared" si="19"/>
        <v>-0.29547135503661714</v>
      </c>
      <c r="R106" s="73">
        <f t="shared" si="20"/>
        <v>5.4000000000000006E-2</v>
      </c>
      <c r="S106" s="74">
        <f t="shared" si="21"/>
        <v>-0.34947135503661714</v>
      </c>
      <c r="U106" s="75"/>
      <c r="V106" s="75"/>
      <c r="W106" s="75"/>
      <c r="X106" s="75"/>
      <c r="Y106" s="75"/>
      <c r="Z106" s="75"/>
      <c r="AA106" s="75"/>
      <c r="AB106" s="75"/>
      <c r="AC106" s="75"/>
      <c r="AE106" s="75"/>
      <c r="AF106" s="75"/>
      <c r="AG106" s="75"/>
      <c r="AH106" s="75"/>
      <c r="AI106" s="75"/>
      <c r="AJ106" s="75"/>
      <c r="AK106" s="75"/>
      <c r="AL106" s="75"/>
      <c r="AM106" s="75"/>
      <c r="AO106" s="75"/>
      <c r="AP106" s="75"/>
      <c r="AQ106" s="75"/>
      <c r="AR106" s="75"/>
      <c r="AS106" s="75"/>
      <c r="AT106" s="75"/>
      <c r="AU106" s="75"/>
      <c r="AV106" s="75"/>
      <c r="AW106" s="75"/>
    </row>
    <row r="107" spans="1:49">
      <c r="A107" s="69">
        <v>12601</v>
      </c>
      <c r="B107" s="82">
        <v>-0.1132</v>
      </c>
      <c r="C107" s="65">
        <v>-0.1603</v>
      </c>
      <c r="D107" s="65">
        <v>2.3999999999999998E-3</v>
      </c>
      <c r="E107" s="65">
        <v>3.2416666666666666E-3</v>
      </c>
      <c r="F107" s="65">
        <v>3.5666666666666668E-3</v>
      </c>
      <c r="G107" s="65">
        <v>3.4041666666666669E-3</v>
      </c>
      <c r="H107" s="65">
        <v>4.4083333333333335E-3</v>
      </c>
      <c r="I107" s="65">
        <f t="shared" si="11"/>
        <v>-0.11559999999999999</v>
      </c>
      <c r="J107" s="65">
        <f t="shared" si="15"/>
        <v>-0.11660416666666666</v>
      </c>
      <c r="K107" s="65">
        <f t="shared" si="16"/>
        <v>-0.16470833333333335</v>
      </c>
      <c r="L107" s="73">
        <f t="shared" si="12"/>
        <v>-8.8649099059573078E-2</v>
      </c>
      <c r="M107" s="73">
        <f t="shared" si="13"/>
        <v>2.8799999999999999E-2</v>
      </c>
      <c r="N107" s="73">
        <f t="shared" si="17"/>
        <v>4.0850000000000004E-2</v>
      </c>
      <c r="O107" s="74">
        <f t="shared" si="14"/>
        <v>-0.11744909905957307</v>
      </c>
      <c r="P107" s="73">
        <f t="shared" si="18"/>
        <v>-0.12949909905957308</v>
      </c>
      <c r="Q107" s="73">
        <f t="shared" si="19"/>
        <v>-0.32742985086885779</v>
      </c>
      <c r="R107" s="73">
        <f t="shared" si="20"/>
        <v>5.2900000000000003E-2</v>
      </c>
      <c r="S107" s="74">
        <f t="shared" si="21"/>
        <v>-0.38032985086885779</v>
      </c>
      <c r="U107" s="75"/>
      <c r="V107" s="75"/>
      <c r="W107" s="75"/>
      <c r="X107" s="75"/>
      <c r="Y107" s="75"/>
      <c r="Z107" s="75"/>
      <c r="AA107" s="75"/>
      <c r="AB107" s="75"/>
      <c r="AC107" s="75"/>
      <c r="AE107" s="75"/>
      <c r="AF107" s="75"/>
      <c r="AG107" s="75"/>
      <c r="AH107" s="75"/>
      <c r="AI107" s="75"/>
      <c r="AJ107" s="75"/>
      <c r="AK107" s="75"/>
      <c r="AL107" s="75"/>
      <c r="AM107" s="75"/>
      <c r="AO107" s="75"/>
      <c r="AP107" s="75"/>
      <c r="AQ107" s="75"/>
      <c r="AR107" s="75"/>
      <c r="AS107" s="75"/>
      <c r="AT107" s="75"/>
      <c r="AU107" s="75"/>
      <c r="AV107" s="75"/>
      <c r="AW107" s="75"/>
    </row>
    <row r="108" spans="1:49">
      <c r="A108" s="69">
        <v>12632</v>
      </c>
      <c r="B108" s="82">
        <v>6.1100000000000002E-2</v>
      </c>
      <c r="C108" s="65">
        <v>2.69E-2</v>
      </c>
      <c r="D108" s="65">
        <v>2.3999999999999998E-3</v>
      </c>
      <c r="E108" s="65">
        <v>3.2750000000000001E-3</v>
      </c>
      <c r="F108" s="65">
        <v>3.6166666666666665E-3</v>
      </c>
      <c r="G108" s="65">
        <v>3.4458333333333337E-3</v>
      </c>
      <c r="H108" s="65">
        <v>4.5249999999999995E-3</v>
      </c>
      <c r="I108" s="65">
        <f t="shared" si="11"/>
        <v>5.8700000000000002E-2</v>
      </c>
      <c r="J108" s="65">
        <f t="shared" si="15"/>
        <v>5.7654166666666666E-2</v>
      </c>
      <c r="K108" s="65">
        <f t="shared" si="16"/>
        <v>2.2374999999999999E-2</v>
      </c>
      <c r="L108" s="73">
        <f t="shared" si="12"/>
        <v>-0.1370386926754531</v>
      </c>
      <c r="M108" s="73">
        <f t="shared" si="13"/>
        <v>2.8799999999999999E-2</v>
      </c>
      <c r="N108" s="73">
        <f t="shared" si="17"/>
        <v>4.1350000000000005E-2</v>
      </c>
      <c r="O108" s="74">
        <f t="shared" si="14"/>
        <v>-0.16583869267545309</v>
      </c>
      <c r="P108" s="73">
        <f t="shared" si="18"/>
        <v>-0.1783886926754531</v>
      </c>
      <c r="Q108" s="73">
        <f t="shared" si="19"/>
        <v>-0.30544822391113235</v>
      </c>
      <c r="R108" s="73">
        <f t="shared" si="20"/>
        <v>5.4299999999999994E-2</v>
      </c>
      <c r="S108" s="74">
        <f t="shared" si="21"/>
        <v>-0.35974822391113237</v>
      </c>
      <c r="U108" s="75"/>
      <c r="V108" s="75"/>
      <c r="W108" s="75"/>
      <c r="X108" s="75"/>
      <c r="Y108" s="75"/>
      <c r="Z108" s="75"/>
      <c r="AA108" s="75"/>
      <c r="AB108" s="75"/>
      <c r="AC108" s="75"/>
      <c r="AE108" s="75"/>
      <c r="AF108" s="75"/>
      <c r="AG108" s="75"/>
      <c r="AH108" s="75"/>
      <c r="AI108" s="75"/>
      <c r="AJ108" s="75"/>
      <c r="AK108" s="75"/>
      <c r="AL108" s="75"/>
      <c r="AM108" s="75"/>
      <c r="AO108" s="75"/>
      <c r="AP108" s="75"/>
      <c r="AQ108" s="75"/>
      <c r="AR108" s="75"/>
      <c r="AS108" s="75"/>
      <c r="AT108" s="75"/>
      <c r="AU108" s="75"/>
      <c r="AV108" s="75"/>
      <c r="AW108" s="75"/>
    </row>
    <row r="109" spans="1:49">
      <c r="A109" s="69">
        <v>12663</v>
      </c>
      <c r="B109" s="82">
        <v>-3.3E-3</v>
      </c>
      <c r="C109" s="65">
        <v>9.4999999999999998E-3</v>
      </c>
      <c r="D109" s="65">
        <v>2.3E-3</v>
      </c>
      <c r="E109" s="65">
        <v>3.3E-3</v>
      </c>
      <c r="F109" s="65">
        <v>3.6833333333333336E-3</v>
      </c>
      <c r="G109" s="65">
        <v>3.4916666666666668E-3</v>
      </c>
      <c r="H109" s="65">
        <v>4.6333333333333339E-3</v>
      </c>
      <c r="I109" s="65">
        <f t="shared" si="11"/>
        <v>-5.5999999999999999E-3</v>
      </c>
      <c r="J109" s="65">
        <f t="shared" si="15"/>
        <v>-6.7916666666666663E-3</v>
      </c>
      <c r="K109" s="65">
        <f t="shared" si="16"/>
        <v>4.8666666666666658E-3</v>
      </c>
      <c r="L109" s="73">
        <f t="shared" si="12"/>
        <v>-3.1621779992822008E-2</v>
      </c>
      <c r="M109" s="73">
        <f t="shared" si="13"/>
        <v>2.76E-2</v>
      </c>
      <c r="N109" s="73">
        <f t="shared" si="17"/>
        <v>4.19E-2</v>
      </c>
      <c r="O109" s="74">
        <f t="shared" si="14"/>
        <v>-5.9221779992822007E-2</v>
      </c>
      <c r="P109" s="73">
        <f t="shared" si="18"/>
        <v>-7.3521779992822001E-2</v>
      </c>
      <c r="Q109" s="73">
        <f t="shared" si="19"/>
        <v>-0.14919303729922118</v>
      </c>
      <c r="R109" s="73">
        <f t="shared" si="20"/>
        <v>5.5600000000000011E-2</v>
      </c>
      <c r="S109" s="74">
        <f t="shared" si="21"/>
        <v>-0.20479303729922119</v>
      </c>
      <c r="U109" s="75"/>
      <c r="V109" s="75"/>
      <c r="W109" s="75"/>
      <c r="X109" s="75"/>
      <c r="Y109" s="75"/>
      <c r="Z109" s="75"/>
      <c r="AA109" s="75"/>
      <c r="AB109" s="75"/>
      <c r="AC109" s="75"/>
      <c r="AE109" s="75"/>
      <c r="AF109" s="75"/>
      <c r="AG109" s="75"/>
      <c r="AH109" s="75"/>
      <c r="AI109" s="75"/>
      <c r="AJ109" s="75"/>
      <c r="AK109" s="75"/>
      <c r="AL109" s="75"/>
      <c r="AM109" s="75"/>
      <c r="AO109" s="75"/>
      <c r="AP109" s="75"/>
      <c r="AQ109" s="75"/>
      <c r="AR109" s="75"/>
      <c r="AS109" s="75"/>
      <c r="AT109" s="75"/>
      <c r="AU109" s="75"/>
      <c r="AV109" s="75"/>
      <c r="AW109" s="75"/>
    </row>
    <row r="110" spans="1:49">
      <c r="A110" s="69">
        <v>12693</v>
      </c>
      <c r="B110" s="82">
        <v>-2.86E-2</v>
      </c>
      <c r="C110" s="65">
        <v>-6.6599999999999993E-2</v>
      </c>
      <c r="D110" s="65">
        <v>2.7000000000000001E-3</v>
      </c>
      <c r="E110" s="65">
        <v>3.2500000000000003E-3</v>
      </c>
      <c r="F110" s="65">
        <v>3.6333333333333335E-3</v>
      </c>
      <c r="G110" s="65">
        <v>3.4416666666666667E-3</v>
      </c>
      <c r="H110" s="65">
        <v>4.5000000000000005E-3</v>
      </c>
      <c r="I110" s="65">
        <f t="shared" si="11"/>
        <v>-3.1300000000000001E-2</v>
      </c>
      <c r="J110" s="65">
        <f t="shared" si="15"/>
        <v>-3.204166666666667E-2</v>
      </c>
      <c r="K110" s="65">
        <f t="shared" si="16"/>
        <v>-7.1099999999999997E-2</v>
      </c>
      <c r="L110" s="73">
        <f t="shared" si="12"/>
        <v>2.8630511662080638E-2</v>
      </c>
      <c r="M110" s="73">
        <f t="shared" si="13"/>
        <v>3.2399999999999998E-2</v>
      </c>
      <c r="N110" s="73">
        <f t="shared" si="17"/>
        <v>4.1300000000000003E-2</v>
      </c>
      <c r="O110" s="74">
        <f t="shared" si="14"/>
        <v>-3.7694883379193606E-3</v>
      </c>
      <c r="P110" s="73">
        <f t="shared" si="18"/>
        <v>-1.2669488337919366E-2</v>
      </c>
      <c r="Q110" s="73">
        <f t="shared" si="19"/>
        <v>-0.1449793077251218</v>
      </c>
      <c r="R110" s="73">
        <f t="shared" si="20"/>
        <v>5.4000000000000006E-2</v>
      </c>
      <c r="S110" s="74">
        <f t="shared" si="21"/>
        <v>-0.19897930772512179</v>
      </c>
      <c r="U110" s="75"/>
      <c r="V110" s="75"/>
      <c r="W110" s="75"/>
      <c r="X110" s="75"/>
      <c r="Y110" s="75"/>
      <c r="Z110" s="75"/>
      <c r="AA110" s="75"/>
      <c r="AB110" s="75"/>
      <c r="AC110" s="75"/>
      <c r="AE110" s="75"/>
      <c r="AF110" s="75"/>
      <c r="AG110" s="75"/>
      <c r="AH110" s="75"/>
      <c r="AI110" s="75"/>
      <c r="AJ110" s="75"/>
      <c r="AK110" s="75"/>
      <c r="AL110" s="75"/>
      <c r="AM110" s="75"/>
      <c r="AO110" s="75"/>
      <c r="AP110" s="75"/>
      <c r="AQ110" s="75"/>
      <c r="AR110" s="75"/>
      <c r="AS110" s="75"/>
      <c r="AT110" s="75"/>
      <c r="AU110" s="75"/>
      <c r="AV110" s="75"/>
      <c r="AW110" s="75"/>
    </row>
    <row r="111" spans="1:49">
      <c r="A111" s="69">
        <v>12724</v>
      </c>
      <c r="B111" s="82">
        <v>9.4200000000000006E-2</v>
      </c>
      <c r="C111" s="65">
        <v>-4.8000000000000004E-3</v>
      </c>
      <c r="D111" s="65">
        <v>2.5000000000000001E-3</v>
      </c>
      <c r="E111" s="65">
        <v>3.2166666666666667E-3</v>
      </c>
      <c r="F111" s="65">
        <v>3.5666666666666668E-3</v>
      </c>
      <c r="G111" s="65">
        <v>3.3916666666666665E-3</v>
      </c>
      <c r="H111" s="65">
        <v>4.4833333333333331E-3</v>
      </c>
      <c r="I111" s="65">
        <f t="shared" si="11"/>
        <v>9.1700000000000004E-2</v>
      </c>
      <c r="J111" s="65">
        <f t="shared" si="15"/>
        <v>9.0808333333333338E-2</v>
      </c>
      <c r="K111" s="65">
        <f t="shared" si="16"/>
        <v>-9.2833333333333344E-3</v>
      </c>
      <c r="L111" s="73">
        <f t="shared" si="12"/>
        <v>1.1528269848700035E-2</v>
      </c>
      <c r="M111" s="73">
        <f t="shared" si="13"/>
        <v>0.03</v>
      </c>
      <c r="N111" s="73">
        <f t="shared" si="17"/>
        <v>4.07E-2</v>
      </c>
      <c r="O111" s="74">
        <f t="shared" si="14"/>
        <v>-1.8471730151299964E-2</v>
      </c>
      <c r="P111" s="73">
        <f t="shared" si="18"/>
        <v>-2.9171730151299965E-2</v>
      </c>
      <c r="Q111" s="73">
        <f t="shared" si="19"/>
        <v>-0.13348615789006235</v>
      </c>
      <c r="R111" s="73">
        <f t="shared" si="20"/>
        <v>5.3800000000000001E-2</v>
      </c>
      <c r="S111" s="74">
        <f t="shared" si="21"/>
        <v>-0.18728615789006237</v>
      </c>
      <c r="U111" s="75"/>
      <c r="V111" s="75"/>
      <c r="W111" s="75"/>
      <c r="X111" s="75"/>
      <c r="Y111" s="75"/>
      <c r="Z111" s="75"/>
      <c r="AA111" s="75"/>
      <c r="AB111" s="75"/>
      <c r="AC111" s="75"/>
      <c r="AE111" s="75"/>
      <c r="AF111" s="75"/>
      <c r="AG111" s="75"/>
      <c r="AH111" s="75"/>
      <c r="AI111" s="75"/>
      <c r="AJ111" s="75"/>
      <c r="AK111" s="75"/>
      <c r="AL111" s="75"/>
      <c r="AM111" s="75"/>
      <c r="AO111" s="75"/>
      <c r="AP111" s="75"/>
      <c r="AQ111" s="75"/>
      <c r="AR111" s="75"/>
      <c r="AS111" s="75"/>
      <c r="AT111" s="75"/>
      <c r="AU111" s="75"/>
      <c r="AV111" s="75"/>
      <c r="AW111" s="75"/>
    </row>
    <row r="112" spans="1:49">
      <c r="A112" s="69">
        <v>12754</v>
      </c>
      <c r="B112" s="82">
        <v>-1E-3</v>
      </c>
      <c r="C112" s="65">
        <v>-7.010000000000001E-2</v>
      </c>
      <c r="D112" s="65">
        <v>2.5000000000000001E-3</v>
      </c>
      <c r="E112" s="65">
        <v>3.1749999999999999E-3</v>
      </c>
      <c r="F112" s="65">
        <v>3.5583333333333326E-3</v>
      </c>
      <c r="G112" s="65">
        <v>3.3666666666666667E-3</v>
      </c>
      <c r="H112" s="65">
        <v>4.4666666666666674E-3</v>
      </c>
      <c r="I112" s="65">
        <f t="shared" si="11"/>
        <v>-3.5000000000000001E-3</v>
      </c>
      <c r="J112" s="65">
        <f t="shared" si="15"/>
        <v>-4.3666666666666663E-3</v>
      </c>
      <c r="K112" s="65">
        <f t="shared" si="16"/>
        <v>-7.456666666666667E-2</v>
      </c>
      <c r="L112" s="73">
        <f t="shared" si="12"/>
        <v>-1.4418471102261021E-2</v>
      </c>
      <c r="M112" s="73">
        <f t="shared" si="13"/>
        <v>0.03</v>
      </c>
      <c r="N112" s="73">
        <f t="shared" si="17"/>
        <v>4.0399999999999998E-2</v>
      </c>
      <c r="O112" s="74">
        <f t="shared" si="14"/>
        <v>-4.441847110226102E-2</v>
      </c>
      <c r="P112" s="73">
        <f t="shared" si="18"/>
        <v>-5.481847110226102E-2</v>
      </c>
      <c r="Q112" s="73">
        <f t="shared" si="19"/>
        <v>-0.20425516316607606</v>
      </c>
      <c r="R112" s="73">
        <f t="shared" si="20"/>
        <v>5.3600000000000009E-2</v>
      </c>
      <c r="S112" s="74">
        <f t="shared" si="21"/>
        <v>-0.25785516316607604</v>
      </c>
      <c r="U112" s="75"/>
      <c r="V112" s="75"/>
      <c r="W112" s="75"/>
      <c r="X112" s="75"/>
      <c r="Y112" s="75"/>
      <c r="Z112" s="75"/>
      <c r="AA112" s="75"/>
      <c r="AB112" s="75"/>
      <c r="AC112" s="75"/>
      <c r="AE112" s="75"/>
      <c r="AF112" s="75"/>
      <c r="AG112" s="75"/>
      <c r="AH112" s="75"/>
      <c r="AI112" s="75"/>
      <c r="AJ112" s="75"/>
      <c r="AK112" s="75"/>
      <c r="AL112" s="75"/>
      <c r="AM112" s="75"/>
      <c r="AO112" s="75"/>
      <c r="AP112" s="75"/>
      <c r="AQ112" s="75"/>
      <c r="AR112" s="75"/>
      <c r="AS112" s="75"/>
      <c r="AT112" s="75"/>
      <c r="AU112" s="75"/>
      <c r="AV112" s="75"/>
      <c r="AW112" s="75"/>
    </row>
    <row r="113" spans="1:49">
      <c r="A113" s="69">
        <v>12785</v>
      </c>
      <c r="B113" s="82">
        <v>-4.1099999999999998E-2</v>
      </c>
      <c r="C113" s="65">
        <v>-2.3099999999999999E-2</v>
      </c>
      <c r="D113" s="65">
        <v>2.5000000000000001E-3</v>
      </c>
      <c r="E113" s="65">
        <v>3.1416666666666663E-3</v>
      </c>
      <c r="F113" s="65">
        <v>3.5083333333333334E-3</v>
      </c>
      <c r="G113" s="65">
        <v>3.3250000000000003E-3</v>
      </c>
      <c r="H113" s="65">
        <v>4.3166666666666666E-3</v>
      </c>
      <c r="I113" s="65">
        <f t="shared" si="11"/>
        <v>-4.36E-2</v>
      </c>
      <c r="J113" s="65">
        <f t="shared" si="15"/>
        <v>-4.4424999999999999E-2</v>
      </c>
      <c r="K113" s="65">
        <f t="shared" si="16"/>
        <v>-2.7416666666666666E-2</v>
      </c>
      <c r="L113" s="73">
        <f t="shared" si="12"/>
        <v>-0.14619737278883216</v>
      </c>
      <c r="M113" s="73">
        <f t="shared" si="13"/>
        <v>0.03</v>
      </c>
      <c r="N113" s="73">
        <f t="shared" si="17"/>
        <v>3.9900000000000005E-2</v>
      </c>
      <c r="O113" s="74">
        <f t="shared" si="14"/>
        <v>-0.17619737278883216</v>
      </c>
      <c r="P113" s="73">
        <f t="shared" si="18"/>
        <v>-0.18609737278883215</v>
      </c>
      <c r="Q113" s="73">
        <f t="shared" si="19"/>
        <v>-0.33818905916647357</v>
      </c>
      <c r="R113" s="73">
        <f t="shared" si="20"/>
        <v>5.1799999999999999E-2</v>
      </c>
      <c r="S113" s="74">
        <f t="shared" si="21"/>
        <v>-0.38998905916647358</v>
      </c>
      <c r="U113" s="75"/>
      <c r="V113" s="75"/>
      <c r="W113" s="75"/>
      <c r="X113" s="75"/>
      <c r="Y113" s="75"/>
      <c r="Z113" s="75"/>
      <c r="AA113" s="75"/>
      <c r="AB113" s="75"/>
      <c r="AC113" s="75"/>
      <c r="AE113" s="75"/>
      <c r="AF113" s="75"/>
      <c r="AG113" s="75"/>
      <c r="AH113" s="75"/>
      <c r="AI113" s="75"/>
      <c r="AJ113" s="75"/>
      <c r="AK113" s="75"/>
      <c r="AL113" s="75"/>
      <c r="AM113" s="75"/>
      <c r="AO113" s="75"/>
      <c r="AP113" s="75"/>
      <c r="AQ113" s="75"/>
      <c r="AR113" s="75"/>
      <c r="AS113" s="75"/>
      <c r="AT113" s="75"/>
      <c r="AU113" s="75"/>
      <c r="AV113" s="75"/>
      <c r="AW113" s="75"/>
    </row>
    <row r="114" spans="1:49">
      <c r="A114" s="69">
        <v>12816</v>
      </c>
      <c r="B114" s="82">
        <v>-3.4099999999999998E-2</v>
      </c>
      <c r="C114" s="65">
        <v>-0.11360000000000001</v>
      </c>
      <c r="D114" s="65">
        <v>2.0999999999999999E-3</v>
      </c>
      <c r="E114" s="65">
        <v>3.075E-3</v>
      </c>
      <c r="F114" s="65">
        <v>3.4416666666666667E-3</v>
      </c>
      <c r="G114" s="65">
        <v>3.2583333333333331E-3</v>
      </c>
      <c r="H114" s="65">
        <v>4.1333333333333335E-3</v>
      </c>
      <c r="I114" s="65">
        <f t="shared" si="11"/>
        <v>-3.6199999999999996E-2</v>
      </c>
      <c r="J114" s="65">
        <f t="shared" si="15"/>
        <v>-3.7358333333333334E-2</v>
      </c>
      <c r="K114" s="65">
        <f t="shared" si="16"/>
        <v>-0.11773333333333334</v>
      </c>
      <c r="L114" s="73">
        <f t="shared" si="12"/>
        <v>-0.14787357137500834</v>
      </c>
      <c r="M114" s="73">
        <f t="shared" si="13"/>
        <v>2.52E-2</v>
      </c>
      <c r="N114" s="73">
        <f t="shared" si="17"/>
        <v>3.9099999999999996E-2</v>
      </c>
      <c r="O114" s="74">
        <f t="shared" si="14"/>
        <v>-0.17307357137500834</v>
      </c>
      <c r="P114" s="73">
        <f t="shared" si="18"/>
        <v>-0.18697357137500834</v>
      </c>
      <c r="Q114" s="73">
        <f t="shared" si="19"/>
        <v>-0.39882228125144725</v>
      </c>
      <c r="R114" s="73">
        <f t="shared" si="20"/>
        <v>4.9600000000000005E-2</v>
      </c>
      <c r="S114" s="74">
        <f t="shared" si="21"/>
        <v>-0.44842228125144723</v>
      </c>
      <c r="U114" s="75"/>
      <c r="V114" s="75"/>
      <c r="W114" s="75"/>
      <c r="X114" s="75"/>
      <c r="Y114" s="75"/>
      <c r="Z114" s="75"/>
      <c r="AA114" s="75"/>
      <c r="AB114" s="75"/>
      <c r="AC114" s="75"/>
      <c r="AE114" s="75"/>
      <c r="AF114" s="75"/>
      <c r="AG114" s="75"/>
      <c r="AH114" s="75"/>
      <c r="AI114" s="75"/>
      <c r="AJ114" s="75"/>
      <c r="AK114" s="75"/>
      <c r="AL114" s="75"/>
      <c r="AM114" s="75"/>
      <c r="AO114" s="75"/>
      <c r="AP114" s="75"/>
      <c r="AQ114" s="75"/>
      <c r="AR114" s="75"/>
      <c r="AS114" s="75"/>
      <c r="AT114" s="75"/>
      <c r="AU114" s="75"/>
      <c r="AV114" s="75"/>
      <c r="AW114" s="75"/>
    </row>
    <row r="115" spans="1:49">
      <c r="A115" s="69">
        <v>12844</v>
      </c>
      <c r="B115" s="82">
        <v>-2.86E-2</v>
      </c>
      <c r="C115" s="65">
        <v>0.1043</v>
      </c>
      <c r="D115" s="65">
        <v>2.2000000000000001E-3</v>
      </c>
      <c r="E115" s="65">
        <v>3.0583333333333335E-3</v>
      </c>
      <c r="F115" s="65">
        <v>3.4250000000000001E-3</v>
      </c>
      <c r="G115" s="65">
        <v>3.241666666666667E-3</v>
      </c>
      <c r="H115" s="65">
        <v>4.0666666666666663E-3</v>
      </c>
      <c r="I115" s="65">
        <f t="shared" si="11"/>
        <v>-3.0800000000000001E-2</v>
      </c>
      <c r="J115" s="65">
        <f t="shared" si="15"/>
        <v>-3.1841666666666671E-2</v>
      </c>
      <c r="K115" s="65">
        <f t="shared" si="16"/>
        <v>0.10023333333333334</v>
      </c>
      <c r="L115" s="73">
        <f t="shared" si="12"/>
        <v>-0.17224438723368307</v>
      </c>
      <c r="M115" s="73">
        <f t="shared" si="13"/>
        <v>2.64E-2</v>
      </c>
      <c r="N115" s="73">
        <f t="shared" si="17"/>
        <v>3.8900000000000004E-2</v>
      </c>
      <c r="O115" s="74">
        <f t="shared" si="14"/>
        <v>-0.19864438723368308</v>
      </c>
      <c r="P115" s="73">
        <f t="shared" si="18"/>
        <v>-0.21114438723368306</v>
      </c>
      <c r="Q115" s="73">
        <f t="shared" si="19"/>
        <v>-0.32866765616945426</v>
      </c>
      <c r="R115" s="73">
        <f t="shared" si="20"/>
        <v>4.8799999999999996E-2</v>
      </c>
      <c r="S115" s="74">
        <f t="shared" si="21"/>
        <v>-0.37746765616945427</v>
      </c>
      <c r="U115" s="75"/>
      <c r="V115" s="75"/>
      <c r="W115" s="75"/>
      <c r="X115" s="75"/>
      <c r="Y115" s="75"/>
      <c r="Z115" s="75"/>
      <c r="AA115" s="75"/>
      <c r="AB115" s="75"/>
      <c r="AC115" s="75"/>
      <c r="AE115" s="75"/>
      <c r="AF115" s="75"/>
      <c r="AG115" s="75"/>
      <c r="AH115" s="75"/>
      <c r="AI115" s="75"/>
      <c r="AJ115" s="75"/>
      <c r="AK115" s="75"/>
      <c r="AL115" s="75"/>
      <c r="AM115" s="75"/>
      <c r="AO115" s="75"/>
      <c r="AP115" s="75"/>
      <c r="AQ115" s="75"/>
      <c r="AR115" s="75"/>
      <c r="AS115" s="75"/>
      <c r="AT115" s="75"/>
      <c r="AU115" s="75"/>
      <c r="AV115" s="75"/>
      <c r="AW115" s="75"/>
    </row>
    <row r="116" spans="1:49">
      <c r="A116" s="69">
        <v>12875</v>
      </c>
      <c r="B116" s="82">
        <v>9.8000000000000004E-2</v>
      </c>
      <c r="C116" s="65">
        <v>0.11779999999999999</v>
      </c>
      <c r="D116" s="65">
        <v>2.3E-3</v>
      </c>
      <c r="E116" s="65">
        <v>3.0499999999999998E-3</v>
      </c>
      <c r="F116" s="65">
        <v>3.4000000000000002E-3</v>
      </c>
      <c r="G116" s="65">
        <v>3.225E-3</v>
      </c>
      <c r="H116" s="65">
        <v>3.9916666666666668E-3</v>
      </c>
      <c r="I116" s="65">
        <f t="shared" si="11"/>
        <v>9.5700000000000007E-2</v>
      </c>
      <c r="J116" s="65">
        <f t="shared" si="15"/>
        <v>9.4774999999999998E-2</v>
      </c>
      <c r="K116" s="65">
        <f t="shared" si="16"/>
        <v>0.11380833333333332</v>
      </c>
      <c r="L116" s="73">
        <f t="shared" si="12"/>
        <v>-6.7724214978545416E-2</v>
      </c>
      <c r="M116" s="73">
        <f t="shared" si="13"/>
        <v>2.76E-2</v>
      </c>
      <c r="N116" s="73">
        <f t="shared" si="17"/>
        <v>3.8699999999999998E-2</v>
      </c>
      <c r="O116" s="74">
        <f t="shared" si="14"/>
        <v>-9.5324214978545416E-2</v>
      </c>
      <c r="P116" s="73">
        <f t="shared" si="18"/>
        <v>-0.10642421497854541</v>
      </c>
      <c r="Q116" s="73">
        <f t="shared" si="19"/>
        <v>-0.22228697903017502</v>
      </c>
      <c r="R116" s="73">
        <f t="shared" si="20"/>
        <v>4.7899999999999998E-2</v>
      </c>
      <c r="S116" s="74">
        <f t="shared" si="21"/>
        <v>-0.27018697903017502</v>
      </c>
      <c r="U116" s="75"/>
      <c r="V116" s="75"/>
      <c r="W116" s="75"/>
      <c r="X116" s="75"/>
      <c r="Y116" s="75"/>
      <c r="Z116" s="75"/>
      <c r="AA116" s="75"/>
      <c r="AB116" s="75"/>
      <c r="AC116" s="75"/>
      <c r="AE116" s="75"/>
      <c r="AF116" s="75"/>
      <c r="AG116" s="75"/>
      <c r="AH116" s="75"/>
      <c r="AI116" s="75"/>
      <c r="AJ116" s="75"/>
      <c r="AK116" s="75"/>
      <c r="AL116" s="75"/>
      <c r="AM116" s="75"/>
      <c r="AO116" s="75"/>
      <c r="AP116" s="75"/>
      <c r="AQ116" s="75"/>
      <c r="AR116" s="75"/>
      <c r="AS116" s="75"/>
      <c r="AT116" s="75"/>
      <c r="AU116" s="75"/>
      <c r="AV116" s="75"/>
      <c r="AW116" s="75"/>
    </row>
    <row r="117" spans="1:49">
      <c r="A117" s="69">
        <v>12905</v>
      </c>
      <c r="B117" s="82">
        <v>4.0899999999999999E-2</v>
      </c>
      <c r="C117" s="65">
        <v>0.1106</v>
      </c>
      <c r="D117" s="65">
        <v>2.3E-3</v>
      </c>
      <c r="E117" s="65">
        <v>3.0416666666666665E-3</v>
      </c>
      <c r="F117" s="65">
        <v>3.3583333333333338E-3</v>
      </c>
      <c r="G117" s="65">
        <v>3.2000000000000002E-3</v>
      </c>
      <c r="H117" s="65">
        <v>3.8416666666666673E-3</v>
      </c>
      <c r="I117" s="65">
        <f t="shared" si="11"/>
        <v>3.8599999999999995E-2</v>
      </c>
      <c r="J117" s="65">
        <f t="shared" si="15"/>
        <v>3.7699999999999997E-2</v>
      </c>
      <c r="K117" s="65">
        <f t="shared" si="16"/>
        <v>0.10675833333333333</v>
      </c>
      <c r="L117" s="73">
        <f t="shared" si="12"/>
        <v>4.7502012768601221E-2</v>
      </c>
      <c r="M117" s="73">
        <f t="shared" si="13"/>
        <v>2.76E-2</v>
      </c>
      <c r="N117" s="73">
        <f t="shared" si="17"/>
        <v>3.8400000000000004E-2</v>
      </c>
      <c r="O117" s="74">
        <f t="shared" si="14"/>
        <v>1.9902012768601221E-2</v>
      </c>
      <c r="P117" s="73">
        <f t="shared" si="18"/>
        <v>9.102012768601217E-3</v>
      </c>
      <c r="Q117" s="73">
        <f t="shared" si="19"/>
        <v>-6.4723247331794576E-2</v>
      </c>
      <c r="R117" s="73">
        <f t="shared" si="20"/>
        <v>4.6100000000000009E-2</v>
      </c>
      <c r="S117" s="74">
        <f t="shared" si="21"/>
        <v>-0.11082324733179458</v>
      </c>
      <c r="U117" s="75"/>
      <c r="V117" s="75"/>
      <c r="W117" s="75"/>
      <c r="X117" s="75"/>
      <c r="Y117" s="75"/>
      <c r="Z117" s="75"/>
      <c r="AA117" s="75"/>
      <c r="AB117" s="75"/>
      <c r="AC117" s="75"/>
      <c r="AE117" s="75"/>
      <c r="AF117" s="75"/>
      <c r="AG117" s="75"/>
      <c r="AH117" s="75"/>
      <c r="AI117" s="75"/>
      <c r="AJ117" s="75"/>
      <c r="AK117" s="75"/>
      <c r="AL117" s="75"/>
      <c r="AM117" s="75"/>
      <c r="AO117" s="75"/>
      <c r="AP117" s="75"/>
      <c r="AQ117" s="75"/>
      <c r="AR117" s="75"/>
      <c r="AS117" s="75"/>
      <c r="AT117" s="75"/>
      <c r="AU117" s="75"/>
      <c r="AV117" s="75"/>
      <c r="AW117" s="75"/>
    </row>
    <row r="118" spans="1:49">
      <c r="A118" s="69">
        <v>12936</v>
      </c>
      <c r="B118" s="82">
        <v>6.9900000000000004E-2</v>
      </c>
      <c r="C118" s="65">
        <v>0.1036</v>
      </c>
      <c r="D118" s="65">
        <v>2.2000000000000001E-3</v>
      </c>
      <c r="E118" s="65">
        <v>3.0083333333333333E-3</v>
      </c>
      <c r="F118" s="65">
        <v>3.3250000000000003E-3</v>
      </c>
      <c r="G118" s="65">
        <v>3.1666666666666666E-3</v>
      </c>
      <c r="H118" s="65">
        <v>3.7750000000000001E-3</v>
      </c>
      <c r="I118" s="65">
        <f t="shared" si="11"/>
        <v>6.770000000000001E-2</v>
      </c>
      <c r="J118" s="65">
        <f t="shared" si="15"/>
        <v>6.6733333333333339E-2</v>
      </c>
      <c r="K118" s="65">
        <f t="shared" si="16"/>
        <v>9.9824999999999997E-2</v>
      </c>
      <c r="L118" s="73">
        <f t="shared" si="12"/>
        <v>9.563242101977365E-2</v>
      </c>
      <c r="M118" s="73">
        <f t="shared" si="13"/>
        <v>2.64E-2</v>
      </c>
      <c r="N118" s="73">
        <f t="shared" si="17"/>
        <v>3.7999999999999999E-2</v>
      </c>
      <c r="O118" s="74">
        <f t="shared" si="14"/>
        <v>6.9232421019773643E-2</v>
      </c>
      <c r="P118" s="73">
        <f t="shared" si="18"/>
        <v>5.7632421019773651E-2</v>
      </c>
      <c r="Q118" s="73">
        <f t="shared" si="19"/>
        <v>-1.4915609615736458E-2</v>
      </c>
      <c r="R118" s="73">
        <f t="shared" si="20"/>
        <v>4.53E-2</v>
      </c>
      <c r="S118" s="74">
        <f t="shared" si="21"/>
        <v>-6.0215609615736458E-2</v>
      </c>
      <c r="U118" s="75"/>
      <c r="V118" s="75"/>
      <c r="W118" s="75"/>
      <c r="X118" s="75"/>
      <c r="Y118" s="75"/>
      <c r="Z118" s="75"/>
      <c r="AA118" s="75"/>
      <c r="AB118" s="75"/>
      <c r="AC118" s="75"/>
      <c r="AE118" s="75"/>
      <c r="AF118" s="75"/>
      <c r="AG118" s="75"/>
      <c r="AH118" s="75"/>
      <c r="AI118" s="75"/>
      <c r="AJ118" s="75"/>
      <c r="AK118" s="75"/>
      <c r="AL118" s="75"/>
      <c r="AM118" s="75"/>
      <c r="AO118" s="75"/>
      <c r="AP118" s="75"/>
      <c r="AQ118" s="75"/>
      <c r="AR118" s="75"/>
      <c r="AS118" s="75"/>
      <c r="AT118" s="75"/>
      <c r="AU118" s="75"/>
      <c r="AV118" s="75"/>
      <c r="AW118" s="75"/>
    </row>
    <row r="119" spans="1:49">
      <c r="A119" s="69">
        <v>12966</v>
      </c>
      <c r="B119" s="82">
        <v>8.5000000000000006E-2</v>
      </c>
      <c r="C119" s="65">
        <v>8.6999999999999994E-2</v>
      </c>
      <c r="D119" s="65">
        <v>2.3999999999999998E-3</v>
      </c>
      <c r="E119" s="65">
        <v>2.9666666666666669E-3</v>
      </c>
      <c r="F119" s="65">
        <v>3.2416666666666666E-3</v>
      </c>
      <c r="G119" s="65">
        <v>3.1041666666666665E-3</v>
      </c>
      <c r="H119" s="65">
        <v>3.6833333333333336E-3</v>
      </c>
      <c r="I119" s="65">
        <f t="shared" si="11"/>
        <v>8.2600000000000007E-2</v>
      </c>
      <c r="J119" s="65">
        <f t="shared" si="15"/>
        <v>8.1895833333333334E-2</v>
      </c>
      <c r="K119" s="65">
        <f t="shared" si="16"/>
        <v>8.3316666666666664E-2</v>
      </c>
      <c r="L119" s="73">
        <f t="shared" si="12"/>
        <v>0.34050651421566802</v>
      </c>
      <c r="M119" s="73">
        <f t="shared" si="13"/>
        <v>2.8799999999999999E-2</v>
      </c>
      <c r="N119" s="73">
        <f t="shared" si="17"/>
        <v>3.7249999999999998E-2</v>
      </c>
      <c r="O119" s="74">
        <f t="shared" si="14"/>
        <v>0.31170651421566803</v>
      </c>
      <c r="P119" s="73">
        <f t="shared" si="18"/>
        <v>0.30325651421566802</v>
      </c>
      <c r="Q119" s="73">
        <f t="shared" si="19"/>
        <v>0.27520153905882383</v>
      </c>
      <c r="R119" s="73">
        <f t="shared" si="20"/>
        <v>4.4200000000000003E-2</v>
      </c>
      <c r="S119" s="74">
        <f t="shared" si="21"/>
        <v>0.23100153905882381</v>
      </c>
      <c r="U119" s="75"/>
      <c r="V119" s="75"/>
      <c r="W119" s="75"/>
      <c r="X119" s="75"/>
      <c r="Y119" s="75"/>
      <c r="Z119" s="75"/>
      <c r="AA119" s="75"/>
      <c r="AB119" s="75"/>
      <c r="AC119" s="75"/>
      <c r="AE119" s="75"/>
      <c r="AF119" s="75"/>
      <c r="AG119" s="75"/>
      <c r="AH119" s="75"/>
      <c r="AI119" s="75"/>
      <c r="AJ119" s="75"/>
      <c r="AK119" s="75"/>
      <c r="AL119" s="75"/>
      <c r="AM119" s="75"/>
      <c r="AO119" s="75"/>
      <c r="AP119" s="75"/>
      <c r="AQ119" s="75"/>
      <c r="AR119" s="75"/>
      <c r="AS119" s="75"/>
      <c r="AT119" s="75"/>
      <c r="AU119" s="75"/>
      <c r="AV119" s="75"/>
      <c r="AW119" s="75"/>
    </row>
    <row r="120" spans="1:49">
      <c r="A120" s="69">
        <v>12997</v>
      </c>
      <c r="B120" s="82">
        <v>2.8000000000000001E-2</v>
      </c>
      <c r="C120" s="65">
        <v>5.6299999999999996E-2</v>
      </c>
      <c r="D120" s="65">
        <v>2.3E-3</v>
      </c>
      <c r="E120" s="65">
        <v>3.0000000000000001E-3</v>
      </c>
      <c r="F120" s="65">
        <v>3.225E-3</v>
      </c>
      <c r="G120" s="65">
        <v>3.1125000000000002E-3</v>
      </c>
      <c r="H120" s="65">
        <v>3.7000000000000006E-3</v>
      </c>
      <c r="I120" s="65">
        <f t="shared" si="11"/>
        <v>2.5700000000000001E-2</v>
      </c>
      <c r="J120" s="65">
        <f t="shared" si="15"/>
        <v>2.48875E-2</v>
      </c>
      <c r="K120" s="65">
        <f t="shared" si="16"/>
        <v>5.2599999999999994E-2</v>
      </c>
      <c r="L120" s="73">
        <f t="shared" si="12"/>
        <v>0.29869069514061519</v>
      </c>
      <c r="M120" s="73">
        <f t="shared" si="13"/>
        <v>2.76E-2</v>
      </c>
      <c r="N120" s="73">
        <f t="shared" si="17"/>
        <v>3.7350000000000001E-2</v>
      </c>
      <c r="O120" s="74">
        <f t="shared" si="14"/>
        <v>0.27109069514061518</v>
      </c>
      <c r="P120" s="73">
        <f t="shared" si="18"/>
        <v>0.2613406951406152</v>
      </c>
      <c r="Q120" s="73">
        <f t="shared" si="19"/>
        <v>0.31171037657789036</v>
      </c>
      <c r="R120" s="73">
        <f t="shared" si="20"/>
        <v>4.4400000000000009E-2</v>
      </c>
      <c r="S120" s="74">
        <f t="shared" si="21"/>
        <v>0.26731037657789036</v>
      </c>
      <c r="U120" s="75"/>
      <c r="V120" s="75"/>
      <c r="W120" s="75"/>
      <c r="X120" s="75"/>
      <c r="Y120" s="75"/>
      <c r="Z120" s="75"/>
      <c r="AA120" s="75"/>
      <c r="AB120" s="75"/>
      <c r="AC120" s="75"/>
      <c r="AE120" s="75"/>
      <c r="AF120" s="75"/>
      <c r="AG120" s="75"/>
      <c r="AH120" s="75"/>
      <c r="AI120" s="75"/>
      <c r="AJ120" s="75"/>
      <c r="AK120" s="75"/>
      <c r="AL120" s="75"/>
      <c r="AM120" s="75"/>
      <c r="AO120" s="75"/>
      <c r="AP120" s="75"/>
      <c r="AQ120" s="75"/>
      <c r="AR120" s="75"/>
      <c r="AS120" s="75"/>
      <c r="AT120" s="75"/>
      <c r="AU120" s="75"/>
      <c r="AV120" s="75"/>
      <c r="AW120" s="75"/>
    </row>
    <row r="121" spans="1:49">
      <c r="A121" s="69">
        <v>13028</v>
      </c>
      <c r="B121" s="82">
        <v>2.5600000000000001E-2</v>
      </c>
      <c r="C121" s="65">
        <v>-1.2199999999999999E-2</v>
      </c>
      <c r="D121" s="65">
        <v>2.3E-3</v>
      </c>
      <c r="E121" s="65">
        <v>2.9916666666666663E-3</v>
      </c>
      <c r="F121" s="65">
        <v>3.2083333333333334E-3</v>
      </c>
      <c r="G121" s="65">
        <v>3.0999999999999999E-3</v>
      </c>
      <c r="H121" s="65">
        <v>3.6916666666666664E-3</v>
      </c>
      <c r="I121" s="65">
        <f t="shared" si="11"/>
        <v>2.3300000000000001E-2</v>
      </c>
      <c r="J121" s="65">
        <f t="shared" si="15"/>
        <v>2.2500000000000003E-2</v>
      </c>
      <c r="K121" s="65">
        <f t="shared" si="16"/>
        <v>-1.5891666666666665E-2</v>
      </c>
      <c r="L121" s="73">
        <f t="shared" si="12"/>
        <v>0.3363471224402681</v>
      </c>
      <c r="M121" s="73">
        <f t="shared" si="13"/>
        <v>2.76E-2</v>
      </c>
      <c r="N121" s="73">
        <f t="shared" si="17"/>
        <v>3.7199999999999997E-2</v>
      </c>
      <c r="O121" s="74">
        <f t="shared" si="14"/>
        <v>0.30874712244026808</v>
      </c>
      <c r="P121" s="73">
        <f t="shared" si="18"/>
        <v>0.29914712244026809</v>
      </c>
      <c r="Q121" s="73">
        <f t="shared" si="19"/>
        <v>0.28351412578864821</v>
      </c>
      <c r="R121" s="73">
        <f t="shared" si="20"/>
        <v>4.4299999999999999E-2</v>
      </c>
      <c r="S121" s="74">
        <f t="shared" si="21"/>
        <v>0.2392141257886482</v>
      </c>
      <c r="U121" s="75"/>
      <c r="V121" s="75"/>
      <c r="W121" s="75"/>
      <c r="X121" s="75"/>
      <c r="Y121" s="75"/>
      <c r="Z121" s="75"/>
      <c r="AA121" s="75"/>
      <c r="AB121" s="75"/>
      <c r="AC121" s="75"/>
      <c r="AE121" s="75"/>
      <c r="AF121" s="75"/>
      <c r="AG121" s="75"/>
      <c r="AH121" s="75"/>
      <c r="AI121" s="75"/>
      <c r="AJ121" s="75"/>
      <c r="AK121" s="75"/>
      <c r="AL121" s="75"/>
      <c r="AM121" s="75"/>
      <c r="AO121" s="75"/>
      <c r="AP121" s="75"/>
      <c r="AQ121" s="75"/>
      <c r="AR121" s="75"/>
      <c r="AS121" s="75"/>
      <c r="AT121" s="75"/>
      <c r="AU121" s="75"/>
      <c r="AV121" s="75"/>
      <c r="AW121" s="75"/>
    </row>
    <row r="122" spans="1:49">
      <c r="A122" s="69">
        <v>13058</v>
      </c>
      <c r="B122" s="82">
        <v>7.7700000000000005E-2</v>
      </c>
      <c r="C122" s="65">
        <v>0.12240000000000001</v>
      </c>
      <c r="D122" s="65">
        <v>2.3E-3</v>
      </c>
      <c r="E122" s="65">
        <v>2.9333333333333334E-3</v>
      </c>
      <c r="F122" s="65">
        <v>3.1833333333333332E-3</v>
      </c>
      <c r="G122" s="65">
        <v>3.058333333333333E-3</v>
      </c>
      <c r="H122" s="65">
        <v>3.666666666666667E-3</v>
      </c>
      <c r="I122" s="65">
        <f t="shared" si="11"/>
        <v>7.5400000000000009E-2</v>
      </c>
      <c r="J122" s="65">
        <f t="shared" si="15"/>
        <v>7.4641666666666676E-2</v>
      </c>
      <c r="K122" s="65">
        <f t="shared" si="16"/>
        <v>0.11873333333333334</v>
      </c>
      <c r="L122" s="73">
        <f t="shared" si="12"/>
        <v>0.48258317258994943</v>
      </c>
      <c r="M122" s="73">
        <f t="shared" si="13"/>
        <v>2.76E-2</v>
      </c>
      <c r="N122" s="73">
        <f t="shared" si="17"/>
        <v>3.6699999999999997E-2</v>
      </c>
      <c r="O122" s="74">
        <f t="shared" si="14"/>
        <v>0.45498317258994941</v>
      </c>
      <c r="P122" s="73">
        <f t="shared" si="18"/>
        <v>0.44588317258994942</v>
      </c>
      <c r="Q122" s="73">
        <f t="shared" si="19"/>
        <v>0.54340717247180015</v>
      </c>
      <c r="R122" s="73">
        <f t="shared" si="20"/>
        <v>4.4000000000000004E-2</v>
      </c>
      <c r="S122" s="74">
        <f t="shared" si="21"/>
        <v>0.49940717247180016</v>
      </c>
      <c r="U122" s="75"/>
      <c r="V122" s="75"/>
      <c r="W122" s="75"/>
      <c r="X122" s="75"/>
      <c r="Y122" s="75"/>
      <c r="Z122" s="75"/>
      <c r="AA122" s="75"/>
      <c r="AB122" s="75"/>
      <c r="AC122" s="75"/>
      <c r="AE122" s="75"/>
      <c r="AF122" s="75"/>
      <c r="AG122" s="75"/>
      <c r="AH122" s="75"/>
      <c r="AI122" s="75"/>
      <c r="AJ122" s="75"/>
      <c r="AK122" s="75"/>
      <c r="AL122" s="75"/>
      <c r="AM122" s="75"/>
      <c r="AO122" s="75"/>
      <c r="AP122" s="75"/>
      <c r="AQ122" s="75"/>
      <c r="AR122" s="75"/>
      <c r="AS122" s="75"/>
      <c r="AT122" s="75"/>
      <c r="AU122" s="75"/>
      <c r="AV122" s="75"/>
      <c r="AW122" s="75"/>
    </row>
    <row r="123" spans="1:49">
      <c r="A123" s="69">
        <v>13089</v>
      </c>
      <c r="B123" s="82">
        <v>4.7399999999999998E-2</v>
      </c>
      <c r="C123" s="65">
        <v>1.0800000000000001E-2</v>
      </c>
      <c r="D123" s="65">
        <v>2.3999999999999998E-3</v>
      </c>
      <c r="E123" s="65">
        <v>2.891666666666667E-3</v>
      </c>
      <c r="F123" s="65">
        <v>3.1083333333333336E-3</v>
      </c>
      <c r="G123" s="65">
        <v>3.0000000000000005E-3</v>
      </c>
      <c r="H123" s="65">
        <v>3.6249999999999998E-3</v>
      </c>
      <c r="I123" s="65">
        <f t="shared" si="11"/>
        <v>4.4999999999999998E-2</v>
      </c>
      <c r="J123" s="65">
        <f t="shared" si="15"/>
        <v>4.4399999999999995E-2</v>
      </c>
      <c r="K123" s="65">
        <f t="shared" si="16"/>
        <v>7.1750000000000008E-3</v>
      </c>
      <c r="L123" s="73">
        <f t="shared" si="12"/>
        <v>0.41917164592461442</v>
      </c>
      <c r="M123" s="73">
        <f t="shared" si="13"/>
        <v>2.8799999999999999E-2</v>
      </c>
      <c r="N123" s="73">
        <f t="shared" si="17"/>
        <v>3.6000000000000004E-2</v>
      </c>
      <c r="O123" s="74">
        <f t="shared" si="14"/>
        <v>0.39037164592461443</v>
      </c>
      <c r="P123" s="73">
        <f t="shared" si="18"/>
        <v>0.38317164592461439</v>
      </c>
      <c r="Q123" s="73">
        <f t="shared" si="19"/>
        <v>0.56760045210459809</v>
      </c>
      <c r="R123" s="73">
        <f t="shared" si="20"/>
        <v>4.3499999999999997E-2</v>
      </c>
      <c r="S123" s="74">
        <f t="shared" si="21"/>
        <v>0.5241004521045981</v>
      </c>
      <c r="U123" s="75"/>
      <c r="V123" s="75"/>
      <c r="W123" s="75"/>
      <c r="X123" s="75"/>
      <c r="Y123" s="75"/>
      <c r="Z123" s="75"/>
      <c r="AA123" s="75"/>
      <c r="AB123" s="75"/>
      <c r="AC123" s="75"/>
      <c r="AE123" s="75"/>
      <c r="AF123" s="75"/>
      <c r="AG123" s="75"/>
      <c r="AH123" s="75"/>
      <c r="AI123" s="75"/>
      <c r="AJ123" s="75"/>
      <c r="AK123" s="75"/>
      <c r="AL123" s="75"/>
      <c r="AM123" s="75"/>
      <c r="AO123" s="75"/>
      <c r="AP123" s="75"/>
      <c r="AQ123" s="75"/>
      <c r="AR123" s="75"/>
      <c r="AS123" s="75"/>
      <c r="AT123" s="75"/>
      <c r="AU123" s="75"/>
      <c r="AV123" s="75"/>
      <c r="AW123" s="75"/>
    </row>
    <row r="124" spans="1:49">
      <c r="A124" s="69">
        <v>13119</v>
      </c>
      <c r="B124" s="82">
        <v>3.9399999999999998E-2</v>
      </c>
      <c r="C124" s="65">
        <v>4.7900000000000012E-2</v>
      </c>
      <c r="D124" s="65">
        <v>2.3999999999999998E-3</v>
      </c>
      <c r="E124" s="65">
        <v>2.8666666666666667E-3</v>
      </c>
      <c r="F124" s="65">
        <v>3.0416666666666665E-3</v>
      </c>
      <c r="G124" s="65">
        <v>2.9541666666666666E-3</v>
      </c>
      <c r="H124" s="65">
        <v>3.5750000000000001E-3</v>
      </c>
      <c r="I124" s="65">
        <f t="shared" si="11"/>
        <v>3.6999999999999998E-2</v>
      </c>
      <c r="J124" s="65">
        <f t="shared" si="15"/>
        <v>3.644583333333333E-2</v>
      </c>
      <c r="K124" s="65">
        <f t="shared" si="16"/>
        <v>4.432500000000001E-2</v>
      </c>
      <c r="L124" s="73">
        <f t="shared" si="12"/>
        <v>0.47656357234639102</v>
      </c>
      <c r="M124" s="73">
        <f t="shared" si="13"/>
        <v>2.8799999999999999E-2</v>
      </c>
      <c r="N124" s="73">
        <f t="shared" si="17"/>
        <v>3.5449999999999995E-2</v>
      </c>
      <c r="O124" s="74">
        <f t="shared" si="14"/>
        <v>0.44776357234639103</v>
      </c>
      <c r="P124" s="73">
        <f t="shared" si="18"/>
        <v>0.44111357234639104</v>
      </c>
      <c r="Q124" s="73">
        <f t="shared" si="19"/>
        <v>0.76652168379439511</v>
      </c>
      <c r="R124" s="73">
        <f t="shared" si="20"/>
        <v>4.2900000000000001E-2</v>
      </c>
      <c r="S124" s="74">
        <f t="shared" si="21"/>
        <v>0.72362168379439507</v>
      </c>
      <c r="U124" s="75"/>
      <c r="V124" s="75"/>
      <c r="W124" s="75"/>
      <c r="X124" s="75"/>
      <c r="Y124" s="75"/>
      <c r="Z124" s="75"/>
      <c r="AA124" s="75"/>
      <c r="AB124" s="75"/>
      <c r="AC124" s="75"/>
      <c r="AE124" s="75"/>
      <c r="AF124" s="75"/>
      <c r="AG124" s="75"/>
      <c r="AH124" s="75"/>
      <c r="AI124" s="75"/>
      <c r="AJ124" s="75"/>
      <c r="AK124" s="75"/>
      <c r="AL124" s="75"/>
      <c r="AM124" s="75"/>
      <c r="AO124" s="75"/>
      <c r="AP124" s="75"/>
      <c r="AQ124" s="75"/>
      <c r="AR124" s="75"/>
      <c r="AS124" s="75"/>
      <c r="AT124" s="75"/>
      <c r="AU124" s="75"/>
      <c r="AV124" s="75"/>
      <c r="AW124" s="75"/>
    </row>
    <row r="125" spans="1:49">
      <c r="A125" s="69">
        <v>13150</v>
      </c>
      <c r="B125" s="82">
        <v>6.7000000000000004E-2</v>
      </c>
      <c r="C125" s="65">
        <v>0.11030000000000001</v>
      </c>
      <c r="D125" s="65">
        <v>2.3999999999999998E-3</v>
      </c>
      <c r="E125" s="65">
        <v>2.8083333333333333E-3</v>
      </c>
      <c r="F125" s="65">
        <v>2.9749999999999998E-3</v>
      </c>
      <c r="G125" s="65">
        <v>2.891666666666667E-3</v>
      </c>
      <c r="H125" s="65">
        <v>3.5083333333333334E-3</v>
      </c>
      <c r="I125" s="65">
        <f t="shared" si="11"/>
        <v>6.4600000000000005E-2</v>
      </c>
      <c r="J125" s="65">
        <f t="shared" si="15"/>
        <v>6.4108333333333337E-2</v>
      </c>
      <c r="K125" s="65">
        <f t="shared" si="16"/>
        <v>0.10679166666666667</v>
      </c>
      <c r="L125" s="73">
        <f t="shared" si="12"/>
        <v>0.64302151600125068</v>
      </c>
      <c r="M125" s="73">
        <f t="shared" si="13"/>
        <v>2.8799999999999999E-2</v>
      </c>
      <c r="N125" s="73">
        <f t="shared" si="17"/>
        <v>3.4700000000000002E-2</v>
      </c>
      <c r="O125" s="74">
        <f t="shared" si="14"/>
        <v>0.61422151600125063</v>
      </c>
      <c r="P125" s="73">
        <f t="shared" si="18"/>
        <v>0.60832151600125073</v>
      </c>
      <c r="Q125" s="73">
        <f t="shared" si="19"/>
        <v>1.0077480044189957</v>
      </c>
      <c r="R125" s="73">
        <f t="shared" si="20"/>
        <v>4.2099999999999999E-2</v>
      </c>
      <c r="S125" s="74">
        <f t="shared" si="21"/>
        <v>0.96564800441899568</v>
      </c>
      <c r="U125" s="75"/>
      <c r="V125" s="75"/>
      <c r="W125" s="75"/>
      <c r="X125" s="75"/>
      <c r="Y125" s="75"/>
      <c r="Z125" s="75"/>
      <c r="AA125" s="75"/>
      <c r="AB125" s="75"/>
      <c r="AC125" s="75"/>
      <c r="AE125" s="75"/>
      <c r="AF125" s="75"/>
      <c r="AG125" s="75"/>
      <c r="AH125" s="75"/>
      <c r="AI125" s="75"/>
      <c r="AJ125" s="75"/>
      <c r="AK125" s="75"/>
      <c r="AL125" s="75"/>
      <c r="AM125" s="75"/>
      <c r="AO125" s="75"/>
      <c r="AP125" s="75"/>
      <c r="AQ125" s="75"/>
      <c r="AR125" s="75"/>
      <c r="AS125" s="75"/>
      <c r="AT125" s="75"/>
      <c r="AU125" s="75"/>
      <c r="AV125" s="75"/>
      <c r="AW125" s="75"/>
    </row>
    <row r="126" spans="1:49">
      <c r="A126" s="69">
        <v>13181</v>
      </c>
      <c r="B126" s="82">
        <v>2.24E-2</v>
      </c>
      <c r="C126" s="65">
        <v>-3.4200000000000001E-2</v>
      </c>
      <c r="D126" s="65">
        <v>2.3E-3</v>
      </c>
      <c r="E126" s="65">
        <v>2.7666666666666668E-3</v>
      </c>
      <c r="F126" s="65">
        <v>2.9583333333333332E-3</v>
      </c>
      <c r="G126" s="65">
        <v>2.8625E-3</v>
      </c>
      <c r="H126" s="65">
        <v>3.4749999999999998E-3</v>
      </c>
      <c r="I126" s="65">
        <f t="shared" si="11"/>
        <v>2.01E-2</v>
      </c>
      <c r="J126" s="65">
        <f t="shared" si="15"/>
        <v>1.9537499999999999E-2</v>
      </c>
      <c r="K126" s="65">
        <f t="shared" si="16"/>
        <v>-3.7675E-2</v>
      </c>
      <c r="L126" s="73">
        <f t="shared" si="12"/>
        <v>0.73912951440074348</v>
      </c>
      <c r="M126" s="73">
        <f t="shared" si="13"/>
        <v>2.76E-2</v>
      </c>
      <c r="N126" s="73">
        <f t="shared" si="17"/>
        <v>3.4349999999999999E-2</v>
      </c>
      <c r="O126" s="74">
        <f t="shared" si="14"/>
        <v>0.71152951440074352</v>
      </c>
      <c r="P126" s="73">
        <f t="shared" si="18"/>
        <v>0.70477951440074349</v>
      </c>
      <c r="Q126" s="73">
        <f t="shared" si="19"/>
        <v>1.1875936627570698</v>
      </c>
      <c r="R126" s="73">
        <f t="shared" si="20"/>
        <v>4.1700000000000001E-2</v>
      </c>
      <c r="S126" s="74">
        <f t="shared" si="21"/>
        <v>1.1458936627570697</v>
      </c>
      <c r="U126" s="75"/>
      <c r="V126" s="75"/>
      <c r="W126" s="75"/>
      <c r="X126" s="75"/>
      <c r="Y126" s="75"/>
      <c r="Z126" s="75"/>
      <c r="AA126" s="75"/>
      <c r="AB126" s="75"/>
      <c r="AC126" s="75"/>
      <c r="AE126" s="75"/>
      <c r="AF126" s="75"/>
      <c r="AG126" s="75"/>
      <c r="AH126" s="75"/>
      <c r="AI126" s="75"/>
      <c r="AJ126" s="75"/>
      <c r="AK126" s="75"/>
      <c r="AL126" s="75"/>
      <c r="AM126" s="75"/>
      <c r="AO126" s="75"/>
      <c r="AP126" s="75"/>
      <c r="AQ126" s="75"/>
      <c r="AR126" s="75"/>
      <c r="AS126" s="75"/>
      <c r="AT126" s="75"/>
      <c r="AU126" s="75"/>
      <c r="AV126" s="75"/>
      <c r="AW126" s="75"/>
    </row>
    <row r="127" spans="1:49">
      <c r="A127" s="69">
        <v>13210</v>
      </c>
      <c r="B127" s="82">
        <v>2.6800000000000001E-2</v>
      </c>
      <c r="C127" s="65">
        <v>3.3E-3</v>
      </c>
      <c r="D127" s="65">
        <v>2.3999999999999998E-3</v>
      </c>
      <c r="E127" s="65">
        <v>2.7416666666666666E-3</v>
      </c>
      <c r="F127" s="65">
        <v>2.9583333333333332E-3</v>
      </c>
      <c r="G127" s="65">
        <v>2.8500000000000001E-3</v>
      </c>
      <c r="H127" s="65">
        <v>3.4749999999999998E-3</v>
      </c>
      <c r="I127" s="65">
        <f t="shared" si="11"/>
        <v>2.4400000000000002E-2</v>
      </c>
      <c r="J127" s="65">
        <f t="shared" si="15"/>
        <v>2.3949999999999999E-2</v>
      </c>
      <c r="K127" s="65">
        <f t="shared" si="16"/>
        <v>-1.7499999999999981E-4</v>
      </c>
      <c r="L127" s="73">
        <f t="shared" si="12"/>
        <v>0.83831396477937314</v>
      </c>
      <c r="M127" s="73">
        <f t="shared" si="13"/>
        <v>2.8799999999999999E-2</v>
      </c>
      <c r="N127" s="73">
        <f t="shared" si="17"/>
        <v>3.4200000000000001E-2</v>
      </c>
      <c r="O127" s="74">
        <f t="shared" si="14"/>
        <v>0.8095139647793731</v>
      </c>
      <c r="P127" s="73">
        <f t="shared" si="18"/>
        <v>0.80411396477937314</v>
      </c>
      <c r="Q127" s="73">
        <f t="shared" si="19"/>
        <v>0.98751491609541597</v>
      </c>
      <c r="R127" s="73">
        <f t="shared" si="20"/>
        <v>4.1700000000000001E-2</v>
      </c>
      <c r="S127" s="74">
        <f t="shared" si="21"/>
        <v>0.94581491609541601</v>
      </c>
      <c r="U127" s="75"/>
      <c r="V127" s="75"/>
      <c r="W127" s="75"/>
      <c r="X127" s="75"/>
      <c r="Y127" s="75"/>
      <c r="Z127" s="75"/>
      <c r="AA127" s="75"/>
      <c r="AB127" s="75"/>
      <c r="AC127" s="75"/>
      <c r="AE127" s="75"/>
      <c r="AF127" s="75"/>
      <c r="AG127" s="75"/>
      <c r="AH127" s="75"/>
      <c r="AI127" s="75"/>
      <c r="AJ127" s="75"/>
      <c r="AK127" s="75"/>
      <c r="AL127" s="75"/>
      <c r="AM127" s="75"/>
      <c r="AO127" s="75"/>
      <c r="AP127" s="75"/>
      <c r="AQ127" s="75"/>
      <c r="AR127" s="75"/>
      <c r="AS127" s="75"/>
      <c r="AT127" s="75"/>
      <c r="AU127" s="75"/>
      <c r="AV127" s="75"/>
      <c r="AW127" s="75"/>
    </row>
    <row r="128" spans="1:49">
      <c r="A128" s="69">
        <v>13241</v>
      </c>
      <c r="B128" s="82">
        <v>-7.51E-2</v>
      </c>
      <c r="C128" s="65">
        <v>-8.14E-2</v>
      </c>
      <c r="D128" s="65">
        <v>2.2000000000000001E-3</v>
      </c>
      <c r="E128" s="65">
        <v>2.7416666666666666E-3</v>
      </c>
      <c r="F128" s="65">
        <v>2.9749999999999998E-3</v>
      </c>
      <c r="G128" s="65">
        <v>2.8583333333333334E-3</v>
      </c>
      <c r="H128" s="65">
        <v>3.4749999999999998E-3</v>
      </c>
      <c r="I128" s="65">
        <f t="shared" si="11"/>
        <v>-7.7299999999999994E-2</v>
      </c>
      <c r="J128" s="65">
        <f t="shared" si="15"/>
        <v>-7.7958333333333338E-2</v>
      </c>
      <c r="K128" s="65">
        <f t="shared" si="16"/>
        <v>-8.4875000000000006E-2</v>
      </c>
      <c r="L128" s="73">
        <f t="shared" si="12"/>
        <v>0.54850326596033061</v>
      </c>
      <c r="M128" s="73">
        <f t="shared" si="13"/>
        <v>2.64E-2</v>
      </c>
      <c r="N128" s="73">
        <f t="shared" si="17"/>
        <v>3.4299999999999997E-2</v>
      </c>
      <c r="O128" s="74">
        <f t="shared" si="14"/>
        <v>0.52210326596033063</v>
      </c>
      <c r="P128" s="73">
        <f t="shared" si="18"/>
        <v>0.51420326596033061</v>
      </c>
      <c r="Q128" s="73">
        <f t="shared" si="19"/>
        <v>0.63332546244878252</v>
      </c>
      <c r="R128" s="73">
        <f t="shared" si="20"/>
        <v>4.1700000000000001E-2</v>
      </c>
      <c r="S128" s="74">
        <f t="shared" si="21"/>
        <v>0.59162546244878256</v>
      </c>
      <c r="U128" s="75"/>
      <c r="V128" s="75"/>
      <c r="W128" s="75"/>
      <c r="X128" s="75"/>
      <c r="Y128" s="75"/>
      <c r="Z128" s="75"/>
      <c r="AA128" s="75"/>
      <c r="AB128" s="75"/>
      <c r="AC128" s="75"/>
      <c r="AE128" s="75"/>
      <c r="AF128" s="75"/>
      <c r="AG128" s="75"/>
      <c r="AH128" s="75"/>
      <c r="AI128" s="75"/>
      <c r="AJ128" s="75"/>
      <c r="AK128" s="75"/>
      <c r="AL128" s="75"/>
      <c r="AM128" s="75"/>
      <c r="AO128" s="75"/>
      <c r="AP128" s="75"/>
      <c r="AQ128" s="75"/>
      <c r="AR128" s="75"/>
      <c r="AS128" s="75"/>
      <c r="AT128" s="75"/>
      <c r="AU128" s="75"/>
      <c r="AV128" s="75"/>
      <c r="AW128" s="75"/>
    </row>
    <row r="129" spans="1:49">
      <c r="A129" s="69">
        <v>13271</v>
      </c>
      <c r="B129" s="82">
        <v>5.45E-2</v>
      </c>
      <c r="C129" s="65">
        <v>7.6100000000000001E-2</v>
      </c>
      <c r="D129" s="65">
        <v>2.2000000000000001E-3</v>
      </c>
      <c r="E129" s="65">
        <v>2.725E-3</v>
      </c>
      <c r="F129" s="65">
        <v>2.9416666666666662E-3</v>
      </c>
      <c r="G129" s="65">
        <v>2.8333333333333331E-3</v>
      </c>
      <c r="H129" s="65">
        <v>3.4499999999999999E-3</v>
      </c>
      <c r="I129" s="65">
        <f t="shared" si="11"/>
        <v>5.2299999999999999E-2</v>
      </c>
      <c r="J129" s="65">
        <f t="shared" si="15"/>
        <v>5.1666666666666666E-2</v>
      </c>
      <c r="K129" s="65">
        <f t="shared" si="16"/>
        <v>7.2650000000000006E-2</v>
      </c>
      <c r="L129" s="73">
        <f t="shared" si="12"/>
        <v>0.56873541546274198</v>
      </c>
      <c r="M129" s="73">
        <f t="shared" si="13"/>
        <v>2.64E-2</v>
      </c>
      <c r="N129" s="73">
        <f t="shared" si="17"/>
        <v>3.3999999999999996E-2</v>
      </c>
      <c r="O129" s="74">
        <f t="shared" si="14"/>
        <v>0.542335415462742</v>
      </c>
      <c r="P129" s="73">
        <f t="shared" si="18"/>
        <v>0.53473541546274195</v>
      </c>
      <c r="Q129" s="73">
        <f t="shared" si="19"/>
        <v>0.58258736731598693</v>
      </c>
      <c r="R129" s="73">
        <f t="shared" si="20"/>
        <v>4.1399999999999999E-2</v>
      </c>
      <c r="S129" s="74">
        <f t="shared" si="21"/>
        <v>0.54118736731598693</v>
      </c>
      <c r="U129" s="75"/>
      <c r="V129" s="75"/>
      <c r="W129" s="75"/>
      <c r="X129" s="75"/>
      <c r="Y129" s="75"/>
      <c r="Z129" s="75"/>
      <c r="AA129" s="75"/>
      <c r="AB129" s="75"/>
      <c r="AC129" s="75"/>
      <c r="AE129" s="75"/>
      <c r="AF129" s="75"/>
      <c r="AG129" s="75"/>
      <c r="AH129" s="75"/>
      <c r="AI129" s="75"/>
      <c r="AJ129" s="75"/>
      <c r="AK129" s="75"/>
      <c r="AL129" s="75"/>
      <c r="AM129" s="75"/>
      <c r="AO129" s="75"/>
      <c r="AP129" s="75"/>
      <c r="AQ129" s="75"/>
      <c r="AR129" s="75"/>
      <c r="AS129" s="75"/>
      <c r="AT129" s="75"/>
      <c r="AU129" s="75"/>
      <c r="AV129" s="75"/>
      <c r="AW129" s="75"/>
    </row>
    <row r="130" spans="1:49">
      <c r="A130" s="69">
        <v>13302</v>
      </c>
      <c r="B130" s="82">
        <v>3.3300000000000003E-2</v>
      </c>
      <c r="C130" s="65">
        <v>3.5000000000000003E-2</v>
      </c>
      <c r="D130" s="65">
        <v>2.3999999999999998E-3</v>
      </c>
      <c r="E130" s="65">
        <v>2.7000000000000001E-3</v>
      </c>
      <c r="F130" s="65">
        <v>2.9249999999999996E-3</v>
      </c>
      <c r="G130" s="65">
        <v>2.8124999999999999E-3</v>
      </c>
      <c r="H130" s="65">
        <v>3.4333333333333334E-3</v>
      </c>
      <c r="I130" s="65">
        <f t="shared" si="11"/>
        <v>3.0900000000000004E-2</v>
      </c>
      <c r="J130" s="65">
        <f t="shared" si="15"/>
        <v>3.0487500000000004E-2</v>
      </c>
      <c r="K130" s="65">
        <f t="shared" si="16"/>
        <v>3.1566666666666673E-2</v>
      </c>
      <c r="L130" s="73">
        <f t="shared" si="12"/>
        <v>0.51507085222698512</v>
      </c>
      <c r="M130" s="73">
        <f t="shared" si="13"/>
        <v>2.8799999999999999E-2</v>
      </c>
      <c r="N130" s="73">
        <f t="shared" si="17"/>
        <v>3.3750000000000002E-2</v>
      </c>
      <c r="O130" s="74">
        <f t="shared" si="14"/>
        <v>0.48627085222698513</v>
      </c>
      <c r="P130" s="73">
        <f t="shared" si="18"/>
        <v>0.48132085222698512</v>
      </c>
      <c r="Q130" s="73">
        <f t="shared" si="19"/>
        <v>0.48421341534255746</v>
      </c>
      <c r="R130" s="73">
        <f t="shared" si="20"/>
        <v>4.1200000000000001E-2</v>
      </c>
      <c r="S130" s="74">
        <f t="shared" si="21"/>
        <v>0.44301341534255745</v>
      </c>
      <c r="U130" s="75"/>
      <c r="V130" s="75"/>
      <c r="W130" s="75"/>
      <c r="X130" s="75"/>
      <c r="Y130" s="75"/>
      <c r="Z130" s="75"/>
      <c r="AA130" s="75"/>
      <c r="AB130" s="75"/>
      <c r="AC130" s="75"/>
      <c r="AE130" s="75"/>
      <c r="AF130" s="75"/>
      <c r="AG130" s="75"/>
      <c r="AH130" s="75"/>
      <c r="AI130" s="75"/>
      <c r="AJ130" s="75"/>
      <c r="AK130" s="75"/>
      <c r="AL130" s="75"/>
      <c r="AM130" s="75"/>
      <c r="AO130" s="75"/>
      <c r="AP130" s="75"/>
      <c r="AQ130" s="75"/>
      <c r="AR130" s="75"/>
      <c r="AS130" s="75"/>
      <c r="AT130" s="75"/>
      <c r="AU130" s="75"/>
      <c r="AV130" s="75"/>
      <c r="AW130" s="75"/>
    </row>
    <row r="131" spans="1:49">
      <c r="A131" s="69">
        <v>13332</v>
      </c>
      <c r="B131" s="82">
        <v>7.0099999999999996E-2</v>
      </c>
      <c r="C131" s="65">
        <v>0.1009</v>
      </c>
      <c r="D131" s="65">
        <v>2.3E-3</v>
      </c>
      <c r="E131" s="65">
        <v>2.6916666666666669E-3</v>
      </c>
      <c r="F131" s="65">
        <v>2.8999999999999998E-3</v>
      </c>
      <c r="G131" s="65">
        <v>2.7958333333333329E-3</v>
      </c>
      <c r="H131" s="65">
        <v>3.3916666666666665E-3</v>
      </c>
      <c r="I131" s="65">
        <f t="shared" si="11"/>
        <v>6.7799999999999999E-2</v>
      </c>
      <c r="J131" s="65">
        <f t="shared" si="15"/>
        <v>6.7304166666666665E-2</v>
      </c>
      <c r="K131" s="65">
        <f t="shared" si="16"/>
        <v>9.7508333333333336E-2</v>
      </c>
      <c r="L131" s="73">
        <f t="shared" si="12"/>
        <v>0.49426481010884515</v>
      </c>
      <c r="M131" s="73">
        <f t="shared" si="13"/>
        <v>2.76E-2</v>
      </c>
      <c r="N131" s="73">
        <f t="shared" si="17"/>
        <v>3.3549999999999996E-2</v>
      </c>
      <c r="O131" s="74">
        <f t="shared" si="14"/>
        <v>0.46666481010884514</v>
      </c>
      <c r="P131" s="73">
        <f t="shared" si="18"/>
        <v>0.46071481010884519</v>
      </c>
      <c r="Q131" s="73">
        <f t="shared" si="19"/>
        <v>0.50319277732347878</v>
      </c>
      <c r="R131" s="73">
        <f t="shared" si="20"/>
        <v>4.07E-2</v>
      </c>
      <c r="S131" s="74">
        <f t="shared" si="21"/>
        <v>0.46249277732347877</v>
      </c>
      <c r="U131" s="75"/>
      <c r="V131" s="75"/>
      <c r="W131" s="75"/>
      <c r="X131" s="75"/>
      <c r="Y131" s="75"/>
      <c r="Z131" s="75"/>
      <c r="AA131" s="75"/>
      <c r="AB131" s="75"/>
      <c r="AC131" s="75"/>
      <c r="AE131" s="75"/>
      <c r="AF131" s="75"/>
      <c r="AG131" s="75"/>
      <c r="AH131" s="75"/>
      <c r="AI131" s="75"/>
      <c r="AJ131" s="75"/>
      <c r="AK131" s="75"/>
      <c r="AL131" s="75"/>
      <c r="AM131" s="75"/>
      <c r="AO131" s="75"/>
      <c r="AP131" s="75"/>
      <c r="AQ131" s="75"/>
      <c r="AR131" s="75"/>
      <c r="AS131" s="75"/>
      <c r="AT131" s="75"/>
      <c r="AU131" s="75"/>
      <c r="AV131" s="75"/>
      <c r="AW131" s="75"/>
    </row>
    <row r="132" spans="1:49">
      <c r="A132" s="69">
        <v>13363</v>
      </c>
      <c r="B132" s="82">
        <v>1.5100000000000001E-2</v>
      </c>
      <c r="C132" s="65">
        <v>-1.8E-3</v>
      </c>
      <c r="D132" s="65">
        <v>2.3E-3</v>
      </c>
      <c r="E132" s="65">
        <v>2.6750000000000003E-3</v>
      </c>
      <c r="F132" s="65">
        <v>2.8666666666666667E-3</v>
      </c>
      <c r="G132" s="65">
        <v>2.7708333333333335E-3</v>
      </c>
      <c r="H132" s="65">
        <v>3.3833333333333332E-3</v>
      </c>
      <c r="I132" s="65">
        <f t="shared" si="11"/>
        <v>1.2800000000000001E-2</v>
      </c>
      <c r="J132" s="65">
        <f t="shared" si="15"/>
        <v>1.2329166666666667E-2</v>
      </c>
      <c r="K132" s="65">
        <f t="shared" si="16"/>
        <v>-5.1833333333333332E-3</v>
      </c>
      <c r="L132" s="73">
        <f t="shared" si="12"/>
        <v>0.4755138217329653</v>
      </c>
      <c r="M132" s="73">
        <f t="shared" si="13"/>
        <v>2.76E-2</v>
      </c>
      <c r="N132" s="73">
        <f t="shared" si="17"/>
        <v>3.3250000000000002E-2</v>
      </c>
      <c r="O132" s="74">
        <f t="shared" si="14"/>
        <v>0.44791382173296529</v>
      </c>
      <c r="P132" s="73">
        <f t="shared" si="18"/>
        <v>0.4422638217329653</v>
      </c>
      <c r="Q132" s="73">
        <f t="shared" si="19"/>
        <v>0.42051219381264482</v>
      </c>
      <c r="R132" s="73">
        <f t="shared" si="20"/>
        <v>4.0599999999999997E-2</v>
      </c>
      <c r="S132" s="74">
        <f t="shared" si="21"/>
        <v>0.37991219381264485</v>
      </c>
      <c r="U132" s="75"/>
      <c r="V132" s="75"/>
      <c r="W132" s="75"/>
      <c r="X132" s="75"/>
      <c r="Y132" s="75"/>
      <c r="Z132" s="75"/>
      <c r="AA132" s="75"/>
      <c r="AB132" s="75"/>
      <c r="AC132" s="75"/>
      <c r="AE132" s="75"/>
      <c r="AF132" s="75"/>
      <c r="AG132" s="75"/>
      <c r="AH132" s="75"/>
      <c r="AI132" s="75"/>
      <c r="AJ132" s="75"/>
      <c r="AK132" s="75"/>
      <c r="AL132" s="75"/>
      <c r="AM132" s="75"/>
      <c r="AO132" s="75"/>
      <c r="AP132" s="75"/>
      <c r="AQ132" s="75"/>
      <c r="AR132" s="75"/>
      <c r="AS132" s="75"/>
      <c r="AT132" s="75"/>
      <c r="AU132" s="75"/>
      <c r="AV132" s="75"/>
      <c r="AW132" s="75"/>
    </row>
    <row r="133" spans="1:49">
      <c r="A133" s="69">
        <v>13394</v>
      </c>
      <c r="B133" s="82">
        <v>3.0999999999999999E-3</v>
      </c>
      <c r="C133" s="65">
        <v>-2.2499999999999999E-2</v>
      </c>
      <c r="D133" s="65">
        <v>2.0999999999999999E-3</v>
      </c>
      <c r="E133" s="65">
        <v>2.65E-3</v>
      </c>
      <c r="F133" s="65">
        <v>2.8416666666666668E-3</v>
      </c>
      <c r="G133" s="65">
        <v>2.7458333333333336E-3</v>
      </c>
      <c r="H133" s="65">
        <v>3.3749999999999995E-3</v>
      </c>
      <c r="I133" s="65">
        <f t="shared" si="11"/>
        <v>1E-3</v>
      </c>
      <c r="J133" s="65">
        <f t="shared" si="15"/>
        <v>3.5416666666666626E-4</v>
      </c>
      <c r="K133" s="65">
        <f t="shared" si="16"/>
        <v>-2.5874999999999999E-2</v>
      </c>
      <c r="L133" s="73">
        <f t="shared" si="12"/>
        <v>0.44314344245352744</v>
      </c>
      <c r="M133" s="73">
        <f t="shared" si="13"/>
        <v>2.52E-2</v>
      </c>
      <c r="N133" s="73">
        <f t="shared" si="17"/>
        <v>3.2950000000000007E-2</v>
      </c>
      <c r="O133" s="74">
        <f t="shared" si="14"/>
        <v>0.41794344245352744</v>
      </c>
      <c r="P133" s="73">
        <f t="shared" si="18"/>
        <v>0.4101934424535274</v>
      </c>
      <c r="Q133" s="73">
        <f t="shared" si="19"/>
        <v>0.40570021203873274</v>
      </c>
      <c r="R133" s="73">
        <f t="shared" si="20"/>
        <v>4.0499999999999994E-2</v>
      </c>
      <c r="S133" s="74">
        <f t="shared" si="21"/>
        <v>0.36520021203873276</v>
      </c>
      <c r="U133" s="75"/>
      <c r="V133" s="75"/>
      <c r="W133" s="75"/>
      <c r="X133" s="75"/>
      <c r="Y133" s="75"/>
      <c r="Z133" s="75"/>
      <c r="AA133" s="75"/>
      <c r="AB133" s="75"/>
      <c r="AC133" s="75"/>
      <c r="AE133" s="75"/>
      <c r="AF133" s="75"/>
      <c r="AG133" s="75"/>
      <c r="AH133" s="75"/>
      <c r="AI133" s="75"/>
      <c r="AJ133" s="75"/>
      <c r="AK133" s="75"/>
      <c r="AL133" s="75"/>
      <c r="AM133" s="75"/>
      <c r="AO133" s="75"/>
      <c r="AP133" s="75"/>
      <c r="AQ133" s="75"/>
      <c r="AR133" s="75"/>
      <c r="AS133" s="75"/>
      <c r="AT133" s="75"/>
      <c r="AU133" s="75"/>
      <c r="AV133" s="75"/>
      <c r="AW133" s="75"/>
    </row>
    <row r="134" spans="1:49">
      <c r="A134" s="69">
        <v>13424</v>
      </c>
      <c r="B134" s="82">
        <v>7.7499999999999999E-2</v>
      </c>
      <c r="C134" s="65">
        <v>5.6600000000000004E-2</v>
      </c>
      <c r="D134" s="65">
        <v>2.3E-3</v>
      </c>
      <c r="E134" s="65">
        <v>2.65E-3</v>
      </c>
      <c r="F134" s="65">
        <v>2.8083333333333333E-3</v>
      </c>
      <c r="G134" s="65">
        <v>2.7291666666666671E-3</v>
      </c>
      <c r="H134" s="65">
        <v>3.3666666666666667E-3</v>
      </c>
      <c r="I134" s="65">
        <f t="shared" ref="I134:I197" si="22">B134-D134</f>
        <v>7.5200000000000003E-2</v>
      </c>
      <c r="J134" s="65">
        <f t="shared" si="15"/>
        <v>7.4770833333333328E-2</v>
      </c>
      <c r="K134" s="65">
        <f t="shared" si="16"/>
        <v>5.3233333333333341E-2</v>
      </c>
      <c r="L134" s="73">
        <f t="shared" si="12"/>
        <v>0.44287562331230923</v>
      </c>
      <c r="M134" s="73">
        <f t="shared" si="13"/>
        <v>2.76E-2</v>
      </c>
      <c r="N134" s="73">
        <f t="shared" si="17"/>
        <v>3.2750000000000001E-2</v>
      </c>
      <c r="O134" s="74">
        <f t="shared" si="14"/>
        <v>0.41527562331230922</v>
      </c>
      <c r="P134" s="73">
        <f t="shared" si="18"/>
        <v>0.41012562331230923</v>
      </c>
      <c r="Q134" s="73">
        <f t="shared" si="19"/>
        <v>0.32329191379198585</v>
      </c>
      <c r="R134" s="73">
        <f t="shared" si="20"/>
        <v>4.0399999999999998E-2</v>
      </c>
      <c r="S134" s="74">
        <f t="shared" si="21"/>
        <v>0.28289191379198586</v>
      </c>
      <c r="U134" s="75"/>
      <c r="V134" s="75"/>
      <c r="W134" s="75"/>
      <c r="X134" s="75"/>
      <c r="Y134" s="75"/>
      <c r="Z134" s="75"/>
      <c r="AA134" s="75"/>
      <c r="AB134" s="75"/>
      <c r="AC134" s="75"/>
      <c r="AE134" s="75"/>
      <c r="AF134" s="75"/>
      <c r="AG134" s="75"/>
      <c r="AH134" s="75"/>
      <c r="AI134" s="75"/>
      <c r="AJ134" s="75"/>
      <c r="AK134" s="75"/>
      <c r="AL134" s="75"/>
      <c r="AM134" s="75"/>
      <c r="AO134" s="75"/>
      <c r="AP134" s="75"/>
      <c r="AQ134" s="75"/>
      <c r="AR134" s="75"/>
      <c r="AS134" s="75"/>
      <c r="AT134" s="75"/>
      <c r="AU134" s="75"/>
      <c r="AV134" s="75"/>
      <c r="AW134" s="75"/>
    </row>
    <row r="135" spans="1:49">
      <c r="A135" s="69">
        <v>13455</v>
      </c>
      <c r="B135" s="82">
        <v>1.34E-2</v>
      </c>
      <c r="C135" s="65">
        <v>-1.6900000000000002E-2</v>
      </c>
      <c r="D135" s="65">
        <v>2.2000000000000001E-3</v>
      </c>
      <c r="E135" s="65">
        <v>2.6250000000000002E-3</v>
      </c>
      <c r="F135" s="65">
        <v>2.7583333333333331E-3</v>
      </c>
      <c r="G135" s="65">
        <v>2.6916666666666669E-3</v>
      </c>
      <c r="H135" s="65">
        <v>3.2916666666666667E-3</v>
      </c>
      <c r="I135" s="65">
        <f t="shared" si="22"/>
        <v>1.12E-2</v>
      </c>
      <c r="J135" s="65">
        <f t="shared" si="15"/>
        <v>1.0708333333333334E-2</v>
      </c>
      <c r="K135" s="65">
        <f t="shared" si="16"/>
        <v>-2.019166666666667E-2</v>
      </c>
      <c r="L135" s="73">
        <f t="shared" si="12"/>
        <v>0.39603795748013604</v>
      </c>
      <c r="M135" s="73">
        <f t="shared" si="13"/>
        <v>2.64E-2</v>
      </c>
      <c r="N135" s="73">
        <f t="shared" si="17"/>
        <v>3.2300000000000002E-2</v>
      </c>
      <c r="O135" s="74">
        <f t="shared" si="14"/>
        <v>0.36963795748013606</v>
      </c>
      <c r="P135" s="73">
        <f t="shared" si="18"/>
        <v>0.36373795748013604</v>
      </c>
      <c r="Q135" s="73">
        <f t="shared" si="19"/>
        <v>0.2870283740095978</v>
      </c>
      <c r="R135" s="73">
        <f t="shared" si="20"/>
        <v>3.95E-2</v>
      </c>
      <c r="S135" s="74">
        <f t="shared" si="21"/>
        <v>0.24752837400959779</v>
      </c>
      <c r="U135" s="75"/>
      <c r="V135" s="75"/>
      <c r="W135" s="75"/>
      <c r="X135" s="75"/>
      <c r="Y135" s="75"/>
      <c r="Z135" s="75"/>
      <c r="AA135" s="75"/>
      <c r="AB135" s="75"/>
      <c r="AC135" s="75"/>
      <c r="AE135" s="75"/>
      <c r="AF135" s="75"/>
      <c r="AG135" s="75"/>
      <c r="AH135" s="75"/>
      <c r="AI135" s="75"/>
      <c r="AJ135" s="75"/>
      <c r="AK135" s="75"/>
      <c r="AL135" s="75"/>
      <c r="AM135" s="75"/>
      <c r="AO135" s="75"/>
      <c r="AP135" s="75"/>
      <c r="AQ135" s="75"/>
      <c r="AR135" s="75"/>
      <c r="AS135" s="75"/>
      <c r="AT135" s="75"/>
      <c r="AU135" s="75"/>
      <c r="AV135" s="75"/>
      <c r="AW135" s="75"/>
    </row>
    <row r="136" spans="1:49">
      <c r="A136" s="69">
        <v>13485</v>
      </c>
      <c r="B136" s="82">
        <v>-2.8999999999999998E-3</v>
      </c>
      <c r="C136" s="65">
        <v>-1.7399999999999999E-2</v>
      </c>
      <c r="D136" s="65">
        <v>2.2000000000000001E-3</v>
      </c>
      <c r="E136" s="65">
        <v>2.5833333333333337E-3</v>
      </c>
      <c r="F136" s="65">
        <v>2.7333333333333333E-3</v>
      </c>
      <c r="G136" s="65">
        <v>2.6583333333333337E-3</v>
      </c>
      <c r="H136" s="65">
        <v>3.1916666666666664E-3</v>
      </c>
      <c r="I136" s="65">
        <f t="shared" si="22"/>
        <v>-5.1000000000000004E-3</v>
      </c>
      <c r="J136" s="65">
        <f t="shared" si="15"/>
        <v>-5.5583333333333335E-3</v>
      </c>
      <c r="K136" s="65">
        <f t="shared" si="16"/>
        <v>-2.0591666666666664E-2</v>
      </c>
      <c r="L136" s="73">
        <f t="shared" si="12"/>
        <v>0.3392240209769517</v>
      </c>
      <c r="M136" s="73">
        <f t="shared" si="13"/>
        <v>2.64E-2</v>
      </c>
      <c r="N136" s="73">
        <f t="shared" si="17"/>
        <v>3.1900000000000005E-2</v>
      </c>
      <c r="O136" s="74">
        <f t="shared" si="14"/>
        <v>0.31282402097695172</v>
      </c>
      <c r="P136" s="73">
        <f t="shared" si="18"/>
        <v>0.30732402097695172</v>
      </c>
      <c r="Q136" s="73">
        <f t="shared" si="19"/>
        <v>0.20682706393914541</v>
      </c>
      <c r="R136" s="73">
        <f t="shared" si="20"/>
        <v>3.8300000000000001E-2</v>
      </c>
      <c r="S136" s="74">
        <f t="shared" si="21"/>
        <v>0.16852706393914541</v>
      </c>
      <c r="U136" s="75"/>
      <c r="V136" s="75"/>
      <c r="W136" s="75"/>
      <c r="X136" s="75"/>
      <c r="Y136" s="75"/>
      <c r="Z136" s="75"/>
      <c r="AA136" s="75"/>
      <c r="AB136" s="75"/>
      <c r="AC136" s="75"/>
      <c r="AE136" s="75"/>
      <c r="AF136" s="75"/>
      <c r="AG136" s="75"/>
      <c r="AH136" s="75"/>
      <c r="AI136" s="75"/>
      <c r="AJ136" s="75"/>
      <c r="AK136" s="75"/>
      <c r="AL136" s="75"/>
      <c r="AM136" s="75"/>
      <c r="AO136" s="75"/>
      <c r="AP136" s="75"/>
      <c r="AQ136" s="75"/>
      <c r="AR136" s="75"/>
      <c r="AS136" s="75"/>
      <c r="AT136" s="75"/>
      <c r="AU136" s="75"/>
      <c r="AV136" s="75"/>
      <c r="AW136" s="75"/>
    </row>
    <row r="137" spans="1:49">
      <c r="A137" s="69">
        <v>13516</v>
      </c>
      <c r="B137" s="82">
        <v>3.9E-2</v>
      </c>
      <c r="C137" s="65">
        <v>1.9500000000000003E-2</v>
      </c>
      <c r="D137" s="65">
        <v>2.0999999999999999E-3</v>
      </c>
      <c r="E137" s="65">
        <v>2.5833333333333337E-3</v>
      </c>
      <c r="F137" s="65">
        <v>2.7499999999999998E-3</v>
      </c>
      <c r="G137" s="65">
        <v>2.6666666666666666E-3</v>
      </c>
      <c r="H137" s="65">
        <v>3.1833333333333336E-3</v>
      </c>
      <c r="I137" s="65">
        <f t="shared" si="22"/>
        <v>3.6900000000000002E-2</v>
      </c>
      <c r="J137" s="65">
        <f t="shared" si="15"/>
        <v>3.6333333333333336E-2</v>
      </c>
      <c r="K137" s="65">
        <f t="shared" si="16"/>
        <v>1.631666666666667E-2</v>
      </c>
      <c r="L137" s="73">
        <f t="shared" si="12"/>
        <v>0.30408037281635614</v>
      </c>
      <c r="M137" s="73">
        <f t="shared" si="13"/>
        <v>2.52E-2</v>
      </c>
      <c r="N137" s="73">
        <f t="shared" si="17"/>
        <v>3.2000000000000001E-2</v>
      </c>
      <c r="O137" s="74">
        <f t="shared" si="14"/>
        <v>0.27888037281635614</v>
      </c>
      <c r="P137" s="73">
        <f t="shared" si="18"/>
        <v>0.27208037281635611</v>
      </c>
      <c r="Q137" s="73">
        <f t="shared" si="19"/>
        <v>0.10813310968743495</v>
      </c>
      <c r="R137" s="73">
        <f t="shared" si="20"/>
        <v>3.8200000000000005E-2</v>
      </c>
      <c r="S137" s="74">
        <f t="shared" si="21"/>
        <v>6.9933109687434936E-2</v>
      </c>
      <c r="U137" s="75"/>
      <c r="V137" s="75"/>
      <c r="W137" s="75"/>
      <c r="X137" s="75"/>
      <c r="Y137" s="75"/>
      <c r="Z137" s="75"/>
      <c r="AA137" s="75"/>
      <c r="AB137" s="75"/>
      <c r="AC137" s="75"/>
      <c r="AE137" s="75"/>
      <c r="AF137" s="75"/>
      <c r="AG137" s="75"/>
      <c r="AH137" s="75"/>
      <c r="AI137" s="75"/>
      <c r="AJ137" s="75"/>
      <c r="AK137" s="75"/>
      <c r="AL137" s="75"/>
      <c r="AM137" s="75"/>
      <c r="AO137" s="75"/>
      <c r="AP137" s="75"/>
      <c r="AQ137" s="75"/>
      <c r="AR137" s="75"/>
      <c r="AS137" s="75"/>
      <c r="AT137" s="75"/>
      <c r="AU137" s="75"/>
      <c r="AV137" s="75"/>
      <c r="AW137" s="75"/>
    </row>
    <row r="138" spans="1:49">
      <c r="A138" s="69">
        <v>13547</v>
      </c>
      <c r="B138" s="82">
        <v>1.9099999999999999E-2</v>
      </c>
      <c r="C138" s="65">
        <v>-3.5299999999999998E-2</v>
      </c>
      <c r="D138" s="65">
        <v>2E-3</v>
      </c>
      <c r="E138" s="65">
        <v>2.6833333333333336E-3</v>
      </c>
      <c r="F138" s="65">
        <v>2.8333333333333331E-3</v>
      </c>
      <c r="G138" s="65">
        <v>2.7583333333333336E-3</v>
      </c>
      <c r="H138" s="65">
        <v>3.2416666666666666E-3</v>
      </c>
      <c r="I138" s="65">
        <f t="shared" si="22"/>
        <v>1.7099999999999997E-2</v>
      </c>
      <c r="J138" s="65">
        <f t="shared" si="15"/>
        <v>1.6341666666666664E-2</v>
      </c>
      <c r="K138" s="65">
        <f t="shared" si="16"/>
        <v>-3.8541666666666662E-2</v>
      </c>
      <c r="L138" s="73">
        <f t="shared" si="12"/>
        <v>0.29987119320926081</v>
      </c>
      <c r="M138" s="73">
        <f t="shared" si="13"/>
        <v>2.4E-2</v>
      </c>
      <c r="N138" s="73">
        <f t="shared" si="17"/>
        <v>3.3100000000000004E-2</v>
      </c>
      <c r="O138" s="74">
        <f t="shared" si="14"/>
        <v>0.27587119320926079</v>
      </c>
      <c r="P138" s="73">
        <f t="shared" si="18"/>
        <v>0.26677119320926079</v>
      </c>
      <c r="Q138" s="73">
        <f t="shared" si="19"/>
        <v>0.10687099908414588</v>
      </c>
      <c r="R138" s="73">
        <f t="shared" si="20"/>
        <v>3.8899999999999997E-2</v>
      </c>
      <c r="S138" s="74">
        <f t="shared" si="21"/>
        <v>6.7970999084145889E-2</v>
      </c>
      <c r="U138" s="75"/>
      <c r="V138" s="75"/>
      <c r="W138" s="75"/>
      <c r="X138" s="75"/>
      <c r="Y138" s="75"/>
      <c r="Z138" s="75"/>
      <c r="AA138" s="75"/>
      <c r="AB138" s="75"/>
      <c r="AC138" s="75"/>
      <c r="AE138" s="75"/>
      <c r="AF138" s="75"/>
      <c r="AG138" s="75"/>
      <c r="AH138" s="75"/>
      <c r="AI138" s="75"/>
      <c r="AJ138" s="75"/>
      <c r="AK138" s="75"/>
      <c r="AL138" s="75"/>
      <c r="AM138" s="75"/>
      <c r="AO138" s="75"/>
      <c r="AP138" s="75"/>
      <c r="AQ138" s="75"/>
      <c r="AR138" s="75"/>
      <c r="AS138" s="75"/>
      <c r="AT138" s="75"/>
      <c r="AU138" s="75"/>
      <c r="AV138" s="75"/>
      <c r="AW138" s="75"/>
    </row>
    <row r="139" spans="1:49">
      <c r="A139" s="69">
        <v>13575</v>
      </c>
      <c r="B139" s="82">
        <v>-7.7000000000000002E-3</v>
      </c>
      <c r="C139" s="65">
        <v>-5.7300000000000004E-2</v>
      </c>
      <c r="D139" s="65">
        <v>2.2000000000000001E-3</v>
      </c>
      <c r="E139" s="65">
        <v>2.7666666666666668E-3</v>
      </c>
      <c r="F139" s="65">
        <v>2.9166666666666668E-3</v>
      </c>
      <c r="G139" s="65">
        <v>2.8416666666666668E-3</v>
      </c>
      <c r="H139" s="65">
        <v>3.3333333333333331E-3</v>
      </c>
      <c r="I139" s="65">
        <f t="shared" si="22"/>
        <v>-9.9000000000000008E-3</v>
      </c>
      <c r="J139" s="65">
        <f t="shared" si="15"/>
        <v>-1.0541666666666668E-2</v>
      </c>
      <c r="K139" s="65">
        <f t="shared" si="16"/>
        <v>-6.0633333333333338E-2</v>
      </c>
      <c r="L139" s="73">
        <f t="shared" si="12"/>
        <v>0.25619612877050035</v>
      </c>
      <c r="M139" s="73">
        <f t="shared" si="13"/>
        <v>2.64E-2</v>
      </c>
      <c r="N139" s="73">
        <f t="shared" si="17"/>
        <v>3.4100000000000005E-2</v>
      </c>
      <c r="O139" s="74">
        <f t="shared" si="14"/>
        <v>0.22979612877050035</v>
      </c>
      <c r="P139" s="73">
        <f t="shared" si="18"/>
        <v>0.22209612877050033</v>
      </c>
      <c r="Q139" s="73">
        <f t="shared" si="19"/>
        <v>4.0015240542833119E-2</v>
      </c>
      <c r="R139" s="73">
        <f t="shared" si="20"/>
        <v>3.9999999999999994E-2</v>
      </c>
      <c r="S139" s="74">
        <f t="shared" si="21"/>
        <v>1.524054283312537E-5</v>
      </c>
      <c r="U139" s="75"/>
      <c r="V139" s="75"/>
      <c r="W139" s="75"/>
      <c r="X139" s="75"/>
      <c r="Y139" s="75"/>
      <c r="Z139" s="75"/>
      <c r="AA139" s="75"/>
      <c r="AB139" s="75"/>
      <c r="AC139" s="75"/>
      <c r="AE139" s="75"/>
      <c r="AF139" s="75"/>
      <c r="AG139" s="75"/>
      <c r="AH139" s="75"/>
      <c r="AI139" s="75"/>
      <c r="AJ139" s="75"/>
      <c r="AK139" s="75"/>
      <c r="AL139" s="75"/>
      <c r="AM139" s="75"/>
      <c r="AO139" s="75"/>
      <c r="AP139" s="75"/>
      <c r="AQ139" s="75"/>
      <c r="AR139" s="75"/>
      <c r="AS139" s="75"/>
      <c r="AT139" s="75"/>
      <c r="AU139" s="75"/>
      <c r="AV139" s="75"/>
      <c r="AW139" s="75"/>
    </row>
    <row r="140" spans="1:49">
      <c r="A140" s="69">
        <v>13606</v>
      </c>
      <c r="B140" s="82">
        <v>-8.09E-2</v>
      </c>
      <c r="C140" s="65">
        <v>-7.3599999999999999E-2</v>
      </c>
      <c r="D140" s="65">
        <v>2.3E-3</v>
      </c>
      <c r="E140" s="65">
        <v>2.8499999999999997E-3</v>
      </c>
      <c r="F140" s="65">
        <v>2.9749999999999998E-3</v>
      </c>
      <c r="G140" s="65">
        <v>2.9125000000000002E-3</v>
      </c>
      <c r="H140" s="65">
        <v>3.3916666666666665E-3</v>
      </c>
      <c r="I140" s="65">
        <f t="shared" si="22"/>
        <v>-8.3199999999999996E-2</v>
      </c>
      <c r="J140" s="65">
        <f t="shared" si="15"/>
        <v>-8.3812499999999998E-2</v>
      </c>
      <c r="K140" s="65">
        <f t="shared" si="16"/>
        <v>-7.6991666666666667E-2</v>
      </c>
      <c r="L140" s="73">
        <f t="shared" si="12"/>
        <v>0.24831858790460259</v>
      </c>
      <c r="M140" s="73">
        <f t="shared" si="13"/>
        <v>2.76E-2</v>
      </c>
      <c r="N140" s="73">
        <f t="shared" si="17"/>
        <v>3.4950000000000002E-2</v>
      </c>
      <c r="O140" s="74">
        <f t="shared" si="14"/>
        <v>0.22071858790460258</v>
      </c>
      <c r="P140" s="73">
        <f t="shared" si="18"/>
        <v>0.21336858790460259</v>
      </c>
      <c r="Q140" s="73">
        <f t="shared" si="19"/>
        <v>4.8846199476247021E-2</v>
      </c>
      <c r="R140" s="73">
        <f t="shared" si="20"/>
        <v>4.07E-2</v>
      </c>
      <c r="S140" s="74">
        <f t="shared" si="21"/>
        <v>8.1461994762470208E-3</v>
      </c>
      <c r="U140" s="75"/>
      <c r="V140" s="75"/>
      <c r="W140" s="75"/>
      <c r="X140" s="75"/>
      <c r="Y140" s="75"/>
      <c r="Z140" s="75"/>
      <c r="AA140" s="75"/>
      <c r="AB140" s="75"/>
      <c r="AC140" s="75"/>
      <c r="AE140" s="75"/>
      <c r="AF140" s="75"/>
      <c r="AG140" s="75"/>
      <c r="AH140" s="75"/>
      <c r="AI140" s="75"/>
      <c r="AJ140" s="75"/>
      <c r="AK140" s="75"/>
      <c r="AL140" s="75"/>
      <c r="AM140" s="75"/>
      <c r="AO140" s="75"/>
      <c r="AP140" s="75"/>
      <c r="AQ140" s="75"/>
      <c r="AR140" s="75"/>
      <c r="AS140" s="75"/>
      <c r="AT140" s="75"/>
      <c r="AU140" s="75"/>
      <c r="AV140" s="75"/>
      <c r="AW140" s="75"/>
    </row>
    <row r="141" spans="1:49">
      <c r="A141" s="69">
        <v>13636</v>
      </c>
      <c r="B141" s="82">
        <v>-2.3999999999999998E-3</v>
      </c>
      <c r="C141" s="65">
        <v>-5.16E-2</v>
      </c>
      <c r="D141" s="65">
        <v>2.2000000000000001E-3</v>
      </c>
      <c r="E141" s="65">
        <v>2.7750000000000001E-3</v>
      </c>
      <c r="F141" s="65">
        <v>2.8999999999999998E-3</v>
      </c>
      <c r="G141" s="65">
        <v>2.8375000000000002E-3</v>
      </c>
      <c r="H141" s="65">
        <v>3.3333333333333331E-3</v>
      </c>
      <c r="I141" s="65">
        <f t="shared" si="22"/>
        <v>-4.5999999999999999E-3</v>
      </c>
      <c r="J141" s="65">
        <f t="shared" si="15"/>
        <v>-5.2375E-3</v>
      </c>
      <c r="K141" s="65">
        <f t="shared" si="16"/>
        <v>-5.4933333333333334E-2</v>
      </c>
      <c r="L141" s="73">
        <f t="shared" si="12"/>
        <v>0.18096028761842731</v>
      </c>
      <c r="M141" s="73">
        <f t="shared" si="13"/>
        <v>2.64E-2</v>
      </c>
      <c r="N141" s="73">
        <f t="shared" si="17"/>
        <v>3.4050000000000004E-2</v>
      </c>
      <c r="O141" s="74">
        <f t="shared" si="14"/>
        <v>0.1545602876184273</v>
      </c>
      <c r="P141" s="73">
        <f t="shared" si="18"/>
        <v>0.14691028761842731</v>
      </c>
      <c r="Q141" s="73">
        <f t="shared" si="19"/>
        <v>-7.5619611947520649E-2</v>
      </c>
      <c r="R141" s="73">
        <f t="shared" si="20"/>
        <v>3.9999999999999994E-2</v>
      </c>
      <c r="S141" s="74">
        <f t="shared" si="21"/>
        <v>-0.11561961194752064</v>
      </c>
      <c r="U141" s="75"/>
      <c r="V141" s="75"/>
      <c r="W141" s="75"/>
      <c r="X141" s="75"/>
      <c r="Y141" s="75"/>
      <c r="Z141" s="75"/>
      <c r="AA141" s="75"/>
      <c r="AB141" s="75"/>
      <c r="AC141" s="75"/>
      <c r="AE141" s="75"/>
      <c r="AF141" s="75"/>
      <c r="AG141" s="75"/>
      <c r="AH141" s="75"/>
      <c r="AI141" s="75"/>
      <c r="AJ141" s="75"/>
      <c r="AK141" s="75"/>
      <c r="AL141" s="75"/>
      <c r="AM141" s="75"/>
      <c r="AO141" s="75"/>
      <c r="AP141" s="75"/>
      <c r="AQ141" s="75"/>
      <c r="AR141" s="75"/>
      <c r="AS141" s="75"/>
      <c r="AT141" s="75"/>
      <c r="AU141" s="75"/>
      <c r="AV141" s="75"/>
      <c r="AW141" s="75"/>
    </row>
    <row r="142" spans="1:49">
      <c r="A142" s="69">
        <v>13667</v>
      </c>
      <c r="B142" s="82">
        <v>-5.04E-2</v>
      </c>
      <c r="C142" s="65">
        <v>-4.6699999999999998E-2</v>
      </c>
      <c r="D142" s="65">
        <v>2.5000000000000001E-3</v>
      </c>
      <c r="E142" s="65">
        <v>2.7333333333333333E-3</v>
      </c>
      <c r="F142" s="65">
        <v>2.8583333333333334E-3</v>
      </c>
      <c r="G142" s="65">
        <v>2.7958333333333329E-3</v>
      </c>
      <c r="H142" s="65">
        <v>3.3250000000000003E-3</v>
      </c>
      <c r="I142" s="65">
        <f t="shared" si="22"/>
        <v>-5.2900000000000003E-2</v>
      </c>
      <c r="J142" s="65">
        <f t="shared" si="15"/>
        <v>-5.3195833333333331E-2</v>
      </c>
      <c r="K142" s="65">
        <f t="shared" si="16"/>
        <v>-5.0025E-2</v>
      </c>
      <c r="L142" s="73">
        <f t="shared" si="12"/>
        <v>8.5299418486846523E-2</v>
      </c>
      <c r="M142" s="73">
        <f t="shared" si="13"/>
        <v>0.03</v>
      </c>
      <c r="N142" s="73">
        <f t="shared" si="17"/>
        <v>3.3549999999999996E-2</v>
      </c>
      <c r="O142" s="74">
        <f t="shared" si="14"/>
        <v>5.5299418486846524E-2</v>
      </c>
      <c r="P142" s="73">
        <f t="shared" si="18"/>
        <v>5.1749418486846527E-2</v>
      </c>
      <c r="Q142" s="73">
        <f t="shared" si="19"/>
        <v>-0.14858760972905438</v>
      </c>
      <c r="R142" s="73">
        <f t="shared" si="20"/>
        <v>3.9900000000000005E-2</v>
      </c>
      <c r="S142" s="74">
        <f t="shared" si="21"/>
        <v>-0.18848760972905437</v>
      </c>
      <c r="U142" s="75"/>
      <c r="V142" s="75"/>
      <c r="W142" s="75"/>
      <c r="X142" s="75"/>
      <c r="Y142" s="75"/>
      <c r="Z142" s="75"/>
      <c r="AA142" s="75"/>
      <c r="AB142" s="75"/>
      <c r="AC142" s="75"/>
      <c r="AE142" s="75"/>
      <c r="AF142" s="75"/>
      <c r="AG142" s="75"/>
      <c r="AH142" s="75"/>
      <c r="AI142" s="75"/>
      <c r="AJ142" s="75"/>
      <c r="AK142" s="75"/>
      <c r="AL142" s="75"/>
      <c r="AM142" s="75"/>
      <c r="AO142" s="75"/>
      <c r="AP142" s="75"/>
      <c r="AQ142" s="75"/>
      <c r="AR142" s="75"/>
      <c r="AS142" s="75"/>
      <c r="AT142" s="75"/>
      <c r="AU142" s="75"/>
      <c r="AV142" s="75"/>
      <c r="AW142" s="75"/>
    </row>
    <row r="143" spans="1:49">
      <c r="A143" s="69">
        <v>13697</v>
      </c>
      <c r="B143" s="82">
        <v>0.1045</v>
      </c>
      <c r="C143" s="65">
        <v>0.1671</v>
      </c>
      <c r="D143" s="65">
        <v>2.3999999999999998E-3</v>
      </c>
      <c r="E143" s="65">
        <v>2.708333333333333E-3</v>
      </c>
      <c r="F143" s="65">
        <v>2.8416666666666668E-3</v>
      </c>
      <c r="G143" s="65">
        <v>2.7749999999999997E-3</v>
      </c>
      <c r="H143" s="65">
        <v>3.283333333333333E-3</v>
      </c>
      <c r="I143" s="65">
        <f t="shared" si="22"/>
        <v>0.1021</v>
      </c>
      <c r="J143" s="65">
        <f t="shared" si="15"/>
        <v>0.101725</v>
      </c>
      <c r="K143" s="65">
        <f t="shared" si="16"/>
        <v>0.16381666666666667</v>
      </c>
      <c r="L143" s="73">
        <f t="shared" si="12"/>
        <v>0.12018802702431697</v>
      </c>
      <c r="M143" s="73">
        <f t="shared" si="13"/>
        <v>2.8799999999999999E-2</v>
      </c>
      <c r="N143" s="73">
        <f t="shared" si="17"/>
        <v>3.3299999999999996E-2</v>
      </c>
      <c r="O143" s="74">
        <f t="shared" si="14"/>
        <v>9.1388027024316976E-2</v>
      </c>
      <c r="P143" s="73">
        <f t="shared" si="18"/>
        <v>8.6888027024316972E-2</v>
      </c>
      <c r="Q143" s="73">
        <f t="shared" si="19"/>
        <v>-9.7389953051848166E-2</v>
      </c>
      <c r="R143" s="73">
        <f t="shared" si="20"/>
        <v>3.9399999999999998E-2</v>
      </c>
      <c r="S143" s="74">
        <f t="shared" si="21"/>
        <v>-0.13678995305184816</v>
      </c>
      <c r="U143" s="75"/>
      <c r="V143" s="75"/>
      <c r="W143" s="75"/>
      <c r="X143" s="75"/>
      <c r="Y143" s="75"/>
      <c r="Z143" s="75"/>
      <c r="AA143" s="75"/>
      <c r="AB143" s="75"/>
      <c r="AC143" s="75"/>
      <c r="AE143" s="75"/>
      <c r="AF143" s="75"/>
      <c r="AG143" s="75"/>
      <c r="AH143" s="75"/>
      <c r="AI143" s="75"/>
      <c r="AJ143" s="75"/>
      <c r="AK143" s="75"/>
      <c r="AL143" s="75"/>
      <c r="AM143" s="75"/>
      <c r="AO143" s="75"/>
      <c r="AP143" s="75"/>
      <c r="AQ143" s="75"/>
      <c r="AR143" s="75"/>
      <c r="AS143" s="75"/>
      <c r="AT143" s="75"/>
      <c r="AU143" s="75"/>
      <c r="AV143" s="75"/>
      <c r="AW143" s="75"/>
    </row>
    <row r="144" spans="1:49">
      <c r="A144" s="69">
        <v>13728</v>
      </c>
      <c r="B144" s="82">
        <v>-4.8300000000000003E-2</v>
      </c>
      <c r="C144" s="65">
        <v>-9.0300000000000005E-2</v>
      </c>
      <c r="D144" s="65">
        <v>2.3E-3</v>
      </c>
      <c r="E144" s="65">
        <v>2.7000000000000001E-3</v>
      </c>
      <c r="F144" s="65">
        <v>2.8416666666666668E-3</v>
      </c>
      <c r="G144" s="65">
        <v>2.7708333333333335E-3</v>
      </c>
      <c r="H144" s="65">
        <v>3.2416666666666666E-3</v>
      </c>
      <c r="I144" s="65">
        <f t="shared" si="22"/>
        <v>-5.0600000000000006E-2</v>
      </c>
      <c r="J144" s="65">
        <f t="shared" si="15"/>
        <v>-5.1070833333333336E-2</v>
      </c>
      <c r="K144" s="65">
        <f t="shared" si="16"/>
        <v>-9.3541666666666676E-2</v>
      </c>
      <c r="L144" s="73">
        <f t="shared" ref="L144:L207" si="23">((1+B133)*(1+B134)*(1+B135)*(1+B136)*(1+B137)*(1+B138)*(1+B139)*(1+B140)*(1+B141)*(1+B142)*(1+B143)*(1+B144))-1</f>
        <v>5.0224554545407196E-2</v>
      </c>
      <c r="M144" s="73">
        <f t="shared" ref="M144:M207" si="24">D144*12</f>
        <v>2.76E-2</v>
      </c>
      <c r="N144" s="73">
        <f t="shared" si="17"/>
        <v>3.3250000000000002E-2</v>
      </c>
      <c r="O144" s="74">
        <f t="shared" ref="O144:O207" si="25">L144-M144</f>
        <v>2.2624554545407197E-2</v>
      </c>
      <c r="P144" s="73">
        <f t="shared" si="18"/>
        <v>1.6974554545407194E-2</v>
      </c>
      <c r="Q144" s="73">
        <f t="shared" si="19"/>
        <v>-0.17741498726834937</v>
      </c>
      <c r="R144" s="73">
        <f t="shared" si="20"/>
        <v>3.8899999999999997E-2</v>
      </c>
      <c r="S144" s="74">
        <f t="shared" si="21"/>
        <v>-0.21631498726834936</v>
      </c>
      <c r="U144" s="75"/>
      <c r="V144" s="75"/>
      <c r="W144" s="75"/>
      <c r="X144" s="75"/>
      <c r="Y144" s="75"/>
      <c r="Z144" s="75"/>
      <c r="AA144" s="75"/>
      <c r="AB144" s="75"/>
      <c r="AC144" s="75"/>
      <c r="AE144" s="75"/>
      <c r="AF144" s="75"/>
      <c r="AG144" s="75"/>
      <c r="AH144" s="75"/>
      <c r="AI144" s="75"/>
      <c r="AJ144" s="75"/>
      <c r="AK144" s="75"/>
      <c r="AL144" s="75"/>
      <c r="AM144" s="75"/>
      <c r="AO144" s="75"/>
      <c r="AP144" s="75"/>
      <c r="AQ144" s="75"/>
      <c r="AR144" s="75"/>
      <c r="AS144" s="75"/>
      <c r="AT144" s="75"/>
      <c r="AU144" s="75"/>
      <c r="AV144" s="75"/>
      <c r="AW144" s="75"/>
    </row>
    <row r="145" spans="1:49">
      <c r="A145" s="69">
        <v>13759</v>
      </c>
      <c r="B145" s="82">
        <v>-0.14030000000000001</v>
      </c>
      <c r="C145" s="65">
        <v>-0.1174</v>
      </c>
      <c r="D145" s="65">
        <v>2.3E-3</v>
      </c>
      <c r="E145" s="65">
        <v>2.7333333333333333E-3</v>
      </c>
      <c r="F145" s="65">
        <v>2.8833333333333332E-3</v>
      </c>
      <c r="G145" s="65">
        <v>2.8083333333333333E-3</v>
      </c>
      <c r="H145" s="65">
        <v>3.3E-3</v>
      </c>
      <c r="I145" s="65">
        <f t="shared" si="22"/>
        <v>-0.1426</v>
      </c>
      <c r="J145" s="65">
        <f t="shared" si="15"/>
        <v>-0.14310833333333334</v>
      </c>
      <c r="K145" s="65">
        <f t="shared" si="16"/>
        <v>-0.1207</v>
      </c>
      <c r="L145" s="73">
        <f t="shared" si="23"/>
        <v>-9.9912222567354769E-2</v>
      </c>
      <c r="M145" s="73">
        <f t="shared" si="24"/>
        <v>2.76E-2</v>
      </c>
      <c r="N145" s="73">
        <f t="shared" si="17"/>
        <v>3.3700000000000001E-2</v>
      </c>
      <c r="O145" s="74">
        <f t="shared" si="25"/>
        <v>-0.12751222256735478</v>
      </c>
      <c r="P145" s="73">
        <f t="shared" si="18"/>
        <v>-0.13361222256735478</v>
      </c>
      <c r="Q145" s="73">
        <f t="shared" si="19"/>
        <v>-0.25727515883687468</v>
      </c>
      <c r="R145" s="73">
        <f t="shared" si="20"/>
        <v>3.9599999999999996E-2</v>
      </c>
      <c r="S145" s="74">
        <f t="shared" si="21"/>
        <v>-0.29687515883687465</v>
      </c>
      <c r="U145" s="75"/>
      <c r="V145" s="75"/>
      <c r="W145" s="75"/>
      <c r="X145" s="75"/>
      <c r="Y145" s="75"/>
      <c r="Z145" s="75"/>
      <c r="AA145" s="75"/>
      <c r="AB145" s="75"/>
      <c r="AC145" s="75"/>
      <c r="AE145" s="75"/>
      <c r="AF145" s="75"/>
      <c r="AG145" s="75"/>
      <c r="AH145" s="75"/>
      <c r="AI145" s="75"/>
      <c r="AJ145" s="75"/>
      <c r="AK145" s="75"/>
      <c r="AL145" s="75"/>
      <c r="AM145" s="75"/>
      <c r="AO145" s="75"/>
      <c r="AP145" s="75"/>
      <c r="AQ145" s="75"/>
      <c r="AR145" s="75"/>
      <c r="AS145" s="75"/>
      <c r="AT145" s="75"/>
      <c r="AU145" s="75"/>
      <c r="AV145" s="75"/>
      <c r="AW145" s="75"/>
    </row>
    <row r="146" spans="1:49">
      <c r="A146" s="69">
        <v>13789</v>
      </c>
      <c r="B146" s="82">
        <v>-9.8100000000000007E-2</v>
      </c>
      <c r="C146" s="65">
        <v>-5.16E-2</v>
      </c>
      <c r="D146" s="65">
        <v>2.3E-3</v>
      </c>
      <c r="E146" s="65">
        <v>2.725E-3</v>
      </c>
      <c r="F146" s="65">
        <v>2.9416666666666662E-3</v>
      </c>
      <c r="G146" s="65">
        <v>2.8333333333333331E-3</v>
      </c>
      <c r="H146" s="65">
        <v>3.4083333333333331E-3</v>
      </c>
      <c r="I146" s="65">
        <f t="shared" si="22"/>
        <v>-0.1004</v>
      </c>
      <c r="J146" s="65">
        <f t="shared" si="15"/>
        <v>-0.10093333333333333</v>
      </c>
      <c r="K146" s="65">
        <f t="shared" si="16"/>
        <v>-5.5008333333333333E-2</v>
      </c>
      <c r="L146" s="73">
        <f t="shared" si="23"/>
        <v>-0.24659938146960281</v>
      </c>
      <c r="M146" s="73">
        <f t="shared" si="24"/>
        <v>2.76E-2</v>
      </c>
      <c r="N146" s="73">
        <f t="shared" si="17"/>
        <v>3.3999999999999996E-2</v>
      </c>
      <c r="O146" s="74">
        <f t="shared" si="25"/>
        <v>-0.27419938146960282</v>
      </c>
      <c r="P146" s="73">
        <f t="shared" si="18"/>
        <v>-0.28059938146960278</v>
      </c>
      <c r="Q146" s="73">
        <f t="shared" si="19"/>
        <v>-0.33333310679622552</v>
      </c>
      <c r="R146" s="73">
        <f t="shared" si="20"/>
        <v>4.0899999999999999E-2</v>
      </c>
      <c r="S146" s="74">
        <f t="shared" si="21"/>
        <v>-0.37423310679622551</v>
      </c>
      <c r="U146" s="75"/>
      <c r="V146" s="75"/>
      <c r="W146" s="75"/>
      <c r="X146" s="75"/>
      <c r="Y146" s="75"/>
      <c r="Z146" s="75"/>
      <c r="AA146" s="75"/>
      <c r="AB146" s="75"/>
      <c r="AC146" s="75"/>
      <c r="AE146" s="75"/>
      <c r="AF146" s="75"/>
      <c r="AG146" s="75"/>
      <c r="AH146" s="75"/>
      <c r="AI146" s="75"/>
      <c r="AJ146" s="75"/>
      <c r="AK146" s="75"/>
      <c r="AL146" s="75"/>
      <c r="AM146" s="75"/>
      <c r="AO146" s="75"/>
      <c r="AP146" s="75"/>
      <c r="AQ146" s="75"/>
      <c r="AR146" s="75"/>
      <c r="AS146" s="75"/>
      <c r="AT146" s="75"/>
      <c r="AU146" s="75"/>
      <c r="AV146" s="75"/>
      <c r="AW146" s="75"/>
    </row>
    <row r="147" spans="1:49">
      <c r="A147" s="69">
        <v>13820</v>
      </c>
      <c r="B147" s="82">
        <v>-8.6599999999999996E-2</v>
      </c>
      <c r="C147" s="65">
        <v>8.0000000000000002E-3</v>
      </c>
      <c r="D147" s="65">
        <v>2.3999999999999998E-3</v>
      </c>
      <c r="E147" s="65">
        <v>2.7000000000000001E-3</v>
      </c>
      <c r="F147" s="65">
        <v>2.9499999999999999E-3</v>
      </c>
      <c r="G147" s="65">
        <v>2.8249999999999998E-3</v>
      </c>
      <c r="H147" s="65">
        <v>3.4000000000000002E-3</v>
      </c>
      <c r="I147" s="65">
        <f t="shared" si="22"/>
        <v>-8.8999999999999996E-2</v>
      </c>
      <c r="J147" s="65">
        <f t="shared" si="15"/>
        <v>-8.9424999999999991E-2</v>
      </c>
      <c r="K147" s="65">
        <f t="shared" si="16"/>
        <v>4.5999999999999999E-3</v>
      </c>
      <c r="L147" s="73">
        <f t="shared" si="23"/>
        <v>-0.32094323567627325</v>
      </c>
      <c r="M147" s="73">
        <f t="shared" si="24"/>
        <v>2.8799999999999999E-2</v>
      </c>
      <c r="N147" s="73">
        <f t="shared" si="17"/>
        <v>3.39E-2</v>
      </c>
      <c r="O147" s="74">
        <f t="shared" si="25"/>
        <v>-0.34974323567627325</v>
      </c>
      <c r="P147" s="73">
        <f t="shared" si="18"/>
        <v>-0.35484323567627324</v>
      </c>
      <c r="Q147" s="73">
        <f t="shared" si="19"/>
        <v>-0.31644773843006335</v>
      </c>
      <c r="R147" s="73">
        <f t="shared" si="20"/>
        <v>4.0800000000000003E-2</v>
      </c>
      <c r="S147" s="74">
        <f t="shared" si="21"/>
        <v>-0.35724773843006336</v>
      </c>
      <c r="U147" s="75"/>
      <c r="V147" s="75"/>
      <c r="W147" s="75"/>
      <c r="X147" s="75"/>
      <c r="Y147" s="75"/>
      <c r="Z147" s="75"/>
      <c r="AA147" s="75"/>
      <c r="AB147" s="75"/>
      <c r="AC147" s="75"/>
      <c r="AE147" s="75"/>
      <c r="AF147" s="75"/>
      <c r="AG147" s="75"/>
      <c r="AH147" s="75"/>
      <c r="AI147" s="75"/>
      <c r="AJ147" s="75"/>
      <c r="AK147" s="75"/>
      <c r="AL147" s="75"/>
      <c r="AM147" s="75"/>
      <c r="AO147" s="75"/>
      <c r="AP147" s="75"/>
      <c r="AQ147" s="75"/>
      <c r="AR147" s="75"/>
      <c r="AS147" s="75"/>
      <c r="AT147" s="75"/>
      <c r="AU147" s="75"/>
      <c r="AV147" s="75"/>
      <c r="AW147" s="75"/>
    </row>
    <row r="148" spans="1:49">
      <c r="A148" s="69">
        <v>13850</v>
      </c>
      <c r="B148" s="82">
        <v>-4.5900000000000003E-2</v>
      </c>
      <c r="C148" s="65">
        <v>-9.5100000000000004E-2</v>
      </c>
      <c r="D148" s="65">
        <v>2.3E-3</v>
      </c>
      <c r="E148" s="65">
        <v>2.6750000000000003E-3</v>
      </c>
      <c r="F148" s="65">
        <v>2.9166666666666668E-3</v>
      </c>
      <c r="G148" s="65">
        <v>2.7958333333333333E-3</v>
      </c>
      <c r="H148" s="65">
        <v>3.3583333333333338E-3</v>
      </c>
      <c r="I148" s="65">
        <f t="shared" si="22"/>
        <v>-4.8200000000000007E-2</v>
      </c>
      <c r="J148" s="65">
        <f t="shared" si="15"/>
        <v>-4.8695833333333334E-2</v>
      </c>
      <c r="K148" s="65">
        <f t="shared" si="16"/>
        <v>-9.8458333333333342E-2</v>
      </c>
      <c r="L148" s="73">
        <f t="shared" si="23"/>
        <v>-0.35022760120221885</v>
      </c>
      <c r="M148" s="73">
        <f t="shared" si="24"/>
        <v>2.76E-2</v>
      </c>
      <c r="N148" s="73">
        <f t="shared" si="17"/>
        <v>3.3549999999999996E-2</v>
      </c>
      <c r="O148" s="74">
        <f t="shared" si="25"/>
        <v>-0.37782760120221887</v>
      </c>
      <c r="P148" s="73">
        <f t="shared" si="18"/>
        <v>-0.38377760120221882</v>
      </c>
      <c r="Q148" s="73">
        <f t="shared" si="19"/>
        <v>-0.37050026308300876</v>
      </c>
      <c r="R148" s="73">
        <f t="shared" si="20"/>
        <v>4.0300000000000002E-2</v>
      </c>
      <c r="S148" s="74">
        <f t="shared" si="21"/>
        <v>-0.41080026308300877</v>
      </c>
      <c r="U148" s="75"/>
      <c r="V148" s="75"/>
      <c r="W148" s="75"/>
      <c r="X148" s="75"/>
      <c r="Y148" s="75"/>
      <c r="Z148" s="75"/>
      <c r="AA148" s="75"/>
      <c r="AB148" s="75"/>
      <c r="AC148" s="75"/>
      <c r="AE148" s="75"/>
      <c r="AF148" s="75"/>
      <c r="AG148" s="75"/>
      <c r="AH148" s="75"/>
      <c r="AI148" s="75"/>
      <c r="AJ148" s="75"/>
      <c r="AK148" s="75"/>
      <c r="AL148" s="75"/>
      <c r="AM148" s="75"/>
      <c r="AO148" s="75"/>
      <c r="AP148" s="75"/>
      <c r="AQ148" s="75"/>
      <c r="AR148" s="75"/>
      <c r="AS148" s="75"/>
      <c r="AT148" s="75"/>
      <c r="AU148" s="75"/>
      <c r="AV148" s="75"/>
      <c r="AW148" s="75"/>
    </row>
    <row r="149" spans="1:49">
      <c r="A149" s="69">
        <v>13881</v>
      </c>
      <c r="B149" s="82">
        <v>1.52E-2</v>
      </c>
      <c r="C149" s="65">
        <v>-3.6799999999999999E-2</v>
      </c>
      <c r="D149" s="65">
        <v>2.3E-3</v>
      </c>
      <c r="E149" s="65">
        <v>2.6416666666666667E-3</v>
      </c>
      <c r="F149" s="65">
        <v>2.9166666666666668E-3</v>
      </c>
      <c r="G149" s="65">
        <v>2.7791666666666672E-3</v>
      </c>
      <c r="H149" s="65">
        <v>3.3416666666666668E-3</v>
      </c>
      <c r="I149" s="65">
        <f t="shared" si="22"/>
        <v>1.29E-2</v>
      </c>
      <c r="J149" s="65">
        <f t="shared" si="15"/>
        <v>1.2420833333333332E-2</v>
      </c>
      <c r="K149" s="65">
        <f t="shared" si="16"/>
        <v>-4.0141666666666666E-2</v>
      </c>
      <c r="L149" s="73">
        <f t="shared" si="23"/>
        <v>-0.36511170427381356</v>
      </c>
      <c r="M149" s="73">
        <f t="shared" si="24"/>
        <v>2.76E-2</v>
      </c>
      <c r="N149" s="73">
        <f t="shared" si="17"/>
        <v>3.3350000000000005E-2</v>
      </c>
      <c r="O149" s="74">
        <f t="shared" si="25"/>
        <v>-0.39271170427381358</v>
      </c>
      <c r="P149" s="73">
        <f t="shared" si="18"/>
        <v>-0.39846170427381356</v>
      </c>
      <c r="Q149" s="73">
        <f t="shared" si="19"/>
        <v>-0.40526322059985675</v>
      </c>
      <c r="R149" s="73">
        <f t="shared" si="20"/>
        <v>4.0100000000000004E-2</v>
      </c>
      <c r="S149" s="74">
        <f t="shared" si="21"/>
        <v>-0.44536322059985678</v>
      </c>
      <c r="U149" s="75"/>
      <c r="V149" s="75"/>
      <c r="W149" s="75"/>
      <c r="X149" s="75"/>
      <c r="Y149" s="75"/>
      <c r="Z149" s="75"/>
      <c r="AA149" s="75"/>
      <c r="AB149" s="75"/>
      <c r="AC149" s="75"/>
      <c r="AE149" s="75"/>
      <c r="AF149" s="75"/>
      <c r="AG149" s="75"/>
      <c r="AH149" s="75"/>
      <c r="AI149" s="75"/>
      <c r="AJ149" s="75"/>
      <c r="AK149" s="75"/>
      <c r="AL149" s="75"/>
      <c r="AM149" s="75"/>
      <c r="AO149" s="75"/>
      <c r="AP149" s="75"/>
      <c r="AQ149" s="75"/>
      <c r="AR149" s="75"/>
      <c r="AS149" s="75"/>
      <c r="AT149" s="75"/>
      <c r="AU149" s="75"/>
      <c r="AV149" s="75"/>
      <c r="AW149" s="75"/>
    </row>
    <row r="150" spans="1:49">
      <c r="A150" s="69">
        <v>13912</v>
      </c>
      <c r="B150" s="82">
        <v>6.7400000000000002E-2</v>
      </c>
      <c r="C150" s="65">
        <v>3.4099999999999998E-2</v>
      </c>
      <c r="D150" s="65">
        <v>2.0999999999999999E-3</v>
      </c>
      <c r="E150" s="65">
        <v>2.6666666666666666E-3</v>
      </c>
      <c r="F150" s="65">
        <v>2.9249999999999996E-3</v>
      </c>
      <c r="G150" s="65">
        <v>2.7958333333333329E-3</v>
      </c>
      <c r="H150" s="65">
        <v>3.3583333333333338E-3</v>
      </c>
      <c r="I150" s="65">
        <f t="shared" si="22"/>
        <v>6.5299999999999997E-2</v>
      </c>
      <c r="J150" s="65">
        <f t="shared" si="15"/>
        <v>6.4604166666666671E-2</v>
      </c>
      <c r="K150" s="65">
        <f t="shared" si="16"/>
        <v>3.0741666666666664E-2</v>
      </c>
      <c r="L150" s="73">
        <f t="shared" si="23"/>
        <v>-0.33502132581873079</v>
      </c>
      <c r="M150" s="73">
        <f t="shared" si="24"/>
        <v>2.52E-2</v>
      </c>
      <c r="N150" s="73">
        <f t="shared" si="17"/>
        <v>3.3549999999999996E-2</v>
      </c>
      <c r="O150" s="74">
        <f t="shared" si="25"/>
        <v>-0.36022132581873079</v>
      </c>
      <c r="P150" s="73">
        <f t="shared" si="18"/>
        <v>-0.36857132581873076</v>
      </c>
      <c r="Q150" s="73">
        <f t="shared" si="19"/>
        <v>-0.36247817603639676</v>
      </c>
      <c r="R150" s="73">
        <f t="shared" si="20"/>
        <v>4.0300000000000002E-2</v>
      </c>
      <c r="S150" s="74">
        <f t="shared" si="21"/>
        <v>-0.40277817603639676</v>
      </c>
      <c r="U150" s="75"/>
      <c r="V150" s="75"/>
      <c r="W150" s="75"/>
      <c r="X150" s="75"/>
      <c r="Y150" s="75"/>
      <c r="Z150" s="75"/>
      <c r="AA150" s="75"/>
      <c r="AB150" s="75"/>
      <c r="AC150" s="75"/>
      <c r="AE150" s="75"/>
      <c r="AF150" s="75"/>
      <c r="AG150" s="75"/>
      <c r="AH150" s="75"/>
      <c r="AI150" s="75"/>
      <c r="AJ150" s="75"/>
      <c r="AK150" s="75"/>
      <c r="AL150" s="75"/>
      <c r="AM150" s="75"/>
      <c r="AO150" s="75"/>
      <c r="AP150" s="75"/>
      <c r="AQ150" s="75"/>
      <c r="AR150" s="75"/>
      <c r="AS150" s="75"/>
      <c r="AT150" s="75"/>
      <c r="AU150" s="75"/>
      <c r="AV150" s="75"/>
      <c r="AW150" s="75"/>
    </row>
    <row r="151" spans="1:49">
      <c r="A151" s="69">
        <v>13940</v>
      </c>
      <c r="B151" s="82">
        <v>-0.2487</v>
      </c>
      <c r="C151" s="65">
        <v>-0.19839999999999999</v>
      </c>
      <c r="D151" s="65">
        <v>2.3E-3</v>
      </c>
      <c r="E151" s="65">
        <v>2.6833333333333336E-3</v>
      </c>
      <c r="F151" s="65">
        <v>2.9666666666666669E-3</v>
      </c>
      <c r="G151" s="65">
        <v>2.8250000000000003E-3</v>
      </c>
      <c r="H151" s="65">
        <v>3.3250000000000003E-3</v>
      </c>
      <c r="I151" s="65">
        <f t="shared" si="22"/>
        <v>-0.251</v>
      </c>
      <c r="J151" s="65">
        <f t="shared" si="15"/>
        <v>-0.251525</v>
      </c>
      <c r="K151" s="65">
        <f t="shared" si="16"/>
        <v>-0.20172499999999999</v>
      </c>
      <c r="L151" s="73">
        <f t="shared" si="23"/>
        <v>-0.49652476276087132</v>
      </c>
      <c r="M151" s="73">
        <f t="shared" si="24"/>
        <v>2.76E-2</v>
      </c>
      <c r="N151" s="73">
        <f t="shared" si="17"/>
        <v>3.39E-2</v>
      </c>
      <c r="O151" s="74">
        <f t="shared" si="25"/>
        <v>-0.52412476276087128</v>
      </c>
      <c r="P151" s="73">
        <f t="shared" si="18"/>
        <v>-0.53042476276087136</v>
      </c>
      <c r="Q151" s="73">
        <f t="shared" si="19"/>
        <v>-0.45790018660313525</v>
      </c>
      <c r="R151" s="73">
        <f t="shared" si="20"/>
        <v>3.9900000000000005E-2</v>
      </c>
      <c r="S151" s="74">
        <f t="shared" si="21"/>
        <v>-0.49780018660313524</v>
      </c>
      <c r="U151" s="75"/>
      <c r="V151" s="75"/>
      <c r="W151" s="75"/>
      <c r="X151" s="75"/>
      <c r="Y151" s="75"/>
      <c r="Z151" s="75"/>
      <c r="AA151" s="75"/>
      <c r="AB151" s="75"/>
      <c r="AC151" s="75"/>
      <c r="AE151" s="75"/>
      <c r="AF151" s="75"/>
      <c r="AG151" s="75"/>
      <c r="AH151" s="75"/>
      <c r="AI151" s="75"/>
      <c r="AJ151" s="75"/>
      <c r="AK151" s="75"/>
      <c r="AL151" s="75"/>
      <c r="AM151" s="75"/>
      <c r="AO151" s="75"/>
      <c r="AP151" s="75"/>
      <c r="AQ151" s="75"/>
      <c r="AR151" s="75"/>
      <c r="AS151" s="75"/>
      <c r="AT151" s="75"/>
      <c r="AU151" s="75"/>
      <c r="AV151" s="75"/>
      <c r="AW151" s="75"/>
    </row>
    <row r="152" spans="1:49">
      <c r="A152" s="69">
        <v>13971</v>
      </c>
      <c r="B152" s="82">
        <v>0.1447</v>
      </c>
      <c r="C152" s="65">
        <v>0.15379999999999999</v>
      </c>
      <c r="D152" s="65">
        <v>2.2000000000000001E-3</v>
      </c>
      <c r="E152" s="65">
        <v>2.7499999999999998E-3</v>
      </c>
      <c r="F152" s="65">
        <v>3.1083333333333336E-3</v>
      </c>
      <c r="G152" s="65">
        <v>2.9291666666666667E-3</v>
      </c>
      <c r="H152" s="65">
        <v>3.4000000000000002E-3</v>
      </c>
      <c r="I152" s="65">
        <f t="shared" si="22"/>
        <v>0.14249999999999999</v>
      </c>
      <c r="J152" s="65">
        <f t="shared" si="15"/>
        <v>0.14177083333333332</v>
      </c>
      <c r="K152" s="65">
        <f t="shared" si="16"/>
        <v>0.15039999999999998</v>
      </c>
      <c r="L152" s="73">
        <f t="shared" si="23"/>
        <v>-0.37294298327969677</v>
      </c>
      <c r="M152" s="73">
        <f t="shared" si="24"/>
        <v>2.64E-2</v>
      </c>
      <c r="N152" s="73">
        <f t="shared" si="17"/>
        <v>3.5150000000000001E-2</v>
      </c>
      <c r="O152" s="74">
        <f t="shared" si="25"/>
        <v>-0.39934298327969675</v>
      </c>
      <c r="P152" s="73">
        <f t="shared" si="18"/>
        <v>-0.40809298327969679</v>
      </c>
      <c r="Q152" s="73">
        <f t="shared" si="19"/>
        <v>-0.32483293966180649</v>
      </c>
      <c r="R152" s="73">
        <f t="shared" si="20"/>
        <v>4.0800000000000003E-2</v>
      </c>
      <c r="S152" s="74">
        <f t="shared" si="21"/>
        <v>-0.36563293966180649</v>
      </c>
      <c r="U152" s="75"/>
      <c r="V152" s="75"/>
      <c r="W152" s="75"/>
      <c r="X152" s="75"/>
      <c r="Y152" s="75"/>
      <c r="Z152" s="75"/>
      <c r="AA152" s="75"/>
      <c r="AB152" s="75"/>
      <c r="AC152" s="75"/>
      <c r="AE152" s="75"/>
      <c r="AF152" s="75"/>
      <c r="AG152" s="75"/>
      <c r="AH152" s="75"/>
      <c r="AI152" s="75"/>
      <c r="AJ152" s="75"/>
      <c r="AK152" s="75"/>
      <c r="AL152" s="75"/>
      <c r="AM152" s="75"/>
      <c r="AO152" s="75"/>
      <c r="AP152" s="75"/>
      <c r="AQ152" s="75"/>
      <c r="AR152" s="75"/>
      <c r="AS152" s="75"/>
      <c r="AT152" s="75"/>
      <c r="AU152" s="75"/>
      <c r="AV152" s="75"/>
      <c r="AW152" s="75"/>
    </row>
    <row r="153" spans="1:49">
      <c r="A153" s="69">
        <v>14001</v>
      </c>
      <c r="B153" s="82">
        <v>-3.3000000000000002E-2</v>
      </c>
      <c r="C153" s="65">
        <v>1.8100000000000002E-2</v>
      </c>
      <c r="D153" s="65">
        <v>2.2000000000000001E-3</v>
      </c>
      <c r="E153" s="65">
        <v>2.6833333333333336E-3</v>
      </c>
      <c r="F153" s="65">
        <v>2.9666666666666669E-3</v>
      </c>
      <c r="G153" s="65">
        <v>2.8250000000000003E-3</v>
      </c>
      <c r="H153" s="65">
        <v>3.2916666666666667E-3</v>
      </c>
      <c r="I153" s="65">
        <f t="shared" si="22"/>
        <v>-3.5200000000000002E-2</v>
      </c>
      <c r="J153" s="65">
        <f t="shared" si="15"/>
        <v>-3.5825000000000003E-2</v>
      </c>
      <c r="K153" s="65">
        <f t="shared" si="16"/>
        <v>1.4808333333333335E-2</v>
      </c>
      <c r="L153" s="73">
        <f t="shared" si="23"/>
        <v>-0.39217708984709976</v>
      </c>
      <c r="M153" s="73">
        <f t="shared" si="24"/>
        <v>2.64E-2</v>
      </c>
      <c r="N153" s="73">
        <f t="shared" si="17"/>
        <v>3.39E-2</v>
      </c>
      <c r="O153" s="74">
        <f t="shared" si="25"/>
        <v>-0.41857708984709974</v>
      </c>
      <c r="P153" s="73">
        <f t="shared" si="18"/>
        <v>-0.42607708984709974</v>
      </c>
      <c r="Q153" s="73">
        <f t="shared" si="19"/>
        <v>-0.27521342879553501</v>
      </c>
      <c r="R153" s="73">
        <f t="shared" si="20"/>
        <v>3.95E-2</v>
      </c>
      <c r="S153" s="74">
        <f t="shared" si="21"/>
        <v>-0.31471342879553499</v>
      </c>
      <c r="U153" s="75"/>
      <c r="V153" s="75"/>
      <c r="W153" s="75"/>
      <c r="X153" s="75"/>
      <c r="Y153" s="75"/>
      <c r="Z153" s="75"/>
      <c r="AA153" s="75"/>
      <c r="AB153" s="75"/>
      <c r="AC153" s="75"/>
      <c r="AE153" s="75"/>
      <c r="AF153" s="75"/>
      <c r="AG153" s="75"/>
      <c r="AH153" s="75"/>
      <c r="AI153" s="75"/>
      <c r="AJ153" s="75"/>
      <c r="AK153" s="75"/>
      <c r="AL153" s="75"/>
      <c r="AM153" s="75"/>
      <c r="AO153" s="75"/>
      <c r="AP153" s="75"/>
      <c r="AQ153" s="75"/>
      <c r="AR153" s="75"/>
      <c r="AS153" s="75"/>
      <c r="AT153" s="75"/>
      <c r="AU153" s="75"/>
      <c r="AV153" s="75"/>
      <c r="AW153" s="75"/>
    </row>
    <row r="154" spans="1:49">
      <c r="A154" s="69">
        <v>14032</v>
      </c>
      <c r="B154" s="82">
        <v>0.25030000000000002</v>
      </c>
      <c r="C154" s="65">
        <v>0.16219999999999998</v>
      </c>
      <c r="D154" s="65">
        <v>2.0999999999999999E-3</v>
      </c>
      <c r="E154" s="65">
        <v>2.7166666666666667E-3</v>
      </c>
      <c r="F154" s="65">
        <v>3.0666666666666672E-3</v>
      </c>
      <c r="G154" s="65">
        <v>2.891666666666667E-3</v>
      </c>
      <c r="H154" s="65">
        <v>3.2916666666666667E-3</v>
      </c>
      <c r="I154" s="65">
        <f t="shared" si="22"/>
        <v>0.24820000000000003</v>
      </c>
      <c r="J154" s="65">
        <f t="shared" si="15"/>
        <v>0.24740833333333337</v>
      </c>
      <c r="K154" s="65">
        <f t="shared" si="16"/>
        <v>0.15890833333333332</v>
      </c>
      <c r="L154" s="73">
        <f t="shared" si="23"/>
        <v>-0.19970410218600354</v>
      </c>
      <c r="M154" s="73">
        <f t="shared" si="24"/>
        <v>2.52E-2</v>
      </c>
      <c r="N154" s="73">
        <f t="shared" si="17"/>
        <v>3.4700000000000002E-2</v>
      </c>
      <c r="O154" s="74">
        <f t="shared" si="25"/>
        <v>-0.22490410218600354</v>
      </c>
      <c r="P154" s="73">
        <f t="shared" si="18"/>
        <v>-0.23440410218600355</v>
      </c>
      <c r="Q154" s="73">
        <f t="shared" si="19"/>
        <v>-0.11638838450243405</v>
      </c>
      <c r="R154" s="73">
        <f t="shared" si="20"/>
        <v>3.95E-2</v>
      </c>
      <c r="S154" s="74">
        <f t="shared" si="21"/>
        <v>-0.15588838450243406</v>
      </c>
      <c r="U154" s="75"/>
      <c r="V154" s="75"/>
      <c r="W154" s="75"/>
      <c r="X154" s="75"/>
      <c r="Y154" s="75"/>
      <c r="Z154" s="75"/>
      <c r="AA154" s="75"/>
      <c r="AB154" s="75"/>
      <c r="AC154" s="75"/>
      <c r="AE154" s="75"/>
      <c r="AF154" s="75"/>
      <c r="AG154" s="75"/>
      <c r="AH154" s="75"/>
      <c r="AI154" s="75"/>
      <c r="AJ154" s="75"/>
      <c r="AK154" s="75"/>
      <c r="AL154" s="75"/>
      <c r="AM154" s="75"/>
      <c r="AO154" s="75"/>
      <c r="AP154" s="75"/>
      <c r="AQ154" s="75"/>
      <c r="AR154" s="75"/>
      <c r="AS154" s="75"/>
      <c r="AT154" s="75"/>
      <c r="AU154" s="75"/>
      <c r="AV154" s="75"/>
      <c r="AW154" s="75"/>
    </row>
    <row r="155" spans="1:49">
      <c r="A155" s="69">
        <v>14062</v>
      </c>
      <c r="B155" s="82">
        <v>7.4399999999999994E-2</v>
      </c>
      <c r="C155" s="65">
        <v>1.4800000000000001E-2</v>
      </c>
      <c r="D155" s="65">
        <v>2.0999999999999999E-3</v>
      </c>
      <c r="E155" s="65">
        <v>2.6833333333333336E-3</v>
      </c>
      <c r="F155" s="65">
        <v>3.0166666666666671E-3</v>
      </c>
      <c r="G155" s="65">
        <v>2.8500000000000001E-3</v>
      </c>
      <c r="H155" s="65">
        <v>3.2166666666666667E-3</v>
      </c>
      <c r="I155" s="65">
        <f t="shared" si="22"/>
        <v>7.2299999999999989E-2</v>
      </c>
      <c r="J155" s="65">
        <f t="shared" si="15"/>
        <v>7.1549999999999989E-2</v>
      </c>
      <c r="K155" s="65">
        <f t="shared" si="16"/>
        <v>1.1583333333333334E-2</v>
      </c>
      <c r="L155" s="73">
        <f t="shared" si="23"/>
        <v>-0.22151388627310309</v>
      </c>
      <c r="M155" s="73">
        <f t="shared" si="24"/>
        <v>2.52E-2</v>
      </c>
      <c r="N155" s="73">
        <f t="shared" si="17"/>
        <v>3.4200000000000001E-2</v>
      </c>
      <c r="O155" s="74">
        <f t="shared" si="25"/>
        <v>-0.24671388627310309</v>
      </c>
      <c r="P155" s="73">
        <f t="shared" si="18"/>
        <v>-0.2557138862731031</v>
      </c>
      <c r="Q155" s="73">
        <f t="shared" si="19"/>
        <v>-0.23169474131871337</v>
      </c>
      <c r="R155" s="73">
        <f t="shared" si="20"/>
        <v>3.8600000000000002E-2</v>
      </c>
      <c r="S155" s="74">
        <f t="shared" si="21"/>
        <v>-0.27029474131871339</v>
      </c>
      <c r="U155" s="75"/>
      <c r="V155" s="75"/>
      <c r="W155" s="75"/>
      <c r="X155" s="75"/>
      <c r="Y155" s="75"/>
      <c r="Z155" s="75"/>
      <c r="AA155" s="75"/>
      <c r="AB155" s="75"/>
      <c r="AC155" s="75"/>
      <c r="AE155" s="75"/>
      <c r="AF155" s="75"/>
      <c r="AG155" s="75"/>
      <c r="AH155" s="75"/>
      <c r="AI155" s="75"/>
      <c r="AJ155" s="75"/>
      <c r="AK155" s="75"/>
      <c r="AL155" s="75"/>
      <c r="AM155" s="75"/>
      <c r="AO155" s="75"/>
      <c r="AP155" s="75"/>
      <c r="AQ155" s="75"/>
      <c r="AR155" s="75"/>
      <c r="AS155" s="75"/>
      <c r="AT155" s="75"/>
      <c r="AU155" s="75"/>
      <c r="AV155" s="75"/>
      <c r="AW155" s="75"/>
    </row>
    <row r="156" spans="1:49">
      <c r="A156" s="69">
        <v>14093</v>
      </c>
      <c r="B156" s="82">
        <v>-2.2599999999999999E-2</v>
      </c>
      <c r="C156" s="65">
        <v>-5.57E-2</v>
      </c>
      <c r="D156" s="65">
        <v>2.2000000000000001E-3</v>
      </c>
      <c r="E156" s="65">
        <v>2.65E-3</v>
      </c>
      <c r="F156" s="65">
        <v>2.9749999999999998E-3</v>
      </c>
      <c r="G156" s="65">
        <v>2.8124999999999999E-3</v>
      </c>
      <c r="H156" s="65">
        <v>3.2000000000000002E-3</v>
      </c>
      <c r="I156" s="65">
        <f t="shared" si="22"/>
        <v>-2.4799999999999999E-2</v>
      </c>
      <c r="J156" s="65">
        <f t="shared" si="15"/>
        <v>-2.5412499999999998E-2</v>
      </c>
      <c r="K156" s="65">
        <f t="shared" si="16"/>
        <v>-5.8900000000000001E-2</v>
      </c>
      <c r="L156" s="73">
        <f t="shared" si="23"/>
        <v>-0.20049140742180394</v>
      </c>
      <c r="M156" s="73">
        <f t="shared" si="24"/>
        <v>2.64E-2</v>
      </c>
      <c r="N156" s="73">
        <f t="shared" si="17"/>
        <v>3.3750000000000002E-2</v>
      </c>
      <c r="O156" s="74">
        <f t="shared" si="25"/>
        <v>-0.22689140742180394</v>
      </c>
      <c r="P156" s="73">
        <f t="shared" si="18"/>
        <v>-0.23424140742180394</v>
      </c>
      <c r="Q156" s="73">
        <f t="shared" si="19"/>
        <v>-0.20247262199325156</v>
      </c>
      <c r="R156" s="73">
        <f t="shared" si="20"/>
        <v>3.8400000000000004E-2</v>
      </c>
      <c r="S156" s="74">
        <f t="shared" si="21"/>
        <v>-0.24087262199325155</v>
      </c>
      <c r="U156" s="75"/>
      <c r="V156" s="75"/>
      <c r="W156" s="75"/>
      <c r="X156" s="75"/>
      <c r="Y156" s="75"/>
      <c r="Z156" s="75"/>
      <c r="AA156" s="75"/>
      <c r="AB156" s="75"/>
      <c r="AC156" s="75"/>
      <c r="AE156" s="75"/>
      <c r="AF156" s="75"/>
      <c r="AG156" s="75"/>
      <c r="AH156" s="75"/>
      <c r="AI156" s="75"/>
      <c r="AJ156" s="75"/>
      <c r="AK156" s="75"/>
      <c r="AL156" s="75"/>
      <c r="AM156" s="75"/>
      <c r="AO156" s="75"/>
      <c r="AP156" s="75"/>
      <c r="AQ156" s="75"/>
      <c r="AR156" s="75"/>
      <c r="AS156" s="75"/>
      <c r="AT156" s="75"/>
      <c r="AU156" s="75"/>
      <c r="AV156" s="75"/>
      <c r="AW156" s="75"/>
    </row>
    <row r="157" spans="1:49">
      <c r="A157" s="69">
        <v>14124</v>
      </c>
      <c r="B157" s="82">
        <v>1.66E-2</v>
      </c>
      <c r="C157" s="65">
        <v>1.9099999999999999E-2</v>
      </c>
      <c r="D157" s="65">
        <v>2.0999999999999999E-3</v>
      </c>
      <c r="E157" s="65">
        <v>2.6750000000000003E-3</v>
      </c>
      <c r="F157" s="65">
        <v>3.0000000000000001E-3</v>
      </c>
      <c r="G157" s="65">
        <v>2.8375000000000002E-3</v>
      </c>
      <c r="H157" s="65">
        <v>3.2333333333333329E-3</v>
      </c>
      <c r="I157" s="65">
        <f t="shared" si="22"/>
        <v>1.4500000000000001E-2</v>
      </c>
      <c r="J157" s="65">
        <f t="shared" ref="J157:J220" si="26">B157-G157</f>
        <v>1.37625E-2</v>
      </c>
      <c r="K157" s="65">
        <f t="shared" ref="K157:K220" si="27">$C157-H157</f>
        <v>1.5866666666666668E-2</v>
      </c>
      <c r="L157" s="73">
        <f t="shared" si="23"/>
        <v>-5.45766718448365E-2</v>
      </c>
      <c r="M157" s="73">
        <f t="shared" si="24"/>
        <v>2.52E-2</v>
      </c>
      <c r="N157" s="73">
        <f t="shared" si="17"/>
        <v>3.4050000000000004E-2</v>
      </c>
      <c r="O157" s="74">
        <f t="shared" si="25"/>
        <v>-7.97766718448365E-2</v>
      </c>
      <c r="P157" s="73">
        <f t="shared" si="18"/>
        <v>-8.8626671844836497E-2</v>
      </c>
      <c r="Q157" s="73">
        <f t="shared" si="19"/>
        <v>-7.9129672641426341E-2</v>
      </c>
      <c r="R157" s="73">
        <f t="shared" si="20"/>
        <v>3.8799999999999994E-2</v>
      </c>
      <c r="S157" s="74">
        <f t="shared" si="21"/>
        <v>-0.11792967264142634</v>
      </c>
      <c r="U157" s="75"/>
      <c r="V157" s="75"/>
      <c r="W157" s="75"/>
      <c r="X157" s="75"/>
      <c r="Y157" s="75"/>
      <c r="Z157" s="75"/>
      <c r="AA157" s="75"/>
      <c r="AB157" s="75"/>
      <c r="AC157" s="75"/>
      <c r="AE157" s="75"/>
      <c r="AF157" s="75"/>
      <c r="AG157" s="75"/>
      <c r="AH157" s="75"/>
      <c r="AI157" s="75"/>
      <c r="AJ157" s="75"/>
      <c r="AK157" s="75"/>
      <c r="AL157" s="75"/>
      <c r="AM157" s="75"/>
      <c r="AO157" s="75"/>
      <c r="AP157" s="75"/>
      <c r="AQ157" s="75"/>
      <c r="AR157" s="75"/>
      <c r="AS157" s="75"/>
      <c r="AT157" s="75"/>
      <c r="AU157" s="75"/>
      <c r="AV157" s="75"/>
      <c r="AW157" s="75"/>
    </row>
    <row r="158" spans="1:49">
      <c r="A158" s="69">
        <v>14154</v>
      </c>
      <c r="B158" s="82">
        <v>7.7600000000000002E-2</v>
      </c>
      <c r="C158" s="65">
        <v>0.18009999999999998</v>
      </c>
      <c r="D158" s="65">
        <v>2.2000000000000001E-3</v>
      </c>
      <c r="E158" s="65">
        <v>2.6250000000000002E-3</v>
      </c>
      <c r="F158" s="65">
        <v>2.9416666666666662E-3</v>
      </c>
      <c r="G158" s="65">
        <v>2.7833333333333334E-3</v>
      </c>
      <c r="H158" s="65">
        <v>3.1583333333333337E-3</v>
      </c>
      <c r="I158" s="65">
        <f t="shared" si="22"/>
        <v>7.5400000000000009E-2</v>
      </c>
      <c r="J158" s="65">
        <f t="shared" si="26"/>
        <v>7.481666666666667E-2</v>
      </c>
      <c r="K158" s="65">
        <f t="shared" si="27"/>
        <v>0.17694166666666664</v>
      </c>
      <c r="L158" s="73">
        <f t="shared" si="23"/>
        <v>0.12960214926267244</v>
      </c>
      <c r="M158" s="73">
        <f t="shared" si="24"/>
        <v>2.64E-2</v>
      </c>
      <c r="N158" s="73">
        <f t="shared" si="17"/>
        <v>3.3399999999999999E-2</v>
      </c>
      <c r="O158" s="74">
        <f t="shared" si="25"/>
        <v>0.10320214926267243</v>
      </c>
      <c r="P158" s="73">
        <f t="shared" si="18"/>
        <v>9.620214926267244E-2</v>
      </c>
      <c r="Q158" s="73">
        <f t="shared" si="19"/>
        <v>0.14584465765062471</v>
      </c>
      <c r="R158" s="73">
        <f t="shared" si="20"/>
        <v>3.7900000000000003E-2</v>
      </c>
      <c r="S158" s="74">
        <f t="shared" si="21"/>
        <v>0.10794465765062471</v>
      </c>
      <c r="U158" s="75"/>
      <c r="V158" s="75"/>
      <c r="W158" s="75"/>
      <c r="X158" s="75"/>
      <c r="Y158" s="75"/>
      <c r="Z158" s="75"/>
      <c r="AA158" s="75"/>
      <c r="AB158" s="75"/>
      <c r="AC158" s="75"/>
      <c r="AE158" s="75"/>
      <c r="AF158" s="75"/>
      <c r="AG158" s="75"/>
      <c r="AH158" s="75"/>
      <c r="AI158" s="75"/>
      <c r="AJ158" s="75"/>
      <c r="AK158" s="75"/>
      <c r="AL158" s="75"/>
      <c r="AM158" s="75"/>
      <c r="AO158" s="75"/>
      <c r="AP158" s="75"/>
      <c r="AQ158" s="75"/>
      <c r="AR158" s="75"/>
      <c r="AS158" s="75"/>
      <c r="AT158" s="75"/>
      <c r="AU158" s="75"/>
      <c r="AV158" s="75"/>
      <c r="AW158" s="75"/>
    </row>
    <row r="159" spans="1:49">
      <c r="A159" s="69">
        <v>14185</v>
      </c>
      <c r="B159" s="82">
        <v>-2.7300000000000001E-2</v>
      </c>
      <c r="C159" s="65">
        <v>-6.2000000000000013E-2</v>
      </c>
      <c r="D159" s="65">
        <v>2.0999999999999999E-3</v>
      </c>
      <c r="E159" s="65">
        <v>2.5833333333333337E-3</v>
      </c>
      <c r="F159" s="65">
        <v>2.8833333333333332E-3</v>
      </c>
      <c r="G159" s="65">
        <v>2.7333333333333333E-3</v>
      </c>
      <c r="H159" s="65">
        <v>3.1083333333333336E-3</v>
      </c>
      <c r="I159" s="65">
        <f t="shared" si="22"/>
        <v>-2.9400000000000003E-2</v>
      </c>
      <c r="J159" s="65">
        <f t="shared" si="26"/>
        <v>-3.0033333333333335E-2</v>
      </c>
      <c r="K159" s="65">
        <f t="shared" si="27"/>
        <v>-6.5108333333333351E-2</v>
      </c>
      <c r="L159" s="73">
        <f t="shared" si="23"/>
        <v>0.2029384832360428</v>
      </c>
      <c r="M159" s="73">
        <f t="shared" si="24"/>
        <v>2.52E-2</v>
      </c>
      <c r="N159" s="73">
        <f t="shared" si="17"/>
        <v>3.2799999999999996E-2</v>
      </c>
      <c r="O159" s="74">
        <f t="shared" si="25"/>
        <v>0.1777384832360428</v>
      </c>
      <c r="P159" s="73">
        <f t="shared" si="18"/>
        <v>0.1701384832360428</v>
      </c>
      <c r="Q159" s="73">
        <f t="shared" si="19"/>
        <v>6.6272111980442583E-2</v>
      </c>
      <c r="R159" s="73">
        <f t="shared" si="20"/>
        <v>3.73E-2</v>
      </c>
      <c r="S159" s="74">
        <f t="shared" si="21"/>
        <v>2.8972111980442583E-2</v>
      </c>
      <c r="U159" s="75"/>
      <c r="V159" s="75"/>
      <c r="W159" s="75"/>
      <c r="X159" s="75"/>
      <c r="Y159" s="75"/>
      <c r="Z159" s="75"/>
      <c r="AA159" s="75"/>
      <c r="AB159" s="75"/>
      <c r="AC159" s="75"/>
      <c r="AE159" s="75"/>
      <c r="AF159" s="75"/>
      <c r="AG159" s="75"/>
      <c r="AH159" s="75"/>
      <c r="AI159" s="75"/>
      <c r="AJ159" s="75"/>
      <c r="AK159" s="75"/>
      <c r="AL159" s="75"/>
      <c r="AM159" s="75"/>
      <c r="AO159" s="75"/>
      <c r="AP159" s="75"/>
      <c r="AQ159" s="75"/>
      <c r="AR159" s="75"/>
      <c r="AS159" s="75"/>
      <c r="AT159" s="75"/>
      <c r="AU159" s="75"/>
      <c r="AV159" s="75"/>
      <c r="AW159" s="75"/>
    </row>
    <row r="160" spans="1:49">
      <c r="A160" s="69">
        <v>14215</v>
      </c>
      <c r="B160" s="82">
        <v>4.0099999999999997E-2</v>
      </c>
      <c r="C160" s="65">
        <v>3.9099999999999996E-2</v>
      </c>
      <c r="D160" s="65">
        <v>2.2000000000000001E-3</v>
      </c>
      <c r="E160" s="65">
        <v>2.5666666666666667E-3</v>
      </c>
      <c r="F160" s="65">
        <v>2.8499999999999997E-3</v>
      </c>
      <c r="G160" s="65">
        <v>2.708333333333333E-3</v>
      </c>
      <c r="H160" s="65">
        <v>3.1166666666666669E-3</v>
      </c>
      <c r="I160" s="65">
        <f t="shared" si="22"/>
        <v>3.7899999999999996E-2</v>
      </c>
      <c r="J160" s="65">
        <f t="shared" si="26"/>
        <v>3.7391666666666663E-2</v>
      </c>
      <c r="K160" s="65">
        <f t="shared" si="27"/>
        <v>3.5983333333333326E-2</v>
      </c>
      <c r="L160" s="73">
        <f t="shared" si="23"/>
        <v>0.3113681127909107</v>
      </c>
      <c r="M160" s="73">
        <f t="shared" si="24"/>
        <v>2.64E-2</v>
      </c>
      <c r="N160" s="73">
        <f t="shared" si="17"/>
        <v>3.2499999999999994E-2</v>
      </c>
      <c r="O160" s="74">
        <f t="shared" si="25"/>
        <v>0.28496811279091072</v>
      </c>
      <c r="P160" s="73">
        <f t="shared" si="18"/>
        <v>0.27886811279091073</v>
      </c>
      <c r="Q160" s="73">
        <f t="shared" si="19"/>
        <v>0.22440419003080758</v>
      </c>
      <c r="R160" s="73">
        <f t="shared" si="20"/>
        <v>3.7400000000000003E-2</v>
      </c>
      <c r="S160" s="74">
        <f t="shared" si="21"/>
        <v>0.18700419003080759</v>
      </c>
      <c r="U160" s="75"/>
      <c r="V160" s="75"/>
      <c r="W160" s="75"/>
      <c r="X160" s="75"/>
      <c r="Y160" s="75"/>
      <c r="Z160" s="75"/>
      <c r="AA160" s="75"/>
      <c r="AB160" s="75"/>
      <c r="AC160" s="75"/>
      <c r="AE160" s="75"/>
      <c r="AF160" s="75"/>
      <c r="AG160" s="75"/>
      <c r="AH160" s="75"/>
      <c r="AI160" s="75"/>
      <c r="AJ160" s="75"/>
      <c r="AK160" s="75"/>
      <c r="AL160" s="75"/>
      <c r="AM160" s="75"/>
      <c r="AO160" s="75"/>
      <c r="AP160" s="75"/>
      <c r="AQ160" s="75"/>
      <c r="AR160" s="75"/>
      <c r="AS160" s="75"/>
      <c r="AT160" s="75"/>
      <c r="AU160" s="75"/>
      <c r="AV160" s="75"/>
      <c r="AW160" s="75"/>
    </row>
    <row r="161" spans="1:49">
      <c r="A161" s="69">
        <v>14246</v>
      </c>
      <c r="B161" s="82">
        <v>-6.7400000000000002E-2</v>
      </c>
      <c r="C161" s="65">
        <v>1.6500000000000001E-2</v>
      </c>
      <c r="D161" s="65">
        <v>2.0999999999999999E-3</v>
      </c>
      <c r="E161" s="65">
        <v>2.5083333333333329E-3</v>
      </c>
      <c r="F161" s="65">
        <v>2.7666666666666668E-3</v>
      </c>
      <c r="G161" s="65">
        <v>2.6374999999999997E-3</v>
      </c>
      <c r="H161" s="65">
        <v>3.0666666666666672E-3</v>
      </c>
      <c r="I161" s="65">
        <f t="shared" si="22"/>
        <v>-6.9500000000000006E-2</v>
      </c>
      <c r="J161" s="65">
        <f t="shared" si="26"/>
        <v>-7.0037500000000003E-2</v>
      </c>
      <c r="K161" s="65">
        <f t="shared" si="27"/>
        <v>1.3433333333333334E-2</v>
      </c>
      <c r="L161" s="73">
        <f t="shared" si="23"/>
        <v>0.2046709042442898</v>
      </c>
      <c r="M161" s="73">
        <f t="shared" si="24"/>
        <v>2.52E-2</v>
      </c>
      <c r="N161" s="73">
        <f t="shared" si="17"/>
        <v>3.1649999999999998E-2</v>
      </c>
      <c r="O161" s="74">
        <f t="shared" si="25"/>
        <v>0.1794709042442898</v>
      </c>
      <c r="P161" s="73">
        <f t="shared" si="18"/>
        <v>0.17302090424428979</v>
      </c>
      <c r="Q161" s="73">
        <f t="shared" si="19"/>
        <v>0.29215828401818511</v>
      </c>
      <c r="R161" s="73">
        <f t="shared" si="20"/>
        <v>3.6800000000000006E-2</v>
      </c>
      <c r="S161" s="74">
        <f t="shared" si="21"/>
        <v>0.25535828401818511</v>
      </c>
      <c r="U161" s="75"/>
      <c r="V161" s="75"/>
      <c r="W161" s="75"/>
      <c r="X161" s="75"/>
      <c r="Y161" s="75"/>
      <c r="Z161" s="75"/>
      <c r="AA161" s="75"/>
      <c r="AB161" s="75"/>
      <c r="AC161" s="75"/>
      <c r="AE161" s="75"/>
      <c r="AF161" s="75"/>
      <c r="AG161" s="75"/>
      <c r="AH161" s="75"/>
      <c r="AI161" s="75"/>
      <c r="AJ161" s="75"/>
      <c r="AK161" s="75"/>
      <c r="AL161" s="75"/>
      <c r="AM161" s="75"/>
      <c r="AO161" s="75"/>
      <c r="AP161" s="75"/>
      <c r="AQ161" s="75"/>
      <c r="AR161" s="75"/>
      <c r="AS161" s="75"/>
      <c r="AT161" s="75"/>
      <c r="AU161" s="75"/>
      <c r="AV161" s="75"/>
      <c r="AW161" s="75"/>
    </row>
    <row r="162" spans="1:49">
      <c r="A162" s="69">
        <v>14277</v>
      </c>
      <c r="B162" s="82">
        <v>3.9E-2</v>
      </c>
      <c r="C162" s="65">
        <v>8.0100000000000005E-2</v>
      </c>
      <c r="D162" s="65">
        <v>1.9E-3</v>
      </c>
      <c r="E162" s="65">
        <v>2.5000000000000001E-3</v>
      </c>
      <c r="F162" s="65">
        <v>2.7166666666666667E-3</v>
      </c>
      <c r="G162" s="65">
        <v>2.6083333333333336E-3</v>
      </c>
      <c r="H162" s="65">
        <v>2.9916666666666663E-3</v>
      </c>
      <c r="I162" s="65">
        <f t="shared" si="22"/>
        <v>3.7100000000000001E-2</v>
      </c>
      <c r="J162" s="65">
        <f t="shared" si="26"/>
        <v>3.6391666666666669E-2</v>
      </c>
      <c r="K162" s="65">
        <f t="shared" si="27"/>
        <v>7.7108333333333334E-2</v>
      </c>
      <c r="L162" s="73">
        <f t="shared" si="23"/>
        <v>0.17261857739349606</v>
      </c>
      <c r="M162" s="73">
        <f t="shared" si="24"/>
        <v>2.2800000000000001E-2</v>
      </c>
      <c r="N162" s="73">
        <f t="shared" si="17"/>
        <v>3.1300000000000001E-2</v>
      </c>
      <c r="O162" s="74">
        <f t="shared" si="25"/>
        <v>0.14981857739349608</v>
      </c>
      <c r="P162" s="73">
        <f t="shared" si="18"/>
        <v>0.14131857739349607</v>
      </c>
      <c r="Q162" s="73">
        <f t="shared" si="19"/>
        <v>0.34963752303262896</v>
      </c>
      <c r="R162" s="73">
        <f t="shared" si="20"/>
        <v>3.5899999999999994E-2</v>
      </c>
      <c r="S162" s="74">
        <f t="shared" si="21"/>
        <v>0.31373752303262897</v>
      </c>
      <c r="U162" s="75"/>
      <c r="V162" s="75"/>
      <c r="W162" s="75"/>
      <c r="X162" s="75"/>
      <c r="Y162" s="75"/>
      <c r="Z162" s="75"/>
      <c r="AA162" s="75"/>
      <c r="AB162" s="75"/>
      <c r="AC162" s="75"/>
      <c r="AE162" s="75"/>
      <c r="AF162" s="75"/>
      <c r="AG162" s="75"/>
      <c r="AH162" s="75"/>
      <c r="AI162" s="75"/>
      <c r="AJ162" s="75"/>
      <c r="AK162" s="75"/>
      <c r="AL162" s="75"/>
      <c r="AM162" s="75"/>
      <c r="AO162" s="75"/>
      <c r="AP162" s="75"/>
      <c r="AQ162" s="75"/>
      <c r="AR162" s="75"/>
      <c r="AS162" s="75"/>
      <c r="AT162" s="75"/>
      <c r="AU162" s="75"/>
      <c r="AV162" s="75"/>
      <c r="AW162" s="75"/>
    </row>
    <row r="163" spans="1:49">
      <c r="A163" s="69">
        <v>14305</v>
      </c>
      <c r="B163" s="82">
        <v>-0.13389999999999999</v>
      </c>
      <c r="C163" s="65">
        <v>-0.13780000000000001</v>
      </c>
      <c r="D163" s="65">
        <v>2.0999999999999999E-3</v>
      </c>
      <c r="E163" s="65">
        <v>2.4916666666666668E-3</v>
      </c>
      <c r="F163" s="65">
        <v>2.6833333333333336E-3</v>
      </c>
      <c r="G163" s="65">
        <v>2.5875000000000004E-3</v>
      </c>
      <c r="H163" s="65">
        <v>2.9499999999999999E-3</v>
      </c>
      <c r="I163" s="65">
        <f t="shared" si="22"/>
        <v>-0.13599999999999998</v>
      </c>
      <c r="J163" s="65">
        <f t="shared" si="26"/>
        <v>-0.13648749999999998</v>
      </c>
      <c r="K163" s="65">
        <f t="shared" si="27"/>
        <v>-0.14075000000000001</v>
      </c>
      <c r="L163" s="73">
        <f t="shared" si="23"/>
        <v>0.35179681868828294</v>
      </c>
      <c r="M163" s="73">
        <f t="shared" si="24"/>
        <v>2.52E-2</v>
      </c>
      <c r="N163" s="73">
        <f t="shared" si="17"/>
        <v>3.1050000000000005E-2</v>
      </c>
      <c r="O163" s="74">
        <f t="shared" si="25"/>
        <v>0.32659681868828294</v>
      </c>
      <c r="P163" s="73">
        <f t="shared" si="18"/>
        <v>0.32074681868828292</v>
      </c>
      <c r="Q163" s="73">
        <f t="shared" si="19"/>
        <v>0.45166850344153286</v>
      </c>
      <c r="R163" s="73">
        <f t="shared" si="20"/>
        <v>3.5400000000000001E-2</v>
      </c>
      <c r="S163" s="74">
        <f t="shared" si="21"/>
        <v>0.41626850344153288</v>
      </c>
      <c r="U163" s="75"/>
      <c r="V163" s="75"/>
      <c r="W163" s="75"/>
      <c r="X163" s="75"/>
      <c r="Y163" s="75"/>
      <c r="Z163" s="75"/>
      <c r="AA163" s="75"/>
      <c r="AB163" s="75"/>
      <c r="AC163" s="75"/>
      <c r="AE163" s="75"/>
      <c r="AF163" s="75"/>
      <c r="AG163" s="75"/>
      <c r="AH163" s="75"/>
      <c r="AI163" s="75"/>
      <c r="AJ163" s="75"/>
      <c r="AK163" s="75"/>
      <c r="AL163" s="75"/>
      <c r="AM163" s="75"/>
      <c r="AO163" s="75"/>
      <c r="AP163" s="75"/>
      <c r="AQ163" s="75"/>
      <c r="AR163" s="75"/>
      <c r="AS163" s="75"/>
      <c r="AT163" s="75"/>
      <c r="AU163" s="75"/>
      <c r="AV163" s="75"/>
      <c r="AW163" s="75"/>
    </row>
    <row r="164" spans="1:49">
      <c r="A164" s="69">
        <v>14336</v>
      </c>
      <c r="B164" s="82">
        <v>-2.7000000000000001E-3</v>
      </c>
      <c r="C164" s="65">
        <v>2.8500000000000001E-2</v>
      </c>
      <c r="D164" s="65">
        <v>1.9E-3</v>
      </c>
      <c r="E164" s="65">
        <v>2.5166666666666666E-3</v>
      </c>
      <c r="F164" s="65">
        <v>2.6833333333333336E-3</v>
      </c>
      <c r="G164" s="65">
        <v>2.5999999999999999E-3</v>
      </c>
      <c r="H164" s="65">
        <v>2.9583333333333332E-3</v>
      </c>
      <c r="I164" s="65">
        <f t="shared" si="22"/>
        <v>-4.5999999999999999E-3</v>
      </c>
      <c r="J164" s="65">
        <f t="shared" si="26"/>
        <v>-5.3E-3</v>
      </c>
      <c r="K164" s="65">
        <f t="shared" si="27"/>
        <v>2.5541666666666667E-2</v>
      </c>
      <c r="L164" s="73">
        <f t="shared" si="23"/>
        <v>0.1777295075371923</v>
      </c>
      <c r="M164" s="73">
        <f t="shared" si="24"/>
        <v>2.2800000000000001E-2</v>
      </c>
      <c r="N164" s="73">
        <f t="shared" si="17"/>
        <v>3.1199999999999999E-2</v>
      </c>
      <c r="O164" s="74">
        <f t="shared" si="25"/>
        <v>0.15492950753719231</v>
      </c>
      <c r="P164" s="73">
        <f t="shared" si="18"/>
        <v>0.14652950753719229</v>
      </c>
      <c r="Q164" s="73">
        <f t="shared" si="19"/>
        <v>0.29402067584470148</v>
      </c>
      <c r="R164" s="73">
        <f t="shared" si="20"/>
        <v>3.5499999999999997E-2</v>
      </c>
      <c r="S164" s="74">
        <f t="shared" si="21"/>
        <v>0.25852067584470151</v>
      </c>
      <c r="U164" s="75"/>
      <c r="V164" s="75"/>
      <c r="W164" s="75"/>
      <c r="X164" s="75"/>
      <c r="Y164" s="75"/>
      <c r="Z164" s="75"/>
      <c r="AA164" s="75"/>
      <c r="AB164" s="75"/>
      <c r="AC164" s="75"/>
      <c r="AE164" s="75"/>
      <c r="AF164" s="75"/>
      <c r="AG164" s="75"/>
      <c r="AH164" s="75"/>
      <c r="AI164" s="75"/>
      <c r="AJ164" s="75"/>
      <c r="AK164" s="75"/>
      <c r="AL164" s="75"/>
      <c r="AM164" s="75"/>
      <c r="AO164" s="75"/>
      <c r="AP164" s="75"/>
      <c r="AQ164" s="75"/>
      <c r="AR164" s="75"/>
      <c r="AS164" s="75"/>
      <c r="AT164" s="75"/>
      <c r="AU164" s="75"/>
      <c r="AV164" s="75"/>
      <c r="AW164" s="75"/>
    </row>
    <row r="165" spans="1:49">
      <c r="A165" s="69">
        <v>14366</v>
      </c>
      <c r="B165" s="82">
        <v>7.3300000000000004E-2</v>
      </c>
      <c r="C165" s="65">
        <v>6.6500000000000004E-2</v>
      </c>
      <c r="D165" s="65">
        <v>2E-3</v>
      </c>
      <c r="E165" s="65">
        <v>2.4750000000000002E-3</v>
      </c>
      <c r="F165" s="65">
        <v>2.6333333333333334E-3</v>
      </c>
      <c r="G165" s="65">
        <v>2.5541666666666668E-3</v>
      </c>
      <c r="H165" s="65">
        <v>2.9166666666666668E-3</v>
      </c>
      <c r="I165" s="65">
        <f t="shared" si="22"/>
        <v>7.1300000000000002E-2</v>
      </c>
      <c r="J165" s="65">
        <f t="shared" si="26"/>
        <v>7.0745833333333341E-2</v>
      </c>
      <c r="K165" s="65">
        <f t="shared" si="27"/>
        <v>6.3583333333333339E-2</v>
      </c>
      <c r="L165" s="73">
        <f t="shared" si="23"/>
        <v>0.30719449890348338</v>
      </c>
      <c r="M165" s="73">
        <f t="shared" si="24"/>
        <v>2.4E-2</v>
      </c>
      <c r="N165" s="73">
        <f t="shared" si="17"/>
        <v>3.0650000000000004E-2</v>
      </c>
      <c r="O165" s="74">
        <f t="shared" si="25"/>
        <v>0.28319449890348336</v>
      </c>
      <c r="P165" s="73">
        <f t="shared" si="18"/>
        <v>0.27654449890348337</v>
      </c>
      <c r="Q165" s="73">
        <f t="shared" si="19"/>
        <v>0.35553781631310688</v>
      </c>
      <c r="R165" s="73">
        <f t="shared" si="20"/>
        <v>3.5000000000000003E-2</v>
      </c>
      <c r="S165" s="74">
        <f t="shared" si="21"/>
        <v>0.32053781631310685</v>
      </c>
      <c r="U165" s="75"/>
      <c r="V165" s="75"/>
      <c r="W165" s="75"/>
      <c r="X165" s="75"/>
      <c r="Y165" s="75"/>
      <c r="Z165" s="75"/>
      <c r="AA165" s="75"/>
      <c r="AB165" s="75"/>
      <c r="AC165" s="75"/>
      <c r="AE165" s="75"/>
      <c r="AF165" s="75"/>
      <c r="AG165" s="75"/>
      <c r="AH165" s="75"/>
      <c r="AI165" s="75"/>
      <c r="AJ165" s="75"/>
      <c r="AK165" s="75"/>
      <c r="AL165" s="75"/>
      <c r="AM165" s="75"/>
      <c r="AO165" s="75"/>
      <c r="AP165" s="75"/>
      <c r="AQ165" s="75"/>
      <c r="AR165" s="75"/>
      <c r="AS165" s="75"/>
      <c r="AT165" s="75"/>
      <c r="AU165" s="75"/>
      <c r="AV165" s="75"/>
      <c r="AW165" s="75"/>
    </row>
    <row r="166" spans="1:49">
      <c r="A166" s="69">
        <v>14397</v>
      </c>
      <c r="B166" s="82">
        <v>-6.1199999999999997E-2</v>
      </c>
      <c r="C166" s="65">
        <v>-4.2299999999999997E-2</v>
      </c>
      <c r="D166" s="65">
        <v>1.8E-3</v>
      </c>
      <c r="E166" s="65">
        <v>2.4333333333333334E-3</v>
      </c>
      <c r="F166" s="65">
        <v>2.6083333333333332E-3</v>
      </c>
      <c r="G166" s="65">
        <v>2.5208333333333333E-3</v>
      </c>
      <c r="H166" s="65">
        <v>2.891666666666667E-3</v>
      </c>
      <c r="I166" s="65">
        <f t="shared" si="22"/>
        <v>-6.3E-2</v>
      </c>
      <c r="J166" s="65">
        <f t="shared" si="26"/>
        <v>-6.3720833333333338E-2</v>
      </c>
      <c r="K166" s="65">
        <f t="shared" si="27"/>
        <v>-4.5191666666666665E-2</v>
      </c>
      <c r="L166" s="73">
        <f t="shared" si="23"/>
        <v>-1.8480208293537137E-2</v>
      </c>
      <c r="M166" s="73">
        <f t="shared" si="24"/>
        <v>2.1600000000000001E-2</v>
      </c>
      <c r="N166" s="73">
        <f t="shared" si="17"/>
        <v>3.0249999999999999E-2</v>
      </c>
      <c r="O166" s="74">
        <f t="shared" si="25"/>
        <v>-4.0080208293537138E-2</v>
      </c>
      <c r="P166" s="73">
        <f t="shared" si="18"/>
        <v>-4.8730208293537136E-2</v>
      </c>
      <c r="Q166" s="73">
        <f t="shared" si="19"/>
        <v>0.11701821259943457</v>
      </c>
      <c r="R166" s="73">
        <f t="shared" si="20"/>
        <v>3.4700000000000002E-2</v>
      </c>
      <c r="S166" s="74">
        <f t="shared" si="21"/>
        <v>8.2318212599434559E-2</v>
      </c>
      <c r="U166" s="75"/>
      <c r="V166" s="75"/>
      <c r="W166" s="75"/>
      <c r="X166" s="75"/>
      <c r="Y166" s="75"/>
      <c r="Z166" s="75"/>
      <c r="AA166" s="75"/>
      <c r="AB166" s="75"/>
      <c r="AC166" s="75"/>
      <c r="AE166" s="75"/>
      <c r="AF166" s="75"/>
      <c r="AG166" s="75"/>
      <c r="AH166" s="75"/>
      <c r="AI166" s="75"/>
      <c r="AJ166" s="75"/>
      <c r="AK166" s="75"/>
      <c r="AL166" s="75"/>
      <c r="AM166" s="75"/>
      <c r="AO166" s="75"/>
      <c r="AP166" s="75"/>
      <c r="AQ166" s="75"/>
      <c r="AR166" s="75"/>
      <c r="AS166" s="75"/>
      <c r="AT166" s="75"/>
      <c r="AU166" s="75"/>
      <c r="AV166" s="75"/>
      <c r="AW166" s="75"/>
    </row>
    <row r="167" spans="1:49">
      <c r="A167" s="69">
        <v>14427</v>
      </c>
      <c r="B167" s="82">
        <v>0.1105</v>
      </c>
      <c r="C167" s="65">
        <v>0.1208</v>
      </c>
      <c r="D167" s="65">
        <v>1.9E-3</v>
      </c>
      <c r="E167" s="65">
        <v>2.4083333333333335E-3</v>
      </c>
      <c r="F167" s="65">
        <v>2.5666666666666667E-3</v>
      </c>
      <c r="G167" s="65">
        <v>2.4875000000000001E-3</v>
      </c>
      <c r="H167" s="65">
        <v>2.8583333333333334E-3</v>
      </c>
      <c r="I167" s="65">
        <f t="shared" si="22"/>
        <v>0.1086</v>
      </c>
      <c r="J167" s="65">
        <f t="shared" si="26"/>
        <v>0.1080125</v>
      </c>
      <c r="K167" s="65">
        <f t="shared" si="27"/>
        <v>0.11794166666666667</v>
      </c>
      <c r="L167" s="73">
        <f t="shared" si="23"/>
        <v>1.4499002876048994E-2</v>
      </c>
      <c r="M167" s="73">
        <f t="shared" si="24"/>
        <v>2.2800000000000001E-2</v>
      </c>
      <c r="N167" s="73">
        <f t="shared" si="17"/>
        <v>2.9850000000000002E-2</v>
      </c>
      <c r="O167" s="74">
        <f t="shared" si="25"/>
        <v>-8.3009971239510066E-3</v>
      </c>
      <c r="P167" s="73">
        <f t="shared" si="18"/>
        <v>-1.5350997123951007E-2</v>
      </c>
      <c r="Q167" s="73">
        <f t="shared" si="19"/>
        <v>0.23369532191707343</v>
      </c>
      <c r="R167" s="73">
        <f t="shared" si="20"/>
        <v>3.4299999999999997E-2</v>
      </c>
      <c r="S167" s="74">
        <f t="shared" si="21"/>
        <v>0.19939532191707343</v>
      </c>
      <c r="U167" s="75"/>
      <c r="V167" s="75"/>
      <c r="W167" s="75"/>
      <c r="X167" s="75"/>
      <c r="Y167" s="75"/>
      <c r="Z167" s="75"/>
      <c r="AA167" s="75"/>
      <c r="AB167" s="75"/>
      <c r="AC167" s="75"/>
      <c r="AE167" s="75"/>
      <c r="AF167" s="75"/>
      <c r="AG167" s="75"/>
      <c r="AH167" s="75"/>
      <c r="AI167" s="75"/>
      <c r="AJ167" s="75"/>
      <c r="AK167" s="75"/>
      <c r="AL167" s="75"/>
      <c r="AM167" s="75"/>
      <c r="AO167" s="75"/>
      <c r="AP167" s="75"/>
      <c r="AQ167" s="75"/>
      <c r="AR167" s="75"/>
      <c r="AS167" s="75"/>
      <c r="AT167" s="75"/>
      <c r="AU167" s="75"/>
      <c r="AV167" s="75"/>
      <c r="AW167" s="75"/>
    </row>
    <row r="168" spans="1:49">
      <c r="A168" s="69">
        <v>14458</v>
      </c>
      <c r="B168" s="82">
        <v>-6.4799999999999996E-2</v>
      </c>
      <c r="C168" s="65">
        <v>-6.4699999999999994E-2</v>
      </c>
      <c r="D168" s="65">
        <v>1.8E-3</v>
      </c>
      <c r="E168" s="65">
        <v>2.4416666666666666E-3</v>
      </c>
      <c r="F168" s="65">
        <v>2.5916666666666666E-3</v>
      </c>
      <c r="G168" s="65">
        <v>2.5166666666666666E-3</v>
      </c>
      <c r="H168" s="65">
        <v>2.8416666666666668E-3</v>
      </c>
      <c r="I168" s="65">
        <f t="shared" si="22"/>
        <v>-6.6599999999999993E-2</v>
      </c>
      <c r="J168" s="65">
        <f t="shared" si="26"/>
        <v>-6.7316666666666664E-2</v>
      </c>
      <c r="K168" s="65">
        <f t="shared" si="27"/>
        <v>-6.7541666666666667E-2</v>
      </c>
      <c r="L168" s="73">
        <f t="shared" si="23"/>
        <v>-2.9302775230529265E-2</v>
      </c>
      <c r="M168" s="73">
        <f t="shared" si="24"/>
        <v>2.1600000000000001E-2</v>
      </c>
      <c r="N168" s="73">
        <f t="shared" ref="N168:N231" si="28">G168*12</f>
        <v>3.0199999999999998E-2</v>
      </c>
      <c r="O168" s="74">
        <f t="shared" si="25"/>
        <v>-5.0902775230529267E-2</v>
      </c>
      <c r="P168" s="73">
        <f t="shared" ref="P168:P231" si="29">L168-N168</f>
        <v>-5.9502775230529263E-2</v>
      </c>
      <c r="Q168" s="73">
        <f t="shared" ref="Q168:Q231" si="30">((1+C157)*(1+C158)*(1+C159)*(1+C160)*(1+C161)*(1+C162)*(1+C163)*(1+C164)*(1+C165)*(1+C166)*(1+C167)*(1+C168))-1</f>
        <v>0.22193713289107153</v>
      </c>
      <c r="R168" s="73">
        <f t="shared" ref="R168:R231" si="31">H168*12</f>
        <v>3.4100000000000005E-2</v>
      </c>
      <c r="S168" s="74">
        <f t="shared" ref="S168:S231" si="32">Q168-R168</f>
        <v>0.18783713289107151</v>
      </c>
      <c r="U168" s="75"/>
      <c r="V168" s="75"/>
      <c r="W168" s="75"/>
      <c r="X168" s="75"/>
      <c r="Y168" s="75"/>
      <c r="Z168" s="75"/>
      <c r="AA168" s="75"/>
      <c r="AB168" s="75"/>
      <c r="AC168" s="75"/>
      <c r="AE168" s="75"/>
      <c r="AF168" s="75"/>
      <c r="AG168" s="75"/>
      <c r="AH168" s="75"/>
      <c r="AI168" s="75"/>
      <c r="AJ168" s="75"/>
      <c r="AK168" s="75"/>
      <c r="AL168" s="75"/>
      <c r="AM168" s="75"/>
      <c r="AO168" s="75"/>
      <c r="AP168" s="75"/>
      <c r="AQ168" s="75"/>
      <c r="AR168" s="75"/>
      <c r="AS168" s="75"/>
      <c r="AT168" s="75"/>
      <c r="AU168" s="75"/>
      <c r="AV168" s="75"/>
      <c r="AW168" s="75"/>
    </row>
    <row r="169" spans="1:49">
      <c r="A169" s="69">
        <v>14489</v>
      </c>
      <c r="B169" s="82">
        <v>0.1673</v>
      </c>
      <c r="C169" s="65">
        <v>4.2100000000000005E-2</v>
      </c>
      <c r="D169" s="65">
        <v>1.9E-3</v>
      </c>
      <c r="E169" s="65">
        <v>2.708333333333333E-3</v>
      </c>
      <c r="F169" s="65">
        <v>2.9083333333333335E-3</v>
      </c>
      <c r="G169" s="65">
        <v>2.8083333333333333E-3</v>
      </c>
      <c r="H169" s="65">
        <v>3.0916666666666666E-3</v>
      </c>
      <c r="I169" s="65">
        <f t="shared" si="22"/>
        <v>0.16539999999999999</v>
      </c>
      <c r="J169" s="65">
        <f t="shared" si="26"/>
        <v>0.16449166666666667</v>
      </c>
      <c r="K169" s="65">
        <f t="shared" si="27"/>
        <v>3.9008333333333339E-2</v>
      </c>
      <c r="L169" s="73">
        <f t="shared" si="23"/>
        <v>0.11459263276943088</v>
      </c>
      <c r="M169" s="73">
        <f t="shared" si="24"/>
        <v>2.2800000000000001E-2</v>
      </c>
      <c r="N169" s="73">
        <f t="shared" si="28"/>
        <v>3.3700000000000001E-2</v>
      </c>
      <c r="O169" s="74">
        <f t="shared" si="25"/>
        <v>9.1792632769430879E-2</v>
      </c>
      <c r="P169" s="73">
        <f t="shared" si="29"/>
        <v>8.0892632769430872E-2</v>
      </c>
      <c r="Q169" s="73">
        <f t="shared" si="30"/>
        <v>0.24951495062877593</v>
      </c>
      <c r="R169" s="73">
        <f t="shared" si="31"/>
        <v>3.7100000000000001E-2</v>
      </c>
      <c r="S169" s="74">
        <f t="shared" si="32"/>
        <v>0.21241495062877594</v>
      </c>
      <c r="U169" s="75"/>
      <c r="V169" s="75"/>
      <c r="W169" s="75"/>
      <c r="X169" s="75"/>
      <c r="Y169" s="75"/>
      <c r="Z169" s="75"/>
      <c r="AA169" s="75"/>
      <c r="AB169" s="75"/>
      <c r="AC169" s="75"/>
      <c r="AE169" s="75"/>
      <c r="AF169" s="75"/>
      <c r="AG169" s="75"/>
      <c r="AH169" s="75"/>
      <c r="AI169" s="75"/>
      <c r="AJ169" s="75"/>
      <c r="AK169" s="75"/>
      <c r="AL169" s="75"/>
      <c r="AM169" s="75"/>
      <c r="AO169" s="75"/>
      <c r="AP169" s="75"/>
      <c r="AQ169" s="75"/>
      <c r="AR169" s="75"/>
      <c r="AS169" s="75"/>
      <c r="AT169" s="75"/>
      <c r="AU169" s="75"/>
      <c r="AV169" s="75"/>
      <c r="AW169" s="75"/>
    </row>
    <row r="170" spans="1:49">
      <c r="A170" s="69">
        <v>14519</v>
      </c>
      <c r="B170" s="82">
        <v>-1.23E-2</v>
      </c>
      <c r="C170" s="65">
        <v>1.3000000000000001E-2</v>
      </c>
      <c r="D170" s="65">
        <v>2.3E-3</v>
      </c>
      <c r="E170" s="65">
        <v>2.6250000000000002E-3</v>
      </c>
      <c r="F170" s="65">
        <v>2.7916666666666667E-3</v>
      </c>
      <c r="G170" s="65">
        <v>2.7083333333333339E-3</v>
      </c>
      <c r="H170" s="65">
        <v>2.9833333333333335E-3</v>
      </c>
      <c r="I170" s="65">
        <f t="shared" si="22"/>
        <v>-1.46E-2</v>
      </c>
      <c r="J170" s="65">
        <f t="shared" si="26"/>
        <v>-1.5008333333333334E-2</v>
      </c>
      <c r="K170" s="65">
        <f t="shared" si="27"/>
        <v>1.0016666666666667E-2</v>
      </c>
      <c r="L170" s="73">
        <f t="shared" si="23"/>
        <v>2.1606480499597902E-2</v>
      </c>
      <c r="M170" s="73">
        <f t="shared" si="24"/>
        <v>2.76E-2</v>
      </c>
      <c r="N170" s="73">
        <f t="shared" si="28"/>
        <v>3.2500000000000008E-2</v>
      </c>
      <c r="O170" s="74">
        <f t="shared" si="25"/>
        <v>-5.9935195004020975E-3</v>
      </c>
      <c r="P170" s="73">
        <f t="shared" si="29"/>
        <v>-1.0893519500402106E-2</v>
      </c>
      <c r="Q170" s="73">
        <f t="shared" si="30"/>
        <v>7.2585920673629012E-2</v>
      </c>
      <c r="R170" s="73">
        <f t="shared" si="31"/>
        <v>3.5799999999999998E-2</v>
      </c>
      <c r="S170" s="74">
        <f t="shared" si="32"/>
        <v>3.6785920673629013E-2</v>
      </c>
      <c r="U170" s="75"/>
      <c r="V170" s="75"/>
      <c r="W170" s="75"/>
      <c r="X170" s="75"/>
      <c r="Y170" s="75"/>
      <c r="Z170" s="75"/>
      <c r="AA170" s="75"/>
      <c r="AB170" s="75"/>
      <c r="AC170" s="75"/>
      <c r="AE170" s="75"/>
      <c r="AF170" s="75"/>
      <c r="AG170" s="75"/>
      <c r="AH170" s="75"/>
      <c r="AI170" s="75"/>
      <c r="AJ170" s="75"/>
      <c r="AK170" s="75"/>
      <c r="AL170" s="75"/>
      <c r="AM170" s="75"/>
      <c r="AO170" s="75"/>
      <c r="AP170" s="75"/>
      <c r="AQ170" s="75"/>
      <c r="AR170" s="75"/>
      <c r="AS170" s="75"/>
      <c r="AT170" s="75"/>
      <c r="AU170" s="75"/>
      <c r="AV170" s="75"/>
      <c r="AW170" s="75"/>
    </row>
    <row r="171" spans="1:49">
      <c r="A171" s="69">
        <v>14550</v>
      </c>
      <c r="B171" s="82">
        <v>-3.9800000000000002E-2</v>
      </c>
      <c r="C171" s="65">
        <v>-1.5699999999999999E-2</v>
      </c>
      <c r="D171" s="65">
        <v>2E-3</v>
      </c>
      <c r="E171" s="65">
        <v>2.5000000000000001E-3</v>
      </c>
      <c r="F171" s="65">
        <v>2.6333333333333334E-3</v>
      </c>
      <c r="G171" s="65">
        <v>2.5666666666666672E-3</v>
      </c>
      <c r="H171" s="65">
        <v>2.8416666666666668E-3</v>
      </c>
      <c r="I171" s="65">
        <f t="shared" si="22"/>
        <v>-4.1800000000000004E-2</v>
      </c>
      <c r="J171" s="65">
        <f t="shared" si="26"/>
        <v>-4.2366666666666671E-2</v>
      </c>
      <c r="K171" s="65">
        <f t="shared" si="27"/>
        <v>-1.8541666666666665E-2</v>
      </c>
      <c r="L171" s="73">
        <f t="shared" si="23"/>
        <v>8.4779917505029001E-3</v>
      </c>
      <c r="M171" s="73">
        <f t="shared" si="24"/>
        <v>2.4E-2</v>
      </c>
      <c r="N171" s="73">
        <f t="shared" si="28"/>
        <v>3.0800000000000008E-2</v>
      </c>
      <c r="O171" s="74">
        <f t="shared" si="25"/>
        <v>-1.55220082494971E-2</v>
      </c>
      <c r="P171" s="73">
        <f t="shared" si="29"/>
        <v>-2.2322008249497108E-2</v>
      </c>
      <c r="Q171" s="73">
        <f t="shared" si="30"/>
        <v>0.12552912763225321</v>
      </c>
      <c r="R171" s="73">
        <f t="shared" si="31"/>
        <v>3.4100000000000005E-2</v>
      </c>
      <c r="S171" s="74">
        <f t="shared" si="32"/>
        <v>9.1429127632253207E-2</v>
      </c>
      <c r="U171" s="75"/>
      <c r="V171" s="75"/>
      <c r="W171" s="75"/>
      <c r="X171" s="75"/>
      <c r="Y171" s="75"/>
      <c r="Z171" s="75"/>
      <c r="AA171" s="75"/>
      <c r="AB171" s="75"/>
      <c r="AC171" s="75"/>
      <c r="AE171" s="75"/>
      <c r="AF171" s="75"/>
      <c r="AG171" s="75"/>
      <c r="AH171" s="75"/>
      <c r="AI171" s="75"/>
      <c r="AJ171" s="75"/>
      <c r="AK171" s="75"/>
      <c r="AL171" s="75"/>
      <c r="AM171" s="75"/>
      <c r="AO171" s="75"/>
      <c r="AP171" s="75"/>
      <c r="AQ171" s="75"/>
      <c r="AR171" s="75"/>
      <c r="AS171" s="75"/>
      <c r="AT171" s="75"/>
      <c r="AU171" s="75"/>
      <c r="AV171" s="75"/>
      <c r="AW171" s="75"/>
    </row>
    <row r="172" spans="1:49">
      <c r="A172" s="69">
        <v>14580</v>
      </c>
      <c r="B172" s="82">
        <v>2.7E-2</v>
      </c>
      <c r="C172" s="65">
        <v>2.7199999999999998E-2</v>
      </c>
      <c r="D172" s="65">
        <v>1.9E-3</v>
      </c>
      <c r="E172" s="65">
        <v>2.4499999999999999E-3</v>
      </c>
      <c r="F172" s="65">
        <v>2.6166666666666664E-3</v>
      </c>
      <c r="G172" s="65">
        <v>2.5333333333333332E-3</v>
      </c>
      <c r="H172" s="65">
        <v>2.816666666666667E-3</v>
      </c>
      <c r="I172" s="65">
        <f t="shared" si="22"/>
        <v>2.5100000000000001E-2</v>
      </c>
      <c r="J172" s="65">
        <f t="shared" si="26"/>
        <v>2.4466666666666668E-2</v>
      </c>
      <c r="K172" s="65">
        <f t="shared" si="27"/>
        <v>2.4383333333333333E-2</v>
      </c>
      <c r="L172" s="73">
        <f t="shared" si="23"/>
        <v>-4.2237308645646232E-3</v>
      </c>
      <c r="M172" s="73">
        <f t="shared" si="24"/>
        <v>2.2800000000000001E-2</v>
      </c>
      <c r="N172" s="73">
        <f t="shared" si="28"/>
        <v>3.0399999999999996E-2</v>
      </c>
      <c r="O172" s="74">
        <f t="shared" si="25"/>
        <v>-2.7023730864564624E-2</v>
      </c>
      <c r="P172" s="73">
        <f t="shared" si="29"/>
        <v>-3.462373086456462E-2</v>
      </c>
      <c r="Q172" s="73">
        <f t="shared" si="30"/>
        <v>0.11263932239808527</v>
      </c>
      <c r="R172" s="73">
        <f t="shared" si="31"/>
        <v>3.3800000000000004E-2</v>
      </c>
      <c r="S172" s="74">
        <f t="shared" si="32"/>
        <v>7.8839322398085276E-2</v>
      </c>
      <c r="U172" s="75"/>
      <c r="V172" s="75"/>
      <c r="W172" s="75"/>
      <c r="X172" s="75"/>
      <c r="Y172" s="75"/>
      <c r="Z172" s="75"/>
      <c r="AA172" s="75"/>
      <c r="AB172" s="75"/>
      <c r="AC172" s="75"/>
      <c r="AE172" s="75"/>
      <c r="AF172" s="75"/>
      <c r="AG172" s="75"/>
      <c r="AH172" s="75"/>
      <c r="AI172" s="75"/>
      <c r="AJ172" s="75"/>
      <c r="AK172" s="75"/>
      <c r="AL172" s="75"/>
      <c r="AM172" s="75"/>
      <c r="AO172" s="75"/>
      <c r="AP172" s="75"/>
      <c r="AQ172" s="75"/>
      <c r="AR172" s="75"/>
      <c r="AS172" s="75"/>
      <c r="AT172" s="75"/>
      <c r="AU172" s="75"/>
      <c r="AV172" s="75"/>
      <c r="AW172" s="75"/>
    </row>
    <row r="173" spans="1:49">
      <c r="A173" s="69">
        <v>14611</v>
      </c>
      <c r="B173" s="82">
        <v>-3.3599999999999998E-2</v>
      </c>
      <c r="C173" s="65">
        <v>6.8999999999999999E-3</v>
      </c>
      <c r="D173" s="65">
        <v>2E-3</v>
      </c>
      <c r="E173" s="65">
        <v>2.3999999999999998E-3</v>
      </c>
      <c r="F173" s="65">
        <v>2.5666666666666667E-3</v>
      </c>
      <c r="G173" s="65">
        <v>2.4833333333333331E-3</v>
      </c>
      <c r="H173" s="65">
        <v>2.7833333333333334E-3</v>
      </c>
      <c r="I173" s="65">
        <f t="shared" si="22"/>
        <v>-3.56E-2</v>
      </c>
      <c r="J173" s="65">
        <f t="shared" si="26"/>
        <v>-3.6083333333333328E-2</v>
      </c>
      <c r="K173" s="65">
        <f t="shared" si="27"/>
        <v>4.116666666666666E-3</v>
      </c>
      <c r="L173" s="73">
        <f t="shared" si="23"/>
        <v>3.1865951632516376E-2</v>
      </c>
      <c r="M173" s="73">
        <f t="shared" si="24"/>
        <v>2.4E-2</v>
      </c>
      <c r="N173" s="73">
        <f t="shared" si="28"/>
        <v>2.9799999999999997E-2</v>
      </c>
      <c r="O173" s="74">
        <f t="shared" si="25"/>
        <v>7.8659516325163756E-3</v>
      </c>
      <c r="P173" s="73">
        <f t="shared" si="29"/>
        <v>2.0659516325163794E-3</v>
      </c>
      <c r="Q173" s="73">
        <f t="shared" si="30"/>
        <v>0.10213136618065133</v>
      </c>
      <c r="R173" s="73">
        <f t="shared" si="31"/>
        <v>3.3399999999999999E-2</v>
      </c>
      <c r="S173" s="74">
        <f t="shared" si="32"/>
        <v>6.8731366180651329E-2</v>
      </c>
      <c r="U173" s="75"/>
      <c r="V173" s="75"/>
      <c r="W173" s="75"/>
      <c r="X173" s="75"/>
      <c r="Y173" s="75"/>
      <c r="Z173" s="75"/>
      <c r="AA173" s="75"/>
      <c r="AB173" s="75"/>
      <c r="AC173" s="75"/>
      <c r="AE173" s="75"/>
      <c r="AF173" s="75"/>
      <c r="AG173" s="75"/>
      <c r="AH173" s="75"/>
      <c r="AI173" s="75"/>
      <c r="AJ173" s="75"/>
      <c r="AK173" s="75"/>
      <c r="AL173" s="75"/>
      <c r="AM173" s="75"/>
      <c r="AO173" s="75"/>
      <c r="AP173" s="75"/>
      <c r="AQ173" s="75"/>
      <c r="AR173" s="75"/>
      <c r="AS173" s="75"/>
      <c r="AT173" s="75"/>
      <c r="AU173" s="75"/>
      <c r="AV173" s="75"/>
      <c r="AW173" s="75"/>
    </row>
    <row r="174" spans="1:49">
      <c r="A174" s="69">
        <v>14642</v>
      </c>
      <c r="B174" s="82">
        <v>1.3299999999999999E-2</v>
      </c>
      <c r="C174" s="65">
        <v>-1.0200000000000001E-2</v>
      </c>
      <c r="D174" s="65">
        <v>1.8E-3</v>
      </c>
      <c r="E174" s="65">
        <v>2.3833333333333332E-3</v>
      </c>
      <c r="F174" s="65">
        <v>2.5416666666666665E-3</v>
      </c>
      <c r="G174" s="65">
        <v>2.4624999999999998E-3</v>
      </c>
      <c r="H174" s="65">
        <v>2.7916666666666667E-3</v>
      </c>
      <c r="I174" s="65">
        <f t="shared" si="22"/>
        <v>1.15E-2</v>
      </c>
      <c r="J174" s="65">
        <f t="shared" si="26"/>
        <v>1.08375E-2</v>
      </c>
      <c r="K174" s="65">
        <f t="shared" si="27"/>
        <v>-1.2991666666666667E-2</v>
      </c>
      <c r="L174" s="73">
        <f t="shared" si="23"/>
        <v>6.3424146190846908E-3</v>
      </c>
      <c r="M174" s="73">
        <f t="shared" si="24"/>
        <v>2.1600000000000001E-2</v>
      </c>
      <c r="N174" s="73">
        <f t="shared" si="28"/>
        <v>2.955E-2</v>
      </c>
      <c r="O174" s="74">
        <f t="shared" si="25"/>
        <v>-1.525758538091531E-2</v>
      </c>
      <c r="P174" s="73">
        <f t="shared" si="29"/>
        <v>-2.3207585380915309E-2</v>
      </c>
      <c r="Q174" s="73">
        <f t="shared" si="30"/>
        <v>9.9894697209599315E-3</v>
      </c>
      <c r="R174" s="73">
        <f t="shared" si="31"/>
        <v>3.3500000000000002E-2</v>
      </c>
      <c r="S174" s="74">
        <f t="shared" si="32"/>
        <v>-2.3510530279040071E-2</v>
      </c>
      <c r="U174" s="75"/>
      <c r="V174" s="75"/>
      <c r="W174" s="75"/>
      <c r="X174" s="75"/>
      <c r="Y174" s="75"/>
      <c r="Z174" s="75"/>
      <c r="AA174" s="75"/>
      <c r="AB174" s="75"/>
      <c r="AC174" s="75"/>
      <c r="AE174" s="75"/>
      <c r="AF174" s="75"/>
      <c r="AG174" s="75"/>
      <c r="AH174" s="75"/>
      <c r="AI174" s="75"/>
      <c r="AJ174" s="75"/>
      <c r="AK174" s="75"/>
      <c r="AL174" s="75"/>
      <c r="AM174" s="75"/>
      <c r="AO174" s="75"/>
      <c r="AP174" s="75"/>
      <c r="AQ174" s="75"/>
      <c r="AR174" s="75"/>
      <c r="AS174" s="75"/>
      <c r="AT174" s="75"/>
      <c r="AU174" s="75"/>
      <c r="AV174" s="75"/>
      <c r="AW174" s="75"/>
    </row>
    <row r="175" spans="1:49">
      <c r="A175" s="69">
        <v>14671</v>
      </c>
      <c r="B175" s="82">
        <v>1.24E-2</v>
      </c>
      <c r="C175" s="65">
        <v>9.3999999999999986E-3</v>
      </c>
      <c r="D175" s="65">
        <v>1.9E-3</v>
      </c>
      <c r="E175" s="65">
        <v>2.3666666666666667E-3</v>
      </c>
      <c r="F175" s="65">
        <v>2.5333333333333336E-3</v>
      </c>
      <c r="G175" s="65">
        <v>2.4499999999999999E-3</v>
      </c>
      <c r="H175" s="65">
        <v>2.7833333333333334E-3</v>
      </c>
      <c r="I175" s="65">
        <f t="shared" si="22"/>
        <v>1.0499999999999999E-2</v>
      </c>
      <c r="J175" s="65">
        <f t="shared" si="26"/>
        <v>9.9500000000000005E-3</v>
      </c>
      <c r="K175" s="65">
        <f t="shared" si="27"/>
        <v>6.6166666666666648E-3</v>
      </c>
      <c r="L175" s="73">
        <f t="shared" si="23"/>
        <v>0.17633190227498141</v>
      </c>
      <c r="M175" s="73">
        <f t="shared" si="24"/>
        <v>2.2800000000000001E-2</v>
      </c>
      <c r="N175" s="73">
        <f t="shared" si="28"/>
        <v>2.9399999999999999E-2</v>
      </c>
      <c r="O175" s="74">
        <f t="shared" si="25"/>
        <v>0.15353190227498142</v>
      </c>
      <c r="P175" s="73">
        <f t="shared" si="29"/>
        <v>0.1469319022749814</v>
      </c>
      <c r="Q175" s="73">
        <f t="shared" si="30"/>
        <v>0.18242098206487722</v>
      </c>
      <c r="R175" s="73">
        <f t="shared" si="31"/>
        <v>3.3399999999999999E-2</v>
      </c>
      <c r="S175" s="74">
        <f t="shared" si="32"/>
        <v>0.14902098206487724</v>
      </c>
      <c r="U175" s="75"/>
      <c r="V175" s="75"/>
      <c r="W175" s="75"/>
      <c r="X175" s="75"/>
      <c r="Y175" s="75"/>
      <c r="Z175" s="75"/>
      <c r="AA175" s="75"/>
      <c r="AB175" s="75"/>
      <c r="AC175" s="75"/>
      <c r="AE175" s="75"/>
      <c r="AF175" s="75"/>
      <c r="AG175" s="75"/>
      <c r="AH175" s="75"/>
      <c r="AI175" s="75"/>
      <c r="AJ175" s="75"/>
      <c r="AK175" s="75"/>
      <c r="AL175" s="75"/>
      <c r="AM175" s="75"/>
      <c r="AO175" s="75"/>
      <c r="AP175" s="75"/>
      <c r="AQ175" s="75"/>
      <c r="AR175" s="75"/>
      <c r="AS175" s="75"/>
      <c r="AT175" s="75"/>
      <c r="AU175" s="75"/>
      <c r="AV175" s="75"/>
      <c r="AW175" s="75"/>
    </row>
    <row r="176" spans="1:49">
      <c r="A176" s="69">
        <v>14702</v>
      </c>
      <c r="B176" s="82">
        <v>-2.3999999999999998E-3</v>
      </c>
      <c r="C176" s="65">
        <v>-9.1999999999999998E-3</v>
      </c>
      <c r="D176" s="65">
        <v>1.8E-3</v>
      </c>
      <c r="E176" s="65">
        <v>2.3499999999999997E-3</v>
      </c>
      <c r="F176" s="65">
        <v>2.4916666666666668E-3</v>
      </c>
      <c r="G176" s="65">
        <v>2.420833333333333E-3</v>
      </c>
      <c r="H176" s="65">
        <v>2.708333333333333E-3</v>
      </c>
      <c r="I176" s="65">
        <f t="shared" si="22"/>
        <v>-4.1999999999999997E-3</v>
      </c>
      <c r="J176" s="65">
        <f t="shared" si="26"/>
        <v>-4.8208333333333332E-3</v>
      </c>
      <c r="K176" s="65">
        <f t="shared" si="27"/>
        <v>-1.1908333333333333E-2</v>
      </c>
      <c r="L176" s="73">
        <f t="shared" si="23"/>
        <v>0.17668575725410784</v>
      </c>
      <c r="M176" s="73">
        <f t="shared" si="24"/>
        <v>2.1600000000000001E-2</v>
      </c>
      <c r="N176" s="73">
        <f t="shared" si="28"/>
        <v>2.9049999999999996E-2</v>
      </c>
      <c r="O176" s="74">
        <f t="shared" si="25"/>
        <v>0.15508575725410784</v>
      </c>
      <c r="P176" s="73">
        <f t="shared" si="29"/>
        <v>0.14763575725410785</v>
      </c>
      <c r="Q176" s="73">
        <f t="shared" si="30"/>
        <v>0.13907895870673825</v>
      </c>
      <c r="R176" s="73">
        <f t="shared" si="31"/>
        <v>3.2499999999999994E-2</v>
      </c>
      <c r="S176" s="74">
        <f t="shared" si="32"/>
        <v>0.10657895870673825</v>
      </c>
      <c r="U176" s="75"/>
      <c r="V176" s="75"/>
      <c r="W176" s="75"/>
      <c r="X176" s="75"/>
      <c r="Y176" s="75"/>
      <c r="Z176" s="75"/>
      <c r="AA176" s="75"/>
      <c r="AB176" s="75"/>
      <c r="AC176" s="75"/>
      <c r="AE176" s="75"/>
      <c r="AF176" s="75"/>
      <c r="AG176" s="75"/>
      <c r="AH176" s="75"/>
      <c r="AI176" s="75"/>
      <c r="AJ176" s="75"/>
      <c r="AK176" s="75"/>
      <c r="AL176" s="75"/>
      <c r="AM176" s="75"/>
      <c r="AO176" s="75"/>
      <c r="AP176" s="75"/>
      <c r="AQ176" s="75"/>
      <c r="AR176" s="75"/>
      <c r="AS176" s="75"/>
      <c r="AT176" s="75"/>
      <c r="AU176" s="75"/>
      <c r="AV176" s="75"/>
      <c r="AW176" s="75"/>
    </row>
    <row r="177" spans="1:49">
      <c r="A177" s="69">
        <v>14732</v>
      </c>
      <c r="B177" s="82">
        <v>-0.22889999999999999</v>
      </c>
      <c r="C177" s="65">
        <v>-0.19640000000000002</v>
      </c>
      <c r="D177" s="65">
        <v>1.9E-3</v>
      </c>
      <c r="E177" s="65">
        <v>2.4416666666666666E-3</v>
      </c>
      <c r="F177" s="65">
        <v>2.5666666666666667E-3</v>
      </c>
      <c r="G177" s="65">
        <v>2.5041666666666667E-3</v>
      </c>
      <c r="H177" s="65">
        <v>2.7500000000000003E-3</v>
      </c>
      <c r="I177" s="65">
        <f t="shared" si="22"/>
        <v>-0.23080000000000001</v>
      </c>
      <c r="J177" s="65">
        <f t="shared" si="26"/>
        <v>-0.23140416666666666</v>
      </c>
      <c r="K177" s="65">
        <f t="shared" si="27"/>
        <v>-0.19915000000000002</v>
      </c>
      <c r="L177" s="73">
        <f t="shared" si="23"/>
        <v>-0.15462369568746637</v>
      </c>
      <c r="M177" s="73">
        <f t="shared" si="24"/>
        <v>2.2800000000000001E-2</v>
      </c>
      <c r="N177" s="73">
        <f t="shared" si="28"/>
        <v>3.005E-2</v>
      </c>
      <c r="O177" s="74">
        <f t="shared" si="25"/>
        <v>-0.17742369568746635</v>
      </c>
      <c r="P177" s="73">
        <f t="shared" si="29"/>
        <v>-0.18467369568746636</v>
      </c>
      <c r="Q177" s="73">
        <f t="shared" si="30"/>
        <v>-0.14171228202837804</v>
      </c>
      <c r="R177" s="73">
        <f t="shared" si="31"/>
        <v>3.3000000000000002E-2</v>
      </c>
      <c r="S177" s="74">
        <f t="shared" si="32"/>
        <v>-0.17471228202837805</v>
      </c>
      <c r="U177" s="75"/>
      <c r="V177" s="75"/>
      <c r="W177" s="75"/>
      <c r="X177" s="75"/>
      <c r="Y177" s="75"/>
      <c r="Z177" s="75"/>
      <c r="AA177" s="75"/>
      <c r="AB177" s="75"/>
      <c r="AC177" s="75"/>
      <c r="AE177" s="75"/>
      <c r="AF177" s="75"/>
      <c r="AG177" s="75"/>
      <c r="AH177" s="75"/>
      <c r="AI177" s="75"/>
      <c r="AJ177" s="75"/>
      <c r="AK177" s="75"/>
      <c r="AL177" s="75"/>
      <c r="AM177" s="75"/>
      <c r="AO177" s="75"/>
      <c r="AP177" s="75"/>
      <c r="AQ177" s="75"/>
      <c r="AR177" s="75"/>
      <c r="AS177" s="75"/>
      <c r="AT177" s="75"/>
      <c r="AU177" s="75"/>
      <c r="AV177" s="75"/>
      <c r="AW177" s="75"/>
    </row>
    <row r="178" spans="1:49">
      <c r="A178" s="69">
        <v>14763</v>
      </c>
      <c r="B178" s="82">
        <v>8.09E-2</v>
      </c>
      <c r="C178" s="65">
        <v>0.15060000000000001</v>
      </c>
      <c r="D178" s="65">
        <v>1.9E-3</v>
      </c>
      <c r="E178" s="65">
        <v>2.4666666666666669E-3</v>
      </c>
      <c r="F178" s="65">
        <v>2.5833333333333337E-3</v>
      </c>
      <c r="G178" s="65">
        <v>2.5249999999999999E-3</v>
      </c>
      <c r="H178" s="65">
        <v>2.7833333333333334E-3</v>
      </c>
      <c r="I178" s="65">
        <f t="shared" si="22"/>
        <v>7.9000000000000001E-2</v>
      </c>
      <c r="J178" s="65">
        <f t="shared" si="26"/>
        <v>7.8375E-2</v>
      </c>
      <c r="K178" s="65">
        <f t="shared" si="27"/>
        <v>0.14781666666666668</v>
      </c>
      <c r="L178" s="73">
        <f t="shared" si="23"/>
        <v>-2.6664627895805704E-2</v>
      </c>
      <c r="M178" s="73">
        <f t="shared" si="24"/>
        <v>2.2800000000000001E-2</v>
      </c>
      <c r="N178" s="73">
        <f t="shared" si="28"/>
        <v>3.0300000000000001E-2</v>
      </c>
      <c r="O178" s="74">
        <f t="shared" si="25"/>
        <v>-4.9464627895805705E-2</v>
      </c>
      <c r="P178" s="73">
        <f t="shared" si="29"/>
        <v>-5.6964627895805704E-2</v>
      </c>
      <c r="Q178" s="73">
        <f t="shared" si="30"/>
        <v>3.1164089274457796E-2</v>
      </c>
      <c r="R178" s="73">
        <f t="shared" si="31"/>
        <v>3.3399999999999999E-2</v>
      </c>
      <c r="S178" s="74">
        <f t="shared" si="32"/>
        <v>-2.2359107255422034E-3</v>
      </c>
      <c r="U178" s="75"/>
      <c r="V178" s="75"/>
      <c r="W178" s="75"/>
      <c r="X178" s="75"/>
      <c r="Y178" s="75"/>
      <c r="Z178" s="75"/>
      <c r="AA178" s="75"/>
      <c r="AB178" s="75"/>
      <c r="AC178" s="75"/>
      <c r="AE178" s="75"/>
      <c r="AF178" s="75"/>
      <c r="AG178" s="75"/>
      <c r="AH178" s="75"/>
      <c r="AI178" s="75"/>
      <c r="AJ178" s="75"/>
      <c r="AK178" s="75"/>
      <c r="AL178" s="75"/>
      <c r="AM178" s="75"/>
      <c r="AO178" s="75"/>
      <c r="AP178" s="75"/>
      <c r="AQ178" s="75"/>
      <c r="AR178" s="75"/>
      <c r="AS178" s="75"/>
      <c r="AT178" s="75"/>
      <c r="AU178" s="75"/>
      <c r="AV178" s="75"/>
      <c r="AW178" s="75"/>
    </row>
    <row r="179" spans="1:49">
      <c r="A179" s="69">
        <v>14793</v>
      </c>
      <c r="B179" s="82">
        <v>3.4099999999999998E-2</v>
      </c>
      <c r="C179" s="65">
        <v>6.5000000000000006E-3</v>
      </c>
      <c r="D179" s="65">
        <v>2E-3</v>
      </c>
      <c r="E179" s="65">
        <v>2.3999999999999998E-3</v>
      </c>
      <c r="F179" s="65">
        <v>2.5083333333333329E-3</v>
      </c>
      <c r="G179" s="65">
        <v>2.4541666666666666E-3</v>
      </c>
      <c r="H179" s="65">
        <v>2.6916666666666669E-3</v>
      </c>
      <c r="I179" s="65">
        <f t="shared" si="22"/>
        <v>3.2099999999999997E-2</v>
      </c>
      <c r="J179" s="65">
        <f t="shared" si="26"/>
        <v>3.1645833333333331E-2</v>
      </c>
      <c r="K179" s="65">
        <f t="shared" si="27"/>
        <v>3.8083333333333337E-3</v>
      </c>
      <c r="L179" s="73">
        <f t="shared" si="23"/>
        <v>-9.3627997935211593E-2</v>
      </c>
      <c r="M179" s="73">
        <f t="shared" si="24"/>
        <v>2.4E-2</v>
      </c>
      <c r="N179" s="73">
        <f t="shared" si="28"/>
        <v>2.9449999999999997E-2</v>
      </c>
      <c r="O179" s="74">
        <f t="shared" si="25"/>
        <v>-0.11762799793521159</v>
      </c>
      <c r="P179" s="73">
        <f t="shared" si="29"/>
        <v>-0.1230779979352116</v>
      </c>
      <c r="Q179" s="73">
        <f t="shared" si="30"/>
        <v>-7.3994775290201931E-2</v>
      </c>
      <c r="R179" s="73">
        <f t="shared" si="31"/>
        <v>3.2300000000000002E-2</v>
      </c>
      <c r="S179" s="74">
        <f t="shared" si="32"/>
        <v>-0.10629477529020193</v>
      </c>
      <c r="U179" s="75"/>
      <c r="V179" s="75"/>
      <c r="W179" s="75"/>
      <c r="X179" s="75"/>
      <c r="Y179" s="75"/>
      <c r="Z179" s="75"/>
      <c r="AA179" s="75"/>
      <c r="AB179" s="75"/>
      <c r="AC179" s="75"/>
      <c r="AE179" s="75"/>
      <c r="AF179" s="75"/>
      <c r="AG179" s="75"/>
      <c r="AH179" s="75"/>
      <c r="AI179" s="75"/>
      <c r="AJ179" s="75"/>
      <c r="AK179" s="75"/>
      <c r="AL179" s="75"/>
      <c r="AM179" s="75"/>
      <c r="AO179" s="75"/>
      <c r="AP179" s="75"/>
      <c r="AQ179" s="75"/>
      <c r="AR179" s="75"/>
      <c r="AS179" s="75"/>
      <c r="AT179" s="75"/>
      <c r="AU179" s="75"/>
      <c r="AV179" s="75"/>
      <c r="AW179" s="75"/>
    </row>
    <row r="180" spans="1:49">
      <c r="A180" s="69">
        <v>14824</v>
      </c>
      <c r="B180" s="82">
        <v>3.5000000000000003E-2</v>
      </c>
      <c r="C180" s="65">
        <v>-9.4000000000000004E-3</v>
      </c>
      <c r="D180" s="65">
        <v>1.9E-3</v>
      </c>
      <c r="E180" s="65">
        <v>2.3750000000000004E-3</v>
      </c>
      <c r="F180" s="65">
        <v>2.5249999999999999E-3</v>
      </c>
      <c r="G180" s="65">
        <v>2.4499999999999999E-3</v>
      </c>
      <c r="H180" s="65">
        <v>2.6750000000000003E-3</v>
      </c>
      <c r="I180" s="65">
        <f t="shared" si="22"/>
        <v>3.3100000000000004E-2</v>
      </c>
      <c r="J180" s="65">
        <f t="shared" si="26"/>
        <v>3.2550000000000003E-2</v>
      </c>
      <c r="K180" s="65">
        <f t="shared" si="27"/>
        <v>-1.2075000000000001E-2</v>
      </c>
      <c r="L180" s="73">
        <f t="shared" si="23"/>
        <v>3.0956181961674378E-3</v>
      </c>
      <c r="M180" s="73">
        <f t="shared" si="24"/>
        <v>2.2800000000000001E-2</v>
      </c>
      <c r="N180" s="73">
        <f t="shared" si="28"/>
        <v>2.9399999999999999E-2</v>
      </c>
      <c r="O180" s="74">
        <f t="shared" si="25"/>
        <v>-1.9704381803832563E-2</v>
      </c>
      <c r="P180" s="73">
        <f t="shared" si="29"/>
        <v>-2.6304381803832561E-2</v>
      </c>
      <c r="Q180" s="73">
        <f t="shared" si="30"/>
        <v>-1.9244332730112501E-2</v>
      </c>
      <c r="R180" s="73">
        <f t="shared" si="31"/>
        <v>3.2100000000000004E-2</v>
      </c>
      <c r="S180" s="74">
        <f t="shared" si="32"/>
        <v>-5.1344332730112505E-2</v>
      </c>
      <c r="U180" s="75"/>
      <c r="V180" s="75"/>
      <c r="W180" s="75"/>
      <c r="X180" s="75"/>
      <c r="Y180" s="75"/>
      <c r="Z180" s="75"/>
      <c r="AA180" s="75"/>
      <c r="AB180" s="75"/>
      <c r="AC180" s="75"/>
      <c r="AE180" s="75"/>
      <c r="AF180" s="75"/>
      <c r="AG180" s="75"/>
      <c r="AH180" s="75"/>
      <c r="AI180" s="75"/>
      <c r="AJ180" s="75"/>
      <c r="AK180" s="75"/>
      <c r="AL180" s="75"/>
      <c r="AM180" s="75"/>
      <c r="AO180" s="75"/>
      <c r="AP180" s="75"/>
      <c r="AQ180" s="75"/>
      <c r="AR180" s="75"/>
      <c r="AS180" s="75"/>
      <c r="AT180" s="75"/>
      <c r="AU180" s="75"/>
      <c r="AV180" s="75"/>
      <c r="AW180" s="75"/>
    </row>
    <row r="181" spans="1:49">
      <c r="A181" s="69">
        <v>14855</v>
      </c>
      <c r="B181" s="82">
        <v>1.23E-2</v>
      </c>
      <c r="C181" s="65">
        <v>-2.1099999999999997E-2</v>
      </c>
      <c r="D181" s="65">
        <v>1.8E-3</v>
      </c>
      <c r="E181" s="65">
        <v>2.3499999999999997E-3</v>
      </c>
      <c r="F181" s="65">
        <v>2.5083333333333329E-3</v>
      </c>
      <c r="G181" s="65">
        <v>2.4291666666666663E-3</v>
      </c>
      <c r="H181" s="65">
        <v>2.65E-3</v>
      </c>
      <c r="I181" s="65">
        <f t="shared" si="22"/>
        <v>1.0500000000000001E-2</v>
      </c>
      <c r="J181" s="65">
        <f t="shared" si="26"/>
        <v>9.8708333333333339E-3</v>
      </c>
      <c r="K181" s="65">
        <f t="shared" si="27"/>
        <v>-2.3749999999999997E-2</v>
      </c>
      <c r="L181" s="73">
        <f t="shared" si="23"/>
        <v>-0.13010049318942862</v>
      </c>
      <c r="M181" s="73">
        <f t="shared" si="24"/>
        <v>2.1600000000000001E-2</v>
      </c>
      <c r="N181" s="73">
        <f t="shared" si="28"/>
        <v>2.9149999999999995E-2</v>
      </c>
      <c r="O181" s="74">
        <f t="shared" si="25"/>
        <v>-0.15170049318942863</v>
      </c>
      <c r="P181" s="73">
        <f t="shared" si="29"/>
        <v>-0.15925049318942863</v>
      </c>
      <c r="Q181" s="73">
        <f t="shared" si="30"/>
        <v>-7.8723997034360615E-2</v>
      </c>
      <c r="R181" s="73">
        <f t="shared" si="31"/>
        <v>3.1800000000000002E-2</v>
      </c>
      <c r="S181" s="74">
        <f t="shared" si="32"/>
        <v>-0.11052399703436061</v>
      </c>
      <c r="U181" s="75"/>
      <c r="V181" s="75"/>
      <c r="W181" s="75"/>
      <c r="X181" s="75"/>
      <c r="Y181" s="75"/>
      <c r="Z181" s="75"/>
      <c r="AA181" s="75"/>
      <c r="AB181" s="75"/>
      <c r="AC181" s="75"/>
      <c r="AE181" s="75"/>
      <c r="AF181" s="75"/>
      <c r="AG181" s="75"/>
      <c r="AH181" s="75"/>
      <c r="AI181" s="75"/>
      <c r="AJ181" s="75"/>
      <c r="AK181" s="75"/>
      <c r="AL181" s="75"/>
      <c r="AM181" s="75"/>
      <c r="AO181" s="75"/>
      <c r="AP181" s="75"/>
      <c r="AQ181" s="75"/>
      <c r="AR181" s="75"/>
      <c r="AS181" s="75"/>
      <c r="AT181" s="75"/>
      <c r="AU181" s="75"/>
      <c r="AV181" s="75"/>
      <c r="AW181" s="75"/>
    </row>
    <row r="182" spans="1:49">
      <c r="A182" s="69">
        <v>14885</v>
      </c>
      <c r="B182" s="82">
        <v>4.2200000000000001E-2</v>
      </c>
      <c r="C182" s="65">
        <v>3.1699999999999999E-2</v>
      </c>
      <c r="D182" s="65">
        <v>1.8E-3</v>
      </c>
      <c r="E182" s="65">
        <v>2.3250000000000002E-3</v>
      </c>
      <c r="F182" s="65">
        <v>2.5083333333333329E-3</v>
      </c>
      <c r="G182" s="65">
        <v>2.4166666666666664E-3</v>
      </c>
      <c r="H182" s="65">
        <v>2.6250000000000002E-3</v>
      </c>
      <c r="I182" s="65">
        <f t="shared" si="22"/>
        <v>4.0399999999999998E-2</v>
      </c>
      <c r="J182" s="65">
        <f t="shared" si="26"/>
        <v>3.9783333333333337E-2</v>
      </c>
      <c r="K182" s="65">
        <f t="shared" si="27"/>
        <v>2.9075E-2</v>
      </c>
      <c r="L182" s="73">
        <f t="shared" si="23"/>
        <v>-8.2100571025637836E-2</v>
      </c>
      <c r="M182" s="73">
        <f t="shared" si="24"/>
        <v>2.1600000000000001E-2</v>
      </c>
      <c r="N182" s="73">
        <f t="shared" si="28"/>
        <v>2.8999999999999998E-2</v>
      </c>
      <c r="O182" s="74">
        <f t="shared" si="25"/>
        <v>-0.10370057102563784</v>
      </c>
      <c r="P182" s="73">
        <f t="shared" si="29"/>
        <v>-0.11110057102563783</v>
      </c>
      <c r="Q182" s="73">
        <f t="shared" si="30"/>
        <v>-6.1717223830552226E-2</v>
      </c>
      <c r="R182" s="73">
        <f t="shared" si="31"/>
        <v>3.15E-2</v>
      </c>
      <c r="S182" s="74">
        <f t="shared" si="32"/>
        <v>-9.3217223830552226E-2</v>
      </c>
      <c r="U182" s="75"/>
      <c r="V182" s="75"/>
      <c r="W182" s="75"/>
      <c r="X182" s="75"/>
      <c r="Y182" s="75"/>
      <c r="Z182" s="75"/>
      <c r="AA182" s="75"/>
      <c r="AB182" s="75"/>
      <c r="AC182" s="75"/>
      <c r="AE182" s="75"/>
      <c r="AF182" s="75"/>
      <c r="AG182" s="75"/>
      <c r="AH182" s="75"/>
      <c r="AI182" s="75"/>
      <c r="AJ182" s="75"/>
      <c r="AK182" s="75"/>
      <c r="AL182" s="75"/>
      <c r="AM182" s="75"/>
      <c r="AO182" s="75"/>
      <c r="AP182" s="75"/>
      <c r="AQ182" s="75"/>
      <c r="AR182" s="75"/>
      <c r="AS182" s="75"/>
      <c r="AT182" s="75"/>
      <c r="AU182" s="75"/>
      <c r="AV182" s="75"/>
      <c r="AW182" s="75"/>
    </row>
    <row r="183" spans="1:49">
      <c r="A183" s="69">
        <v>14916</v>
      </c>
      <c r="B183" s="82">
        <v>-3.1600000000000003E-2</v>
      </c>
      <c r="C183" s="65">
        <v>-0.12069999999999999</v>
      </c>
      <c r="D183" s="65">
        <v>1.8E-3</v>
      </c>
      <c r="E183" s="65">
        <v>2.2916666666666667E-3</v>
      </c>
      <c r="F183" s="65">
        <v>2.4666666666666669E-3</v>
      </c>
      <c r="G183" s="65">
        <v>2.3791666666666666E-3</v>
      </c>
      <c r="H183" s="65">
        <v>2.5916666666666666E-3</v>
      </c>
      <c r="I183" s="65">
        <f t="shared" si="22"/>
        <v>-3.3400000000000006E-2</v>
      </c>
      <c r="J183" s="65">
        <f t="shared" si="26"/>
        <v>-3.3979166666666671E-2</v>
      </c>
      <c r="K183" s="65">
        <f t="shared" si="27"/>
        <v>-0.12329166666666666</v>
      </c>
      <c r="L183" s="73">
        <f t="shared" si="23"/>
        <v>-7.4261813144373634E-2</v>
      </c>
      <c r="M183" s="73">
        <f t="shared" si="24"/>
        <v>2.1600000000000001E-2</v>
      </c>
      <c r="N183" s="73">
        <f t="shared" si="28"/>
        <v>2.8549999999999999E-2</v>
      </c>
      <c r="O183" s="74">
        <f t="shared" si="25"/>
        <v>-9.5861813144373642E-2</v>
      </c>
      <c r="P183" s="73">
        <f t="shared" si="29"/>
        <v>-0.10281181314437363</v>
      </c>
      <c r="Q183" s="73">
        <f t="shared" si="30"/>
        <v>-0.16180834594554971</v>
      </c>
      <c r="R183" s="73">
        <f t="shared" si="31"/>
        <v>3.1099999999999999E-2</v>
      </c>
      <c r="S183" s="74">
        <f t="shared" si="32"/>
        <v>-0.1929083459455497</v>
      </c>
      <c r="U183" s="75"/>
      <c r="V183" s="75"/>
      <c r="W183" s="75"/>
      <c r="X183" s="75"/>
      <c r="Y183" s="75"/>
      <c r="Z183" s="75"/>
      <c r="AA183" s="75"/>
      <c r="AB183" s="75"/>
      <c r="AC183" s="75"/>
      <c r="AE183" s="75"/>
      <c r="AF183" s="75"/>
      <c r="AG183" s="75"/>
      <c r="AH183" s="75"/>
      <c r="AI183" s="75"/>
      <c r="AJ183" s="75"/>
      <c r="AK183" s="75"/>
      <c r="AL183" s="75"/>
      <c r="AM183" s="75"/>
      <c r="AO183" s="75"/>
      <c r="AP183" s="75"/>
      <c r="AQ183" s="75"/>
      <c r="AR183" s="75"/>
      <c r="AS183" s="75"/>
      <c r="AT183" s="75"/>
      <c r="AU183" s="75"/>
      <c r="AV183" s="75"/>
      <c r="AW183" s="75"/>
    </row>
    <row r="184" spans="1:49">
      <c r="A184" s="69">
        <v>14946</v>
      </c>
      <c r="B184" s="82">
        <v>8.9999999999999998E-4</v>
      </c>
      <c r="C184" s="65">
        <v>1.54E-2</v>
      </c>
      <c r="D184" s="65">
        <v>1.6999999999999999E-3</v>
      </c>
      <c r="E184" s="65">
        <v>2.2583333333333331E-3</v>
      </c>
      <c r="F184" s="65">
        <v>2.4333333333333334E-3</v>
      </c>
      <c r="G184" s="65">
        <v>2.345833333333333E-3</v>
      </c>
      <c r="H184" s="65">
        <v>2.5833333333333337E-3</v>
      </c>
      <c r="I184" s="65">
        <f t="shared" si="22"/>
        <v>-7.9999999999999993E-4</v>
      </c>
      <c r="J184" s="65">
        <f t="shared" si="26"/>
        <v>-1.445833333333333E-3</v>
      </c>
      <c r="K184" s="65">
        <f t="shared" si="27"/>
        <v>1.2816666666666667E-2</v>
      </c>
      <c r="L184" s="73">
        <f t="shared" si="23"/>
        <v>-9.7788362975855359E-2</v>
      </c>
      <c r="M184" s="73">
        <f t="shared" si="24"/>
        <v>2.0399999999999998E-2</v>
      </c>
      <c r="N184" s="73">
        <f t="shared" si="28"/>
        <v>2.8149999999999994E-2</v>
      </c>
      <c r="O184" s="74">
        <f t="shared" si="25"/>
        <v>-0.11818836297585536</v>
      </c>
      <c r="P184" s="73">
        <f t="shared" si="29"/>
        <v>-0.12593836297585537</v>
      </c>
      <c r="Q184" s="73">
        <f t="shared" si="30"/>
        <v>-0.17143710521136224</v>
      </c>
      <c r="R184" s="73">
        <f t="shared" si="31"/>
        <v>3.1000000000000007E-2</v>
      </c>
      <c r="S184" s="74">
        <f t="shared" si="32"/>
        <v>-0.20243710521136224</v>
      </c>
      <c r="U184" s="75"/>
      <c r="V184" s="75"/>
      <c r="W184" s="75"/>
      <c r="X184" s="75"/>
      <c r="Y184" s="75"/>
      <c r="Z184" s="75"/>
      <c r="AA184" s="75"/>
      <c r="AB184" s="75"/>
      <c r="AC184" s="75"/>
      <c r="AE184" s="75"/>
      <c r="AF184" s="75"/>
      <c r="AG184" s="75"/>
      <c r="AH184" s="75"/>
      <c r="AI184" s="75"/>
      <c r="AJ184" s="75"/>
      <c r="AK184" s="75"/>
      <c r="AL184" s="75"/>
      <c r="AM184" s="75"/>
      <c r="AO184" s="75"/>
      <c r="AP184" s="75"/>
      <c r="AQ184" s="75"/>
      <c r="AR184" s="75"/>
      <c r="AS184" s="75"/>
      <c r="AT184" s="75"/>
      <c r="AU184" s="75"/>
      <c r="AV184" s="75"/>
      <c r="AW184" s="75"/>
    </row>
    <row r="185" spans="1:49">
      <c r="A185" s="69">
        <v>14977</v>
      </c>
      <c r="B185" s="82">
        <v>-4.6300000000000001E-2</v>
      </c>
      <c r="C185" s="65">
        <v>-8.4000000000000012E-3</v>
      </c>
      <c r="D185" s="65">
        <v>1.6000000000000001E-3</v>
      </c>
      <c r="E185" s="65">
        <v>2.2916666666666667E-3</v>
      </c>
      <c r="F185" s="65">
        <v>2.4583333333333336E-3</v>
      </c>
      <c r="G185" s="65">
        <v>2.3749999999999999E-3</v>
      </c>
      <c r="H185" s="65">
        <v>2.6250000000000002E-3</v>
      </c>
      <c r="I185" s="65">
        <f t="shared" si="22"/>
        <v>-4.7899999999999998E-2</v>
      </c>
      <c r="J185" s="65">
        <f t="shared" si="26"/>
        <v>-4.8675000000000003E-2</v>
      </c>
      <c r="K185" s="65">
        <f t="shared" si="27"/>
        <v>-1.1025000000000002E-2</v>
      </c>
      <c r="L185" s="73">
        <f t="shared" si="23"/>
        <v>-0.10964482799055608</v>
      </c>
      <c r="M185" s="73">
        <f t="shared" si="24"/>
        <v>1.9200000000000002E-2</v>
      </c>
      <c r="N185" s="73">
        <f t="shared" si="28"/>
        <v>2.8499999999999998E-2</v>
      </c>
      <c r="O185" s="74">
        <f t="shared" si="25"/>
        <v>-0.12884482799055608</v>
      </c>
      <c r="P185" s="73">
        <f t="shared" si="29"/>
        <v>-0.13814482799055608</v>
      </c>
      <c r="Q185" s="73">
        <f t="shared" si="30"/>
        <v>-0.1840272455334061</v>
      </c>
      <c r="R185" s="73">
        <f t="shared" si="31"/>
        <v>3.15E-2</v>
      </c>
      <c r="S185" s="74">
        <f t="shared" si="32"/>
        <v>-0.2155272455334061</v>
      </c>
      <c r="U185" s="75"/>
      <c r="V185" s="75"/>
      <c r="W185" s="75"/>
      <c r="X185" s="75"/>
      <c r="Y185" s="75"/>
      <c r="Z185" s="75"/>
      <c r="AA185" s="75"/>
      <c r="AB185" s="75"/>
      <c r="AC185" s="75"/>
      <c r="AE185" s="75"/>
      <c r="AF185" s="75"/>
      <c r="AG185" s="75"/>
      <c r="AH185" s="75"/>
      <c r="AI185" s="75"/>
      <c r="AJ185" s="75"/>
      <c r="AK185" s="75"/>
      <c r="AL185" s="75"/>
      <c r="AM185" s="75"/>
      <c r="AO185" s="75"/>
      <c r="AP185" s="75"/>
      <c r="AQ185" s="75"/>
      <c r="AR185" s="75"/>
      <c r="AS185" s="75"/>
      <c r="AT185" s="75"/>
      <c r="AU185" s="75"/>
      <c r="AV185" s="75"/>
      <c r="AW185" s="75"/>
    </row>
    <row r="186" spans="1:49">
      <c r="A186" s="69">
        <v>15008</v>
      </c>
      <c r="B186" s="82">
        <v>-6.0000000000000001E-3</v>
      </c>
      <c r="C186" s="65">
        <v>-2.3299999999999998E-2</v>
      </c>
      <c r="D186" s="65">
        <v>1.6000000000000001E-3</v>
      </c>
      <c r="E186" s="65">
        <v>2.3166666666666665E-3</v>
      </c>
      <c r="F186" s="65">
        <v>2.5000000000000001E-3</v>
      </c>
      <c r="G186" s="65">
        <v>2.4083333333333335E-3</v>
      </c>
      <c r="H186" s="65">
        <v>2.6666666666666666E-3</v>
      </c>
      <c r="I186" s="65">
        <f t="shared" si="22"/>
        <v>-7.6E-3</v>
      </c>
      <c r="J186" s="65">
        <f t="shared" si="26"/>
        <v>-8.4083333333333336E-3</v>
      </c>
      <c r="K186" s="65">
        <f t="shared" si="27"/>
        <v>-2.5966666666666666E-2</v>
      </c>
      <c r="L186" s="73">
        <f t="shared" si="23"/>
        <v>-0.12660313729656847</v>
      </c>
      <c r="M186" s="73">
        <f t="shared" si="24"/>
        <v>1.9200000000000002E-2</v>
      </c>
      <c r="N186" s="73">
        <f t="shared" si="28"/>
        <v>2.8900000000000002E-2</v>
      </c>
      <c r="O186" s="74">
        <f t="shared" si="25"/>
        <v>-0.14580313729656846</v>
      </c>
      <c r="P186" s="73">
        <f t="shared" si="29"/>
        <v>-0.15550313729656848</v>
      </c>
      <c r="Q186" s="73">
        <f t="shared" si="30"/>
        <v>-0.1948266424656272</v>
      </c>
      <c r="R186" s="73">
        <f t="shared" si="31"/>
        <v>3.2000000000000001E-2</v>
      </c>
      <c r="S186" s="74">
        <f t="shared" si="32"/>
        <v>-0.2268266424656272</v>
      </c>
      <c r="U186" s="75"/>
      <c r="V186" s="75"/>
      <c r="W186" s="75"/>
      <c r="X186" s="75"/>
      <c r="Y186" s="75"/>
      <c r="Z186" s="75"/>
      <c r="AA186" s="75"/>
      <c r="AB186" s="75"/>
      <c r="AC186" s="75"/>
      <c r="AE186" s="75"/>
      <c r="AF186" s="75"/>
      <c r="AG186" s="75"/>
      <c r="AH186" s="75"/>
      <c r="AI186" s="75"/>
      <c r="AJ186" s="75"/>
      <c r="AK186" s="75"/>
      <c r="AL186" s="75"/>
      <c r="AM186" s="75"/>
      <c r="AO186" s="75"/>
      <c r="AP186" s="75"/>
      <c r="AQ186" s="75"/>
      <c r="AR186" s="75"/>
      <c r="AS186" s="75"/>
      <c r="AT186" s="75"/>
      <c r="AU186" s="75"/>
      <c r="AV186" s="75"/>
      <c r="AW186" s="75"/>
    </row>
    <row r="187" spans="1:49">
      <c r="A187" s="69">
        <v>15036</v>
      </c>
      <c r="B187" s="82">
        <v>7.1000000000000004E-3</v>
      </c>
      <c r="C187" s="65">
        <v>-2.8000000000000004E-2</v>
      </c>
      <c r="D187" s="65">
        <v>1.8E-3</v>
      </c>
      <c r="E187" s="65">
        <v>2.3333333333333331E-3</v>
      </c>
      <c r="F187" s="65">
        <v>2.5083333333333329E-3</v>
      </c>
      <c r="G187" s="65">
        <v>2.420833333333333E-3</v>
      </c>
      <c r="H187" s="65">
        <v>2.6333333333333334E-3</v>
      </c>
      <c r="I187" s="65">
        <f t="shared" si="22"/>
        <v>5.3000000000000009E-3</v>
      </c>
      <c r="J187" s="65">
        <f t="shared" si="26"/>
        <v>4.6791666666666674E-3</v>
      </c>
      <c r="K187" s="65">
        <f t="shared" si="27"/>
        <v>-3.0633333333333339E-2</v>
      </c>
      <c r="L187" s="73">
        <f t="shared" si="23"/>
        <v>-0.13117544406496828</v>
      </c>
      <c r="M187" s="73">
        <f t="shared" si="24"/>
        <v>2.1600000000000001E-2</v>
      </c>
      <c r="N187" s="73">
        <f t="shared" si="28"/>
        <v>2.9049999999999996E-2</v>
      </c>
      <c r="O187" s="74">
        <f t="shared" si="25"/>
        <v>-0.15277544406496829</v>
      </c>
      <c r="P187" s="73">
        <f t="shared" si="29"/>
        <v>-0.16022544406496828</v>
      </c>
      <c r="Q187" s="73">
        <f t="shared" si="30"/>
        <v>-0.2246596953403901</v>
      </c>
      <c r="R187" s="73">
        <f t="shared" si="31"/>
        <v>3.1600000000000003E-2</v>
      </c>
      <c r="S187" s="74">
        <f t="shared" si="32"/>
        <v>-0.25625969534039011</v>
      </c>
      <c r="U187" s="75"/>
      <c r="V187" s="75"/>
      <c r="W187" s="75"/>
      <c r="X187" s="75"/>
      <c r="Y187" s="75"/>
      <c r="Z187" s="75"/>
      <c r="AA187" s="75"/>
      <c r="AB187" s="75"/>
      <c r="AC187" s="75"/>
      <c r="AE187" s="75"/>
      <c r="AF187" s="75"/>
      <c r="AG187" s="75"/>
      <c r="AH187" s="75"/>
      <c r="AI187" s="75"/>
      <c r="AJ187" s="75"/>
      <c r="AK187" s="75"/>
      <c r="AL187" s="75"/>
      <c r="AM187" s="75"/>
      <c r="AO187" s="75"/>
      <c r="AP187" s="75"/>
      <c r="AQ187" s="75"/>
      <c r="AR187" s="75"/>
      <c r="AS187" s="75"/>
      <c r="AT187" s="75"/>
      <c r="AU187" s="75"/>
      <c r="AV187" s="75"/>
      <c r="AW187" s="75"/>
    </row>
    <row r="188" spans="1:49">
      <c r="A188" s="69">
        <v>15067</v>
      </c>
      <c r="B188" s="82">
        <v>-6.1199999999999997E-2</v>
      </c>
      <c r="C188" s="65">
        <v>-8.4399999999999989E-2</v>
      </c>
      <c r="D188" s="65">
        <v>1.6999999999999999E-3</v>
      </c>
      <c r="E188" s="65">
        <v>2.3499999999999997E-3</v>
      </c>
      <c r="F188" s="65">
        <v>2.5333333333333336E-3</v>
      </c>
      <c r="G188" s="65">
        <v>2.4416666666666666E-3</v>
      </c>
      <c r="H188" s="65">
        <v>2.6166666666666664E-3</v>
      </c>
      <c r="I188" s="65">
        <f t="shared" si="22"/>
        <v>-6.2899999999999998E-2</v>
      </c>
      <c r="J188" s="65">
        <f t="shared" si="26"/>
        <v>-6.3641666666666666E-2</v>
      </c>
      <c r="K188" s="65">
        <f t="shared" si="27"/>
        <v>-8.7016666666666659E-2</v>
      </c>
      <c r="L188" s="73">
        <f t="shared" si="23"/>
        <v>-0.18238523144365693</v>
      </c>
      <c r="M188" s="73">
        <f t="shared" si="24"/>
        <v>2.0399999999999998E-2</v>
      </c>
      <c r="N188" s="73">
        <f t="shared" si="28"/>
        <v>2.93E-2</v>
      </c>
      <c r="O188" s="74">
        <f t="shared" si="25"/>
        <v>-0.20278523144365693</v>
      </c>
      <c r="P188" s="73">
        <f t="shared" si="29"/>
        <v>-0.21168523144365692</v>
      </c>
      <c r="Q188" s="73">
        <f t="shared" si="30"/>
        <v>-0.28350667849582267</v>
      </c>
      <c r="R188" s="73">
        <f t="shared" si="31"/>
        <v>3.1399999999999997E-2</v>
      </c>
      <c r="S188" s="74">
        <f t="shared" si="32"/>
        <v>-0.31490667849582266</v>
      </c>
      <c r="U188" s="75"/>
      <c r="V188" s="75"/>
      <c r="W188" s="75"/>
      <c r="X188" s="75"/>
      <c r="Y188" s="75"/>
      <c r="Z188" s="75"/>
      <c r="AA188" s="75"/>
      <c r="AB188" s="75"/>
      <c r="AC188" s="75"/>
      <c r="AE188" s="75"/>
      <c r="AF188" s="75"/>
      <c r="AG188" s="75"/>
      <c r="AH188" s="75"/>
      <c r="AI188" s="75"/>
      <c r="AJ188" s="75"/>
      <c r="AK188" s="75"/>
      <c r="AL188" s="75"/>
      <c r="AM188" s="75"/>
      <c r="AO188" s="75"/>
      <c r="AP188" s="75"/>
      <c r="AQ188" s="75"/>
      <c r="AR188" s="75"/>
      <c r="AS188" s="75"/>
      <c r="AT188" s="75"/>
      <c r="AU188" s="75"/>
      <c r="AV188" s="75"/>
      <c r="AW188" s="75"/>
    </row>
    <row r="189" spans="1:49">
      <c r="A189" s="69">
        <v>15097</v>
      </c>
      <c r="B189" s="82">
        <v>1.83E-2</v>
      </c>
      <c r="C189" s="65">
        <v>-3.3700000000000001E-2</v>
      </c>
      <c r="D189" s="65">
        <v>1.6999999999999999E-3</v>
      </c>
      <c r="E189" s="65">
        <v>2.3416666666666668E-3</v>
      </c>
      <c r="F189" s="65">
        <v>2.4916666666666668E-3</v>
      </c>
      <c r="G189" s="65">
        <v>2.4166666666666668E-3</v>
      </c>
      <c r="H189" s="65">
        <v>2.5666666666666667E-3</v>
      </c>
      <c r="I189" s="65">
        <f t="shared" si="22"/>
        <v>1.66E-2</v>
      </c>
      <c r="J189" s="65">
        <f t="shared" si="26"/>
        <v>1.5883333333333333E-2</v>
      </c>
      <c r="K189" s="65">
        <f t="shared" si="27"/>
        <v>-3.6266666666666669E-2</v>
      </c>
      <c r="L189" s="73">
        <f t="shared" si="23"/>
        <v>7.9726519025967946E-2</v>
      </c>
      <c r="M189" s="73">
        <f t="shared" si="24"/>
        <v>2.0399999999999998E-2</v>
      </c>
      <c r="N189" s="73">
        <f t="shared" si="28"/>
        <v>2.9000000000000001E-2</v>
      </c>
      <c r="O189" s="74">
        <f t="shared" si="25"/>
        <v>5.9326519025967944E-2</v>
      </c>
      <c r="P189" s="73">
        <f t="shared" si="29"/>
        <v>5.0726519025967948E-2</v>
      </c>
      <c r="Q189" s="73">
        <f t="shared" si="30"/>
        <v>-0.13844263741975271</v>
      </c>
      <c r="R189" s="73">
        <f t="shared" si="31"/>
        <v>3.0800000000000001E-2</v>
      </c>
      <c r="S189" s="74">
        <f t="shared" si="32"/>
        <v>-0.16924263741975271</v>
      </c>
      <c r="U189" s="75"/>
      <c r="V189" s="75"/>
      <c r="W189" s="75"/>
      <c r="X189" s="75"/>
      <c r="Y189" s="75"/>
      <c r="Z189" s="75"/>
      <c r="AA189" s="75"/>
      <c r="AB189" s="75"/>
      <c r="AC189" s="75"/>
      <c r="AE189" s="75"/>
      <c r="AF189" s="75"/>
      <c r="AG189" s="75"/>
      <c r="AH189" s="75"/>
      <c r="AI189" s="75"/>
      <c r="AJ189" s="75"/>
      <c r="AK189" s="75"/>
      <c r="AL189" s="75"/>
      <c r="AM189" s="75"/>
      <c r="AO189" s="75"/>
      <c r="AP189" s="75"/>
      <c r="AQ189" s="75"/>
      <c r="AR189" s="75"/>
      <c r="AS189" s="75"/>
      <c r="AT189" s="75"/>
      <c r="AU189" s="75"/>
      <c r="AV189" s="75"/>
      <c r="AW189" s="75"/>
    </row>
    <row r="190" spans="1:49">
      <c r="A190" s="69">
        <v>15128</v>
      </c>
      <c r="B190" s="82">
        <v>5.7799999999999997E-2</v>
      </c>
      <c r="C190" s="65">
        <v>2.5700000000000004E-2</v>
      </c>
      <c r="D190" s="65">
        <v>1.6000000000000001E-3</v>
      </c>
      <c r="E190" s="65">
        <v>2.3083333333333332E-3</v>
      </c>
      <c r="F190" s="65">
        <v>2.4583333333333336E-3</v>
      </c>
      <c r="G190" s="65">
        <v>2.3833333333333332E-3</v>
      </c>
      <c r="H190" s="65">
        <v>2.5249999999999999E-3</v>
      </c>
      <c r="I190" s="65">
        <f t="shared" si="22"/>
        <v>5.62E-2</v>
      </c>
      <c r="J190" s="65">
        <f t="shared" si="26"/>
        <v>5.5416666666666663E-2</v>
      </c>
      <c r="K190" s="65">
        <f t="shared" si="27"/>
        <v>2.3175000000000005E-2</v>
      </c>
      <c r="L190" s="73">
        <f t="shared" si="23"/>
        <v>5.6651597581339308E-2</v>
      </c>
      <c r="M190" s="73">
        <f t="shared" si="24"/>
        <v>1.9200000000000002E-2</v>
      </c>
      <c r="N190" s="73">
        <f t="shared" si="28"/>
        <v>2.86E-2</v>
      </c>
      <c r="O190" s="74">
        <f t="shared" si="25"/>
        <v>3.7451597581339306E-2</v>
      </c>
      <c r="P190" s="73">
        <f t="shared" si="29"/>
        <v>2.8051597581339308E-2</v>
      </c>
      <c r="Q190" s="73">
        <f t="shared" si="30"/>
        <v>-0.23196646375929109</v>
      </c>
      <c r="R190" s="73">
        <f t="shared" si="31"/>
        <v>3.0300000000000001E-2</v>
      </c>
      <c r="S190" s="74">
        <f t="shared" si="32"/>
        <v>-0.26226646375929108</v>
      </c>
      <c r="U190" s="75"/>
      <c r="V190" s="75"/>
      <c r="W190" s="75"/>
      <c r="X190" s="75"/>
      <c r="Y190" s="75"/>
      <c r="Z190" s="75"/>
      <c r="AA190" s="75"/>
      <c r="AB190" s="75"/>
      <c r="AC190" s="75"/>
      <c r="AE190" s="75"/>
      <c r="AF190" s="75"/>
      <c r="AG190" s="75"/>
      <c r="AH190" s="75"/>
      <c r="AI190" s="75"/>
      <c r="AJ190" s="75"/>
      <c r="AK190" s="75"/>
      <c r="AL190" s="75"/>
      <c r="AM190" s="75"/>
      <c r="AO190" s="75"/>
      <c r="AP190" s="75"/>
      <c r="AQ190" s="75"/>
      <c r="AR190" s="75"/>
      <c r="AS190" s="75"/>
      <c r="AT190" s="75"/>
      <c r="AU190" s="75"/>
      <c r="AV190" s="75"/>
      <c r="AW190" s="75"/>
    </row>
    <row r="191" spans="1:49">
      <c r="A191" s="69">
        <v>15158</v>
      </c>
      <c r="B191" s="82">
        <v>5.79E-2</v>
      </c>
      <c r="C191" s="65">
        <v>5.3800000000000001E-2</v>
      </c>
      <c r="D191" s="65">
        <v>1.6000000000000001E-3</v>
      </c>
      <c r="E191" s="65">
        <v>2.2833333333333334E-3</v>
      </c>
      <c r="F191" s="65">
        <v>2.4166666666666668E-3</v>
      </c>
      <c r="G191" s="65">
        <v>2.3500000000000001E-3</v>
      </c>
      <c r="H191" s="65">
        <v>2.5000000000000001E-3</v>
      </c>
      <c r="I191" s="65">
        <f t="shared" si="22"/>
        <v>5.6300000000000003E-2</v>
      </c>
      <c r="J191" s="65">
        <f t="shared" si="26"/>
        <v>5.5550000000000002E-2</v>
      </c>
      <c r="K191" s="65">
        <f t="shared" si="27"/>
        <v>5.1299999999999998E-2</v>
      </c>
      <c r="L191" s="73">
        <f t="shared" si="23"/>
        <v>8.0970626710471061E-2</v>
      </c>
      <c r="M191" s="73">
        <f t="shared" si="24"/>
        <v>1.9200000000000002E-2</v>
      </c>
      <c r="N191" s="73">
        <f t="shared" si="28"/>
        <v>2.8200000000000003E-2</v>
      </c>
      <c r="O191" s="74">
        <f t="shared" si="25"/>
        <v>6.1770626710471059E-2</v>
      </c>
      <c r="P191" s="73">
        <f t="shared" si="29"/>
        <v>5.2770626710471058E-2</v>
      </c>
      <c r="Q191" s="73">
        <f t="shared" si="30"/>
        <v>-0.19587308446054752</v>
      </c>
      <c r="R191" s="73">
        <f t="shared" si="31"/>
        <v>0.03</v>
      </c>
      <c r="S191" s="74">
        <f t="shared" si="32"/>
        <v>-0.22587308446054752</v>
      </c>
      <c r="U191" s="75"/>
      <c r="V191" s="75"/>
      <c r="W191" s="75"/>
      <c r="X191" s="75"/>
      <c r="Y191" s="75"/>
      <c r="Z191" s="75"/>
      <c r="AA191" s="75"/>
      <c r="AB191" s="75"/>
      <c r="AC191" s="75"/>
      <c r="AE191" s="75"/>
      <c r="AF191" s="75"/>
      <c r="AG191" s="75"/>
      <c r="AH191" s="75"/>
      <c r="AI191" s="75"/>
      <c r="AJ191" s="75"/>
      <c r="AK191" s="75"/>
      <c r="AL191" s="75"/>
      <c r="AM191" s="75"/>
      <c r="AO191" s="75"/>
      <c r="AP191" s="75"/>
      <c r="AQ191" s="75"/>
      <c r="AR191" s="75"/>
      <c r="AS191" s="75"/>
      <c r="AT191" s="75"/>
      <c r="AU191" s="75"/>
      <c r="AV191" s="75"/>
      <c r="AW191" s="75"/>
    </row>
    <row r="192" spans="1:49">
      <c r="A192" s="69">
        <v>15189</v>
      </c>
      <c r="B192" s="82">
        <v>1E-3</v>
      </c>
      <c r="C192" s="65">
        <v>-1.9200000000000002E-2</v>
      </c>
      <c r="D192" s="65">
        <v>1.6000000000000001E-3</v>
      </c>
      <c r="E192" s="65">
        <v>2.2833333333333334E-3</v>
      </c>
      <c r="F192" s="65">
        <v>2.4166666666666668E-3</v>
      </c>
      <c r="G192" s="65">
        <v>2.3500000000000001E-3</v>
      </c>
      <c r="H192" s="65">
        <v>2.4833333333333331E-3</v>
      </c>
      <c r="I192" s="65">
        <f t="shared" si="22"/>
        <v>-6.0000000000000006E-4</v>
      </c>
      <c r="J192" s="65">
        <f t="shared" si="26"/>
        <v>-1.3500000000000001E-3</v>
      </c>
      <c r="K192" s="65">
        <f t="shared" si="27"/>
        <v>-2.1683333333333336E-2</v>
      </c>
      <c r="L192" s="73">
        <f t="shared" si="23"/>
        <v>4.5460480519016189E-2</v>
      </c>
      <c r="M192" s="73">
        <f t="shared" si="24"/>
        <v>1.9200000000000002E-2</v>
      </c>
      <c r="N192" s="73">
        <f t="shared" si="28"/>
        <v>2.8200000000000003E-2</v>
      </c>
      <c r="O192" s="74">
        <f t="shared" si="25"/>
        <v>2.6260480519016187E-2</v>
      </c>
      <c r="P192" s="73">
        <f t="shared" si="29"/>
        <v>1.7260480519016186E-2</v>
      </c>
      <c r="Q192" s="73">
        <f t="shared" si="30"/>
        <v>-0.20382830732778623</v>
      </c>
      <c r="R192" s="73">
        <f t="shared" si="31"/>
        <v>2.9799999999999997E-2</v>
      </c>
      <c r="S192" s="74">
        <f t="shared" si="32"/>
        <v>-0.23362830732778622</v>
      </c>
      <c r="U192" s="75"/>
      <c r="V192" s="75"/>
      <c r="W192" s="75"/>
      <c r="X192" s="75"/>
      <c r="Y192" s="75"/>
      <c r="Z192" s="75"/>
      <c r="AA192" s="75"/>
      <c r="AB192" s="75"/>
      <c r="AC192" s="75"/>
      <c r="AE192" s="75"/>
      <c r="AF192" s="75"/>
      <c r="AG192" s="75"/>
      <c r="AH192" s="75"/>
      <c r="AI192" s="75"/>
      <c r="AJ192" s="75"/>
      <c r="AK192" s="75"/>
      <c r="AL192" s="75"/>
      <c r="AM192" s="75"/>
      <c r="AO192" s="75"/>
      <c r="AP192" s="75"/>
      <c r="AQ192" s="75"/>
      <c r="AR192" s="75"/>
      <c r="AS192" s="75"/>
      <c r="AT192" s="75"/>
      <c r="AU192" s="75"/>
      <c r="AV192" s="75"/>
      <c r="AW192" s="75"/>
    </row>
    <row r="193" spans="1:49">
      <c r="A193" s="69">
        <v>15220</v>
      </c>
      <c r="B193" s="82">
        <v>-6.7999999999999996E-3</v>
      </c>
      <c r="C193" s="65">
        <v>-2.8199999999999992E-2</v>
      </c>
      <c r="D193" s="65">
        <v>1.6000000000000001E-3</v>
      </c>
      <c r="E193" s="65">
        <v>2.2916666666666667E-3</v>
      </c>
      <c r="F193" s="65">
        <v>2.4250000000000001E-3</v>
      </c>
      <c r="G193" s="65">
        <v>2.3583333333333334E-3</v>
      </c>
      <c r="H193" s="65">
        <v>2.5000000000000001E-3</v>
      </c>
      <c r="I193" s="65">
        <f t="shared" si="22"/>
        <v>-8.3999999999999995E-3</v>
      </c>
      <c r="J193" s="65">
        <f t="shared" si="26"/>
        <v>-9.1583333333333326E-3</v>
      </c>
      <c r="K193" s="65">
        <f t="shared" si="27"/>
        <v>-3.0699999999999991E-2</v>
      </c>
      <c r="L193" s="73">
        <f t="shared" si="23"/>
        <v>2.5734811075261321E-2</v>
      </c>
      <c r="M193" s="73">
        <f t="shared" si="24"/>
        <v>1.9200000000000002E-2</v>
      </c>
      <c r="N193" s="73">
        <f t="shared" si="28"/>
        <v>2.8299999999999999E-2</v>
      </c>
      <c r="O193" s="74">
        <f t="shared" si="25"/>
        <v>6.5348110752613195E-3</v>
      </c>
      <c r="P193" s="73">
        <f t="shared" si="29"/>
        <v>-2.5651889247386775E-3</v>
      </c>
      <c r="Q193" s="73">
        <f t="shared" si="30"/>
        <v>-0.20960297176539233</v>
      </c>
      <c r="R193" s="73">
        <f t="shared" si="31"/>
        <v>0.03</v>
      </c>
      <c r="S193" s="74">
        <f t="shared" si="32"/>
        <v>-0.23960297176539233</v>
      </c>
      <c r="U193" s="75"/>
      <c r="V193" s="75"/>
      <c r="W193" s="75"/>
      <c r="X193" s="75"/>
      <c r="Y193" s="75"/>
      <c r="Z193" s="75"/>
      <c r="AA193" s="75"/>
      <c r="AB193" s="75"/>
      <c r="AC193" s="75"/>
      <c r="AE193" s="75"/>
      <c r="AF193" s="75"/>
      <c r="AG193" s="75"/>
      <c r="AH193" s="75"/>
      <c r="AI193" s="75"/>
      <c r="AJ193" s="75"/>
      <c r="AK193" s="75"/>
      <c r="AL193" s="75"/>
      <c r="AM193" s="75"/>
      <c r="AO193" s="75"/>
      <c r="AP193" s="75"/>
      <c r="AQ193" s="75"/>
      <c r="AR193" s="75"/>
      <c r="AS193" s="75"/>
      <c r="AT193" s="75"/>
      <c r="AU193" s="75"/>
      <c r="AV193" s="75"/>
      <c r="AW193" s="75"/>
    </row>
    <row r="194" spans="1:49">
      <c r="A194" s="69">
        <v>15250</v>
      </c>
      <c r="B194" s="82">
        <v>-6.5699999999999995E-2</v>
      </c>
      <c r="C194" s="65">
        <v>-8.48E-2</v>
      </c>
      <c r="D194" s="65">
        <v>1.6000000000000001E-3</v>
      </c>
      <c r="E194" s="65">
        <v>2.2750000000000001E-3</v>
      </c>
      <c r="F194" s="65">
        <v>2.3916666666666665E-3</v>
      </c>
      <c r="G194" s="65">
        <v>2.3333333333333335E-3</v>
      </c>
      <c r="H194" s="65">
        <v>2.5000000000000001E-3</v>
      </c>
      <c r="I194" s="65">
        <f t="shared" si="22"/>
        <v>-6.7299999999999999E-2</v>
      </c>
      <c r="J194" s="65">
        <f t="shared" si="26"/>
        <v>-6.8033333333333335E-2</v>
      </c>
      <c r="K194" s="65">
        <f t="shared" si="27"/>
        <v>-8.7300000000000003E-2</v>
      </c>
      <c r="L194" s="73">
        <f t="shared" si="23"/>
        <v>-8.0460531579719441E-2</v>
      </c>
      <c r="M194" s="73">
        <f t="shared" si="24"/>
        <v>1.9200000000000002E-2</v>
      </c>
      <c r="N194" s="73">
        <f t="shared" si="28"/>
        <v>2.8000000000000004E-2</v>
      </c>
      <c r="O194" s="74">
        <f t="shared" si="25"/>
        <v>-9.9660531579719436E-2</v>
      </c>
      <c r="P194" s="73">
        <f t="shared" si="29"/>
        <v>-0.10846053157971944</v>
      </c>
      <c r="Q194" s="73">
        <f t="shared" si="30"/>
        <v>-0.29885493821817111</v>
      </c>
      <c r="R194" s="73">
        <f t="shared" si="31"/>
        <v>0.03</v>
      </c>
      <c r="S194" s="74">
        <f t="shared" si="32"/>
        <v>-0.32885493821817113</v>
      </c>
      <c r="U194" s="75"/>
      <c r="V194" s="75"/>
      <c r="W194" s="75"/>
      <c r="X194" s="75"/>
      <c r="Y194" s="75"/>
      <c r="Z194" s="75"/>
      <c r="AA194" s="75"/>
      <c r="AB194" s="75"/>
      <c r="AC194" s="75"/>
      <c r="AE194" s="75"/>
      <c r="AF194" s="75"/>
      <c r="AG194" s="75"/>
      <c r="AH194" s="75"/>
      <c r="AI194" s="75"/>
      <c r="AJ194" s="75"/>
      <c r="AK194" s="75"/>
      <c r="AL194" s="75"/>
      <c r="AM194" s="75"/>
      <c r="AO194" s="75"/>
      <c r="AP194" s="75"/>
      <c r="AQ194" s="75"/>
      <c r="AR194" s="75"/>
      <c r="AS194" s="75"/>
      <c r="AT194" s="75"/>
      <c r="AU194" s="75"/>
      <c r="AV194" s="75"/>
      <c r="AW194" s="75"/>
    </row>
    <row r="195" spans="1:49">
      <c r="A195" s="69">
        <v>15281</v>
      </c>
      <c r="B195" s="82">
        <v>-2.8400000000000002E-2</v>
      </c>
      <c r="C195" s="65">
        <v>-6.5199999999999994E-2</v>
      </c>
      <c r="D195" s="65">
        <v>1.3999999999999998E-3</v>
      </c>
      <c r="E195" s="65">
        <v>2.2666666666666668E-3</v>
      </c>
      <c r="F195" s="65">
        <v>2.3833333333333332E-3</v>
      </c>
      <c r="G195" s="65">
        <v>2.3249999999999998E-3</v>
      </c>
      <c r="H195" s="65">
        <v>2.4833333333333331E-3</v>
      </c>
      <c r="I195" s="65">
        <f t="shared" si="22"/>
        <v>-2.98E-2</v>
      </c>
      <c r="J195" s="65">
        <f t="shared" si="26"/>
        <v>-3.0725000000000002E-2</v>
      </c>
      <c r="K195" s="65">
        <f t="shared" si="27"/>
        <v>-6.7683333333333331E-2</v>
      </c>
      <c r="L195" s="73">
        <f t="shared" si="23"/>
        <v>-7.7421987280932858E-2</v>
      </c>
      <c r="M195" s="73">
        <f t="shared" si="24"/>
        <v>1.6799999999999995E-2</v>
      </c>
      <c r="N195" s="73">
        <f t="shared" si="28"/>
        <v>2.7899999999999998E-2</v>
      </c>
      <c r="O195" s="74">
        <f t="shared" si="25"/>
        <v>-9.4221987280932853E-2</v>
      </c>
      <c r="P195" s="73">
        <f t="shared" si="29"/>
        <v>-0.10532198728093285</v>
      </c>
      <c r="Q195" s="73">
        <f t="shared" si="30"/>
        <v>-0.25459979102279806</v>
      </c>
      <c r="R195" s="73">
        <f t="shared" si="31"/>
        <v>2.9799999999999997E-2</v>
      </c>
      <c r="S195" s="74">
        <f t="shared" si="32"/>
        <v>-0.28439979102279805</v>
      </c>
      <c r="U195" s="75"/>
      <c r="V195" s="75"/>
      <c r="W195" s="75"/>
      <c r="X195" s="75"/>
      <c r="Y195" s="75"/>
      <c r="Z195" s="75"/>
      <c r="AA195" s="75"/>
      <c r="AB195" s="75"/>
      <c r="AC195" s="75"/>
      <c r="AE195" s="75"/>
      <c r="AF195" s="75"/>
      <c r="AG195" s="75"/>
      <c r="AH195" s="75"/>
      <c r="AI195" s="75"/>
      <c r="AJ195" s="75"/>
      <c r="AK195" s="75"/>
      <c r="AL195" s="75"/>
      <c r="AM195" s="75"/>
      <c r="AO195" s="75"/>
      <c r="AP195" s="75"/>
      <c r="AQ195" s="75"/>
      <c r="AR195" s="75"/>
      <c r="AS195" s="75"/>
      <c r="AT195" s="75"/>
      <c r="AU195" s="75"/>
      <c r="AV195" s="75"/>
      <c r="AW195" s="75"/>
    </row>
    <row r="196" spans="1:49">
      <c r="A196" s="69">
        <v>15311</v>
      </c>
      <c r="B196" s="82">
        <v>-4.07E-2</v>
      </c>
      <c r="C196" s="65">
        <v>-6.7799999999999999E-2</v>
      </c>
      <c r="D196" s="65">
        <v>1.6000000000000001E-3</v>
      </c>
      <c r="E196" s="65">
        <v>2.3333333333333331E-3</v>
      </c>
      <c r="F196" s="65">
        <v>2.4583333333333336E-3</v>
      </c>
      <c r="G196" s="65">
        <v>2.3958333333333331E-3</v>
      </c>
      <c r="H196" s="65">
        <v>2.5500000000000002E-3</v>
      </c>
      <c r="I196" s="65">
        <f t="shared" si="22"/>
        <v>-4.2299999999999997E-2</v>
      </c>
      <c r="J196" s="65">
        <f t="shared" si="26"/>
        <v>-4.3095833333333333E-2</v>
      </c>
      <c r="K196" s="65">
        <f t="shared" si="27"/>
        <v>-7.0349999999999996E-2</v>
      </c>
      <c r="L196" s="73">
        <f t="shared" si="23"/>
        <v>-0.11576672234848517</v>
      </c>
      <c r="M196" s="73">
        <f t="shared" si="24"/>
        <v>1.9200000000000002E-2</v>
      </c>
      <c r="N196" s="73">
        <f t="shared" si="28"/>
        <v>2.8749999999999998E-2</v>
      </c>
      <c r="O196" s="74">
        <f t="shared" si="25"/>
        <v>-0.13496672234848517</v>
      </c>
      <c r="P196" s="73">
        <f t="shared" si="29"/>
        <v>-0.14451672234848517</v>
      </c>
      <c r="Q196" s="73">
        <f t="shared" si="30"/>
        <v>-0.31567650698390026</v>
      </c>
      <c r="R196" s="73">
        <f t="shared" si="31"/>
        <v>3.0600000000000002E-2</v>
      </c>
      <c r="S196" s="74">
        <f t="shared" si="32"/>
        <v>-0.34627650698390028</v>
      </c>
      <c r="U196" s="75"/>
      <c r="V196" s="75"/>
      <c r="W196" s="75"/>
      <c r="X196" s="75"/>
      <c r="Y196" s="75"/>
      <c r="Z196" s="75"/>
      <c r="AA196" s="75"/>
      <c r="AB196" s="75"/>
      <c r="AC196" s="75"/>
      <c r="AE196" s="75"/>
      <c r="AF196" s="75"/>
      <c r="AG196" s="75"/>
      <c r="AH196" s="75"/>
      <c r="AI196" s="75"/>
      <c r="AJ196" s="75"/>
      <c r="AK196" s="75"/>
      <c r="AL196" s="75"/>
      <c r="AM196" s="75"/>
      <c r="AO196" s="75"/>
      <c r="AP196" s="75"/>
      <c r="AQ196" s="75"/>
      <c r="AR196" s="75"/>
      <c r="AS196" s="75"/>
      <c r="AT196" s="75"/>
      <c r="AU196" s="75"/>
      <c r="AV196" s="75"/>
      <c r="AW196" s="75"/>
    </row>
    <row r="197" spans="1:49">
      <c r="A197" s="69">
        <v>15342</v>
      </c>
      <c r="B197" s="82">
        <v>1.61E-2</v>
      </c>
      <c r="C197" s="65">
        <v>2.52E-2</v>
      </c>
      <c r="D197" s="65">
        <v>2.0999999999999999E-3</v>
      </c>
      <c r="E197" s="65">
        <v>2.3583333333333334E-3</v>
      </c>
      <c r="F197" s="65">
        <v>2.4666666666666669E-3</v>
      </c>
      <c r="G197" s="65">
        <v>2.4125000000000001E-3</v>
      </c>
      <c r="H197" s="65">
        <v>2.575E-3</v>
      </c>
      <c r="I197" s="65">
        <f t="shared" si="22"/>
        <v>1.4E-2</v>
      </c>
      <c r="J197" s="65">
        <f t="shared" si="26"/>
        <v>1.36875E-2</v>
      </c>
      <c r="K197" s="65">
        <f t="shared" si="27"/>
        <v>2.2624999999999999E-2</v>
      </c>
      <c r="L197" s="73">
        <f t="shared" si="23"/>
        <v>-5.7911886943793012E-2</v>
      </c>
      <c r="M197" s="73">
        <f t="shared" si="24"/>
        <v>2.52E-2</v>
      </c>
      <c r="N197" s="73">
        <f t="shared" si="28"/>
        <v>2.8950000000000004E-2</v>
      </c>
      <c r="O197" s="74">
        <f t="shared" si="25"/>
        <v>-8.3111886943793012E-2</v>
      </c>
      <c r="P197" s="73">
        <f t="shared" si="29"/>
        <v>-8.6861886943793015E-2</v>
      </c>
      <c r="Q197" s="73">
        <f t="shared" si="30"/>
        <v>-0.29248845800715473</v>
      </c>
      <c r="R197" s="73">
        <f t="shared" si="31"/>
        <v>3.09E-2</v>
      </c>
      <c r="S197" s="74">
        <f t="shared" si="32"/>
        <v>-0.32338845800715471</v>
      </c>
      <c r="U197" s="75"/>
      <c r="V197" s="75"/>
      <c r="W197" s="75"/>
      <c r="X197" s="75"/>
      <c r="Y197" s="75"/>
      <c r="Z197" s="75"/>
      <c r="AA197" s="75"/>
      <c r="AB197" s="75"/>
      <c r="AC197" s="75"/>
      <c r="AE197" s="75"/>
      <c r="AF197" s="75"/>
      <c r="AG197" s="75"/>
      <c r="AH197" s="75"/>
      <c r="AI197" s="75"/>
      <c r="AJ197" s="75"/>
      <c r="AK197" s="75"/>
      <c r="AL197" s="75"/>
      <c r="AM197" s="75"/>
      <c r="AO197" s="75"/>
      <c r="AP197" s="75"/>
      <c r="AQ197" s="75"/>
      <c r="AR197" s="75"/>
      <c r="AS197" s="75"/>
      <c r="AT197" s="75"/>
      <c r="AU197" s="75"/>
      <c r="AV197" s="75"/>
      <c r="AW197" s="75"/>
    </row>
    <row r="198" spans="1:49">
      <c r="A198" s="69">
        <v>15373</v>
      </c>
      <c r="B198" s="82">
        <v>-1.5900000000000001E-2</v>
      </c>
      <c r="C198" s="65">
        <v>-3.39E-2</v>
      </c>
      <c r="D198" s="65">
        <v>1.9E-3</v>
      </c>
      <c r="E198" s="65">
        <v>2.3750000000000004E-3</v>
      </c>
      <c r="F198" s="65">
        <v>2.4833333333333331E-3</v>
      </c>
      <c r="G198" s="65">
        <v>2.4291666666666667E-3</v>
      </c>
      <c r="H198" s="65">
        <v>2.575E-3</v>
      </c>
      <c r="I198" s="65">
        <f t="shared" ref="I198:I261" si="33">B198-D198</f>
        <v>-1.78E-2</v>
      </c>
      <c r="J198" s="65">
        <f t="shared" si="26"/>
        <v>-1.8329166666666667E-2</v>
      </c>
      <c r="K198" s="65">
        <f t="shared" si="27"/>
        <v>-3.6475E-2</v>
      </c>
      <c r="L198" s="73">
        <f t="shared" si="23"/>
        <v>-6.7294857083890047E-2</v>
      </c>
      <c r="M198" s="73">
        <f t="shared" si="24"/>
        <v>2.2800000000000001E-2</v>
      </c>
      <c r="N198" s="73">
        <f t="shared" si="28"/>
        <v>2.9150000000000002E-2</v>
      </c>
      <c r="O198" s="74">
        <f t="shared" si="25"/>
        <v>-9.0094857083890048E-2</v>
      </c>
      <c r="P198" s="73">
        <f t="shared" si="29"/>
        <v>-9.6444857083890057E-2</v>
      </c>
      <c r="Q198" s="73">
        <f t="shared" si="30"/>
        <v>-0.30016699015123582</v>
      </c>
      <c r="R198" s="73">
        <f t="shared" si="31"/>
        <v>3.09E-2</v>
      </c>
      <c r="S198" s="74">
        <f t="shared" si="32"/>
        <v>-0.33106699015123581</v>
      </c>
      <c r="U198" s="75"/>
      <c r="V198" s="75"/>
      <c r="W198" s="75"/>
      <c r="X198" s="75"/>
      <c r="Y198" s="75"/>
      <c r="Z198" s="75"/>
      <c r="AA198" s="75"/>
      <c r="AB198" s="75"/>
      <c r="AC198" s="75"/>
      <c r="AE198" s="75"/>
      <c r="AF198" s="75"/>
      <c r="AG198" s="75"/>
      <c r="AH198" s="75"/>
      <c r="AI198" s="75"/>
      <c r="AJ198" s="75"/>
      <c r="AK198" s="75"/>
      <c r="AL198" s="75"/>
      <c r="AM198" s="75"/>
      <c r="AO198" s="75"/>
      <c r="AP198" s="75"/>
      <c r="AQ198" s="75"/>
      <c r="AR198" s="75"/>
      <c r="AS198" s="75"/>
      <c r="AT198" s="75"/>
      <c r="AU198" s="75"/>
      <c r="AV198" s="75"/>
      <c r="AW198" s="75"/>
    </row>
    <row r="199" spans="1:49">
      <c r="A199" s="69">
        <v>15401</v>
      </c>
      <c r="B199" s="82">
        <v>-6.5199999999999994E-2</v>
      </c>
      <c r="C199" s="65">
        <v>-0.10459999999999998</v>
      </c>
      <c r="D199" s="65">
        <v>2.0999999999999999E-3</v>
      </c>
      <c r="E199" s="65">
        <v>2.3833333333333332E-3</v>
      </c>
      <c r="F199" s="65">
        <v>2.5000000000000001E-3</v>
      </c>
      <c r="G199" s="65">
        <v>2.4416666666666666E-3</v>
      </c>
      <c r="H199" s="65">
        <v>2.5999999999999999E-3</v>
      </c>
      <c r="I199" s="65">
        <f t="shared" si="33"/>
        <v>-6.7299999999999999E-2</v>
      </c>
      <c r="J199" s="65">
        <f t="shared" si="26"/>
        <v>-6.7641666666666656E-2</v>
      </c>
      <c r="K199" s="65">
        <f t="shared" si="27"/>
        <v>-0.10719999999999999</v>
      </c>
      <c r="L199" s="73">
        <f t="shared" si="23"/>
        <v>-0.13425402879755821</v>
      </c>
      <c r="M199" s="73">
        <f t="shared" si="24"/>
        <v>2.52E-2</v>
      </c>
      <c r="N199" s="73">
        <f t="shared" si="28"/>
        <v>2.93E-2</v>
      </c>
      <c r="O199" s="74">
        <f t="shared" si="25"/>
        <v>-0.15945402879755821</v>
      </c>
      <c r="P199" s="73">
        <f t="shared" si="29"/>
        <v>-0.1635540287975582</v>
      </c>
      <c r="Q199" s="73">
        <f t="shared" si="30"/>
        <v>-0.35531843928129292</v>
      </c>
      <c r="R199" s="73">
        <f t="shared" si="31"/>
        <v>3.1199999999999999E-2</v>
      </c>
      <c r="S199" s="74">
        <f t="shared" si="32"/>
        <v>-0.38651843928129292</v>
      </c>
      <c r="U199" s="75"/>
      <c r="V199" s="75"/>
      <c r="W199" s="75"/>
      <c r="X199" s="75"/>
      <c r="Y199" s="75"/>
      <c r="Z199" s="75"/>
      <c r="AA199" s="75"/>
      <c r="AB199" s="75"/>
      <c r="AC199" s="75"/>
      <c r="AE199" s="75"/>
      <c r="AF199" s="75"/>
      <c r="AG199" s="75"/>
      <c r="AH199" s="75"/>
      <c r="AI199" s="75"/>
      <c r="AJ199" s="75"/>
      <c r="AK199" s="75"/>
      <c r="AL199" s="75"/>
      <c r="AM199" s="75"/>
      <c r="AO199" s="75"/>
      <c r="AP199" s="75"/>
      <c r="AQ199" s="75"/>
      <c r="AR199" s="75"/>
      <c r="AS199" s="75"/>
      <c r="AT199" s="75"/>
      <c r="AU199" s="75"/>
      <c r="AV199" s="75"/>
      <c r="AW199" s="75"/>
    </row>
    <row r="200" spans="1:49">
      <c r="A200" s="69">
        <v>15432</v>
      </c>
      <c r="B200" s="82">
        <v>-0.04</v>
      </c>
      <c r="C200" s="65">
        <v>-4.3200000000000002E-2</v>
      </c>
      <c r="D200" s="65">
        <v>2E-3</v>
      </c>
      <c r="E200" s="65">
        <v>2.3583333333333334E-3</v>
      </c>
      <c r="F200" s="65">
        <v>2.4833333333333331E-3</v>
      </c>
      <c r="G200" s="65">
        <v>2.420833333333333E-3</v>
      </c>
      <c r="H200" s="65">
        <v>2.575E-3</v>
      </c>
      <c r="I200" s="65">
        <f t="shared" si="33"/>
        <v>-4.2000000000000003E-2</v>
      </c>
      <c r="J200" s="65">
        <f t="shared" si="26"/>
        <v>-4.2420833333333331E-2</v>
      </c>
      <c r="K200" s="65">
        <f t="shared" si="27"/>
        <v>-4.5775000000000003E-2</v>
      </c>
      <c r="L200" s="73">
        <f t="shared" si="23"/>
        <v>-0.11470373630768604</v>
      </c>
      <c r="M200" s="73">
        <f t="shared" si="24"/>
        <v>2.4E-2</v>
      </c>
      <c r="N200" s="73">
        <f t="shared" si="28"/>
        <v>2.9049999999999996E-2</v>
      </c>
      <c r="O200" s="74">
        <f t="shared" si="25"/>
        <v>-0.13870373630768604</v>
      </c>
      <c r="P200" s="73">
        <f t="shared" si="29"/>
        <v>-0.14375373630768604</v>
      </c>
      <c r="Q200" s="73">
        <f t="shared" si="30"/>
        <v>-0.32630917726555386</v>
      </c>
      <c r="R200" s="73">
        <f t="shared" si="31"/>
        <v>3.09E-2</v>
      </c>
      <c r="S200" s="74">
        <f t="shared" si="32"/>
        <v>-0.35720917726555385</v>
      </c>
      <c r="U200" s="75"/>
      <c r="V200" s="75"/>
      <c r="W200" s="75"/>
      <c r="X200" s="75"/>
      <c r="Y200" s="75"/>
      <c r="Z200" s="75"/>
      <c r="AA200" s="75"/>
      <c r="AB200" s="75"/>
      <c r="AC200" s="75"/>
      <c r="AE200" s="75"/>
      <c r="AF200" s="75"/>
      <c r="AG200" s="75"/>
      <c r="AH200" s="75"/>
      <c r="AI200" s="75"/>
      <c r="AJ200" s="75"/>
      <c r="AK200" s="75"/>
      <c r="AL200" s="75"/>
      <c r="AM200" s="75"/>
      <c r="AO200" s="75"/>
      <c r="AP200" s="75"/>
      <c r="AQ200" s="75"/>
      <c r="AR200" s="75"/>
      <c r="AS200" s="75"/>
      <c r="AT200" s="75"/>
      <c r="AU200" s="75"/>
      <c r="AV200" s="75"/>
      <c r="AW200" s="75"/>
    </row>
    <row r="201" spans="1:49">
      <c r="A201" s="69">
        <v>15462</v>
      </c>
      <c r="B201" s="82">
        <v>7.9600000000000004E-2</v>
      </c>
      <c r="C201" s="65">
        <v>9.5600000000000004E-2</v>
      </c>
      <c r="D201" s="65">
        <v>1.9E-3</v>
      </c>
      <c r="E201" s="65">
        <v>2.3750000000000004E-3</v>
      </c>
      <c r="F201" s="65">
        <v>2.5000000000000001E-3</v>
      </c>
      <c r="G201" s="65">
        <v>2.4375000000000004E-3</v>
      </c>
      <c r="H201" s="65">
        <v>2.5833333333333337E-3</v>
      </c>
      <c r="I201" s="65">
        <f t="shared" si="33"/>
        <v>7.7700000000000005E-2</v>
      </c>
      <c r="J201" s="65">
        <f t="shared" si="26"/>
        <v>7.7162500000000009E-2</v>
      </c>
      <c r="K201" s="65">
        <f t="shared" si="27"/>
        <v>9.3016666666666664E-2</v>
      </c>
      <c r="L201" s="73">
        <f t="shared" si="23"/>
        <v>-6.1410344414983609E-2</v>
      </c>
      <c r="M201" s="73">
        <f t="shared" si="24"/>
        <v>2.2800000000000001E-2</v>
      </c>
      <c r="N201" s="73">
        <f t="shared" si="28"/>
        <v>2.9250000000000005E-2</v>
      </c>
      <c r="O201" s="74">
        <f t="shared" si="25"/>
        <v>-8.4210344414983609E-2</v>
      </c>
      <c r="P201" s="73">
        <f t="shared" si="29"/>
        <v>-9.0660344414983607E-2</v>
      </c>
      <c r="Q201" s="73">
        <f t="shared" si="30"/>
        <v>-0.23616302867860994</v>
      </c>
      <c r="R201" s="73">
        <f t="shared" si="31"/>
        <v>3.1000000000000007E-2</v>
      </c>
      <c r="S201" s="74">
        <f t="shared" si="32"/>
        <v>-0.26716302867860997</v>
      </c>
      <c r="U201" s="75"/>
      <c r="V201" s="75"/>
      <c r="W201" s="75"/>
      <c r="X201" s="75"/>
      <c r="Y201" s="75"/>
      <c r="Z201" s="75"/>
      <c r="AA201" s="75"/>
      <c r="AB201" s="75"/>
      <c r="AC201" s="75"/>
      <c r="AE201" s="75"/>
      <c r="AF201" s="75"/>
      <c r="AG201" s="75"/>
      <c r="AH201" s="75"/>
      <c r="AI201" s="75"/>
      <c r="AJ201" s="75"/>
      <c r="AK201" s="75"/>
      <c r="AL201" s="75"/>
      <c r="AM201" s="75"/>
      <c r="AO201" s="75"/>
      <c r="AP201" s="75"/>
      <c r="AQ201" s="75"/>
      <c r="AR201" s="75"/>
      <c r="AS201" s="75"/>
      <c r="AT201" s="75"/>
      <c r="AU201" s="75"/>
      <c r="AV201" s="75"/>
      <c r="AW201" s="75"/>
    </row>
    <row r="202" spans="1:49">
      <c r="A202" s="69">
        <v>15493</v>
      </c>
      <c r="B202" s="82">
        <v>2.2100000000000002E-2</v>
      </c>
      <c r="C202" s="65">
        <v>5.7000000000000002E-3</v>
      </c>
      <c r="D202" s="65">
        <v>2.0999999999999999E-3</v>
      </c>
      <c r="E202" s="65">
        <v>2.3750000000000004E-3</v>
      </c>
      <c r="F202" s="65">
        <v>2.5083333333333329E-3</v>
      </c>
      <c r="G202" s="65">
        <v>2.4416666666666666E-3</v>
      </c>
      <c r="H202" s="65">
        <v>2.5999999999999999E-3</v>
      </c>
      <c r="I202" s="65">
        <f t="shared" si="33"/>
        <v>0.02</v>
      </c>
      <c r="J202" s="65">
        <f t="shared" si="26"/>
        <v>1.9658333333333333E-2</v>
      </c>
      <c r="K202" s="65">
        <f t="shared" si="27"/>
        <v>3.1000000000000003E-3</v>
      </c>
      <c r="L202" s="73">
        <f t="shared" si="23"/>
        <v>-9.3087079813343521E-2</v>
      </c>
      <c r="M202" s="73">
        <f t="shared" si="24"/>
        <v>2.52E-2</v>
      </c>
      <c r="N202" s="73">
        <f t="shared" si="28"/>
        <v>2.93E-2</v>
      </c>
      <c r="O202" s="74">
        <f t="shared" si="25"/>
        <v>-0.11828707981334352</v>
      </c>
      <c r="P202" s="73">
        <f t="shared" si="29"/>
        <v>-0.12238707981334351</v>
      </c>
      <c r="Q202" s="73">
        <f t="shared" si="30"/>
        <v>-0.25105699321641628</v>
      </c>
      <c r="R202" s="73">
        <f t="shared" si="31"/>
        <v>3.1199999999999999E-2</v>
      </c>
      <c r="S202" s="74">
        <f t="shared" si="32"/>
        <v>-0.28225699321641629</v>
      </c>
      <c r="U202" s="75"/>
      <c r="V202" s="75"/>
      <c r="W202" s="75"/>
      <c r="X202" s="75"/>
      <c r="Y202" s="75"/>
      <c r="Z202" s="75"/>
      <c r="AA202" s="75"/>
      <c r="AB202" s="75"/>
      <c r="AC202" s="75"/>
      <c r="AE202" s="75"/>
      <c r="AF202" s="75"/>
      <c r="AG202" s="75"/>
      <c r="AH202" s="75"/>
      <c r="AI202" s="75"/>
      <c r="AJ202" s="75"/>
      <c r="AK202" s="75"/>
      <c r="AL202" s="75"/>
      <c r="AM202" s="75"/>
      <c r="AO202" s="75"/>
      <c r="AP202" s="75"/>
      <c r="AQ202" s="75"/>
      <c r="AR202" s="75"/>
      <c r="AS202" s="75"/>
      <c r="AT202" s="75"/>
      <c r="AU202" s="75"/>
      <c r="AV202" s="75"/>
      <c r="AW202" s="75"/>
    </row>
    <row r="203" spans="1:49">
      <c r="A203" s="69">
        <v>15523</v>
      </c>
      <c r="B203" s="82">
        <v>3.3700000000000001E-2</v>
      </c>
      <c r="C203" s="65">
        <v>4.0000000000000001E-3</v>
      </c>
      <c r="D203" s="65">
        <v>2.0999999999999999E-3</v>
      </c>
      <c r="E203" s="65">
        <v>2.3583333333333334E-3</v>
      </c>
      <c r="F203" s="65">
        <v>2.4916666666666668E-3</v>
      </c>
      <c r="G203" s="65">
        <v>2.4250000000000001E-3</v>
      </c>
      <c r="H203" s="65">
        <v>2.5833333333333337E-3</v>
      </c>
      <c r="I203" s="65">
        <f t="shared" si="33"/>
        <v>3.1600000000000003E-2</v>
      </c>
      <c r="J203" s="65">
        <f t="shared" si="26"/>
        <v>3.1274999999999997E-2</v>
      </c>
      <c r="K203" s="65">
        <f t="shared" si="27"/>
        <v>1.4166666666666663E-3</v>
      </c>
      <c r="L203" s="73">
        <f t="shared" si="23"/>
        <v>-0.11383317364878842</v>
      </c>
      <c r="M203" s="73">
        <f t="shared" si="24"/>
        <v>2.52E-2</v>
      </c>
      <c r="N203" s="73">
        <f t="shared" si="28"/>
        <v>2.9100000000000001E-2</v>
      </c>
      <c r="O203" s="74">
        <f t="shared" si="25"/>
        <v>-0.13903317364878842</v>
      </c>
      <c r="P203" s="73">
        <f t="shared" si="29"/>
        <v>-0.14293317364878844</v>
      </c>
      <c r="Q203" s="73">
        <f t="shared" si="30"/>
        <v>-0.28645020040736568</v>
      </c>
      <c r="R203" s="73">
        <f t="shared" si="31"/>
        <v>3.1000000000000007E-2</v>
      </c>
      <c r="S203" s="74">
        <f t="shared" si="32"/>
        <v>-0.31745020040736571</v>
      </c>
      <c r="U203" s="75"/>
      <c r="V203" s="75"/>
      <c r="W203" s="75"/>
      <c r="X203" s="75"/>
      <c r="Y203" s="75"/>
      <c r="Z203" s="75"/>
      <c r="AA203" s="75"/>
      <c r="AB203" s="75"/>
      <c r="AC203" s="75"/>
      <c r="AE203" s="75"/>
      <c r="AF203" s="75"/>
      <c r="AG203" s="75"/>
      <c r="AH203" s="75"/>
      <c r="AI203" s="75"/>
      <c r="AJ203" s="75"/>
      <c r="AK203" s="75"/>
      <c r="AL203" s="75"/>
      <c r="AM203" s="75"/>
      <c r="AO203" s="75"/>
      <c r="AP203" s="75"/>
      <c r="AQ203" s="75"/>
      <c r="AR203" s="75"/>
      <c r="AS203" s="75"/>
      <c r="AT203" s="75"/>
      <c r="AU203" s="75"/>
      <c r="AV203" s="75"/>
      <c r="AW203" s="75"/>
    </row>
    <row r="204" spans="1:49">
      <c r="A204" s="69">
        <v>15554</v>
      </c>
      <c r="B204" s="82">
        <v>1.6400000000000001E-2</v>
      </c>
      <c r="C204" s="65">
        <v>2.5999999999999999E-3</v>
      </c>
      <c r="D204" s="65">
        <v>2.0999999999999999E-3</v>
      </c>
      <c r="E204" s="65">
        <v>2.3416666666666668E-3</v>
      </c>
      <c r="F204" s="65">
        <v>2.4916666666666668E-3</v>
      </c>
      <c r="G204" s="65">
        <v>2.4166666666666668E-3</v>
      </c>
      <c r="H204" s="65">
        <v>2.5833333333333337E-3</v>
      </c>
      <c r="I204" s="65">
        <f t="shared" si="33"/>
        <v>1.4300000000000002E-2</v>
      </c>
      <c r="J204" s="65">
        <f t="shared" si="26"/>
        <v>1.3983333333333334E-2</v>
      </c>
      <c r="K204" s="65">
        <f t="shared" si="27"/>
        <v>1.6666666666666132E-5</v>
      </c>
      <c r="L204" s="73">
        <f t="shared" si="23"/>
        <v>-0.1001998378587694</v>
      </c>
      <c r="M204" s="73">
        <f t="shared" si="24"/>
        <v>2.52E-2</v>
      </c>
      <c r="N204" s="73">
        <f t="shared" si="28"/>
        <v>2.9000000000000001E-2</v>
      </c>
      <c r="O204" s="74">
        <f t="shared" si="25"/>
        <v>-0.1253998378587694</v>
      </c>
      <c r="P204" s="73">
        <f t="shared" si="29"/>
        <v>-0.1291998378587694</v>
      </c>
      <c r="Q204" s="73">
        <f t="shared" si="30"/>
        <v>-0.27059030478020474</v>
      </c>
      <c r="R204" s="73">
        <f t="shared" si="31"/>
        <v>3.1000000000000007E-2</v>
      </c>
      <c r="S204" s="74">
        <f t="shared" si="32"/>
        <v>-0.30159030478020477</v>
      </c>
      <c r="U204" s="75"/>
      <c r="V204" s="75"/>
      <c r="W204" s="75"/>
      <c r="X204" s="75"/>
      <c r="Y204" s="75"/>
      <c r="Z204" s="75"/>
      <c r="AA204" s="75"/>
      <c r="AB204" s="75"/>
      <c r="AC204" s="75"/>
      <c r="AE204" s="75"/>
      <c r="AF204" s="75"/>
      <c r="AG204" s="75"/>
      <c r="AH204" s="75"/>
      <c r="AI204" s="75"/>
      <c r="AJ204" s="75"/>
      <c r="AK204" s="75"/>
      <c r="AL204" s="75"/>
      <c r="AM204" s="75"/>
      <c r="AO204" s="75"/>
      <c r="AP204" s="75"/>
      <c r="AQ204" s="75"/>
      <c r="AR204" s="75"/>
      <c r="AS204" s="75"/>
      <c r="AT204" s="75"/>
      <c r="AU204" s="75"/>
      <c r="AV204" s="75"/>
      <c r="AW204" s="75"/>
    </row>
    <row r="205" spans="1:49">
      <c r="A205" s="69">
        <v>15585</v>
      </c>
      <c r="B205" s="82">
        <v>2.9000000000000001E-2</v>
      </c>
      <c r="C205" s="65">
        <v>4.6600000000000003E-2</v>
      </c>
      <c r="D205" s="65">
        <v>2E-3</v>
      </c>
      <c r="E205" s="65">
        <v>2.3333333333333331E-3</v>
      </c>
      <c r="F205" s="65">
        <v>2.4833333333333331E-3</v>
      </c>
      <c r="G205" s="65">
        <v>2.4083333333333331E-3</v>
      </c>
      <c r="H205" s="65">
        <v>2.5666666666666667E-3</v>
      </c>
      <c r="I205" s="65">
        <f t="shared" si="33"/>
        <v>2.7000000000000003E-2</v>
      </c>
      <c r="J205" s="65">
        <f t="shared" si="26"/>
        <v>2.659166666666667E-2</v>
      </c>
      <c r="K205" s="65">
        <f t="shared" si="27"/>
        <v>4.4033333333333334E-2</v>
      </c>
      <c r="L205" s="73">
        <f t="shared" si="23"/>
        <v>-6.7766444982555463E-2</v>
      </c>
      <c r="M205" s="73">
        <f t="shared" si="24"/>
        <v>2.4E-2</v>
      </c>
      <c r="N205" s="73">
        <f t="shared" si="28"/>
        <v>2.8899999999999995E-2</v>
      </c>
      <c r="O205" s="74">
        <f t="shared" si="25"/>
        <v>-9.1766444982555456E-2</v>
      </c>
      <c r="P205" s="73">
        <f t="shared" si="29"/>
        <v>-9.6666444982555458E-2</v>
      </c>
      <c r="Q205" s="73">
        <f t="shared" si="30"/>
        <v>-0.21444722472006839</v>
      </c>
      <c r="R205" s="73">
        <f t="shared" si="31"/>
        <v>3.0800000000000001E-2</v>
      </c>
      <c r="S205" s="74">
        <f t="shared" si="32"/>
        <v>-0.24524722472006838</v>
      </c>
      <c r="U205" s="75"/>
      <c r="V205" s="75"/>
      <c r="W205" s="75"/>
      <c r="X205" s="75"/>
      <c r="Y205" s="75"/>
      <c r="Z205" s="75"/>
      <c r="AA205" s="75"/>
      <c r="AB205" s="75"/>
      <c r="AC205" s="75"/>
      <c r="AE205" s="75"/>
      <c r="AF205" s="75"/>
      <c r="AG205" s="75"/>
      <c r="AH205" s="75"/>
      <c r="AI205" s="75"/>
      <c r="AJ205" s="75"/>
      <c r="AK205" s="75"/>
      <c r="AL205" s="75"/>
      <c r="AM205" s="75"/>
      <c r="AO205" s="75"/>
      <c r="AP205" s="75"/>
      <c r="AQ205" s="75"/>
      <c r="AR205" s="75"/>
      <c r="AS205" s="75"/>
      <c r="AT205" s="75"/>
      <c r="AU205" s="75"/>
      <c r="AV205" s="75"/>
      <c r="AW205" s="75"/>
    </row>
    <row r="206" spans="1:49">
      <c r="A206" s="69">
        <v>15615</v>
      </c>
      <c r="B206" s="82">
        <v>6.7799999999999999E-2</v>
      </c>
      <c r="C206" s="65">
        <v>0.13620000000000002</v>
      </c>
      <c r="D206" s="65">
        <v>2.0999999999999999E-3</v>
      </c>
      <c r="E206" s="65">
        <v>2.3333333333333331E-3</v>
      </c>
      <c r="F206" s="65">
        <v>2.4583333333333336E-3</v>
      </c>
      <c r="G206" s="65">
        <v>2.3958333333333331E-3</v>
      </c>
      <c r="H206" s="65">
        <v>2.5666666666666667E-3</v>
      </c>
      <c r="I206" s="65">
        <f t="shared" si="33"/>
        <v>6.5699999999999995E-2</v>
      </c>
      <c r="J206" s="65">
        <f t="shared" si="26"/>
        <v>6.5404166666666666E-2</v>
      </c>
      <c r="K206" s="65">
        <f t="shared" si="27"/>
        <v>0.13363333333333335</v>
      </c>
      <c r="L206" s="73">
        <f t="shared" si="23"/>
        <v>6.5438285398295104E-2</v>
      </c>
      <c r="M206" s="73">
        <f t="shared" si="24"/>
        <v>2.52E-2</v>
      </c>
      <c r="N206" s="73">
        <f t="shared" si="28"/>
        <v>2.8749999999999998E-2</v>
      </c>
      <c r="O206" s="74">
        <f t="shared" si="25"/>
        <v>4.0238285398295104E-2</v>
      </c>
      <c r="P206" s="73">
        <f t="shared" si="29"/>
        <v>3.6688285398295106E-2</v>
      </c>
      <c r="Q206" s="73">
        <f t="shared" si="30"/>
        <v>-2.4754082962130219E-2</v>
      </c>
      <c r="R206" s="73">
        <f t="shared" si="31"/>
        <v>3.0800000000000001E-2</v>
      </c>
      <c r="S206" s="74">
        <f t="shared" si="32"/>
        <v>-5.555408296213022E-2</v>
      </c>
      <c r="U206" s="75"/>
      <c r="V206" s="75"/>
      <c r="W206" s="75"/>
      <c r="X206" s="75"/>
      <c r="Y206" s="75"/>
      <c r="Z206" s="75"/>
      <c r="AA206" s="75"/>
      <c r="AB206" s="75"/>
      <c r="AC206" s="75"/>
      <c r="AE206" s="75"/>
      <c r="AF206" s="75"/>
      <c r="AG206" s="75"/>
      <c r="AH206" s="75"/>
      <c r="AI206" s="75"/>
      <c r="AJ206" s="75"/>
      <c r="AK206" s="75"/>
      <c r="AL206" s="75"/>
      <c r="AM206" s="75"/>
      <c r="AO206" s="75"/>
      <c r="AP206" s="75"/>
      <c r="AQ206" s="75"/>
      <c r="AR206" s="75"/>
      <c r="AS206" s="75"/>
      <c r="AT206" s="75"/>
      <c r="AU206" s="75"/>
      <c r="AV206" s="75"/>
      <c r="AW206" s="75"/>
    </row>
    <row r="207" spans="1:49">
      <c r="A207" s="69">
        <v>15646</v>
      </c>
      <c r="B207" s="82">
        <v>-2.0999999999999999E-3</v>
      </c>
      <c r="C207" s="65">
        <v>-1.5000000000000005E-3</v>
      </c>
      <c r="D207" s="65">
        <v>2E-3</v>
      </c>
      <c r="E207" s="65">
        <v>2.3250000000000002E-3</v>
      </c>
      <c r="F207" s="65">
        <v>2.4499999999999999E-3</v>
      </c>
      <c r="G207" s="65">
        <v>2.3875000000000003E-3</v>
      </c>
      <c r="H207" s="65">
        <v>2.5583333333333335E-3</v>
      </c>
      <c r="I207" s="65">
        <f t="shared" si="33"/>
        <v>-4.0999999999999995E-3</v>
      </c>
      <c r="J207" s="65">
        <f t="shared" si="26"/>
        <v>-4.4875000000000002E-3</v>
      </c>
      <c r="K207" s="65">
        <f t="shared" si="27"/>
        <v>-4.0583333333333339E-3</v>
      </c>
      <c r="L207" s="73">
        <f t="shared" si="23"/>
        <v>9.4278370727623129E-2</v>
      </c>
      <c r="M207" s="73">
        <f t="shared" si="24"/>
        <v>2.4E-2</v>
      </c>
      <c r="N207" s="73">
        <f t="shared" si="28"/>
        <v>2.8650000000000002E-2</v>
      </c>
      <c r="O207" s="74">
        <f t="shared" si="25"/>
        <v>7.0278370727623135E-2</v>
      </c>
      <c r="P207" s="73">
        <f t="shared" si="29"/>
        <v>6.562837072762312E-2</v>
      </c>
      <c r="Q207" s="73">
        <f t="shared" si="30"/>
        <v>4.1702019856988848E-2</v>
      </c>
      <c r="R207" s="73">
        <f t="shared" si="31"/>
        <v>3.0700000000000002E-2</v>
      </c>
      <c r="S207" s="74">
        <f t="shared" si="32"/>
        <v>1.1002019856988846E-2</v>
      </c>
      <c r="U207" s="75"/>
      <c r="V207" s="75"/>
      <c r="W207" s="75"/>
      <c r="X207" s="75"/>
      <c r="Y207" s="75"/>
      <c r="Z207" s="75"/>
      <c r="AA207" s="75"/>
      <c r="AB207" s="75"/>
      <c r="AC207" s="75"/>
      <c r="AE207" s="75"/>
      <c r="AF207" s="75"/>
      <c r="AG207" s="75"/>
      <c r="AH207" s="75"/>
      <c r="AI207" s="75"/>
      <c r="AJ207" s="75"/>
      <c r="AK207" s="75"/>
      <c r="AL207" s="75"/>
      <c r="AM207" s="75"/>
      <c r="AO207" s="75"/>
      <c r="AP207" s="75"/>
      <c r="AQ207" s="75"/>
      <c r="AR207" s="75"/>
      <c r="AS207" s="75"/>
      <c r="AT207" s="75"/>
      <c r="AU207" s="75"/>
      <c r="AV207" s="75"/>
      <c r="AW207" s="75"/>
    </row>
    <row r="208" spans="1:49">
      <c r="A208" s="69">
        <v>15676</v>
      </c>
      <c r="B208" s="82">
        <v>5.4899999999999997E-2</v>
      </c>
      <c r="C208" s="65">
        <v>3.2799999999999996E-2</v>
      </c>
      <c r="D208" s="65">
        <v>2.0999999999999999E-3</v>
      </c>
      <c r="E208" s="65">
        <v>2.3416666666666668E-3</v>
      </c>
      <c r="F208" s="65">
        <v>2.4666666666666669E-3</v>
      </c>
      <c r="G208" s="65">
        <v>2.4041666666666669E-3</v>
      </c>
      <c r="H208" s="65">
        <v>2.5500000000000002E-3</v>
      </c>
      <c r="I208" s="65">
        <f t="shared" si="33"/>
        <v>5.28E-2</v>
      </c>
      <c r="J208" s="65">
        <f t="shared" si="26"/>
        <v>5.2495833333333332E-2</v>
      </c>
      <c r="K208" s="65">
        <f t="shared" si="27"/>
        <v>3.0249999999999996E-2</v>
      </c>
      <c r="L208" s="73">
        <f t="shared" ref="L208:L271" si="34">((1+B197)*(1+B198)*(1+B199)*(1+B200)*(1+B201)*(1+B202)*(1+B203)*(1+B204)*(1+B205)*(1+B206)*(1+B207)*(1+B208))-1</f>
        <v>0.20332977512829098</v>
      </c>
      <c r="M208" s="73">
        <f t="shared" ref="M208:M271" si="35">D208*12</f>
        <v>2.52E-2</v>
      </c>
      <c r="N208" s="73">
        <f t="shared" si="28"/>
        <v>2.8850000000000001E-2</v>
      </c>
      <c r="O208" s="74">
        <f t="shared" ref="O208:O271" si="36">L208-M208</f>
        <v>0.17812977512829098</v>
      </c>
      <c r="P208" s="73">
        <f t="shared" si="29"/>
        <v>0.17447977512829099</v>
      </c>
      <c r="Q208" s="73">
        <f t="shared" si="30"/>
        <v>0.15411912262207483</v>
      </c>
      <c r="R208" s="73">
        <f t="shared" si="31"/>
        <v>3.0600000000000002E-2</v>
      </c>
      <c r="S208" s="74">
        <f t="shared" si="32"/>
        <v>0.12351912262207483</v>
      </c>
      <c r="U208" s="75"/>
      <c r="V208" s="75"/>
      <c r="W208" s="75"/>
      <c r="X208" s="75"/>
      <c r="Y208" s="75"/>
      <c r="Z208" s="75"/>
      <c r="AA208" s="75"/>
      <c r="AB208" s="75"/>
      <c r="AC208" s="75"/>
      <c r="AE208" s="75"/>
      <c r="AF208" s="75"/>
      <c r="AG208" s="75"/>
      <c r="AH208" s="75"/>
      <c r="AI208" s="75"/>
      <c r="AJ208" s="75"/>
      <c r="AK208" s="75"/>
      <c r="AL208" s="75"/>
      <c r="AM208" s="75"/>
      <c r="AO208" s="75"/>
      <c r="AP208" s="75"/>
      <c r="AQ208" s="75"/>
      <c r="AR208" s="75"/>
      <c r="AS208" s="75"/>
      <c r="AT208" s="75"/>
      <c r="AU208" s="75"/>
      <c r="AV208" s="75"/>
      <c r="AW208" s="75"/>
    </row>
    <row r="209" spans="1:49">
      <c r="A209" s="69">
        <v>15707</v>
      </c>
      <c r="B209" s="82">
        <v>7.3700000000000002E-2</v>
      </c>
      <c r="C209" s="65">
        <v>0.1217</v>
      </c>
      <c r="D209" s="65">
        <v>2E-3</v>
      </c>
      <c r="E209" s="65">
        <v>2.3250000000000002E-3</v>
      </c>
      <c r="F209" s="65">
        <v>2.4416666666666666E-3</v>
      </c>
      <c r="G209" s="65">
        <v>2.3833333333333332E-3</v>
      </c>
      <c r="H209" s="65">
        <v>2.5416666666666669E-3</v>
      </c>
      <c r="I209" s="65">
        <f t="shared" si="33"/>
        <v>7.17E-2</v>
      </c>
      <c r="J209" s="65">
        <f t="shared" si="26"/>
        <v>7.1316666666666667E-2</v>
      </c>
      <c r="K209" s="65">
        <f t="shared" si="27"/>
        <v>0.11915833333333334</v>
      </c>
      <c r="L209" s="73">
        <f t="shared" si="34"/>
        <v>0.27154333191147195</v>
      </c>
      <c r="M209" s="73">
        <f t="shared" si="35"/>
        <v>2.4E-2</v>
      </c>
      <c r="N209" s="73">
        <f t="shared" si="28"/>
        <v>2.86E-2</v>
      </c>
      <c r="O209" s="74">
        <f t="shared" si="36"/>
        <v>0.24754333191147196</v>
      </c>
      <c r="P209" s="73">
        <f t="shared" si="29"/>
        <v>0.24294333191147194</v>
      </c>
      <c r="Q209" s="73">
        <f t="shared" si="30"/>
        <v>0.26275401857703939</v>
      </c>
      <c r="R209" s="73">
        <f t="shared" si="31"/>
        <v>3.0500000000000003E-2</v>
      </c>
      <c r="S209" s="74">
        <f t="shared" si="32"/>
        <v>0.2322540185770394</v>
      </c>
      <c r="U209" s="75"/>
      <c r="V209" s="75"/>
      <c r="W209" s="75"/>
      <c r="X209" s="75"/>
      <c r="Y209" s="75"/>
      <c r="Z209" s="75"/>
      <c r="AA209" s="75"/>
      <c r="AB209" s="75"/>
      <c r="AC209" s="75"/>
      <c r="AE209" s="75"/>
      <c r="AF209" s="75"/>
      <c r="AG209" s="75"/>
      <c r="AH209" s="75"/>
      <c r="AI209" s="75"/>
      <c r="AJ209" s="75"/>
      <c r="AK209" s="75"/>
      <c r="AL209" s="75"/>
      <c r="AM209" s="75"/>
      <c r="AO209" s="75"/>
      <c r="AP209" s="75"/>
      <c r="AQ209" s="75"/>
      <c r="AR209" s="75"/>
      <c r="AS209" s="75"/>
      <c r="AT209" s="75"/>
      <c r="AU209" s="75"/>
      <c r="AV209" s="75"/>
      <c r="AW209" s="75"/>
    </row>
    <row r="210" spans="1:49">
      <c r="A210" s="69">
        <v>15738</v>
      </c>
      <c r="B210" s="82">
        <v>5.8299999999999998E-2</v>
      </c>
      <c r="C210" s="65">
        <v>7.1900000000000006E-2</v>
      </c>
      <c r="D210" s="65">
        <v>1.9E-3</v>
      </c>
      <c r="E210" s="65">
        <v>2.3083333333333332E-3</v>
      </c>
      <c r="F210" s="65">
        <v>2.4083333333333335E-3</v>
      </c>
      <c r="G210" s="65">
        <v>2.3583333333333334E-3</v>
      </c>
      <c r="H210" s="65">
        <v>2.5166666666666666E-3</v>
      </c>
      <c r="I210" s="65">
        <f t="shared" si="33"/>
        <v>5.6399999999999999E-2</v>
      </c>
      <c r="J210" s="65">
        <f t="shared" si="26"/>
        <v>5.5941666666666667E-2</v>
      </c>
      <c r="K210" s="65">
        <f t="shared" si="27"/>
        <v>6.9383333333333339E-2</v>
      </c>
      <c r="L210" s="73">
        <f t="shared" si="34"/>
        <v>0.36741622615782044</v>
      </c>
      <c r="M210" s="73">
        <f t="shared" si="35"/>
        <v>2.2800000000000001E-2</v>
      </c>
      <c r="N210" s="73">
        <f t="shared" si="28"/>
        <v>2.8299999999999999E-2</v>
      </c>
      <c r="O210" s="74">
        <f t="shared" si="36"/>
        <v>0.34461622615782045</v>
      </c>
      <c r="P210" s="73">
        <f t="shared" si="29"/>
        <v>0.33911622615782044</v>
      </c>
      <c r="Q210" s="73">
        <f t="shared" si="30"/>
        <v>0.40104133372604189</v>
      </c>
      <c r="R210" s="73">
        <f t="shared" si="31"/>
        <v>3.0199999999999998E-2</v>
      </c>
      <c r="S210" s="74">
        <f t="shared" si="32"/>
        <v>0.37084133372604189</v>
      </c>
      <c r="U210" s="75"/>
      <c r="V210" s="75"/>
      <c r="W210" s="75"/>
      <c r="X210" s="75"/>
      <c r="Y210" s="75"/>
      <c r="Z210" s="75"/>
      <c r="AA210" s="75"/>
      <c r="AB210" s="75"/>
      <c r="AC210" s="75"/>
      <c r="AE210" s="75"/>
      <c r="AF210" s="75"/>
      <c r="AG210" s="75"/>
      <c r="AH210" s="75"/>
      <c r="AI210" s="75"/>
      <c r="AJ210" s="75"/>
      <c r="AK210" s="75"/>
      <c r="AL210" s="75"/>
      <c r="AM210" s="75"/>
      <c r="AO210" s="75"/>
      <c r="AP210" s="75"/>
      <c r="AQ210" s="75"/>
      <c r="AR210" s="75"/>
      <c r="AS210" s="75"/>
      <c r="AT210" s="75"/>
      <c r="AU210" s="75"/>
      <c r="AV210" s="75"/>
      <c r="AW210" s="75"/>
    </row>
    <row r="211" spans="1:49">
      <c r="A211" s="69">
        <v>15766</v>
      </c>
      <c r="B211" s="82">
        <v>5.45E-2</v>
      </c>
      <c r="C211" s="65">
        <v>4.1200000000000001E-2</v>
      </c>
      <c r="D211" s="65">
        <v>2.0999999999999999E-3</v>
      </c>
      <c r="E211" s="65">
        <v>2.3E-3</v>
      </c>
      <c r="F211" s="65">
        <v>2.3999999999999998E-3</v>
      </c>
      <c r="G211" s="65">
        <v>2.3499999999999997E-3</v>
      </c>
      <c r="H211" s="65">
        <v>2.5083333333333333E-3</v>
      </c>
      <c r="I211" s="65">
        <f t="shared" si="33"/>
        <v>5.2400000000000002E-2</v>
      </c>
      <c r="J211" s="65">
        <f t="shared" si="26"/>
        <v>5.2150000000000002E-2</v>
      </c>
      <c r="K211" s="65">
        <f t="shared" si="27"/>
        <v>3.8691666666666666E-2</v>
      </c>
      <c r="L211" s="73">
        <f t="shared" si="34"/>
        <v>0.54251220633656549</v>
      </c>
      <c r="M211" s="73">
        <f t="shared" si="35"/>
        <v>2.52E-2</v>
      </c>
      <c r="N211" s="73">
        <f t="shared" si="28"/>
        <v>2.8199999999999996E-2</v>
      </c>
      <c r="O211" s="74">
        <f t="shared" si="36"/>
        <v>0.51731220633656549</v>
      </c>
      <c r="P211" s="73">
        <f t="shared" si="29"/>
        <v>0.51431220633656549</v>
      </c>
      <c r="Q211" s="73">
        <f t="shared" si="30"/>
        <v>0.62917605168143287</v>
      </c>
      <c r="R211" s="73">
        <f t="shared" si="31"/>
        <v>3.0100000000000002E-2</v>
      </c>
      <c r="S211" s="74">
        <f t="shared" si="32"/>
        <v>0.59907605168143285</v>
      </c>
      <c r="U211" s="75"/>
      <c r="V211" s="75"/>
      <c r="W211" s="75"/>
      <c r="X211" s="75"/>
      <c r="Y211" s="75"/>
      <c r="Z211" s="75"/>
      <c r="AA211" s="75"/>
      <c r="AB211" s="75"/>
      <c r="AC211" s="75"/>
      <c r="AE211" s="75"/>
      <c r="AF211" s="75"/>
      <c r="AG211" s="75"/>
      <c r="AH211" s="75"/>
      <c r="AI211" s="75"/>
      <c r="AJ211" s="75"/>
      <c r="AK211" s="75"/>
      <c r="AL211" s="75"/>
      <c r="AM211" s="75"/>
      <c r="AO211" s="75"/>
      <c r="AP211" s="75"/>
      <c r="AQ211" s="75"/>
      <c r="AR211" s="75"/>
      <c r="AS211" s="75"/>
      <c r="AT211" s="75"/>
      <c r="AU211" s="75"/>
      <c r="AV211" s="75"/>
      <c r="AW211" s="75"/>
    </row>
    <row r="212" spans="1:49">
      <c r="A212" s="69">
        <v>15797</v>
      </c>
      <c r="B212" s="82">
        <v>3.5000000000000001E-3</v>
      </c>
      <c r="C212" s="65">
        <v>3.8700000000000005E-2</v>
      </c>
      <c r="D212" s="65">
        <v>2E-3</v>
      </c>
      <c r="E212" s="65">
        <v>2.3E-3</v>
      </c>
      <c r="F212" s="65">
        <v>2.3999999999999998E-3</v>
      </c>
      <c r="G212" s="65">
        <v>2.3499999999999997E-3</v>
      </c>
      <c r="H212" s="65">
        <v>2.5000000000000001E-3</v>
      </c>
      <c r="I212" s="65">
        <f t="shared" si="33"/>
        <v>1.5E-3</v>
      </c>
      <c r="J212" s="65">
        <f t="shared" si="26"/>
        <v>1.1500000000000004E-3</v>
      </c>
      <c r="K212" s="65">
        <f t="shared" si="27"/>
        <v>3.6200000000000003E-2</v>
      </c>
      <c r="L212" s="73">
        <f t="shared" si="34"/>
        <v>0.6124072906861906</v>
      </c>
      <c r="M212" s="73">
        <f t="shared" si="35"/>
        <v>2.4E-2</v>
      </c>
      <c r="N212" s="73">
        <f t="shared" si="28"/>
        <v>2.8199999999999996E-2</v>
      </c>
      <c r="O212" s="74">
        <f t="shared" si="36"/>
        <v>0.58840729068619058</v>
      </c>
      <c r="P212" s="73">
        <f t="shared" si="29"/>
        <v>0.58420729068619059</v>
      </c>
      <c r="Q212" s="73">
        <f t="shared" si="30"/>
        <v>0.76862998001829408</v>
      </c>
      <c r="R212" s="73">
        <f t="shared" si="31"/>
        <v>0.03</v>
      </c>
      <c r="S212" s="74">
        <f t="shared" si="32"/>
        <v>0.73862998001829405</v>
      </c>
      <c r="U212" s="75"/>
      <c r="V212" s="75"/>
      <c r="W212" s="75"/>
      <c r="X212" s="75"/>
      <c r="Y212" s="75"/>
      <c r="Z212" s="75"/>
      <c r="AA212" s="75"/>
      <c r="AB212" s="75"/>
      <c r="AC212" s="75"/>
      <c r="AE212" s="75"/>
      <c r="AF212" s="75"/>
      <c r="AG212" s="75"/>
      <c r="AH212" s="75"/>
      <c r="AI212" s="75"/>
      <c r="AJ212" s="75"/>
      <c r="AK212" s="75"/>
      <c r="AL212" s="75"/>
      <c r="AM212" s="75"/>
      <c r="AO212" s="75"/>
      <c r="AP212" s="75"/>
      <c r="AQ212" s="75"/>
      <c r="AR212" s="75"/>
      <c r="AS212" s="75"/>
      <c r="AT212" s="75"/>
      <c r="AU212" s="75"/>
      <c r="AV212" s="75"/>
      <c r="AW212" s="75"/>
    </row>
    <row r="213" spans="1:49">
      <c r="A213" s="69">
        <v>15827</v>
      </c>
      <c r="B213" s="82">
        <v>5.5199999999999999E-2</v>
      </c>
      <c r="C213" s="65">
        <v>3.4700000000000002E-2</v>
      </c>
      <c r="D213" s="65">
        <v>1.9E-3</v>
      </c>
      <c r="E213" s="65">
        <v>2.2833333333333334E-3</v>
      </c>
      <c r="F213" s="65">
        <v>2.3916666666666665E-3</v>
      </c>
      <c r="G213" s="65">
        <v>2.3375000000000002E-3</v>
      </c>
      <c r="H213" s="65">
        <v>2.5000000000000001E-3</v>
      </c>
      <c r="I213" s="65">
        <f t="shared" si="33"/>
        <v>5.33E-2</v>
      </c>
      <c r="J213" s="65">
        <f t="shared" si="26"/>
        <v>5.28625E-2</v>
      </c>
      <c r="K213" s="65">
        <f t="shared" si="27"/>
        <v>3.2199999999999999E-2</v>
      </c>
      <c r="L213" s="73">
        <f t="shared" si="34"/>
        <v>0.57596533265289795</v>
      </c>
      <c r="M213" s="73">
        <f t="shared" si="35"/>
        <v>2.2800000000000001E-2</v>
      </c>
      <c r="N213" s="73">
        <f t="shared" si="28"/>
        <v>2.8050000000000002E-2</v>
      </c>
      <c r="O213" s="74">
        <f t="shared" si="36"/>
        <v>0.55316533265289791</v>
      </c>
      <c r="P213" s="73">
        <f t="shared" si="29"/>
        <v>0.54791533265289794</v>
      </c>
      <c r="Q213" s="73">
        <f t="shared" si="30"/>
        <v>0.67031894881793463</v>
      </c>
      <c r="R213" s="73">
        <f t="shared" si="31"/>
        <v>0.03</v>
      </c>
      <c r="S213" s="74">
        <f t="shared" si="32"/>
        <v>0.64031894881793461</v>
      </c>
      <c r="U213" s="75"/>
      <c r="V213" s="75"/>
      <c r="W213" s="75"/>
      <c r="X213" s="75"/>
      <c r="Y213" s="75"/>
      <c r="Z213" s="75"/>
      <c r="AA213" s="75"/>
      <c r="AB213" s="75"/>
      <c r="AC213" s="75"/>
      <c r="AE213" s="75"/>
      <c r="AF213" s="75"/>
      <c r="AG213" s="75"/>
      <c r="AH213" s="75"/>
      <c r="AI213" s="75"/>
      <c r="AJ213" s="75"/>
      <c r="AK213" s="75"/>
      <c r="AL213" s="75"/>
      <c r="AM213" s="75"/>
      <c r="AO213" s="75"/>
      <c r="AP213" s="75"/>
      <c r="AQ213" s="75"/>
      <c r="AR213" s="75"/>
      <c r="AS213" s="75"/>
      <c r="AT213" s="75"/>
      <c r="AU213" s="75"/>
      <c r="AV213" s="75"/>
      <c r="AW213" s="75"/>
    </row>
    <row r="214" spans="1:49">
      <c r="A214" s="69">
        <v>15858</v>
      </c>
      <c r="B214" s="82">
        <v>2.23E-2</v>
      </c>
      <c r="C214" s="65">
        <v>5.3800000000000001E-2</v>
      </c>
      <c r="D214" s="65">
        <v>2.0999999999999999E-3</v>
      </c>
      <c r="E214" s="65">
        <v>2.2666666666666668E-3</v>
      </c>
      <c r="F214" s="65">
        <v>2.3750000000000004E-3</v>
      </c>
      <c r="G214" s="65">
        <v>2.3208333333333336E-3</v>
      </c>
      <c r="H214" s="65">
        <v>2.4833333333333331E-3</v>
      </c>
      <c r="I214" s="65">
        <f t="shared" si="33"/>
        <v>2.0199999999999999E-2</v>
      </c>
      <c r="J214" s="65">
        <f t="shared" si="26"/>
        <v>1.9979166666666666E-2</v>
      </c>
      <c r="K214" s="65">
        <f t="shared" si="27"/>
        <v>5.131666666666667E-2</v>
      </c>
      <c r="L214" s="73">
        <f t="shared" si="34"/>
        <v>0.57627371056751509</v>
      </c>
      <c r="M214" s="73">
        <f t="shared" si="35"/>
        <v>2.52E-2</v>
      </c>
      <c r="N214" s="73">
        <f t="shared" si="28"/>
        <v>2.7850000000000003E-2</v>
      </c>
      <c r="O214" s="74">
        <f t="shared" si="36"/>
        <v>0.55107371056751508</v>
      </c>
      <c r="P214" s="73">
        <f t="shared" si="29"/>
        <v>0.54842371056751504</v>
      </c>
      <c r="Q214" s="73">
        <f t="shared" si="30"/>
        <v>0.75020593443804207</v>
      </c>
      <c r="R214" s="73">
        <f t="shared" si="31"/>
        <v>2.9799999999999997E-2</v>
      </c>
      <c r="S214" s="74">
        <f t="shared" si="32"/>
        <v>0.72040593443804202</v>
      </c>
      <c r="U214" s="75"/>
      <c r="V214" s="75"/>
      <c r="W214" s="75"/>
      <c r="X214" s="75"/>
      <c r="Y214" s="75"/>
      <c r="Z214" s="75"/>
      <c r="AA214" s="75"/>
      <c r="AB214" s="75"/>
      <c r="AC214" s="75"/>
      <c r="AE214" s="75"/>
      <c r="AF214" s="75"/>
      <c r="AG214" s="75"/>
      <c r="AH214" s="75"/>
      <c r="AI214" s="75"/>
      <c r="AJ214" s="75"/>
      <c r="AK214" s="75"/>
      <c r="AL214" s="75"/>
      <c r="AM214" s="75"/>
      <c r="AO214" s="75"/>
      <c r="AP214" s="75"/>
      <c r="AQ214" s="75"/>
      <c r="AR214" s="75"/>
      <c r="AS214" s="75"/>
      <c r="AT214" s="75"/>
      <c r="AU214" s="75"/>
      <c r="AV214" s="75"/>
      <c r="AW214" s="75"/>
    </row>
    <row r="215" spans="1:49">
      <c r="A215" s="69">
        <v>15888</v>
      </c>
      <c r="B215" s="82">
        <v>-5.2600000000000001E-2</v>
      </c>
      <c r="C215" s="65">
        <v>3.8E-3</v>
      </c>
      <c r="D215" s="65">
        <v>2.0999999999999999E-3</v>
      </c>
      <c r="E215" s="65">
        <v>2.2416666666666665E-3</v>
      </c>
      <c r="F215" s="65">
        <v>2.3499999999999997E-3</v>
      </c>
      <c r="G215" s="65">
        <v>2.2958333333333329E-3</v>
      </c>
      <c r="H215" s="65">
        <v>2.4666666666666669E-3</v>
      </c>
      <c r="I215" s="65">
        <f t="shared" si="33"/>
        <v>-5.4699999999999999E-2</v>
      </c>
      <c r="J215" s="65">
        <f t="shared" si="26"/>
        <v>-5.4895833333333331E-2</v>
      </c>
      <c r="K215" s="65">
        <f t="shared" si="27"/>
        <v>1.3333333333333331E-3</v>
      </c>
      <c r="L215" s="73">
        <f t="shared" si="34"/>
        <v>0.44467612788203881</v>
      </c>
      <c r="M215" s="73">
        <f t="shared" si="35"/>
        <v>2.52E-2</v>
      </c>
      <c r="N215" s="73">
        <f t="shared" si="28"/>
        <v>2.7549999999999995E-2</v>
      </c>
      <c r="O215" s="74">
        <f t="shared" si="36"/>
        <v>0.41947612788203881</v>
      </c>
      <c r="P215" s="73">
        <f t="shared" si="29"/>
        <v>0.41712612788203879</v>
      </c>
      <c r="Q215" s="73">
        <f t="shared" si="30"/>
        <v>0.74985728783755734</v>
      </c>
      <c r="R215" s="73">
        <f t="shared" si="31"/>
        <v>2.9600000000000001E-2</v>
      </c>
      <c r="S215" s="74">
        <f t="shared" si="32"/>
        <v>0.72025728783755738</v>
      </c>
      <c r="U215" s="75"/>
      <c r="V215" s="75"/>
      <c r="W215" s="75"/>
      <c r="X215" s="75"/>
      <c r="Y215" s="75"/>
      <c r="Z215" s="75"/>
      <c r="AA215" s="75"/>
      <c r="AB215" s="75"/>
      <c r="AC215" s="75"/>
      <c r="AE215" s="75"/>
      <c r="AF215" s="75"/>
      <c r="AG215" s="75"/>
      <c r="AH215" s="75"/>
      <c r="AI215" s="75"/>
      <c r="AJ215" s="75"/>
      <c r="AK215" s="75"/>
      <c r="AL215" s="75"/>
      <c r="AM215" s="75"/>
      <c r="AO215" s="75"/>
      <c r="AP215" s="75"/>
      <c r="AQ215" s="75"/>
      <c r="AR215" s="75"/>
      <c r="AS215" s="75"/>
      <c r="AT215" s="75"/>
      <c r="AU215" s="75"/>
      <c r="AV215" s="75"/>
      <c r="AW215" s="75"/>
    </row>
    <row r="216" spans="1:49">
      <c r="A216" s="69">
        <v>15919</v>
      </c>
      <c r="B216" s="82">
        <v>1.7100000000000001E-2</v>
      </c>
      <c r="C216" s="65">
        <v>1.0500000000000001E-2</v>
      </c>
      <c r="D216" s="65">
        <v>2.0999999999999999E-3</v>
      </c>
      <c r="E216" s="65">
        <v>2.2416666666666665E-3</v>
      </c>
      <c r="F216" s="65">
        <v>2.3416666666666668E-3</v>
      </c>
      <c r="G216" s="65">
        <v>2.2916666666666667E-3</v>
      </c>
      <c r="H216" s="65">
        <v>2.4666666666666669E-3</v>
      </c>
      <c r="I216" s="65">
        <f t="shared" si="33"/>
        <v>1.5000000000000001E-2</v>
      </c>
      <c r="J216" s="65">
        <f t="shared" si="26"/>
        <v>1.4808333333333333E-2</v>
      </c>
      <c r="K216" s="65">
        <f t="shared" si="27"/>
        <v>8.0333333333333333E-3</v>
      </c>
      <c r="L216" s="73">
        <f t="shared" si="34"/>
        <v>0.44567108389297716</v>
      </c>
      <c r="M216" s="73">
        <f t="shared" si="35"/>
        <v>2.52E-2</v>
      </c>
      <c r="N216" s="73">
        <f t="shared" si="28"/>
        <v>2.75E-2</v>
      </c>
      <c r="O216" s="74">
        <f t="shared" si="36"/>
        <v>0.42047108389297716</v>
      </c>
      <c r="P216" s="73">
        <f t="shared" si="29"/>
        <v>0.41817108389297714</v>
      </c>
      <c r="Q216" s="73">
        <f t="shared" si="30"/>
        <v>0.76364531154982207</v>
      </c>
      <c r="R216" s="73">
        <f t="shared" si="31"/>
        <v>2.9600000000000001E-2</v>
      </c>
      <c r="S216" s="74">
        <f t="shared" si="32"/>
        <v>0.73404531154982211</v>
      </c>
      <c r="U216" s="75"/>
      <c r="V216" s="75"/>
      <c r="W216" s="75"/>
      <c r="X216" s="75"/>
      <c r="Y216" s="75"/>
      <c r="Z216" s="75"/>
      <c r="AA216" s="75"/>
      <c r="AB216" s="75"/>
      <c r="AC216" s="75"/>
      <c r="AE216" s="75"/>
      <c r="AF216" s="75"/>
      <c r="AG216" s="75"/>
      <c r="AH216" s="75"/>
      <c r="AI216" s="75"/>
      <c r="AJ216" s="75"/>
      <c r="AK216" s="75"/>
      <c r="AL216" s="75"/>
      <c r="AM216" s="75"/>
      <c r="AO216" s="75"/>
      <c r="AP216" s="75"/>
      <c r="AQ216" s="75"/>
      <c r="AR216" s="75"/>
      <c r="AS216" s="75"/>
      <c r="AT216" s="75"/>
      <c r="AU216" s="75"/>
      <c r="AV216" s="75"/>
      <c r="AW216" s="75"/>
    </row>
    <row r="217" spans="1:49">
      <c r="A217" s="69">
        <v>15950</v>
      </c>
      <c r="B217" s="82">
        <v>2.63E-2</v>
      </c>
      <c r="C217" s="65">
        <v>3.2300000000000002E-2</v>
      </c>
      <c r="D217" s="65">
        <v>2E-3</v>
      </c>
      <c r="E217" s="65">
        <v>2.2416666666666665E-3</v>
      </c>
      <c r="F217" s="65">
        <v>2.3499999999999997E-3</v>
      </c>
      <c r="G217" s="65">
        <v>2.2958333333333329E-3</v>
      </c>
      <c r="H217" s="65">
        <v>2.4666666666666669E-3</v>
      </c>
      <c r="I217" s="65">
        <f t="shared" si="33"/>
        <v>2.4300000000000002E-2</v>
      </c>
      <c r="J217" s="65">
        <f t="shared" si="26"/>
        <v>2.4004166666666667E-2</v>
      </c>
      <c r="K217" s="65">
        <f t="shared" si="27"/>
        <v>2.9833333333333337E-2</v>
      </c>
      <c r="L217" s="73">
        <f t="shared" si="34"/>
        <v>0.44187777784194604</v>
      </c>
      <c r="M217" s="73">
        <f t="shared" si="35"/>
        <v>2.4E-2</v>
      </c>
      <c r="N217" s="73">
        <f t="shared" si="28"/>
        <v>2.7549999999999995E-2</v>
      </c>
      <c r="O217" s="74">
        <f t="shared" si="36"/>
        <v>0.41787777784194602</v>
      </c>
      <c r="P217" s="73">
        <f t="shared" si="29"/>
        <v>0.41432777784194602</v>
      </c>
      <c r="Q217" s="73">
        <f t="shared" si="30"/>
        <v>0.73954811304498524</v>
      </c>
      <c r="R217" s="73">
        <f t="shared" si="31"/>
        <v>2.9600000000000001E-2</v>
      </c>
      <c r="S217" s="74">
        <f t="shared" si="32"/>
        <v>0.70994811304498529</v>
      </c>
      <c r="U217" s="75"/>
      <c r="V217" s="75"/>
      <c r="W217" s="75"/>
      <c r="X217" s="75"/>
      <c r="Y217" s="75"/>
      <c r="Z217" s="75"/>
      <c r="AA217" s="75"/>
      <c r="AB217" s="75"/>
      <c r="AC217" s="75"/>
      <c r="AE217" s="75"/>
      <c r="AF217" s="75"/>
      <c r="AG217" s="75"/>
      <c r="AH217" s="75"/>
      <c r="AI217" s="75"/>
      <c r="AJ217" s="75"/>
      <c r="AK217" s="75"/>
      <c r="AL217" s="75"/>
      <c r="AM217" s="75"/>
      <c r="AO217" s="75"/>
      <c r="AP217" s="75"/>
      <c r="AQ217" s="75"/>
      <c r="AR217" s="75"/>
      <c r="AS217" s="75"/>
      <c r="AT217" s="75"/>
      <c r="AU217" s="75"/>
      <c r="AV217" s="75"/>
      <c r="AW217" s="75"/>
    </row>
    <row r="218" spans="1:49">
      <c r="A218" s="69">
        <v>15980</v>
      </c>
      <c r="B218" s="82">
        <v>-1.0800000000000001E-2</v>
      </c>
      <c r="C218" s="65">
        <v>8.199999999999999E-3</v>
      </c>
      <c r="D218" s="65">
        <v>2E-3</v>
      </c>
      <c r="E218" s="65">
        <v>2.2500000000000003E-3</v>
      </c>
      <c r="F218" s="65">
        <v>2.3583333333333334E-3</v>
      </c>
      <c r="G218" s="65">
        <v>2.3041666666666666E-3</v>
      </c>
      <c r="H218" s="65">
        <v>2.4750000000000002E-3</v>
      </c>
      <c r="I218" s="65">
        <f t="shared" si="33"/>
        <v>-1.2800000000000001E-2</v>
      </c>
      <c r="J218" s="65">
        <f t="shared" si="26"/>
        <v>-1.3104166666666667E-2</v>
      </c>
      <c r="K218" s="65">
        <f t="shared" si="27"/>
        <v>5.7249999999999992E-3</v>
      </c>
      <c r="L218" s="73">
        <f t="shared" si="34"/>
        <v>0.33574217816187768</v>
      </c>
      <c r="M218" s="73">
        <f t="shared" si="35"/>
        <v>2.4E-2</v>
      </c>
      <c r="N218" s="73">
        <f t="shared" si="28"/>
        <v>2.7650000000000001E-2</v>
      </c>
      <c r="O218" s="74">
        <f t="shared" si="36"/>
        <v>0.31174217816187766</v>
      </c>
      <c r="P218" s="73">
        <f t="shared" si="29"/>
        <v>0.30809217816187767</v>
      </c>
      <c r="Q218" s="73">
        <f t="shared" si="30"/>
        <v>0.54357719377922309</v>
      </c>
      <c r="R218" s="73">
        <f t="shared" si="31"/>
        <v>2.9700000000000004E-2</v>
      </c>
      <c r="S218" s="74">
        <f t="shared" si="32"/>
        <v>0.51387719377922303</v>
      </c>
      <c r="U218" s="75"/>
      <c r="V218" s="75"/>
      <c r="W218" s="75"/>
      <c r="X218" s="75"/>
      <c r="Y218" s="75"/>
      <c r="Z218" s="75"/>
      <c r="AA218" s="75"/>
      <c r="AB218" s="75"/>
      <c r="AC218" s="75"/>
      <c r="AE218" s="75"/>
      <c r="AF218" s="75"/>
      <c r="AG218" s="75"/>
      <c r="AH218" s="75"/>
      <c r="AI218" s="75"/>
      <c r="AJ218" s="75"/>
      <c r="AK218" s="75"/>
      <c r="AL218" s="75"/>
      <c r="AM218" s="75"/>
      <c r="AO218" s="75"/>
      <c r="AP218" s="75"/>
      <c r="AQ218" s="75"/>
      <c r="AR218" s="75"/>
      <c r="AS218" s="75"/>
      <c r="AT218" s="75"/>
      <c r="AU218" s="75"/>
      <c r="AV218" s="75"/>
      <c r="AW218" s="75"/>
    </row>
    <row r="219" spans="1:49">
      <c r="A219" s="69">
        <v>16011</v>
      </c>
      <c r="B219" s="82">
        <v>-6.54E-2</v>
      </c>
      <c r="C219" s="65">
        <v>-7.7499999999999999E-2</v>
      </c>
      <c r="D219" s="65">
        <v>2.0999999999999999E-3</v>
      </c>
      <c r="E219" s="65">
        <v>2.2583333333333331E-3</v>
      </c>
      <c r="F219" s="65">
        <v>2.3666666666666667E-3</v>
      </c>
      <c r="G219" s="65">
        <v>2.3125000000000003E-3</v>
      </c>
      <c r="H219" s="65">
        <v>2.4833333333333331E-3</v>
      </c>
      <c r="I219" s="65">
        <f t="shared" si="33"/>
        <v>-6.7500000000000004E-2</v>
      </c>
      <c r="J219" s="65">
        <f t="shared" si="26"/>
        <v>-6.7712499999999995E-2</v>
      </c>
      <c r="K219" s="65">
        <f t="shared" si="27"/>
        <v>-7.9983333333333337E-2</v>
      </c>
      <c r="L219" s="73">
        <f t="shared" si="34"/>
        <v>0.25101176441536333</v>
      </c>
      <c r="M219" s="73">
        <f t="shared" si="35"/>
        <v>2.52E-2</v>
      </c>
      <c r="N219" s="73">
        <f t="shared" si="28"/>
        <v>2.7750000000000004E-2</v>
      </c>
      <c r="O219" s="74">
        <f t="shared" si="36"/>
        <v>0.22581176441536333</v>
      </c>
      <c r="P219" s="73">
        <f t="shared" si="29"/>
        <v>0.22326176441536333</v>
      </c>
      <c r="Q219" s="73">
        <f t="shared" si="30"/>
        <v>0.42608909490368907</v>
      </c>
      <c r="R219" s="73">
        <f t="shared" si="31"/>
        <v>2.9799999999999997E-2</v>
      </c>
      <c r="S219" s="74">
        <f t="shared" si="32"/>
        <v>0.39628909490368908</v>
      </c>
      <c r="U219" s="75"/>
      <c r="V219" s="75"/>
      <c r="W219" s="75"/>
      <c r="X219" s="75"/>
      <c r="Y219" s="75"/>
      <c r="Z219" s="75"/>
      <c r="AA219" s="75"/>
      <c r="AB219" s="75"/>
      <c r="AC219" s="75"/>
      <c r="AE219" s="75"/>
      <c r="AF219" s="75"/>
      <c r="AG219" s="75"/>
      <c r="AH219" s="75"/>
      <c r="AI219" s="75"/>
      <c r="AJ219" s="75"/>
      <c r="AK219" s="75"/>
      <c r="AL219" s="75"/>
      <c r="AM219" s="75"/>
      <c r="AO219" s="75"/>
      <c r="AP219" s="75"/>
      <c r="AQ219" s="75"/>
      <c r="AR219" s="75"/>
      <c r="AS219" s="75"/>
      <c r="AT219" s="75"/>
      <c r="AU219" s="75"/>
      <c r="AV219" s="75"/>
      <c r="AW219" s="75"/>
    </row>
    <row r="220" spans="1:49">
      <c r="A220" s="69">
        <v>16041</v>
      </c>
      <c r="B220" s="82">
        <v>6.1699999999999998E-2</v>
      </c>
      <c r="C220" s="65">
        <v>5.779999999999999E-2</v>
      </c>
      <c r="D220" s="65">
        <v>2.0999999999999999E-3</v>
      </c>
      <c r="E220" s="65">
        <v>2.2833333333333334E-3</v>
      </c>
      <c r="F220" s="65">
        <v>2.3916666666666665E-3</v>
      </c>
      <c r="G220" s="65">
        <v>2.3375000000000002E-3</v>
      </c>
      <c r="H220" s="65">
        <v>2.4916666666666668E-3</v>
      </c>
      <c r="I220" s="65">
        <f t="shared" si="33"/>
        <v>5.96E-2</v>
      </c>
      <c r="J220" s="65">
        <f t="shared" si="26"/>
        <v>5.9362499999999999E-2</v>
      </c>
      <c r="K220" s="65">
        <f t="shared" si="27"/>
        <v>5.530833333333332E-2</v>
      </c>
      <c r="L220" s="73">
        <f t="shared" si="34"/>
        <v>0.25907592215356079</v>
      </c>
      <c r="M220" s="73">
        <f t="shared" si="35"/>
        <v>2.52E-2</v>
      </c>
      <c r="N220" s="73">
        <f t="shared" si="28"/>
        <v>2.8050000000000002E-2</v>
      </c>
      <c r="O220" s="74">
        <f t="shared" si="36"/>
        <v>0.23387592215356079</v>
      </c>
      <c r="P220" s="73">
        <f t="shared" si="29"/>
        <v>0.2310259221535608</v>
      </c>
      <c r="Q220" s="73">
        <f t="shared" si="30"/>
        <v>0.46060906718543992</v>
      </c>
      <c r="R220" s="73">
        <f t="shared" si="31"/>
        <v>2.9900000000000003E-2</v>
      </c>
      <c r="S220" s="74">
        <f t="shared" si="32"/>
        <v>0.43070906718543994</v>
      </c>
      <c r="U220" s="75"/>
      <c r="V220" s="75"/>
      <c r="W220" s="75"/>
      <c r="X220" s="75"/>
      <c r="Y220" s="75"/>
      <c r="Z220" s="75"/>
      <c r="AA220" s="75"/>
      <c r="AB220" s="75"/>
      <c r="AC220" s="75"/>
      <c r="AE220" s="75"/>
      <c r="AF220" s="75"/>
      <c r="AG220" s="75"/>
      <c r="AH220" s="75"/>
      <c r="AI220" s="75"/>
      <c r="AJ220" s="75"/>
      <c r="AK220" s="75"/>
      <c r="AL220" s="75"/>
      <c r="AM220" s="75"/>
      <c r="AO220" s="75"/>
      <c r="AP220" s="75"/>
      <c r="AQ220" s="75"/>
      <c r="AR220" s="75"/>
      <c r="AS220" s="75"/>
      <c r="AT220" s="75"/>
      <c r="AU220" s="75"/>
      <c r="AV220" s="75"/>
      <c r="AW220" s="75"/>
    </row>
    <row r="221" spans="1:49">
      <c r="A221" s="69">
        <v>16072</v>
      </c>
      <c r="B221" s="82">
        <v>1.7100000000000001E-2</v>
      </c>
      <c r="C221" s="65">
        <v>1.0599999999999998E-2</v>
      </c>
      <c r="D221" s="65">
        <v>2.0999999999999999E-3</v>
      </c>
      <c r="E221" s="65">
        <v>2.2666666666666668E-3</v>
      </c>
      <c r="F221" s="65">
        <v>2.3583333333333334E-3</v>
      </c>
      <c r="G221" s="65">
        <v>2.3125000000000003E-3</v>
      </c>
      <c r="H221" s="65">
        <v>2.4916666666666668E-3</v>
      </c>
      <c r="I221" s="65">
        <f t="shared" si="33"/>
        <v>1.5000000000000001E-2</v>
      </c>
      <c r="J221" s="65">
        <f t="shared" ref="J221:J284" si="37">B221-G221</f>
        <v>1.47875E-2</v>
      </c>
      <c r="K221" s="65">
        <f t="shared" ref="K221:K284" si="38">$C221-H221</f>
        <v>8.108333333333332E-3</v>
      </c>
      <c r="L221" s="73">
        <f t="shared" si="34"/>
        <v>0.1927038469054545</v>
      </c>
      <c r="M221" s="73">
        <f t="shared" si="35"/>
        <v>2.52E-2</v>
      </c>
      <c r="N221" s="73">
        <f t="shared" si="28"/>
        <v>2.7750000000000004E-2</v>
      </c>
      <c r="O221" s="74">
        <f t="shared" si="36"/>
        <v>0.1675038469054545</v>
      </c>
      <c r="P221" s="73">
        <f t="shared" si="29"/>
        <v>0.1649538469054545</v>
      </c>
      <c r="Q221" s="73">
        <f t="shared" si="30"/>
        <v>0.31594144895926357</v>
      </c>
      <c r="R221" s="73">
        <f t="shared" si="31"/>
        <v>2.9900000000000003E-2</v>
      </c>
      <c r="S221" s="74">
        <f t="shared" si="32"/>
        <v>0.28604144895926359</v>
      </c>
      <c r="U221" s="75"/>
      <c r="V221" s="75"/>
      <c r="W221" s="75"/>
      <c r="X221" s="75"/>
      <c r="Y221" s="75"/>
      <c r="Z221" s="75"/>
      <c r="AA221" s="75"/>
      <c r="AB221" s="75"/>
      <c r="AC221" s="75"/>
      <c r="AE221" s="75"/>
      <c r="AF221" s="75"/>
      <c r="AG221" s="75"/>
      <c r="AH221" s="75"/>
      <c r="AI221" s="75"/>
      <c r="AJ221" s="75"/>
      <c r="AK221" s="75"/>
      <c r="AL221" s="75"/>
      <c r="AM221" s="75"/>
      <c r="AO221" s="75"/>
      <c r="AP221" s="75"/>
      <c r="AQ221" s="75"/>
      <c r="AR221" s="75"/>
      <c r="AS221" s="75"/>
      <c r="AT221" s="75"/>
      <c r="AU221" s="75"/>
      <c r="AV221" s="75"/>
      <c r="AW221" s="75"/>
    </row>
    <row r="222" spans="1:49">
      <c r="A222" s="69">
        <v>16103</v>
      </c>
      <c r="B222" s="82">
        <v>4.1999999999999997E-3</v>
      </c>
      <c r="C222" s="65">
        <v>1.7899999999999999E-2</v>
      </c>
      <c r="D222" s="65">
        <v>2E-3</v>
      </c>
      <c r="E222" s="65">
        <v>2.2833333333333334E-3</v>
      </c>
      <c r="F222" s="65">
        <v>2.3583333333333334E-3</v>
      </c>
      <c r="G222" s="65">
        <v>2.3208333333333336E-3</v>
      </c>
      <c r="H222" s="65">
        <v>2.4916666666666668E-3</v>
      </c>
      <c r="I222" s="65">
        <f t="shared" si="33"/>
        <v>2.1999999999999997E-3</v>
      </c>
      <c r="J222" s="65">
        <f t="shared" si="37"/>
        <v>1.8791666666666661E-3</v>
      </c>
      <c r="K222" s="65">
        <f t="shared" si="38"/>
        <v>1.5408333333333333E-2</v>
      </c>
      <c r="L222" s="73">
        <f t="shared" si="34"/>
        <v>0.13173315984357692</v>
      </c>
      <c r="M222" s="73">
        <f t="shared" si="35"/>
        <v>2.4E-2</v>
      </c>
      <c r="N222" s="73">
        <f t="shared" si="28"/>
        <v>2.7850000000000003E-2</v>
      </c>
      <c r="O222" s="74">
        <f t="shared" si="36"/>
        <v>0.10773315984357693</v>
      </c>
      <c r="P222" s="73">
        <f t="shared" si="29"/>
        <v>0.10388315984357692</v>
      </c>
      <c r="Q222" s="73">
        <f t="shared" si="30"/>
        <v>0.24964716941471599</v>
      </c>
      <c r="R222" s="73">
        <f t="shared" si="31"/>
        <v>2.9900000000000003E-2</v>
      </c>
      <c r="S222" s="74">
        <f t="shared" si="32"/>
        <v>0.21974716941471598</v>
      </c>
      <c r="U222" s="75"/>
      <c r="V222" s="75"/>
      <c r="W222" s="75"/>
      <c r="X222" s="75"/>
      <c r="Y222" s="75"/>
      <c r="Z222" s="75"/>
      <c r="AA222" s="75"/>
      <c r="AB222" s="75"/>
      <c r="AC222" s="75"/>
      <c r="AE222" s="75"/>
      <c r="AF222" s="75"/>
      <c r="AG222" s="75"/>
      <c r="AH222" s="75"/>
      <c r="AI222" s="75"/>
      <c r="AJ222" s="75"/>
      <c r="AK222" s="75"/>
      <c r="AL222" s="75"/>
      <c r="AM222" s="75"/>
      <c r="AO222" s="75"/>
      <c r="AP222" s="75"/>
      <c r="AQ222" s="75"/>
      <c r="AR222" s="75"/>
      <c r="AS222" s="75"/>
      <c r="AT222" s="75"/>
      <c r="AU222" s="75"/>
      <c r="AV222" s="75"/>
      <c r="AW222" s="75"/>
    </row>
    <row r="223" spans="1:49">
      <c r="A223" s="69">
        <v>16132</v>
      </c>
      <c r="B223" s="82">
        <v>1.95E-2</v>
      </c>
      <c r="C223" s="65">
        <v>1.04E-2</v>
      </c>
      <c r="D223" s="65">
        <v>2.0999999999999999E-3</v>
      </c>
      <c r="E223" s="65">
        <v>2.2833333333333334E-3</v>
      </c>
      <c r="F223" s="65">
        <v>2.3499999999999997E-3</v>
      </c>
      <c r="G223" s="65">
        <v>2.316666666666667E-3</v>
      </c>
      <c r="H223" s="65">
        <v>2.4750000000000002E-3</v>
      </c>
      <c r="I223" s="65">
        <f t="shared" si="33"/>
        <v>1.7399999999999999E-2</v>
      </c>
      <c r="J223" s="65">
        <f t="shared" si="37"/>
        <v>1.7183333333333332E-2</v>
      </c>
      <c r="K223" s="65">
        <f t="shared" si="38"/>
        <v>7.9249999999999998E-3</v>
      </c>
      <c r="L223" s="73">
        <f t="shared" si="34"/>
        <v>9.4169707406853265E-2</v>
      </c>
      <c r="M223" s="73">
        <f t="shared" si="35"/>
        <v>2.52E-2</v>
      </c>
      <c r="N223" s="73">
        <f t="shared" si="28"/>
        <v>2.7800000000000005E-2</v>
      </c>
      <c r="O223" s="74">
        <f t="shared" si="36"/>
        <v>6.8969707406853265E-2</v>
      </c>
      <c r="P223" s="73">
        <f t="shared" si="29"/>
        <v>6.6369707406853259E-2</v>
      </c>
      <c r="Q223" s="73">
        <f t="shared" si="30"/>
        <v>0.2126810410839699</v>
      </c>
      <c r="R223" s="73">
        <f t="shared" si="31"/>
        <v>2.9700000000000004E-2</v>
      </c>
      <c r="S223" s="74">
        <f t="shared" si="32"/>
        <v>0.1829810410839699</v>
      </c>
      <c r="U223" s="75"/>
      <c r="V223" s="75"/>
      <c r="W223" s="75"/>
      <c r="X223" s="75"/>
      <c r="Y223" s="75"/>
      <c r="Z223" s="75"/>
      <c r="AA223" s="75"/>
      <c r="AB223" s="75"/>
      <c r="AC223" s="75"/>
      <c r="AE223" s="75"/>
      <c r="AF223" s="75"/>
      <c r="AG223" s="75"/>
      <c r="AH223" s="75"/>
      <c r="AI223" s="75"/>
      <c r="AJ223" s="75"/>
      <c r="AK223" s="75"/>
      <c r="AL223" s="75"/>
      <c r="AM223" s="75"/>
      <c r="AO223" s="75"/>
      <c r="AP223" s="75"/>
      <c r="AQ223" s="75"/>
      <c r="AR223" s="75"/>
      <c r="AS223" s="75"/>
      <c r="AT223" s="75"/>
      <c r="AU223" s="75"/>
      <c r="AV223" s="75"/>
      <c r="AW223" s="75"/>
    </row>
    <row r="224" spans="1:49">
      <c r="A224" s="69">
        <v>16163</v>
      </c>
      <c r="B224" s="82">
        <v>-0.01</v>
      </c>
      <c r="C224" s="65">
        <v>-9.1000000000000004E-3</v>
      </c>
      <c r="D224" s="65">
        <v>2E-3</v>
      </c>
      <c r="E224" s="65">
        <v>2.2833333333333334E-3</v>
      </c>
      <c r="F224" s="65">
        <v>2.3499999999999997E-3</v>
      </c>
      <c r="G224" s="65">
        <v>2.316666666666667E-3</v>
      </c>
      <c r="H224" s="65">
        <v>2.4916666666666668E-3</v>
      </c>
      <c r="I224" s="65">
        <f t="shared" si="33"/>
        <v>-1.2E-2</v>
      </c>
      <c r="J224" s="65">
        <f t="shared" si="37"/>
        <v>-1.2316666666666667E-2</v>
      </c>
      <c r="K224" s="65">
        <f t="shared" si="38"/>
        <v>-1.1591666666666667E-2</v>
      </c>
      <c r="L224" s="73">
        <f t="shared" si="34"/>
        <v>7.944993555833002E-2</v>
      </c>
      <c r="M224" s="73">
        <f t="shared" si="35"/>
        <v>2.4E-2</v>
      </c>
      <c r="N224" s="73">
        <f t="shared" si="28"/>
        <v>2.7800000000000005E-2</v>
      </c>
      <c r="O224" s="74">
        <f t="shared" si="36"/>
        <v>5.544993555833002E-2</v>
      </c>
      <c r="P224" s="73">
        <f t="shared" si="29"/>
        <v>5.1649935558330015E-2</v>
      </c>
      <c r="Q224" s="73">
        <f t="shared" si="30"/>
        <v>0.15687459671715165</v>
      </c>
      <c r="R224" s="73">
        <f t="shared" si="31"/>
        <v>2.9900000000000003E-2</v>
      </c>
      <c r="S224" s="74">
        <f t="shared" si="32"/>
        <v>0.12697459671715164</v>
      </c>
      <c r="U224" s="75"/>
      <c r="V224" s="75"/>
      <c r="W224" s="75"/>
      <c r="X224" s="75"/>
      <c r="Y224" s="75"/>
      <c r="Z224" s="75"/>
      <c r="AA224" s="75"/>
      <c r="AB224" s="75"/>
      <c r="AC224" s="75"/>
      <c r="AE224" s="75"/>
      <c r="AF224" s="75"/>
      <c r="AG224" s="75"/>
      <c r="AH224" s="75"/>
      <c r="AI224" s="75"/>
      <c r="AJ224" s="75"/>
      <c r="AK224" s="75"/>
      <c r="AL224" s="75"/>
      <c r="AM224" s="75"/>
      <c r="AO224" s="75"/>
      <c r="AP224" s="75"/>
      <c r="AQ224" s="75"/>
      <c r="AR224" s="75"/>
      <c r="AS224" s="75"/>
      <c r="AT224" s="75"/>
      <c r="AU224" s="75"/>
      <c r="AV224" s="75"/>
      <c r="AW224" s="75"/>
    </row>
    <row r="225" spans="1:49">
      <c r="A225" s="69">
        <v>16193</v>
      </c>
      <c r="B225" s="82">
        <v>5.0500000000000003E-2</v>
      </c>
      <c r="C225" s="65">
        <v>3.0099999999999998E-2</v>
      </c>
      <c r="D225" s="65">
        <v>2.2000000000000001E-3</v>
      </c>
      <c r="E225" s="65">
        <v>2.2750000000000001E-3</v>
      </c>
      <c r="F225" s="65">
        <v>2.3416666666666668E-3</v>
      </c>
      <c r="G225" s="65">
        <v>2.3083333333333332E-3</v>
      </c>
      <c r="H225" s="65">
        <v>2.4916666666666668E-3</v>
      </c>
      <c r="I225" s="65">
        <f t="shared" si="33"/>
        <v>4.8300000000000003E-2</v>
      </c>
      <c r="J225" s="65">
        <f t="shared" si="37"/>
        <v>4.8191666666666667E-2</v>
      </c>
      <c r="K225" s="65">
        <f t="shared" si="38"/>
        <v>2.7608333333333332E-2</v>
      </c>
      <c r="L225" s="73">
        <f t="shared" si="34"/>
        <v>7.4641923146347544E-2</v>
      </c>
      <c r="M225" s="73">
        <f t="shared" si="35"/>
        <v>2.64E-2</v>
      </c>
      <c r="N225" s="73">
        <f t="shared" si="28"/>
        <v>2.7699999999999999E-2</v>
      </c>
      <c r="O225" s="74">
        <f t="shared" si="36"/>
        <v>4.8241923146347544E-2</v>
      </c>
      <c r="P225" s="73">
        <f t="shared" si="29"/>
        <v>4.6941923146347542E-2</v>
      </c>
      <c r="Q225" s="73">
        <f t="shared" si="30"/>
        <v>0.15173144107310144</v>
      </c>
      <c r="R225" s="73">
        <f t="shared" si="31"/>
        <v>2.9900000000000003E-2</v>
      </c>
      <c r="S225" s="74">
        <f t="shared" si="32"/>
        <v>0.12183144107310143</v>
      </c>
      <c r="U225" s="75"/>
      <c r="V225" s="75"/>
      <c r="W225" s="75"/>
      <c r="X225" s="75"/>
      <c r="Y225" s="75"/>
      <c r="Z225" s="75"/>
      <c r="AA225" s="75"/>
      <c r="AB225" s="75"/>
      <c r="AC225" s="75"/>
      <c r="AE225" s="75"/>
      <c r="AF225" s="75"/>
      <c r="AG225" s="75"/>
      <c r="AH225" s="75"/>
      <c r="AI225" s="75"/>
      <c r="AJ225" s="75"/>
      <c r="AK225" s="75"/>
      <c r="AL225" s="75"/>
      <c r="AM225" s="75"/>
      <c r="AO225" s="75"/>
      <c r="AP225" s="75"/>
      <c r="AQ225" s="75"/>
      <c r="AR225" s="75"/>
      <c r="AS225" s="75"/>
      <c r="AT225" s="75"/>
      <c r="AU225" s="75"/>
      <c r="AV225" s="75"/>
      <c r="AW225" s="75"/>
    </row>
    <row r="226" spans="1:49">
      <c r="A226" s="69">
        <v>16224</v>
      </c>
      <c r="B226" s="82">
        <v>5.4300000000000001E-2</v>
      </c>
      <c r="C226" s="65">
        <v>5.2600000000000001E-2</v>
      </c>
      <c r="D226" s="65">
        <v>2E-3</v>
      </c>
      <c r="E226" s="65">
        <v>2.2750000000000001E-3</v>
      </c>
      <c r="F226" s="65">
        <v>2.3416666666666668E-3</v>
      </c>
      <c r="G226" s="65">
        <v>2.3083333333333332E-3</v>
      </c>
      <c r="H226" s="65">
        <v>2.4916666666666668E-3</v>
      </c>
      <c r="I226" s="65">
        <f t="shared" si="33"/>
        <v>5.2299999999999999E-2</v>
      </c>
      <c r="J226" s="65">
        <f t="shared" si="37"/>
        <v>5.1991666666666665E-2</v>
      </c>
      <c r="K226" s="65">
        <f t="shared" si="38"/>
        <v>5.0108333333333331E-2</v>
      </c>
      <c r="L226" s="73">
        <f t="shared" si="34"/>
        <v>0.10828032825314926</v>
      </c>
      <c r="M226" s="73">
        <f t="shared" si="35"/>
        <v>2.4E-2</v>
      </c>
      <c r="N226" s="73">
        <f t="shared" si="28"/>
        <v>2.7699999999999999E-2</v>
      </c>
      <c r="O226" s="74">
        <f t="shared" si="36"/>
        <v>8.4280328253149267E-2</v>
      </c>
      <c r="P226" s="73">
        <f t="shared" si="29"/>
        <v>8.0580328253149258E-2</v>
      </c>
      <c r="Q226" s="73">
        <f t="shared" si="30"/>
        <v>0.15041992301532203</v>
      </c>
      <c r="R226" s="73">
        <f t="shared" si="31"/>
        <v>2.9900000000000003E-2</v>
      </c>
      <c r="S226" s="74">
        <f t="shared" si="32"/>
        <v>0.12051992301532202</v>
      </c>
      <c r="U226" s="75"/>
      <c r="V226" s="75"/>
      <c r="W226" s="75"/>
      <c r="X226" s="75"/>
      <c r="Y226" s="75"/>
      <c r="Z226" s="75"/>
      <c r="AA226" s="75"/>
      <c r="AB226" s="75"/>
      <c r="AC226" s="75"/>
      <c r="AE226" s="75"/>
      <c r="AF226" s="75"/>
      <c r="AG226" s="75"/>
      <c r="AH226" s="75"/>
      <c r="AI226" s="75"/>
      <c r="AJ226" s="75"/>
      <c r="AK226" s="75"/>
      <c r="AL226" s="75"/>
      <c r="AM226" s="75"/>
      <c r="AO226" s="75"/>
      <c r="AP226" s="75"/>
      <c r="AQ226" s="75"/>
      <c r="AR226" s="75"/>
      <c r="AS226" s="75"/>
      <c r="AT226" s="75"/>
      <c r="AU226" s="75"/>
      <c r="AV226" s="75"/>
      <c r="AW226" s="75"/>
    </row>
    <row r="227" spans="1:49">
      <c r="A227" s="69">
        <v>16254</v>
      </c>
      <c r="B227" s="82">
        <v>-1.9300000000000001E-2</v>
      </c>
      <c r="C227" s="65">
        <v>2.9000000000000002E-3</v>
      </c>
      <c r="D227" s="65">
        <v>2.0999999999999999E-3</v>
      </c>
      <c r="E227" s="65">
        <v>2.2666666666666668E-3</v>
      </c>
      <c r="F227" s="65">
        <v>2.3333333333333331E-3</v>
      </c>
      <c r="G227" s="65">
        <v>2.3E-3</v>
      </c>
      <c r="H227" s="65">
        <v>2.4666666666666669E-3</v>
      </c>
      <c r="I227" s="65">
        <f t="shared" si="33"/>
        <v>-2.1400000000000002E-2</v>
      </c>
      <c r="J227" s="65">
        <f t="shared" si="37"/>
        <v>-2.1600000000000001E-2</v>
      </c>
      <c r="K227" s="65">
        <f t="shared" si="38"/>
        <v>4.3333333333333331E-4</v>
      </c>
      <c r="L227" s="73">
        <f t="shared" si="34"/>
        <v>0.14723508329941248</v>
      </c>
      <c r="M227" s="73">
        <f t="shared" si="35"/>
        <v>2.52E-2</v>
      </c>
      <c r="N227" s="73">
        <f t="shared" si="28"/>
        <v>2.76E-2</v>
      </c>
      <c r="O227" s="74">
        <f t="shared" si="36"/>
        <v>0.12203508329941248</v>
      </c>
      <c r="P227" s="73">
        <f t="shared" si="29"/>
        <v>0.11963508329941248</v>
      </c>
      <c r="Q227" s="73">
        <f t="shared" si="30"/>
        <v>0.14938846462648581</v>
      </c>
      <c r="R227" s="73">
        <f t="shared" si="31"/>
        <v>2.9600000000000001E-2</v>
      </c>
      <c r="S227" s="74">
        <f t="shared" si="32"/>
        <v>0.1197884646264858</v>
      </c>
      <c r="U227" s="75"/>
      <c r="V227" s="75"/>
      <c r="W227" s="75"/>
      <c r="X227" s="75"/>
      <c r="Y227" s="75"/>
      <c r="Z227" s="75"/>
      <c r="AA227" s="75"/>
      <c r="AB227" s="75"/>
      <c r="AC227" s="75"/>
      <c r="AE227" s="75"/>
      <c r="AF227" s="75"/>
      <c r="AG227" s="75"/>
      <c r="AH227" s="75"/>
      <c r="AI227" s="75"/>
      <c r="AJ227" s="75"/>
      <c r="AK227" s="75"/>
      <c r="AL227" s="75"/>
      <c r="AM227" s="75"/>
      <c r="AO227" s="75"/>
      <c r="AP227" s="75"/>
      <c r="AQ227" s="75"/>
      <c r="AR227" s="75"/>
      <c r="AS227" s="75"/>
      <c r="AT227" s="75"/>
      <c r="AU227" s="75"/>
      <c r="AV227" s="75"/>
      <c r="AW227" s="75"/>
    </row>
    <row r="228" spans="1:49">
      <c r="A228" s="69">
        <v>16285</v>
      </c>
      <c r="B228" s="82">
        <v>1.5699999999999999E-2</v>
      </c>
      <c r="C228" s="65">
        <v>3.5700000000000003E-2</v>
      </c>
      <c r="D228" s="65">
        <v>2.0999999999999999E-3</v>
      </c>
      <c r="E228" s="65">
        <v>2.2583333333333331E-3</v>
      </c>
      <c r="F228" s="65">
        <v>2.3250000000000002E-3</v>
      </c>
      <c r="G228" s="65">
        <v>2.2916666666666667E-3</v>
      </c>
      <c r="H228" s="65">
        <v>2.4499999999999999E-3</v>
      </c>
      <c r="I228" s="65">
        <f t="shared" si="33"/>
        <v>1.3599999999999999E-2</v>
      </c>
      <c r="J228" s="65">
        <f t="shared" si="37"/>
        <v>1.3408333333333331E-2</v>
      </c>
      <c r="K228" s="65">
        <f t="shared" si="38"/>
        <v>3.3250000000000002E-2</v>
      </c>
      <c r="L228" s="73">
        <f t="shared" si="34"/>
        <v>0.14565595723843594</v>
      </c>
      <c r="M228" s="73">
        <f t="shared" si="35"/>
        <v>2.52E-2</v>
      </c>
      <c r="N228" s="73">
        <f t="shared" si="28"/>
        <v>2.75E-2</v>
      </c>
      <c r="O228" s="74">
        <f t="shared" si="36"/>
        <v>0.12045595723843594</v>
      </c>
      <c r="P228" s="73">
        <f t="shared" si="29"/>
        <v>0.11815595723843594</v>
      </c>
      <c r="Q228" s="73">
        <f t="shared" si="30"/>
        <v>0.17805208591157973</v>
      </c>
      <c r="R228" s="73">
        <f t="shared" si="31"/>
        <v>2.9399999999999999E-2</v>
      </c>
      <c r="S228" s="74">
        <f t="shared" si="32"/>
        <v>0.14865208591157972</v>
      </c>
      <c r="U228" s="75"/>
      <c r="V228" s="75"/>
      <c r="W228" s="75"/>
      <c r="X228" s="75"/>
      <c r="Y228" s="75"/>
      <c r="Z228" s="75"/>
      <c r="AA228" s="75"/>
      <c r="AB228" s="75"/>
      <c r="AC228" s="75"/>
      <c r="AE228" s="75"/>
      <c r="AF228" s="75"/>
      <c r="AG228" s="75"/>
      <c r="AH228" s="75"/>
      <c r="AI228" s="75"/>
      <c r="AJ228" s="75"/>
      <c r="AK228" s="75"/>
      <c r="AL228" s="75"/>
      <c r="AM228" s="75"/>
      <c r="AO228" s="75"/>
      <c r="AP228" s="75"/>
      <c r="AQ228" s="75"/>
      <c r="AR228" s="75"/>
      <c r="AS228" s="75"/>
      <c r="AT228" s="75"/>
      <c r="AU228" s="75"/>
      <c r="AV228" s="75"/>
      <c r="AW228" s="75"/>
    </row>
    <row r="229" spans="1:49">
      <c r="A229" s="69">
        <v>16316</v>
      </c>
      <c r="B229" s="82">
        <v>-8.0000000000000004E-4</v>
      </c>
      <c r="C229" s="65">
        <v>-1.5000000000000003E-2</v>
      </c>
      <c r="D229" s="65">
        <v>2E-3</v>
      </c>
      <c r="E229" s="65">
        <v>2.2666666666666668E-3</v>
      </c>
      <c r="F229" s="65">
        <v>2.3250000000000002E-3</v>
      </c>
      <c r="G229" s="65">
        <v>2.2958333333333338E-3</v>
      </c>
      <c r="H229" s="65">
        <v>2.4416666666666666E-3</v>
      </c>
      <c r="I229" s="65">
        <f t="shared" si="33"/>
        <v>-2.8E-3</v>
      </c>
      <c r="J229" s="65">
        <f t="shared" si="37"/>
        <v>-3.0958333333333337E-3</v>
      </c>
      <c r="K229" s="65">
        <f t="shared" si="38"/>
        <v>-1.7441666666666668E-2</v>
      </c>
      <c r="L229" s="73">
        <f t="shared" si="34"/>
        <v>0.11540429939846564</v>
      </c>
      <c r="M229" s="73">
        <f t="shared" si="35"/>
        <v>2.4E-2</v>
      </c>
      <c r="N229" s="73">
        <f t="shared" si="28"/>
        <v>2.7550000000000005E-2</v>
      </c>
      <c r="O229" s="74">
        <f t="shared" si="36"/>
        <v>9.1404299398465644E-2</v>
      </c>
      <c r="P229" s="73">
        <f t="shared" si="29"/>
        <v>8.7854299398465632E-2</v>
      </c>
      <c r="Q229" s="73">
        <f t="shared" si="30"/>
        <v>0.12407372335842859</v>
      </c>
      <c r="R229" s="73">
        <f t="shared" si="31"/>
        <v>2.93E-2</v>
      </c>
      <c r="S229" s="74">
        <f t="shared" si="32"/>
        <v>9.4773723358428597E-2</v>
      </c>
      <c r="U229" s="75"/>
      <c r="V229" s="75"/>
      <c r="W229" s="75"/>
      <c r="X229" s="75"/>
      <c r="Y229" s="75"/>
      <c r="Z229" s="75"/>
      <c r="AA229" s="75"/>
      <c r="AB229" s="75"/>
      <c r="AC229" s="75"/>
      <c r="AE229" s="75"/>
      <c r="AF229" s="75"/>
      <c r="AG229" s="75"/>
      <c r="AH229" s="75"/>
      <c r="AI229" s="75"/>
      <c r="AJ229" s="75"/>
      <c r="AK229" s="75"/>
      <c r="AL229" s="75"/>
      <c r="AM229" s="75"/>
      <c r="AO229" s="75"/>
      <c r="AP229" s="75"/>
      <c r="AQ229" s="75"/>
      <c r="AR229" s="75"/>
      <c r="AS229" s="75"/>
      <c r="AT229" s="75"/>
      <c r="AU229" s="75"/>
      <c r="AV229" s="75"/>
      <c r="AW229" s="75"/>
    </row>
    <row r="230" spans="1:49">
      <c r="A230" s="69">
        <v>16346</v>
      </c>
      <c r="B230" s="82">
        <v>2.3E-3</v>
      </c>
      <c r="C230" s="65">
        <v>1.3899999999999999E-2</v>
      </c>
      <c r="D230" s="65">
        <v>2.0999999999999999E-3</v>
      </c>
      <c r="E230" s="65">
        <v>2.2666666666666668E-3</v>
      </c>
      <c r="F230" s="65">
        <v>2.3416666666666668E-3</v>
      </c>
      <c r="G230" s="65">
        <v>2.3041666666666666E-3</v>
      </c>
      <c r="H230" s="65">
        <v>2.4499999999999999E-3</v>
      </c>
      <c r="I230" s="65">
        <f t="shared" si="33"/>
        <v>2.0000000000000009E-4</v>
      </c>
      <c r="J230" s="65">
        <f t="shared" si="37"/>
        <v>-4.1666666666666415E-6</v>
      </c>
      <c r="K230" s="65">
        <f t="shared" si="38"/>
        <v>1.1449999999999998E-2</v>
      </c>
      <c r="L230" s="73">
        <f t="shared" si="34"/>
        <v>0.13017562604840505</v>
      </c>
      <c r="M230" s="73">
        <f t="shared" si="35"/>
        <v>2.52E-2</v>
      </c>
      <c r="N230" s="73">
        <f t="shared" si="28"/>
        <v>2.7650000000000001E-2</v>
      </c>
      <c r="O230" s="74">
        <f t="shared" si="36"/>
        <v>0.10497562604840505</v>
      </c>
      <c r="P230" s="73">
        <f t="shared" si="29"/>
        <v>0.10252562604840504</v>
      </c>
      <c r="Q230" s="73">
        <f t="shared" si="30"/>
        <v>0.1304288316932265</v>
      </c>
      <c r="R230" s="73">
        <f t="shared" si="31"/>
        <v>2.9399999999999999E-2</v>
      </c>
      <c r="S230" s="74">
        <f t="shared" si="32"/>
        <v>0.1010288316932265</v>
      </c>
      <c r="U230" s="75"/>
      <c r="V230" s="75"/>
      <c r="W230" s="75"/>
      <c r="X230" s="75"/>
      <c r="Y230" s="75"/>
      <c r="Z230" s="75"/>
      <c r="AA230" s="75"/>
      <c r="AB230" s="75"/>
      <c r="AC230" s="75"/>
      <c r="AE230" s="75"/>
      <c r="AF230" s="75"/>
      <c r="AG230" s="75"/>
      <c r="AH230" s="75"/>
      <c r="AI230" s="75"/>
      <c r="AJ230" s="75"/>
      <c r="AK230" s="75"/>
      <c r="AL230" s="75"/>
      <c r="AM230" s="75"/>
      <c r="AO230" s="75"/>
      <c r="AP230" s="75"/>
      <c r="AQ230" s="75"/>
      <c r="AR230" s="75"/>
      <c r="AS230" s="75"/>
      <c r="AT230" s="75"/>
      <c r="AU230" s="75"/>
      <c r="AV230" s="75"/>
      <c r="AW230" s="75"/>
    </row>
    <row r="231" spans="1:49">
      <c r="A231" s="69">
        <v>16377</v>
      </c>
      <c r="B231" s="82">
        <v>1.3299999999999999E-2</v>
      </c>
      <c r="C231" s="65">
        <v>-1.3000000000000001E-2</v>
      </c>
      <c r="D231" s="65">
        <v>2E-3</v>
      </c>
      <c r="E231" s="65">
        <v>2.2666666666666668E-3</v>
      </c>
      <c r="F231" s="65">
        <v>2.3333333333333331E-3</v>
      </c>
      <c r="G231" s="65">
        <v>2.3E-3</v>
      </c>
      <c r="H231" s="65">
        <v>2.4666666666666669E-3</v>
      </c>
      <c r="I231" s="65">
        <f t="shared" si="33"/>
        <v>1.1299999999999999E-2</v>
      </c>
      <c r="J231" s="65">
        <f t="shared" si="37"/>
        <v>1.0999999999999999E-2</v>
      </c>
      <c r="K231" s="65">
        <f t="shared" si="38"/>
        <v>-1.5466666666666668E-2</v>
      </c>
      <c r="L231" s="73">
        <f t="shared" si="34"/>
        <v>0.22534449162727266</v>
      </c>
      <c r="M231" s="73">
        <f t="shared" si="35"/>
        <v>2.4E-2</v>
      </c>
      <c r="N231" s="73">
        <f t="shared" si="28"/>
        <v>2.76E-2</v>
      </c>
      <c r="O231" s="74">
        <f t="shared" si="36"/>
        <v>0.20134449162727266</v>
      </c>
      <c r="P231" s="73">
        <f t="shared" si="29"/>
        <v>0.19774449162727264</v>
      </c>
      <c r="Q231" s="73">
        <f t="shared" si="30"/>
        <v>0.20946694512868791</v>
      </c>
      <c r="R231" s="73">
        <f t="shared" si="31"/>
        <v>2.9600000000000001E-2</v>
      </c>
      <c r="S231" s="74">
        <f t="shared" si="32"/>
        <v>0.17986694512868789</v>
      </c>
      <c r="U231" s="75"/>
      <c r="V231" s="75"/>
      <c r="W231" s="75"/>
      <c r="X231" s="75"/>
      <c r="Y231" s="75"/>
      <c r="Z231" s="75"/>
      <c r="AA231" s="75"/>
      <c r="AB231" s="75"/>
      <c r="AC231" s="75"/>
      <c r="AE231" s="75"/>
      <c r="AF231" s="75"/>
      <c r="AG231" s="75"/>
      <c r="AH231" s="75"/>
      <c r="AI231" s="75"/>
      <c r="AJ231" s="75"/>
      <c r="AK231" s="75"/>
      <c r="AL231" s="75"/>
      <c r="AM231" s="75"/>
      <c r="AO231" s="75"/>
      <c r="AP231" s="75"/>
      <c r="AQ231" s="75"/>
      <c r="AR231" s="75"/>
      <c r="AS231" s="75"/>
      <c r="AT231" s="75"/>
      <c r="AU231" s="75"/>
      <c r="AV231" s="75"/>
      <c r="AW231" s="75"/>
    </row>
    <row r="232" spans="1:49">
      <c r="A232" s="69">
        <v>16407</v>
      </c>
      <c r="B232" s="82">
        <v>3.7400000000000003E-2</v>
      </c>
      <c r="C232" s="65">
        <v>3.2399999999999998E-2</v>
      </c>
      <c r="D232" s="65">
        <v>2E-3</v>
      </c>
      <c r="E232" s="65">
        <v>2.2500000000000003E-3</v>
      </c>
      <c r="F232" s="65">
        <v>2.3E-3</v>
      </c>
      <c r="G232" s="65">
        <v>2.2749999999999997E-3</v>
      </c>
      <c r="H232" s="65">
        <v>2.4750000000000002E-3</v>
      </c>
      <c r="I232" s="65">
        <f t="shared" si="33"/>
        <v>3.5400000000000001E-2</v>
      </c>
      <c r="J232" s="65">
        <f t="shared" si="37"/>
        <v>3.5125000000000003E-2</v>
      </c>
      <c r="K232" s="65">
        <f t="shared" si="38"/>
        <v>2.9924999999999997E-2</v>
      </c>
      <c r="L232" s="73">
        <f t="shared" si="34"/>
        <v>0.1972990257267897</v>
      </c>
      <c r="M232" s="73">
        <f t="shared" si="35"/>
        <v>2.4E-2</v>
      </c>
      <c r="N232" s="73">
        <f t="shared" ref="N232:N295" si="39">G232*12</f>
        <v>2.7299999999999998E-2</v>
      </c>
      <c r="O232" s="74">
        <f t="shared" si="36"/>
        <v>0.17329902572678971</v>
      </c>
      <c r="P232" s="73">
        <f t="shared" ref="P232:P295" si="40">L232-N232</f>
        <v>0.16999902572678971</v>
      </c>
      <c r="Q232" s="73">
        <f t="shared" ref="Q232:Q295" si="41">((1+C221)*(1+C222)*(1+C223)*(1+C224)*(1+C225)*(1+C226)*(1+C227)*(1+C228)*(1+C229)*(1+C230)*(1+C231)*(1+C232))-1</f>
        <v>0.18042510318666793</v>
      </c>
      <c r="R232" s="73">
        <f t="shared" ref="R232:R295" si="42">H232*12</f>
        <v>2.9700000000000004E-2</v>
      </c>
      <c r="S232" s="74">
        <f t="shared" ref="S232:S295" si="43">Q232-R232</f>
        <v>0.15072510318666793</v>
      </c>
      <c r="U232" s="75"/>
      <c r="V232" s="75"/>
      <c r="W232" s="75"/>
      <c r="X232" s="75"/>
      <c r="Y232" s="75"/>
      <c r="Z232" s="75"/>
      <c r="AA232" s="75"/>
      <c r="AB232" s="75"/>
      <c r="AC232" s="75"/>
      <c r="AE232" s="75"/>
      <c r="AF232" s="75"/>
      <c r="AG232" s="75"/>
      <c r="AH232" s="75"/>
      <c r="AI232" s="75"/>
      <c r="AJ232" s="75"/>
      <c r="AK232" s="75"/>
      <c r="AL232" s="75"/>
      <c r="AM232" s="75"/>
      <c r="AO232" s="75"/>
      <c r="AP232" s="75"/>
      <c r="AQ232" s="75"/>
      <c r="AR232" s="75"/>
      <c r="AS232" s="75"/>
      <c r="AT232" s="75"/>
      <c r="AU232" s="75"/>
      <c r="AV232" s="75"/>
      <c r="AW232" s="75"/>
    </row>
    <row r="233" spans="1:49">
      <c r="A233" s="69">
        <v>16438</v>
      </c>
      <c r="B233" s="82">
        <v>1.5800000000000002E-2</v>
      </c>
      <c r="C233" s="65">
        <v>4.9699999999999994E-2</v>
      </c>
      <c r="D233" s="65">
        <v>2.0999999999999999E-3</v>
      </c>
      <c r="E233" s="65">
        <v>2.2416666666666665E-3</v>
      </c>
      <c r="F233" s="65">
        <v>2.3E-3</v>
      </c>
      <c r="G233" s="65">
        <v>2.270833333333333E-3</v>
      </c>
      <c r="H233" s="65">
        <v>2.4916666666666668E-3</v>
      </c>
      <c r="I233" s="65">
        <f t="shared" si="33"/>
        <v>1.3700000000000002E-2</v>
      </c>
      <c r="J233" s="65">
        <f t="shared" si="37"/>
        <v>1.3529166666666669E-2</v>
      </c>
      <c r="K233" s="65">
        <f t="shared" si="38"/>
        <v>4.7208333333333324E-2</v>
      </c>
      <c r="L233" s="73">
        <f t="shared" si="34"/>
        <v>0.19576870546974035</v>
      </c>
      <c r="M233" s="73">
        <f t="shared" si="35"/>
        <v>2.52E-2</v>
      </c>
      <c r="N233" s="73">
        <f t="shared" si="39"/>
        <v>2.7249999999999996E-2</v>
      </c>
      <c r="O233" s="74">
        <f t="shared" si="36"/>
        <v>0.17056870546974034</v>
      </c>
      <c r="P233" s="73">
        <f t="shared" si="40"/>
        <v>0.16851870546974035</v>
      </c>
      <c r="Q233" s="73">
        <f t="shared" si="41"/>
        <v>0.22609561727196237</v>
      </c>
      <c r="R233" s="73">
        <f t="shared" si="42"/>
        <v>2.9900000000000003E-2</v>
      </c>
      <c r="S233" s="74">
        <f t="shared" si="43"/>
        <v>0.19619561727196236</v>
      </c>
      <c r="U233" s="75"/>
      <c r="V233" s="75"/>
      <c r="W233" s="75"/>
      <c r="X233" s="75"/>
      <c r="Y233" s="75"/>
      <c r="Z233" s="75"/>
      <c r="AA233" s="75"/>
      <c r="AB233" s="75"/>
      <c r="AC233" s="75"/>
      <c r="AE233" s="75"/>
      <c r="AF233" s="75"/>
      <c r="AG233" s="75"/>
      <c r="AH233" s="75"/>
      <c r="AI233" s="75"/>
      <c r="AJ233" s="75"/>
      <c r="AK233" s="75"/>
      <c r="AL233" s="75"/>
      <c r="AM233" s="75"/>
      <c r="AO233" s="75"/>
      <c r="AP233" s="75"/>
      <c r="AQ233" s="75"/>
      <c r="AR233" s="75"/>
      <c r="AS233" s="75"/>
      <c r="AT233" s="75"/>
      <c r="AU233" s="75"/>
      <c r="AV233" s="75"/>
      <c r="AW233" s="75"/>
    </row>
    <row r="234" spans="1:49">
      <c r="A234" s="69">
        <v>16469</v>
      </c>
      <c r="B234" s="82">
        <v>6.83E-2</v>
      </c>
      <c r="C234" s="65">
        <v>6.9499999999999992E-2</v>
      </c>
      <c r="D234" s="65">
        <v>1.8E-3</v>
      </c>
      <c r="E234" s="65">
        <v>2.2083333333333334E-3</v>
      </c>
      <c r="F234" s="65">
        <v>2.2750000000000001E-3</v>
      </c>
      <c r="G234" s="65">
        <v>2.241666666666667E-3</v>
      </c>
      <c r="H234" s="65">
        <v>2.4833333333333331E-3</v>
      </c>
      <c r="I234" s="65">
        <f t="shared" si="33"/>
        <v>6.6500000000000004E-2</v>
      </c>
      <c r="J234" s="65">
        <f t="shared" si="37"/>
        <v>6.605833333333333E-2</v>
      </c>
      <c r="K234" s="65">
        <f t="shared" si="38"/>
        <v>6.7016666666666655E-2</v>
      </c>
      <c r="L234" s="73">
        <f t="shared" si="34"/>
        <v>0.27209690106883433</v>
      </c>
      <c r="M234" s="73">
        <f t="shared" si="35"/>
        <v>2.1600000000000001E-2</v>
      </c>
      <c r="N234" s="73">
        <f t="shared" si="39"/>
        <v>2.6900000000000004E-2</v>
      </c>
      <c r="O234" s="74">
        <f t="shared" si="36"/>
        <v>0.25049690106883432</v>
      </c>
      <c r="P234" s="73">
        <f t="shared" si="40"/>
        <v>0.24519690106883432</v>
      </c>
      <c r="Q234" s="73">
        <f t="shared" si="41"/>
        <v>0.28824959492323776</v>
      </c>
      <c r="R234" s="73">
        <f t="shared" si="42"/>
        <v>2.9799999999999997E-2</v>
      </c>
      <c r="S234" s="74">
        <f t="shared" si="43"/>
        <v>0.25844959492323777</v>
      </c>
      <c r="U234" s="75"/>
      <c r="V234" s="75"/>
      <c r="W234" s="75"/>
      <c r="X234" s="75"/>
      <c r="Y234" s="75"/>
      <c r="Z234" s="75"/>
      <c r="AA234" s="75"/>
      <c r="AB234" s="75"/>
      <c r="AC234" s="75"/>
      <c r="AE234" s="75"/>
      <c r="AF234" s="75"/>
      <c r="AG234" s="75"/>
      <c r="AH234" s="75"/>
      <c r="AI234" s="75"/>
      <c r="AJ234" s="75"/>
      <c r="AK234" s="75"/>
      <c r="AL234" s="75"/>
      <c r="AM234" s="75"/>
      <c r="AO234" s="75"/>
      <c r="AP234" s="75"/>
      <c r="AQ234" s="75"/>
      <c r="AR234" s="75"/>
      <c r="AS234" s="75"/>
      <c r="AT234" s="75"/>
      <c r="AU234" s="75"/>
      <c r="AV234" s="75"/>
      <c r="AW234" s="75"/>
    </row>
    <row r="235" spans="1:49">
      <c r="A235" s="69">
        <v>16497</v>
      </c>
      <c r="B235" s="82">
        <v>-4.41E-2</v>
      </c>
      <c r="C235" s="65">
        <v>-3.5699999999999996E-2</v>
      </c>
      <c r="D235" s="65">
        <v>2E-3</v>
      </c>
      <c r="E235" s="65">
        <v>2.1833333333333336E-3</v>
      </c>
      <c r="F235" s="65">
        <v>2.2666666666666668E-3</v>
      </c>
      <c r="G235" s="65">
        <v>2.2250000000000004E-3</v>
      </c>
      <c r="H235" s="65">
        <v>2.4750000000000002E-3</v>
      </c>
      <c r="I235" s="65">
        <f t="shared" si="33"/>
        <v>-4.6100000000000002E-2</v>
      </c>
      <c r="J235" s="65">
        <f t="shared" si="37"/>
        <v>-4.6324999999999998E-2</v>
      </c>
      <c r="K235" s="65">
        <f t="shared" si="38"/>
        <v>-3.8174999999999994E-2</v>
      </c>
      <c r="L235" s="73">
        <f t="shared" si="34"/>
        <v>0.19273901690210793</v>
      </c>
      <c r="M235" s="73">
        <f t="shared" si="35"/>
        <v>2.4E-2</v>
      </c>
      <c r="N235" s="73">
        <f t="shared" si="39"/>
        <v>2.6700000000000005E-2</v>
      </c>
      <c r="O235" s="74">
        <f t="shared" si="36"/>
        <v>0.16873901690210794</v>
      </c>
      <c r="P235" s="73">
        <f t="shared" si="40"/>
        <v>0.16603901690210793</v>
      </c>
      <c r="Q235" s="73">
        <f t="shared" si="41"/>
        <v>0.22947256966001439</v>
      </c>
      <c r="R235" s="73">
        <f t="shared" si="42"/>
        <v>2.9700000000000004E-2</v>
      </c>
      <c r="S235" s="74">
        <f t="shared" si="43"/>
        <v>0.19977256966001439</v>
      </c>
      <c r="U235" s="75"/>
      <c r="V235" s="75"/>
      <c r="W235" s="75"/>
      <c r="X235" s="75"/>
      <c r="Y235" s="75"/>
      <c r="Z235" s="75"/>
      <c r="AA235" s="75"/>
      <c r="AB235" s="75"/>
      <c r="AC235" s="75"/>
      <c r="AE235" s="75"/>
      <c r="AF235" s="75"/>
      <c r="AG235" s="75"/>
      <c r="AH235" s="75"/>
      <c r="AI235" s="75"/>
      <c r="AJ235" s="75"/>
      <c r="AK235" s="75"/>
      <c r="AL235" s="75"/>
      <c r="AM235" s="75"/>
      <c r="AO235" s="75"/>
      <c r="AP235" s="75"/>
      <c r="AQ235" s="75"/>
      <c r="AR235" s="75"/>
      <c r="AS235" s="75"/>
      <c r="AT235" s="75"/>
      <c r="AU235" s="75"/>
      <c r="AV235" s="75"/>
      <c r="AW235" s="75"/>
    </row>
    <row r="236" spans="1:49">
      <c r="A236" s="69">
        <v>16528</v>
      </c>
      <c r="B236" s="82">
        <v>9.0200000000000002E-2</v>
      </c>
      <c r="C236" s="65">
        <v>0.1066</v>
      </c>
      <c r="D236" s="65">
        <v>1.9E-3</v>
      </c>
      <c r="E236" s="65">
        <v>2.1749999999999999E-3</v>
      </c>
      <c r="F236" s="65">
        <v>2.2750000000000001E-3</v>
      </c>
      <c r="G236" s="65">
        <v>2.225E-3</v>
      </c>
      <c r="H236" s="65">
        <v>2.4583333333333336E-3</v>
      </c>
      <c r="I236" s="65">
        <f t="shared" si="33"/>
        <v>8.8300000000000003E-2</v>
      </c>
      <c r="J236" s="65">
        <f t="shared" si="37"/>
        <v>8.7974999999999998E-2</v>
      </c>
      <c r="K236" s="65">
        <f t="shared" si="38"/>
        <v>0.10414166666666666</v>
      </c>
      <c r="L236" s="73">
        <f t="shared" si="34"/>
        <v>0.3134586628552305</v>
      </c>
      <c r="M236" s="73">
        <f t="shared" si="35"/>
        <v>2.2800000000000001E-2</v>
      </c>
      <c r="N236" s="73">
        <f t="shared" si="39"/>
        <v>2.6700000000000002E-2</v>
      </c>
      <c r="O236" s="74">
        <f t="shared" si="36"/>
        <v>0.29065866285523051</v>
      </c>
      <c r="P236" s="73">
        <f t="shared" si="40"/>
        <v>0.2867586628552305</v>
      </c>
      <c r="Q236" s="73">
        <f t="shared" si="41"/>
        <v>0.37302890865452842</v>
      </c>
      <c r="R236" s="73">
        <f t="shared" si="42"/>
        <v>2.9500000000000005E-2</v>
      </c>
      <c r="S236" s="74">
        <f t="shared" si="43"/>
        <v>0.3435289086545284</v>
      </c>
      <c r="U236" s="75"/>
      <c r="V236" s="75"/>
      <c r="W236" s="75"/>
      <c r="X236" s="75"/>
      <c r="Y236" s="75"/>
      <c r="Z236" s="75"/>
      <c r="AA236" s="75"/>
      <c r="AB236" s="75"/>
      <c r="AC236" s="75"/>
      <c r="AE236" s="75"/>
      <c r="AF236" s="75"/>
      <c r="AG236" s="75"/>
      <c r="AH236" s="75"/>
      <c r="AI236" s="75"/>
      <c r="AJ236" s="75"/>
      <c r="AK236" s="75"/>
      <c r="AL236" s="75"/>
      <c r="AM236" s="75"/>
      <c r="AO236" s="75"/>
      <c r="AP236" s="75"/>
      <c r="AQ236" s="75"/>
      <c r="AR236" s="75"/>
      <c r="AS236" s="75"/>
      <c r="AT236" s="75"/>
      <c r="AU236" s="75"/>
      <c r="AV236" s="75"/>
      <c r="AW236" s="75"/>
    </row>
    <row r="237" spans="1:49">
      <c r="A237" s="69">
        <v>16558</v>
      </c>
      <c r="B237" s="82">
        <v>1.95E-2</v>
      </c>
      <c r="C237" s="65">
        <v>1.7100000000000001E-2</v>
      </c>
      <c r="D237" s="65">
        <v>1.9E-3</v>
      </c>
      <c r="E237" s="65">
        <v>2.1833333333333336E-3</v>
      </c>
      <c r="F237" s="65">
        <v>2.2666666666666668E-3</v>
      </c>
      <c r="G237" s="65">
        <v>2.2250000000000004E-3</v>
      </c>
      <c r="H237" s="65">
        <v>2.4333333333333334E-3</v>
      </c>
      <c r="I237" s="65">
        <f t="shared" si="33"/>
        <v>1.7600000000000001E-2</v>
      </c>
      <c r="J237" s="65">
        <f t="shared" si="37"/>
        <v>1.7274999999999999E-2</v>
      </c>
      <c r="K237" s="65">
        <f t="shared" si="38"/>
        <v>1.4666666666666668E-2</v>
      </c>
      <c r="L237" s="73">
        <f t="shared" si="34"/>
        <v>0.2746988165453661</v>
      </c>
      <c r="M237" s="73">
        <f t="shared" si="35"/>
        <v>2.2800000000000001E-2</v>
      </c>
      <c r="N237" s="73">
        <f t="shared" si="39"/>
        <v>2.6700000000000005E-2</v>
      </c>
      <c r="O237" s="74">
        <f t="shared" si="36"/>
        <v>0.25189881654536611</v>
      </c>
      <c r="P237" s="73">
        <f t="shared" si="40"/>
        <v>0.2479988165453661</v>
      </c>
      <c r="Q237" s="73">
        <f t="shared" si="41"/>
        <v>0.35570109988595311</v>
      </c>
      <c r="R237" s="73">
        <f t="shared" si="42"/>
        <v>2.92E-2</v>
      </c>
      <c r="S237" s="74">
        <f t="shared" si="43"/>
        <v>0.32650109988595311</v>
      </c>
      <c r="U237" s="75"/>
      <c r="V237" s="75"/>
      <c r="W237" s="75"/>
      <c r="X237" s="75"/>
      <c r="Y237" s="75"/>
      <c r="Z237" s="75"/>
      <c r="AA237" s="75"/>
      <c r="AB237" s="75"/>
      <c r="AC237" s="75"/>
      <c r="AE237" s="75"/>
      <c r="AF237" s="75"/>
      <c r="AG237" s="75"/>
      <c r="AH237" s="75"/>
      <c r="AI237" s="75"/>
      <c r="AJ237" s="75"/>
      <c r="AK237" s="75"/>
      <c r="AL237" s="75"/>
      <c r="AM237" s="75"/>
      <c r="AO237" s="75"/>
      <c r="AP237" s="75"/>
      <c r="AQ237" s="75"/>
      <c r="AR237" s="75"/>
      <c r="AS237" s="75"/>
      <c r="AT237" s="75"/>
      <c r="AU237" s="75"/>
      <c r="AV237" s="75"/>
      <c r="AW237" s="75"/>
    </row>
    <row r="238" spans="1:49">
      <c r="A238" s="69">
        <v>16589</v>
      </c>
      <c r="B238" s="82">
        <v>-6.9999999999999999E-4</v>
      </c>
      <c r="C238" s="65">
        <v>6.6199999999999995E-2</v>
      </c>
      <c r="D238" s="65">
        <v>1.9E-3</v>
      </c>
      <c r="E238" s="65">
        <v>2.1749999999999999E-3</v>
      </c>
      <c r="F238" s="65">
        <v>2.2416666666666665E-3</v>
      </c>
      <c r="G238" s="65">
        <v>2.2083333333333334E-3</v>
      </c>
      <c r="H238" s="65">
        <v>2.3916666666666665E-3</v>
      </c>
      <c r="I238" s="65">
        <f t="shared" si="33"/>
        <v>-2.5999999999999999E-3</v>
      </c>
      <c r="J238" s="65">
        <f t="shared" si="37"/>
        <v>-2.9083333333333335E-3</v>
      </c>
      <c r="K238" s="65">
        <f t="shared" si="38"/>
        <v>6.3808333333333328E-2</v>
      </c>
      <c r="L238" s="73">
        <f t="shared" si="34"/>
        <v>0.208201202099767</v>
      </c>
      <c r="M238" s="73">
        <f t="shared" si="35"/>
        <v>2.2800000000000001E-2</v>
      </c>
      <c r="N238" s="73">
        <f t="shared" si="39"/>
        <v>2.6500000000000003E-2</v>
      </c>
      <c r="O238" s="74">
        <f t="shared" si="36"/>
        <v>0.18540120209976702</v>
      </c>
      <c r="P238" s="73">
        <f t="shared" si="40"/>
        <v>0.18170120209976701</v>
      </c>
      <c r="Q238" s="73">
        <f t="shared" si="41"/>
        <v>0.37321728358199069</v>
      </c>
      <c r="R238" s="73">
        <f t="shared" si="42"/>
        <v>2.8699999999999996E-2</v>
      </c>
      <c r="S238" s="74">
        <f t="shared" si="43"/>
        <v>0.34451728358199069</v>
      </c>
      <c r="U238" s="75"/>
      <c r="V238" s="75"/>
      <c r="W238" s="75"/>
      <c r="X238" s="75"/>
      <c r="Y238" s="75"/>
      <c r="Z238" s="75"/>
      <c r="AA238" s="75"/>
      <c r="AB238" s="75"/>
      <c r="AC238" s="75"/>
      <c r="AE238" s="75"/>
      <c r="AF238" s="75"/>
      <c r="AG238" s="75"/>
      <c r="AH238" s="75"/>
      <c r="AI238" s="75"/>
      <c r="AJ238" s="75"/>
      <c r="AK238" s="75"/>
      <c r="AL238" s="75"/>
      <c r="AM238" s="75"/>
      <c r="AO238" s="75"/>
      <c r="AP238" s="75"/>
      <c r="AQ238" s="75"/>
      <c r="AR238" s="75"/>
      <c r="AS238" s="75"/>
      <c r="AT238" s="75"/>
      <c r="AU238" s="75"/>
      <c r="AV238" s="75"/>
      <c r="AW238" s="75"/>
    </row>
    <row r="239" spans="1:49">
      <c r="A239" s="69">
        <v>16619</v>
      </c>
      <c r="B239" s="82">
        <v>-1.7999999999999999E-2</v>
      </c>
      <c r="C239" s="65">
        <v>-5.0999999999999986E-3</v>
      </c>
      <c r="D239" s="65">
        <v>1.8E-3</v>
      </c>
      <c r="E239" s="65">
        <v>2.1666666666666666E-3</v>
      </c>
      <c r="F239" s="65">
        <v>2.2333333333333337E-3</v>
      </c>
      <c r="G239" s="65">
        <v>2.2000000000000001E-3</v>
      </c>
      <c r="H239" s="65">
        <v>2.3583333333333334E-3</v>
      </c>
      <c r="I239" s="65">
        <f t="shared" si="33"/>
        <v>-1.9799999999999998E-2</v>
      </c>
      <c r="J239" s="65">
        <f t="shared" si="37"/>
        <v>-2.0199999999999999E-2</v>
      </c>
      <c r="K239" s="65">
        <f t="shared" si="38"/>
        <v>-7.4583333333333324E-3</v>
      </c>
      <c r="L239" s="73">
        <f t="shared" si="34"/>
        <v>0.20980277400017511</v>
      </c>
      <c r="M239" s="73">
        <f t="shared" si="35"/>
        <v>2.1600000000000001E-2</v>
      </c>
      <c r="N239" s="73">
        <f t="shared" si="39"/>
        <v>2.64E-2</v>
      </c>
      <c r="O239" s="74">
        <f t="shared" si="36"/>
        <v>0.1882027740001751</v>
      </c>
      <c r="P239" s="73">
        <f t="shared" si="40"/>
        <v>0.1834027740001751</v>
      </c>
      <c r="Q239" s="73">
        <f t="shared" si="41"/>
        <v>0.36226331183141158</v>
      </c>
      <c r="R239" s="73">
        <f t="shared" si="42"/>
        <v>2.8299999999999999E-2</v>
      </c>
      <c r="S239" s="74">
        <f t="shared" si="43"/>
        <v>0.33396331183141159</v>
      </c>
      <c r="U239" s="75"/>
      <c r="V239" s="75"/>
      <c r="W239" s="75"/>
      <c r="X239" s="75"/>
      <c r="Y239" s="75"/>
      <c r="Z239" s="75"/>
      <c r="AA239" s="75"/>
      <c r="AB239" s="75"/>
      <c r="AC239" s="75"/>
      <c r="AE239" s="75"/>
      <c r="AF239" s="75"/>
      <c r="AG239" s="75"/>
      <c r="AH239" s="75"/>
      <c r="AI239" s="75"/>
      <c r="AJ239" s="75"/>
      <c r="AK239" s="75"/>
      <c r="AL239" s="75"/>
      <c r="AM239" s="75"/>
      <c r="AO239" s="75"/>
      <c r="AP239" s="75"/>
      <c r="AQ239" s="75"/>
      <c r="AR239" s="75"/>
      <c r="AS239" s="75"/>
      <c r="AT239" s="75"/>
      <c r="AU239" s="75"/>
      <c r="AV239" s="75"/>
      <c r="AW239" s="75"/>
    </row>
    <row r="240" spans="1:49">
      <c r="A240" s="69">
        <v>16650</v>
      </c>
      <c r="B240" s="82">
        <v>6.4100000000000004E-2</v>
      </c>
      <c r="C240" s="65">
        <v>3.0999999999999999E-3</v>
      </c>
      <c r="D240" s="65">
        <v>1.9E-3</v>
      </c>
      <c r="E240" s="65">
        <v>2.1749999999999999E-3</v>
      </c>
      <c r="F240" s="65">
        <v>2.2500000000000003E-3</v>
      </c>
      <c r="G240" s="65">
        <v>2.2125000000000001E-3</v>
      </c>
      <c r="H240" s="65">
        <v>2.3333333333333335E-3</v>
      </c>
      <c r="I240" s="65">
        <f t="shared" si="33"/>
        <v>6.2200000000000005E-2</v>
      </c>
      <c r="J240" s="65">
        <f t="shared" si="37"/>
        <v>6.1887500000000005E-2</v>
      </c>
      <c r="K240" s="65">
        <f t="shared" si="38"/>
        <v>7.6666666666666636E-4</v>
      </c>
      <c r="L240" s="73">
        <f t="shared" si="34"/>
        <v>0.26745213332045448</v>
      </c>
      <c r="M240" s="73">
        <f t="shared" si="35"/>
        <v>2.2800000000000001E-2</v>
      </c>
      <c r="N240" s="73">
        <f t="shared" si="39"/>
        <v>2.6550000000000001E-2</v>
      </c>
      <c r="O240" s="74">
        <f t="shared" si="36"/>
        <v>0.24465213332045449</v>
      </c>
      <c r="P240" s="73">
        <f t="shared" si="40"/>
        <v>0.24090213332045449</v>
      </c>
      <c r="Q240" s="73">
        <f t="shared" si="41"/>
        <v>0.31938430829206244</v>
      </c>
      <c r="R240" s="73">
        <f t="shared" si="42"/>
        <v>2.8000000000000004E-2</v>
      </c>
      <c r="S240" s="74">
        <f t="shared" si="43"/>
        <v>0.29138430829206241</v>
      </c>
      <c r="U240" s="75"/>
      <c r="V240" s="75"/>
      <c r="W240" s="75"/>
      <c r="X240" s="75"/>
      <c r="Y240" s="75"/>
      <c r="Z240" s="75"/>
      <c r="AA240" s="75"/>
      <c r="AB240" s="75"/>
      <c r="AC240" s="75"/>
      <c r="AE240" s="75"/>
      <c r="AF240" s="75"/>
      <c r="AG240" s="75"/>
      <c r="AH240" s="75"/>
      <c r="AI240" s="75"/>
      <c r="AJ240" s="75"/>
      <c r="AK240" s="75"/>
      <c r="AL240" s="75"/>
      <c r="AM240" s="75"/>
      <c r="AO240" s="75"/>
      <c r="AP240" s="75"/>
      <c r="AQ240" s="75"/>
      <c r="AR240" s="75"/>
      <c r="AS240" s="75"/>
      <c r="AT240" s="75"/>
      <c r="AU240" s="75"/>
      <c r="AV240" s="75"/>
      <c r="AW240" s="75"/>
    </row>
    <row r="241" spans="1:49">
      <c r="A241" s="69">
        <v>16681</v>
      </c>
      <c r="B241" s="82">
        <v>4.3799999999999999E-2</v>
      </c>
      <c r="C241" s="65">
        <v>7.3900000000000007E-2</v>
      </c>
      <c r="D241" s="65">
        <v>1.8E-3</v>
      </c>
      <c r="E241" s="65">
        <v>2.1833333333333336E-3</v>
      </c>
      <c r="F241" s="65">
        <v>2.2500000000000003E-3</v>
      </c>
      <c r="G241" s="65">
        <v>2.2166666666666667E-3</v>
      </c>
      <c r="H241" s="65">
        <v>2.3250000000000002E-3</v>
      </c>
      <c r="I241" s="65">
        <f t="shared" si="33"/>
        <v>4.1999999999999996E-2</v>
      </c>
      <c r="J241" s="65">
        <f t="shared" si="37"/>
        <v>4.1583333333333333E-2</v>
      </c>
      <c r="K241" s="65">
        <f t="shared" si="38"/>
        <v>7.1575000000000014E-2</v>
      </c>
      <c r="L241" s="73">
        <f t="shared" si="34"/>
        <v>0.32402575736578365</v>
      </c>
      <c r="M241" s="73">
        <f t="shared" si="35"/>
        <v>2.1600000000000001E-2</v>
      </c>
      <c r="N241" s="73">
        <f t="shared" si="39"/>
        <v>2.6599999999999999E-2</v>
      </c>
      <c r="O241" s="74">
        <f t="shared" si="36"/>
        <v>0.30242575736578364</v>
      </c>
      <c r="P241" s="73">
        <f t="shared" si="40"/>
        <v>0.29742575736578364</v>
      </c>
      <c r="Q241" s="73">
        <f t="shared" si="41"/>
        <v>0.4384637651521277</v>
      </c>
      <c r="R241" s="73">
        <f t="shared" si="42"/>
        <v>2.7900000000000001E-2</v>
      </c>
      <c r="S241" s="74">
        <f t="shared" si="43"/>
        <v>0.41056376515212772</v>
      </c>
      <c r="U241" s="75"/>
      <c r="V241" s="75"/>
      <c r="W241" s="75"/>
      <c r="X241" s="75"/>
      <c r="Y241" s="75"/>
      <c r="Z241" s="75"/>
      <c r="AA241" s="75"/>
      <c r="AB241" s="75"/>
      <c r="AC241" s="75"/>
      <c r="AE241" s="75"/>
      <c r="AF241" s="75"/>
      <c r="AG241" s="75"/>
      <c r="AH241" s="75"/>
      <c r="AI241" s="75"/>
      <c r="AJ241" s="75"/>
      <c r="AK241" s="75"/>
      <c r="AL241" s="75"/>
      <c r="AM241" s="75"/>
      <c r="AO241" s="75"/>
      <c r="AP241" s="75"/>
      <c r="AQ241" s="75"/>
      <c r="AR241" s="75"/>
      <c r="AS241" s="75"/>
      <c r="AT241" s="75"/>
      <c r="AU241" s="75"/>
      <c r="AV241" s="75"/>
      <c r="AW241" s="75"/>
    </row>
    <row r="242" spans="1:49">
      <c r="A242" s="69">
        <v>16711</v>
      </c>
      <c r="B242" s="82">
        <v>3.2199999999999999E-2</v>
      </c>
      <c r="C242" s="65">
        <v>6.4100000000000004E-2</v>
      </c>
      <c r="D242" s="65">
        <v>1.9E-3</v>
      </c>
      <c r="E242" s="65">
        <v>2.1833333333333336E-3</v>
      </c>
      <c r="F242" s="65">
        <v>2.2500000000000003E-3</v>
      </c>
      <c r="G242" s="65">
        <v>2.2166666666666667E-3</v>
      </c>
      <c r="H242" s="65">
        <v>2.3250000000000002E-3</v>
      </c>
      <c r="I242" s="65">
        <f t="shared" si="33"/>
        <v>3.0300000000000001E-2</v>
      </c>
      <c r="J242" s="65">
        <f t="shared" si="37"/>
        <v>2.9983333333333334E-2</v>
      </c>
      <c r="K242" s="65">
        <f t="shared" si="38"/>
        <v>6.1775000000000004E-2</v>
      </c>
      <c r="L242" s="73">
        <f t="shared" si="34"/>
        <v>0.36352328320159777</v>
      </c>
      <c r="M242" s="73">
        <f t="shared" si="35"/>
        <v>2.2800000000000001E-2</v>
      </c>
      <c r="N242" s="73">
        <f t="shared" si="39"/>
        <v>2.6599999999999999E-2</v>
      </c>
      <c r="O242" s="74">
        <f t="shared" si="36"/>
        <v>0.34072328320159778</v>
      </c>
      <c r="P242" s="73">
        <f t="shared" si="40"/>
        <v>0.33692328320159776</v>
      </c>
      <c r="Q242" s="73">
        <f t="shared" si="41"/>
        <v>0.50968467550880714</v>
      </c>
      <c r="R242" s="73">
        <f t="shared" si="42"/>
        <v>2.7900000000000001E-2</v>
      </c>
      <c r="S242" s="74">
        <f t="shared" si="43"/>
        <v>0.48178467550880716</v>
      </c>
      <c r="U242" s="75"/>
      <c r="V242" s="75"/>
      <c r="W242" s="75"/>
      <c r="X242" s="75"/>
      <c r="Y242" s="75"/>
      <c r="Z242" s="75"/>
      <c r="AA242" s="75"/>
      <c r="AB242" s="75"/>
      <c r="AC242" s="75"/>
      <c r="AE242" s="75"/>
      <c r="AF242" s="75"/>
      <c r="AG242" s="75"/>
      <c r="AH242" s="75"/>
      <c r="AI242" s="75"/>
      <c r="AJ242" s="75"/>
      <c r="AK242" s="75"/>
      <c r="AL242" s="75"/>
      <c r="AM242" s="75"/>
      <c r="AO242" s="75"/>
      <c r="AP242" s="75"/>
      <c r="AQ242" s="75"/>
      <c r="AR242" s="75"/>
      <c r="AS242" s="75"/>
      <c r="AT242" s="75"/>
      <c r="AU242" s="75"/>
      <c r="AV242" s="75"/>
      <c r="AW242" s="75"/>
    </row>
    <row r="243" spans="1:49">
      <c r="A243" s="69">
        <v>16742</v>
      </c>
      <c r="B243" s="82">
        <v>3.9600000000000003E-2</v>
      </c>
      <c r="C243" s="65">
        <v>4.7100000000000003E-2</v>
      </c>
      <c r="D243" s="65">
        <v>1.8E-3</v>
      </c>
      <c r="E243" s="65">
        <v>2.1833333333333336E-3</v>
      </c>
      <c r="F243" s="65">
        <v>2.2333333333333337E-3</v>
      </c>
      <c r="G243" s="65">
        <v>2.2083333333333334E-3</v>
      </c>
      <c r="H243" s="65">
        <v>2.3083333333333332E-3</v>
      </c>
      <c r="I243" s="65">
        <f t="shared" si="33"/>
        <v>3.78E-2</v>
      </c>
      <c r="J243" s="65">
        <f t="shared" si="37"/>
        <v>3.739166666666667E-2</v>
      </c>
      <c r="K243" s="65">
        <f t="shared" si="38"/>
        <v>4.4791666666666667E-2</v>
      </c>
      <c r="L243" s="73">
        <f t="shared" si="34"/>
        <v>0.39891325887336615</v>
      </c>
      <c r="M243" s="73">
        <f t="shared" si="35"/>
        <v>2.1600000000000001E-2</v>
      </c>
      <c r="N243" s="73">
        <f t="shared" si="39"/>
        <v>2.6500000000000003E-2</v>
      </c>
      <c r="O243" s="74">
        <f t="shared" si="36"/>
        <v>0.37731325887336614</v>
      </c>
      <c r="P243" s="73">
        <f t="shared" si="40"/>
        <v>0.37241325887336613</v>
      </c>
      <c r="Q243" s="73">
        <f t="shared" si="41"/>
        <v>0.60161177682398304</v>
      </c>
      <c r="R243" s="73">
        <f t="shared" si="42"/>
        <v>2.7699999999999999E-2</v>
      </c>
      <c r="S243" s="74">
        <f t="shared" si="43"/>
        <v>0.57391177682398309</v>
      </c>
      <c r="U243" s="75"/>
      <c r="V243" s="75"/>
      <c r="W243" s="75"/>
      <c r="X243" s="75"/>
      <c r="Y243" s="75"/>
      <c r="Z243" s="75"/>
      <c r="AA243" s="75"/>
      <c r="AB243" s="75"/>
      <c r="AC243" s="75"/>
      <c r="AE243" s="75"/>
      <c r="AF243" s="75"/>
      <c r="AG243" s="75"/>
      <c r="AH243" s="75"/>
      <c r="AI243" s="75"/>
      <c r="AJ243" s="75"/>
      <c r="AK243" s="75"/>
      <c r="AL243" s="75"/>
      <c r="AM243" s="75"/>
      <c r="AO243" s="75"/>
      <c r="AP243" s="75"/>
      <c r="AQ243" s="75"/>
      <c r="AR243" s="75"/>
      <c r="AS243" s="75"/>
      <c r="AT243" s="75"/>
      <c r="AU243" s="75"/>
      <c r="AV243" s="75"/>
      <c r="AW243" s="75"/>
    </row>
    <row r="244" spans="1:49">
      <c r="A244" s="69">
        <v>16772</v>
      </c>
      <c r="B244" s="82">
        <v>1.1599999999999999E-2</v>
      </c>
      <c r="C244" s="65">
        <v>-1.1699999999999999E-2</v>
      </c>
      <c r="D244" s="65">
        <v>1.8E-3</v>
      </c>
      <c r="E244" s="65">
        <v>2.1749999999999999E-3</v>
      </c>
      <c r="F244" s="65">
        <v>2.2333333333333337E-3</v>
      </c>
      <c r="G244" s="65">
        <v>2.2041666666666668E-3</v>
      </c>
      <c r="H244" s="65">
        <v>2.2916666666666667E-3</v>
      </c>
      <c r="I244" s="65">
        <f t="shared" si="33"/>
        <v>9.7999999999999997E-3</v>
      </c>
      <c r="J244" s="65">
        <f t="shared" si="37"/>
        <v>9.3958333333333324E-3</v>
      </c>
      <c r="K244" s="65">
        <f t="shared" si="38"/>
        <v>-1.3991666666666666E-2</v>
      </c>
      <c r="L244" s="73">
        <f t="shared" si="34"/>
        <v>0.36412247221543881</v>
      </c>
      <c r="M244" s="73">
        <f t="shared" si="35"/>
        <v>2.1600000000000001E-2</v>
      </c>
      <c r="N244" s="73">
        <f t="shared" si="39"/>
        <v>2.6450000000000001E-2</v>
      </c>
      <c r="O244" s="74">
        <f t="shared" si="36"/>
        <v>0.3425224722154388</v>
      </c>
      <c r="P244" s="73">
        <f t="shared" si="40"/>
        <v>0.33767247221543883</v>
      </c>
      <c r="Q244" s="73">
        <f t="shared" si="41"/>
        <v>0.53319732568301315</v>
      </c>
      <c r="R244" s="73">
        <f t="shared" si="42"/>
        <v>2.75E-2</v>
      </c>
      <c r="S244" s="74">
        <f t="shared" si="43"/>
        <v>0.50569732568301318</v>
      </c>
      <c r="U244" s="75"/>
      <c r="V244" s="75"/>
      <c r="W244" s="75"/>
      <c r="X244" s="75"/>
      <c r="Y244" s="75"/>
      <c r="Z244" s="75"/>
      <c r="AA244" s="75"/>
      <c r="AB244" s="75"/>
      <c r="AC244" s="75"/>
      <c r="AE244" s="75"/>
      <c r="AF244" s="75"/>
      <c r="AG244" s="75"/>
      <c r="AH244" s="75"/>
      <c r="AI244" s="75"/>
      <c r="AJ244" s="75"/>
      <c r="AK244" s="75"/>
      <c r="AL244" s="75"/>
      <c r="AM244" s="75"/>
      <c r="AO244" s="75"/>
      <c r="AP244" s="75"/>
      <c r="AQ244" s="75"/>
      <c r="AR244" s="75"/>
      <c r="AS244" s="75"/>
      <c r="AT244" s="75"/>
      <c r="AU244" s="75"/>
      <c r="AV244" s="75"/>
      <c r="AW244" s="75"/>
    </row>
    <row r="245" spans="1:49">
      <c r="A245" s="69">
        <v>16803</v>
      </c>
      <c r="B245" s="82">
        <v>7.1400000000000005E-2</v>
      </c>
      <c r="C245" s="65">
        <v>0.11989999999999998</v>
      </c>
      <c r="D245" s="65">
        <v>1.6999999999999999E-3</v>
      </c>
      <c r="E245" s="65">
        <v>2.1166666666666669E-3</v>
      </c>
      <c r="F245" s="65">
        <v>2.1833333333333336E-3</v>
      </c>
      <c r="G245" s="65">
        <v>2.1500000000000004E-3</v>
      </c>
      <c r="H245" s="65">
        <v>2.2416666666666665E-3</v>
      </c>
      <c r="I245" s="65">
        <f t="shared" si="33"/>
        <v>6.9700000000000012E-2</v>
      </c>
      <c r="J245" s="65">
        <f t="shared" si="37"/>
        <v>6.9250000000000006E-2</v>
      </c>
      <c r="K245" s="65">
        <f t="shared" si="38"/>
        <v>0.11765833333333331</v>
      </c>
      <c r="L245" s="73">
        <f t="shared" si="34"/>
        <v>0.43878796685530763</v>
      </c>
      <c r="M245" s="73">
        <f t="shared" si="35"/>
        <v>2.0399999999999998E-2</v>
      </c>
      <c r="N245" s="73">
        <f t="shared" si="39"/>
        <v>2.5800000000000003E-2</v>
      </c>
      <c r="O245" s="74">
        <f t="shared" si="36"/>
        <v>0.41838796685530766</v>
      </c>
      <c r="P245" s="73">
        <f t="shared" si="40"/>
        <v>0.41298796685530764</v>
      </c>
      <c r="Q245" s="73">
        <f t="shared" si="41"/>
        <v>0.63573181388244837</v>
      </c>
      <c r="R245" s="73">
        <f t="shared" si="42"/>
        <v>2.69E-2</v>
      </c>
      <c r="S245" s="74">
        <f t="shared" si="43"/>
        <v>0.60883181388244834</v>
      </c>
      <c r="U245" s="75"/>
      <c r="V245" s="75"/>
      <c r="W245" s="75"/>
      <c r="X245" s="75"/>
      <c r="Y245" s="75"/>
      <c r="Z245" s="75"/>
      <c r="AA245" s="75"/>
      <c r="AB245" s="75"/>
      <c r="AC245" s="75"/>
      <c r="AE245" s="75"/>
      <c r="AF245" s="75"/>
      <c r="AG245" s="75"/>
      <c r="AH245" s="75"/>
      <c r="AI245" s="75"/>
      <c r="AJ245" s="75"/>
      <c r="AK245" s="75"/>
      <c r="AL245" s="75"/>
      <c r="AM245" s="75"/>
      <c r="AO245" s="75"/>
      <c r="AP245" s="75"/>
      <c r="AQ245" s="75"/>
      <c r="AR245" s="75"/>
      <c r="AS245" s="75"/>
      <c r="AT245" s="75"/>
      <c r="AU245" s="75"/>
      <c r="AV245" s="75"/>
      <c r="AW245" s="75"/>
    </row>
    <row r="246" spans="1:49">
      <c r="A246" s="69">
        <v>16834</v>
      </c>
      <c r="B246" s="82">
        <v>-6.4100000000000004E-2</v>
      </c>
      <c r="C246" s="65">
        <v>-6.4000000000000001E-2</v>
      </c>
      <c r="D246" s="65">
        <v>1.5E-3</v>
      </c>
      <c r="E246" s="65">
        <v>2.0666666666666667E-3</v>
      </c>
      <c r="F246" s="65">
        <v>2.1333333333333334E-3</v>
      </c>
      <c r="G246" s="65">
        <v>2.1000000000000003E-3</v>
      </c>
      <c r="H246" s="65">
        <v>2.225E-3</v>
      </c>
      <c r="I246" s="65">
        <f t="shared" si="33"/>
        <v>-6.5600000000000006E-2</v>
      </c>
      <c r="J246" s="65">
        <f t="shared" si="37"/>
        <v>-6.6200000000000009E-2</v>
      </c>
      <c r="K246" s="65">
        <f t="shared" si="38"/>
        <v>-6.6225000000000006E-2</v>
      </c>
      <c r="L246" s="73">
        <f t="shared" si="34"/>
        <v>0.26047145762415269</v>
      </c>
      <c r="M246" s="73">
        <f t="shared" si="35"/>
        <v>1.8000000000000002E-2</v>
      </c>
      <c r="N246" s="73">
        <f t="shared" si="39"/>
        <v>2.5200000000000004E-2</v>
      </c>
      <c r="O246" s="74">
        <f t="shared" si="36"/>
        <v>0.24247145762415268</v>
      </c>
      <c r="P246" s="73">
        <f t="shared" si="40"/>
        <v>0.23527145762415269</v>
      </c>
      <c r="Q246" s="73">
        <f t="shared" si="41"/>
        <v>0.43155210639922537</v>
      </c>
      <c r="R246" s="73">
        <f t="shared" si="42"/>
        <v>2.6700000000000002E-2</v>
      </c>
      <c r="S246" s="74">
        <f t="shared" si="43"/>
        <v>0.40485210639922536</v>
      </c>
      <c r="U246" s="75"/>
      <c r="V246" s="75"/>
      <c r="W246" s="75"/>
      <c r="X246" s="75"/>
      <c r="Y246" s="75"/>
      <c r="Z246" s="75"/>
      <c r="AA246" s="75"/>
      <c r="AB246" s="75"/>
      <c r="AC246" s="75"/>
      <c r="AE246" s="75"/>
      <c r="AF246" s="75"/>
      <c r="AG246" s="75"/>
      <c r="AH246" s="75"/>
      <c r="AI246" s="75"/>
      <c r="AJ246" s="75"/>
      <c r="AK246" s="75"/>
      <c r="AL246" s="75"/>
      <c r="AM246" s="75"/>
      <c r="AO246" s="75"/>
      <c r="AP246" s="75"/>
      <c r="AQ246" s="75"/>
      <c r="AR246" s="75"/>
      <c r="AS246" s="75"/>
      <c r="AT246" s="75"/>
      <c r="AU246" s="75"/>
      <c r="AV246" s="75"/>
      <c r="AW246" s="75"/>
    </row>
    <row r="247" spans="1:49">
      <c r="A247" s="69">
        <v>16862</v>
      </c>
      <c r="B247" s="82">
        <v>4.8000000000000001E-2</v>
      </c>
      <c r="C247" s="65">
        <v>6.3100000000000003E-2</v>
      </c>
      <c r="D247" s="65">
        <v>1.6000000000000001E-3</v>
      </c>
      <c r="E247" s="65">
        <v>2.0583333333333335E-3</v>
      </c>
      <c r="F247" s="65">
        <v>2.1166666666666669E-3</v>
      </c>
      <c r="G247" s="65">
        <v>2.0874999999999999E-3</v>
      </c>
      <c r="H247" s="65">
        <v>2.2166666666666667E-3</v>
      </c>
      <c r="I247" s="65">
        <f t="shared" si="33"/>
        <v>4.6400000000000004E-2</v>
      </c>
      <c r="J247" s="65">
        <f t="shared" si="37"/>
        <v>4.5912500000000002E-2</v>
      </c>
      <c r="K247" s="65">
        <f t="shared" si="38"/>
        <v>6.0883333333333338E-2</v>
      </c>
      <c r="L247" s="73">
        <f t="shared" si="34"/>
        <v>0.38191661009531486</v>
      </c>
      <c r="M247" s="73">
        <f t="shared" si="35"/>
        <v>1.9200000000000002E-2</v>
      </c>
      <c r="N247" s="73">
        <f t="shared" si="39"/>
        <v>2.5049999999999999E-2</v>
      </c>
      <c r="O247" s="74">
        <f t="shared" si="36"/>
        <v>0.36271661009531486</v>
      </c>
      <c r="P247" s="73">
        <f t="shared" si="40"/>
        <v>0.35686661009531484</v>
      </c>
      <c r="Q247" s="73">
        <f t="shared" si="41"/>
        <v>0.57822570186976718</v>
      </c>
      <c r="R247" s="73">
        <f t="shared" si="42"/>
        <v>2.6599999999999999E-2</v>
      </c>
      <c r="S247" s="74">
        <f t="shared" si="43"/>
        <v>0.55162570186976723</v>
      </c>
      <c r="U247" s="75"/>
      <c r="V247" s="75"/>
      <c r="W247" s="75"/>
      <c r="X247" s="75"/>
      <c r="Y247" s="75"/>
      <c r="Z247" s="75"/>
      <c r="AA247" s="75"/>
      <c r="AB247" s="75"/>
      <c r="AC247" s="75"/>
      <c r="AE247" s="75"/>
      <c r="AF247" s="75"/>
      <c r="AG247" s="75"/>
      <c r="AH247" s="75"/>
      <c r="AI247" s="75"/>
      <c r="AJ247" s="75"/>
      <c r="AK247" s="75"/>
      <c r="AL247" s="75"/>
      <c r="AM247" s="75"/>
      <c r="AO247" s="75"/>
      <c r="AP247" s="75"/>
      <c r="AQ247" s="75"/>
      <c r="AR247" s="75"/>
      <c r="AS247" s="75"/>
      <c r="AT247" s="75"/>
      <c r="AU247" s="75"/>
      <c r="AV247" s="75"/>
      <c r="AW247" s="75"/>
    </row>
    <row r="248" spans="1:49">
      <c r="A248" s="69">
        <v>16893</v>
      </c>
      <c r="B248" s="82">
        <v>3.9300000000000002E-2</v>
      </c>
      <c r="C248" s="65">
        <v>3.3800000000000004E-2</v>
      </c>
      <c r="D248" s="65">
        <v>1.6999999999999999E-3</v>
      </c>
      <c r="E248" s="65">
        <v>2.0499999999999997E-3</v>
      </c>
      <c r="F248" s="65">
        <v>2.1333333333333334E-3</v>
      </c>
      <c r="G248" s="65">
        <v>2.0916666666666666E-3</v>
      </c>
      <c r="H248" s="65">
        <v>2.2083333333333334E-3</v>
      </c>
      <c r="I248" s="65">
        <f t="shared" si="33"/>
        <v>3.7600000000000001E-2</v>
      </c>
      <c r="J248" s="65">
        <f t="shared" si="37"/>
        <v>3.7208333333333336E-2</v>
      </c>
      <c r="K248" s="65">
        <f t="shared" si="38"/>
        <v>3.1591666666666671E-2</v>
      </c>
      <c r="L248" s="73">
        <f t="shared" si="34"/>
        <v>0.31739674635118398</v>
      </c>
      <c r="M248" s="73">
        <f t="shared" si="35"/>
        <v>2.0399999999999998E-2</v>
      </c>
      <c r="N248" s="73">
        <f t="shared" si="39"/>
        <v>2.5099999999999997E-2</v>
      </c>
      <c r="O248" s="74">
        <f t="shared" si="36"/>
        <v>0.296996746351184</v>
      </c>
      <c r="P248" s="73">
        <f t="shared" si="40"/>
        <v>0.29229674635118397</v>
      </c>
      <c r="Q248" s="73">
        <f t="shared" si="41"/>
        <v>0.47439881672959117</v>
      </c>
      <c r="R248" s="73">
        <f t="shared" si="42"/>
        <v>2.6500000000000003E-2</v>
      </c>
      <c r="S248" s="74">
        <f t="shared" si="43"/>
        <v>0.44789881672959114</v>
      </c>
      <c r="U248" s="75"/>
      <c r="V248" s="75"/>
      <c r="W248" s="75"/>
      <c r="X248" s="75"/>
      <c r="Y248" s="75"/>
      <c r="Z248" s="75"/>
      <c r="AA248" s="75"/>
      <c r="AB248" s="75"/>
      <c r="AC248" s="75"/>
      <c r="AE248" s="75"/>
      <c r="AF248" s="75"/>
      <c r="AG248" s="75"/>
      <c r="AH248" s="75"/>
      <c r="AI248" s="75"/>
      <c r="AJ248" s="75"/>
      <c r="AK248" s="75"/>
      <c r="AL248" s="75"/>
      <c r="AM248" s="75"/>
      <c r="AO248" s="75"/>
      <c r="AP248" s="75"/>
      <c r="AQ248" s="75"/>
      <c r="AR248" s="75"/>
      <c r="AS248" s="75"/>
      <c r="AT248" s="75"/>
      <c r="AU248" s="75"/>
      <c r="AV248" s="75"/>
      <c r="AW248" s="75"/>
    </row>
    <row r="249" spans="1:49">
      <c r="A249" s="69">
        <v>16923</v>
      </c>
      <c r="B249" s="82">
        <v>2.8799999999999999E-2</v>
      </c>
      <c r="C249" s="65">
        <v>3.0099999999999998E-2</v>
      </c>
      <c r="D249" s="65">
        <v>1.8E-3</v>
      </c>
      <c r="E249" s="65">
        <v>2.0916666666666666E-3</v>
      </c>
      <c r="F249" s="65">
        <v>2.15E-3</v>
      </c>
      <c r="G249" s="65">
        <v>2.1208333333333331E-3</v>
      </c>
      <c r="H249" s="65">
        <v>2.2416666666666665E-3</v>
      </c>
      <c r="I249" s="65">
        <f t="shared" si="33"/>
        <v>2.7E-2</v>
      </c>
      <c r="J249" s="65">
        <f t="shared" si="37"/>
        <v>2.6679166666666667E-2</v>
      </c>
      <c r="K249" s="65">
        <f t="shared" si="38"/>
        <v>2.7858333333333332E-2</v>
      </c>
      <c r="L249" s="73">
        <f t="shared" si="34"/>
        <v>0.32941419582746256</v>
      </c>
      <c r="M249" s="73">
        <f t="shared" si="35"/>
        <v>2.1600000000000001E-2</v>
      </c>
      <c r="N249" s="73">
        <f t="shared" si="39"/>
        <v>2.5449999999999997E-2</v>
      </c>
      <c r="O249" s="74">
        <f t="shared" si="36"/>
        <v>0.30781419582746256</v>
      </c>
      <c r="P249" s="73">
        <f t="shared" si="40"/>
        <v>0.30396419582746259</v>
      </c>
      <c r="Q249" s="73">
        <f t="shared" si="41"/>
        <v>0.49324375293791389</v>
      </c>
      <c r="R249" s="73">
        <f t="shared" si="42"/>
        <v>2.69E-2</v>
      </c>
      <c r="S249" s="74">
        <f t="shared" si="43"/>
        <v>0.46634375293791391</v>
      </c>
      <c r="U249" s="75"/>
      <c r="V249" s="75"/>
      <c r="W249" s="75"/>
      <c r="X249" s="75"/>
      <c r="Y249" s="75"/>
      <c r="Z249" s="75"/>
      <c r="AA249" s="75"/>
      <c r="AB249" s="75"/>
      <c r="AC249" s="75"/>
      <c r="AE249" s="75"/>
      <c r="AF249" s="75"/>
      <c r="AG249" s="75"/>
      <c r="AH249" s="75"/>
      <c r="AI249" s="75"/>
      <c r="AJ249" s="75"/>
      <c r="AK249" s="75"/>
      <c r="AL249" s="75"/>
      <c r="AM249" s="75"/>
      <c r="AO249" s="75"/>
      <c r="AP249" s="75"/>
      <c r="AQ249" s="75"/>
      <c r="AR249" s="75"/>
      <c r="AS249" s="75"/>
      <c r="AT249" s="75"/>
      <c r="AU249" s="75"/>
      <c r="AV249" s="75"/>
      <c r="AW249" s="75"/>
    </row>
    <row r="250" spans="1:49">
      <c r="A250" s="69">
        <v>16954</v>
      </c>
      <c r="B250" s="82">
        <v>-3.6999999999999998E-2</v>
      </c>
      <c r="C250" s="65">
        <v>-2.76E-2</v>
      </c>
      <c r="D250" s="65">
        <v>1.6000000000000001E-3</v>
      </c>
      <c r="E250" s="65">
        <v>2.075E-3</v>
      </c>
      <c r="F250" s="65">
        <v>2.1583333333333333E-3</v>
      </c>
      <c r="G250" s="65">
        <v>2.1166666666666669E-3</v>
      </c>
      <c r="H250" s="65">
        <v>2.2500000000000003E-3</v>
      </c>
      <c r="I250" s="65">
        <f t="shared" si="33"/>
        <v>-3.8599999999999995E-2</v>
      </c>
      <c r="J250" s="65">
        <f t="shared" si="37"/>
        <v>-3.9116666666666668E-2</v>
      </c>
      <c r="K250" s="65">
        <f t="shared" si="38"/>
        <v>-2.9850000000000002E-2</v>
      </c>
      <c r="L250" s="73">
        <f t="shared" si="34"/>
        <v>0.28112265644135559</v>
      </c>
      <c r="M250" s="73">
        <f t="shared" si="35"/>
        <v>1.9200000000000002E-2</v>
      </c>
      <c r="N250" s="73">
        <f t="shared" si="39"/>
        <v>2.5400000000000002E-2</v>
      </c>
      <c r="O250" s="74">
        <f t="shared" si="36"/>
        <v>0.26192265644135559</v>
      </c>
      <c r="P250" s="73">
        <f t="shared" si="40"/>
        <v>0.25572265644135561</v>
      </c>
      <c r="Q250" s="73">
        <f t="shared" si="41"/>
        <v>0.36187415621536978</v>
      </c>
      <c r="R250" s="73">
        <f t="shared" si="42"/>
        <v>2.7000000000000003E-2</v>
      </c>
      <c r="S250" s="74">
        <f t="shared" si="43"/>
        <v>0.33487415621536976</v>
      </c>
      <c r="U250" s="75"/>
      <c r="V250" s="75"/>
      <c r="W250" s="75"/>
      <c r="X250" s="75"/>
      <c r="Y250" s="75"/>
      <c r="Z250" s="75"/>
      <c r="AA250" s="75"/>
      <c r="AB250" s="75"/>
      <c r="AC250" s="75"/>
      <c r="AE250" s="75"/>
      <c r="AF250" s="75"/>
      <c r="AG250" s="75"/>
      <c r="AH250" s="75"/>
      <c r="AI250" s="75"/>
      <c r="AJ250" s="75"/>
      <c r="AK250" s="75"/>
      <c r="AL250" s="75"/>
      <c r="AM250" s="75"/>
      <c r="AO250" s="75"/>
      <c r="AP250" s="75"/>
      <c r="AQ250" s="75"/>
      <c r="AR250" s="75"/>
      <c r="AS250" s="75"/>
      <c r="AT250" s="75"/>
      <c r="AU250" s="75"/>
      <c r="AV250" s="75"/>
      <c r="AW250" s="75"/>
    </row>
    <row r="251" spans="1:49">
      <c r="A251" s="69">
        <v>16984</v>
      </c>
      <c r="B251" s="82">
        <v>-2.3900000000000001E-2</v>
      </c>
      <c r="C251" s="65">
        <v>-3.95E-2</v>
      </c>
      <c r="D251" s="65">
        <v>1.9E-3</v>
      </c>
      <c r="E251" s="65">
        <v>2.0666666666666667E-3</v>
      </c>
      <c r="F251" s="65">
        <v>2.1583333333333333E-3</v>
      </c>
      <c r="G251" s="65">
        <v>2.1124999999999998E-3</v>
      </c>
      <c r="H251" s="65">
        <v>2.2416666666666665E-3</v>
      </c>
      <c r="I251" s="65">
        <f t="shared" si="33"/>
        <v>-2.58E-2</v>
      </c>
      <c r="J251" s="65">
        <f t="shared" si="37"/>
        <v>-2.6012500000000001E-2</v>
      </c>
      <c r="K251" s="65">
        <f t="shared" si="38"/>
        <v>-4.174166666666667E-2</v>
      </c>
      <c r="L251" s="73">
        <f t="shared" si="34"/>
        <v>0.2734254836582557</v>
      </c>
      <c r="M251" s="73">
        <f t="shared" si="35"/>
        <v>2.2800000000000001E-2</v>
      </c>
      <c r="N251" s="73">
        <f t="shared" si="39"/>
        <v>2.5349999999999998E-2</v>
      </c>
      <c r="O251" s="74">
        <f t="shared" si="36"/>
        <v>0.25062548365825571</v>
      </c>
      <c r="P251" s="73">
        <f t="shared" si="40"/>
        <v>0.24807548365825571</v>
      </c>
      <c r="Q251" s="73">
        <f t="shared" si="41"/>
        <v>0.31478553326451131</v>
      </c>
      <c r="R251" s="73">
        <f t="shared" si="42"/>
        <v>2.69E-2</v>
      </c>
      <c r="S251" s="74">
        <f t="shared" si="43"/>
        <v>0.28788553326451133</v>
      </c>
      <c r="U251" s="75"/>
      <c r="V251" s="75"/>
      <c r="W251" s="75"/>
      <c r="X251" s="75"/>
      <c r="Y251" s="75"/>
      <c r="Z251" s="75"/>
      <c r="AA251" s="75"/>
      <c r="AB251" s="75"/>
      <c r="AC251" s="75"/>
      <c r="AE251" s="75"/>
      <c r="AF251" s="75"/>
      <c r="AG251" s="75"/>
      <c r="AH251" s="75"/>
      <c r="AI251" s="75"/>
      <c r="AJ251" s="75"/>
      <c r="AK251" s="75"/>
      <c r="AL251" s="75"/>
      <c r="AM251" s="75"/>
      <c r="AO251" s="75"/>
      <c r="AP251" s="75"/>
      <c r="AQ251" s="75"/>
      <c r="AR251" s="75"/>
      <c r="AS251" s="75"/>
      <c r="AT251" s="75"/>
      <c r="AU251" s="75"/>
      <c r="AV251" s="75"/>
      <c r="AW251" s="75"/>
    </row>
    <row r="252" spans="1:49">
      <c r="A252" s="69">
        <v>17015</v>
      </c>
      <c r="B252" s="82">
        <v>-6.7400000000000002E-2</v>
      </c>
      <c r="C252" s="65">
        <v>-7.2399999999999992E-2</v>
      </c>
      <c r="D252" s="65">
        <v>1.6999999999999999E-3</v>
      </c>
      <c r="E252" s="65">
        <v>2.0916666666666666E-3</v>
      </c>
      <c r="F252" s="65">
        <v>2.1833333333333336E-3</v>
      </c>
      <c r="G252" s="65">
        <v>2.1375000000000001E-3</v>
      </c>
      <c r="H252" s="65">
        <v>2.2583333333333331E-3</v>
      </c>
      <c r="I252" s="65">
        <f t="shared" si="33"/>
        <v>-6.9099999999999995E-2</v>
      </c>
      <c r="J252" s="65">
        <f t="shared" si="37"/>
        <v>-6.9537500000000002E-2</v>
      </c>
      <c r="K252" s="65">
        <f t="shared" si="38"/>
        <v>-7.4658333333333327E-2</v>
      </c>
      <c r="L252" s="73">
        <f t="shared" si="34"/>
        <v>0.11605733113399941</v>
      </c>
      <c r="M252" s="73">
        <f t="shared" si="35"/>
        <v>2.0399999999999998E-2</v>
      </c>
      <c r="N252" s="73">
        <f t="shared" si="39"/>
        <v>2.5649999999999999E-2</v>
      </c>
      <c r="O252" s="74">
        <f t="shared" si="36"/>
        <v>9.5657331133999407E-2</v>
      </c>
      <c r="P252" s="73">
        <f t="shared" si="40"/>
        <v>9.0407331133999402E-2</v>
      </c>
      <c r="Q252" s="73">
        <f t="shared" si="41"/>
        <v>0.21582600005598751</v>
      </c>
      <c r="R252" s="73">
        <f t="shared" si="42"/>
        <v>2.7099999999999999E-2</v>
      </c>
      <c r="S252" s="74">
        <f t="shared" si="43"/>
        <v>0.1887260000559875</v>
      </c>
      <c r="U252" s="75"/>
      <c r="V252" s="75"/>
      <c r="W252" s="75"/>
      <c r="X252" s="75"/>
      <c r="Y252" s="75"/>
      <c r="Z252" s="75"/>
      <c r="AA252" s="75"/>
      <c r="AB252" s="75"/>
      <c r="AC252" s="75"/>
      <c r="AE252" s="75"/>
      <c r="AF252" s="75"/>
      <c r="AG252" s="75"/>
      <c r="AH252" s="75"/>
      <c r="AI252" s="75"/>
      <c r="AJ252" s="75"/>
      <c r="AK252" s="75"/>
      <c r="AL252" s="75"/>
      <c r="AM252" s="75"/>
      <c r="AO252" s="75"/>
      <c r="AP252" s="75"/>
      <c r="AQ252" s="75"/>
      <c r="AR252" s="75"/>
      <c r="AS252" s="75"/>
      <c r="AT252" s="75"/>
      <c r="AU252" s="75"/>
      <c r="AV252" s="75"/>
      <c r="AW252" s="75"/>
    </row>
    <row r="253" spans="1:49">
      <c r="A253" s="69">
        <v>17046</v>
      </c>
      <c r="B253" s="82">
        <v>-9.9699999999999997E-2</v>
      </c>
      <c r="C253" s="65">
        <v>-0.1051</v>
      </c>
      <c r="D253" s="65">
        <v>1.8E-3</v>
      </c>
      <c r="E253" s="65">
        <v>2.15E-3</v>
      </c>
      <c r="F253" s="65">
        <v>2.2333333333333337E-3</v>
      </c>
      <c r="G253" s="65">
        <v>2.1916666666666668E-3</v>
      </c>
      <c r="H253" s="65">
        <v>2.2916666666666667E-3</v>
      </c>
      <c r="I253" s="65">
        <f t="shared" si="33"/>
        <v>-0.10149999999999999</v>
      </c>
      <c r="J253" s="65">
        <f t="shared" si="37"/>
        <v>-0.10189166666666666</v>
      </c>
      <c r="K253" s="65">
        <f t="shared" si="38"/>
        <v>-0.10739166666666666</v>
      </c>
      <c r="L253" s="73">
        <f t="shared" si="34"/>
        <v>-3.7376494328472898E-2</v>
      </c>
      <c r="M253" s="73">
        <f t="shared" si="35"/>
        <v>2.1600000000000001E-2</v>
      </c>
      <c r="N253" s="73">
        <f t="shared" si="39"/>
        <v>2.6300000000000004E-2</v>
      </c>
      <c r="O253" s="74">
        <f t="shared" si="36"/>
        <v>-5.8976494328472899E-2</v>
      </c>
      <c r="P253" s="73">
        <f t="shared" si="40"/>
        <v>-6.3676494328472902E-2</v>
      </c>
      <c r="Q253" s="73">
        <f t="shared" si="41"/>
        <v>1.3169464056339342E-2</v>
      </c>
      <c r="R253" s="73">
        <f t="shared" si="42"/>
        <v>2.75E-2</v>
      </c>
      <c r="S253" s="74">
        <f t="shared" si="43"/>
        <v>-1.4330535943660658E-2</v>
      </c>
      <c r="U253" s="75"/>
      <c r="V253" s="75"/>
      <c r="W253" s="75"/>
      <c r="X253" s="75"/>
      <c r="Y253" s="75"/>
      <c r="Z253" s="75"/>
      <c r="AA253" s="75"/>
      <c r="AB253" s="75"/>
      <c r="AC253" s="75"/>
      <c r="AE253" s="75"/>
      <c r="AF253" s="75"/>
      <c r="AG253" s="75"/>
      <c r="AH253" s="75"/>
      <c r="AI253" s="75"/>
      <c r="AJ253" s="75"/>
      <c r="AK253" s="75"/>
      <c r="AL253" s="75"/>
      <c r="AM253" s="75"/>
      <c r="AO253" s="75"/>
      <c r="AP253" s="75"/>
      <c r="AQ253" s="75"/>
      <c r="AR253" s="75"/>
      <c r="AS253" s="75"/>
      <c r="AT253" s="75"/>
      <c r="AU253" s="75"/>
      <c r="AV253" s="75"/>
      <c r="AW253" s="75"/>
    </row>
    <row r="254" spans="1:49">
      <c r="A254" s="69">
        <v>17076</v>
      </c>
      <c r="B254" s="82">
        <v>-6.0000000000000001E-3</v>
      </c>
      <c r="C254" s="65">
        <v>2.1999999999999999E-2</v>
      </c>
      <c r="D254" s="65">
        <v>1.9E-3</v>
      </c>
      <c r="E254" s="65">
        <v>2.1666666666666666E-3</v>
      </c>
      <c r="F254" s="65">
        <v>2.2500000000000003E-3</v>
      </c>
      <c r="G254" s="65">
        <v>2.2083333333333334E-3</v>
      </c>
      <c r="H254" s="65">
        <v>2.3E-3</v>
      </c>
      <c r="I254" s="65">
        <f t="shared" si="33"/>
        <v>-7.9000000000000008E-3</v>
      </c>
      <c r="J254" s="65">
        <f t="shared" si="37"/>
        <v>-8.2083333333333331E-3</v>
      </c>
      <c r="K254" s="65">
        <f t="shared" si="38"/>
        <v>1.9699999999999999E-2</v>
      </c>
      <c r="L254" s="73">
        <f t="shared" si="34"/>
        <v>-7.3001584346543247E-2</v>
      </c>
      <c r="M254" s="73">
        <f t="shared" si="35"/>
        <v>2.2800000000000001E-2</v>
      </c>
      <c r="N254" s="73">
        <f t="shared" si="39"/>
        <v>2.6500000000000003E-2</v>
      </c>
      <c r="O254" s="74">
        <f t="shared" si="36"/>
        <v>-9.5801584346543248E-2</v>
      </c>
      <c r="P254" s="73">
        <f t="shared" si="40"/>
        <v>-9.9501584346543243E-2</v>
      </c>
      <c r="Q254" s="73">
        <f t="shared" si="41"/>
        <v>-2.691552272758313E-2</v>
      </c>
      <c r="R254" s="73">
        <f t="shared" si="42"/>
        <v>2.76E-2</v>
      </c>
      <c r="S254" s="74">
        <f t="shared" si="43"/>
        <v>-5.4515522727583129E-2</v>
      </c>
      <c r="U254" s="75"/>
      <c r="V254" s="75"/>
      <c r="W254" s="75"/>
      <c r="X254" s="75"/>
      <c r="Y254" s="75"/>
      <c r="Z254" s="75"/>
      <c r="AA254" s="75"/>
      <c r="AB254" s="75"/>
      <c r="AC254" s="75"/>
      <c r="AE254" s="75"/>
      <c r="AF254" s="75"/>
      <c r="AG254" s="75"/>
      <c r="AH254" s="75"/>
      <c r="AI254" s="75"/>
      <c r="AJ254" s="75"/>
      <c r="AK254" s="75"/>
      <c r="AL254" s="75"/>
      <c r="AM254" s="75"/>
      <c r="AO254" s="75"/>
      <c r="AP254" s="75"/>
      <c r="AQ254" s="75"/>
      <c r="AR254" s="75"/>
      <c r="AS254" s="75"/>
      <c r="AT254" s="75"/>
      <c r="AU254" s="75"/>
      <c r="AV254" s="75"/>
      <c r="AW254" s="75"/>
    </row>
    <row r="255" spans="1:49">
      <c r="A255" s="69">
        <v>17107</v>
      </c>
      <c r="B255" s="82">
        <v>-2.7000000000000001E-3</v>
      </c>
      <c r="C255" s="65">
        <v>5.7999999999999996E-3</v>
      </c>
      <c r="D255" s="65">
        <v>1.8E-3</v>
      </c>
      <c r="E255" s="65">
        <v>2.1583333333333333E-3</v>
      </c>
      <c r="F255" s="65">
        <v>2.2416666666666665E-3</v>
      </c>
      <c r="G255" s="65">
        <v>2.1999999999999997E-3</v>
      </c>
      <c r="H255" s="65">
        <v>2.3E-3</v>
      </c>
      <c r="I255" s="65">
        <f t="shared" si="33"/>
        <v>-4.5000000000000005E-3</v>
      </c>
      <c r="J255" s="65">
        <f t="shared" si="37"/>
        <v>-4.8999999999999998E-3</v>
      </c>
      <c r="K255" s="65">
        <f t="shared" si="38"/>
        <v>3.4999999999999996E-3</v>
      </c>
      <c r="L255" s="73">
        <f t="shared" si="34"/>
        <v>-0.11071996928511718</v>
      </c>
      <c r="M255" s="73">
        <f t="shared" si="35"/>
        <v>2.1600000000000001E-2</v>
      </c>
      <c r="N255" s="73">
        <f t="shared" si="39"/>
        <v>2.6399999999999996E-2</v>
      </c>
      <c r="O255" s="74">
        <f t="shared" si="36"/>
        <v>-0.13231996928511719</v>
      </c>
      <c r="P255" s="73">
        <f t="shared" si="40"/>
        <v>-0.13711996928511719</v>
      </c>
      <c r="Q255" s="73">
        <f t="shared" si="41"/>
        <v>-6.5296182560789617E-2</v>
      </c>
      <c r="R255" s="73">
        <f t="shared" si="42"/>
        <v>2.76E-2</v>
      </c>
      <c r="S255" s="74">
        <f t="shared" si="43"/>
        <v>-9.2896182560789617E-2</v>
      </c>
      <c r="U255" s="75"/>
      <c r="V255" s="75"/>
      <c r="W255" s="75"/>
      <c r="X255" s="75"/>
      <c r="Y255" s="75"/>
      <c r="Z255" s="75"/>
      <c r="AA255" s="75"/>
      <c r="AB255" s="75"/>
      <c r="AC255" s="75"/>
      <c r="AE255" s="75"/>
      <c r="AF255" s="75"/>
      <c r="AG255" s="75"/>
      <c r="AH255" s="75"/>
      <c r="AI255" s="75"/>
      <c r="AJ255" s="75"/>
      <c r="AK255" s="75"/>
      <c r="AL255" s="75"/>
      <c r="AM255" s="75"/>
      <c r="AO255" s="75"/>
      <c r="AP255" s="75"/>
      <c r="AQ255" s="75"/>
      <c r="AR255" s="75"/>
      <c r="AS255" s="75"/>
      <c r="AT255" s="75"/>
      <c r="AU255" s="75"/>
      <c r="AV255" s="75"/>
      <c r="AW255" s="75"/>
    </row>
    <row r="256" spans="1:49">
      <c r="A256" s="69">
        <v>17137</v>
      </c>
      <c r="B256" s="82">
        <v>4.5699999999999998E-2</v>
      </c>
      <c r="C256" s="65">
        <v>7.0599999999999996E-2</v>
      </c>
      <c r="D256" s="65">
        <v>1.9E-3</v>
      </c>
      <c r="E256" s="65">
        <v>2.1749999999999999E-3</v>
      </c>
      <c r="F256" s="65">
        <v>2.2416666666666665E-3</v>
      </c>
      <c r="G256" s="65">
        <v>2.2083333333333334E-3</v>
      </c>
      <c r="H256" s="65">
        <v>2.3E-3</v>
      </c>
      <c r="I256" s="65">
        <f t="shared" si="33"/>
        <v>4.3799999999999999E-2</v>
      </c>
      <c r="J256" s="65">
        <f t="shared" si="37"/>
        <v>4.3491666666666665E-2</v>
      </c>
      <c r="K256" s="65">
        <f t="shared" si="38"/>
        <v>6.83E-2</v>
      </c>
      <c r="L256" s="73">
        <f t="shared" si="34"/>
        <v>-8.0743250179366566E-2</v>
      </c>
      <c r="M256" s="73">
        <f t="shared" si="35"/>
        <v>2.2800000000000001E-2</v>
      </c>
      <c r="N256" s="73">
        <f t="shared" si="39"/>
        <v>2.6500000000000003E-2</v>
      </c>
      <c r="O256" s="74">
        <f t="shared" si="36"/>
        <v>-0.10354325017936657</v>
      </c>
      <c r="P256" s="73">
        <f t="shared" si="40"/>
        <v>-0.10724325017936656</v>
      </c>
      <c r="Q256" s="73">
        <f t="shared" si="41"/>
        <v>1.2540632348900571E-2</v>
      </c>
      <c r="R256" s="73">
        <f t="shared" si="42"/>
        <v>2.76E-2</v>
      </c>
      <c r="S256" s="74">
        <f t="shared" si="43"/>
        <v>-1.5059367651099428E-2</v>
      </c>
      <c r="U256" s="75"/>
      <c r="V256" s="75"/>
      <c r="W256" s="75"/>
      <c r="X256" s="75"/>
      <c r="Y256" s="75"/>
      <c r="Z256" s="75"/>
      <c r="AA256" s="75"/>
      <c r="AB256" s="75"/>
      <c r="AC256" s="75"/>
      <c r="AE256" s="75"/>
      <c r="AF256" s="75"/>
      <c r="AG256" s="75"/>
      <c r="AH256" s="75"/>
      <c r="AI256" s="75"/>
      <c r="AJ256" s="75"/>
      <c r="AK256" s="75"/>
      <c r="AL256" s="75"/>
      <c r="AM256" s="75"/>
      <c r="AO256" s="75"/>
      <c r="AP256" s="75"/>
      <c r="AQ256" s="75"/>
      <c r="AR256" s="75"/>
      <c r="AS256" s="75"/>
      <c r="AT256" s="75"/>
      <c r="AU256" s="75"/>
      <c r="AV256" s="75"/>
      <c r="AW256" s="75"/>
    </row>
    <row r="257" spans="1:49">
      <c r="A257" s="69">
        <v>17168</v>
      </c>
      <c r="B257" s="82">
        <v>2.5499999999999998E-2</v>
      </c>
      <c r="C257" s="65">
        <v>-2.0000000000000012E-4</v>
      </c>
      <c r="D257" s="65">
        <v>1.8E-3</v>
      </c>
      <c r="E257" s="65">
        <v>2.1416666666666663E-3</v>
      </c>
      <c r="F257" s="65">
        <v>2.2083333333333334E-3</v>
      </c>
      <c r="G257" s="65">
        <v>2.1749999999999999E-3</v>
      </c>
      <c r="H257" s="65">
        <v>2.2666666666666668E-3</v>
      </c>
      <c r="I257" s="65">
        <f t="shared" si="33"/>
        <v>2.3699999999999999E-2</v>
      </c>
      <c r="J257" s="65">
        <f t="shared" si="37"/>
        <v>2.3324999999999999E-2</v>
      </c>
      <c r="K257" s="65">
        <f t="shared" si="38"/>
        <v>-2.4666666666666669E-3</v>
      </c>
      <c r="L257" s="73">
        <f t="shared" si="34"/>
        <v>-0.12012525952859809</v>
      </c>
      <c r="M257" s="73">
        <f t="shared" si="35"/>
        <v>2.1600000000000001E-2</v>
      </c>
      <c r="N257" s="73">
        <f t="shared" si="39"/>
        <v>2.6099999999999998E-2</v>
      </c>
      <c r="O257" s="74">
        <f t="shared" si="36"/>
        <v>-0.1417252595285981</v>
      </c>
      <c r="P257" s="73">
        <f t="shared" si="40"/>
        <v>-0.14622525952859811</v>
      </c>
      <c r="Q257" s="73">
        <f t="shared" si="41"/>
        <v>-9.6045964619670521E-2</v>
      </c>
      <c r="R257" s="73">
        <f t="shared" si="42"/>
        <v>2.7200000000000002E-2</v>
      </c>
      <c r="S257" s="74">
        <f t="shared" si="43"/>
        <v>-0.12324596461967052</v>
      </c>
      <c r="U257" s="75"/>
      <c r="V257" s="75"/>
      <c r="W257" s="75"/>
      <c r="X257" s="75"/>
      <c r="Y257" s="75"/>
      <c r="Z257" s="75"/>
      <c r="AA257" s="75"/>
      <c r="AB257" s="75"/>
      <c r="AC257" s="75"/>
      <c r="AE257" s="75"/>
      <c r="AF257" s="75"/>
      <c r="AG257" s="75"/>
      <c r="AH257" s="75"/>
      <c r="AI257" s="75"/>
      <c r="AJ257" s="75"/>
      <c r="AK257" s="75"/>
      <c r="AL257" s="75"/>
      <c r="AM257" s="75"/>
      <c r="AO257" s="75"/>
      <c r="AP257" s="75"/>
      <c r="AQ257" s="75"/>
      <c r="AR257" s="75"/>
      <c r="AS257" s="75"/>
      <c r="AT257" s="75"/>
      <c r="AU257" s="75"/>
      <c r="AV257" s="75"/>
      <c r="AW257" s="75"/>
    </row>
    <row r="258" spans="1:49">
      <c r="A258" s="69">
        <v>17199</v>
      </c>
      <c r="B258" s="82">
        <v>-7.7000000000000002E-3</v>
      </c>
      <c r="C258" s="65">
        <v>-8.8999999999999999E-3</v>
      </c>
      <c r="D258" s="65">
        <v>1.6000000000000001E-3</v>
      </c>
      <c r="E258" s="65">
        <v>2.1250000000000002E-3</v>
      </c>
      <c r="F258" s="65">
        <v>2.2000000000000001E-3</v>
      </c>
      <c r="G258" s="65">
        <v>2.1624999999999999E-3</v>
      </c>
      <c r="H258" s="65">
        <v>2.2666666666666668E-3</v>
      </c>
      <c r="I258" s="65">
        <f t="shared" si="33"/>
        <v>-9.300000000000001E-3</v>
      </c>
      <c r="J258" s="65">
        <f t="shared" si="37"/>
        <v>-9.8624999999999997E-3</v>
      </c>
      <c r="K258" s="65">
        <f t="shared" si="38"/>
        <v>-1.1166666666666667E-2</v>
      </c>
      <c r="L258" s="73">
        <f t="shared" si="34"/>
        <v>-6.7101501261061958E-2</v>
      </c>
      <c r="M258" s="73">
        <f t="shared" si="35"/>
        <v>1.9200000000000002E-2</v>
      </c>
      <c r="N258" s="73">
        <f t="shared" si="39"/>
        <v>2.5950000000000001E-2</v>
      </c>
      <c r="O258" s="74">
        <f t="shared" si="36"/>
        <v>-8.6301501261061953E-2</v>
      </c>
      <c r="P258" s="73">
        <f t="shared" si="40"/>
        <v>-9.3051501261061959E-2</v>
      </c>
      <c r="Q258" s="73">
        <f t="shared" si="41"/>
        <v>-4.2832431126661907E-2</v>
      </c>
      <c r="R258" s="73">
        <f t="shared" si="42"/>
        <v>2.7200000000000002E-2</v>
      </c>
      <c r="S258" s="74">
        <f t="shared" si="43"/>
        <v>-7.0032431126661909E-2</v>
      </c>
      <c r="U258" s="75"/>
      <c r="V258" s="75"/>
      <c r="W258" s="75"/>
      <c r="X258" s="75"/>
      <c r="Y258" s="75"/>
      <c r="Z258" s="75"/>
      <c r="AA258" s="75"/>
      <c r="AB258" s="75"/>
      <c r="AC258" s="75"/>
      <c r="AE258" s="75"/>
      <c r="AF258" s="75"/>
      <c r="AG258" s="75"/>
      <c r="AH258" s="75"/>
      <c r="AI258" s="75"/>
      <c r="AJ258" s="75"/>
      <c r="AK258" s="75"/>
      <c r="AL258" s="75"/>
      <c r="AM258" s="75"/>
      <c r="AO258" s="75"/>
      <c r="AP258" s="75"/>
      <c r="AQ258" s="75"/>
      <c r="AR258" s="75"/>
      <c r="AS258" s="75"/>
      <c r="AT258" s="75"/>
      <c r="AU258" s="75"/>
      <c r="AV258" s="75"/>
      <c r="AW258" s="75"/>
    </row>
    <row r="259" spans="1:49">
      <c r="A259" s="69">
        <v>17227</v>
      </c>
      <c r="B259" s="82">
        <v>-1.49E-2</v>
      </c>
      <c r="C259" s="65">
        <v>-3.6399999999999995E-2</v>
      </c>
      <c r="D259" s="65">
        <v>1.8E-3</v>
      </c>
      <c r="E259" s="65">
        <v>2.1250000000000002E-3</v>
      </c>
      <c r="F259" s="65">
        <v>2.2000000000000001E-3</v>
      </c>
      <c r="G259" s="65">
        <v>2.1624999999999999E-3</v>
      </c>
      <c r="H259" s="65">
        <v>2.2666666666666668E-3</v>
      </c>
      <c r="I259" s="65">
        <f t="shared" si="33"/>
        <v>-1.67E-2</v>
      </c>
      <c r="J259" s="65">
        <f t="shared" si="37"/>
        <v>-1.7062500000000001E-2</v>
      </c>
      <c r="K259" s="65">
        <f t="shared" si="38"/>
        <v>-3.8666666666666662E-2</v>
      </c>
      <c r="L259" s="73">
        <f t="shared" si="34"/>
        <v>-0.12309321459186295</v>
      </c>
      <c r="M259" s="73">
        <f t="shared" si="35"/>
        <v>2.1600000000000001E-2</v>
      </c>
      <c r="N259" s="73">
        <f t="shared" si="39"/>
        <v>2.5950000000000001E-2</v>
      </c>
      <c r="O259" s="74">
        <f t="shared" si="36"/>
        <v>-0.14469321459186296</v>
      </c>
      <c r="P259" s="73">
        <f t="shared" si="40"/>
        <v>-0.14904321459186295</v>
      </c>
      <c r="Q259" s="73">
        <f t="shared" si="41"/>
        <v>-0.13241776938543071</v>
      </c>
      <c r="R259" s="73">
        <f t="shared" si="42"/>
        <v>2.7200000000000002E-2</v>
      </c>
      <c r="S259" s="74">
        <f t="shared" si="43"/>
        <v>-0.15961776938543071</v>
      </c>
      <c r="U259" s="75"/>
      <c r="V259" s="75"/>
      <c r="W259" s="75"/>
      <c r="X259" s="75"/>
      <c r="Y259" s="75"/>
      <c r="Z259" s="75"/>
      <c r="AA259" s="75"/>
      <c r="AB259" s="75"/>
      <c r="AC259" s="75"/>
      <c r="AE259" s="75"/>
      <c r="AF259" s="75"/>
      <c r="AG259" s="75"/>
      <c r="AH259" s="75"/>
      <c r="AI259" s="75"/>
      <c r="AJ259" s="75"/>
      <c r="AK259" s="75"/>
      <c r="AL259" s="75"/>
      <c r="AM259" s="75"/>
      <c r="AO259" s="75"/>
      <c r="AP259" s="75"/>
      <c r="AQ259" s="75"/>
      <c r="AR259" s="75"/>
      <c r="AS259" s="75"/>
      <c r="AT259" s="75"/>
      <c r="AU259" s="75"/>
      <c r="AV259" s="75"/>
      <c r="AW259" s="75"/>
    </row>
    <row r="260" spans="1:49">
      <c r="A260" s="69">
        <v>17258</v>
      </c>
      <c r="B260" s="82">
        <v>-3.6299999999999999E-2</v>
      </c>
      <c r="C260" s="65">
        <v>-3.2000000000000001E-2</v>
      </c>
      <c r="D260" s="65">
        <v>1.6999999999999999E-3</v>
      </c>
      <c r="E260" s="65">
        <v>2.1083333333333332E-3</v>
      </c>
      <c r="F260" s="65">
        <v>2.1916666666666664E-3</v>
      </c>
      <c r="G260" s="65">
        <v>2.1499999999999996E-3</v>
      </c>
      <c r="H260" s="65">
        <v>2.2500000000000003E-3</v>
      </c>
      <c r="I260" s="65">
        <f t="shared" si="33"/>
        <v>-3.7999999999999999E-2</v>
      </c>
      <c r="J260" s="65">
        <f t="shared" si="37"/>
        <v>-3.8449999999999998E-2</v>
      </c>
      <c r="K260" s="65">
        <f t="shared" si="38"/>
        <v>-3.4250000000000003E-2</v>
      </c>
      <c r="L260" s="73">
        <f t="shared" si="34"/>
        <v>-0.18688052622166662</v>
      </c>
      <c r="M260" s="73">
        <f t="shared" si="35"/>
        <v>2.0399999999999998E-2</v>
      </c>
      <c r="N260" s="73">
        <f t="shared" si="39"/>
        <v>2.5799999999999997E-2</v>
      </c>
      <c r="O260" s="74">
        <f t="shared" si="36"/>
        <v>-0.20728052622166662</v>
      </c>
      <c r="P260" s="73">
        <f t="shared" si="40"/>
        <v>-0.21268052622166661</v>
      </c>
      <c r="Q260" s="73">
        <f t="shared" si="41"/>
        <v>-0.18763822863716073</v>
      </c>
      <c r="R260" s="73">
        <f t="shared" si="42"/>
        <v>2.7000000000000003E-2</v>
      </c>
      <c r="S260" s="74">
        <f t="shared" si="43"/>
        <v>-0.21463822863716073</v>
      </c>
      <c r="U260" s="75"/>
      <c r="V260" s="75"/>
      <c r="W260" s="75"/>
      <c r="X260" s="75"/>
      <c r="Y260" s="75"/>
      <c r="Z260" s="75"/>
      <c r="AA260" s="75"/>
      <c r="AB260" s="75"/>
      <c r="AC260" s="75"/>
      <c r="AE260" s="75"/>
      <c r="AF260" s="75"/>
      <c r="AG260" s="75"/>
      <c r="AH260" s="75"/>
      <c r="AI260" s="75"/>
      <c r="AJ260" s="75"/>
      <c r="AK260" s="75"/>
      <c r="AL260" s="75"/>
      <c r="AM260" s="75"/>
      <c r="AO260" s="75"/>
      <c r="AP260" s="75"/>
      <c r="AQ260" s="75"/>
      <c r="AR260" s="75"/>
      <c r="AS260" s="75"/>
      <c r="AT260" s="75"/>
      <c r="AU260" s="75"/>
      <c r="AV260" s="75"/>
      <c r="AW260" s="75"/>
    </row>
    <row r="261" spans="1:49">
      <c r="A261" s="69">
        <v>17288</v>
      </c>
      <c r="B261" s="82">
        <v>1.4E-3</v>
      </c>
      <c r="C261" s="65">
        <v>-2.7900000000000001E-2</v>
      </c>
      <c r="D261" s="65">
        <v>1.6999999999999999E-3</v>
      </c>
      <c r="E261" s="65">
        <v>2.1083333333333332E-3</v>
      </c>
      <c r="F261" s="65">
        <v>2.1916666666666664E-3</v>
      </c>
      <c r="G261" s="65">
        <v>2.1499999999999996E-3</v>
      </c>
      <c r="H261" s="65">
        <v>2.2500000000000003E-3</v>
      </c>
      <c r="I261" s="65">
        <f t="shared" si="33"/>
        <v>-2.9999999999999992E-4</v>
      </c>
      <c r="J261" s="65">
        <f t="shared" si="37"/>
        <v>-7.4999999999999958E-4</v>
      </c>
      <c r="K261" s="65">
        <f t="shared" si="38"/>
        <v>-3.0150000000000003E-2</v>
      </c>
      <c r="L261" s="73">
        <f t="shared" si="34"/>
        <v>-0.20853631313994658</v>
      </c>
      <c r="M261" s="73">
        <f t="shared" si="35"/>
        <v>2.0399999999999998E-2</v>
      </c>
      <c r="N261" s="73">
        <f t="shared" si="39"/>
        <v>2.5799999999999997E-2</v>
      </c>
      <c r="O261" s="74">
        <f t="shared" si="36"/>
        <v>-0.22893631313994658</v>
      </c>
      <c r="P261" s="73">
        <f t="shared" si="40"/>
        <v>-0.23433631313994657</v>
      </c>
      <c r="Q261" s="73">
        <f t="shared" si="41"/>
        <v>-0.23337843127675362</v>
      </c>
      <c r="R261" s="73">
        <f t="shared" si="42"/>
        <v>2.7000000000000003E-2</v>
      </c>
      <c r="S261" s="74">
        <f t="shared" si="43"/>
        <v>-0.26037843127675364</v>
      </c>
      <c r="U261" s="75"/>
      <c r="V261" s="75"/>
      <c r="W261" s="75"/>
      <c r="X261" s="75"/>
      <c r="Y261" s="75"/>
      <c r="Z261" s="75"/>
      <c r="AA261" s="75"/>
      <c r="AB261" s="75"/>
      <c r="AC261" s="75"/>
      <c r="AE261" s="75"/>
      <c r="AF261" s="75"/>
      <c r="AG261" s="75"/>
      <c r="AH261" s="75"/>
      <c r="AI261" s="75"/>
      <c r="AJ261" s="75"/>
      <c r="AK261" s="75"/>
      <c r="AL261" s="75"/>
      <c r="AM261" s="75"/>
      <c r="AO261" s="75"/>
      <c r="AP261" s="75"/>
      <c r="AQ261" s="75"/>
      <c r="AR261" s="75"/>
      <c r="AS261" s="75"/>
      <c r="AT261" s="75"/>
      <c r="AU261" s="75"/>
      <c r="AV261" s="75"/>
      <c r="AW261" s="75"/>
    </row>
    <row r="262" spans="1:49">
      <c r="A262" s="69">
        <v>17319</v>
      </c>
      <c r="B262" s="82">
        <v>5.5399999999999998E-2</v>
      </c>
      <c r="C262" s="65">
        <v>4.2800000000000005E-2</v>
      </c>
      <c r="D262" s="65">
        <v>1.9E-3</v>
      </c>
      <c r="E262" s="65">
        <v>2.1250000000000002E-3</v>
      </c>
      <c r="F262" s="65">
        <v>2.2000000000000001E-3</v>
      </c>
      <c r="G262" s="65">
        <v>2.1624999999999999E-3</v>
      </c>
      <c r="H262" s="65">
        <v>2.2583333333333331E-3</v>
      </c>
      <c r="I262" s="65">
        <f t="shared" ref="I262:I325" si="44">B262-D262</f>
        <v>5.3499999999999999E-2</v>
      </c>
      <c r="J262" s="65">
        <f t="shared" si="37"/>
        <v>5.32375E-2</v>
      </c>
      <c r="K262" s="65">
        <f t="shared" si="38"/>
        <v>4.054166666666667E-2</v>
      </c>
      <c r="L262" s="73">
        <f t="shared" si="34"/>
        <v>-0.13259524910477616</v>
      </c>
      <c r="M262" s="73">
        <f t="shared" si="35"/>
        <v>2.2800000000000001E-2</v>
      </c>
      <c r="N262" s="73">
        <f t="shared" si="39"/>
        <v>2.5950000000000001E-2</v>
      </c>
      <c r="O262" s="74">
        <f t="shared" si="36"/>
        <v>-0.15539524910477615</v>
      </c>
      <c r="P262" s="73">
        <f t="shared" si="40"/>
        <v>-0.15854524910477616</v>
      </c>
      <c r="Q262" s="73">
        <f t="shared" si="41"/>
        <v>-0.17787641725154157</v>
      </c>
      <c r="R262" s="73">
        <f t="shared" si="42"/>
        <v>2.7099999999999999E-2</v>
      </c>
      <c r="S262" s="74">
        <f t="shared" si="43"/>
        <v>-0.20497641725154159</v>
      </c>
      <c r="U262" s="75"/>
      <c r="V262" s="75"/>
      <c r="W262" s="75"/>
      <c r="X262" s="75"/>
      <c r="Y262" s="75"/>
      <c r="Z262" s="75"/>
      <c r="AA262" s="75"/>
      <c r="AB262" s="75"/>
      <c r="AC262" s="75"/>
      <c r="AE262" s="75"/>
      <c r="AF262" s="75"/>
      <c r="AG262" s="75"/>
      <c r="AH262" s="75"/>
      <c r="AI262" s="75"/>
      <c r="AJ262" s="75"/>
      <c r="AK262" s="75"/>
      <c r="AL262" s="75"/>
      <c r="AM262" s="75"/>
      <c r="AO262" s="75"/>
      <c r="AP262" s="75"/>
      <c r="AQ262" s="75"/>
      <c r="AR262" s="75"/>
      <c r="AS262" s="75"/>
      <c r="AT262" s="75"/>
      <c r="AU262" s="75"/>
      <c r="AV262" s="75"/>
      <c r="AW262" s="75"/>
    </row>
    <row r="263" spans="1:49">
      <c r="A263" s="69">
        <v>17349</v>
      </c>
      <c r="B263" s="82">
        <v>3.8100000000000002E-2</v>
      </c>
      <c r="C263" s="65">
        <v>2.1399999999999995E-2</v>
      </c>
      <c r="D263" s="65">
        <v>1.8E-3</v>
      </c>
      <c r="E263" s="65">
        <v>2.1250000000000002E-3</v>
      </c>
      <c r="F263" s="65">
        <v>2.2000000000000001E-3</v>
      </c>
      <c r="G263" s="65">
        <v>2.1624999999999999E-3</v>
      </c>
      <c r="H263" s="65">
        <v>2.2750000000000001E-3</v>
      </c>
      <c r="I263" s="65">
        <f t="shared" si="44"/>
        <v>3.6299999999999999E-2</v>
      </c>
      <c r="J263" s="65">
        <f t="shared" si="37"/>
        <v>3.5937500000000004E-2</v>
      </c>
      <c r="K263" s="65">
        <f t="shared" si="38"/>
        <v>1.9124999999999996E-2</v>
      </c>
      <c r="L263" s="73">
        <f t="shared" si="34"/>
        <v>-7.7499362868218791E-2</v>
      </c>
      <c r="M263" s="73">
        <f t="shared" si="35"/>
        <v>2.1600000000000001E-2</v>
      </c>
      <c r="N263" s="73">
        <f t="shared" si="39"/>
        <v>2.5950000000000001E-2</v>
      </c>
      <c r="O263" s="74">
        <f t="shared" si="36"/>
        <v>-9.9099362868218799E-2</v>
      </c>
      <c r="P263" s="73">
        <f t="shared" si="40"/>
        <v>-0.10344936286821879</v>
      </c>
      <c r="Q263" s="73">
        <f t="shared" si="41"/>
        <v>-0.1257501015936745</v>
      </c>
      <c r="R263" s="73">
        <f t="shared" si="42"/>
        <v>2.7300000000000001E-2</v>
      </c>
      <c r="S263" s="74">
        <f t="shared" si="43"/>
        <v>-0.15305010159367449</v>
      </c>
      <c r="U263" s="75"/>
      <c r="V263" s="75"/>
      <c r="W263" s="75"/>
      <c r="X263" s="75"/>
      <c r="Y263" s="75"/>
      <c r="Z263" s="75"/>
      <c r="AA263" s="75"/>
      <c r="AB263" s="75"/>
      <c r="AC263" s="75"/>
      <c r="AE263" s="75"/>
      <c r="AF263" s="75"/>
      <c r="AG263" s="75"/>
      <c r="AH263" s="75"/>
      <c r="AI263" s="75"/>
      <c r="AJ263" s="75"/>
      <c r="AK263" s="75"/>
      <c r="AL263" s="75"/>
      <c r="AM263" s="75"/>
      <c r="AO263" s="75"/>
      <c r="AP263" s="75"/>
      <c r="AQ263" s="75"/>
      <c r="AR263" s="75"/>
      <c r="AS263" s="75"/>
      <c r="AT263" s="75"/>
      <c r="AU263" s="75"/>
      <c r="AV263" s="75"/>
      <c r="AW263" s="75"/>
    </row>
    <row r="264" spans="1:49">
      <c r="A264" s="69">
        <v>17380</v>
      </c>
      <c r="B264" s="82">
        <v>-2.0299999999999999E-2</v>
      </c>
      <c r="C264" s="65">
        <v>-2.2000000000000001E-3</v>
      </c>
      <c r="D264" s="65">
        <v>1.6999999999999999E-3</v>
      </c>
      <c r="E264" s="65">
        <v>2.1333333333333334E-3</v>
      </c>
      <c r="F264" s="65">
        <v>2.2000000000000001E-3</v>
      </c>
      <c r="G264" s="65">
        <v>2.1666666666666666E-3</v>
      </c>
      <c r="H264" s="65">
        <v>2.2750000000000001E-3</v>
      </c>
      <c r="I264" s="65">
        <f t="shared" si="44"/>
        <v>-2.1999999999999999E-2</v>
      </c>
      <c r="J264" s="65">
        <f t="shared" si="37"/>
        <v>-2.2466666666666666E-2</v>
      </c>
      <c r="K264" s="65">
        <f t="shared" si="38"/>
        <v>-4.4749999999999998E-3</v>
      </c>
      <c r="L264" s="73">
        <f t="shared" si="34"/>
        <v>-3.0909420761305872E-2</v>
      </c>
      <c r="M264" s="73">
        <f t="shared" si="35"/>
        <v>2.0399999999999998E-2</v>
      </c>
      <c r="N264" s="73">
        <f t="shared" si="39"/>
        <v>2.5999999999999999E-2</v>
      </c>
      <c r="O264" s="74">
        <f t="shared" si="36"/>
        <v>-5.1309420761305874E-2</v>
      </c>
      <c r="P264" s="73">
        <f t="shared" si="40"/>
        <v>-5.6909420761305868E-2</v>
      </c>
      <c r="Q264" s="73">
        <f t="shared" si="41"/>
        <v>-5.9587593111436465E-2</v>
      </c>
      <c r="R264" s="73">
        <f t="shared" si="42"/>
        <v>2.7300000000000001E-2</v>
      </c>
      <c r="S264" s="74">
        <f t="shared" si="43"/>
        <v>-8.688759311143647E-2</v>
      </c>
      <c r="U264" s="75"/>
      <c r="V264" s="75"/>
      <c r="W264" s="75"/>
      <c r="X264" s="75"/>
      <c r="Y264" s="75"/>
      <c r="Z264" s="75"/>
      <c r="AA264" s="75"/>
      <c r="AB264" s="75"/>
      <c r="AC264" s="75"/>
      <c r="AE264" s="75"/>
      <c r="AF264" s="75"/>
      <c r="AG264" s="75"/>
      <c r="AH264" s="75"/>
      <c r="AI264" s="75"/>
      <c r="AJ264" s="75"/>
      <c r="AK264" s="75"/>
      <c r="AL264" s="75"/>
      <c r="AM264" s="75"/>
      <c r="AO264" s="75"/>
      <c r="AP264" s="75"/>
      <c r="AQ264" s="75"/>
      <c r="AR264" s="75"/>
      <c r="AS264" s="75"/>
      <c r="AT264" s="75"/>
      <c r="AU264" s="75"/>
      <c r="AV264" s="75"/>
      <c r="AW264" s="75"/>
    </row>
    <row r="265" spans="1:49">
      <c r="A265" s="69">
        <v>17411</v>
      </c>
      <c r="B265" s="82">
        <v>-1.11E-2</v>
      </c>
      <c r="C265" s="65">
        <v>-1.4200000000000001E-2</v>
      </c>
      <c r="D265" s="65">
        <v>1.8E-3</v>
      </c>
      <c r="E265" s="65">
        <v>2.1749999999999999E-3</v>
      </c>
      <c r="F265" s="65">
        <v>2.2416666666666665E-3</v>
      </c>
      <c r="G265" s="65">
        <v>2.2083333333333334E-3</v>
      </c>
      <c r="H265" s="65">
        <v>2.3333333333333335E-3</v>
      </c>
      <c r="I265" s="65">
        <f t="shared" si="44"/>
        <v>-1.29E-2</v>
      </c>
      <c r="J265" s="65">
        <f t="shared" si="37"/>
        <v>-1.3308333333333333E-2</v>
      </c>
      <c r="K265" s="65">
        <f t="shared" si="38"/>
        <v>-1.6533333333333334E-2</v>
      </c>
      <c r="L265" s="73">
        <f t="shared" si="34"/>
        <v>6.4460372996939963E-2</v>
      </c>
      <c r="M265" s="73">
        <f t="shared" si="35"/>
        <v>2.1600000000000001E-2</v>
      </c>
      <c r="N265" s="73">
        <f t="shared" si="39"/>
        <v>2.6500000000000003E-2</v>
      </c>
      <c r="O265" s="74">
        <f t="shared" si="36"/>
        <v>4.2860372996939962E-2</v>
      </c>
      <c r="P265" s="73">
        <f t="shared" si="40"/>
        <v>3.796037299693996E-2</v>
      </c>
      <c r="Q265" s="73">
        <f t="shared" si="41"/>
        <v>3.5935356699906107E-2</v>
      </c>
      <c r="R265" s="73">
        <f t="shared" si="42"/>
        <v>2.8000000000000004E-2</v>
      </c>
      <c r="S265" s="74">
        <f t="shared" si="43"/>
        <v>7.9353566999061029E-3</v>
      </c>
      <c r="U265" s="75"/>
      <c r="V265" s="75"/>
      <c r="W265" s="75"/>
      <c r="X265" s="75"/>
      <c r="Y265" s="75"/>
      <c r="Z265" s="75"/>
      <c r="AA265" s="75"/>
      <c r="AB265" s="75"/>
      <c r="AC265" s="75"/>
      <c r="AE265" s="75"/>
      <c r="AF265" s="75"/>
      <c r="AG265" s="75"/>
      <c r="AH265" s="75"/>
      <c r="AI265" s="75"/>
      <c r="AJ265" s="75"/>
      <c r="AK265" s="75"/>
      <c r="AL265" s="75"/>
      <c r="AM265" s="75"/>
      <c r="AO265" s="75"/>
      <c r="AP265" s="75"/>
      <c r="AQ265" s="75"/>
      <c r="AR265" s="75"/>
      <c r="AS265" s="75"/>
      <c r="AT265" s="75"/>
      <c r="AU265" s="75"/>
      <c r="AV265" s="75"/>
      <c r="AW265" s="75"/>
    </row>
    <row r="266" spans="1:49">
      <c r="A266" s="69">
        <v>17441</v>
      </c>
      <c r="B266" s="82">
        <v>2.3800000000000002E-2</v>
      </c>
      <c r="C266" s="65">
        <v>-1.3299999999999999E-2</v>
      </c>
      <c r="D266" s="65">
        <v>1.8E-3</v>
      </c>
      <c r="E266" s="65">
        <v>2.2500000000000003E-3</v>
      </c>
      <c r="F266" s="65">
        <v>2.3250000000000002E-3</v>
      </c>
      <c r="G266" s="65">
        <v>2.2875E-3</v>
      </c>
      <c r="H266" s="65">
        <v>2.3999999999999998E-3</v>
      </c>
      <c r="I266" s="65">
        <f t="shared" si="44"/>
        <v>2.2000000000000002E-2</v>
      </c>
      <c r="J266" s="65">
        <f t="shared" si="37"/>
        <v>2.15125E-2</v>
      </c>
      <c r="K266" s="65">
        <f t="shared" si="38"/>
        <v>-1.5699999999999999E-2</v>
      </c>
      <c r="L266" s="73">
        <f t="shared" si="34"/>
        <v>9.6372766473105553E-2</v>
      </c>
      <c r="M266" s="73">
        <f t="shared" si="35"/>
        <v>2.1600000000000001E-2</v>
      </c>
      <c r="N266" s="73">
        <f t="shared" si="39"/>
        <v>2.7450000000000002E-2</v>
      </c>
      <c r="O266" s="74">
        <f t="shared" si="36"/>
        <v>7.4772766473105545E-2</v>
      </c>
      <c r="P266" s="73">
        <f t="shared" si="40"/>
        <v>6.8922766473105551E-2</v>
      </c>
      <c r="Q266" s="73">
        <f t="shared" si="41"/>
        <v>1.5402784324591856E-4</v>
      </c>
      <c r="R266" s="73">
        <f t="shared" si="42"/>
        <v>2.8799999999999999E-2</v>
      </c>
      <c r="S266" s="74">
        <f t="shared" si="43"/>
        <v>-2.8645972156754081E-2</v>
      </c>
      <c r="U266" s="75"/>
      <c r="V266" s="75"/>
      <c r="W266" s="75"/>
      <c r="X266" s="75"/>
      <c r="Y266" s="75"/>
      <c r="Z266" s="75"/>
      <c r="AA266" s="75"/>
      <c r="AB266" s="75"/>
      <c r="AC266" s="75"/>
      <c r="AE266" s="75"/>
      <c r="AF266" s="75"/>
      <c r="AG266" s="75"/>
      <c r="AH266" s="75"/>
      <c r="AI266" s="75"/>
      <c r="AJ266" s="75"/>
      <c r="AK266" s="75"/>
      <c r="AL266" s="75"/>
      <c r="AM266" s="75"/>
      <c r="AO266" s="75"/>
      <c r="AP266" s="75"/>
      <c r="AQ266" s="75"/>
      <c r="AR266" s="75"/>
      <c r="AS266" s="75"/>
      <c r="AT266" s="75"/>
      <c r="AU266" s="75"/>
      <c r="AV266" s="75"/>
      <c r="AW266" s="75"/>
    </row>
    <row r="267" spans="1:49">
      <c r="A267" s="69">
        <v>17472</v>
      </c>
      <c r="B267" s="82">
        <v>-1.7500000000000002E-2</v>
      </c>
      <c r="C267" s="65">
        <v>-8.2399999999999987E-2</v>
      </c>
      <c r="D267" s="65">
        <v>1.6999999999999999E-3</v>
      </c>
      <c r="E267" s="65">
        <v>2.3083333333333332E-3</v>
      </c>
      <c r="F267" s="65">
        <v>2.3750000000000004E-3</v>
      </c>
      <c r="G267" s="65">
        <v>2.3416666666666668E-3</v>
      </c>
      <c r="H267" s="65">
        <v>2.4416666666666666E-3</v>
      </c>
      <c r="I267" s="65">
        <f t="shared" si="44"/>
        <v>-1.9200000000000002E-2</v>
      </c>
      <c r="J267" s="65">
        <f t="shared" si="37"/>
        <v>-1.9841666666666667E-2</v>
      </c>
      <c r="K267" s="65">
        <f t="shared" si="38"/>
        <v>-8.4841666666666649E-2</v>
      </c>
      <c r="L267" s="73">
        <f t="shared" si="34"/>
        <v>8.0102519863457289E-2</v>
      </c>
      <c r="M267" s="73">
        <f t="shared" si="35"/>
        <v>2.0399999999999998E-2</v>
      </c>
      <c r="N267" s="73">
        <f t="shared" si="39"/>
        <v>2.81E-2</v>
      </c>
      <c r="O267" s="74">
        <f t="shared" si="36"/>
        <v>5.9702519863457287E-2</v>
      </c>
      <c r="P267" s="73">
        <f t="shared" si="40"/>
        <v>5.2002519863457289E-2</v>
      </c>
      <c r="Q267" s="73">
        <f t="shared" si="41"/>
        <v>-8.7550869010775134E-2</v>
      </c>
      <c r="R267" s="73">
        <f t="shared" si="42"/>
        <v>2.93E-2</v>
      </c>
      <c r="S267" s="74">
        <f t="shared" si="43"/>
        <v>-0.11685086901077513</v>
      </c>
      <c r="U267" s="75"/>
      <c r="V267" s="75"/>
      <c r="W267" s="75"/>
      <c r="X267" s="75"/>
      <c r="Y267" s="75"/>
      <c r="Z267" s="75"/>
      <c r="AA267" s="75"/>
      <c r="AB267" s="75"/>
      <c r="AC267" s="75"/>
      <c r="AE267" s="75"/>
      <c r="AF267" s="75"/>
      <c r="AG267" s="75"/>
      <c r="AH267" s="75"/>
      <c r="AI267" s="75"/>
      <c r="AJ267" s="75"/>
      <c r="AK267" s="75"/>
      <c r="AL267" s="75"/>
      <c r="AM267" s="75"/>
      <c r="AO267" s="75"/>
      <c r="AP267" s="75"/>
      <c r="AQ267" s="75"/>
      <c r="AR267" s="75"/>
      <c r="AS267" s="75"/>
      <c r="AT267" s="75"/>
      <c r="AU267" s="75"/>
      <c r="AV267" s="75"/>
      <c r="AW267" s="75"/>
    </row>
    <row r="268" spans="1:49">
      <c r="A268" s="69">
        <v>17502</v>
      </c>
      <c r="B268" s="82">
        <v>2.3300000000000001E-2</v>
      </c>
      <c r="C268" s="65">
        <v>1.89E-2</v>
      </c>
      <c r="D268" s="65">
        <v>2.0999999999999999E-3</v>
      </c>
      <c r="E268" s="65">
        <v>2.3833333333333332E-3</v>
      </c>
      <c r="F268" s="65">
        <v>2.4499999999999999E-3</v>
      </c>
      <c r="G268" s="65">
        <v>2.4166666666666664E-3</v>
      </c>
      <c r="H268" s="65">
        <v>2.5416666666666669E-3</v>
      </c>
      <c r="I268" s="65">
        <f t="shared" si="44"/>
        <v>2.12E-2</v>
      </c>
      <c r="J268" s="65">
        <f t="shared" si="37"/>
        <v>2.0883333333333334E-2</v>
      </c>
      <c r="K268" s="65">
        <f t="shared" si="38"/>
        <v>1.6358333333333332E-2</v>
      </c>
      <c r="L268" s="73">
        <f t="shared" si="34"/>
        <v>5.6965581501650764E-2</v>
      </c>
      <c r="M268" s="73">
        <f t="shared" si="35"/>
        <v>2.52E-2</v>
      </c>
      <c r="N268" s="73">
        <f t="shared" si="39"/>
        <v>2.8999999999999998E-2</v>
      </c>
      <c r="O268" s="74">
        <f t="shared" si="36"/>
        <v>3.1765581501650764E-2</v>
      </c>
      <c r="P268" s="73">
        <f t="shared" si="40"/>
        <v>2.7965581501650766E-2</v>
      </c>
      <c r="Q268" s="73">
        <f t="shared" si="41"/>
        <v>-0.13161365630027921</v>
      </c>
      <c r="R268" s="73">
        <f t="shared" si="42"/>
        <v>3.0500000000000003E-2</v>
      </c>
      <c r="S268" s="74">
        <f t="shared" si="43"/>
        <v>-0.16211365630027921</v>
      </c>
      <c r="U268" s="75"/>
      <c r="V268" s="75"/>
      <c r="W268" s="75"/>
      <c r="X268" s="75"/>
      <c r="Y268" s="75"/>
      <c r="Z268" s="75"/>
      <c r="AA268" s="75"/>
      <c r="AB268" s="75"/>
      <c r="AC268" s="75"/>
      <c r="AE268" s="75"/>
      <c r="AF268" s="75"/>
      <c r="AG268" s="75"/>
      <c r="AH268" s="75"/>
      <c r="AI268" s="75"/>
      <c r="AJ268" s="75"/>
      <c r="AK268" s="75"/>
      <c r="AL268" s="75"/>
      <c r="AM268" s="75"/>
      <c r="AO268" s="75"/>
      <c r="AP268" s="75"/>
      <c r="AQ268" s="75"/>
      <c r="AR268" s="75"/>
      <c r="AS268" s="75"/>
      <c r="AT268" s="75"/>
      <c r="AU268" s="75"/>
      <c r="AV268" s="75"/>
      <c r="AW268" s="75"/>
    </row>
    <row r="269" spans="1:49">
      <c r="A269" s="69">
        <v>17533</v>
      </c>
      <c r="B269" s="82">
        <v>-3.7900000000000003E-2</v>
      </c>
      <c r="C269" s="65">
        <v>6.9999999999999993E-3</v>
      </c>
      <c r="D269" s="65">
        <v>2E-3</v>
      </c>
      <c r="E269" s="65">
        <v>2.3833333333333332E-3</v>
      </c>
      <c r="F269" s="65">
        <v>2.4499999999999999E-3</v>
      </c>
      <c r="G269" s="65">
        <v>2.4166666666666664E-3</v>
      </c>
      <c r="H269" s="65">
        <v>2.5416666666666669E-3</v>
      </c>
      <c r="I269" s="65">
        <f t="shared" si="44"/>
        <v>-3.9900000000000005E-2</v>
      </c>
      <c r="J269" s="65">
        <f t="shared" si="37"/>
        <v>-4.0316666666666667E-2</v>
      </c>
      <c r="K269" s="65">
        <f t="shared" si="38"/>
        <v>4.4583333333333324E-3</v>
      </c>
      <c r="L269" s="73">
        <f t="shared" si="34"/>
        <v>-8.3797308993289743E-3</v>
      </c>
      <c r="M269" s="73">
        <f t="shared" si="35"/>
        <v>2.4E-2</v>
      </c>
      <c r="N269" s="73">
        <f t="shared" si="39"/>
        <v>2.8999999999999998E-2</v>
      </c>
      <c r="O269" s="74">
        <f t="shared" si="36"/>
        <v>-3.2379730899328975E-2</v>
      </c>
      <c r="P269" s="73">
        <f t="shared" si="40"/>
        <v>-3.7379730899328972E-2</v>
      </c>
      <c r="Q269" s="73">
        <f t="shared" si="41"/>
        <v>-0.1253600238991609</v>
      </c>
      <c r="R269" s="73">
        <f t="shared" si="42"/>
        <v>3.0500000000000003E-2</v>
      </c>
      <c r="S269" s="74">
        <f t="shared" si="43"/>
        <v>-0.1558600238991609</v>
      </c>
      <c r="U269" s="75"/>
      <c r="V269" s="75"/>
      <c r="W269" s="75"/>
      <c r="X269" s="75"/>
      <c r="Y269" s="75"/>
      <c r="Z269" s="75"/>
      <c r="AA269" s="75"/>
      <c r="AB269" s="75"/>
      <c r="AC269" s="75"/>
      <c r="AE269" s="75"/>
      <c r="AF269" s="75"/>
      <c r="AG269" s="75"/>
      <c r="AH269" s="75"/>
      <c r="AI269" s="75"/>
      <c r="AJ269" s="75"/>
      <c r="AK269" s="75"/>
      <c r="AL269" s="75"/>
      <c r="AM269" s="75"/>
      <c r="AO269" s="75"/>
      <c r="AP269" s="75"/>
      <c r="AQ269" s="75"/>
      <c r="AR269" s="75"/>
      <c r="AS269" s="75"/>
      <c r="AT269" s="75"/>
      <c r="AU269" s="75"/>
      <c r="AV269" s="75"/>
      <c r="AW269" s="75"/>
    </row>
    <row r="270" spans="1:49">
      <c r="A270" s="69">
        <v>17564</v>
      </c>
      <c r="B270" s="82">
        <v>-3.8800000000000001E-2</v>
      </c>
      <c r="C270" s="65">
        <v>-3.7200000000000004E-2</v>
      </c>
      <c r="D270" s="65">
        <v>1.9E-3</v>
      </c>
      <c r="E270" s="65">
        <v>2.3750000000000004E-3</v>
      </c>
      <c r="F270" s="65">
        <v>2.4416666666666666E-3</v>
      </c>
      <c r="G270" s="65">
        <v>2.4083333333333335E-3</v>
      </c>
      <c r="H270" s="65">
        <v>2.5416666666666669E-3</v>
      </c>
      <c r="I270" s="65">
        <f t="shared" si="44"/>
        <v>-4.07E-2</v>
      </c>
      <c r="J270" s="65">
        <f t="shared" si="37"/>
        <v>-4.1208333333333333E-2</v>
      </c>
      <c r="K270" s="65">
        <f t="shared" si="38"/>
        <v>-3.9741666666666668E-2</v>
      </c>
      <c r="L270" s="73">
        <f t="shared" si="34"/>
        <v>-3.9458427230106508E-2</v>
      </c>
      <c r="M270" s="73">
        <f t="shared" si="35"/>
        <v>2.2800000000000001E-2</v>
      </c>
      <c r="N270" s="73">
        <f t="shared" si="39"/>
        <v>2.8900000000000002E-2</v>
      </c>
      <c r="O270" s="74">
        <f t="shared" si="36"/>
        <v>-6.2258427230106508E-2</v>
      </c>
      <c r="P270" s="73">
        <f t="shared" si="40"/>
        <v>-6.8358427230106517E-2</v>
      </c>
      <c r="Q270" s="73">
        <f t="shared" si="41"/>
        <v>-0.15033460903048357</v>
      </c>
      <c r="R270" s="73">
        <f t="shared" si="42"/>
        <v>3.0500000000000003E-2</v>
      </c>
      <c r="S270" s="74">
        <f t="shared" si="43"/>
        <v>-0.18083460903048357</v>
      </c>
      <c r="U270" s="75"/>
      <c r="V270" s="75"/>
      <c r="W270" s="75"/>
      <c r="X270" s="75"/>
      <c r="Y270" s="75"/>
      <c r="Z270" s="75"/>
      <c r="AA270" s="75"/>
      <c r="AB270" s="75"/>
      <c r="AC270" s="75"/>
      <c r="AE270" s="75"/>
      <c r="AF270" s="75"/>
      <c r="AG270" s="75"/>
      <c r="AH270" s="75"/>
      <c r="AI270" s="75"/>
      <c r="AJ270" s="75"/>
      <c r="AK270" s="75"/>
      <c r="AL270" s="75"/>
      <c r="AM270" s="75"/>
      <c r="AO270" s="75"/>
      <c r="AP270" s="75"/>
      <c r="AQ270" s="75"/>
      <c r="AR270" s="75"/>
      <c r="AS270" s="75"/>
      <c r="AT270" s="75"/>
      <c r="AU270" s="75"/>
      <c r="AV270" s="75"/>
      <c r="AW270" s="75"/>
    </row>
    <row r="271" spans="1:49">
      <c r="A271" s="69">
        <v>17593</v>
      </c>
      <c r="B271" s="82">
        <v>7.9299999999999995E-2</v>
      </c>
      <c r="C271" s="65">
        <v>6.1699999999999998E-2</v>
      </c>
      <c r="D271" s="65">
        <v>2.2000000000000001E-3</v>
      </c>
      <c r="E271" s="65">
        <v>2.3583333333333334E-3</v>
      </c>
      <c r="F271" s="65">
        <v>2.4166666666666668E-3</v>
      </c>
      <c r="G271" s="65">
        <v>2.3875000000000003E-3</v>
      </c>
      <c r="H271" s="65">
        <v>2.5166666666666666E-3</v>
      </c>
      <c r="I271" s="65">
        <f t="shared" si="44"/>
        <v>7.7100000000000002E-2</v>
      </c>
      <c r="J271" s="65">
        <f t="shared" si="37"/>
        <v>7.6912499999999995E-2</v>
      </c>
      <c r="K271" s="65">
        <f t="shared" si="38"/>
        <v>5.9183333333333331E-2</v>
      </c>
      <c r="L271" s="73">
        <f t="shared" si="34"/>
        <v>5.2393177840367233E-2</v>
      </c>
      <c r="M271" s="73">
        <f t="shared" si="35"/>
        <v>2.64E-2</v>
      </c>
      <c r="N271" s="73">
        <f t="shared" si="39"/>
        <v>2.8650000000000002E-2</v>
      </c>
      <c r="O271" s="74">
        <f t="shared" si="36"/>
        <v>2.5993177840367233E-2</v>
      </c>
      <c r="P271" s="73">
        <f t="shared" si="40"/>
        <v>2.3743177840367231E-2</v>
      </c>
      <c r="Q271" s="73">
        <f t="shared" si="41"/>
        <v>-6.3833804906251457E-2</v>
      </c>
      <c r="R271" s="73">
        <f t="shared" si="42"/>
        <v>3.0199999999999998E-2</v>
      </c>
      <c r="S271" s="74">
        <f t="shared" si="43"/>
        <v>-9.4033804906251461E-2</v>
      </c>
      <c r="U271" s="75"/>
      <c r="V271" s="75"/>
      <c r="W271" s="75"/>
      <c r="X271" s="75"/>
      <c r="Y271" s="75"/>
      <c r="Z271" s="75"/>
      <c r="AA271" s="75"/>
      <c r="AB271" s="75"/>
      <c r="AC271" s="75"/>
      <c r="AE271" s="75"/>
      <c r="AF271" s="75"/>
      <c r="AG271" s="75"/>
      <c r="AH271" s="75"/>
      <c r="AI271" s="75"/>
      <c r="AJ271" s="75"/>
      <c r="AK271" s="75"/>
      <c r="AL271" s="75"/>
      <c r="AM271" s="75"/>
      <c r="AO271" s="75"/>
      <c r="AP271" s="75"/>
      <c r="AQ271" s="75"/>
      <c r="AR271" s="75"/>
      <c r="AS271" s="75"/>
      <c r="AT271" s="75"/>
      <c r="AU271" s="75"/>
      <c r="AV271" s="75"/>
      <c r="AW271" s="75"/>
    </row>
    <row r="272" spans="1:49">
      <c r="A272" s="69">
        <v>17624</v>
      </c>
      <c r="B272" s="82">
        <v>2.92E-2</v>
      </c>
      <c r="C272" s="65">
        <v>1.6E-2</v>
      </c>
      <c r="D272" s="65">
        <v>2E-3</v>
      </c>
      <c r="E272" s="65">
        <v>2.3166666666666665E-3</v>
      </c>
      <c r="F272" s="65">
        <v>2.3916666666666665E-3</v>
      </c>
      <c r="G272" s="65">
        <v>2.3541666666666667E-3</v>
      </c>
      <c r="H272" s="65">
        <v>2.4750000000000002E-3</v>
      </c>
      <c r="I272" s="65">
        <f t="shared" si="44"/>
        <v>2.7200000000000002E-2</v>
      </c>
      <c r="J272" s="65">
        <f t="shared" si="37"/>
        <v>2.6845833333333333E-2</v>
      </c>
      <c r="K272" s="65">
        <f t="shared" si="38"/>
        <v>1.3525000000000001E-2</v>
      </c>
      <c r="L272" s="73">
        <f t="shared" ref="L272:L335" si="45">((1+B261)*(1+B262)*(1+B263)*(1+B264)*(1+B265)*(1+B266)*(1+B267)*(1+B268)*(1+B269)*(1+B270)*(1+B271)*(1+B272))-1</f>
        <v>0.12392140565871723</v>
      </c>
      <c r="M272" s="73">
        <f t="shared" ref="M272:M335" si="46">D272*12</f>
        <v>2.4E-2</v>
      </c>
      <c r="N272" s="73">
        <f t="shared" si="39"/>
        <v>2.8250000000000001E-2</v>
      </c>
      <c r="O272" s="74">
        <f t="shared" ref="O272:O335" si="47">L272-M272</f>
        <v>9.9921405658717238E-2</v>
      </c>
      <c r="P272" s="73">
        <f t="shared" si="40"/>
        <v>9.5671405658717235E-2</v>
      </c>
      <c r="Q272" s="73">
        <f t="shared" si="41"/>
        <v>-1.7412340686727146E-2</v>
      </c>
      <c r="R272" s="73">
        <f t="shared" si="42"/>
        <v>2.9700000000000004E-2</v>
      </c>
      <c r="S272" s="74">
        <f t="shared" si="43"/>
        <v>-4.711234068672715E-2</v>
      </c>
      <c r="U272" s="75"/>
      <c r="V272" s="75"/>
      <c r="W272" s="75"/>
      <c r="X272" s="75"/>
      <c r="Y272" s="75"/>
      <c r="Z272" s="75"/>
      <c r="AA272" s="75"/>
      <c r="AB272" s="75"/>
      <c r="AC272" s="75"/>
      <c r="AE272" s="75"/>
      <c r="AF272" s="75"/>
      <c r="AG272" s="75"/>
      <c r="AH272" s="75"/>
      <c r="AI272" s="75"/>
      <c r="AJ272" s="75"/>
      <c r="AK272" s="75"/>
      <c r="AL272" s="75"/>
      <c r="AM272" s="75"/>
      <c r="AO272" s="75"/>
      <c r="AP272" s="75"/>
      <c r="AQ272" s="75"/>
      <c r="AR272" s="75"/>
      <c r="AS272" s="75"/>
      <c r="AT272" s="75"/>
      <c r="AU272" s="75"/>
      <c r="AV272" s="75"/>
      <c r="AW272" s="75"/>
    </row>
    <row r="273" spans="1:49">
      <c r="A273" s="69">
        <v>17654</v>
      </c>
      <c r="B273" s="82">
        <v>8.7900000000000006E-2</v>
      </c>
      <c r="C273" s="65">
        <v>5.8299999999999998E-2</v>
      </c>
      <c r="D273" s="65">
        <v>1.8E-3</v>
      </c>
      <c r="E273" s="65">
        <v>2.3E-3</v>
      </c>
      <c r="F273" s="65">
        <v>2.3833333333333332E-3</v>
      </c>
      <c r="G273" s="65">
        <v>2.3416666666666664E-3</v>
      </c>
      <c r="H273" s="65">
        <v>2.4499999999999999E-3</v>
      </c>
      <c r="I273" s="65">
        <f t="shared" si="44"/>
        <v>8.610000000000001E-2</v>
      </c>
      <c r="J273" s="65">
        <f t="shared" si="37"/>
        <v>8.5558333333333333E-2</v>
      </c>
      <c r="K273" s="65">
        <f t="shared" si="38"/>
        <v>5.5849999999999997E-2</v>
      </c>
      <c r="L273" s="73">
        <f t="shared" si="45"/>
        <v>0.2210046906492098</v>
      </c>
      <c r="M273" s="73">
        <f t="shared" si="46"/>
        <v>2.1600000000000001E-2</v>
      </c>
      <c r="N273" s="73">
        <f t="shared" si="39"/>
        <v>2.8099999999999997E-2</v>
      </c>
      <c r="O273" s="74">
        <f t="shared" si="47"/>
        <v>0.19940469064920979</v>
      </c>
      <c r="P273" s="73">
        <f t="shared" si="40"/>
        <v>0.19290469064920981</v>
      </c>
      <c r="Q273" s="73">
        <f t="shared" si="41"/>
        <v>6.9717642064845986E-2</v>
      </c>
      <c r="R273" s="73">
        <f t="shared" si="42"/>
        <v>2.9399999999999999E-2</v>
      </c>
      <c r="S273" s="74">
        <f t="shared" si="43"/>
        <v>4.031764206484599E-2</v>
      </c>
      <c r="U273" s="75"/>
      <c r="V273" s="75"/>
      <c r="W273" s="75"/>
      <c r="X273" s="75"/>
      <c r="Y273" s="75"/>
      <c r="Z273" s="75"/>
      <c r="AA273" s="75"/>
      <c r="AB273" s="75"/>
      <c r="AC273" s="75"/>
      <c r="AE273" s="75"/>
      <c r="AF273" s="75"/>
      <c r="AG273" s="75"/>
      <c r="AH273" s="75"/>
      <c r="AI273" s="75"/>
      <c r="AJ273" s="75"/>
      <c r="AK273" s="75"/>
      <c r="AL273" s="75"/>
      <c r="AM273" s="75"/>
      <c r="AO273" s="75"/>
      <c r="AP273" s="75"/>
      <c r="AQ273" s="75"/>
      <c r="AR273" s="75"/>
      <c r="AS273" s="75"/>
      <c r="AT273" s="75"/>
      <c r="AU273" s="75"/>
      <c r="AV273" s="75"/>
      <c r="AW273" s="75"/>
    </row>
    <row r="274" spans="1:49">
      <c r="A274" s="69">
        <v>17685</v>
      </c>
      <c r="B274" s="82">
        <v>5.4000000000000003E-3</v>
      </c>
      <c r="C274" s="65">
        <v>2.12E-2</v>
      </c>
      <c r="D274" s="65">
        <v>2.0999999999999999E-3</v>
      </c>
      <c r="E274" s="65">
        <v>2.3E-3</v>
      </c>
      <c r="F274" s="65">
        <v>2.3750000000000004E-3</v>
      </c>
      <c r="G274" s="65">
        <v>2.3375000000000002E-3</v>
      </c>
      <c r="H274" s="65">
        <v>2.4499999999999999E-3</v>
      </c>
      <c r="I274" s="65">
        <f t="shared" si="44"/>
        <v>3.3000000000000004E-3</v>
      </c>
      <c r="J274" s="65">
        <f t="shared" si="37"/>
        <v>3.0625000000000001E-3</v>
      </c>
      <c r="K274" s="65">
        <f t="shared" si="38"/>
        <v>1.8749999999999999E-2</v>
      </c>
      <c r="L274" s="73">
        <f t="shared" si="45"/>
        <v>0.16315910174219739</v>
      </c>
      <c r="M274" s="73">
        <f t="shared" si="46"/>
        <v>2.52E-2</v>
      </c>
      <c r="N274" s="73">
        <f t="shared" si="39"/>
        <v>2.8050000000000002E-2</v>
      </c>
      <c r="O274" s="74">
        <f t="shared" si="47"/>
        <v>0.13795910174219739</v>
      </c>
      <c r="P274" s="73">
        <f t="shared" si="40"/>
        <v>0.1351091017421974</v>
      </c>
      <c r="Q274" s="73">
        <f t="shared" si="41"/>
        <v>4.7560084461661933E-2</v>
      </c>
      <c r="R274" s="73">
        <f t="shared" si="42"/>
        <v>2.9399999999999999E-2</v>
      </c>
      <c r="S274" s="74">
        <f t="shared" si="43"/>
        <v>1.8160084461661934E-2</v>
      </c>
      <c r="U274" s="75"/>
      <c r="V274" s="75"/>
      <c r="W274" s="75"/>
      <c r="X274" s="75"/>
      <c r="Y274" s="75"/>
      <c r="Z274" s="75"/>
      <c r="AA274" s="75"/>
      <c r="AB274" s="75"/>
      <c r="AC274" s="75"/>
      <c r="AE274" s="75"/>
      <c r="AF274" s="75"/>
      <c r="AG274" s="75"/>
      <c r="AH274" s="75"/>
      <c r="AI274" s="75"/>
      <c r="AJ274" s="75"/>
      <c r="AK274" s="75"/>
      <c r="AL274" s="75"/>
      <c r="AM274" s="75"/>
      <c r="AO274" s="75"/>
      <c r="AP274" s="75"/>
      <c r="AQ274" s="75"/>
      <c r="AR274" s="75"/>
      <c r="AS274" s="75"/>
      <c r="AT274" s="75"/>
      <c r="AU274" s="75"/>
      <c r="AV274" s="75"/>
      <c r="AW274" s="75"/>
    </row>
    <row r="275" spans="1:49">
      <c r="A275" s="69">
        <v>17715</v>
      </c>
      <c r="B275" s="82">
        <v>-5.0799999999999998E-2</v>
      </c>
      <c r="C275" s="65">
        <v>-4.4299999999999999E-2</v>
      </c>
      <c r="D275" s="65">
        <v>1.9E-3</v>
      </c>
      <c r="E275" s="65">
        <v>2.3416666666666668E-3</v>
      </c>
      <c r="F275" s="65">
        <v>2.4083333333333335E-3</v>
      </c>
      <c r="G275" s="65">
        <v>2.3749999999999999E-3</v>
      </c>
      <c r="H275" s="65">
        <v>2.4916666666666668E-3</v>
      </c>
      <c r="I275" s="65">
        <f t="shared" si="44"/>
        <v>-5.2699999999999997E-2</v>
      </c>
      <c r="J275" s="65">
        <f t="shared" si="37"/>
        <v>-5.3175E-2</v>
      </c>
      <c r="K275" s="65">
        <f t="shared" si="38"/>
        <v>-4.6791666666666669E-2</v>
      </c>
      <c r="L275" s="73">
        <f t="shared" si="45"/>
        <v>6.3549387702238613E-2</v>
      </c>
      <c r="M275" s="73">
        <f t="shared" si="46"/>
        <v>2.2800000000000001E-2</v>
      </c>
      <c r="N275" s="73">
        <f t="shared" si="39"/>
        <v>2.8499999999999998E-2</v>
      </c>
      <c r="O275" s="74">
        <f t="shared" si="47"/>
        <v>4.0749387702238613E-2</v>
      </c>
      <c r="P275" s="73">
        <f t="shared" si="40"/>
        <v>3.5049387702238616E-2</v>
      </c>
      <c r="Q275" s="73">
        <f t="shared" si="41"/>
        <v>-1.9822623144693408E-2</v>
      </c>
      <c r="R275" s="73">
        <f t="shared" si="42"/>
        <v>2.9900000000000003E-2</v>
      </c>
      <c r="S275" s="74">
        <f t="shared" si="43"/>
        <v>-4.9722623144693411E-2</v>
      </c>
      <c r="U275" s="75"/>
      <c r="V275" s="75"/>
      <c r="W275" s="75"/>
      <c r="X275" s="75"/>
      <c r="Y275" s="75"/>
      <c r="Z275" s="75"/>
      <c r="AA275" s="75"/>
      <c r="AB275" s="75"/>
      <c r="AC275" s="75"/>
      <c r="AE275" s="75"/>
      <c r="AF275" s="75"/>
      <c r="AG275" s="75"/>
      <c r="AH275" s="75"/>
      <c r="AI275" s="75"/>
      <c r="AJ275" s="75"/>
      <c r="AK275" s="75"/>
      <c r="AL275" s="75"/>
      <c r="AM275" s="75"/>
      <c r="AO275" s="75"/>
      <c r="AP275" s="75"/>
      <c r="AQ275" s="75"/>
      <c r="AR275" s="75"/>
      <c r="AS275" s="75"/>
      <c r="AT275" s="75"/>
      <c r="AU275" s="75"/>
      <c r="AV275" s="75"/>
      <c r="AW275" s="75"/>
    </row>
    <row r="276" spans="1:49">
      <c r="A276" s="69">
        <v>17746</v>
      </c>
      <c r="B276" s="82">
        <v>1.5800000000000002E-2</v>
      </c>
      <c r="C276" s="65">
        <v>3.5999999999999999E-3</v>
      </c>
      <c r="D276" s="65">
        <v>2.0999999999999999E-3</v>
      </c>
      <c r="E276" s="65">
        <v>2.3666666666666667E-3</v>
      </c>
      <c r="F276" s="65">
        <v>2.4499999999999999E-3</v>
      </c>
      <c r="G276" s="65">
        <v>2.4083333333333335E-3</v>
      </c>
      <c r="H276" s="65">
        <v>2.5249999999999999E-3</v>
      </c>
      <c r="I276" s="65">
        <f t="shared" si="44"/>
        <v>1.3700000000000002E-2</v>
      </c>
      <c r="J276" s="65">
        <f t="shared" si="37"/>
        <v>1.3391666666666668E-2</v>
      </c>
      <c r="K276" s="65">
        <f t="shared" si="38"/>
        <v>1.075E-3</v>
      </c>
      <c r="L276" s="73">
        <f t="shared" si="45"/>
        <v>0.10273907117274073</v>
      </c>
      <c r="M276" s="73">
        <f t="shared" si="46"/>
        <v>2.52E-2</v>
      </c>
      <c r="N276" s="73">
        <f t="shared" si="39"/>
        <v>2.8900000000000002E-2</v>
      </c>
      <c r="O276" s="74">
        <f t="shared" si="47"/>
        <v>7.7539071172740726E-2</v>
      </c>
      <c r="P276" s="73">
        <f t="shared" si="40"/>
        <v>7.3839071172740717E-2</v>
      </c>
      <c r="Q276" s="73">
        <f t="shared" si="41"/>
        <v>-1.4125059719397148E-2</v>
      </c>
      <c r="R276" s="73">
        <f t="shared" si="42"/>
        <v>3.0300000000000001E-2</v>
      </c>
      <c r="S276" s="74">
        <f t="shared" si="43"/>
        <v>-4.4425059719397149E-2</v>
      </c>
      <c r="U276" s="75"/>
      <c r="V276" s="75"/>
      <c r="W276" s="75"/>
      <c r="X276" s="75"/>
      <c r="Y276" s="75"/>
      <c r="Z276" s="75"/>
      <c r="AA276" s="75"/>
      <c r="AB276" s="75"/>
      <c r="AC276" s="75"/>
      <c r="AE276" s="75"/>
      <c r="AF276" s="75"/>
      <c r="AG276" s="75"/>
      <c r="AH276" s="75"/>
      <c r="AI276" s="75"/>
      <c r="AJ276" s="75"/>
      <c r="AK276" s="75"/>
      <c r="AL276" s="75"/>
      <c r="AM276" s="75"/>
      <c r="AO276" s="75"/>
      <c r="AP276" s="75"/>
      <c r="AQ276" s="75"/>
      <c r="AR276" s="75"/>
      <c r="AS276" s="75"/>
      <c r="AT276" s="75"/>
      <c r="AU276" s="75"/>
      <c r="AV276" s="75"/>
      <c r="AW276" s="75"/>
    </row>
    <row r="277" spans="1:49">
      <c r="A277" s="69">
        <v>17777</v>
      </c>
      <c r="B277" s="82">
        <v>-2.76E-2</v>
      </c>
      <c r="C277" s="65">
        <v>-7.0999999999999995E-3</v>
      </c>
      <c r="D277" s="65">
        <v>2E-3</v>
      </c>
      <c r="E277" s="65">
        <v>2.3666666666666667E-3</v>
      </c>
      <c r="F277" s="65">
        <v>2.4416666666666666E-3</v>
      </c>
      <c r="G277" s="65">
        <v>2.4041666666666669E-3</v>
      </c>
      <c r="H277" s="65">
        <v>2.5416666666666669E-3</v>
      </c>
      <c r="I277" s="65">
        <f t="shared" si="44"/>
        <v>-2.9600000000000001E-2</v>
      </c>
      <c r="J277" s="65">
        <f t="shared" si="37"/>
        <v>-3.0004166666666665E-2</v>
      </c>
      <c r="K277" s="65">
        <f t="shared" si="38"/>
        <v>-9.6416666666666664E-3</v>
      </c>
      <c r="L277" s="73">
        <f t="shared" si="45"/>
        <v>8.433964284394091E-2</v>
      </c>
      <c r="M277" s="73">
        <f t="shared" si="46"/>
        <v>2.4E-2</v>
      </c>
      <c r="N277" s="73">
        <f t="shared" si="39"/>
        <v>2.8850000000000001E-2</v>
      </c>
      <c r="O277" s="74">
        <f t="shared" si="47"/>
        <v>6.0339642843940909E-2</v>
      </c>
      <c r="P277" s="73">
        <f t="shared" si="40"/>
        <v>5.5489642843940909E-2</v>
      </c>
      <c r="Q277" s="73">
        <f t="shared" si="41"/>
        <v>-7.0245199790925916E-3</v>
      </c>
      <c r="R277" s="73">
        <f t="shared" si="42"/>
        <v>3.0500000000000003E-2</v>
      </c>
      <c r="S277" s="74">
        <f t="shared" si="43"/>
        <v>-3.7524519979092591E-2</v>
      </c>
      <c r="U277" s="75"/>
      <c r="V277" s="75"/>
      <c r="W277" s="75"/>
      <c r="X277" s="75"/>
      <c r="Y277" s="75"/>
      <c r="Z277" s="75"/>
      <c r="AA277" s="75"/>
      <c r="AB277" s="75"/>
      <c r="AC277" s="75"/>
      <c r="AE277" s="75"/>
      <c r="AF277" s="75"/>
      <c r="AG277" s="75"/>
      <c r="AH277" s="75"/>
      <c r="AI277" s="75"/>
      <c r="AJ277" s="75"/>
      <c r="AK277" s="75"/>
      <c r="AL277" s="75"/>
      <c r="AM277" s="75"/>
      <c r="AO277" s="75"/>
      <c r="AP277" s="75"/>
      <c r="AQ277" s="75"/>
      <c r="AR277" s="75"/>
      <c r="AS277" s="75"/>
      <c r="AT277" s="75"/>
      <c r="AU277" s="75"/>
      <c r="AV277" s="75"/>
      <c r="AW277" s="75"/>
    </row>
    <row r="278" spans="1:49">
      <c r="A278" s="69">
        <v>17807</v>
      </c>
      <c r="B278" s="82">
        <v>7.0999999999999994E-2</v>
      </c>
      <c r="C278" s="65">
        <v>4.0300000000000002E-2</v>
      </c>
      <c r="D278" s="65">
        <v>1.9E-3</v>
      </c>
      <c r="E278" s="65">
        <v>2.3666666666666667E-3</v>
      </c>
      <c r="F278" s="65">
        <v>2.4499999999999999E-3</v>
      </c>
      <c r="G278" s="65">
        <v>2.4083333333333335E-3</v>
      </c>
      <c r="H278" s="65">
        <v>2.5249999999999999E-3</v>
      </c>
      <c r="I278" s="65">
        <f t="shared" si="44"/>
        <v>6.9099999999999995E-2</v>
      </c>
      <c r="J278" s="65">
        <f t="shared" si="37"/>
        <v>6.8591666666666662E-2</v>
      </c>
      <c r="K278" s="65">
        <f t="shared" si="38"/>
        <v>3.7775000000000003E-2</v>
      </c>
      <c r="L278" s="73">
        <f t="shared" si="45"/>
        <v>0.13433068713211571</v>
      </c>
      <c r="M278" s="73">
        <f t="shared" si="46"/>
        <v>2.2800000000000001E-2</v>
      </c>
      <c r="N278" s="73">
        <f t="shared" si="39"/>
        <v>2.8900000000000002E-2</v>
      </c>
      <c r="O278" s="74">
        <f t="shared" si="47"/>
        <v>0.11153068713211571</v>
      </c>
      <c r="P278" s="73">
        <f t="shared" si="40"/>
        <v>0.1054306871321157</v>
      </c>
      <c r="Q278" s="73">
        <f t="shared" si="41"/>
        <v>4.6916379715972845E-2</v>
      </c>
      <c r="R278" s="73">
        <f t="shared" si="42"/>
        <v>3.0300000000000001E-2</v>
      </c>
      <c r="S278" s="74">
        <f t="shared" si="43"/>
        <v>1.6616379715972844E-2</v>
      </c>
      <c r="U278" s="75"/>
      <c r="V278" s="75"/>
      <c r="W278" s="75"/>
      <c r="X278" s="75"/>
      <c r="Y278" s="75"/>
      <c r="Z278" s="75"/>
      <c r="AA278" s="75"/>
      <c r="AB278" s="75"/>
      <c r="AC278" s="75"/>
      <c r="AE278" s="75"/>
      <c r="AF278" s="75"/>
      <c r="AG278" s="75"/>
      <c r="AH278" s="75"/>
      <c r="AI278" s="75"/>
      <c r="AJ278" s="75"/>
      <c r="AK278" s="75"/>
      <c r="AL278" s="75"/>
      <c r="AM278" s="75"/>
      <c r="AO278" s="75"/>
      <c r="AP278" s="75"/>
      <c r="AQ278" s="75"/>
      <c r="AR278" s="75"/>
      <c r="AS278" s="75"/>
      <c r="AT278" s="75"/>
      <c r="AU278" s="75"/>
      <c r="AV278" s="75"/>
      <c r="AW278" s="75"/>
    </row>
    <row r="279" spans="1:49">
      <c r="A279" s="69">
        <v>17838</v>
      </c>
      <c r="B279" s="82">
        <v>-9.6100000000000005E-2</v>
      </c>
      <c r="C279" s="65">
        <v>-9.1299999999999992E-2</v>
      </c>
      <c r="D279" s="65">
        <v>2.0999999999999999E-3</v>
      </c>
      <c r="E279" s="65">
        <v>2.3666666666666667E-3</v>
      </c>
      <c r="F279" s="65">
        <v>2.4333333333333334E-3</v>
      </c>
      <c r="G279" s="65">
        <v>2.3999999999999998E-3</v>
      </c>
      <c r="H279" s="65">
        <v>2.5583333333333335E-3</v>
      </c>
      <c r="I279" s="65">
        <f t="shared" si="44"/>
        <v>-9.820000000000001E-2</v>
      </c>
      <c r="J279" s="65">
        <f t="shared" si="37"/>
        <v>-9.8500000000000004E-2</v>
      </c>
      <c r="K279" s="65">
        <f t="shared" si="38"/>
        <v>-9.3858333333333321E-2</v>
      </c>
      <c r="L279" s="73">
        <f t="shared" si="45"/>
        <v>4.3584232161547165E-2</v>
      </c>
      <c r="M279" s="73">
        <f t="shared" si="46"/>
        <v>2.52E-2</v>
      </c>
      <c r="N279" s="73">
        <f t="shared" si="39"/>
        <v>2.8799999999999999E-2</v>
      </c>
      <c r="O279" s="74">
        <f t="shared" si="47"/>
        <v>1.8384232161547165E-2</v>
      </c>
      <c r="P279" s="73">
        <f t="shared" si="40"/>
        <v>1.4784232161547166E-2</v>
      </c>
      <c r="Q279" s="73">
        <f t="shared" si="41"/>
        <v>3.6762112301552241E-2</v>
      </c>
      <c r="R279" s="73">
        <f t="shared" si="42"/>
        <v>3.0700000000000002E-2</v>
      </c>
      <c r="S279" s="74">
        <f t="shared" si="43"/>
        <v>6.0621123015522395E-3</v>
      </c>
      <c r="U279" s="75"/>
      <c r="V279" s="75"/>
      <c r="W279" s="75"/>
      <c r="X279" s="75"/>
      <c r="Y279" s="75"/>
      <c r="Z279" s="75"/>
      <c r="AA279" s="75"/>
      <c r="AB279" s="75"/>
      <c r="AC279" s="75"/>
      <c r="AE279" s="75"/>
      <c r="AF279" s="75"/>
      <c r="AG279" s="75"/>
      <c r="AH279" s="75"/>
      <c r="AI279" s="75"/>
      <c r="AJ279" s="75"/>
      <c r="AK279" s="75"/>
      <c r="AL279" s="75"/>
      <c r="AM279" s="75"/>
      <c r="AO279" s="75"/>
      <c r="AP279" s="75"/>
      <c r="AQ279" s="75"/>
      <c r="AR279" s="75"/>
      <c r="AS279" s="75"/>
      <c r="AT279" s="75"/>
      <c r="AU279" s="75"/>
      <c r="AV279" s="75"/>
      <c r="AW279" s="75"/>
    </row>
    <row r="280" spans="1:49">
      <c r="A280" s="69">
        <v>17868</v>
      </c>
      <c r="B280" s="82">
        <v>3.4599999999999999E-2</v>
      </c>
      <c r="C280" s="65">
        <v>2.2099999999999998E-2</v>
      </c>
      <c r="D280" s="65">
        <v>2E-3</v>
      </c>
      <c r="E280" s="65">
        <v>2.3250000000000002E-3</v>
      </c>
      <c r="F280" s="65">
        <v>2.3999999999999998E-3</v>
      </c>
      <c r="G280" s="65">
        <v>2.3625E-3</v>
      </c>
      <c r="H280" s="65">
        <v>2.5500000000000002E-3</v>
      </c>
      <c r="I280" s="65">
        <f t="shared" si="44"/>
        <v>3.2599999999999997E-2</v>
      </c>
      <c r="J280" s="65">
        <f t="shared" si="37"/>
        <v>3.2237500000000002E-2</v>
      </c>
      <c r="K280" s="65">
        <f t="shared" si="38"/>
        <v>1.9549999999999998E-2</v>
      </c>
      <c r="L280" s="73">
        <f t="shared" si="45"/>
        <v>5.5108224952932883E-2</v>
      </c>
      <c r="M280" s="73">
        <f t="shared" si="46"/>
        <v>2.4E-2</v>
      </c>
      <c r="N280" s="73">
        <f t="shared" si="39"/>
        <v>2.835E-2</v>
      </c>
      <c r="O280" s="74">
        <f t="shared" si="47"/>
        <v>3.1108224952932882E-2</v>
      </c>
      <c r="P280" s="73">
        <f t="shared" si="40"/>
        <v>2.6758224952932883E-2</v>
      </c>
      <c r="Q280" s="73">
        <f t="shared" si="41"/>
        <v>4.0018210799309673E-2</v>
      </c>
      <c r="R280" s="73">
        <f t="shared" si="42"/>
        <v>3.0600000000000002E-2</v>
      </c>
      <c r="S280" s="74">
        <f t="shared" si="43"/>
        <v>9.4182107993096703E-3</v>
      </c>
      <c r="U280" s="75"/>
      <c r="V280" s="75"/>
      <c r="W280" s="75"/>
      <c r="X280" s="75"/>
      <c r="Y280" s="75"/>
      <c r="Z280" s="75"/>
      <c r="AA280" s="75"/>
      <c r="AB280" s="75"/>
      <c r="AC280" s="75"/>
      <c r="AE280" s="75"/>
      <c r="AF280" s="75"/>
      <c r="AG280" s="75"/>
      <c r="AH280" s="75"/>
      <c r="AI280" s="75"/>
      <c r="AJ280" s="75"/>
      <c r="AK280" s="75"/>
      <c r="AL280" s="75"/>
      <c r="AM280" s="75"/>
      <c r="AO280" s="75"/>
      <c r="AP280" s="75"/>
      <c r="AQ280" s="75"/>
      <c r="AR280" s="75"/>
      <c r="AS280" s="75"/>
      <c r="AT280" s="75"/>
      <c r="AU280" s="75"/>
      <c r="AV280" s="75"/>
      <c r="AW280" s="75"/>
    </row>
    <row r="281" spans="1:49">
      <c r="A281" s="69">
        <v>17899</v>
      </c>
      <c r="B281" s="82">
        <v>3.8999999999999998E-3</v>
      </c>
      <c r="C281" s="65">
        <v>5.04E-2</v>
      </c>
      <c r="D281" s="65">
        <v>2E-3</v>
      </c>
      <c r="E281" s="65">
        <v>2.2583333333333331E-3</v>
      </c>
      <c r="F281" s="65">
        <v>2.3416666666666668E-3</v>
      </c>
      <c r="G281" s="65">
        <v>2.3E-3</v>
      </c>
      <c r="H281" s="65">
        <v>2.4916666666666668E-3</v>
      </c>
      <c r="I281" s="65">
        <f t="shared" si="44"/>
        <v>1.8999999999999998E-3</v>
      </c>
      <c r="J281" s="65">
        <f t="shared" si="37"/>
        <v>1.5999999999999999E-3</v>
      </c>
      <c r="K281" s="65">
        <f t="shared" si="38"/>
        <v>4.7908333333333331E-2</v>
      </c>
      <c r="L281" s="73">
        <f t="shared" si="45"/>
        <v>0.10094911862618194</v>
      </c>
      <c r="M281" s="73">
        <f t="shared" si="46"/>
        <v>2.4E-2</v>
      </c>
      <c r="N281" s="73">
        <f t="shared" si="39"/>
        <v>2.76E-2</v>
      </c>
      <c r="O281" s="74">
        <f t="shared" si="47"/>
        <v>7.694911862618195E-2</v>
      </c>
      <c r="P281" s="73">
        <f t="shared" si="40"/>
        <v>7.3349118626181944E-2</v>
      </c>
      <c r="Q281" s="73">
        <f t="shared" si="41"/>
        <v>8.484123994398729E-2</v>
      </c>
      <c r="R281" s="73">
        <f t="shared" si="42"/>
        <v>2.9900000000000003E-2</v>
      </c>
      <c r="S281" s="74">
        <f t="shared" si="43"/>
        <v>5.4941239943987287E-2</v>
      </c>
      <c r="U281" s="75"/>
      <c r="V281" s="75"/>
      <c r="W281" s="75"/>
      <c r="X281" s="75"/>
      <c r="Y281" s="75"/>
      <c r="Z281" s="75"/>
      <c r="AA281" s="75"/>
      <c r="AB281" s="75"/>
      <c r="AC281" s="75"/>
      <c r="AE281" s="75"/>
      <c r="AF281" s="75"/>
      <c r="AG281" s="75"/>
      <c r="AH281" s="75"/>
      <c r="AI281" s="75"/>
      <c r="AJ281" s="75"/>
      <c r="AK281" s="75"/>
      <c r="AL281" s="75"/>
      <c r="AM281" s="75"/>
      <c r="AO281" s="75"/>
      <c r="AP281" s="75"/>
      <c r="AQ281" s="75"/>
      <c r="AR281" s="75"/>
      <c r="AS281" s="75"/>
      <c r="AT281" s="75"/>
      <c r="AU281" s="75"/>
      <c r="AV281" s="75"/>
      <c r="AW281" s="75"/>
    </row>
    <row r="282" spans="1:49">
      <c r="A282" s="69">
        <v>17930</v>
      </c>
      <c r="B282" s="82">
        <v>-2.9600000000000001E-2</v>
      </c>
      <c r="C282" s="65">
        <v>5.0000000000000044E-4</v>
      </c>
      <c r="D282" s="65">
        <v>1.8E-3</v>
      </c>
      <c r="E282" s="65">
        <v>2.2583333333333331E-3</v>
      </c>
      <c r="F282" s="65">
        <v>2.3333333333333331E-3</v>
      </c>
      <c r="G282" s="65">
        <v>2.2958333333333329E-3</v>
      </c>
      <c r="H282" s="65">
        <v>2.4916666666666668E-3</v>
      </c>
      <c r="I282" s="65">
        <f t="shared" si="44"/>
        <v>-3.1400000000000004E-2</v>
      </c>
      <c r="J282" s="65">
        <f t="shared" si="37"/>
        <v>-3.1895833333333332E-2</v>
      </c>
      <c r="K282" s="65">
        <f t="shared" si="38"/>
        <v>-1.9916666666666663E-3</v>
      </c>
      <c r="L282" s="73">
        <f t="shared" si="45"/>
        <v>0.11148670902501734</v>
      </c>
      <c r="M282" s="73">
        <f t="shared" si="46"/>
        <v>2.1600000000000001E-2</v>
      </c>
      <c r="N282" s="73">
        <f t="shared" si="39"/>
        <v>2.7549999999999995E-2</v>
      </c>
      <c r="O282" s="74">
        <f t="shared" si="47"/>
        <v>8.9886709025017331E-2</v>
      </c>
      <c r="P282" s="73">
        <f t="shared" si="40"/>
        <v>8.3936709025017348E-2</v>
      </c>
      <c r="Q282" s="73">
        <f t="shared" si="41"/>
        <v>0.12731996319480543</v>
      </c>
      <c r="R282" s="73">
        <f t="shared" si="42"/>
        <v>2.9900000000000003E-2</v>
      </c>
      <c r="S282" s="74">
        <f t="shared" si="43"/>
        <v>9.741996319480542E-2</v>
      </c>
      <c r="U282" s="75"/>
      <c r="V282" s="75"/>
      <c r="W282" s="75"/>
      <c r="X282" s="75"/>
      <c r="Y282" s="75"/>
      <c r="Z282" s="75"/>
      <c r="AA282" s="75"/>
      <c r="AB282" s="75"/>
      <c r="AC282" s="75"/>
      <c r="AE282" s="75"/>
      <c r="AF282" s="75"/>
      <c r="AG282" s="75"/>
      <c r="AH282" s="75"/>
      <c r="AI282" s="75"/>
      <c r="AJ282" s="75"/>
      <c r="AK282" s="75"/>
      <c r="AL282" s="75"/>
      <c r="AM282" s="75"/>
      <c r="AO282" s="75"/>
      <c r="AP282" s="75"/>
      <c r="AQ282" s="75"/>
      <c r="AR282" s="75"/>
      <c r="AS282" s="75"/>
      <c r="AT282" s="75"/>
      <c r="AU282" s="75"/>
      <c r="AV282" s="75"/>
      <c r="AW282" s="75"/>
    </row>
    <row r="283" spans="1:49">
      <c r="A283" s="69">
        <v>17958</v>
      </c>
      <c r="B283" s="82">
        <v>3.2800000000000003E-2</v>
      </c>
      <c r="C283" s="65">
        <v>3.6400000000000002E-2</v>
      </c>
      <c r="D283" s="65">
        <v>1.9E-3</v>
      </c>
      <c r="E283" s="65">
        <v>2.2500000000000003E-3</v>
      </c>
      <c r="F283" s="65">
        <v>2.3250000000000002E-3</v>
      </c>
      <c r="G283" s="65">
        <v>2.2875E-3</v>
      </c>
      <c r="H283" s="65">
        <v>2.4750000000000002E-3</v>
      </c>
      <c r="I283" s="65">
        <f t="shared" si="44"/>
        <v>3.0900000000000004E-2</v>
      </c>
      <c r="J283" s="65">
        <f t="shared" si="37"/>
        <v>3.0512500000000001E-2</v>
      </c>
      <c r="K283" s="65">
        <f t="shared" si="38"/>
        <v>3.3925000000000004E-2</v>
      </c>
      <c r="L283" s="73">
        <f t="shared" si="45"/>
        <v>6.3599993589398496E-2</v>
      </c>
      <c r="M283" s="73">
        <f t="shared" si="46"/>
        <v>2.2800000000000001E-2</v>
      </c>
      <c r="N283" s="73">
        <f t="shared" si="39"/>
        <v>2.7450000000000002E-2</v>
      </c>
      <c r="O283" s="74">
        <f t="shared" si="47"/>
        <v>4.0799993589398495E-2</v>
      </c>
      <c r="P283" s="73">
        <f t="shared" si="40"/>
        <v>3.6149993589398494E-2</v>
      </c>
      <c r="Q283" s="73">
        <f t="shared" si="41"/>
        <v>0.10045625869369545</v>
      </c>
      <c r="R283" s="73">
        <f t="shared" si="42"/>
        <v>2.9700000000000004E-2</v>
      </c>
      <c r="S283" s="74">
        <f t="shared" si="43"/>
        <v>7.0756258693695451E-2</v>
      </c>
      <c r="U283" s="75"/>
      <c r="V283" s="75"/>
      <c r="W283" s="75"/>
      <c r="X283" s="75"/>
      <c r="Y283" s="75"/>
      <c r="Z283" s="75"/>
      <c r="AA283" s="75"/>
      <c r="AB283" s="75"/>
      <c r="AC283" s="75"/>
      <c r="AE283" s="75"/>
      <c r="AF283" s="75"/>
      <c r="AG283" s="75"/>
      <c r="AH283" s="75"/>
      <c r="AI283" s="75"/>
      <c r="AJ283" s="75"/>
      <c r="AK283" s="75"/>
      <c r="AL283" s="75"/>
      <c r="AM283" s="75"/>
      <c r="AO283" s="75"/>
      <c r="AP283" s="75"/>
      <c r="AQ283" s="75"/>
      <c r="AR283" s="75"/>
      <c r="AS283" s="75"/>
      <c r="AT283" s="75"/>
      <c r="AU283" s="75"/>
      <c r="AV283" s="75"/>
      <c r="AW283" s="75"/>
    </row>
    <row r="284" spans="1:49">
      <c r="A284" s="69">
        <v>17989</v>
      </c>
      <c r="B284" s="82">
        <v>-1.7899999999999999E-2</v>
      </c>
      <c r="C284" s="65">
        <v>5.7999999999999996E-3</v>
      </c>
      <c r="D284" s="65">
        <v>1.8E-3</v>
      </c>
      <c r="E284" s="65">
        <v>2.2500000000000003E-3</v>
      </c>
      <c r="F284" s="65">
        <v>2.3250000000000002E-3</v>
      </c>
      <c r="G284" s="65">
        <v>2.2875E-3</v>
      </c>
      <c r="H284" s="65">
        <v>2.4666666666666669E-3</v>
      </c>
      <c r="I284" s="65">
        <f t="shared" si="44"/>
        <v>-1.9699999999999999E-2</v>
      </c>
      <c r="J284" s="65">
        <f t="shared" si="37"/>
        <v>-2.0187500000000001E-2</v>
      </c>
      <c r="K284" s="65">
        <f t="shared" si="38"/>
        <v>3.3333333333333327E-3</v>
      </c>
      <c r="L284" s="73">
        <f t="shared" si="45"/>
        <v>1.4925722604108849E-2</v>
      </c>
      <c r="M284" s="73">
        <f t="shared" si="46"/>
        <v>2.1600000000000001E-2</v>
      </c>
      <c r="N284" s="73">
        <f t="shared" si="39"/>
        <v>2.7450000000000002E-2</v>
      </c>
      <c r="O284" s="74">
        <f t="shared" si="47"/>
        <v>-6.6742773958911525E-3</v>
      </c>
      <c r="P284" s="73">
        <f t="shared" si="40"/>
        <v>-1.2524277395891154E-2</v>
      </c>
      <c r="Q284" s="73">
        <f t="shared" si="41"/>
        <v>8.9408371057204006E-2</v>
      </c>
      <c r="R284" s="73">
        <f t="shared" si="42"/>
        <v>2.9600000000000001E-2</v>
      </c>
      <c r="S284" s="74">
        <f t="shared" si="43"/>
        <v>5.9808371057204004E-2</v>
      </c>
      <c r="U284" s="75"/>
      <c r="V284" s="75"/>
      <c r="W284" s="75"/>
      <c r="X284" s="75"/>
      <c r="Y284" s="75"/>
      <c r="Z284" s="75"/>
      <c r="AA284" s="75"/>
      <c r="AB284" s="75"/>
      <c r="AC284" s="75"/>
      <c r="AE284" s="75"/>
      <c r="AF284" s="75"/>
      <c r="AG284" s="75"/>
      <c r="AH284" s="75"/>
      <c r="AI284" s="75"/>
      <c r="AJ284" s="75"/>
      <c r="AK284" s="75"/>
      <c r="AL284" s="75"/>
      <c r="AM284" s="75"/>
      <c r="AO284" s="75"/>
      <c r="AP284" s="75"/>
      <c r="AQ284" s="75"/>
      <c r="AR284" s="75"/>
      <c r="AS284" s="75"/>
      <c r="AT284" s="75"/>
      <c r="AU284" s="75"/>
      <c r="AV284" s="75"/>
      <c r="AW284" s="75"/>
    </row>
    <row r="285" spans="1:49">
      <c r="A285" s="69">
        <v>18019</v>
      </c>
      <c r="B285" s="82">
        <v>-2.58E-2</v>
      </c>
      <c r="C285" s="65">
        <v>3.4000000000000002E-3</v>
      </c>
      <c r="D285" s="65">
        <v>2E-3</v>
      </c>
      <c r="E285" s="65">
        <v>2.2583333333333331E-3</v>
      </c>
      <c r="F285" s="65">
        <v>2.3166666666666665E-3</v>
      </c>
      <c r="G285" s="65">
        <v>2.2875E-3</v>
      </c>
      <c r="H285" s="65">
        <v>2.4583333333333336E-3</v>
      </c>
      <c r="I285" s="65">
        <f t="shared" si="44"/>
        <v>-2.7799999999999998E-2</v>
      </c>
      <c r="J285" s="65">
        <f t="shared" ref="J285:J348" si="48">B285-G285</f>
        <v>-2.8087500000000001E-2</v>
      </c>
      <c r="K285" s="65">
        <f t="shared" ref="K285:K348" si="49">$C285-H285</f>
        <v>9.4166666666666661E-4</v>
      </c>
      <c r="L285" s="73">
        <f t="shared" si="45"/>
        <v>-9.1147496129311056E-2</v>
      </c>
      <c r="M285" s="73">
        <f t="shared" si="46"/>
        <v>2.4E-2</v>
      </c>
      <c r="N285" s="73">
        <f t="shared" si="39"/>
        <v>2.7450000000000002E-2</v>
      </c>
      <c r="O285" s="74">
        <f t="shared" si="47"/>
        <v>-0.11514749612931105</v>
      </c>
      <c r="P285" s="73">
        <f t="shared" si="40"/>
        <v>-0.11859749612931106</v>
      </c>
      <c r="Q285" s="73">
        <f t="shared" si="41"/>
        <v>3.2894604099781066E-2</v>
      </c>
      <c r="R285" s="73">
        <f t="shared" si="42"/>
        <v>2.9500000000000005E-2</v>
      </c>
      <c r="S285" s="74">
        <f t="shared" si="43"/>
        <v>3.3946040997810609E-3</v>
      </c>
      <c r="U285" s="75"/>
      <c r="V285" s="75"/>
      <c r="W285" s="75"/>
      <c r="X285" s="75"/>
      <c r="Y285" s="75"/>
      <c r="Z285" s="75"/>
      <c r="AA285" s="75"/>
      <c r="AB285" s="75"/>
      <c r="AC285" s="75"/>
      <c r="AE285" s="75"/>
      <c r="AF285" s="75"/>
      <c r="AG285" s="75"/>
      <c r="AH285" s="75"/>
      <c r="AI285" s="75"/>
      <c r="AJ285" s="75"/>
      <c r="AK285" s="75"/>
      <c r="AL285" s="75"/>
      <c r="AM285" s="75"/>
      <c r="AO285" s="75"/>
      <c r="AP285" s="75"/>
      <c r="AQ285" s="75"/>
      <c r="AR285" s="75"/>
      <c r="AS285" s="75"/>
      <c r="AT285" s="75"/>
      <c r="AU285" s="75"/>
      <c r="AV285" s="75"/>
      <c r="AW285" s="75"/>
    </row>
    <row r="286" spans="1:49">
      <c r="A286" s="69">
        <v>18050</v>
      </c>
      <c r="B286" s="82">
        <v>1.4E-3</v>
      </c>
      <c r="C286" s="65">
        <v>-1.3399999999999999E-2</v>
      </c>
      <c r="D286" s="65">
        <v>1.9E-3</v>
      </c>
      <c r="E286" s="65">
        <v>2.2583333333333331E-3</v>
      </c>
      <c r="F286" s="65">
        <v>2.3166666666666665E-3</v>
      </c>
      <c r="G286" s="65">
        <v>2.2875E-3</v>
      </c>
      <c r="H286" s="65">
        <v>2.4499999999999999E-3</v>
      </c>
      <c r="I286" s="65">
        <f t="shared" si="44"/>
        <v>-5.0000000000000001E-4</v>
      </c>
      <c r="J286" s="65">
        <f t="shared" si="48"/>
        <v>-8.8750000000000005E-4</v>
      </c>
      <c r="K286" s="65">
        <f t="shared" si="49"/>
        <v>-1.585E-2</v>
      </c>
      <c r="L286" s="73">
        <f t="shared" si="45"/>
        <v>-9.4763380369894512E-2</v>
      </c>
      <c r="M286" s="73">
        <f t="shared" si="46"/>
        <v>2.2800000000000001E-2</v>
      </c>
      <c r="N286" s="73">
        <f t="shared" si="39"/>
        <v>2.7450000000000002E-2</v>
      </c>
      <c r="O286" s="74">
        <f t="shared" si="47"/>
        <v>-0.11756338036989451</v>
      </c>
      <c r="P286" s="73">
        <f t="shared" si="40"/>
        <v>-0.12221338036989451</v>
      </c>
      <c r="Q286" s="73">
        <f t="shared" si="41"/>
        <v>-2.1016290591027165E-3</v>
      </c>
      <c r="R286" s="73">
        <f t="shared" si="42"/>
        <v>2.9399999999999999E-2</v>
      </c>
      <c r="S286" s="74">
        <f t="shared" si="43"/>
        <v>-3.1501629059102712E-2</v>
      </c>
      <c r="U286" s="75"/>
      <c r="V286" s="75"/>
      <c r="W286" s="75"/>
      <c r="X286" s="75"/>
      <c r="Y286" s="75"/>
      <c r="Z286" s="75"/>
      <c r="AA286" s="75"/>
      <c r="AB286" s="75"/>
      <c r="AC286" s="75"/>
      <c r="AE286" s="75"/>
      <c r="AF286" s="75"/>
      <c r="AG286" s="75"/>
      <c r="AH286" s="75"/>
      <c r="AI286" s="75"/>
      <c r="AJ286" s="75"/>
      <c r="AK286" s="75"/>
      <c r="AL286" s="75"/>
      <c r="AM286" s="75"/>
      <c r="AO286" s="75"/>
      <c r="AP286" s="75"/>
      <c r="AQ286" s="75"/>
      <c r="AR286" s="75"/>
      <c r="AS286" s="75"/>
      <c r="AT286" s="75"/>
      <c r="AU286" s="75"/>
      <c r="AV286" s="75"/>
      <c r="AW286" s="75"/>
    </row>
    <row r="287" spans="1:49">
      <c r="A287" s="69">
        <v>18080</v>
      </c>
      <c r="B287" s="82">
        <v>6.5000000000000002E-2</v>
      </c>
      <c r="C287" s="65">
        <v>5.6899999999999992E-2</v>
      </c>
      <c r="D287" s="65">
        <v>1.6999999999999999E-3</v>
      </c>
      <c r="E287" s="65">
        <v>2.225E-3</v>
      </c>
      <c r="F287" s="65">
        <v>2.2916666666666667E-3</v>
      </c>
      <c r="G287" s="65">
        <v>2.2583333333333331E-3</v>
      </c>
      <c r="H287" s="65">
        <v>2.4166666666666668E-3</v>
      </c>
      <c r="I287" s="65">
        <f t="shared" si="44"/>
        <v>6.3300000000000009E-2</v>
      </c>
      <c r="J287" s="65">
        <f t="shared" si="48"/>
        <v>6.2741666666666668E-2</v>
      </c>
      <c r="K287" s="65">
        <f t="shared" si="49"/>
        <v>5.4483333333333328E-2</v>
      </c>
      <c r="L287" s="73">
        <f t="shared" si="45"/>
        <v>1.5673198383967746E-2</v>
      </c>
      <c r="M287" s="73">
        <f t="shared" si="46"/>
        <v>2.0399999999999998E-2</v>
      </c>
      <c r="N287" s="73">
        <f t="shared" si="39"/>
        <v>2.7099999999999999E-2</v>
      </c>
      <c r="O287" s="74">
        <f t="shared" si="47"/>
        <v>-4.7268016160322522E-3</v>
      </c>
      <c r="P287" s="73">
        <f t="shared" si="40"/>
        <v>-1.1426801616032253E-2</v>
      </c>
      <c r="Q287" s="73">
        <f t="shared" si="41"/>
        <v>0.10356679737096752</v>
      </c>
      <c r="R287" s="73">
        <f t="shared" si="42"/>
        <v>2.9000000000000001E-2</v>
      </c>
      <c r="S287" s="74">
        <f t="shared" si="43"/>
        <v>7.4566797370967525E-2</v>
      </c>
      <c r="U287" s="75"/>
      <c r="V287" s="75"/>
      <c r="W287" s="75"/>
      <c r="X287" s="75"/>
      <c r="Y287" s="75"/>
      <c r="Z287" s="75"/>
      <c r="AA287" s="75"/>
      <c r="AB287" s="75"/>
      <c r="AC287" s="75"/>
      <c r="AE287" s="75"/>
      <c r="AF287" s="75"/>
      <c r="AG287" s="75"/>
      <c r="AH287" s="75"/>
      <c r="AI287" s="75"/>
      <c r="AJ287" s="75"/>
      <c r="AK287" s="75"/>
      <c r="AL287" s="75"/>
      <c r="AM287" s="75"/>
      <c r="AO287" s="75"/>
      <c r="AP287" s="75"/>
      <c r="AQ287" s="75"/>
      <c r="AR287" s="75"/>
      <c r="AS287" s="75"/>
      <c r="AT287" s="75"/>
      <c r="AU287" s="75"/>
      <c r="AV287" s="75"/>
      <c r="AW287" s="75"/>
    </row>
    <row r="288" spans="1:49">
      <c r="A288" s="69">
        <v>18111</v>
      </c>
      <c r="B288" s="82">
        <v>2.1899999999999999E-2</v>
      </c>
      <c r="C288" s="65">
        <v>3.4599999999999999E-2</v>
      </c>
      <c r="D288" s="65">
        <v>1.9E-3</v>
      </c>
      <c r="E288" s="65">
        <v>2.1833333333333336E-3</v>
      </c>
      <c r="F288" s="65">
        <v>2.2583333333333331E-3</v>
      </c>
      <c r="G288" s="65">
        <v>2.2208333333333333E-3</v>
      </c>
      <c r="H288" s="65">
        <v>2.3833333333333332E-3</v>
      </c>
      <c r="I288" s="65">
        <f t="shared" si="44"/>
        <v>0.02</v>
      </c>
      <c r="J288" s="65">
        <f t="shared" si="48"/>
        <v>1.9679166666666664E-2</v>
      </c>
      <c r="K288" s="65">
        <f t="shared" si="49"/>
        <v>3.2216666666666664E-2</v>
      </c>
      <c r="L288" s="73">
        <f t="shared" si="45"/>
        <v>2.1772436925158845E-2</v>
      </c>
      <c r="M288" s="73">
        <f t="shared" si="46"/>
        <v>2.2800000000000001E-2</v>
      </c>
      <c r="N288" s="73">
        <f t="shared" si="39"/>
        <v>2.665E-2</v>
      </c>
      <c r="O288" s="74">
        <f t="shared" si="47"/>
        <v>-1.0275630748411563E-3</v>
      </c>
      <c r="P288" s="73">
        <f t="shared" si="40"/>
        <v>-4.8775630748411555E-3</v>
      </c>
      <c r="Q288" s="73">
        <f t="shared" si="41"/>
        <v>0.13765465181347492</v>
      </c>
      <c r="R288" s="73">
        <f t="shared" si="42"/>
        <v>2.86E-2</v>
      </c>
      <c r="S288" s="74">
        <f t="shared" si="43"/>
        <v>0.10905465181347491</v>
      </c>
      <c r="U288" s="75"/>
      <c r="V288" s="75"/>
      <c r="W288" s="75"/>
      <c r="X288" s="75"/>
      <c r="Y288" s="75"/>
      <c r="Z288" s="75"/>
      <c r="AA288" s="75"/>
      <c r="AB288" s="75"/>
      <c r="AC288" s="75"/>
      <c r="AE288" s="75"/>
      <c r="AF288" s="75"/>
      <c r="AG288" s="75"/>
      <c r="AH288" s="75"/>
      <c r="AI288" s="75"/>
      <c r="AJ288" s="75"/>
      <c r="AK288" s="75"/>
      <c r="AL288" s="75"/>
      <c r="AM288" s="75"/>
      <c r="AO288" s="75"/>
      <c r="AP288" s="75"/>
      <c r="AQ288" s="75"/>
      <c r="AR288" s="75"/>
      <c r="AS288" s="75"/>
      <c r="AT288" s="75"/>
      <c r="AU288" s="75"/>
      <c r="AV288" s="75"/>
      <c r="AW288" s="75"/>
    </row>
    <row r="289" spans="1:49">
      <c r="A289" s="69">
        <v>18142</v>
      </c>
      <c r="B289" s="82">
        <v>2.63E-2</v>
      </c>
      <c r="C289" s="65">
        <v>3.73E-2</v>
      </c>
      <c r="D289" s="65">
        <v>1.6999999999999999E-3</v>
      </c>
      <c r="E289" s="65">
        <v>2.1666666666666666E-3</v>
      </c>
      <c r="F289" s="65">
        <v>2.2416666666666665E-3</v>
      </c>
      <c r="G289" s="65">
        <v>2.2041666666666663E-3</v>
      </c>
      <c r="H289" s="65">
        <v>2.3750000000000004E-3</v>
      </c>
      <c r="I289" s="65">
        <f t="shared" si="44"/>
        <v>2.46E-2</v>
      </c>
      <c r="J289" s="65">
        <f t="shared" si="48"/>
        <v>2.4095833333333334E-2</v>
      </c>
      <c r="K289" s="65">
        <f t="shared" si="49"/>
        <v>3.4924999999999998E-2</v>
      </c>
      <c r="L289" s="73">
        <f t="shared" si="45"/>
        <v>7.8409144401779818E-2</v>
      </c>
      <c r="M289" s="73">
        <f t="shared" si="46"/>
        <v>2.0399999999999998E-2</v>
      </c>
      <c r="N289" s="73">
        <f t="shared" si="39"/>
        <v>2.6449999999999994E-2</v>
      </c>
      <c r="O289" s="74">
        <f t="shared" si="47"/>
        <v>5.8009144401779816E-2</v>
      </c>
      <c r="P289" s="73">
        <f t="shared" si="40"/>
        <v>5.1959144401779823E-2</v>
      </c>
      <c r="Q289" s="73">
        <f t="shared" si="41"/>
        <v>0.1885277171176527</v>
      </c>
      <c r="R289" s="73">
        <f t="shared" si="42"/>
        <v>2.8500000000000004E-2</v>
      </c>
      <c r="S289" s="74">
        <f t="shared" si="43"/>
        <v>0.16002771711765271</v>
      </c>
      <c r="U289" s="75"/>
      <c r="V289" s="75"/>
      <c r="W289" s="75"/>
      <c r="X289" s="75"/>
      <c r="Y289" s="75"/>
      <c r="Z289" s="75"/>
      <c r="AA289" s="75"/>
      <c r="AB289" s="75"/>
      <c r="AC289" s="75"/>
      <c r="AE289" s="75"/>
      <c r="AF289" s="75"/>
      <c r="AG289" s="75"/>
      <c r="AH289" s="75"/>
      <c r="AI289" s="75"/>
      <c r="AJ289" s="75"/>
      <c r="AK289" s="75"/>
      <c r="AL289" s="75"/>
      <c r="AM289" s="75"/>
      <c r="AO289" s="75"/>
      <c r="AP289" s="75"/>
      <c r="AQ289" s="75"/>
      <c r="AR289" s="75"/>
      <c r="AS289" s="75"/>
      <c r="AT289" s="75"/>
      <c r="AU289" s="75"/>
      <c r="AV289" s="75"/>
      <c r="AW289" s="75"/>
    </row>
    <row r="290" spans="1:49">
      <c r="A290" s="69">
        <v>18172</v>
      </c>
      <c r="B290" s="82">
        <v>3.4000000000000002E-2</v>
      </c>
      <c r="C290" s="65">
        <v>1.1199999999999998E-2</v>
      </c>
      <c r="D290" s="65">
        <v>1.8E-3</v>
      </c>
      <c r="E290" s="65">
        <v>2.1749999999999999E-3</v>
      </c>
      <c r="F290" s="65">
        <v>2.2500000000000003E-3</v>
      </c>
      <c r="G290" s="65">
        <v>2.2125000000000001E-3</v>
      </c>
      <c r="H290" s="65">
        <v>2.3583333333333334E-3</v>
      </c>
      <c r="I290" s="65">
        <f t="shared" si="44"/>
        <v>3.2199999999999999E-2</v>
      </c>
      <c r="J290" s="65">
        <f t="shared" si="48"/>
        <v>3.1787500000000003E-2</v>
      </c>
      <c r="K290" s="65">
        <f t="shared" si="49"/>
        <v>8.8416666666666643E-3</v>
      </c>
      <c r="L290" s="73">
        <f t="shared" si="45"/>
        <v>4.1153179562502862E-2</v>
      </c>
      <c r="M290" s="73">
        <f t="shared" si="46"/>
        <v>2.1600000000000001E-2</v>
      </c>
      <c r="N290" s="73">
        <f t="shared" si="39"/>
        <v>2.6550000000000001E-2</v>
      </c>
      <c r="O290" s="74">
        <f t="shared" si="47"/>
        <v>1.9553179562502861E-2</v>
      </c>
      <c r="P290" s="73">
        <f t="shared" si="40"/>
        <v>1.4603179562502861E-2</v>
      </c>
      <c r="Q290" s="73">
        <f t="shared" si="41"/>
        <v>0.15528138762796395</v>
      </c>
      <c r="R290" s="73">
        <f t="shared" si="42"/>
        <v>2.8299999999999999E-2</v>
      </c>
      <c r="S290" s="74">
        <f t="shared" si="43"/>
        <v>0.12698138762796396</v>
      </c>
      <c r="U290" s="75"/>
      <c r="V290" s="75"/>
      <c r="W290" s="75"/>
      <c r="X290" s="75"/>
      <c r="Y290" s="75"/>
      <c r="Z290" s="75"/>
      <c r="AA290" s="75"/>
      <c r="AB290" s="75"/>
      <c r="AC290" s="75"/>
      <c r="AE290" s="75"/>
      <c r="AF290" s="75"/>
      <c r="AG290" s="75"/>
      <c r="AH290" s="75"/>
      <c r="AI290" s="75"/>
      <c r="AJ290" s="75"/>
      <c r="AK290" s="75"/>
      <c r="AL290" s="75"/>
      <c r="AM290" s="75"/>
      <c r="AO290" s="75"/>
      <c r="AP290" s="75"/>
      <c r="AQ290" s="75"/>
      <c r="AR290" s="75"/>
      <c r="AS290" s="75"/>
      <c r="AT290" s="75"/>
      <c r="AU290" s="75"/>
      <c r="AV290" s="75"/>
      <c r="AW290" s="75"/>
    </row>
    <row r="291" spans="1:49">
      <c r="A291" s="69">
        <v>18203</v>
      </c>
      <c r="B291" s="82">
        <v>1.7500000000000002E-2</v>
      </c>
      <c r="C291" s="65">
        <v>1.5899999999999997E-2</v>
      </c>
      <c r="D291" s="65">
        <v>1.6999999999999999E-3</v>
      </c>
      <c r="E291" s="65">
        <v>2.1666666666666666E-3</v>
      </c>
      <c r="F291" s="65">
        <v>2.2333333333333337E-3</v>
      </c>
      <c r="G291" s="65">
        <v>2.2000000000000001E-3</v>
      </c>
      <c r="H291" s="65">
        <v>2.3416666666666668E-3</v>
      </c>
      <c r="I291" s="65">
        <f t="shared" si="44"/>
        <v>1.5800000000000002E-2</v>
      </c>
      <c r="J291" s="65">
        <f t="shared" si="48"/>
        <v>1.5300000000000001E-2</v>
      </c>
      <c r="K291" s="65">
        <f t="shared" si="49"/>
        <v>1.355833333333333E-2</v>
      </c>
      <c r="L291" s="73">
        <f t="shared" si="45"/>
        <v>0.17200283239832559</v>
      </c>
      <c r="M291" s="73">
        <f t="shared" si="46"/>
        <v>2.0399999999999998E-2</v>
      </c>
      <c r="N291" s="73">
        <f t="shared" si="39"/>
        <v>2.64E-2</v>
      </c>
      <c r="O291" s="74">
        <f t="shared" si="47"/>
        <v>0.15160283239832559</v>
      </c>
      <c r="P291" s="73">
        <f t="shared" si="40"/>
        <v>0.14560283239832558</v>
      </c>
      <c r="Q291" s="73">
        <f t="shared" si="41"/>
        <v>0.29157077329288894</v>
      </c>
      <c r="R291" s="73">
        <f t="shared" si="42"/>
        <v>2.81E-2</v>
      </c>
      <c r="S291" s="74">
        <f t="shared" si="43"/>
        <v>0.26347077329288893</v>
      </c>
      <c r="U291" s="75"/>
      <c r="V291" s="75"/>
      <c r="W291" s="75"/>
      <c r="X291" s="75"/>
      <c r="Y291" s="75"/>
      <c r="Z291" s="75"/>
      <c r="AA291" s="75"/>
      <c r="AB291" s="75"/>
      <c r="AC291" s="75"/>
      <c r="AE291" s="75"/>
      <c r="AF291" s="75"/>
      <c r="AG291" s="75"/>
      <c r="AH291" s="75"/>
      <c r="AI291" s="75"/>
      <c r="AJ291" s="75"/>
      <c r="AK291" s="75"/>
      <c r="AL291" s="75"/>
      <c r="AM291" s="75"/>
      <c r="AO291" s="75"/>
      <c r="AP291" s="75"/>
      <c r="AQ291" s="75"/>
      <c r="AR291" s="75"/>
      <c r="AS291" s="75"/>
      <c r="AT291" s="75"/>
      <c r="AU291" s="75"/>
      <c r="AV291" s="75"/>
      <c r="AW291" s="75"/>
    </row>
    <row r="292" spans="1:49">
      <c r="A292" s="69">
        <v>18233</v>
      </c>
      <c r="B292" s="82">
        <v>4.8599999999999997E-2</v>
      </c>
      <c r="C292" s="65">
        <v>3.9599999999999996E-2</v>
      </c>
      <c r="D292" s="65">
        <v>1.6999999999999999E-3</v>
      </c>
      <c r="E292" s="65">
        <v>2.15E-3</v>
      </c>
      <c r="F292" s="65">
        <v>2.225E-3</v>
      </c>
      <c r="G292" s="65">
        <v>2.1875000000000002E-3</v>
      </c>
      <c r="H292" s="65">
        <v>2.316666666666667E-3</v>
      </c>
      <c r="I292" s="65">
        <f t="shared" si="44"/>
        <v>4.6899999999999997E-2</v>
      </c>
      <c r="J292" s="65">
        <f t="shared" si="48"/>
        <v>4.6412499999999995E-2</v>
      </c>
      <c r="K292" s="65">
        <f t="shared" si="49"/>
        <v>3.7283333333333328E-2</v>
      </c>
      <c r="L292" s="73">
        <f t="shared" si="45"/>
        <v>0.18786214000858736</v>
      </c>
      <c r="M292" s="73">
        <f t="shared" si="46"/>
        <v>2.0399999999999998E-2</v>
      </c>
      <c r="N292" s="73">
        <f t="shared" si="39"/>
        <v>2.6250000000000002E-2</v>
      </c>
      <c r="O292" s="74">
        <f t="shared" si="47"/>
        <v>0.16746214000858736</v>
      </c>
      <c r="P292" s="73">
        <f t="shared" si="40"/>
        <v>0.16161214000858737</v>
      </c>
      <c r="Q292" s="73">
        <f t="shared" si="41"/>
        <v>0.31368454741736396</v>
      </c>
      <c r="R292" s="73">
        <f t="shared" si="42"/>
        <v>2.7800000000000005E-2</v>
      </c>
      <c r="S292" s="74">
        <f t="shared" si="43"/>
        <v>0.28588454741736397</v>
      </c>
      <c r="U292" s="75"/>
      <c r="V292" s="75"/>
      <c r="W292" s="75"/>
      <c r="X292" s="75"/>
      <c r="Y292" s="75"/>
      <c r="Z292" s="75"/>
      <c r="AA292" s="75"/>
      <c r="AB292" s="75"/>
      <c r="AC292" s="75"/>
      <c r="AE292" s="75"/>
      <c r="AF292" s="75"/>
      <c r="AG292" s="75"/>
      <c r="AH292" s="75"/>
      <c r="AI292" s="75"/>
      <c r="AJ292" s="75"/>
      <c r="AK292" s="75"/>
      <c r="AL292" s="75"/>
      <c r="AM292" s="75"/>
      <c r="AO292" s="75"/>
      <c r="AP292" s="75"/>
      <c r="AQ292" s="75"/>
      <c r="AR292" s="75"/>
      <c r="AS292" s="75"/>
      <c r="AT292" s="75"/>
      <c r="AU292" s="75"/>
      <c r="AV292" s="75"/>
      <c r="AW292" s="75"/>
    </row>
    <row r="293" spans="1:49">
      <c r="A293" s="69">
        <v>18264</v>
      </c>
      <c r="B293" s="82">
        <v>1.9699999999999999E-2</v>
      </c>
      <c r="C293" s="65">
        <v>3.5299999999999998E-2</v>
      </c>
      <c r="D293" s="65">
        <v>1.8E-3</v>
      </c>
      <c r="E293" s="65">
        <v>2.1416666666666663E-3</v>
      </c>
      <c r="F293" s="65">
        <v>2.2083333333333334E-3</v>
      </c>
      <c r="G293" s="65">
        <v>2.1749999999999999E-3</v>
      </c>
      <c r="H293" s="65">
        <v>2.3E-3</v>
      </c>
      <c r="I293" s="65">
        <f t="shared" si="44"/>
        <v>1.7899999999999999E-2</v>
      </c>
      <c r="J293" s="65">
        <f t="shared" si="48"/>
        <v>1.7524999999999999E-2</v>
      </c>
      <c r="K293" s="65">
        <f t="shared" si="49"/>
        <v>3.3000000000000002E-2</v>
      </c>
      <c r="L293" s="73">
        <f t="shared" si="45"/>
        <v>0.20655745011132187</v>
      </c>
      <c r="M293" s="73">
        <f t="shared" si="46"/>
        <v>2.1600000000000001E-2</v>
      </c>
      <c r="N293" s="73">
        <f t="shared" si="39"/>
        <v>2.6099999999999998E-2</v>
      </c>
      <c r="O293" s="74">
        <f t="shared" si="47"/>
        <v>0.18495745011132186</v>
      </c>
      <c r="P293" s="73">
        <f t="shared" si="40"/>
        <v>0.18045745011132186</v>
      </c>
      <c r="Q293" s="73">
        <f t="shared" si="41"/>
        <v>0.29479970672238864</v>
      </c>
      <c r="R293" s="73">
        <f t="shared" si="42"/>
        <v>2.76E-2</v>
      </c>
      <c r="S293" s="74">
        <f t="shared" si="43"/>
        <v>0.26719970672238863</v>
      </c>
      <c r="U293" s="75"/>
      <c r="V293" s="75"/>
      <c r="W293" s="75"/>
      <c r="X293" s="75"/>
      <c r="Y293" s="75"/>
      <c r="Z293" s="75"/>
      <c r="AA293" s="75"/>
      <c r="AB293" s="75"/>
      <c r="AC293" s="75"/>
      <c r="AE293" s="75"/>
      <c r="AF293" s="75"/>
      <c r="AG293" s="75"/>
      <c r="AH293" s="75"/>
      <c r="AI293" s="75"/>
      <c r="AJ293" s="75"/>
      <c r="AK293" s="75"/>
      <c r="AL293" s="75"/>
      <c r="AM293" s="75"/>
      <c r="AO293" s="75"/>
      <c r="AP293" s="75"/>
      <c r="AQ293" s="75"/>
      <c r="AR293" s="75"/>
      <c r="AS293" s="75"/>
      <c r="AT293" s="75"/>
      <c r="AU293" s="75"/>
      <c r="AV293" s="75"/>
      <c r="AW293" s="75"/>
    </row>
    <row r="294" spans="1:49">
      <c r="A294" s="69">
        <v>18295</v>
      </c>
      <c r="B294" s="82">
        <v>1.9900000000000001E-2</v>
      </c>
      <c r="C294" s="65">
        <v>0.01</v>
      </c>
      <c r="D294" s="65">
        <v>1.6000000000000001E-3</v>
      </c>
      <c r="E294" s="65">
        <v>2.15E-3</v>
      </c>
      <c r="F294" s="65">
        <v>2.2083333333333334E-3</v>
      </c>
      <c r="G294" s="65">
        <v>2.1791666666666665E-3</v>
      </c>
      <c r="H294" s="65">
        <v>2.3E-3</v>
      </c>
      <c r="I294" s="65">
        <f t="shared" si="44"/>
        <v>1.83E-2</v>
      </c>
      <c r="J294" s="65">
        <f t="shared" si="48"/>
        <v>1.7720833333333335E-2</v>
      </c>
      <c r="K294" s="65">
        <f t="shared" si="49"/>
        <v>7.7000000000000002E-3</v>
      </c>
      <c r="L294" s="73">
        <f t="shared" si="45"/>
        <v>0.26810381633196378</v>
      </c>
      <c r="M294" s="73">
        <f t="shared" si="46"/>
        <v>1.9200000000000002E-2</v>
      </c>
      <c r="N294" s="73">
        <f t="shared" si="39"/>
        <v>2.615E-2</v>
      </c>
      <c r="O294" s="74">
        <f t="shared" si="47"/>
        <v>0.24890381633196379</v>
      </c>
      <c r="P294" s="73">
        <f t="shared" si="40"/>
        <v>0.24195381633196378</v>
      </c>
      <c r="Q294" s="73">
        <f t="shared" si="41"/>
        <v>0.30709415671125595</v>
      </c>
      <c r="R294" s="73">
        <f t="shared" si="42"/>
        <v>2.76E-2</v>
      </c>
      <c r="S294" s="74">
        <f t="shared" si="43"/>
        <v>0.27949415671125594</v>
      </c>
      <c r="U294" s="75"/>
      <c r="V294" s="75"/>
      <c r="W294" s="75"/>
      <c r="X294" s="75"/>
      <c r="Y294" s="75"/>
      <c r="Z294" s="75"/>
      <c r="AA294" s="75"/>
      <c r="AB294" s="75"/>
      <c r="AC294" s="75"/>
      <c r="AE294" s="75"/>
      <c r="AF294" s="75"/>
      <c r="AG294" s="75"/>
      <c r="AH294" s="75"/>
      <c r="AI294" s="75"/>
      <c r="AJ294" s="75"/>
      <c r="AK294" s="75"/>
      <c r="AL294" s="75"/>
      <c r="AM294" s="75"/>
      <c r="AO294" s="75"/>
      <c r="AP294" s="75"/>
      <c r="AQ294" s="75"/>
      <c r="AR294" s="75"/>
      <c r="AS294" s="75"/>
      <c r="AT294" s="75"/>
      <c r="AU294" s="75"/>
      <c r="AV294" s="75"/>
      <c r="AW294" s="75"/>
    </row>
    <row r="295" spans="1:49">
      <c r="A295" s="69">
        <v>18323</v>
      </c>
      <c r="B295" s="82">
        <v>7.0000000000000001E-3</v>
      </c>
      <c r="C295" s="65">
        <v>8.3999999999999995E-3</v>
      </c>
      <c r="D295" s="65">
        <v>1.8E-3</v>
      </c>
      <c r="E295" s="65">
        <v>2.15E-3</v>
      </c>
      <c r="F295" s="65">
        <v>2.2166666666666667E-3</v>
      </c>
      <c r="G295" s="65">
        <v>2.1833333333333331E-3</v>
      </c>
      <c r="H295" s="65">
        <v>2.3E-3</v>
      </c>
      <c r="I295" s="65">
        <f t="shared" si="44"/>
        <v>5.1999999999999998E-3</v>
      </c>
      <c r="J295" s="65">
        <f t="shared" si="48"/>
        <v>4.816666666666667E-3</v>
      </c>
      <c r="K295" s="65">
        <f t="shared" si="49"/>
        <v>6.0999999999999995E-3</v>
      </c>
      <c r="L295" s="73">
        <f t="shared" si="45"/>
        <v>0.23642577754288019</v>
      </c>
      <c r="M295" s="73">
        <f t="shared" si="46"/>
        <v>2.1600000000000001E-2</v>
      </c>
      <c r="N295" s="73">
        <f t="shared" si="39"/>
        <v>2.6199999999999998E-2</v>
      </c>
      <c r="O295" s="74">
        <f t="shared" si="47"/>
        <v>0.21482577754288018</v>
      </c>
      <c r="P295" s="73">
        <f t="shared" si="40"/>
        <v>0.21022577754288019</v>
      </c>
      <c r="Q295" s="73">
        <f t="shared" si="41"/>
        <v>0.27178092206448357</v>
      </c>
      <c r="R295" s="73">
        <f t="shared" si="42"/>
        <v>2.76E-2</v>
      </c>
      <c r="S295" s="74">
        <f t="shared" si="43"/>
        <v>0.24418092206448355</v>
      </c>
      <c r="U295" s="75"/>
      <c r="V295" s="75"/>
      <c r="W295" s="75"/>
      <c r="X295" s="75"/>
      <c r="Y295" s="75"/>
      <c r="Z295" s="75"/>
      <c r="AA295" s="75"/>
      <c r="AB295" s="75"/>
      <c r="AC295" s="75"/>
      <c r="AE295" s="75"/>
      <c r="AF295" s="75"/>
      <c r="AG295" s="75"/>
      <c r="AH295" s="75"/>
      <c r="AI295" s="75"/>
      <c r="AJ295" s="75"/>
      <c r="AK295" s="75"/>
      <c r="AL295" s="75"/>
      <c r="AM295" s="75"/>
      <c r="AO295" s="75"/>
      <c r="AP295" s="75"/>
      <c r="AQ295" s="75"/>
      <c r="AR295" s="75"/>
      <c r="AS295" s="75"/>
      <c r="AT295" s="75"/>
      <c r="AU295" s="75"/>
      <c r="AV295" s="75"/>
      <c r="AW295" s="75"/>
    </row>
    <row r="296" spans="1:49">
      <c r="A296" s="69">
        <v>18354</v>
      </c>
      <c r="B296" s="82">
        <v>4.8599999999999997E-2</v>
      </c>
      <c r="C296" s="65">
        <v>1.8499999999999999E-2</v>
      </c>
      <c r="D296" s="65">
        <v>1.6000000000000001E-3</v>
      </c>
      <c r="E296" s="65">
        <v>2.1666666666666666E-3</v>
      </c>
      <c r="F296" s="65">
        <v>2.2166666666666667E-3</v>
      </c>
      <c r="G296" s="65">
        <v>2.1916666666666668E-3</v>
      </c>
      <c r="H296" s="65">
        <v>2.3083333333333332E-3</v>
      </c>
      <c r="I296" s="65">
        <f t="shared" si="44"/>
        <v>4.7E-2</v>
      </c>
      <c r="J296" s="65">
        <f t="shared" si="48"/>
        <v>4.6408333333333329E-2</v>
      </c>
      <c r="K296" s="65">
        <f t="shared" si="49"/>
        <v>1.6191666666666667E-2</v>
      </c>
      <c r="L296" s="73">
        <f t="shared" si="45"/>
        <v>0.32014669619332525</v>
      </c>
      <c r="M296" s="73">
        <f t="shared" si="46"/>
        <v>1.9200000000000002E-2</v>
      </c>
      <c r="N296" s="73">
        <f t="shared" ref="N296:N359" si="50">G296*12</f>
        <v>2.6300000000000004E-2</v>
      </c>
      <c r="O296" s="74">
        <f t="shared" si="47"/>
        <v>0.30094669619332526</v>
      </c>
      <c r="P296" s="73">
        <f t="shared" ref="P296:P359" si="51">L296-N296</f>
        <v>0.29384669619332526</v>
      </c>
      <c r="Q296" s="73">
        <f t="shared" ref="Q296:Q359" si="52">((1+C285)*(1+C286)*(1+C287)*(1+C288)*(1+C289)*(1+C290)*(1+C291)*(1+C292)*(1+C293)*(1+C294)*(1+C295)*(1+C296))-1</f>
        <v>0.28783940059920154</v>
      </c>
      <c r="R296" s="73">
        <f t="shared" ref="R296:R359" si="53">H296*12</f>
        <v>2.7699999999999999E-2</v>
      </c>
      <c r="S296" s="74">
        <f t="shared" ref="S296:S359" si="54">Q296-R296</f>
        <v>0.26013940059920154</v>
      </c>
      <c r="U296" s="75"/>
      <c r="V296" s="75"/>
      <c r="W296" s="75"/>
      <c r="X296" s="75"/>
      <c r="Y296" s="75"/>
      <c r="Z296" s="75"/>
      <c r="AA296" s="75"/>
      <c r="AB296" s="75"/>
      <c r="AC296" s="75"/>
      <c r="AE296" s="75"/>
      <c r="AF296" s="75"/>
      <c r="AG296" s="75"/>
      <c r="AH296" s="75"/>
      <c r="AI296" s="75"/>
      <c r="AJ296" s="75"/>
      <c r="AK296" s="75"/>
      <c r="AL296" s="75"/>
      <c r="AM296" s="75"/>
      <c r="AO296" s="75"/>
      <c r="AP296" s="75"/>
      <c r="AQ296" s="75"/>
      <c r="AR296" s="75"/>
      <c r="AS296" s="75"/>
      <c r="AT296" s="75"/>
      <c r="AU296" s="75"/>
      <c r="AV296" s="75"/>
      <c r="AW296" s="75"/>
    </row>
    <row r="297" spans="1:49">
      <c r="A297" s="69">
        <v>18384</v>
      </c>
      <c r="B297" s="82">
        <v>5.0900000000000001E-2</v>
      </c>
      <c r="C297" s="65">
        <v>1.9199999999999998E-2</v>
      </c>
      <c r="D297" s="65">
        <v>1.9E-3</v>
      </c>
      <c r="E297" s="65">
        <v>2.1749999999999999E-3</v>
      </c>
      <c r="F297" s="65">
        <v>2.2416666666666665E-3</v>
      </c>
      <c r="G297" s="65">
        <v>2.2083333333333334E-3</v>
      </c>
      <c r="H297" s="65">
        <v>2.3250000000000002E-3</v>
      </c>
      <c r="I297" s="65">
        <f t="shared" si="44"/>
        <v>4.9000000000000002E-2</v>
      </c>
      <c r="J297" s="65">
        <f t="shared" si="48"/>
        <v>4.8691666666666668E-2</v>
      </c>
      <c r="K297" s="65">
        <f t="shared" si="49"/>
        <v>1.6874999999999998E-2</v>
      </c>
      <c r="L297" s="73">
        <f t="shared" si="45"/>
        <v>0.42408351778850872</v>
      </c>
      <c r="M297" s="73">
        <f t="shared" si="46"/>
        <v>2.2800000000000001E-2</v>
      </c>
      <c r="N297" s="73">
        <f t="shared" si="50"/>
        <v>2.6500000000000003E-2</v>
      </c>
      <c r="O297" s="74">
        <f t="shared" si="47"/>
        <v>0.40128351778850874</v>
      </c>
      <c r="P297" s="73">
        <f t="shared" si="51"/>
        <v>0.3975835177885087</v>
      </c>
      <c r="Q297" s="73">
        <f t="shared" si="52"/>
        <v>0.30811831482031726</v>
      </c>
      <c r="R297" s="73">
        <f t="shared" si="53"/>
        <v>2.7900000000000001E-2</v>
      </c>
      <c r="S297" s="74">
        <f t="shared" si="54"/>
        <v>0.28021831482031728</v>
      </c>
      <c r="U297" s="75"/>
      <c r="V297" s="75"/>
      <c r="W297" s="75"/>
      <c r="X297" s="75"/>
      <c r="Y297" s="75"/>
      <c r="Z297" s="75"/>
      <c r="AA297" s="75"/>
      <c r="AB297" s="75"/>
      <c r="AC297" s="75"/>
      <c r="AE297" s="75"/>
      <c r="AF297" s="75"/>
      <c r="AG297" s="75"/>
      <c r="AH297" s="75"/>
      <c r="AI297" s="75"/>
      <c r="AJ297" s="75"/>
      <c r="AK297" s="75"/>
      <c r="AL297" s="75"/>
      <c r="AM297" s="75"/>
      <c r="AO297" s="75"/>
      <c r="AP297" s="75"/>
      <c r="AQ297" s="75"/>
      <c r="AR297" s="75"/>
      <c r="AS297" s="75"/>
      <c r="AT297" s="75"/>
      <c r="AU297" s="75"/>
      <c r="AV297" s="75"/>
      <c r="AW297" s="75"/>
    </row>
    <row r="298" spans="1:49">
      <c r="A298" s="69">
        <v>18415</v>
      </c>
      <c r="B298" s="82">
        <v>-5.4800000000000001E-2</v>
      </c>
      <c r="C298" s="65">
        <v>-7.7100000000000002E-2</v>
      </c>
      <c r="D298" s="65">
        <v>1.6999999999999999E-3</v>
      </c>
      <c r="E298" s="65">
        <v>2.1833333333333336E-3</v>
      </c>
      <c r="F298" s="65">
        <v>2.2416666666666665E-3</v>
      </c>
      <c r="G298" s="65">
        <v>2.2125000000000001E-3</v>
      </c>
      <c r="H298" s="65">
        <v>2.3250000000000002E-3</v>
      </c>
      <c r="I298" s="65">
        <f t="shared" si="44"/>
        <v>-5.6500000000000002E-2</v>
      </c>
      <c r="J298" s="65">
        <f t="shared" si="48"/>
        <v>-5.7012500000000001E-2</v>
      </c>
      <c r="K298" s="65">
        <f t="shared" si="49"/>
        <v>-7.9424999999999996E-2</v>
      </c>
      <c r="L298" s="73">
        <f t="shared" si="45"/>
        <v>0.34416191433363208</v>
      </c>
      <c r="M298" s="73">
        <f t="shared" si="46"/>
        <v>2.0399999999999998E-2</v>
      </c>
      <c r="N298" s="73">
        <f t="shared" si="50"/>
        <v>2.6550000000000001E-2</v>
      </c>
      <c r="O298" s="74">
        <f t="shared" si="47"/>
        <v>0.32376191433363211</v>
      </c>
      <c r="P298" s="73">
        <f t="shared" si="51"/>
        <v>0.31761191433363206</v>
      </c>
      <c r="Q298" s="73">
        <f t="shared" si="52"/>
        <v>0.22365942909757841</v>
      </c>
      <c r="R298" s="73">
        <f t="shared" si="53"/>
        <v>2.7900000000000001E-2</v>
      </c>
      <c r="S298" s="74">
        <f t="shared" si="54"/>
        <v>0.1957594290975784</v>
      </c>
      <c r="U298" s="75"/>
      <c r="V298" s="75"/>
      <c r="W298" s="75"/>
      <c r="X298" s="75"/>
      <c r="Y298" s="75"/>
      <c r="Z298" s="75"/>
      <c r="AA298" s="75"/>
      <c r="AB298" s="75"/>
      <c r="AC298" s="75"/>
      <c r="AE298" s="75"/>
      <c r="AF298" s="75"/>
      <c r="AG298" s="75"/>
      <c r="AH298" s="75"/>
      <c r="AI298" s="75"/>
      <c r="AJ298" s="75"/>
      <c r="AK298" s="75"/>
      <c r="AL298" s="75"/>
      <c r="AM298" s="75"/>
      <c r="AO298" s="75"/>
      <c r="AP298" s="75"/>
      <c r="AQ298" s="75"/>
      <c r="AR298" s="75"/>
      <c r="AS298" s="75"/>
      <c r="AT298" s="75"/>
      <c r="AU298" s="75"/>
      <c r="AV298" s="75"/>
      <c r="AW298" s="75"/>
    </row>
    <row r="299" spans="1:49">
      <c r="A299" s="69">
        <v>18445</v>
      </c>
      <c r="B299" s="82">
        <v>1.1900000000000001E-2</v>
      </c>
      <c r="C299" s="65">
        <v>-4.36E-2</v>
      </c>
      <c r="D299" s="65">
        <v>1.8E-3</v>
      </c>
      <c r="E299" s="65">
        <v>2.2083333333333334E-3</v>
      </c>
      <c r="F299" s="65">
        <v>2.2666666666666668E-3</v>
      </c>
      <c r="G299" s="65">
        <v>2.2374999999999999E-3</v>
      </c>
      <c r="H299" s="65">
        <v>2.3250000000000002E-3</v>
      </c>
      <c r="I299" s="65">
        <f t="shared" si="44"/>
        <v>1.0100000000000001E-2</v>
      </c>
      <c r="J299" s="65">
        <f t="shared" si="48"/>
        <v>9.6625000000000009E-3</v>
      </c>
      <c r="K299" s="65">
        <f t="shared" si="49"/>
        <v>-4.5925000000000001E-2</v>
      </c>
      <c r="L299" s="73">
        <f t="shared" si="45"/>
        <v>0.27714313719643435</v>
      </c>
      <c r="M299" s="73">
        <f t="shared" si="46"/>
        <v>2.1600000000000001E-2</v>
      </c>
      <c r="N299" s="73">
        <f t="shared" si="50"/>
        <v>2.6849999999999999E-2</v>
      </c>
      <c r="O299" s="74">
        <f t="shared" si="47"/>
        <v>0.25554313719643434</v>
      </c>
      <c r="P299" s="73">
        <f t="shared" si="51"/>
        <v>0.25029313719643437</v>
      </c>
      <c r="Q299" s="73">
        <f t="shared" si="52"/>
        <v>0.1073023729670961</v>
      </c>
      <c r="R299" s="73">
        <f t="shared" si="53"/>
        <v>2.7900000000000001E-2</v>
      </c>
      <c r="S299" s="74">
        <f t="shared" si="54"/>
        <v>7.9402372967096096E-2</v>
      </c>
      <c r="U299" s="75"/>
      <c r="V299" s="75"/>
      <c r="W299" s="75"/>
      <c r="X299" s="75"/>
      <c r="Y299" s="75"/>
      <c r="Z299" s="75"/>
      <c r="AA299" s="75"/>
      <c r="AB299" s="75"/>
      <c r="AC299" s="75"/>
      <c r="AE299" s="75"/>
      <c r="AF299" s="75"/>
      <c r="AG299" s="75"/>
      <c r="AH299" s="75"/>
      <c r="AI299" s="75"/>
      <c r="AJ299" s="75"/>
      <c r="AK299" s="75"/>
      <c r="AL299" s="75"/>
      <c r="AM299" s="75"/>
      <c r="AO299" s="75"/>
      <c r="AP299" s="75"/>
      <c r="AQ299" s="75"/>
      <c r="AR299" s="75"/>
      <c r="AS299" s="75"/>
      <c r="AT299" s="75"/>
      <c r="AU299" s="75"/>
      <c r="AV299" s="75"/>
      <c r="AW299" s="75"/>
    </row>
    <row r="300" spans="1:49">
      <c r="A300" s="69">
        <v>18476</v>
      </c>
      <c r="B300" s="82">
        <v>4.4299999999999999E-2</v>
      </c>
      <c r="C300" s="65">
        <v>1.54E-2</v>
      </c>
      <c r="D300" s="65">
        <v>1.8E-3</v>
      </c>
      <c r="E300" s="65">
        <v>2.1749999999999999E-3</v>
      </c>
      <c r="F300" s="65">
        <v>2.225E-3</v>
      </c>
      <c r="G300" s="65">
        <v>2.2000000000000001E-3</v>
      </c>
      <c r="H300" s="65">
        <v>2.3E-3</v>
      </c>
      <c r="I300" s="65">
        <f t="shared" si="44"/>
        <v>4.2499999999999996E-2</v>
      </c>
      <c r="J300" s="65">
        <f t="shared" si="48"/>
        <v>4.2099999999999999E-2</v>
      </c>
      <c r="K300" s="65">
        <f t="shared" si="49"/>
        <v>1.3100000000000001E-2</v>
      </c>
      <c r="L300" s="73">
        <f t="shared" si="45"/>
        <v>0.30513805477467049</v>
      </c>
      <c r="M300" s="73">
        <f t="shared" si="46"/>
        <v>2.1600000000000001E-2</v>
      </c>
      <c r="N300" s="73">
        <f t="shared" si="50"/>
        <v>2.64E-2</v>
      </c>
      <c r="O300" s="74">
        <f t="shared" si="47"/>
        <v>0.28353805477467048</v>
      </c>
      <c r="P300" s="73">
        <f t="shared" si="51"/>
        <v>0.27873805477467051</v>
      </c>
      <c r="Q300" s="73">
        <f t="shared" si="52"/>
        <v>8.6753169834514976E-2</v>
      </c>
      <c r="R300" s="73">
        <f t="shared" si="53"/>
        <v>2.76E-2</v>
      </c>
      <c r="S300" s="74">
        <f t="shared" si="54"/>
        <v>5.9153169834514976E-2</v>
      </c>
      <c r="U300" s="75"/>
      <c r="V300" s="75"/>
      <c r="W300" s="75"/>
      <c r="X300" s="75"/>
      <c r="Y300" s="75"/>
      <c r="Z300" s="75"/>
      <c r="AA300" s="75"/>
      <c r="AB300" s="75"/>
      <c r="AC300" s="75"/>
      <c r="AE300" s="75"/>
      <c r="AF300" s="75"/>
      <c r="AG300" s="75"/>
      <c r="AH300" s="75"/>
      <c r="AI300" s="75"/>
      <c r="AJ300" s="75"/>
      <c r="AK300" s="75"/>
      <c r="AL300" s="75"/>
      <c r="AM300" s="75"/>
      <c r="AO300" s="75"/>
      <c r="AP300" s="75"/>
      <c r="AQ300" s="75"/>
      <c r="AR300" s="75"/>
      <c r="AS300" s="75"/>
      <c r="AT300" s="75"/>
      <c r="AU300" s="75"/>
      <c r="AV300" s="75"/>
      <c r="AW300" s="75"/>
    </row>
    <row r="301" spans="1:49">
      <c r="A301" s="69">
        <v>18507</v>
      </c>
      <c r="B301" s="82">
        <v>5.9200000000000003E-2</v>
      </c>
      <c r="C301" s="65">
        <v>4.1800000000000004E-2</v>
      </c>
      <c r="D301" s="65">
        <v>1.6999999999999999E-3</v>
      </c>
      <c r="E301" s="65">
        <v>2.2000000000000001E-3</v>
      </c>
      <c r="F301" s="65">
        <v>2.2583333333333331E-3</v>
      </c>
      <c r="G301" s="65">
        <v>2.2291666666666666E-3</v>
      </c>
      <c r="H301" s="65">
        <v>2.3333333333333335E-3</v>
      </c>
      <c r="I301" s="65">
        <f t="shared" si="44"/>
        <v>5.7500000000000002E-2</v>
      </c>
      <c r="J301" s="65">
        <f t="shared" si="48"/>
        <v>5.6970833333333339E-2</v>
      </c>
      <c r="K301" s="65">
        <f t="shared" si="49"/>
        <v>3.9466666666666671E-2</v>
      </c>
      <c r="L301" s="73">
        <f t="shared" si="45"/>
        <v>0.34697673937185125</v>
      </c>
      <c r="M301" s="73">
        <f t="shared" si="46"/>
        <v>2.0399999999999998E-2</v>
      </c>
      <c r="N301" s="73">
        <f t="shared" si="50"/>
        <v>2.6749999999999999E-2</v>
      </c>
      <c r="O301" s="74">
        <f t="shared" si="47"/>
        <v>0.32657673937185128</v>
      </c>
      <c r="P301" s="73">
        <f t="shared" si="51"/>
        <v>0.32022673937185125</v>
      </c>
      <c r="Q301" s="73">
        <f t="shared" si="52"/>
        <v>9.14677068674421E-2</v>
      </c>
      <c r="R301" s="73">
        <f t="shared" si="53"/>
        <v>2.8000000000000004E-2</v>
      </c>
      <c r="S301" s="74">
        <f t="shared" si="54"/>
        <v>6.3467706867442103E-2</v>
      </c>
      <c r="U301" s="75"/>
      <c r="V301" s="75"/>
      <c r="W301" s="75"/>
      <c r="X301" s="75"/>
      <c r="Y301" s="75"/>
      <c r="Z301" s="75"/>
      <c r="AA301" s="75"/>
      <c r="AB301" s="75"/>
      <c r="AC301" s="75"/>
      <c r="AE301" s="75"/>
      <c r="AF301" s="75"/>
      <c r="AG301" s="75"/>
      <c r="AH301" s="75"/>
      <c r="AI301" s="75"/>
      <c r="AJ301" s="75"/>
      <c r="AK301" s="75"/>
      <c r="AL301" s="75"/>
      <c r="AM301" s="75"/>
      <c r="AO301" s="75"/>
      <c r="AP301" s="75"/>
      <c r="AQ301" s="75"/>
      <c r="AR301" s="75"/>
      <c r="AS301" s="75"/>
      <c r="AT301" s="75"/>
      <c r="AU301" s="75"/>
      <c r="AV301" s="75"/>
      <c r="AW301" s="75"/>
    </row>
    <row r="302" spans="1:49">
      <c r="A302" s="69">
        <v>18537</v>
      </c>
      <c r="B302" s="82">
        <v>9.2999999999999992E-3</v>
      </c>
      <c r="C302" s="65">
        <v>-2.7000000000000001E-3</v>
      </c>
      <c r="D302" s="65">
        <v>1.9E-3</v>
      </c>
      <c r="E302" s="65">
        <v>2.225E-3</v>
      </c>
      <c r="F302" s="65">
        <v>2.2666666666666668E-3</v>
      </c>
      <c r="G302" s="65">
        <v>2.2458333333333336E-3</v>
      </c>
      <c r="H302" s="65">
        <v>2.3583333333333334E-3</v>
      </c>
      <c r="I302" s="65">
        <f t="shared" si="44"/>
        <v>7.3999999999999995E-3</v>
      </c>
      <c r="J302" s="65">
        <f t="shared" si="48"/>
        <v>7.0541666666666652E-3</v>
      </c>
      <c r="K302" s="65">
        <f t="shared" si="49"/>
        <v>-5.0583333333333331E-3</v>
      </c>
      <c r="L302" s="73">
        <f t="shared" si="45"/>
        <v>0.31480040913734042</v>
      </c>
      <c r="M302" s="73">
        <f t="shared" si="46"/>
        <v>2.2800000000000001E-2</v>
      </c>
      <c r="N302" s="73">
        <f t="shared" si="50"/>
        <v>2.6950000000000002E-2</v>
      </c>
      <c r="O302" s="74">
        <f t="shared" si="47"/>
        <v>0.29200040913734043</v>
      </c>
      <c r="P302" s="73">
        <f t="shared" si="51"/>
        <v>0.28785040913734039</v>
      </c>
      <c r="Q302" s="73">
        <f t="shared" si="52"/>
        <v>7.6464343412678382E-2</v>
      </c>
      <c r="R302" s="73">
        <f t="shared" si="53"/>
        <v>2.8299999999999999E-2</v>
      </c>
      <c r="S302" s="74">
        <f t="shared" si="54"/>
        <v>4.8164343412678383E-2</v>
      </c>
      <c r="U302" s="75"/>
      <c r="V302" s="75"/>
      <c r="W302" s="75"/>
      <c r="X302" s="75"/>
      <c r="Y302" s="75"/>
      <c r="Z302" s="75"/>
      <c r="AA302" s="75"/>
      <c r="AB302" s="75"/>
      <c r="AC302" s="75"/>
      <c r="AE302" s="75"/>
      <c r="AF302" s="75"/>
      <c r="AG302" s="75"/>
      <c r="AH302" s="75"/>
      <c r="AI302" s="75"/>
      <c r="AJ302" s="75"/>
      <c r="AK302" s="75"/>
      <c r="AL302" s="75"/>
      <c r="AM302" s="75"/>
      <c r="AO302" s="75"/>
      <c r="AP302" s="75"/>
      <c r="AQ302" s="75"/>
      <c r="AR302" s="75"/>
      <c r="AS302" s="75"/>
      <c r="AT302" s="75"/>
      <c r="AU302" s="75"/>
      <c r="AV302" s="75"/>
      <c r="AW302" s="75"/>
    </row>
    <row r="303" spans="1:49">
      <c r="A303" s="69">
        <v>18568</v>
      </c>
      <c r="B303" s="82">
        <v>1.6899999999999998E-2</v>
      </c>
      <c r="C303" s="65">
        <v>-1.7600000000000001E-2</v>
      </c>
      <c r="D303" s="65">
        <v>1.8E-3</v>
      </c>
      <c r="E303" s="65">
        <v>2.225E-3</v>
      </c>
      <c r="F303" s="65">
        <v>2.2666666666666668E-3</v>
      </c>
      <c r="G303" s="65">
        <v>2.2458333333333336E-3</v>
      </c>
      <c r="H303" s="65">
        <v>2.3833333333333332E-3</v>
      </c>
      <c r="I303" s="65">
        <f t="shared" si="44"/>
        <v>1.5099999999999999E-2</v>
      </c>
      <c r="J303" s="65">
        <f t="shared" si="48"/>
        <v>1.4654166666666664E-2</v>
      </c>
      <c r="K303" s="65">
        <f t="shared" si="49"/>
        <v>-1.9983333333333336E-2</v>
      </c>
      <c r="L303" s="73">
        <f t="shared" si="45"/>
        <v>0.31402509685676705</v>
      </c>
      <c r="M303" s="73">
        <f t="shared" si="46"/>
        <v>2.1600000000000001E-2</v>
      </c>
      <c r="N303" s="73">
        <f t="shared" si="50"/>
        <v>2.6950000000000002E-2</v>
      </c>
      <c r="O303" s="74">
        <f t="shared" si="47"/>
        <v>0.29242509685676704</v>
      </c>
      <c r="P303" s="73">
        <f t="shared" si="51"/>
        <v>0.28707509685676702</v>
      </c>
      <c r="Q303" s="73">
        <f t="shared" si="52"/>
        <v>4.0967192606176983E-2</v>
      </c>
      <c r="R303" s="73">
        <f t="shared" si="53"/>
        <v>2.86E-2</v>
      </c>
      <c r="S303" s="74">
        <f t="shared" si="54"/>
        <v>1.2367192606176983E-2</v>
      </c>
      <c r="U303" s="75"/>
      <c r="V303" s="75"/>
      <c r="W303" s="75"/>
      <c r="X303" s="75"/>
      <c r="Y303" s="75"/>
      <c r="Z303" s="75"/>
      <c r="AA303" s="75"/>
      <c r="AB303" s="75"/>
      <c r="AC303" s="75"/>
      <c r="AE303" s="75"/>
      <c r="AF303" s="75"/>
      <c r="AG303" s="75"/>
      <c r="AH303" s="75"/>
      <c r="AI303" s="75"/>
      <c r="AJ303" s="75"/>
      <c r="AK303" s="75"/>
      <c r="AL303" s="75"/>
      <c r="AM303" s="75"/>
      <c r="AO303" s="75"/>
      <c r="AP303" s="75"/>
      <c r="AQ303" s="75"/>
      <c r="AR303" s="75"/>
      <c r="AS303" s="75"/>
      <c r="AT303" s="75"/>
      <c r="AU303" s="75"/>
      <c r="AV303" s="75"/>
      <c r="AW303" s="75"/>
    </row>
    <row r="304" spans="1:49">
      <c r="A304" s="69">
        <v>18598</v>
      </c>
      <c r="B304" s="82">
        <v>5.1299999999999998E-2</v>
      </c>
      <c r="C304" s="65">
        <v>3.1199999999999995E-2</v>
      </c>
      <c r="D304" s="65">
        <v>1.8E-3</v>
      </c>
      <c r="E304" s="65">
        <v>2.225E-3</v>
      </c>
      <c r="F304" s="65">
        <v>2.2666666666666668E-3</v>
      </c>
      <c r="G304" s="65">
        <v>2.2458333333333336E-3</v>
      </c>
      <c r="H304" s="65">
        <v>2.3833333333333332E-3</v>
      </c>
      <c r="I304" s="65">
        <f t="shared" si="44"/>
        <v>4.9499999999999995E-2</v>
      </c>
      <c r="J304" s="65">
        <f t="shared" si="48"/>
        <v>4.9054166666666663E-2</v>
      </c>
      <c r="K304" s="65">
        <f t="shared" si="49"/>
        <v>2.8816666666666661E-2</v>
      </c>
      <c r="L304" s="73">
        <f t="shared" si="45"/>
        <v>0.31740852977829448</v>
      </c>
      <c r="M304" s="73">
        <f t="shared" si="46"/>
        <v>2.1600000000000001E-2</v>
      </c>
      <c r="N304" s="73">
        <f t="shared" si="50"/>
        <v>2.6950000000000002E-2</v>
      </c>
      <c r="O304" s="74">
        <f t="shared" si="47"/>
        <v>0.29580852977829447</v>
      </c>
      <c r="P304" s="73">
        <f t="shared" si="51"/>
        <v>0.29045852977829445</v>
      </c>
      <c r="Q304" s="73">
        <f t="shared" si="52"/>
        <v>3.2556145647835155E-2</v>
      </c>
      <c r="R304" s="73">
        <f t="shared" si="53"/>
        <v>2.86E-2</v>
      </c>
      <c r="S304" s="74">
        <f t="shared" si="54"/>
        <v>3.9561456478351548E-3</v>
      </c>
      <c r="U304" s="75"/>
      <c r="V304" s="75"/>
      <c r="W304" s="75"/>
      <c r="X304" s="75"/>
      <c r="Y304" s="75"/>
      <c r="Z304" s="75"/>
      <c r="AA304" s="75"/>
      <c r="AB304" s="75"/>
      <c r="AC304" s="75"/>
      <c r="AE304" s="75"/>
      <c r="AF304" s="75"/>
      <c r="AG304" s="75"/>
      <c r="AH304" s="75"/>
      <c r="AI304" s="75"/>
      <c r="AJ304" s="75"/>
      <c r="AK304" s="75"/>
      <c r="AL304" s="75"/>
      <c r="AM304" s="75"/>
      <c r="AO304" s="75"/>
      <c r="AP304" s="75"/>
      <c r="AQ304" s="75"/>
      <c r="AR304" s="75"/>
      <c r="AS304" s="75"/>
      <c r="AT304" s="75"/>
      <c r="AU304" s="75"/>
      <c r="AV304" s="75"/>
      <c r="AW304" s="75"/>
    </row>
    <row r="305" spans="1:49">
      <c r="A305" s="69">
        <v>18629</v>
      </c>
      <c r="B305" s="82">
        <v>6.3700000000000007E-2</v>
      </c>
      <c r="C305" s="65">
        <v>4.3800000000000006E-2</v>
      </c>
      <c r="D305" s="65">
        <v>2E-3</v>
      </c>
      <c r="E305" s="65">
        <v>2.2166666666666667E-3</v>
      </c>
      <c r="F305" s="65">
        <v>2.2583333333333331E-3</v>
      </c>
      <c r="G305" s="65">
        <v>2.2374999999999999E-3</v>
      </c>
      <c r="H305" s="65">
        <v>2.3583333333333334E-3</v>
      </c>
      <c r="I305" s="65">
        <f t="shared" si="44"/>
        <v>6.1700000000000005E-2</v>
      </c>
      <c r="J305" s="65">
        <f t="shared" si="48"/>
        <v>6.1462500000000003E-2</v>
      </c>
      <c r="K305" s="65">
        <f t="shared" si="49"/>
        <v>4.1441666666666675E-2</v>
      </c>
      <c r="L305" s="73">
        <f t="shared" si="45"/>
        <v>0.37425463678059434</v>
      </c>
      <c r="M305" s="73">
        <f t="shared" si="46"/>
        <v>2.4E-2</v>
      </c>
      <c r="N305" s="73">
        <f t="shared" si="50"/>
        <v>2.6849999999999999E-2</v>
      </c>
      <c r="O305" s="74">
        <f t="shared" si="47"/>
        <v>0.35025463678059432</v>
      </c>
      <c r="P305" s="73">
        <f t="shared" si="51"/>
        <v>0.34740463678059436</v>
      </c>
      <c r="Q305" s="73">
        <f t="shared" si="52"/>
        <v>4.1033618107997771E-2</v>
      </c>
      <c r="R305" s="73">
        <f t="shared" si="53"/>
        <v>2.8299999999999999E-2</v>
      </c>
      <c r="S305" s="74">
        <f t="shared" si="54"/>
        <v>1.2733618107997773E-2</v>
      </c>
      <c r="U305" s="75"/>
      <c r="V305" s="75"/>
      <c r="W305" s="75"/>
      <c r="X305" s="75"/>
      <c r="Y305" s="75"/>
      <c r="Z305" s="75"/>
      <c r="AA305" s="75"/>
      <c r="AB305" s="75"/>
      <c r="AC305" s="75"/>
      <c r="AE305" s="75"/>
      <c r="AF305" s="75"/>
      <c r="AG305" s="75"/>
      <c r="AH305" s="75"/>
      <c r="AI305" s="75"/>
      <c r="AJ305" s="75"/>
      <c r="AK305" s="75"/>
      <c r="AL305" s="75"/>
      <c r="AM305" s="75"/>
      <c r="AO305" s="75"/>
      <c r="AP305" s="75"/>
      <c r="AQ305" s="75"/>
      <c r="AR305" s="75"/>
      <c r="AS305" s="75"/>
      <c r="AT305" s="75"/>
      <c r="AU305" s="75"/>
      <c r="AV305" s="75"/>
      <c r="AW305" s="75"/>
    </row>
    <row r="306" spans="1:49">
      <c r="A306" s="69">
        <v>18660</v>
      </c>
      <c r="B306" s="82">
        <v>1.5699999999999999E-2</v>
      </c>
      <c r="C306" s="65">
        <v>2.6800000000000001E-2</v>
      </c>
      <c r="D306" s="65">
        <v>1.6999999999999999E-3</v>
      </c>
      <c r="E306" s="65">
        <v>2.2166666666666667E-3</v>
      </c>
      <c r="F306" s="65">
        <v>2.2583333333333331E-3</v>
      </c>
      <c r="G306" s="65">
        <v>2.2374999999999999E-3</v>
      </c>
      <c r="H306" s="65">
        <v>2.3666666666666667E-3</v>
      </c>
      <c r="I306" s="65">
        <f t="shared" si="44"/>
        <v>1.3999999999999999E-2</v>
      </c>
      <c r="J306" s="65">
        <f t="shared" si="48"/>
        <v>1.3462499999999999E-2</v>
      </c>
      <c r="K306" s="65">
        <f t="shared" si="49"/>
        <v>2.4433333333333335E-2</v>
      </c>
      <c r="L306" s="73">
        <f t="shared" si="45"/>
        <v>0.36859538638891021</v>
      </c>
      <c r="M306" s="73">
        <f t="shared" si="46"/>
        <v>2.0399999999999998E-2</v>
      </c>
      <c r="N306" s="73">
        <f t="shared" si="50"/>
        <v>2.6849999999999999E-2</v>
      </c>
      <c r="O306" s="74">
        <f t="shared" si="47"/>
        <v>0.34819538638891023</v>
      </c>
      <c r="P306" s="73">
        <f t="shared" si="51"/>
        <v>0.34174538638891022</v>
      </c>
      <c r="Q306" s="73">
        <f t="shared" si="52"/>
        <v>5.8349820864646018E-2</v>
      </c>
      <c r="R306" s="73">
        <f t="shared" si="53"/>
        <v>2.8400000000000002E-2</v>
      </c>
      <c r="S306" s="74">
        <f t="shared" si="54"/>
        <v>2.9949820864646017E-2</v>
      </c>
      <c r="U306" s="75"/>
      <c r="V306" s="75"/>
      <c r="W306" s="75"/>
      <c r="X306" s="75"/>
      <c r="Y306" s="75"/>
      <c r="Z306" s="75"/>
      <c r="AA306" s="75"/>
      <c r="AB306" s="75"/>
      <c r="AC306" s="75"/>
      <c r="AE306" s="75"/>
      <c r="AF306" s="75"/>
      <c r="AG306" s="75"/>
      <c r="AH306" s="75"/>
      <c r="AI306" s="75"/>
      <c r="AJ306" s="75"/>
      <c r="AK306" s="75"/>
      <c r="AL306" s="75"/>
      <c r="AM306" s="75"/>
      <c r="AO306" s="75"/>
      <c r="AP306" s="75"/>
      <c r="AQ306" s="75"/>
      <c r="AR306" s="75"/>
      <c r="AS306" s="75"/>
      <c r="AT306" s="75"/>
      <c r="AU306" s="75"/>
      <c r="AV306" s="75"/>
      <c r="AW306" s="75"/>
    </row>
    <row r="307" spans="1:49">
      <c r="A307" s="69">
        <v>18688</v>
      </c>
      <c r="B307" s="82">
        <v>-1.5599999999999999E-2</v>
      </c>
      <c r="C307" s="65">
        <v>-1.7399999999999999E-2</v>
      </c>
      <c r="D307" s="65">
        <v>1.9E-3</v>
      </c>
      <c r="E307" s="65">
        <v>2.3166666666666665E-3</v>
      </c>
      <c r="F307" s="65">
        <v>2.3499999999999997E-3</v>
      </c>
      <c r="G307" s="65">
        <v>2.3333333333333335E-3</v>
      </c>
      <c r="H307" s="65">
        <v>2.4583333333333336E-3</v>
      </c>
      <c r="I307" s="65">
        <f t="shared" si="44"/>
        <v>-1.7499999999999998E-2</v>
      </c>
      <c r="J307" s="65">
        <f t="shared" si="48"/>
        <v>-1.7933333333333332E-2</v>
      </c>
      <c r="K307" s="65">
        <f t="shared" si="49"/>
        <v>-1.9858333333333332E-2</v>
      </c>
      <c r="L307" s="73">
        <f t="shared" si="45"/>
        <v>0.33788013739944756</v>
      </c>
      <c r="M307" s="73">
        <f t="shared" si="46"/>
        <v>2.2800000000000001E-2</v>
      </c>
      <c r="N307" s="73">
        <f t="shared" si="50"/>
        <v>2.8000000000000004E-2</v>
      </c>
      <c r="O307" s="74">
        <f t="shared" si="47"/>
        <v>0.31508013739944757</v>
      </c>
      <c r="P307" s="73">
        <f t="shared" si="51"/>
        <v>0.30988013739944753</v>
      </c>
      <c r="Q307" s="73">
        <f t="shared" si="52"/>
        <v>3.1271850437922577E-2</v>
      </c>
      <c r="R307" s="73">
        <f t="shared" si="53"/>
        <v>2.9500000000000005E-2</v>
      </c>
      <c r="S307" s="74">
        <f t="shared" si="54"/>
        <v>1.7718504379225716E-3</v>
      </c>
      <c r="U307" s="75"/>
      <c r="V307" s="75"/>
      <c r="W307" s="75"/>
      <c r="X307" s="75"/>
      <c r="Y307" s="75"/>
      <c r="Z307" s="75"/>
      <c r="AA307" s="75"/>
      <c r="AB307" s="75"/>
      <c r="AC307" s="75"/>
      <c r="AE307" s="75"/>
      <c r="AF307" s="75"/>
      <c r="AG307" s="75"/>
      <c r="AH307" s="75"/>
      <c r="AI307" s="75"/>
      <c r="AJ307" s="75"/>
      <c r="AK307" s="75"/>
      <c r="AL307" s="75"/>
      <c r="AM307" s="75"/>
      <c r="AO307" s="75"/>
      <c r="AP307" s="75"/>
      <c r="AQ307" s="75"/>
      <c r="AR307" s="75"/>
      <c r="AS307" s="75"/>
      <c r="AT307" s="75"/>
      <c r="AU307" s="75"/>
      <c r="AV307" s="75"/>
      <c r="AW307" s="75"/>
    </row>
    <row r="308" spans="1:49">
      <c r="A308" s="69">
        <v>18719</v>
      </c>
      <c r="B308" s="82">
        <v>5.0900000000000001E-2</v>
      </c>
      <c r="C308" s="65">
        <v>5.0000000000000044E-4</v>
      </c>
      <c r="D308" s="65">
        <v>2E-3</v>
      </c>
      <c r="E308" s="65">
        <v>2.3916666666666665E-3</v>
      </c>
      <c r="F308" s="65">
        <v>2.4416666666666666E-3</v>
      </c>
      <c r="G308" s="65">
        <v>2.4166666666666668E-3</v>
      </c>
      <c r="H308" s="65">
        <v>2.575E-3</v>
      </c>
      <c r="I308" s="65">
        <f t="shared" si="44"/>
        <v>4.8899999999999999E-2</v>
      </c>
      <c r="J308" s="65">
        <f t="shared" si="48"/>
        <v>4.8483333333333337E-2</v>
      </c>
      <c r="K308" s="65">
        <f t="shared" si="49"/>
        <v>-2.0749999999999996E-3</v>
      </c>
      <c r="L308" s="73">
        <f t="shared" si="45"/>
        <v>0.34081464466248246</v>
      </c>
      <c r="M308" s="73">
        <f t="shared" si="46"/>
        <v>2.4E-2</v>
      </c>
      <c r="N308" s="73">
        <f t="shared" si="50"/>
        <v>2.9000000000000001E-2</v>
      </c>
      <c r="O308" s="74">
        <f t="shared" si="47"/>
        <v>0.31681464466248244</v>
      </c>
      <c r="P308" s="73">
        <f t="shared" si="51"/>
        <v>0.31181464466248243</v>
      </c>
      <c r="Q308" s="73">
        <f t="shared" si="52"/>
        <v>1.3046132904409813E-2</v>
      </c>
      <c r="R308" s="73">
        <f t="shared" si="53"/>
        <v>3.09E-2</v>
      </c>
      <c r="S308" s="74">
        <f t="shared" si="54"/>
        <v>-1.7853867095590188E-2</v>
      </c>
      <c r="U308" s="75"/>
      <c r="V308" s="75"/>
      <c r="W308" s="75"/>
      <c r="X308" s="75"/>
      <c r="Y308" s="75"/>
      <c r="Z308" s="75"/>
      <c r="AA308" s="75"/>
      <c r="AB308" s="75"/>
      <c r="AC308" s="75"/>
      <c r="AE308" s="75"/>
      <c r="AF308" s="75"/>
      <c r="AG308" s="75"/>
      <c r="AH308" s="75"/>
      <c r="AI308" s="75"/>
      <c r="AJ308" s="75"/>
      <c r="AK308" s="75"/>
      <c r="AL308" s="75"/>
      <c r="AM308" s="75"/>
      <c r="AO308" s="75"/>
      <c r="AP308" s="75"/>
      <c r="AQ308" s="75"/>
      <c r="AR308" s="75"/>
      <c r="AS308" s="75"/>
      <c r="AT308" s="75"/>
      <c r="AU308" s="75"/>
      <c r="AV308" s="75"/>
      <c r="AW308" s="75"/>
    </row>
    <row r="309" spans="1:49">
      <c r="A309" s="69">
        <v>18749</v>
      </c>
      <c r="B309" s="82">
        <v>-2.9899999999999999E-2</v>
      </c>
      <c r="C309" s="65">
        <v>6.6E-3</v>
      </c>
      <c r="D309" s="65">
        <v>2.0999999999999999E-3</v>
      </c>
      <c r="E309" s="65">
        <v>2.4083333333333335E-3</v>
      </c>
      <c r="F309" s="65">
        <v>2.4416666666666666E-3</v>
      </c>
      <c r="G309" s="65">
        <v>2.4250000000000001E-3</v>
      </c>
      <c r="H309" s="65">
        <v>2.6083333333333332E-3</v>
      </c>
      <c r="I309" s="65">
        <f t="shared" si="44"/>
        <v>-3.2000000000000001E-2</v>
      </c>
      <c r="J309" s="65">
        <f t="shared" si="48"/>
        <v>-3.2325E-2</v>
      </c>
      <c r="K309" s="65">
        <f t="shared" si="49"/>
        <v>3.9916666666666668E-3</v>
      </c>
      <c r="L309" s="73">
        <f t="shared" si="45"/>
        <v>0.2377241286393319</v>
      </c>
      <c r="M309" s="73">
        <f t="shared" si="46"/>
        <v>2.52E-2</v>
      </c>
      <c r="N309" s="73">
        <f t="shared" si="50"/>
        <v>2.9100000000000001E-2</v>
      </c>
      <c r="O309" s="74">
        <f t="shared" si="47"/>
        <v>0.2125241286393319</v>
      </c>
      <c r="P309" s="73">
        <f t="shared" si="51"/>
        <v>0.20862412863933189</v>
      </c>
      <c r="Q309" s="73">
        <f t="shared" si="52"/>
        <v>5.222109316902479E-4</v>
      </c>
      <c r="R309" s="73">
        <f t="shared" si="53"/>
        <v>3.1299999999999994E-2</v>
      </c>
      <c r="S309" s="74">
        <f t="shared" si="54"/>
        <v>-3.0777789068309747E-2</v>
      </c>
      <c r="U309" s="75"/>
      <c r="V309" s="75"/>
      <c r="W309" s="75"/>
      <c r="X309" s="75"/>
      <c r="Y309" s="75"/>
      <c r="Z309" s="75"/>
      <c r="AA309" s="75"/>
      <c r="AB309" s="75"/>
      <c r="AC309" s="75"/>
      <c r="AE309" s="75"/>
      <c r="AF309" s="75"/>
      <c r="AG309" s="75"/>
      <c r="AH309" s="75"/>
      <c r="AI309" s="75"/>
      <c r="AJ309" s="75"/>
      <c r="AK309" s="75"/>
      <c r="AL309" s="75"/>
      <c r="AM309" s="75"/>
      <c r="AO309" s="75"/>
      <c r="AP309" s="75"/>
      <c r="AQ309" s="75"/>
      <c r="AR309" s="75"/>
      <c r="AS309" s="75"/>
      <c r="AT309" s="75"/>
      <c r="AU309" s="75"/>
      <c r="AV309" s="75"/>
      <c r="AW309" s="75"/>
    </row>
    <row r="310" spans="1:49">
      <c r="A310" s="69">
        <v>18780</v>
      </c>
      <c r="B310" s="82">
        <v>-2.2800000000000001E-2</v>
      </c>
      <c r="C310" s="65">
        <v>-3.9999999999999992E-3</v>
      </c>
      <c r="D310" s="65">
        <v>2E-3</v>
      </c>
      <c r="E310" s="65">
        <v>2.4499999999999999E-3</v>
      </c>
      <c r="F310" s="65">
        <v>2.4916666666666668E-3</v>
      </c>
      <c r="G310" s="65">
        <v>2.4708333333333331E-3</v>
      </c>
      <c r="H310" s="65">
        <v>2.6750000000000003E-3</v>
      </c>
      <c r="I310" s="65">
        <f t="shared" si="44"/>
        <v>-2.4800000000000003E-2</v>
      </c>
      <c r="J310" s="65">
        <f t="shared" si="48"/>
        <v>-2.5270833333333333E-2</v>
      </c>
      <c r="K310" s="65">
        <f t="shared" si="49"/>
        <v>-6.6749999999999995E-3</v>
      </c>
      <c r="L310" s="73">
        <f t="shared" si="45"/>
        <v>0.27962761162331251</v>
      </c>
      <c r="M310" s="73">
        <f t="shared" si="46"/>
        <v>2.4E-2</v>
      </c>
      <c r="N310" s="73">
        <f t="shared" si="50"/>
        <v>2.9649999999999996E-2</v>
      </c>
      <c r="O310" s="74">
        <f t="shared" si="47"/>
        <v>0.25562761162331249</v>
      </c>
      <c r="P310" s="73">
        <f t="shared" si="51"/>
        <v>0.2499776116233125</v>
      </c>
      <c r="Q310" s="73">
        <f t="shared" si="52"/>
        <v>7.9770421592765706E-2</v>
      </c>
      <c r="R310" s="73">
        <f t="shared" si="53"/>
        <v>3.2100000000000004E-2</v>
      </c>
      <c r="S310" s="74">
        <f t="shared" si="54"/>
        <v>4.7670421592765702E-2</v>
      </c>
      <c r="U310" s="75"/>
      <c r="V310" s="75"/>
      <c r="W310" s="75"/>
      <c r="X310" s="75"/>
      <c r="Y310" s="75"/>
      <c r="Z310" s="75"/>
      <c r="AA310" s="75"/>
      <c r="AB310" s="75"/>
      <c r="AC310" s="75"/>
      <c r="AE310" s="75"/>
      <c r="AF310" s="75"/>
      <c r="AG310" s="75"/>
      <c r="AH310" s="75"/>
      <c r="AI310" s="75"/>
      <c r="AJ310" s="75"/>
      <c r="AK310" s="75"/>
      <c r="AL310" s="75"/>
      <c r="AM310" s="75"/>
      <c r="AO310" s="75"/>
      <c r="AP310" s="75"/>
      <c r="AQ310" s="75"/>
      <c r="AR310" s="75"/>
      <c r="AS310" s="75"/>
      <c r="AT310" s="75"/>
      <c r="AU310" s="75"/>
      <c r="AV310" s="75"/>
      <c r="AW310" s="75"/>
    </row>
    <row r="311" spans="1:49">
      <c r="A311" s="69">
        <v>18810</v>
      </c>
      <c r="B311" s="82">
        <v>7.1099999999999997E-2</v>
      </c>
      <c r="C311" s="65">
        <v>4.3899999999999995E-2</v>
      </c>
      <c r="D311" s="65">
        <v>2.3E-3</v>
      </c>
      <c r="E311" s="65">
        <v>2.4499999999999999E-3</v>
      </c>
      <c r="F311" s="65">
        <v>2.4916666666666668E-3</v>
      </c>
      <c r="G311" s="65">
        <v>2.4708333333333331E-3</v>
      </c>
      <c r="H311" s="65">
        <v>2.7166666666666667E-3</v>
      </c>
      <c r="I311" s="65">
        <f t="shared" si="44"/>
        <v>6.88E-2</v>
      </c>
      <c r="J311" s="65">
        <f t="shared" si="48"/>
        <v>6.8629166666666658E-2</v>
      </c>
      <c r="K311" s="65">
        <f t="shared" si="49"/>
        <v>4.1183333333333329E-2</v>
      </c>
      <c r="L311" s="73">
        <f t="shared" si="45"/>
        <v>0.35449069553288881</v>
      </c>
      <c r="M311" s="73">
        <f t="shared" si="46"/>
        <v>2.76E-2</v>
      </c>
      <c r="N311" s="73">
        <f t="shared" si="50"/>
        <v>2.9649999999999996E-2</v>
      </c>
      <c r="O311" s="74">
        <f t="shared" si="47"/>
        <v>0.3268906955328888</v>
      </c>
      <c r="P311" s="73">
        <f t="shared" si="51"/>
        <v>0.3248406955328888</v>
      </c>
      <c r="Q311" s="73">
        <f t="shared" si="52"/>
        <v>0.17855744782589755</v>
      </c>
      <c r="R311" s="73">
        <f t="shared" si="53"/>
        <v>3.2600000000000004E-2</v>
      </c>
      <c r="S311" s="74">
        <f t="shared" si="54"/>
        <v>0.14595744782589753</v>
      </c>
      <c r="U311" s="75"/>
      <c r="V311" s="75"/>
      <c r="W311" s="75"/>
      <c r="X311" s="75"/>
      <c r="Y311" s="75"/>
      <c r="Z311" s="75"/>
      <c r="AA311" s="75"/>
      <c r="AB311" s="75"/>
      <c r="AC311" s="75"/>
      <c r="AE311" s="75"/>
      <c r="AF311" s="75"/>
      <c r="AG311" s="75"/>
      <c r="AH311" s="75"/>
      <c r="AI311" s="75"/>
      <c r="AJ311" s="75"/>
      <c r="AK311" s="75"/>
      <c r="AL311" s="75"/>
      <c r="AM311" s="75"/>
      <c r="AO311" s="75"/>
      <c r="AP311" s="75"/>
      <c r="AQ311" s="75"/>
      <c r="AR311" s="75"/>
      <c r="AS311" s="75"/>
      <c r="AT311" s="75"/>
      <c r="AU311" s="75"/>
      <c r="AV311" s="75"/>
      <c r="AW311" s="75"/>
    </row>
    <row r="312" spans="1:49">
      <c r="A312" s="69">
        <v>18841</v>
      </c>
      <c r="B312" s="82">
        <v>4.7800000000000002E-2</v>
      </c>
      <c r="C312" s="65">
        <v>1.5200000000000002E-2</v>
      </c>
      <c r="D312" s="65">
        <v>2.0999999999999999E-3</v>
      </c>
      <c r="E312" s="65">
        <v>2.3999999999999998E-3</v>
      </c>
      <c r="F312" s="65">
        <v>2.4333333333333334E-3</v>
      </c>
      <c r="G312" s="65">
        <v>2.4166666666666664E-3</v>
      </c>
      <c r="H312" s="65">
        <v>2.6583333333333333E-3</v>
      </c>
      <c r="I312" s="65">
        <f t="shared" si="44"/>
        <v>4.5700000000000005E-2</v>
      </c>
      <c r="J312" s="65">
        <f t="shared" si="48"/>
        <v>4.5383333333333338E-2</v>
      </c>
      <c r="K312" s="65">
        <f t="shared" si="49"/>
        <v>1.2541666666666668E-2</v>
      </c>
      <c r="L312" s="73">
        <f t="shared" si="45"/>
        <v>0.35903030812923586</v>
      </c>
      <c r="M312" s="73">
        <f t="shared" si="46"/>
        <v>2.52E-2</v>
      </c>
      <c r="N312" s="73">
        <f t="shared" si="50"/>
        <v>2.8999999999999998E-2</v>
      </c>
      <c r="O312" s="74">
        <f t="shared" si="47"/>
        <v>0.33383030812923586</v>
      </c>
      <c r="P312" s="73">
        <f t="shared" si="51"/>
        <v>0.33003030812923584</v>
      </c>
      <c r="Q312" s="73">
        <f t="shared" si="52"/>
        <v>0.1783253112397587</v>
      </c>
      <c r="R312" s="73">
        <f t="shared" si="53"/>
        <v>3.1899999999999998E-2</v>
      </c>
      <c r="S312" s="74">
        <f t="shared" si="54"/>
        <v>0.14642531123975872</v>
      </c>
      <c r="U312" s="75"/>
      <c r="V312" s="75"/>
      <c r="W312" s="75"/>
      <c r="X312" s="75"/>
      <c r="Y312" s="75"/>
      <c r="Z312" s="75"/>
      <c r="AA312" s="75"/>
      <c r="AB312" s="75"/>
      <c r="AC312" s="75"/>
      <c r="AE312" s="75"/>
      <c r="AF312" s="75"/>
      <c r="AG312" s="75"/>
      <c r="AH312" s="75"/>
      <c r="AI312" s="75"/>
      <c r="AJ312" s="75"/>
      <c r="AK312" s="75"/>
      <c r="AL312" s="75"/>
      <c r="AM312" s="75"/>
      <c r="AO312" s="75"/>
      <c r="AP312" s="75"/>
      <c r="AQ312" s="75"/>
      <c r="AR312" s="75"/>
      <c r="AS312" s="75"/>
      <c r="AT312" s="75"/>
      <c r="AU312" s="75"/>
      <c r="AV312" s="75"/>
      <c r="AW312" s="75"/>
    </row>
    <row r="313" spans="1:49">
      <c r="A313" s="69">
        <v>18872</v>
      </c>
      <c r="B313" s="82">
        <v>1.2999999999999999E-3</v>
      </c>
      <c r="C313" s="65">
        <v>8.6E-3</v>
      </c>
      <c r="D313" s="65">
        <v>1.9E-3</v>
      </c>
      <c r="E313" s="65">
        <v>2.3666666666666667E-3</v>
      </c>
      <c r="F313" s="65">
        <v>2.3999999999999998E-3</v>
      </c>
      <c r="G313" s="65">
        <v>2.3833333333333332E-3</v>
      </c>
      <c r="H313" s="65">
        <v>2.6166666666666664E-3</v>
      </c>
      <c r="I313" s="65">
        <f t="shared" si="44"/>
        <v>-6.0000000000000006E-4</v>
      </c>
      <c r="J313" s="65">
        <f t="shared" si="48"/>
        <v>-1.0833333333333333E-3</v>
      </c>
      <c r="K313" s="65">
        <f t="shared" si="49"/>
        <v>5.9833333333333336E-3</v>
      </c>
      <c r="L313" s="73">
        <f t="shared" si="45"/>
        <v>0.28474041496393943</v>
      </c>
      <c r="M313" s="73">
        <f t="shared" si="46"/>
        <v>2.2800000000000001E-2</v>
      </c>
      <c r="N313" s="73">
        <f t="shared" si="50"/>
        <v>2.86E-2</v>
      </c>
      <c r="O313" s="74">
        <f t="shared" si="47"/>
        <v>0.26194041496393944</v>
      </c>
      <c r="P313" s="73">
        <f t="shared" si="51"/>
        <v>0.25614041496393941</v>
      </c>
      <c r="Q313" s="73">
        <f t="shared" si="52"/>
        <v>0.14077453341948565</v>
      </c>
      <c r="R313" s="73">
        <f t="shared" si="53"/>
        <v>3.1399999999999997E-2</v>
      </c>
      <c r="S313" s="74">
        <f t="shared" si="54"/>
        <v>0.10937453341948565</v>
      </c>
      <c r="U313" s="75"/>
      <c r="V313" s="75"/>
      <c r="W313" s="75"/>
      <c r="X313" s="75"/>
      <c r="Y313" s="75"/>
      <c r="Z313" s="75"/>
      <c r="AA313" s="75"/>
      <c r="AB313" s="75"/>
      <c r="AC313" s="75"/>
      <c r="AE313" s="75"/>
      <c r="AF313" s="75"/>
      <c r="AG313" s="75"/>
      <c r="AH313" s="75"/>
      <c r="AI313" s="75"/>
      <c r="AJ313" s="75"/>
      <c r="AK313" s="75"/>
      <c r="AL313" s="75"/>
      <c r="AM313" s="75"/>
      <c r="AO313" s="75"/>
      <c r="AP313" s="75"/>
      <c r="AQ313" s="75"/>
      <c r="AR313" s="75"/>
      <c r="AS313" s="75"/>
      <c r="AT313" s="75"/>
      <c r="AU313" s="75"/>
      <c r="AV313" s="75"/>
      <c r="AW313" s="75"/>
    </row>
    <row r="314" spans="1:49">
      <c r="A314" s="69">
        <v>18902</v>
      </c>
      <c r="B314" s="82">
        <v>-1.03E-2</v>
      </c>
      <c r="C314" s="65">
        <v>2.8999999999999998E-3</v>
      </c>
      <c r="D314" s="65">
        <v>2.3E-3</v>
      </c>
      <c r="E314" s="65">
        <v>2.4083333333333335E-3</v>
      </c>
      <c r="F314" s="65">
        <v>2.4416666666666666E-3</v>
      </c>
      <c r="G314" s="65">
        <v>2.4250000000000001E-3</v>
      </c>
      <c r="H314" s="65">
        <v>2.6416666666666667E-3</v>
      </c>
      <c r="I314" s="65">
        <f t="shared" si="44"/>
        <v>-1.26E-2</v>
      </c>
      <c r="J314" s="65">
        <f t="shared" si="48"/>
        <v>-1.2725E-2</v>
      </c>
      <c r="K314" s="65">
        <f t="shared" si="49"/>
        <v>2.5833333333333307E-4</v>
      </c>
      <c r="L314" s="73">
        <f t="shared" si="45"/>
        <v>0.25979152748420731</v>
      </c>
      <c r="M314" s="73">
        <f t="shared" si="46"/>
        <v>2.76E-2</v>
      </c>
      <c r="N314" s="73">
        <f t="shared" si="50"/>
        <v>2.9100000000000001E-2</v>
      </c>
      <c r="O314" s="74">
        <f t="shared" si="47"/>
        <v>0.23219152748420729</v>
      </c>
      <c r="P314" s="73">
        <f t="shared" si="51"/>
        <v>0.23069152748420729</v>
      </c>
      <c r="Q314" s="73">
        <f t="shared" si="52"/>
        <v>0.14718016601464234</v>
      </c>
      <c r="R314" s="73">
        <f t="shared" si="53"/>
        <v>3.1699999999999999E-2</v>
      </c>
      <c r="S314" s="74">
        <f t="shared" si="54"/>
        <v>0.11548016601464234</v>
      </c>
      <c r="U314" s="75"/>
      <c r="V314" s="75"/>
      <c r="W314" s="75"/>
      <c r="X314" s="75"/>
      <c r="Y314" s="75"/>
      <c r="Z314" s="75"/>
      <c r="AA314" s="75"/>
      <c r="AB314" s="75"/>
      <c r="AC314" s="75"/>
      <c r="AE314" s="75"/>
      <c r="AF314" s="75"/>
      <c r="AG314" s="75"/>
      <c r="AH314" s="75"/>
      <c r="AI314" s="75"/>
      <c r="AJ314" s="75"/>
      <c r="AK314" s="75"/>
      <c r="AL314" s="75"/>
      <c r="AM314" s="75"/>
      <c r="AO314" s="75"/>
      <c r="AP314" s="75"/>
      <c r="AQ314" s="75"/>
      <c r="AR314" s="75"/>
      <c r="AS314" s="75"/>
      <c r="AT314" s="75"/>
      <c r="AU314" s="75"/>
      <c r="AV314" s="75"/>
      <c r="AW314" s="75"/>
    </row>
    <row r="315" spans="1:49">
      <c r="A315" s="69">
        <v>18933</v>
      </c>
      <c r="B315" s="82">
        <v>9.5999999999999992E-3</v>
      </c>
      <c r="C315" s="65">
        <v>1.2E-2</v>
      </c>
      <c r="D315" s="65">
        <v>2.0999999999999999E-3</v>
      </c>
      <c r="E315" s="65">
        <v>2.4666666666666669E-3</v>
      </c>
      <c r="F315" s="65">
        <v>2.5166666666666666E-3</v>
      </c>
      <c r="G315" s="65">
        <v>2.4916666666666663E-3</v>
      </c>
      <c r="H315" s="65">
        <v>2.7000000000000001E-3</v>
      </c>
      <c r="I315" s="65">
        <f t="shared" si="44"/>
        <v>7.4999999999999997E-3</v>
      </c>
      <c r="J315" s="65">
        <f t="shared" si="48"/>
        <v>7.1083333333333328E-3</v>
      </c>
      <c r="K315" s="65">
        <f t="shared" si="49"/>
        <v>9.2999999999999992E-3</v>
      </c>
      <c r="L315" s="73">
        <f t="shared" si="45"/>
        <v>0.25074788686011962</v>
      </c>
      <c r="M315" s="73">
        <f t="shared" si="46"/>
        <v>2.52E-2</v>
      </c>
      <c r="N315" s="73">
        <f t="shared" si="50"/>
        <v>2.9899999999999996E-2</v>
      </c>
      <c r="O315" s="74">
        <f t="shared" si="47"/>
        <v>0.22554788686011962</v>
      </c>
      <c r="P315" s="73">
        <f t="shared" si="51"/>
        <v>0.22084788686011964</v>
      </c>
      <c r="Q315" s="73">
        <f t="shared" si="52"/>
        <v>0.18174504072355191</v>
      </c>
      <c r="R315" s="73">
        <f t="shared" si="53"/>
        <v>3.2399999999999998E-2</v>
      </c>
      <c r="S315" s="74">
        <f t="shared" si="54"/>
        <v>0.14934504072355193</v>
      </c>
      <c r="U315" s="75"/>
      <c r="V315" s="75"/>
      <c r="W315" s="75"/>
      <c r="X315" s="75"/>
      <c r="Y315" s="75"/>
      <c r="Z315" s="75"/>
      <c r="AA315" s="75"/>
      <c r="AB315" s="75"/>
      <c r="AC315" s="75"/>
      <c r="AE315" s="75"/>
      <c r="AF315" s="75"/>
      <c r="AG315" s="75"/>
      <c r="AH315" s="75"/>
      <c r="AI315" s="75"/>
      <c r="AJ315" s="75"/>
      <c r="AK315" s="75"/>
      <c r="AL315" s="75"/>
      <c r="AM315" s="75"/>
      <c r="AO315" s="75"/>
      <c r="AP315" s="75"/>
      <c r="AQ315" s="75"/>
      <c r="AR315" s="75"/>
      <c r="AS315" s="75"/>
      <c r="AT315" s="75"/>
      <c r="AU315" s="75"/>
      <c r="AV315" s="75"/>
      <c r="AW315" s="75"/>
    </row>
    <row r="316" spans="1:49">
      <c r="A316" s="69">
        <v>18963</v>
      </c>
      <c r="B316" s="82">
        <v>4.24E-2</v>
      </c>
      <c r="C316" s="65">
        <v>3.5200000000000002E-2</v>
      </c>
      <c r="D316" s="65">
        <v>2.2000000000000001E-3</v>
      </c>
      <c r="E316" s="65">
        <v>2.5083333333333329E-3</v>
      </c>
      <c r="F316" s="65">
        <v>2.5500000000000002E-3</v>
      </c>
      <c r="G316" s="65">
        <v>2.529166666666667E-3</v>
      </c>
      <c r="H316" s="65">
        <v>2.7416666666666666E-3</v>
      </c>
      <c r="I316" s="65">
        <f t="shared" si="44"/>
        <v>4.02E-2</v>
      </c>
      <c r="J316" s="65">
        <f t="shared" si="48"/>
        <v>3.9870833333333335E-2</v>
      </c>
      <c r="K316" s="65">
        <f t="shared" si="49"/>
        <v>3.2458333333333339E-2</v>
      </c>
      <c r="L316" s="73">
        <f t="shared" si="45"/>
        <v>0.24015941906495653</v>
      </c>
      <c r="M316" s="73">
        <f t="shared" si="46"/>
        <v>2.64E-2</v>
      </c>
      <c r="N316" s="73">
        <f t="shared" si="50"/>
        <v>3.0350000000000002E-2</v>
      </c>
      <c r="O316" s="74">
        <f t="shared" si="47"/>
        <v>0.21375941906495652</v>
      </c>
      <c r="P316" s="73">
        <f t="shared" si="51"/>
        <v>0.20980941906495654</v>
      </c>
      <c r="Q316" s="73">
        <f t="shared" si="52"/>
        <v>0.18632900131596331</v>
      </c>
      <c r="R316" s="73">
        <f t="shared" si="53"/>
        <v>3.2899999999999999E-2</v>
      </c>
      <c r="S316" s="74">
        <f t="shared" si="54"/>
        <v>0.15342900131596332</v>
      </c>
      <c r="U316" s="75"/>
      <c r="V316" s="75"/>
      <c r="W316" s="75"/>
      <c r="X316" s="75"/>
      <c r="Y316" s="75"/>
      <c r="Z316" s="75"/>
      <c r="AA316" s="75"/>
      <c r="AB316" s="75"/>
      <c r="AC316" s="75"/>
      <c r="AE316" s="75"/>
      <c r="AF316" s="75"/>
      <c r="AG316" s="75"/>
      <c r="AH316" s="75"/>
      <c r="AI316" s="75"/>
      <c r="AJ316" s="75"/>
      <c r="AK316" s="75"/>
      <c r="AL316" s="75"/>
      <c r="AM316" s="75"/>
      <c r="AO316" s="75"/>
      <c r="AP316" s="75"/>
      <c r="AQ316" s="75"/>
      <c r="AR316" s="75"/>
      <c r="AS316" s="75"/>
      <c r="AT316" s="75"/>
      <c r="AU316" s="75"/>
      <c r="AV316" s="75"/>
      <c r="AW316" s="75"/>
    </row>
    <row r="317" spans="1:49">
      <c r="A317" s="69">
        <v>18994</v>
      </c>
      <c r="B317" s="82">
        <v>1.8100000000000002E-2</v>
      </c>
      <c r="C317" s="65">
        <v>3.0499999999999999E-2</v>
      </c>
      <c r="D317" s="65">
        <v>2.3E-3</v>
      </c>
      <c r="E317" s="65">
        <v>2.4833333333333331E-3</v>
      </c>
      <c r="F317" s="65">
        <v>2.5416666666666665E-3</v>
      </c>
      <c r="G317" s="65">
        <v>2.5124999999999995E-3</v>
      </c>
      <c r="H317" s="65">
        <v>2.7416666666666666E-3</v>
      </c>
      <c r="I317" s="65">
        <f t="shared" si="44"/>
        <v>1.5800000000000002E-2</v>
      </c>
      <c r="J317" s="65">
        <f t="shared" si="48"/>
        <v>1.5587500000000002E-2</v>
      </c>
      <c r="K317" s="65">
        <f t="shared" si="49"/>
        <v>2.7758333333333333E-2</v>
      </c>
      <c r="L317" s="73">
        <f t="shared" si="45"/>
        <v>0.18699473963526625</v>
      </c>
      <c r="M317" s="73">
        <f t="shared" si="46"/>
        <v>2.76E-2</v>
      </c>
      <c r="N317" s="73">
        <f t="shared" si="50"/>
        <v>3.0149999999999996E-2</v>
      </c>
      <c r="O317" s="74">
        <f t="shared" si="47"/>
        <v>0.15939473963526624</v>
      </c>
      <c r="P317" s="73">
        <f t="shared" si="51"/>
        <v>0.15684473963526624</v>
      </c>
      <c r="Q317" s="73">
        <f t="shared" si="52"/>
        <v>0.17121291038139463</v>
      </c>
      <c r="R317" s="73">
        <f t="shared" si="53"/>
        <v>3.2899999999999999E-2</v>
      </c>
      <c r="S317" s="74">
        <f t="shared" si="54"/>
        <v>0.13831291038139465</v>
      </c>
      <c r="U317" s="75"/>
      <c r="V317" s="75"/>
      <c r="W317" s="75"/>
      <c r="X317" s="75"/>
      <c r="Y317" s="75"/>
      <c r="Z317" s="75"/>
      <c r="AA317" s="75"/>
      <c r="AB317" s="75"/>
      <c r="AC317" s="75"/>
      <c r="AE317" s="75"/>
      <c r="AF317" s="75"/>
      <c r="AG317" s="75"/>
      <c r="AH317" s="75"/>
      <c r="AI317" s="75"/>
      <c r="AJ317" s="75"/>
      <c r="AK317" s="75"/>
      <c r="AL317" s="75"/>
      <c r="AM317" s="75"/>
      <c r="AO317" s="75"/>
      <c r="AP317" s="75"/>
      <c r="AQ317" s="75"/>
      <c r="AR317" s="75"/>
      <c r="AS317" s="75"/>
      <c r="AT317" s="75"/>
      <c r="AU317" s="75"/>
      <c r="AV317" s="75"/>
      <c r="AW317" s="75"/>
    </row>
    <row r="318" spans="1:49">
      <c r="A318" s="69">
        <v>19025</v>
      </c>
      <c r="B318" s="82">
        <v>-2.8199999999999999E-2</v>
      </c>
      <c r="C318" s="65">
        <v>5.8999999999999999E-3</v>
      </c>
      <c r="D318" s="65">
        <v>2.0999999999999999E-3</v>
      </c>
      <c r="E318" s="65">
        <v>2.4416666666666666E-3</v>
      </c>
      <c r="F318" s="65">
        <v>2.5083333333333329E-3</v>
      </c>
      <c r="G318" s="65">
        <v>2.4749999999999998E-3</v>
      </c>
      <c r="H318" s="65">
        <v>2.6916666666666669E-3</v>
      </c>
      <c r="I318" s="65">
        <f t="shared" si="44"/>
        <v>-3.0300000000000001E-2</v>
      </c>
      <c r="J318" s="65">
        <f t="shared" si="48"/>
        <v>-3.0675000000000001E-2</v>
      </c>
      <c r="K318" s="65">
        <f t="shared" si="49"/>
        <v>3.208333333333333E-3</v>
      </c>
      <c r="L318" s="73">
        <f t="shared" si="45"/>
        <v>0.13569113712469338</v>
      </c>
      <c r="M318" s="73">
        <f t="shared" si="46"/>
        <v>2.52E-2</v>
      </c>
      <c r="N318" s="73">
        <f t="shared" si="50"/>
        <v>2.9699999999999997E-2</v>
      </c>
      <c r="O318" s="74">
        <f t="shared" si="47"/>
        <v>0.11049113712469338</v>
      </c>
      <c r="P318" s="73">
        <f t="shared" si="51"/>
        <v>0.10599113712469338</v>
      </c>
      <c r="Q318" s="73">
        <f t="shared" si="52"/>
        <v>0.14737345788142298</v>
      </c>
      <c r="R318" s="73">
        <f t="shared" si="53"/>
        <v>3.2300000000000002E-2</v>
      </c>
      <c r="S318" s="74">
        <f t="shared" si="54"/>
        <v>0.11507345788142298</v>
      </c>
      <c r="U318" s="75"/>
      <c r="V318" s="75"/>
      <c r="W318" s="75"/>
      <c r="X318" s="75"/>
      <c r="Y318" s="75"/>
      <c r="Z318" s="75"/>
      <c r="AA318" s="75"/>
      <c r="AB318" s="75"/>
      <c r="AC318" s="75"/>
      <c r="AE318" s="75"/>
      <c r="AF318" s="75"/>
      <c r="AG318" s="75"/>
      <c r="AH318" s="75"/>
      <c r="AI318" s="75"/>
      <c r="AJ318" s="75"/>
      <c r="AK318" s="75"/>
      <c r="AL318" s="75"/>
      <c r="AM318" s="75"/>
      <c r="AO318" s="75"/>
      <c r="AP318" s="75"/>
      <c r="AQ318" s="75"/>
      <c r="AR318" s="75"/>
      <c r="AS318" s="75"/>
      <c r="AT318" s="75"/>
      <c r="AU318" s="75"/>
      <c r="AV318" s="75"/>
      <c r="AW318" s="75"/>
    </row>
    <row r="319" spans="1:49">
      <c r="A319" s="69">
        <v>19054</v>
      </c>
      <c r="B319" s="82">
        <v>5.0299999999999997E-2</v>
      </c>
      <c r="C319" s="65">
        <v>1.7599999999999998E-2</v>
      </c>
      <c r="D319" s="65">
        <v>2.3E-3</v>
      </c>
      <c r="E319" s="65">
        <v>2.4666666666666669E-3</v>
      </c>
      <c r="F319" s="65">
        <v>2.5249999999999999E-3</v>
      </c>
      <c r="G319" s="65">
        <v>2.4958333333333334E-3</v>
      </c>
      <c r="H319" s="65">
        <v>2.708333333333333E-3</v>
      </c>
      <c r="I319" s="65">
        <f t="shared" si="44"/>
        <v>4.8000000000000001E-2</v>
      </c>
      <c r="J319" s="65">
        <f t="shared" si="48"/>
        <v>4.7804166666666661E-2</v>
      </c>
      <c r="K319" s="65">
        <f t="shared" si="49"/>
        <v>1.4891666666666664E-2</v>
      </c>
      <c r="L319" s="73">
        <f t="shared" si="45"/>
        <v>0.2117192211723542</v>
      </c>
      <c r="M319" s="73">
        <f t="shared" si="46"/>
        <v>2.76E-2</v>
      </c>
      <c r="N319" s="73">
        <f t="shared" si="50"/>
        <v>2.9950000000000001E-2</v>
      </c>
      <c r="O319" s="74">
        <f t="shared" si="47"/>
        <v>0.18411922117235419</v>
      </c>
      <c r="P319" s="73">
        <f t="shared" si="51"/>
        <v>0.1817692211723542</v>
      </c>
      <c r="Q319" s="73">
        <f t="shared" si="52"/>
        <v>0.18824265290060693</v>
      </c>
      <c r="R319" s="73">
        <f t="shared" si="53"/>
        <v>3.2499999999999994E-2</v>
      </c>
      <c r="S319" s="74">
        <f t="shared" si="54"/>
        <v>0.15574265290060693</v>
      </c>
      <c r="U319" s="75"/>
      <c r="V319" s="75"/>
      <c r="W319" s="75"/>
      <c r="X319" s="75"/>
      <c r="Y319" s="75"/>
      <c r="Z319" s="75"/>
      <c r="AA319" s="75"/>
      <c r="AB319" s="75"/>
      <c r="AC319" s="75"/>
      <c r="AE319" s="75"/>
      <c r="AF319" s="75"/>
      <c r="AG319" s="75"/>
      <c r="AH319" s="75"/>
      <c r="AI319" s="75"/>
      <c r="AJ319" s="75"/>
      <c r="AK319" s="75"/>
      <c r="AL319" s="75"/>
      <c r="AM319" s="75"/>
      <c r="AO319" s="75"/>
      <c r="AP319" s="75"/>
      <c r="AQ319" s="75"/>
      <c r="AR319" s="75"/>
      <c r="AS319" s="75"/>
      <c r="AT319" s="75"/>
      <c r="AU319" s="75"/>
      <c r="AV319" s="75"/>
      <c r="AW319" s="75"/>
    </row>
    <row r="320" spans="1:49">
      <c r="A320" s="69">
        <v>19085</v>
      </c>
      <c r="B320" s="82">
        <v>-4.02E-2</v>
      </c>
      <c r="C320" s="65">
        <v>-1.54E-2</v>
      </c>
      <c r="D320" s="65">
        <v>2.2000000000000001E-3</v>
      </c>
      <c r="E320" s="65">
        <v>2.4416666666666666E-3</v>
      </c>
      <c r="F320" s="65">
        <v>2.5083333333333329E-3</v>
      </c>
      <c r="G320" s="65">
        <v>2.4749999999999998E-3</v>
      </c>
      <c r="H320" s="65">
        <v>2.6916666666666669E-3</v>
      </c>
      <c r="I320" s="65">
        <f t="shared" si="44"/>
        <v>-4.24E-2</v>
      </c>
      <c r="J320" s="65">
        <f t="shared" si="48"/>
        <v>-4.2674999999999998E-2</v>
      </c>
      <c r="K320" s="65">
        <f t="shared" si="49"/>
        <v>-1.8091666666666666E-2</v>
      </c>
      <c r="L320" s="73">
        <f t="shared" si="45"/>
        <v>0.10667818867753875</v>
      </c>
      <c r="M320" s="73">
        <f t="shared" si="46"/>
        <v>2.64E-2</v>
      </c>
      <c r="N320" s="73">
        <f t="shared" si="50"/>
        <v>2.9699999999999997E-2</v>
      </c>
      <c r="O320" s="74">
        <f t="shared" si="47"/>
        <v>8.0278188677538748E-2</v>
      </c>
      <c r="P320" s="73">
        <f t="shared" si="51"/>
        <v>7.697818867753875E-2</v>
      </c>
      <c r="Q320" s="73">
        <f t="shared" si="52"/>
        <v>0.16935903652767359</v>
      </c>
      <c r="R320" s="73">
        <f t="shared" si="53"/>
        <v>3.2300000000000002E-2</v>
      </c>
      <c r="S320" s="74">
        <f t="shared" si="54"/>
        <v>0.13705903652767359</v>
      </c>
      <c r="U320" s="75"/>
      <c r="V320" s="75"/>
      <c r="W320" s="75"/>
      <c r="X320" s="75"/>
      <c r="Y320" s="75"/>
      <c r="Z320" s="75"/>
      <c r="AA320" s="75"/>
      <c r="AB320" s="75"/>
      <c r="AC320" s="75"/>
      <c r="AE320" s="75"/>
      <c r="AF320" s="75"/>
      <c r="AG320" s="75"/>
      <c r="AH320" s="75"/>
      <c r="AI320" s="75"/>
      <c r="AJ320" s="75"/>
      <c r="AK320" s="75"/>
      <c r="AL320" s="75"/>
      <c r="AM320" s="75"/>
      <c r="AO320" s="75"/>
      <c r="AP320" s="75"/>
      <c r="AQ320" s="75"/>
      <c r="AR320" s="75"/>
      <c r="AS320" s="75"/>
      <c r="AT320" s="75"/>
      <c r="AU320" s="75"/>
      <c r="AV320" s="75"/>
      <c r="AW320" s="75"/>
    </row>
    <row r="321" spans="1:49">
      <c r="A321" s="69">
        <v>19115</v>
      </c>
      <c r="B321" s="82">
        <v>3.4299999999999997E-2</v>
      </c>
      <c r="C321" s="65">
        <v>1.9E-2</v>
      </c>
      <c r="D321" s="65">
        <v>2E-3</v>
      </c>
      <c r="E321" s="65">
        <v>2.4416666666666666E-3</v>
      </c>
      <c r="F321" s="65">
        <v>2.5000000000000001E-3</v>
      </c>
      <c r="G321" s="65">
        <v>2.4708333333333331E-3</v>
      </c>
      <c r="H321" s="65">
        <v>2.6833333333333336E-3</v>
      </c>
      <c r="I321" s="65">
        <f t="shared" si="44"/>
        <v>3.2299999999999995E-2</v>
      </c>
      <c r="J321" s="65">
        <f t="shared" si="48"/>
        <v>3.1829166666666665E-2</v>
      </c>
      <c r="K321" s="65">
        <f t="shared" si="49"/>
        <v>1.6316666666666667E-2</v>
      </c>
      <c r="L321" s="73">
        <f t="shared" si="45"/>
        <v>0.17991676172474858</v>
      </c>
      <c r="M321" s="73">
        <f t="shared" si="46"/>
        <v>2.4E-2</v>
      </c>
      <c r="N321" s="73">
        <f t="shared" si="50"/>
        <v>2.9649999999999996E-2</v>
      </c>
      <c r="O321" s="74">
        <f t="shared" si="47"/>
        <v>0.15591676172474858</v>
      </c>
      <c r="P321" s="73">
        <f t="shared" si="51"/>
        <v>0.15026676172474857</v>
      </c>
      <c r="Q321" s="73">
        <f t="shared" si="52"/>
        <v>0.18376401571796053</v>
      </c>
      <c r="R321" s="73">
        <f t="shared" si="53"/>
        <v>3.2200000000000006E-2</v>
      </c>
      <c r="S321" s="74">
        <f t="shared" si="54"/>
        <v>0.15156401571796052</v>
      </c>
      <c r="U321" s="75"/>
      <c r="V321" s="75"/>
      <c r="W321" s="75"/>
      <c r="X321" s="75"/>
      <c r="Y321" s="75"/>
      <c r="Z321" s="75"/>
      <c r="AA321" s="75"/>
      <c r="AB321" s="75"/>
      <c r="AC321" s="75"/>
      <c r="AE321" s="75"/>
      <c r="AF321" s="75"/>
      <c r="AG321" s="75"/>
      <c r="AH321" s="75"/>
      <c r="AI321" s="75"/>
      <c r="AJ321" s="75"/>
      <c r="AK321" s="75"/>
      <c r="AL321" s="75"/>
      <c r="AM321" s="75"/>
      <c r="AO321" s="75"/>
      <c r="AP321" s="75"/>
      <c r="AQ321" s="75"/>
      <c r="AR321" s="75"/>
      <c r="AS321" s="75"/>
      <c r="AT321" s="75"/>
      <c r="AU321" s="75"/>
      <c r="AV321" s="75"/>
      <c r="AW321" s="75"/>
    </row>
    <row r="322" spans="1:49">
      <c r="A322" s="69">
        <v>19146</v>
      </c>
      <c r="B322" s="82">
        <v>4.9000000000000002E-2</v>
      </c>
      <c r="C322" s="65">
        <v>4.8999999999999998E-3</v>
      </c>
      <c r="D322" s="65">
        <v>2.2000000000000001E-3</v>
      </c>
      <c r="E322" s="65">
        <v>2.4499999999999999E-3</v>
      </c>
      <c r="F322" s="65">
        <v>2.5249999999999999E-3</v>
      </c>
      <c r="G322" s="65">
        <v>2.4875000000000001E-3</v>
      </c>
      <c r="H322" s="65">
        <v>2.6833333333333336E-3</v>
      </c>
      <c r="I322" s="65">
        <f t="shared" si="44"/>
        <v>4.6800000000000001E-2</v>
      </c>
      <c r="J322" s="65">
        <f t="shared" si="48"/>
        <v>4.6512499999999998E-2</v>
      </c>
      <c r="K322" s="65">
        <f t="shared" si="49"/>
        <v>2.2166666666666663E-3</v>
      </c>
      <c r="L322" s="73">
        <f t="shared" si="45"/>
        <v>0.26661142350517952</v>
      </c>
      <c r="M322" s="73">
        <f t="shared" si="46"/>
        <v>2.64E-2</v>
      </c>
      <c r="N322" s="73">
        <f t="shared" si="50"/>
        <v>2.9850000000000002E-2</v>
      </c>
      <c r="O322" s="74">
        <f t="shared" si="47"/>
        <v>0.24021142350517952</v>
      </c>
      <c r="P322" s="73">
        <f t="shared" si="51"/>
        <v>0.23676142350517954</v>
      </c>
      <c r="Q322" s="73">
        <f t="shared" si="52"/>
        <v>0.19434182670178579</v>
      </c>
      <c r="R322" s="73">
        <f t="shared" si="53"/>
        <v>3.2200000000000006E-2</v>
      </c>
      <c r="S322" s="74">
        <f t="shared" si="54"/>
        <v>0.16214182670178579</v>
      </c>
      <c r="U322" s="75"/>
      <c r="V322" s="75"/>
      <c r="W322" s="75"/>
      <c r="X322" s="75"/>
      <c r="Y322" s="75"/>
      <c r="Z322" s="75"/>
      <c r="AA322" s="75"/>
      <c r="AB322" s="75"/>
      <c r="AC322" s="75"/>
      <c r="AE322" s="75"/>
      <c r="AF322" s="75"/>
      <c r="AG322" s="75"/>
      <c r="AH322" s="75"/>
      <c r="AI322" s="75"/>
      <c r="AJ322" s="75"/>
      <c r="AK322" s="75"/>
      <c r="AL322" s="75"/>
      <c r="AM322" s="75"/>
      <c r="AO322" s="75"/>
      <c r="AP322" s="75"/>
      <c r="AQ322" s="75"/>
      <c r="AR322" s="75"/>
      <c r="AS322" s="75"/>
      <c r="AT322" s="75"/>
      <c r="AU322" s="75"/>
      <c r="AV322" s="75"/>
      <c r="AW322" s="75"/>
    </row>
    <row r="323" spans="1:49">
      <c r="A323" s="69">
        <v>19176</v>
      </c>
      <c r="B323" s="82">
        <v>1.9599999999999999E-2</v>
      </c>
      <c r="C323" s="65">
        <v>2.06E-2</v>
      </c>
      <c r="D323" s="65">
        <v>2.2000000000000001E-3</v>
      </c>
      <c r="E323" s="65">
        <v>2.4583333333333336E-3</v>
      </c>
      <c r="F323" s="65">
        <v>2.5333333333333336E-3</v>
      </c>
      <c r="G323" s="65">
        <v>2.4958333333333334E-3</v>
      </c>
      <c r="H323" s="65">
        <v>2.6833333333333336E-3</v>
      </c>
      <c r="I323" s="65">
        <f t="shared" si="44"/>
        <v>1.7399999999999999E-2</v>
      </c>
      <c r="J323" s="65">
        <f t="shared" si="48"/>
        <v>1.7104166666666667E-2</v>
      </c>
      <c r="K323" s="65">
        <f t="shared" si="49"/>
        <v>1.7916666666666668E-2</v>
      </c>
      <c r="L323" s="73">
        <f t="shared" si="45"/>
        <v>0.20571095827269215</v>
      </c>
      <c r="M323" s="73">
        <f t="shared" si="46"/>
        <v>2.64E-2</v>
      </c>
      <c r="N323" s="73">
        <f t="shared" si="50"/>
        <v>2.9950000000000001E-2</v>
      </c>
      <c r="O323" s="74">
        <f t="shared" si="47"/>
        <v>0.17931095827269214</v>
      </c>
      <c r="P323" s="73">
        <f t="shared" si="51"/>
        <v>0.17576095827269214</v>
      </c>
      <c r="Q323" s="73">
        <f t="shared" si="52"/>
        <v>0.16768394322429581</v>
      </c>
      <c r="R323" s="73">
        <f t="shared" si="53"/>
        <v>3.2200000000000006E-2</v>
      </c>
      <c r="S323" s="74">
        <f t="shared" si="54"/>
        <v>0.1354839432242958</v>
      </c>
      <c r="U323" s="75"/>
      <c r="V323" s="75"/>
      <c r="W323" s="75"/>
      <c r="X323" s="75"/>
      <c r="Y323" s="75"/>
      <c r="Z323" s="75"/>
      <c r="AA323" s="75"/>
      <c r="AB323" s="75"/>
      <c r="AC323" s="75"/>
      <c r="AE323" s="75"/>
      <c r="AF323" s="75"/>
      <c r="AG323" s="75"/>
      <c r="AH323" s="75"/>
      <c r="AI323" s="75"/>
      <c r="AJ323" s="75"/>
      <c r="AK323" s="75"/>
      <c r="AL323" s="75"/>
      <c r="AM323" s="75"/>
      <c r="AO323" s="75"/>
      <c r="AP323" s="75"/>
      <c r="AQ323" s="75"/>
      <c r="AR323" s="75"/>
      <c r="AS323" s="75"/>
      <c r="AT323" s="75"/>
      <c r="AU323" s="75"/>
      <c r="AV323" s="75"/>
      <c r="AW323" s="75"/>
    </row>
    <row r="324" spans="1:49">
      <c r="A324" s="69">
        <v>19207</v>
      </c>
      <c r="B324" s="82">
        <v>-7.1000000000000004E-3</v>
      </c>
      <c r="C324" s="65">
        <v>2.0300000000000002E-2</v>
      </c>
      <c r="D324" s="65">
        <v>2.0999999999999999E-3</v>
      </c>
      <c r="E324" s="65">
        <v>2.4499999999999999E-3</v>
      </c>
      <c r="F324" s="65">
        <v>2.5500000000000002E-3</v>
      </c>
      <c r="G324" s="65">
        <v>2.5000000000000001E-3</v>
      </c>
      <c r="H324" s="65">
        <v>2.7000000000000001E-3</v>
      </c>
      <c r="I324" s="65">
        <f t="shared" si="44"/>
        <v>-9.1999999999999998E-3</v>
      </c>
      <c r="J324" s="65">
        <f t="shared" si="48"/>
        <v>-9.6000000000000009E-3</v>
      </c>
      <c r="K324" s="65">
        <f t="shared" si="49"/>
        <v>1.7600000000000001E-2</v>
      </c>
      <c r="L324" s="73">
        <f t="shared" si="45"/>
        <v>0.14253713539698043</v>
      </c>
      <c r="M324" s="73">
        <f t="shared" si="46"/>
        <v>2.52E-2</v>
      </c>
      <c r="N324" s="73">
        <f t="shared" si="50"/>
        <v>0.03</v>
      </c>
      <c r="O324" s="74">
        <f t="shared" si="47"/>
        <v>0.11733713539698043</v>
      </c>
      <c r="P324" s="73">
        <f t="shared" si="51"/>
        <v>0.11253713539698043</v>
      </c>
      <c r="Q324" s="73">
        <f t="shared" si="52"/>
        <v>0.17354996776177001</v>
      </c>
      <c r="R324" s="73">
        <f t="shared" si="53"/>
        <v>3.2399999999999998E-2</v>
      </c>
      <c r="S324" s="74">
        <f t="shared" si="54"/>
        <v>0.14114996776177002</v>
      </c>
      <c r="U324" s="75"/>
      <c r="V324" s="75"/>
      <c r="W324" s="75"/>
      <c r="X324" s="75"/>
      <c r="Y324" s="75"/>
      <c r="Z324" s="75"/>
      <c r="AA324" s="75"/>
      <c r="AB324" s="75"/>
      <c r="AC324" s="75"/>
      <c r="AE324" s="75"/>
      <c r="AF324" s="75"/>
      <c r="AG324" s="75"/>
      <c r="AH324" s="75"/>
      <c r="AI324" s="75"/>
      <c r="AJ324" s="75"/>
      <c r="AK324" s="75"/>
      <c r="AL324" s="75"/>
      <c r="AM324" s="75"/>
      <c r="AO324" s="75"/>
      <c r="AP324" s="75"/>
      <c r="AQ324" s="75"/>
      <c r="AR324" s="75"/>
      <c r="AS324" s="75"/>
      <c r="AT324" s="75"/>
      <c r="AU324" s="75"/>
      <c r="AV324" s="75"/>
      <c r="AW324" s="75"/>
    </row>
    <row r="325" spans="1:49">
      <c r="A325" s="69">
        <v>19238</v>
      </c>
      <c r="B325" s="82">
        <v>-1.7600000000000001E-2</v>
      </c>
      <c r="C325" s="65">
        <v>1.4999999999999996E-3</v>
      </c>
      <c r="D325" s="65">
        <v>2.3E-3</v>
      </c>
      <c r="E325" s="65">
        <v>2.4583333333333336E-3</v>
      </c>
      <c r="F325" s="65">
        <v>2.558333333333333E-3</v>
      </c>
      <c r="G325" s="65">
        <v>2.5083333333333333E-3</v>
      </c>
      <c r="H325" s="65">
        <v>2.7000000000000001E-3</v>
      </c>
      <c r="I325" s="65">
        <f t="shared" si="44"/>
        <v>-1.9900000000000001E-2</v>
      </c>
      <c r="J325" s="65">
        <f t="shared" si="48"/>
        <v>-2.0108333333333336E-2</v>
      </c>
      <c r="K325" s="65">
        <f t="shared" si="49"/>
        <v>-1.2000000000000005E-3</v>
      </c>
      <c r="L325" s="73">
        <f t="shared" si="45"/>
        <v>0.12097121922899645</v>
      </c>
      <c r="M325" s="73">
        <f t="shared" si="46"/>
        <v>2.76E-2</v>
      </c>
      <c r="N325" s="73">
        <f t="shared" si="50"/>
        <v>3.0100000000000002E-2</v>
      </c>
      <c r="O325" s="74">
        <f t="shared" si="47"/>
        <v>9.3371219228996452E-2</v>
      </c>
      <c r="P325" s="73">
        <f t="shared" si="51"/>
        <v>9.087121922899645E-2</v>
      </c>
      <c r="Q325" s="73">
        <f t="shared" si="52"/>
        <v>0.16528880895638776</v>
      </c>
      <c r="R325" s="73">
        <f t="shared" si="53"/>
        <v>3.2399999999999998E-2</v>
      </c>
      <c r="S325" s="74">
        <f t="shared" si="54"/>
        <v>0.13288880895638777</v>
      </c>
      <c r="U325" s="75"/>
      <c r="V325" s="75"/>
      <c r="W325" s="75"/>
      <c r="X325" s="75"/>
      <c r="Y325" s="75"/>
      <c r="Z325" s="75"/>
      <c r="AA325" s="75"/>
      <c r="AB325" s="75"/>
      <c r="AC325" s="75"/>
      <c r="AE325" s="75"/>
      <c r="AF325" s="75"/>
      <c r="AG325" s="75"/>
      <c r="AH325" s="75"/>
      <c r="AI325" s="75"/>
      <c r="AJ325" s="75"/>
      <c r="AK325" s="75"/>
      <c r="AL325" s="75"/>
      <c r="AM325" s="75"/>
      <c r="AO325" s="75"/>
      <c r="AP325" s="75"/>
      <c r="AQ325" s="75"/>
      <c r="AR325" s="75"/>
      <c r="AS325" s="75"/>
      <c r="AT325" s="75"/>
      <c r="AU325" s="75"/>
      <c r="AV325" s="75"/>
      <c r="AW325" s="75"/>
    </row>
    <row r="326" spans="1:49">
      <c r="A326" s="69">
        <v>19268</v>
      </c>
      <c r="B326" s="82">
        <v>2E-3</v>
      </c>
      <c r="C326" s="65">
        <v>1.01E-2</v>
      </c>
      <c r="D326" s="65">
        <v>2.3E-3</v>
      </c>
      <c r="E326" s="65">
        <v>2.5083333333333329E-3</v>
      </c>
      <c r="F326" s="65">
        <v>2.5666666666666667E-3</v>
      </c>
      <c r="G326" s="65">
        <v>2.5374999999999998E-3</v>
      </c>
      <c r="H326" s="65">
        <v>2.7166666666666667E-3</v>
      </c>
      <c r="I326" s="65">
        <f t="shared" ref="I326:I389" si="55">B326-D326</f>
        <v>-2.9999999999999992E-4</v>
      </c>
      <c r="J326" s="65">
        <f t="shared" si="48"/>
        <v>-5.3749999999999978E-4</v>
      </c>
      <c r="K326" s="65">
        <f t="shared" si="49"/>
        <v>7.3833333333333329E-3</v>
      </c>
      <c r="L326" s="73">
        <f t="shared" si="45"/>
        <v>0.13490265905572785</v>
      </c>
      <c r="M326" s="73">
        <f t="shared" si="46"/>
        <v>2.76E-2</v>
      </c>
      <c r="N326" s="73">
        <f t="shared" si="50"/>
        <v>3.0449999999999998E-2</v>
      </c>
      <c r="O326" s="74">
        <f t="shared" si="47"/>
        <v>0.10730265905572785</v>
      </c>
      <c r="P326" s="73">
        <f t="shared" si="51"/>
        <v>0.10445265905572784</v>
      </c>
      <c r="Q326" s="73">
        <f t="shared" si="52"/>
        <v>0.17365462750707694</v>
      </c>
      <c r="R326" s="73">
        <f t="shared" si="53"/>
        <v>3.2600000000000004E-2</v>
      </c>
      <c r="S326" s="74">
        <f t="shared" si="54"/>
        <v>0.14105462750707692</v>
      </c>
      <c r="U326" s="75"/>
      <c r="V326" s="75"/>
      <c r="W326" s="75"/>
      <c r="X326" s="75"/>
      <c r="Y326" s="75"/>
      <c r="Z326" s="75"/>
      <c r="AA326" s="75"/>
      <c r="AB326" s="75"/>
      <c r="AC326" s="75"/>
      <c r="AE326" s="75"/>
      <c r="AF326" s="75"/>
      <c r="AG326" s="75"/>
      <c r="AH326" s="75"/>
      <c r="AI326" s="75"/>
      <c r="AJ326" s="75"/>
      <c r="AK326" s="75"/>
      <c r="AL326" s="75"/>
      <c r="AM326" s="75"/>
      <c r="AO326" s="75"/>
      <c r="AP326" s="75"/>
      <c r="AQ326" s="75"/>
      <c r="AR326" s="75"/>
      <c r="AS326" s="75"/>
      <c r="AT326" s="75"/>
      <c r="AU326" s="75"/>
      <c r="AV326" s="75"/>
      <c r="AW326" s="75"/>
    </row>
    <row r="327" spans="1:49">
      <c r="A327" s="69">
        <v>19299</v>
      </c>
      <c r="B327" s="82">
        <v>5.7099999999999998E-2</v>
      </c>
      <c r="C327" s="65">
        <v>4.2299999999999997E-2</v>
      </c>
      <c r="D327" s="65">
        <v>2.0999999999999999E-3</v>
      </c>
      <c r="E327" s="65">
        <v>2.4833333333333331E-3</v>
      </c>
      <c r="F327" s="65">
        <v>2.5500000000000002E-3</v>
      </c>
      <c r="G327" s="65">
        <v>2.5166666666666666E-3</v>
      </c>
      <c r="H327" s="65">
        <v>2.7000000000000001E-3</v>
      </c>
      <c r="I327" s="65">
        <f t="shared" si="55"/>
        <v>5.5E-2</v>
      </c>
      <c r="J327" s="65">
        <f t="shared" si="48"/>
        <v>5.4583333333333331E-2</v>
      </c>
      <c r="K327" s="65">
        <f t="shared" si="49"/>
        <v>3.9599999999999996E-2</v>
      </c>
      <c r="L327" s="73">
        <f t="shared" si="45"/>
        <v>0.18829794065749828</v>
      </c>
      <c r="M327" s="73">
        <f t="shared" si="46"/>
        <v>2.52E-2</v>
      </c>
      <c r="N327" s="73">
        <f t="shared" si="50"/>
        <v>3.0199999999999998E-2</v>
      </c>
      <c r="O327" s="74">
        <f t="shared" si="47"/>
        <v>0.16309794065749827</v>
      </c>
      <c r="P327" s="73">
        <f t="shared" si="51"/>
        <v>0.15809794065749827</v>
      </c>
      <c r="Q327" s="73">
        <f t="shared" si="52"/>
        <v>0.20879468206583618</v>
      </c>
      <c r="R327" s="73">
        <f t="shared" si="53"/>
        <v>3.2399999999999998E-2</v>
      </c>
      <c r="S327" s="74">
        <f t="shared" si="54"/>
        <v>0.17639468206583619</v>
      </c>
      <c r="U327" s="75"/>
      <c r="V327" s="75"/>
      <c r="W327" s="75"/>
      <c r="X327" s="75"/>
      <c r="Y327" s="75"/>
      <c r="Z327" s="75"/>
      <c r="AA327" s="75"/>
      <c r="AB327" s="75"/>
      <c r="AC327" s="75"/>
      <c r="AE327" s="75"/>
      <c r="AF327" s="75"/>
      <c r="AG327" s="75"/>
      <c r="AH327" s="75"/>
      <c r="AI327" s="75"/>
      <c r="AJ327" s="75"/>
      <c r="AK327" s="75"/>
      <c r="AL327" s="75"/>
      <c r="AM327" s="75"/>
      <c r="AO327" s="75"/>
      <c r="AP327" s="75"/>
      <c r="AQ327" s="75"/>
      <c r="AR327" s="75"/>
      <c r="AS327" s="75"/>
      <c r="AT327" s="75"/>
      <c r="AU327" s="75"/>
      <c r="AV327" s="75"/>
      <c r="AW327" s="75"/>
    </row>
    <row r="328" spans="1:49">
      <c r="A328" s="69">
        <v>19329</v>
      </c>
      <c r="B328" s="82">
        <v>3.8199999999999998E-2</v>
      </c>
      <c r="C328" s="65">
        <v>2.1299999999999999E-2</v>
      </c>
      <c r="D328" s="65">
        <v>2.3999999999999998E-3</v>
      </c>
      <c r="E328" s="65">
        <v>2.4750000000000002E-3</v>
      </c>
      <c r="F328" s="65">
        <v>2.5416666666666665E-3</v>
      </c>
      <c r="G328" s="65">
        <v>2.5083333333333333E-3</v>
      </c>
      <c r="H328" s="65">
        <v>2.6833333333333336E-3</v>
      </c>
      <c r="I328" s="65">
        <f t="shared" si="55"/>
        <v>3.5799999999999998E-2</v>
      </c>
      <c r="J328" s="65">
        <f t="shared" si="48"/>
        <v>3.5691666666666663E-2</v>
      </c>
      <c r="K328" s="65">
        <f t="shared" si="49"/>
        <v>1.8616666666666667E-2</v>
      </c>
      <c r="L328" s="73">
        <f t="shared" si="45"/>
        <v>0.18351009400481066</v>
      </c>
      <c r="M328" s="73">
        <f t="shared" si="46"/>
        <v>2.8799999999999999E-2</v>
      </c>
      <c r="N328" s="73">
        <f t="shared" si="50"/>
        <v>3.0100000000000002E-2</v>
      </c>
      <c r="O328" s="74">
        <f t="shared" si="47"/>
        <v>0.15471009400481067</v>
      </c>
      <c r="P328" s="73">
        <f t="shared" si="51"/>
        <v>0.15341009400481065</v>
      </c>
      <c r="Q328" s="73">
        <f t="shared" si="52"/>
        <v>0.19256376429080269</v>
      </c>
      <c r="R328" s="73">
        <f t="shared" si="53"/>
        <v>3.2200000000000006E-2</v>
      </c>
      <c r="S328" s="74">
        <f t="shared" si="54"/>
        <v>0.16036376429080268</v>
      </c>
      <c r="U328" s="75"/>
      <c r="V328" s="75"/>
      <c r="W328" s="75"/>
      <c r="X328" s="75"/>
      <c r="Y328" s="75"/>
      <c r="Z328" s="75"/>
      <c r="AA328" s="75"/>
      <c r="AB328" s="75"/>
      <c r="AC328" s="75"/>
      <c r="AE328" s="75"/>
      <c r="AF328" s="75"/>
      <c r="AG328" s="75"/>
      <c r="AH328" s="75"/>
      <c r="AI328" s="75"/>
      <c r="AJ328" s="75"/>
      <c r="AK328" s="75"/>
      <c r="AL328" s="75"/>
      <c r="AM328" s="75"/>
      <c r="AO328" s="75"/>
      <c r="AP328" s="75"/>
      <c r="AQ328" s="75"/>
      <c r="AR328" s="75"/>
      <c r="AS328" s="75"/>
      <c r="AT328" s="75"/>
      <c r="AU328" s="75"/>
      <c r="AV328" s="75"/>
      <c r="AW328" s="75"/>
    </row>
    <row r="329" spans="1:49">
      <c r="A329" s="69">
        <v>19360</v>
      </c>
      <c r="B329" s="82">
        <v>-4.8999999999999998E-3</v>
      </c>
      <c r="C329" s="65">
        <v>1.03E-2</v>
      </c>
      <c r="D329" s="65">
        <v>2.3E-3</v>
      </c>
      <c r="E329" s="65">
        <v>2.5166666666666666E-3</v>
      </c>
      <c r="F329" s="65">
        <v>2.575E-3</v>
      </c>
      <c r="G329" s="65">
        <v>2.5458333333333331E-3</v>
      </c>
      <c r="H329" s="65">
        <v>2.708333333333333E-3</v>
      </c>
      <c r="I329" s="65">
        <f t="shared" si="55"/>
        <v>-7.1999999999999998E-3</v>
      </c>
      <c r="J329" s="65">
        <f t="shared" si="48"/>
        <v>-7.4458333333333329E-3</v>
      </c>
      <c r="K329" s="65">
        <f t="shared" si="49"/>
        <v>7.5916666666666667E-3</v>
      </c>
      <c r="L329" s="73">
        <f t="shared" si="45"/>
        <v>0.15677329785304694</v>
      </c>
      <c r="M329" s="73">
        <f t="shared" si="46"/>
        <v>2.76E-2</v>
      </c>
      <c r="N329" s="73">
        <f t="shared" si="50"/>
        <v>3.0549999999999997E-2</v>
      </c>
      <c r="O329" s="74">
        <f t="shared" si="47"/>
        <v>0.12917329785304693</v>
      </c>
      <c r="P329" s="73">
        <f t="shared" si="51"/>
        <v>0.12622329785304695</v>
      </c>
      <c r="Q329" s="73">
        <f t="shared" si="52"/>
        <v>0.16918696852304516</v>
      </c>
      <c r="R329" s="73">
        <f t="shared" si="53"/>
        <v>3.2499999999999994E-2</v>
      </c>
      <c r="S329" s="74">
        <f t="shared" si="54"/>
        <v>0.13668696852304515</v>
      </c>
      <c r="U329" s="75"/>
      <c r="V329" s="75"/>
      <c r="W329" s="75"/>
      <c r="X329" s="75"/>
      <c r="Y329" s="75"/>
      <c r="Z329" s="75"/>
      <c r="AA329" s="75"/>
      <c r="AB329" s="75"/>
      <c r="AC329" s="75"/>
      <c r="AE329" s="75"/>
      <c r="AF329" s="75"/>
      <c r="AG329" s="75"/>
      <c r="AH329" s="75"/>
      <c r="AI329" s="75"/>
      <c r="AJ329" s="75"/>
      <c r="AK329" s="75"/>
      <c r="AL329" s="75"/>
      <c r="AM329" s="75"/>
      <c r="AO329" s="75"/>
      <c r="AP329" s="75"/>
      <c r="AQ329" s="75"/>
      <c r="AR329" s="75"/>
      <c r="AS329" s="75"/>
      <c r="AT329" s="75"/>
      <c r="AU329" s="75"/>
      <c r="AV329" s="75"/>
      <c r="AW329" s="75"/>
    </row>
    <row r="330" spans="1:49">
      <c r="A330" s="69">
        <v>19391</v>
      </c>
      <c r="B330" s="82">
        <v>-1.06E-2</v>
      </c>
      <c r="C330" s="65">
        <v>-6.7000000000000002E-3</v>
      </c>
      <c r="D330" s="65">
        <v>2.0999999999999999E-3</v>
      </c>
      <c r="E330" s="65">
        <v>2.558333333333333E-3</v>
      </c>
      <c r="F330" s="65">
        <v>2.6166666666666664E-3</v>
      </c>
      <c r="G330" s="65">
        <v>2.5875E-3</v>
      </c>
      <c r="H330" s="65">
        <v>2.7500000000000003E-3</v>
      </c>
      <c r="I330" s="65">
        <f t="shared" si="55"/>
        <v>-1.2699999999999999E-2</v>
      </c>
      <c r="J330" s="65">
        <f t="shared" si="48"/>
        <v>-1.31875E-2</v>
      </c>
      <c r="K330" s="65">
        <f t="shared" si="49"/>
        <v>-9.4500000000000001E-3</v>
      </c>
      <c r="L330" s="73">
        <f t="shared" si="45"/>
        <v>0.17772329789648489</v>
      </c>
      <c r="M330" s="73">
        <f t="shared" si="46"/>
        <v>2.52E-2</v>
      </c>
      <c r="N330" s="73">
        <f t="shared" si="50"/>
        <v>3.1050000000000001E-2</v>
      </c>
      <c r="O330" s="74">
        <f t="shared" si="47"/>
        <v>0.15252329789648489</v>
      </c>
      <c r="P330" s="73">
        <f t="shared" si="51"/>
        <v>0.14667329789648489</v>
      </c>
      <c r="Q330" s="73">
        <f t="shared" si="52"/>
        <v>0.15454162027432217</v>
      </c>
      <c r="R330" s="73">
        <f t="shared" si="53"/>
        <v>3.3000000000000002E-2</v>
      </c>
      <c r="S330" s="74">
        <f t="shared" si="54"/>
        <v>0.12154162027432217</v>
      </c>
      <c r="U330" s="75"/>
      <c r="V330" s="75"/>
      <c r="W330" s="75"/>
      <c r="X330" s="75"/>
      <c r="Y330" s="75"/>
      <c r="Z330" s="75"/>
      <c r="AA330" s="75"/>
      <c r="AB330" s="75"/>
      <c r="AC330" s="75"/>
      <c r="AE330" s="75"/>
      <c r="AF330" s="75"/>
      <c r="AG330" s="75"/>
      <c r="AH330" s="75"/>
      <c r="AI330" s="75"/>
      <c r="AJ330" s="75"/>
      <c r="AK330" s="75"/>
      <c r="AL330" s="75"/>
      <c r="AM330" s="75"/>
      <c r="AO330" s="75"/>
      <c r="AP330" s="75"/>
      <c r="AQ330" s="75"/>
      <c r="AR330" s="75"/>
      <c r="AS330" s="75"/>
      <c r="AT330" s="75"/>
      <c r="AU330" s="75"/>
      <c r="AV330" s="75"/>
      <c r="AW330" s="75"/>
    </row>
    <row r="331" spans="1:49">
      <c r="A331" s="69">
        <v>19419</v>
      </c>
      <c r="B331" s="82">
        <v>-2.12E-2</v>
      </c>
      <c r="C331" s="65">
        <v>-4.3E-3</v>
      </c>
      <c r="D331" s="65">
        <v>2.5000000000000001E-3</v>
      </c>
      <c r="E331" s="65">
        <v>2.5999999999999999E-3</v>
      </c>
      <c r="F331" s="65">
        <v>2.65E-3</v>
      </c>
      <c r="G331" s="65">
        <v>2.6250000000000002E-3</v>
      </c>
      <c r="H331" s="65">
        <v>2.7999999999999995E-3</v>
      </c>
      <c r="I331" s="65">
        <f t="shared" si="55"/>
        <v>-2.3699999999999999E-2</v>
      </c>
      <c r="J331" s="65">
        <f t="shared" si="48"/>
        <v>-2.3824999999999999E-2</v>
      </c>
      <c r="K331" s="65">
        <f t="shared" si="49"/>
        <v>-7.0999999999999995E-3</v>
      </c>
      <c r="L331" s="73">
        <f t="shared" si="45"/>
        <v>9.7548856499171777E-2</v>
      </c>
      <c r="M331" s="73">
        <f t="shared" si="46"/>
        <v>0.03</v>
      </c>
      <c r="N331" s="73">
        <f t="shared" si="50"/>
        <v>3.15E-2</v>
      </c>
      <c r="O331" s="74">
        <f t="shared" si="47"/>
        <v>6.7548856499171778E-2</v>
      </c>
      <c r="P331" s="73">
        <f t="shared" si="51"/>
        <v>6.6048856499171776E-2</v>
      </c>
      <c r="Q331" s="73">
        <f t="shared" si="52"/>
        <v>0.12969446865874845</v>
      </c>
      <c r="R331" s="73">
        <f t="shared" si="53"/>
        <v>3.3599999999999991E-2</v>
      </c>
      <c r="S331" s="74">
        <f t="shared" si="54"/>
        <v>9.6094468658748461E-2</v>
      </c>
      <c r="U331" s="75"/>
      <c r="V331" s="75"/>
      <c r="W331" s="75"/>
      <c r="X331" s="75"/>
      <c r="Y331" s="75"/>
      <c r="Z331" s="75"/>
      <c r="AA331" s="75"/>
      <c r="AB331" s="75"/>
      <c r="AC331" s="75"/>
      <c r="AE331" s="75"/>
      <c r="AF331" s="75"/>
      <c r="AG331" s="75"/>
      <c r="AH331" s="75"/>
      <c r="AI331" s="75"/>
      <c r="AJ331" s="75"/>
      <c r="AK331" s="75"/>
      <c r="AL331" s="75"/>
      <c r="AM331" s="75"/>
      <c r="AO331" s="75"/>
      <c r="AP331" s="75"/>
      <c r="AQ331" s="75"/>
      <c r="AR331" s="75"/>
      <c r="AS331" s="75"/>
      <c r="AT331" s="75"/>
      <c r="AU331" s="75"/>
      <c r="AV331" s="75"/>
      <c r="AW331" s="75"/>
    </row>
    <row r="332" spans="1:49">
      <c r="A332" s="69">
        <v>19450</v>
      </c>
      <c r="B332" s="82">
        <v>-2.3699999999999999E-2</v>
      </c>
      <c r="C332" s="65">
        <v>-1.9200000000000002E-2</v>
      </c>
      <c r="D332" s="65">
        <v>2.3999999999999998E-3</v>
      </c>
      <c r="E332" s="65">
        <v>2.6916666666666669E-3</v>
      </c>
      <c r="F332" s="65">
        <v>2.7416666666666666E-3</v>
      </c>
      <c r="G332" s="65">
        <v>2.7166666666666667E-3</v>
      </c>
      <c r="H332" s="65">
        <v>2.891666666666667E-3</v>
      </c>
      <c r="I332" s="65">
        <f t="shared" si="55"/>
        <v>-2.6099999999999998E-2</v>
      </c>
      <c r="J332" s="65">
        <f t="shared" si="48"/>
        <v>-2.6416666666666665E-2</v>
      </c>
      <c r="K332" s="65">
        <f t="shared" si="49"/>
        <v>-2.2091666666666669E-2</v>
      </c>
      <c r="L332" s="73">
        <f t="shared" si="45"/>
        <v>0.11641690831437868</v>
      </c>
      <c r="M332" s="73">
        <f t="shared" si="46"/>
        <v>2.8799999999999999E-2</v>
      </c>
      <c r="N332" s="73">
        <f t="shared" si="50"/>
        <v>3.2600000000000004E-2</v>
      </c>
      <c r="O332" s="74">
        <f t="shared" si="47"/>
        <v>8.7616908314378683E-2</v>
      </c>
      <c r="P332" s="73">
        <f t="shared" si="51"/>
        <v>8.3816908314378671E-2</v>
      </c>
      <c r="Q332" s="73">
        <f t="shared" si="52"/>
        <v>0.12533448594403906</v>
      </c>
      <c r="R332" s="73">
        <f t="shared" si="53"/>
        <v>3.4700000000000002E-2</v>
      </c>
      <c r="S332" s="74">
        <f t="shared" si="54"/>
        <v>9.0634485944039056E-2</v>
      </c>
      <c r="U332" s="75"/>
      <c r="V332" s="75"/>
      <c r="W332" s="75"/>
      <c r="X332" s="75"/>
      <c r="Y332" s="75"/>
      <c r="Z332" s="75"/>
      <c r="AA332" s="75"/>
      <c r="AB332" s="75"/>
      <c r="AC332" s="75"/>
      <c r="AE332" s="75"/>
      <c r="AF332" s="75"/>
      <c r="AG332" s="75"/>
      <c r="AH332" s="75"/>
      <c r="AI332" s="75"/>
      <c r="AJ332" s="75"/>
      <c r="AK332" s="75"/>
      <c r="AL332" s="75"/>
      <c r="AM332" s="75"/>
      <c r="AO332" s="75"/>
      <c r="AP332" s="75"/>
      <c r="AQ332" s="75"/>
      <c r="AR332" s="75"/>
      <c r="AS332" s="75"/>
      <c r="AT332" s="75"/>
      <c r="AU332" s="75"/>
      <c r="AV332" s="75"/>
      <c r="AW332" s="75"/>
    </row>
    <row r="333" spans="1:49">
      <c r="A333" s="69">
        <v>19480</v>
      </c>
      <c r="B333" s="82">
        <v>7.7000000000000002E-3</v>
      </c>
      <c r="C333" s="65">
        <v>2.3999999999999998E-3</v>
      </c>
      <c r="D333" s="65">
        <v>2.3999999999999998E-3</v>
      </c>
      <c r="E333" s="65">
        <v>2.7833333333333334E-3</v>
      </c>
      <c r="F333" s="65">
        <v>2.8416666666666668E-3</v>
      </c>
      <c r="G333" s="65">
        <v>2.8124999999999999E-3</v>
      </c>
      <c r="H333" s="65">
        <v>3.0249999999999999E-3</v>
      </c>
      <c r="I333" s="65">
        <f t="shared" si="55"/>
        <v>5.3000000000000009E-3</v>
      </c>
      <c r="J333" s="65">
        <f t="shared" si="48"/>
        <v>4.8875000000000004E-3</v>
      </c>
      <c r="K333" s="65">
        <f t="shared" si="49"/>
        <v>-6.2500000000000012E-4</v>
      </c>
      <c r="L333" s="73">
        <f t="shared" si="45"/>
        <v>8.7705035781107998E-2</v>
      </c>
      <c r="M333" s="73">
        <f t="shared" si="46"/>
        <v>2.8799999999999999E-2</v>
      </c>
      <c r="N333" s="73">
        <f t="shared" si="50"/>
        <v>3.3750000000000002E-2</v>
      </c>
      <c r="O333" s="74">
        <f t="shared" si="47"/>
        <v>5.8905035781107999E-2</v>
      </c>
      <c r="P333" s="73">
        <f t="shared" si="51"/>
        <v>5.3955035781107996E-2</v>
      </c>
      <c r="Q333" s="73">
        <f t="shared" si="52"/>
        <v>0.10700224603562769</v>
      </c>
      <c r="R333" s="73">
        <f t="shared" si="53"/>
        <v>3.6299999999999999E-2</v>
      </c>
      <c r="S333" s="74">
        <f t="shared" si="54"/>
        <v>7.0702246035627692E-2</v>
      </c>
      <c r="U333" s="75"/>
      <c r="V333" s="75"/>
      <c r="W333" s="75"/>
      <c r="X333" s="75"/>
      <c r="Y333" s="75"/>
      <c r="Z333" s="75"/>
      <c r="AA333" s="75"/>
      <c r="AB333" s="75"/>
      <c r="AC333" s="75"/>
      <c r="AE333" s="75"/>
      <c r="AF333" s="75"/>
      <c r="AG333" s="75"/>
      <c r="AH333" s="75"/>
      <c r="AI333" s="75"/>
      <c r="AJ333" s="75"/>
      <c r="AK333" s="75"/>
      <c r="AL333" s="75"/>
      <c r="AM333" s="75"/>
      <c r="AO333" s="75"/>
      <c r="AP333" s="75"/>
      <c r="AQ333" s="75"/>
      <c r="AR333" s="75"/>
      <c r="AS333" s="75"/>
      <c r="AT333" s="75"/>
      <c r="AU333" s="75"/>
      <c r="AV333" s="75"/>
      <c r="AW333" s="75"/>
    </row>
    <row r="334" spans="1:49">
      <c r="A334" s="69">
        <v>19511</v>
      </c>
      <c r="B334" s="82">
        <v>-1.34E-2</v>
      </c>
      <c r="C334" s="65">
        <v>-2.7300000000000001E-2</v>
      </c>
      <c r="D334" s="65">
        <v>2.7000000000000001E-3</v>
      </c>
      <c r="E334" s="65">
        <v>2.8333333333333331E-3</v>
      </c>
      <c r="F334" s="65">
        <v>2.9166666666666668E-3</v>
      </c>
      <c r="G334" s="65">
        <v>2.875E-3</v>
      </c>
      <c r="H334" s="65">
        <v>3.0916666666666666E-3</v>
      </c>
      <c r="I334" s="65">
        <f t="shared" si="55"/>
        <v>-1.61E-2</v>
      </c>
      <c r="J334" s="65">
        <f t="shared" si="48"/>
        <v>-1.6275000000000001E-2</v>
      </c>
      <c r="K334" s="65">
        <f t="shared" si="49"/>
        <v>-3.0391666666666668E-2</v>
      </c>
      <c r="L334" s="73">
        <f t="shared" si="45"/>
        <v>2.3002658056855418E-2</v>
      </c>
      <c r="M334" s="73">
        <f t="shared" si="46"/>
        <v>3.2399999999999998E-2</v>
      </c>
      <c r="N334" s="73">
        <f t="shared" si="50"/>
        <v>3.4500000000000003E-2</v>
      </c>
      <c r="O334" s="74">
        <f t="shared" si="47"/>
        <v>-9.3973419431445798E-3</v>
      </c>
      <c r="P334" s="73">
        <f t="shared" si="51"/>
        <v>-1.1497341943144584E-2</v>
      </c>
      <c r="Q334" s="73">
        <f t="shared" si="52"/>
        <v>7.1530584853074952E-2</v>
      </c>
      <c r="R334" s="73">
        <f t="shared" si="53"/>
        <v>3.7100000000000001E-2</v>
      </c>
      <c r="S334" s="74">
        <f t="shared" si="54"/>
        <v>3.4430584853074951E-2</v>
      </c>
      <c r="U334" s="75"/>
      <c r="V334" s="75"/>
      <c r="W334" s="75"/>
      <c r="X334" s="75"/>
      <c r="Y334" s="75"/>
      <c r="Z334" s="75"/>
      <c r="AA334" s="75"/>
      <c r="AB334" s="75"/>
      <c r="AC334" s="75"/>
      <c r="AE334" s="75"/>
      <c r="AF334" s="75"/>
      <c r="AG334" s="75"/>
      <c r="AH334" s="75"/>
      <c r="AI334" s="75"/>
      <c r="AJ334" s="75"/>
      <c r="AK334" s="75"/>
      <c r="AL334" s="75"/>
      <c r="AM334" s="75"/>
      <c r="AO334" s="75"/>
      <c r="AP334" s="75"/>
      <c r="AQ334" s="75"/>
      <c r="AR334" s="75"/>
      <c r="AS334" s="75"/>
      <c r="AT334" s="75"/>
      <c r="AU334" s="75"/>
      <c r="AV334" s="75"/>
      <c r="AW334" s="75"/>
    </row>
    <row r="335" spans="1:49">
      <c r="A335" s="69">
        <v>19541</v>
      </c>
      <c r="B335" s="82">
        <v>2.7300000000000001E-2</v>
      </c>
      <c r="C335" s="65">
        <v>3.4500000000000003E-2</v>
      </c>
      <c r="D335" s="65">
        <v>2.5000000000000001E-3</v>
      </c>
      <c r="E335" s="65">
        <v>2.7333333333333333E-3</v>
      </c>
      <c r="F335" s="65">
        <v>2.8499999999999997E-3</v>
      </c>
      <c r="G335" s="65">
        <v>2.7916666666666667E-3</v>
      </c>
      <c r="H335" s="65">
        <v>3.0499999999999998E-3</v>
      </c>
      <c r="I335" s="65">
        <f t="shared" si="55"/>
        <v>2.4800000000000003E-2</v>
      </c>
      <c r="J335" s="65">
        <f t="shared" si="48"/>
        <v>2.4508333333333333E-2</v>
      </c>
      <c r="K335" s="65">
        <f t="shared" si="49"/>
        <v>3.1450000000000006E-2</v>
      </c>
      <c r="L335" s="73">
        <f t="shared" si="45"/>
        <v>3.0728354866425223E-2</v>
      </c>
      <c r="M335" s="73">
        <f t="shared" si="46"/>
        <v>0.03</v>
      </c>
      <c r="N335" s="73">
        <f t="shared" si="50"/>
        <v>3.3500000000000002E-2</v>
      </c>
      <c r="O335" s="74">
        <f t="shared" si="47"/>
        <v>7.2835486642522373E-4</v>
      </c>
      <c r="P335" s="73">
        <f t="shared" si="51"/>
        <v>-2.7716451335747794E-3</v>
      </c>
      <c r="Q335" s="73">
        <f t="shared" si="52"/>
        <v>8.6124230874491614E-2</v>
      </c>
      <c r="R335" s="73">
        <f t="shared" si="53"/>
        <v>3.6599999999999994E-2</v>
      </c>
      <c r="S335" s="74">
        <f t="shared" si="54"/>
        <v>4.952423087449162E-2</v>
      </c>
      <c r="U335" s="75"/>
      <c r="V335" s="75"/>
      <c r="W335" s="75"/>
      <c r="X335" s="75"/>
      <c r="Y335" s="75"/>
      <c r="Z335" s="75"/>
      <c r="AA335" s="75"/>
      <c r="AB335" s="75"/>
      <c r="AC335" s="75"/>
      <c r="AE335" s="75"/>
      <c r="AF335" s="75"/>
      <c r="AG335" s="75"/>
      <c r="AH335" s="75"/>
      <c r="AI335" s="75"/>
      <c r="AJ335" s="75"/>
      <c r="AK335" s="75"/>
      <c r="AL335" s="75"/>
      <c r="AM335" s="75"/>
      <c r="AO335" s="75"/>
      <c r="AP335" s="75"/>
      <c r="AQ335" s="75"/>
      <c r="AR335" s="75"/>
      <c r="AS335" s="75"/>
      <c r="AT335" s="75"/>
      <c r="AU335" s="75"/>
      <c r="AV335" s="75"/>
      <c r="AW335" s="75"/>
    </row>
    <row r="336" spans="1:49">
      <c r="A336" s="69">
        <v>19572</v>
      </c>
      <c r="B336" s="82">
        <v>-5.0099999999999999E-2</v>
      </c>
      <c r="C336" s="65">
        <v>1.5999999999999999E-3</v>
      </c>
      <c r="D336" s="65">
        <v>2.5000000000000001E-3</v>
      </c>
      <c r="E336" s="65">
        <v>2.7000000000000001E-3</v>
      </c>
      <c r="F336" s="65">
        <v>2.8250000000000003E-3</v>
      </c>
      <c r="G336" s="65">
        <v>2.7624999999999998E-3</v>
      </c>
      <c r="H336" s="65">
        <v>3.0083333333333333E-3</v>
      </c>
      <c r="I336" s="65">
        <f t="shared" si="55"/>
        <v>-5.2600000000000001E-2</v>
      </c>
      <c r="J336" s="65">
        <f t="shared" si="48"/>
        <v>-5.28625E-2</v>
      </c>
      <c r="K336" s="65">
        <f t="shared" si="49"/>
        <v>-1.4083333333333335E-3</v>
      </c>
      <c r="L336" s="73">
        <f t="shared" ref="L336:L399" si="56">((1+B325)*(1+B326)*(1+B327)*(1+B328)*(1+B329)*(1+B330)*(1+B331)*(1+B332)*(1+B333)*(1+B334)*(1+B335)*(1+B336))-1</f>
        <v>-1.3909895973796549E-2</v>
      </c>
      <c r="M336" s="73">
        <f t="shared" ref="M336:M399" si="57">D336*12</f>
        <v>0.03</v>
      </c>
      <c r="N336" s="73">
        <f t="shared" si="50"/>
        <v>3.3149999999999999E-2</v>
      </c>
      <c r="O336" s="74">
        <f t="shared" ref="O336:O399" si="58">L336-M336</f>
        <v>-4.3909895973796548E-2</v>
      </c>
      <c r="P336" s="73">
        <f t="shared" si="51"/>
        <v>-4.7059895973796548E-2</v>
      </c>
      <c r="Q336" s="73">
        <f t="shared" si="52"/>
        <v>6.6217808138675283E-2</v>
      </c>
      <c r="R336" s="73">
        <f t="shared" si="53"/>
        <v>3.61E-2</v>
      </c>
      <c r="S336" s="74">
        <f t="shared" si="54"/>
        <v>3.0117808138675282E-2</v>
      </c>
      <c r="U336" s="75"/>
      <c r="V336" s="75"/>
      <c r="W336" s="75"/>
      <c r="X336" s="75"/>
      <c r="Y336" s="75"/>
      <c r="Z336" s="75"/>
      <c r="AA336" s="75"/>
      <c r="AB336" s="75"/>
      <c r="AC336" s="75"/>
      <c r="AE336" s="75"/>
      <c r="AF336" s="75"/>
      <c r="AG336" s="75"/>
      <c r="AH336" s="75"/>
      <c r="AI336" s="75"/>
      <c r="AJ336" s="75"/>
      <c r="AK336" s="75"/>
      <c r="AL336" s="75"/>
      <c r="AM336" s="75"/>
      <c r="AO336" s="75"/>
      <c r="AP336" s="75"/>
      <c r="AQ336" s="75"/>
      <c r="AR336" s="75"/>
      <c r="AS336" s="75"/>
      <c r="AT336" s="75"/>
      <c r="AU336" s="75"/>
      <c r="AV336" s="75"/>
      <c r="AW336" s="75"/>
    </row>
    <row r="337" spans="1:49">
      <c r="A337" s="69">
        <v>19603</v>
      </c>
      <c r="B337" s="82">
        <v>3.3999999999999998E-3</v>
      </c>
      <c r="C337" s="65">
        <v>1.1900000000000001E-2</v>
      </c>
      <c r="D337" s="65">
        <v>2.5000000000000001E-3</v>
      </c>
      <c r="E337" s="65">
        <v>2.7416666666666666E-3</v>
      </c>
      <c r="F337" s="65">
        <v>2.8583333333333334E-3</v>
      </c>
      <c r="G337" s="65">
        <v>2.8000000000000004E-3</v>
      </c>
      <c r="H337" s="65">
        <v>3.0166666666666671E-3</v>
      </c>
      <c r="I337" s="65">
        <f t="shared" si="55"/>
        <v>8.9999999999999976E-4</v>
      </c>
      <c r="J337" s="65">
        <f t="shared" si="48"/>
        <v>5.9999999999999941E-4</v>
      </c>
      <c r="K337" s="65">
        <f t="shared" si="49"/>
        <v>8.8833333333333334E-3</v>
      </c>
      <c r="L337" s="73">
        <f t="shared" si="56"/>
        <v>7.1689845072198111E-3</v>
      </c>
      <c r="M337" s="73">
        <f t="shared" si="57"/>
        <v>0.03</v>
      </c>
      <c r="N337" s="73">
        <f t="shared" si="50"/>
        <v>3.3600000000000005E-2</v>
      </c>
      <c r="O337" s="74">
        <f t="shared" si="58"/>
        <v>-2.2831015492780188E-2</v>
      </c>
      <c r="P337" s="73">
        <f t="shared" si="51"/>
        <v>-2.6431015492780194E-2</v>
      </c>
      <c r="Q337" s="73">
        <f t="shared" si="52"/>
        <v>7.7289865257639256E-2</v>
      </c>
      <c r="R337" s="73">
        <f t="shared" si="53"/>
        <v>3.6200000000000003E-2</v>
      </c>
      <c r="S337" s="74">
        <f t="shared" si="54"/>
        <v>4.1089865257639253E-2</v>
      </c>
      <c r="U337" s="75"/>
      <c r="V337" s="75"/>
      <c r="W337" s="75"/>
      <c r="X337" s="75"/>
      <c r="Y337" s="75"/>
      <c r="Z337" s="75"/>
      <c r="AA337" s="75"/>
      <c r="AB337" s="75"/>
      <c r="AC337" s="75"/>
      <c r="AE337" s="75"/>
      <c r="AF337" s="75"/>
      <c r="AG337" s="75"/>
      <c r="AH337" s="75"/>
      <c r="AI337" s="75"/>
      <c r="AJ337" s="75"/>
      <c r="AK337" s="75"/>
      <c r="AL337" s="75"/>
      <c r="AM337" s="75"/>
      <c r="AO337" s="75"/>
      <c r="AP337" s="75"/>
      <c r="AQ337" s="75"/>
      <c r="AR337" s="75"/>
      <c r="AS337" s="75"/>
      <c r="AT337" s="75"/>
      <c r="AU337" s="75"/>
      <c r="AV337" s="75"/>
      <c r="AW337" s="75"/>
    </row>
    <row r="338" spans="1:49">
      <c r="A338" s="69">
        <v>19633</v>
      </c>
      <c r="B338" s="82">
        <v>5.3999999999999999E-2</v>
      </c>
      <c r="C338" s="65">
        <v>4.1100000000000005E-2</v>
      </c>
      <c r="D338" s="65">
        <v>2.3E-3</v>
      </c>
      <c r="E338" s="65">
        <v>2.6333333333333334E-3</v>
      </c>
      <c r="F338" s="65">
        <v>2.7750000000000001E-3</v>
      </c>
      <c r="G338" s="65">
        <v>2.7041666666666668E-3</v>
      </c>
      <c r="H338" s="65">
        <v>2.9083333333333335E-3</v>
      </c>
      <c r="I338" s="65">
        <f t="shared" si="55"/>
        <v>5.1699999999999996E-2</v>
      </c>
      <c r="J338" s="65">
        <f t="shared" si="48"/>
        <v>5.1295833333333332E-2</v>
      </c>
      <c r="K338" s="65">
        <f t="shared" si="49"/>
        <v>3.8191666666666672E-2</v>
      </c>
      <c r="L338" s="73">
        <f t="shared" si="56"/>
        <v>5.9437235200209271E-2</v>
      </c>
      <c r="M338" s="73">
        <f t="shared" si="57"/>
        <v>2.76E-2</v>
      </c>
      <c r="N338" s="73">
        <f t="shared" si="50"/>
        <v>3.245E-2</v>
      </c>
      <c r="O338" s="74">
        <f t="shared" si="58"/>
        <v>3.1837235200209271E-2</v>
      </c>
      <c r="P338" s="73">
        <f t="shared" si="51"/>
        <v>2.6987235200209271E-2</v>
      </c>
      <c r="Q338" s="73">
        <f t="shared" si="52"/>
        <v>0.11035192428445528</v>
      </c>
      <c r="R338" s="73">
        <f t="shared" si="53"/>
        <v>3.49E-2</v>
      </c>
      <c r="S338" s="74">
        <f t="shared" si="54"/>
        <v>7.5451924284455282E-2</v>
      </c>
      <c r="U338" s="75"/>
      <c r="V338" s="75"/>
      <c r="W338" s="75"/>
      <c r="X338" s="75"/>
      <c r="Y338" s="75"/>
      <c r="Z338" s="75"/>
      <c r="AA338" s="75"/>
      <c r="AB338" s="75"/>
      <c r="AC338" s="75"/>
      <c r="AE338" s="75"/>
      <c r="AF338" s="75"/>
      <c r="AG338" s="75"/>
      <c r="AH338" s="75"/>
      <c r="AI338" s="75"/>
      <c r="AJ338" s="75"/>
      <c r="AK338" s="75"/>
      <c r="AL338" s="75"/>
      <c r="AM338" s="75"/>
      <c r="AO338" s="75"/>
      <c r="AP338" s="75"/>
      <c r="AQ338" s="75"/>
      <c r="AR338" s="75"/>
      <c r="AS338" s="75"/>
      <c r="AT338" s="75"/>
      <c r="AU338" s="75"/>
      <c r="AV338" s="75"/>
      <c r="AW338" s="75"/>
    </row>
    <row r="339" spans="1:49">
      <c r="A339" s="69">
        <v>19664</v>
      </c>
      <c r="B339" s="82">
        <v>2.0400000000000001E-2</v>
      </c>
      <c r="C339" s="65">
        <v>2.7400000000000001E-2</v>
      </c>
      <c r="D339" s="65">
        <v>2.3999999999999998E-3</v>
      </c>
      <c r="E339" s="65">
        <v>2.5916666666666666E-3</v>
      </c>
      <c r="F339" s="65">
        <v>2.725E-3</v>
      </c>
      <c r="G339" s="65">
        <v>2.6583333333333337E-3</v>
      </c>
      <c r="H339" s="65">
        <v>2.8333333333333331E-3</v>
      </c>
      <c r="I339" s="65">
        <f t="shared" si="55"/>
        <v>1.8000000000000002E-2</v>
      </c>
      <c r="J339" s="65">
        <f t="shared" si="48"/>
        <v>1.7741666666666669E-2</v>
      </c>
      <c r="K339" s="65">
        <f t="shared" si="49"/>
        <v>2.4566666666666667E-2</v>
      </c>
      <c r="L339" s="73">
        <f t="shared" si="56"/>
        <v>2.2656091948059176E-2</v>
      </c>
      <c r="M339" s="73">
        <f t="shared" si="57"/>
        <v>2.8799999999999999E-2</v>
      </c>
      <c r="N339" s="73">
        <f t="shared" si="50"/>
        <v>3.1900000000000005E-2</v>
      </c>
      <c r="O339" s="74">
        <f t="shared" si="58"/>
        <v>-6.1439080519408232E-3</v>
      </c>
      <c r="P339" s="73">
        <f t="shared" si="51"/>
        <v>-9.2439080519408287E-3</v>
      </c>
      <c r="Q339" s="73">
        <f t="shared" si="52"/>
        <v>9.4479101036026192E-2</v>
      </c>
      <c r="R339" s="73">
        <f t="shared" si="53"/>
        <v>3.3999999999999996E-2</v>
      </c>
      <c r="S339" s="74">
        <f t="shared" si="54"/>
        <v>6.0479101036026196E-2</v>
      </c>
      <c r="U339" s="75"/>
      <c r="V339" s="75"/>
      <c r="W339" s="75"/>
      <c r="X339" s="75"/>
      <c r="Y339" s="75"/>
      <c r="Z339" s="75"/>
      <c r="AA339" s="75"/>
      <c r="AB339" s="75"/>
      <c r="AC339" s="75"/>
      <c r="AE339" s="75"/>
      <c r="AF339" s="75"/>
      <c r="AG339" s="75"/>
      <c r="AH339" s="75"/>
      <c r="AI339" s="75"/>
      <c r="AJ339" s="75"/>
      <c r="AK339" s="75"/>
      <c r="AL339" s="75"/>
      <c r="AM339" s="75"/>
      <c r="AO339" s="75"/>
      <c r="AP339" s="75"/>
      <c r="AQ339" s="75"/>
      <c r="AR339" s="75"/>
      <c r="AS339" s="75"/>
      <c r="AT339" s="75"/>
      <c r="AU339" s="75"/>
      <c r="AV339" s="75"/>
      <c r="AW339" s="75"/>
    </row>
    <row r="340" spans="1:49">
      <c r="A340" s="69">
        <v>19694</v>
      </c>
      <c r="B340" s="82">
        <v>5.3E-3</v>
      </c>
      <c r="C340" s="65">
        <v>6.4000000000000003E-3</v>
      </c>
      <c r="D340" s="65">
        <v>2.3999999999999998E-3</v>
      </c>
      <c r="E340" s="65">
        <v>2.6083333333333332E-3</v>
      </c>
      <c r="F340" s="65">
        <v>2.7333333333333333E-3</v>
      </c>
      <c r="G340" s="65">
        <v>2.6708333333333332E-3</v>
      </c>
      <c r="H340" s="65">
        <v>2.816666666666667E-3</v>
      </c>
      <c r="I340" s="65">
        <f t="shared" si="55"/>
        <v>2.9000000000000002E-3</v>
      </c>
      <c r="J340" s="65">
        <f t="shared" si="48"/>
        <v>2.6291666666666668E-3</v>
      </c>
      <c r="K340" s="65">
        <f t="shared" si="49"/>
        <v>3.5833333333333333E-3</v>
      </c>
      <c r="L340" s="73">
        <f t="shared" si="56"/>
        <v>-9.7513299601387216E-3</v>
      </c>
      <c r="M340" s="73">
        <f t="shared" si="57"/>
        <v>2.8799999999999999E-2</v>
      </c>
      <c r="N340" s="73">
        <f t="shared" si="50"/>
        <v>3.2049999999999995E-2</v>
      </c>
      <c r="O340" s="74">
        <f t="shared" si="58"/>
        <v>-3.8551329960138721E-2</v>
      </c>
      <c r="P340" s="73">
        <f t="shared" si="51"/>
        <v>-4.1801329960138717E-2</v>
      </c>
      <c r="Q340" s="73">
        <f t="shared" si="52"/>
        <v>7.8511472909679858E-2</v>
      </c>
      <c r="R340" s="73">
        <f t="shared" si="53"/>
        <v>3.3800000000000004E-2</v>
      </c>
      <c r="S340" s="74">
        <f t="shared" si="54"/>
        <v>4.4711472909679854E-2</v>
      </c>
      <c r="U340" s="75"/>
      <c r="V340" s="75"/>
      <c r="W340" s="75"/>
      <c r="X340" s="75"/>
      <c r="Y340" s="75"/>
      <c r="Z340" s="75"/>
      <c r="AA340" s="75"/>
      <c r="AB340" s="75"/>
      <c r="AC340" s="75"/>
      <c r="AE340" s="75"/>
      <c r="AF340" s="75"/>
      <c r="AG340" s="75"/>
      <c r="AH340" s="75"/>
      <c r="AI340" s="75"/>
      <c r="AJ340" s="75"/>
      <c r="AK340" s="75"/>
      <c r="AL340" s="75"/>
      <c r="AM340" s="75"/>
      <c r="AO340" s="75"/>
      <c r="AP340" s="75"/>
      <c r="AQ340" s="75"/>
      <c r="AR340" s="75"/>
      <c r="AS340" s="75"/>
      <c r="AT340" s="75"/>
      <c r="AU340" s="75"/>
      <c r="AV340" s="75"/>
      <c r="AW340" s="75"/>
    </row>
    <row r="341" spans="1:49">
      <c r="A341" s="69">
        <v>19725</v>
      </c>
      <c r="B341" s="82">
        <v>5.3600000000000002E-2</v>
      </c>
      <c r="C341" s="65">
        <v>3.27E-2</v>
      </c>
      <c r="D341" s="65">
        <v>2.3E-3</v>
      </c>
      <c r="E341" s="65">
        <v>2.5500000000000002E-3</v>
      </c>
      <c r="F341" s="65">
        <v>2.6833333333333336E-3</v>
      </c>
      <c r="G341" s="65">
        <v>2.6166666666666673E-3</v>
      </c>
      <c r="H341" s="65">
        <v>2.7666666666666668E-3</v>
      </c>
      <c r="I341" s="65">
        <f t="shared" si="55"/>
        <v>5.1299999999999998E-2</v>
      </c>
      <c r="J341" s="65">
        <f t="shared" si="48"/>
        <v>5.0983333333333332E-2</v>
      </c>
      <c r="K341" s="65">
        <f t="shared" si="49"/>
        <v>2.9933333333333333E-2</v>
      </c>
      <c r="L341" s="73">
        <f t="shared" si="56"/>
        <v>4.8463469755801292E-2</v>
      </c>
      <c r="M341" s="73">
        <f t="shared" si="57"/>
        <v>2.76E-2</v>
      </c>
      <c r="N341" s="73">
        <f t="shared" si="50"/>
        <v>3.1400000000000011E-2</v>
      </c>
      <c r="O341" s="74">
        <f t="shared" si="58"/>
        <v>2.0863469755801292E-2</v>
      </c>
      <c r="P341" s="73">
        <f t="shared" si="51"/>
        <v>1.706346975580128E-2</v>
      </c>
      <c r="Q341" s="73">
        <f t="shared" si="52"/>
        <v>0.1024238325980662</v>
      </c>
      <c r="R341" s="73">
        <f t="shared" si="53"/>
        <v>3.32E-2</v>
      </c>
      <c r="S341" s="74">
        <f t="shared" si="54"/>
        <v>6.9223832598066193E-2</v>
      </c>
      <c r="U341" s="75"/>
      <c r="V341" s="75"/>
      <c r="W341" s="75"/>
      <c r="X341" s="75"/>
      <c r="Y341" s="75"/>
      <c r="Z341" s="75"/>
      <c r="AA341" s="75"/>
      <c r="AB341" s="75"/>
      <c r="AC341" s="75"/>
      <c r="AE341" s="75"/>
      <c r="AF341" s="75"/>
      <c r="AG341" s="75"/>
      <c r="AH341" s="75"/>
      <c r="AI341" s="75"/>
      <c r="AJ341" s="75"/>
      <c r="AK341" s="75"/>
      <c r="AL341" s="75"/>
      <c r="AM341" s="75"/>
      <c r="AO341" s="75"/>
      <c r="AP341" s="75"/>
      <c r="AQ341" s="75"/>
      <c r="AR341" s="75"/>
      <c r="AS341" s="75"/>
      <c r="AT341" s="75"/>
      <c r="AU341" s="75"/>
      <c r="AV341" s="75"/>
      <c r="AW341" s="75"/>
    </row>
    <row r="342" spans="1:49">
      <c r="A342" s="69">
        <v>19756</v>
      </c>
      <c r="B342" s="82">
        <v>1.11E-2</v>
      </c>
      <c r="C342" s="65">
        <v>1.1699999999999999E-2</v>
      </c>
      <c r="D342" s="65">
        <v>2.2000000000000001E-3</v>
      </c>
      <c r="E342" s="65">
        <v>2.4583333333333336E-3</v>
      </c>
      <c r="F342" s="65">
        <v>2.5999999999999999E-3</v>
      </c>
      <c r="G342" s="65">
        <v>2.529166666666667E-3</v>
      </c>
      <c r="H342" s="65">
        <v>2.6916666666666669E-3</v>
      </c>
      <c r="I342" s="65">
        <f t="shared" si="55"/>
        <v>8.8999999999999999E-3</v>
      </c>
      <c r="J342" s="65">
        <f t="shared" si="48"/>
        <v>8.5708333333333331E-3</v>
      </c>
      <c r="K342" s="65">
        <f t="shared" si="49"/>
        <v>9.0083333333333317E-3</v>
      </c>
      <c r="L342" s="73">
        <f t="shared" si="56"/>
        <v>7.1458878380929125E-2</v>
      </c>
      <c r="M342" s="73">
        <f t="shared" si="57"/>
        <v>2.64E-2</v>
      </c>
      <c r="N342" s="73">
        <f t="shared" si="50"/>
        <v>3.0350000000000002E-2</v>
      </c>
      <c r="O342" s="74">
        <f t="shared" si="58"/>
        <v>4.5058878380929125E-2</v>
      </c>
      <c r="P342" s="73">
        <f t="shared" si="51"/>
        <v>4.1108878380929123E-2</v>
      </c>
      <c r="Q342" s="73">
        <f t="shared" si="52"/>
        <v>0.12284525464558915</v>
      </c>
      <c r="R342" s="73">
        <f t="shared" si="53"/>
        <v>3.2300000000000002E-2</v>
      </c>
      <c r="S342" s="74">
        <f t="shared" si="54"/>
        <v>9.0545254645589157E-2</v>
      </c>
      <c r="U342" s="75"/>
      <c r="V342" s="75"/>
      <c r="W342" s="75"/>
      <c r="X342" s="75"/>
      <c r="Y342" s="75"/>
      <c r="Z342" s="75"/>
      <c r="AA342" s="75"/>
      <c r="AB342" s="75"/>
      <c r="AC342" s="75"/>
      <c r="AE342" s="75"/>
      <c r="AF342" s="75"/>
      <c r="AG342" s="75"/>
      <c r="AH342" s="75"/>
      <c r="AI342" s="75"/>
      <c r="AJ342" s="75"/>
      <c r="AK342" s="75"/>
      <c r="AL342" s="75"/>
      <c r="AM342" s="75"/>
      <c r="AO342" s="75"/>
      <c r="AP342" s="75"/>
      <c r="AQ342" s="75"/>
      <c r="AR342" s="75"/>
      <c r="AS342" s="75"/>
      <c r="AT342" s="75"/>
      <c r="AU342" s="75"/>
      <c r="AV342" s="75"/>
      <c r="AW342" s="75"/>
    </row>
    <row r="343" spans="1:49">
      <c r="A343" s="69">
        <v>19784</v>
      </c>
      <c r="B343" s="82">
        <v>3.2500000000000001E-2</v>
      </c>
      <c r="C343" s="65">
        <v>2.7000000000000003E-2</v>
      </c>
      <c r="D343" s="65">
        <v>2.5000000000000001E-3</v>
      </c>
      <c r="E343" s="65">
        <v>2.3833333333333332E-3</v>
      </c>
      <c r="F343" s="65">
        <v>2.5249999999999999E-3</v>
      </c>
      <c r="G343" s="65">
        <v>2.4541666666666666E-3</v>
      </c>
      <c r="H343" s="65">
        <v>2.6333333333333334E-3</v>
      </c>
      <c r="I343" s="65">
        <f t="shared" si="55"/>
        <v>3.0000000000000002E-2</v>
      </c>
      <c r="J343" s="65">
        <f t="shared" si="48"/>
        <v>3.0045833333333334E-2</v>
      </c>
      <c r="K343" s="65">
        <f t="shared" si="49"/>
        <v>2.4366666666666668E-2</v>
      </c>
      <c r="L343" s="73">
        <f t="shared" si="56"/>
        <v>0.13024243147559145</v>
      </c>
      <c r="M343" s="73">
        <f t="shared" si="57"/>
        <v>0.03</v>
      </c>
      <c r="N343" s="73">
        <f t="shared" si="50"/>
        <v>2.9449999999999997E-2</v>
      </c>
      <c r="O343" s="74">
        <f t="shared" si="58"/>
        <v>0.10024243147559145</v>
      </c>
      <c r="P343" s="73">
        <f t="shared" si="51"/>
        <v>0.10079243147559144</v>
      </c>
      <c r="Q343" s="73">
        <f t="shared" si="52"/>
        <v>0.15814208749725833</v>
      </c>
      <c r="R343" s="73">
        <f t="shared" si="53"/>
        <v>3.1600000000000003E-2</v>
      </c>
      <c r="S343" s="74">
        <f t="shared" si="54"/>
        <v>0.12654208749725832</v>
      </c>
      <c r="U343" s="75"/>
      <c r="V343" s="75"/>
      <c r="W343" s="75"/>
      <c r="X343" s="75"/>
      <c r="Y343" s="75"/>
      <c r="Z343" s="75"/>
      <c r="AA343" s="75"/>
      <c r="AB343" s="75"/>
      <c r="AC343" s="75"/>
      <c r="AE343" s="75"/>
      <c r="AF343" s="75"/>
      <c r="AG343" s="75"/>
      <c r="AH343" s="75"/>
      <c r="AI343" s="75"/>
      <c r="AJ343" s="75"/>
      <c r="AK343" s="75"/>
      <c r="AL343" s="75"/>
      <c r="AM343" s="75"/>
      <c r="AO343" s="75"/>
      <c r="AP343" s="75"/>
      <c r="AQ343" s="75"/>
      <c r="AR343" s="75"/>
      <c r="AS343" s="75"/>
      <c r="AT343" s="75"/>
      <c r="AU343" s="75"/>
      <c r="AV343" s="75"/>
      <c r="AW343" s="75"/>
    </row>
    <row r="344" spans="1:49">
      <c r="A344" s="69">
        <v>19815</v>
      </c>
      <c r="B344" s="82">
        <v>5.16E-2</v>
      </c>
      <c r="C344" s="65">
        <v>1.21E-2</v>
      </c>
      <c r="D344" s="65">
        <v>2.2000000000000001E-3</v>
      </c>
      <c r="E344" s="65">
        <v>2.3750000000000004E-3</v>
      </c>
      <c r="F344" s="65">
        <v>2.5000000000000001E-3</v>
      </c>
      <c r="G344" s="65">
        <v>2.4375000000000004E-3</v>
      </c>
      <c r="H344" s="65">
        <v>2.6333333333333334E-3</v>
      </c>
      <c r="I344" s="65">
        <f t="shared" si="55"/>
        <v>4.9399999999999999E-2</v>
      </c>
      <c r="J344" s="65">
        <f t="shared" si="48"/>
        <v>4.9162499999999998E-2</v>
      </c>
      <c r="K344" s="65">
        <f t="shared" si="49"/>
        <v>9.4666666666666666E-3</v>
      </c>
      <c r="L344" s="73">
        <f t="shared" si="56"/>
        <v>0.21741569286052709</v>
      </c>
      <c r="M344" s="73">
        <f t="shared" si="57"/>
        <v>2.64E-2</v>
      </c>
      <c r="N344" s="73">
        <f t="shared" si="50"/>
        <v>2.9250000000000005E-2</v>
      </c>
      <c r="O344" s="74">
        <f t="shared" si="58"/>
        <v>0.19101569286052708</v>
      </c>
      <c r="P344" s="73">
        <f t="shared" si="51"/>
        <v>0.18816569286052709</v>
      </c>
      <c r="Q344" s="73">
        <f t="shared" si="52"/>
        <v>0.19510155664353124</v>
      </c>
      <c r="R344" s="73">
        <f t="shared" si="53"/>
        <v>3.1600000000000003E-2</v>
      </c>
      <c r="S344" s="74">
        <f t="shared" si="54"/>
        <v>0.16350155664353122</v>
      </c>
      <c r="U344" s="75"/>
      <c r="V344" s="75"/>
      <c r="W344" s="75"/>
      <c r="X344" s="75"/>
      <c r="Y344" s="75"/>
      <c r="Z344" s="75"/>
      <c r="AA344" s="75"/>
      <c r="AB344" s="75"/>
      <c r="AC344" s="75"/>
      <c r="AE344" s="75"/>
      <c r="AF344" s="75"/>
      <c r="AG344" s="75"/>
      <c r="AH344" s="75"/>
      <c r="AI344" s="75"/>
      <c r="AJ344" s="75"/>
      <c r="AK344" s="75"/>
      <c r="AL344" s="75"/>
      <c r="AM344" s="75"/>
      <c r="AO344" s="75"/>
      <c r="AP344" s="75"/>
      <c r="AQ344" s="75"/>
      <c r="AR344" s="75"/>
      <c r="AS344" s="75"/>
      <c r="AT344" s="75"/>
      <c r="AU344" s="75"/>
      <c r="AV344" s="75"/>
      <c r="AW344" s="75"/>
    </row>
    <row r="345" spans="1:49">
      <c r="A345" s="69">
        <v>19845</v>
      </c>
      <c r="B345" s="82">
        <v>4.1799999999999997E-2</v>
      </c>
      <c r="C345" s="65">
        <v>2.5700000000000004E-2</v>
      </c>
      <c r="D345" s="65">
        <v>2E-3</v>
      </c>
      <c r="E345" s="65">
        <v>2.3999999999999998E-3</v>
      </c>
      <c r="F345" s="65">
        <v>2.5249999999999999E-3</v>
      </c>
      <c r="G345" s="65">
        <v>2.4624999999999998E-3</v>
      </c>
      <c r="H345" s="65">
        <v>2.6166666666666664E-3</v>
      </c>
      <c r="I345" s="65">
        <f t="shared" si="55"/>
        <v>3.9799999999999995E-2</v>
      </c>
      <c r="J345" s="65">
        <f t="shared" si="48"/>
        <v>3.9337499999999997E-2</v>
      </c>
      <c r="K345" s="65">
        <f t="shared" si="49"/>
        <v>2.3083333333333338E-2</v>
      </c>
      <c r="L345" s="73">
        <f t="shared" si="56"/>
        <v>0.25861235369861779</v>
      </c>
      <c r="M345" s="73">
        <f t="shared" si="57"/>
        <v>2.4E-2</v>
      </c>
      <c r="N345" s="73">
        <f t="shared" si="50"/>
        <v>2.955E-2</v>
      </c>
      <c r="O345" s="74">
        <f t="shared" si="58"/>
        <v>0.2346123536986178</v>
      </c>
      <c r="P345" s="73">
        <f t="shared" si="51"/>
        <v>0.2290623536986178</v>
      </c>
      <c r="Q345" s="73">
        <f t="shared" si="52"/>
        <v>0.2228807528424479</v>
      </c>
      <c r="R345" s="73">
        <f t="shared" si="53"/>
        <v>3.1399999999999997E-2</v>
      </c>
      <c r="S345" s="74">
        <f t="shared" si="54"/>
        <v>0.19148075284244792</v>
      </c>
      <c r="U345" s="75"/>
      <c r="V345" s="75"/>
      <c r="W345" s="75"/>
      <c r="X345" s="75"/>
      <c r="Y345" s="75"/>
      <c r="Z345" s="75"/>
      <c r="AA345" s="75"/>
      <c r="AB345" s="75"/>
      <c r="AC345" s="75"/>
      <c r="AE345" s="75"/>
      <c r="AF345" s="75"/>
      <c r="AG345" s="75"/>
      <c r="AH345" s="75"/>
      <c r="AI345" s="75"/>
      <c r="AJ345" s="75"/>
      <c r="AK345" s="75"/>
      <c r="AL345" s="75"/>
      <c r="AM345" s="75"/>
      <c r="AO345" s="75"/>
      <c r="AP345" s="75"/>
      <c r="AQ345" s="75"/>
      <c r="AR345" s="75"/>
      <c r="AS345" s="75"/>
      <c r="AT345" s="75"/>
      <c r="AU345" s="75"/>
      <c r="AV345" s="75"/>
      <c r="AW345" s="75"/>
    </row>
    <row r="346" spans="1:49">
      <c r="A346" s="69">
        <v>19876</v>
      </c>
      <c r="B346" s="82">
        <v>3.0999999999999999E-3</v>
      </c>
      <c r="C346" s="65">
        <v>9.6000000000000009E-3</v>
      </c>
      <c r="D346" s="65">
        <v>2.5000000000000001E-3</v>
      </c>
      <c r="E346" s="65">
        <v>2.4166666666666668E-3</v>
      </c>
      <c r="F346" s="65">
        <v>2.5500000000000002E-3</v>
      </c>
      <c r="G346" s="65">
        <v>2.4833333333333335E-3</v>
      </c>
      <c r="H346" s="65">
        <v>2.6333333333333334E-3</v>
      </c>
      <c r="I346" s="65">
        <f t="shared" si="55"/>
        <v>5.9999999999999984E-4</v>
      </c>
      <c r="J346" s="65">
        <f t="shared" si="48"/>
        <v>6.166666666666664E-4</v>
      </c>
      <c r="K346" s="65">
        <f t="shared" si="49"/>
        <v>6.9666666666666679E-3</v>
      </c>
      <c r="L346" s="73">
        <f t="shared" si="56"/>
        <v>0.27966151631368641</v>
      </c>
      <c r="M346" s="73">
        <f t="shared" si="57"/>
        <v>0.03</v>
      </c>
      <c r="N346" s="73">
        <f t="shared" si="50"/>
        <v>2.98E-2</v>
      </c>
      <c r="O346" s="74">
        <f t="shared" si="58"/>
        <v>0.24966151631368641</v>
      </c>
      <c r="P346" s="73">
        <f t="shared" si="51"/>
        <v>0.24986151631368642</v>
      </c>
      <c r="Q346" s="73">
        <f t="shared" si="52"/>
        <v>0.26927152058161319</v>
      </c>
      <c r="R346" s="73">
        <f t="shared" si="53"/>
        <v>3.1600000000000003E-2</v>
      </c>
      <c r="S346" s="74">
        <f t="shared" si="54"/>
        <v>0.23767152058161317</v>
      </c>
      <c r="U346" s="75"/>
      <c r="V346" s="75"/>
      <c r="W346" s="75"/>
      <c r="X346" s="75"/>
      <c r="Y346" s="75"/>
      <c r="Z346" s="75"/>
      <c r="AA346" s="75"/>
      <c r="AB346" s="75"/>
      <c r="AC346" s="75"/>
      <c r="AE346" s="75"/>
      <c r="AF346" s="75"/>
      <c r="AG346" s="75"/>
      <c r="AH346" s="75"/>
      <c r="AI346" s="75"/>
      <c r="AJ346" s="75"/>
      <c r="AK346" s="75"/>
      <c r="AL346" s="75"/>
      <c r="AM346" s="75"/>
      <c r="AO346" s="75"/>
      <c r="AP346" s="75"/>
      <c r="AQ346" s="75"/>
      <c r="AR346" s="75"/>
      <c r="AS346" s="75"/>
      <c r="AT346" s="75"/>
      <c r="AU346" s="75"/>
      <c r="AV346" s="75"/>
      <c r="AW346" s="75"/>
    </row>
    <row r="347" spans="1:49">
      <c r="A347" s="69">
        <v>19906</v>
      </c>
      <c r="B347" s="82">
        <v>5.8900000000000001E-2</v>
      </c>
      <c r="C347" s="65">
        <v>4.9500000000000002E-2</v>
      </c>
      <c r="D347" s="65">
        <v>2.2000000000000001E-3</v>
      </c>
      <c r="E347" s="65">
        <v>2.4083333333333335E-3</v>
      </c>
      <c r="F347" s="65">
        <v>2.5333333333333336E-3</v>
      </c>
      <c r="G347" s="65">
        <v>2.4708333333333336E-3</v>
      </c>
      <c r="H347" s="65">
        <v>2.6166666666666664E-3</v>
      </c>
      <c r="I347" s="65">
        <f t="shared" si="55"/>
        <v>5.67E-2</v>
      </c>
      <c r="J347" s="65">
        <f t="shared" si="48"/>
        <v>5.6429166666666669E-2</v>
      </c>
      <c r="K347" s="65">
        <f t="shared" si="49"/>
        <v>4.6883333333333332E-2</v>
      </c>
      <c r="L347" s="73">
        <f t="shared" si="56"/>
        <v>0.31902421846058826</v>
      </c>
      <c r="M347" s="73">
        <f t="shared" si="57"/>
        <v>2.64E-2</v>
      </c>
      <c r="N347" s="73">
        <f t="shared" si="50"/>
        <v>2.9650000000000003E-2</v>
      </c>
      <c r="O347" s="74">
        <f t="shared" si="58"/>
        <v>0.29262421846058828</v>
      </c>
      <c r="P347" s="73">
        <f t="shared" si="51"/>
        <v>0.28937421846058825</v>
      </c>
      <c r="Q347" s="73">
        <f t="shared" si="52"/>
        <v>0.28767565089454172</v>
      </c>
      <c r="R347" s="73">
        <f t="shared" si="53"/>
        <v>3.1399999999999997E-2</v>
      </c>
      <c r="S347" s="74">
        <f t="shared" si="54"/>
        <v>0.25627565089454174</v>
      </c>
      <c r="U347" s="75"/>
      <c r="V347" s="75"/>
      <c r="W347" s="75"/>
      <c r="X347" s="75"/>
      <c r="Y347" s="75"/>
      <c r="Z347" s="75"/>
      <c r="AA347" s="75"/>
      <c r="AB347" s="75"/>
      <c r="AC347" s="75"/>
      <c r="AE347" s="75"/>
      <c r="AF347" s="75"/>
      <c r="AG347" s="75"/>
      <c r="AH347" s="75"/>
      <c r="AI347" s="75"/>
      <c r="AJ347" s="75"/>
      <c r="AK347" s="75"/>
      <c r="AL347" s="75"/>
      <c r="AM347" s="75"/>
      <c r="AO347" s="75"/>
      <c r="AP347" s="75"/>
      <c r="AQ347" s="75"/>
      <c r="AR347" s="75"/>
      <c r="AS347" s="75"/>
      <c r="AT347" s="75"/>
      <c r="AU347" s="75"/>
      <c r="AV347" s="75"/>
      <c r="AW347" s="75"/>
    </row>
    <row r="348" spans="1:49">
      <c r="A348" s="69">
        <v>19937</v>
      </c>
      <c r="B348" s="82">
        <v>-2.75E-2</v>
      </c>
      <c r="C348" s="65">
        <v>-1.3100000000000001E-2</v>
      </c>
      <c r="D348" s="65">
        <v>2.3E-3</v>
      </c>
      <c r="E348" s="65">
        <v>2.3916666666666665E-3</v>
      </c>
      <c r="F348" s="65">
        <v>2.5249999999999999E-3</v>
      </c>
      <c r="G348" s="65">
        <v>2.4583333333333336E-3</v>
      </c>
      <c r="H348" s="65">
        <v>2.6083333333333332E-3</v>
      </c>
      <c r="I348" s="65">
        <f t="shared" si="55"/>
        <v>-2.98E-2</v>
      </c>
      <c r="J348" s="65">
        <f t="shared" si="48"/>
        <v>-2.9958333333333333E-2</v>
      </c>
      <c r="K348" s="65">
        <f t="shared" si="49"/>
        <v>-1.5708333333333335E-2</v>
      </c>
      <c r="L348" s="73">
        <f t="shared" si="56"/>
        <v>0.35040641378347459</v>
      </c>
      <c r="M348" s="73">
        <f t="shared" si="57"/>
        <v>2.76E-2</v>
      </c>
      <c r="N348" s="73">
        <f t="shared" si="50"/>
        <v>2.9500000000000005E-2</v>
      </c>
      <c r="O348" s="74">
        <f t="shared" si="58"/>
        <v>0.32280641378347458</v>
      </c>
      <c r="P348" s="73">
        <f t="shared" si="51"/>
        <v>0.32090641378347456</v>
      </c>
      <c r="Q348" s="73">
        <f t="shared" si="52"/>
        <v>0.26877705657729956</v>
      </c>
      <c r="R348" s="73">
        <f t="shared" si="53"/>
        <v>3.1299999999999994E-2</v>
      </c>
      <c r="S348" s="74">
        <f t="shared" si="54"/>
        <v>0.23747705657729956</v>
      </c>
      <c r="U348" s="75"/>
      <c r="V348" s="75"/>
      <c r="W348" s="75"/>
      <c r="X348" s="75"/>
      <c r="Y348" s="75"/>
      <c r="Z348" s="75"/>
      <c r="AA348" s="75"/>
      <c r="AB348" s="75"/>
      <c r="AC348" s="75"/>
      <c r="AE348" s="75"/>
      <c r="AF348" s="75"/>
      <c r="AG348" s="75"/>
      <c r="AH348" s="75"/>
      <c r="AI348" s="75"/>
      <c r="AJ348" s="75"/>
      <c r="AK348" s="75"/>
      <c r="AL348" s="75"/>
      <c r="AM348" s="75"/>
      <c r="AO348" s="75"/>
      <c r="AP348" s="75"/>
      <c r="AQ348" s="75"/>
      <c r="AR348" s="75"/>
      <c r="AS348" s="75"/>
      <c r="AT348" s="75"/>
      <c r="AU348" s="75"/>
      <c r="AV348" s="75"/>
      <c r="AW348" s="75"/>
    </row>
    <row r="349" spans="1:49">
      <c r="A349" s="69">
        <v>19968</v>
      </c>
      <c r="B349" s="82">
        <v>8.5099999999999995E-2</v>
      </c>
      <c r="C349" s="65">
        <v>1.78E-2</v>
      </c>
      <c r="D349" s="65">
        <v>2.2000000000000001E-3</v>
      </c>
      <c r="E349" s="65">
        <v>2.4083333333333335E-3</v>
      </c>
      <c r="F349" s="65">
        <v>2.5333333333333336E-3</v>
      </c>
      <c r="G349" s="65">
        <v>2.4708333333333336E-3</v>
      </c>
      <c r="H349" s="65">
        <v>2.5999999999999999E-3</v>
      </c>
      <c r="I349" s="65">
        <f t="shared" si="55"/>
        <v>8.2900000000000001E-2</v>
      </c>
      <c r="J349" s="65">
        <f t="shared" ref="J349:J412" si="59">B349-G349</f>
        <v>8.2629166666666656E-2</v>
      </c>
      <c r="K349" s="65">
        <f t="shared" ref="K349:K412" si="60">$C349-H349</f>
        <v>1.52E-2</v>
      </c>
      <c r="L349" s="73">
        <f t="shared" si="56"/>
        <v>0.46036077296835498</v>
      </c>
      <c r="M349" s="73">
        <f t="shared" si="57"/>
        <v>2.64E-2</v>
      </c>
      <c r="N349" s="73">
        <f t="shared" si="50"/>
        <v>2.9650000000000003E-2</v>
      </c>
      <c r="O349" s="74">
        <f t="shared" si="58"/>
        <v>0.433960772968355</v>
      </c>
      <c r="P349" s="73">
        <f t="shared" si="51"/>
        <v>0.43071077296835497</v>
      </c>
      <c r="Q349" s="73">
        <f t="shared" si="52"/>
        <v>0.27617480796953764</v>
      </c>
      <c r="R349" s="73">
        <f t="shared" si="53"/>
        <v>3.1199999999999999E-2</v>
      </c>
      <c r="S349" s="74">
        <f t="shared" si="54"/>
        <v>0.24497480796953763</v>
      </c>
      <c r="U349" s="75"/>
      <c r="V349" s="75"/>
      <c r="W349" s="75"/>
      <c r="X349" s="75"/>
      <c r="Y349" s="75"/>
      <c r="Z349" s="75"/>
      <c r="AA349" s="75"/>
      <c r="AB349" s="75"/>
      <c r="AC349" s="75"/>
      <c r="AE349" s="75"/>
      <c r="AF349" s="75"/>
      <c r="AG349" s="75"/>
      <c r="AH349" s="75"/>
      <c r="AI349" s="75"/>
      <c r="AJ349" s="75"/>
      <c r="AK349" s="75"/>
      <c r="AL349" s="75"/>
      <c r="AM349" s="75"/>
      <c r="AO349" s="75"/>
      <c r="AP349" s="75"/>
      <c r="AQ349" s="75"/>
      <c r="AR349" s="75"/>
      <c r="AS349" s="75"/>
      <c r="AT349" s="75"/>
      <c r="AU349" s="75"/>
      <c r="AV349" s="75"/>
      <c r="AW349" s="75"/>
    </row>
    <row r="350" spans="1:49">
      <c r="A350" s="69">
        <v>19998</v>
      </c>
      <c r="B350" s="82">
        <v>-1.67E-2</v>
      </c>
      <c r="C350" s="65">
        <v>-3.6799999999999999E-2</v>
      </c>
      <c r="D350" s="65">
        <v>2.0999999999999999E-3</v>
      </c>
      <c r="E350" s="65">
        <v>2.3916666666666665E-3</v>
      </c>
      <c r="F350" s="65">
        <v>2.5333333333333336E-3</v>
      </c>
      <c r="G350" s="65">
        <v>2.4625000000000003E-3</v>
      </c>
      <c r="H350" s="65">
        <v>2.5999999999999999E-3</v>
      </c>
      <c r="I350" s="65">
        <f t="shared" si="55"/>
        <v>-1.8800000000000001E-2</v>
      </c>
      <c r="J350" s="65">
        <f t="shared" si="59"/>
        <v>-1.9162499999999999E-2</v>
      </c>
      <c r="K350" s="65">
        <f t="shared" si="60"/>
        <v>-3.9399999999999998E-2</v>
      </c>
      <c r="L350" s="73">
        <f t="shared" si="56"/>
        <v>0.36240298677398908</v>
      </c>
      <c r="M350" s="73">
        <f t="shared" si="57"/>
        <v>2.52E-2</v>
      </c>
      <c r="N350" s="73">
        <f t="shared" si="50"/>
        <v>2.9550000000000003E-2</v>
      </c>
      <c r="O350" s="74">
        <f t="shared" si="58"/>
        <v>0.33720298677398908</v>
      </c>
      <c r="P350" s="73">
        <f t="shared" si="51"/>
        <v>0.33285298677398906</v>
      </c>
      <c r="Q350" s="73">
        <f t="shared" si="52"/>
        <v>0.1806854048950719</v>
      </c>
      <c r="R350" s="73">
        <f t="shared" si="53"/>
        <v>3.1199999999999999E-2</v>
      </c>
      <c r="S350" s="74">
        <f t="shared" si="54"/>
        <v>0.14948540489507189</v>
      </c>
      <c r="U350" s="75"/>
      <c r="V350" s="75"/>
      <c r="W350" s="75"/>
      <c r="X350" s="75"/>
      <c r="Y350" s="75"/>
      <c r="Z350" s="75"/>
      <c r="AA350" s="75"/>
      <c r="AB350" s="75"/>
      <c r="AC350" s="75"/>
      <c r="AE350" s="75"/>
      <c r="AF350" s="75"/>
      <c r="AG350" s="75"/>
      <c r="AH350" s="75"/>
      <c r="AI350" s="75"/>
      <c r="AJ350" s="75"/>
      <c r="AK350" s="75"/>
      <c r="AL350" s="75"/>
      <c r="AM350" s="75"/>
      <c r="AO350" s="75"/>
      <c r="AP350" s="75"/>
      <c r="AQ350" s="75"/>
      <c r="AR350" s="75"/>
      <c r="AS350" s="75"/>
      <c r="AT350" s="75"/>
      <c r="AU350" s="75"/>
      <c r="AV350" s="75"/>
      <c r="AW350" s="75"/>
    </row>
    <row r="351" spans="1:49">
      <c r="A351" s="69">
        <v>20029</v>
      </c>
      <c r="B351" s="82">
        <v>9.0899999999999995E-2</v>
      </c>
      <c r="C351" s="65">
        <v>5.6500000000000002E-2</v>
      </c>
      <c r="D351" s="65">
        <v>2.3E-3</v>
      </c>
      <c r="E351" s="65">
        <v>2.4083333333333335E-3</v>
      </c>
      <c r="F351" s="65">
        <v>2.5333333333333336E-3</v>
      </c>
      <c r="G351" s="65">
        <v>2.4708333333333336E-3</v>
      </c>
      <c r="H351" s="65">
        <v>2.5916666666666666E-3</v>
      </c>
      <c r="I351" s="65">
        <f t="shared" si="55"/>
        <v>8.8599999999999998E-2</v>
      </c>
      <c r="J351" s="65">
        <f t="shared" si="59"/>
        <v>8.8429166666666656E-2</v>
      </c>
      <c r="K351" s="65">
        <f t="shared" si="60"/>
        <v>5.3908333333333336E-2</v>
      </c>
      <c r="L351" s="73">
        <f t="shared" si="56"/>
        <v>0.45653216216360626</v>
      </c>
      <c r="M351" s="73">
        <f t="shared" si="57"/>
        <v>2.76E-2</v>
      </c>
      <c r="N351" s="73">
        <f t="shared" si="50"/>
        <v>2.9650000000000003E-2</v>
      </c>
      <c r="O351" s="74">
        <f t="shared" si="58"/>
        <v>0.42893216216360625</v>
      </c>
      <c r="P351" s="73">
        <f t="shared" si="51"/>
        <v>0.42688216216360625</v>
      </c>
      <c r="Q351" s="73">
        <f t="shared" si="52"/>
        <v>0.21412704912560154</v>
      </c>
      <c r="R351" s="73">
        <f t="shared" si="53"/>
        <v>3.1099999999999999E-2</v>
      </c>
      <c r="S351" s="74">
        <f t="shared" si="54"/>
        <v>0.18302704912560155</v>
      </c>
      <c r="U351" s="75"/>
      <c r="V351" s="75"/>
      <c r="W351" s="75"/>
      <c r="X351" s="75"/>
      <c r="Y351" s="75"/>
      <c r="Z351" s="75"/>
      <c r="AA351" s="75"/>
      <c r="AB351" s="75"/>
      <c r="AC351" s="75"/>
      <c r="AE351" s="75"/>
      <c r="AF351" s="75"/>
      <c r="AG351" s="75"/>
      <c r="AH351" s="75"/>
      <c r="AI351" s="75"/>
      <c r="AJ351" s="75"/>
      <c r="AK351" s="75"/>
      <c r="AL351" s="75"/>
      <c r="AM351" s="75"/>
      <c r="AO351" s="75"/>
      <c r="AP351" s="75"/>
      <c r="AQ351" s="75"/>
      <c r="AR351" s="75"/>
      <c r="AS351" s="75"/>
      <c r="AT351" s="75"/>
      <c r="AU351" s="75"/>
      <c r="AV351" s="75"/>
      <c r="AW351" s="75"/>
    </row>
    <row r="352" spans="1:49">
      <c r="A352" s="69">
        <v>20059</v>
      </c>
      <c r="B352" s="82">
        <v>5.3400000000000003E-2</v>
      </c>
      <c r="C352" s="65">
        <v>3.4099999999999998E-2</v>
      </c>
      <c r="D352" s="65">
        <v>2.3E-3</v>
      </c>
      <c r="E352" s="65">
        <v>2.4166666666666668E-3</v>
      </c>
      <c r="F352" s="65">
        <v>2.5333333333333336E-3</v>
      </c>
      <c r="G352" s="65">
        <v>2.4749999999999998E-3</v>
      </c>
      <c r="H352" s="65">
        <v>2.5916666666666666E-3</v>
      </c>
      <c r="I352" s="65">
        <f t="shared" si="55"/>
        <v>5.1100000000000007E-2</v>
      </c>
      <c r="J352" s="65">
        <f t="shared" si="59"/>
        <v>5.0925000000000005E-2</v>
      </c>
      <c r="K352" s="65">
        <f t="shared" si="60"/>
        <v>3.1508333333333333E-2</v>
      </c>
      <c r="L352" s="73">
        <f t="shared" si="56"/>
        <v>0.52622200300720445</v>
      </c>
      <c r="M352" s="73">
        <f t="shared" si="57"/>
        <v>2.76E-2</v>
      </c>
      <c r="N352" s="73">
        <f t="shared" si="50"/>
        <v>2.9699999999999997E-2</v>
      </c>
      <c r="O352" s="74">
        <f t="shared" si="58"/>
        <v>0.49862200300720444</v>
      </c>
      <c r="P352" s="73">
        <f t="shared" si="51"/>
        <v>0.49652200300720445</v>
      </c>
      <c r="Q352" s="73">
        <f t="shared" si="52"/>
        <v>0.24754449672176548</v>
      </c>
      <c r="R352" s="73">
        <f t="shared" si="53"/>
        <v>3.1099999999999999E-2</v>
      </c>
      <c r="S352" s="74">
        <f t="shared" si="54"/>
        <v>0.21644449672176549</v>
      </c>
      <c r="U352" s="75"/>
      <c r="V352" s="75"/>
      <c r="W352" s="75"/>
      <c r="X352" s="75"/>
      <c r="Y352" s="75"/>
      <c r="Z352" s="75"/>
      <c r="AA352" s="75"/>
      <c r="AB352" s="75"/>
      <c r="AC352" s="75"/>
      <c r="AE352" s="75"/>
      <c r="AF352" s="75"/>
      <c r="AG352" s="75"/>
      <c r="AH352" s="75"/>
      <c r="AI352" s="75"/>
      <c r="AJ352" s="75"/>
      <c r="AK352" s="75"/>
      <c r="AL352" s="75"/>
      <c r="AM352" s="75"/>
      <c r="AO352" s="75"/>
      <c r="AP352" s="75"/>
      <c r="AQ352" s="75"/>
      <c r="AR352" s="75"/>
      <c r="AS352" s="75"/>
      <c r="AT352" s="75"/>
      <c r="AU352" s="75"/>
      <c r="AV352" s="75"/>
      <c r="AW352" s="75"/>
    </row>
    <row r="353" spans="1:49">
      <c r="A353" s="69">
        <v>20090</v>
      </c>
      <c r="B353" s="82">
        <v>1.9699999999999999E-2</v>
      </c>
      <c r="C353" s="65">
        <v>1.43E-2</v>
      </c>
      <c r="D353" s="65">
        <v>2.2000000000000001E-3</v>
      </c>
      <c r="E353" s="65">
        <v>2.4416666666666666E-3</v>
      </c>
      <c r="F353" s="65">
        <v>2.5500000000000002E-3</v>
      </c>
      <c r="G353" s="65">
        <v>2.4958333333333334E-3</v>
      </c>
      <c r="H353" s="65">
        <v>2.6083333333333332E-3</v>
      </c>
      <c r="I353" s="65">
        <f t="shared" si="55"/>
        <v>1.7499999999999998E-2</v>
      </c>
      <c r="J353" s="65">
        <f t="shared" si="59"/>
        <v>1.7204166666666666E-2</v>
      </c>
      <c r="K353" s="65">
        <f t="shared" si="60"/>
        <v>1.1691666666666666E-2</v>
      </c>
      <c r="L353" s="73">
        <f t="shared" si="56"/>
        <v>0.47711520165759946</v>
      </c>
      <c r="M353" s="73">
        <f t="shared" si="57"/>
        <v>2.64E-2</v>
      </c>
      <c r="N353" s="73">
        <f t="shared" si="50"/>
        <v>2.9950000000000001E-2</v>
      </c>
      <c r="O353" s="74">
        <f t="shared" si="58"/>
        <v>0.45071520165759948</v>
      </c>
      <c r="P353" s="73">
        <f t="shared" si="51"/>
        <v>0.44716520165759949</v>
      </c>
      <c r="Q353" s="73">
        <f t="shared" si="52"/>
        <v>0.22531653241491845</v>
      </c>
      <c r="R353" s="73">
        <f t="shared" si="53"/>
        <v>3.1299999999999994E-2</v>
      </c>
      <c r="S353" s="74">
        <f t="shared" si="54"/>
        <v>0.19401653241491845</v>
      </c>
      <c r="U353" s="75"/>
      <c r="V353" s="75"/>
      <c r="W353" s="75"/>
      <c r="X353" s="75"/>
      <c r="Y353" s="75"/>
      <c r="Z353" s="75"/>
      <c r="AA353" s="75"/>
      <c r="AB353" s="75"/>
      <c r="AC353" s="75"/>
      <c r="AE353" s="75"/>
      <c r="AF353" s="75"/>
      <c r="AG353" s="75"/>
      <c r="AH353" s="75"/>
      <c r="AI353" s="75"/>
      <c r="AJ353" s="75"/>
      <c r="AK353" s="75"/>
      <c r="AL353" s="75"/>
      <c r="AM353" s="75"/>
      <c r="AO353" s="75"/>
      <c r="AP353" s="75"/>
      <c r="AQ353" s="75"/>
      <c r="AR353" s="75"/>
      <c r="AS353" s="75"/>
      <c r="AT353" s="75"/>
      <c r="AU353" s="75"/>
      <c r="AV353" s="75"/>
      <c r="AW353" s="75"/>
    </row>
    <row r="354" spans="1:49">
      <c r="A354" s="69">
        <v>20121</v>
      </c>
      <c r="B354" s="82">
        <v>9.7999999999999997E-3</v>
      </c>
      <c r="C354" s="65">
        <v>3.44E-2</v>
      </c>
      <c r="D354" s="65">
        <v>2.2000000000000001E-3</v>
      </c>
      <c r="E354" s="65">
        <v>2.4416666666666666E-3</v>
      </c>
      <c r="F354" s="65">
        <v>2.5833333333333337E-3</v>
      </c>
      <c r="G354" s="65">
        <v>2.5125000000000004E-3</v>
      </c>
      <c r="H354" s="65">
        <v>2.6166666666666664E-3</v>
      </c>
      <c r="I354" s="65">
        <f t="shared" si="55"/>
        <v>7.5999999999999991E-3</v>
      </c>
      <c r="J354" s="65">
        <f t="shared" si="59"/>
        <v>7.2874999999999988E-3</v>
      </c>
      <c r="K354" s="65">
        <f t="shared" si="60"/>
        <v>3.178333333333333E-2</v>
      </c>
      <c r="L354" s="73">
        <f t="shared" si="56"/>
        <v>0.47521603267119339</v>
      </c>
      <c r="M354" s="73">
        <f t="shared" si="57"/>
        <v>2.64E-2</v>
      </c>
      <c r="N354" s="73">
        <f t="shared" si="50"/>
        <v>3.0150000000000003E-2</v>
      </c>
      <c r="O354" s="74">
        <f t="shared" si="58"/>
        <v>0.44881603267119341</v>
      </c>
      <c r="P354" s="73">
        <f t="shared" si="51"/>
        <v>0.44506603267119338</v>
      </c>
      <c r="Q354" s="73">
        <f t="shared" si="52"/>
        <v>0.25280954940198885</v>
      </c>
      <c r="R354" s="73">
        <f t="shared" si="53"/>
        <v>3.1399999999999997E-2</v>
      </c>
      <c r="S354" s="74">
        <f t="shared" si="54"/>
        <v>0.22140954940198887</v>
      </c>
      <c r="U354" s="75"/>
      <c r="V354" s="75"/>
      <c r="W354" s="75"/>
      <c r="X354" s="75"/>
      <c r="Y354" s="75"/>
      <c r="Z354" s="75"/>
      <c r="AA354" s="75"/>
      <c r="AB354" s="75"/>
      <c r="AC354" s="75"/>
      <c r="AE354" s="75"/>
      <c r="AF354" s="75"/>
      <c r="AG354" s="75"/>
      <c r="AH354" s="75"/>
      <c r="AI354" s="75"/>
      <c r="AJ354" s="75"/>
      <c r="AK354" s="75"/>
      <c r="AL354" s="75"/>
      <c r="AM354" s="75"/>
      <c r="AO354" s="75"/>
      <c r="AP354" s="75"/>
      <c r="AQ354" s="75"/>
      <c r="AR354" s="75"/>
      <c r="AS354" s="75"/>
      <c r="AT354" s="75"/>
      <c r="AU354" s="75"/>
      <c r="AV354" s="75"/>
      <c r="AW354" s="75"/>
    </row>
    <row r="355" spans="1:49">
      <c r="A355" s="69">
        <v>20149</v>
      </c>
      <c r="B355" s="82">
        <v>-3.0000000000000001E-3</v>
      </c>
      <c r="C355" s="65">
        <v>-1.1000000000000001E-2</v>
      </c>
      <c r="D355" s="65">
        <v>2.3999999999999998E-3</v>
      </c>
      <c r="E355" s="65">
        <v>2.5166666666666666E-3</v>
      </c>
      <c r="F355" s="65">
        <v>2.6083333333333332E-3</v>
      </c>
      <c r="G355" s="65">
        <v>2.5624999999999997E-3</v>
      </c>
      <c r="H355" s="65">
        <v>2.6250000000000002E-3</v>
      </c>
      <c r="I355" s="65">
        <f t="shared" si="55"/>
        <v>-5.4000000000000003E-3</v>
      </c>
      <c r="J355" s="65">
        <f t="shared" si="59"/>
        <v>-5.5624999999999997E-3</v>
      </c>
      <c r="K355" s="65">
        <f t="shared" si="60"/>
        <v>-1.3625000000000002E-2</v>
      </c>
      <c r="L355" s="73">
        <f t="shared" si="56"/>
        <v>0.4244943191992061</v>
      </c>
      <c r="M355" s="73">
        <f t="shared" si="57"/>
        <v>2.8799999999999999E-2</v>
      </c>
      <c r="N355" s="73">
        <f t="shared" si="50"/>
        <v>3.0749999999999996E-2</v>
      </c>
      <c r="O355" s="74">
        <f t="shared" si="58"/>
        <v>0.39569431919920611</v>
      </c>
      <c r="P355" s="73">
        <f t="shared" si="51"/>
        <v>0.39374431919920611</v>
      </c>
      <c r="Q355" s="73">
        <f t="shared" si="52"/>
        <v>0.20645437620113594</v>
      </c>
      <c r="R355" s="73">
        <f t="shared" si="53"/>
        <v>3.15E-2</v>
      </c>
      <c r="S355" s="74">
        <f t="shared" si="54"/>
        <v>0.17495437620113594</v>
      </c>
      <c r="U355" s="75"/>
      <c r="V355" s="75"/>
      <c r="W355" s="75"/>
      <c r="X355" s="75"/>
      <c r="Y355" s="75"/>
      <c r="Z355" s="75"/>
      <c r="AA355" s="75"/>
      <c r="AB355" s="75"/>
      <c r="AC355" s="75"/>
      <c r="AE355" s="75"/>
      <c r="AF355" s="75"/>
      <c r="AG355" s="75"/>
      <c r="AH355" s="75"/>
      <c r="AI355" s="75"/>
      <c r="AJ355" s="75"/>
      <c r="AK355" s="75"/>
      <c r="AL355" s="75"/>
      <c r="AM355" s="75"/>
      <c r="AO355" s="75"/>
      <c r="AP355" s="75"/>
      <c r="AQ355" s="75"/>
      <c r="AR355" s="75"/>
      <c r="AS355" s="75"/>
      <c r="AT355" s="75"/>
      <c r="AU355" s="75"/>
      <c r="AV355" s="75"/>
      <c r="AW355" s="75"/>
    </row>
    <row r="356" spans="1:49">
      <c r="A356" s="69">
        <v>20180</v>
      </c>
      <c r="B356" s="82">
        <v>3.9600000000000003E-2</v>
      </c>
      <c r="C356" s="65">
        <v>2.0199999999999999E-2</v>
      </c>
      <c r="D356" s="65">
        <v>2.2000000000000001E-3</v>
      </c>
      <c r="E356" s="65">
        <v>2.5083333333333329E-3</v>
      </c>
      <c r="F356" s="65">
        <v>2.6083333333333332E-3</v>
      </c>
      <c r="G356" s="65">
        <v>2.558333333333333E-3</v>
      </c>
      <c r="H356" s="65">
        <v>2.6250000000000002E-3</v>
      </c>
      <c r="I356" s="65">
        <f t="shared" si="55"/>
        <v>3.7400000000000003E-2</v>
      </c>
      <c r="J356" s="65">
        <f t="shared" si="59"/>
        <v>3.7041666666666667E-2</v>
      </c>
      <c r="K356" s="65">
        <f t="shared" si="60"/>
        <v>1.7575E-2</v>
      </c>
      <c r="L356" s="73">
        <f t="shared" si="56"/>
        <v>0.40823915389834009</v>
      </c>
      <c r="M356" s="73">
        <f t="shared" si="57"/>
        <v>2.64E-2</v>
      </c>
      <c r="N356" s="73">
        <f t="shared" si="50"/>
        <v>3.0699999999999998E-2</v>
      </c>
      <c r="O356" s="74">
        <f t="shared" si="58"/>
        <v>0.38183915389834011</v>
      </c>
      <c r="P356" s="73">
        <f t="shared" si="51"/>
        <v>0.37753915389834009</v>
      </c>
      <c r="Q356" s="73">
        <f t="shared" si="52"/>
        <v>0.21610982570931636</v>
      </c>
      <c r="R356" s="73">
        <f t="shared" si="53"/>
        <v>3.15E-2</v>
      </c>
      <c r="S356" s="74">
        <f t="shared" si="54"/>
        <v>0.18460982570931636</v>
      </c>
      <c r="U356" s="75"/>
      <c r="V356" s="75"/>
      <c r="W356" s="75"/>
      <c r="X356" s="75"/>
      <c r="Y356" s="75"/>
      <c r="Z356" s="75"/>
      <c r="AA356" s="75"/>
      <c r="AB356" s="75"/>
      <c r="AC356" s="75"/>
      <c r="AE356" s="75"/>
      <c r="AF356" s="75"/>
      <c r="AG356" s="75"/>
      <c r="AH356" s="75"/>
      <c r="AI356" s="75"/>
      <c r="AJ356" s="75"/>
      <c r="AK356" s="75"/>
      <c r="AL356" s="75"/>
      <c r="AM356" s="75"/>
      <c r="AO356" s="75"/>
      <c r="AP356" s="75"/>
      <c r="AQ356" s="75"/>
      <c r="AR356" s="75"/>
      <c r="AS356" s="75"/>
      <c r="AT356" s="75"/>
      <c r="AU356" s="75"/>
      <c r="AV356" s="75"/>
      <c r="AW356" s="75"/>
    </row>
    <row r="357" spans="1:49">
      <c r="A357" s="69">
        <v>20210</v>
      </c>
      <c r="B357" s="82">
        <v>5.4999999999999997E-3</v>
      </c>
      <c r="C357" s="65">
        <v>-5.7999999999999996E-3</v>
      </c>
      <c r="D357" s="65">
        <v>2.5000000000000001E-3</v>
      </c>
      <c r="E357" s="65">
        <v>2.5333333333333336E-3</v>
      </c>
      <c r="F357" s="65">
        <v>2.6250000000000002E-3</v>
      </c>
      <c r="G357" s="65">
        <v>2.5791666666666667E-3</v>
      </c>
      <c r="H357" s="65">
        <v>2.6583333333333333E-3</v>
      </c>
      <c r="I357" s="65">
        <f t="shared" si="55"/>
        <v>2.9999999999999996E-3</v>
      </c>
      <c r="J357" s="65">
        <f t="shared" si="59"/>
        <v>2.920833333333333E-3</v>
      </c>
      <c r="K357" s="65">
        <f t="shared" si="60"/>
        <v>-8.4583333333333333E-3</v>
      </c>
      <c r="L357" s="73">
        <f t="shared" si="56"/>
        <v>0.35917111657206857</v>
      </c>
      <c r="M357" s="73">
        <f t="shared" si="57"/>
        <v>0.03</v>
      </c>
      <c r="N357" s="73">
        <f t="shared" si="50"/>
        <v>3.0949999999999998E-2</v>
      </c>
      <c r="O357" s="74">
        <f t="shared" si="58"/>
        <v>0.32917111657206855</v>
      </c>
      <c r="P357" s="73">
        <f t="shared" si="51"/>
        <v>0.32822111657206859</v>
      </c>
      <c r="Q357" s="73">
        <f t="shared" si="52"/>
        <v>0.17876220017568745</v>
      </c>
      <c r="R357" s="73">
        <f t="shared" si="53"/>
        <v>3.1899999999999998E-2</v>
      </c>
      <c r="S357" s="74">
        <f t="shared" si="54"/>
        <v>0.14686220017568746</v>
      </c>
      <c r="U357" s="75"/>
      <c r="V357" s="75"/>
      <c r="W357" s="75"/>
      <c r="X357" s="75"/>
      <c r="Y357" s="75"/>
      <c r="Z357" s="75"/>
      <c r="AA357" s="75"/>
      <c r="AB357" s="75"/>
      <c r="AC357" s="75"/>
      <c r="AE357" s="75"/>
      <c r="AF357" s="75"/>
      <c r="AG357" s="75"/>
      <c r="AH357" s="75"/>
      <c r="AI357" s="75"/>
      <c r="AJ357" s="75"/>
      <c r="AK357" s="75"/>
      <c r="AL357" s="75"/>
      <c r="AM357" s="75"/>
      <c r="AO357" s="75"/>
      <c r="AP357" s="75"/>
      <c r="AQ357" s="75"/>
      <c r="AR357" s="75"/>
      <c r="AS357" s="75"/>
      <c r="AT357" s="75"/>
      <c r="AU357" s="75"/>
      <c r="AV357" s="75"/>
      <c r="AW357" s="75"/>
    </row>
    <row r="358" spans="1:49">
      <c r="A358" s="69">
        <v>20241</v>
      </c>
      <c r="B358" s="82">
        <v>8.4099999999999994E-2</v>
      </c>
      <c r="C358" s="65">
        <v>2.1099999999999997E-2</v>
      </c>
      <c r="D358" s="65">
        <v>2.3E-3</v>
      </c>
      <c r="E358" s="65">
        <v>2.5416666666666665E-3</v>
      </c>
      <c r="F358" s="65">
        <v>2.6166666666666664E-3</v>
      </c>
      <c r="G358" s="65">
        <v>2.5791666666666667E-3</v>
      </c>
      <c r="H358" s="65">
        <v>2.6750000000000003E-3</v>
      </c>
      <c r="I358" s="65">
        <f t="shared" si="55"/>
        <v>8.1799999999999998E-2</v>
      </c>
      <c r="J358" s="65">
        <f t="shared" si="59"/>
        <v>8.1520833333333334E-2</v>
      </c>
      <c r="K358" s="65">
        <f t="shared" si="60"/>
        <v>1.8424999999999997E-2</v>
      </c>
      <c r="L358" s="73">
        <f t="shared" si="56"/>
        <v>0.46892374386978264</v>
      </c>
      <c r="M358" s="73">
        <f t="shared" si="57"/>
        <v>2.76E-2</v>
      </c>
      <c r="N358" s="73">
        <f t="shared" si="50"/>
        <v>3.0949999999999998E-2</v>
      </c>
      <c r="O358" s="74">
        <f t="shared" si="58"/>
        <v>0.44132374386978263</v>
      </c>
      <c r="P358" s="73">
        <f t="shared" si="51"/>
        <v>0.43797374386978266</v>
      </c>
      <c r="Q358" s="73">
        <f t="shared" si="52"/>
        <v>0.19218906755090526</v>
      </c>
      <c r="R358" s="73">
        <f t="shared" si="53"/>
        <v>3.2100000000000004E-2</v>
      </c>
      <c r="S358" s="74">
        <f t="shared" si="54"/>
        <v>0.16008906755090524</v>
      </c>
      <c r="U358" s="75"/>
      <c r="V358" s="75"/>
      <c r="W358" s="75"/>
      <c r="X358" s="75"/>
      <c r="Y358" s="75"/>
      <c r="Z358" s="75"/>
      <c r="AA358" s="75"/>
      <c r="AB358" s="75"/>
      <c r="AC358" s="75"/>
      <c r="AE358" s="75"/>
      <c r="AF358" s="75"/>
      <c r="AG358" s="75"/>
      <c r="AH358" s="75"/>
      <c r="AI358" s="75"/>
      <c r="AJ358" s="75"/>
      <c r="AK358" s="75"/>
      <c r="AL358" s="75"/>
      <c r="AM358" s="75"/>
      <c r="AO358" s="75"/>
      <c r="AP358" s="75"/>
      <c r="AQ358" s="75"/>
      <c r="AR358" s="75"/>
      <c r="AS358" s="75"/>
      <c r="AT358" s="75"/>
      <c r="AU358" s="75"/>
      <c r="AV358" s="75"/>
      <c r="AW358" s="75"/>
    </row>
    <row r="359" spans="1:49">
      <c r="A359" s="69">
        <v>20271</v>
      </c>
      <c r="B359" s="82">
        <v>6.2199999999999998E-2</v>
      </c>
      <c r="C359" s="65">
        <v>4.6599999999999996E-2</v>
      </c>
      <c r="D359" s="65">
        <v>2.3E-3</v>
      </c>
      <c r="E359" s="65">
        <v>2.5500000000000002E-3</v>
      </c>
      <c r="F359" s="65">
        <v>2.6166666666666664E-3</v>
      </c>
      <c r="G359" s="65">
        <v>2.5833333333333329E-3</v>
      </c>
      <c r="H359" s="65">
        <v>2.6750000000000003E-3</v>
      </c>
      <c r="I359" s="65">
        <f t="shared" si="55"/>
        <v>5.9899999999999995E-2</v>
      </c>
      <c r="J359" s="65">
        <f t="shared" si="59"/>
        <v>5.9616666666666665E-2</v>
      </c>
      <c r="K359" s="65">
        <f t="shared" si="60"/>
        <v>4.3924999999999992E-2</v>
      </c>
      <c r="L359" s="73">
        <f t="shared" si="56"/>
        <v>0.47350155891820123</v>
      </c>
      <c r="M359" s="73">
        <f t="shared" si="57"/>
        <v>2.76E-2</v>
      </c>
      <c r="N359" s="73">
        <f t="shared" si="50"/>
        <v>3.0999999999999993E-2</v>
      </c>
      <c r="O359" s="74">
        <f t="shared" si="58"/>
        <v>0.44590155891820121</v>
      </c>
      <c r="P359" s="73">
        <f t="shared" si="51"/>
        <v>0.44250155891820125</v>
      </c>
      <c r="Q359" s="73">
        <f t="shared" si="52"/>
        <v>0.18889478618273237</v>
      </c>
      <c r="R359" s="73">
        <f t="shared" si="53"/>
        <v>3.2100000000000004E-2</v>
      </c>
      <c r="S359" s="74">
        <f t="shared" si="54"/>
        <v>0.15679478618273235</v>
      </c>
      <c r="U359" s="75"/>
      <c r="V359" s="75"/>
      <c r="W359" s="75"/>
      <c r="X359" s="75"/>
      <c r="Y359" s="75"/>
      <c r="Z359" s="75"/>
      <c r="AA359" s="75"/>
      <c r="AB359" s="75"/>
      <c r="AC359" s="75"/>
      <c r="AE359" s="75"/>
      <c r="AF359" s="75"/>
      <c r="AG359" s="75"/>
      <c r="AH359" s="75"/>
      <c r="AI359" s="75"/>
      <c r="AJ359" s="75"/>
      <c r="AK359" s="75"/>
      <c r="AL359" s="75"/>
      <c r="AM359" s="75"/>
      <c r="AO359" s="75"/>
      <c r="AP359" s="75"/>
      <c r="AQ359" s="75"/>
      <c r="AR359" s="75"/>
      <c r="AS359" s="75"/>
      <c r="AT359" s="75"/>
      <c r="AU359" s="75"/>
      <c r="AV359" s="75"/>
      <c r="AW359" s="75"/>
    </row>
    <row r="360" spans="1:49">
      <c r="A360" s="69">
        <v>20302</v>
      </c>
      <c r="B360" s="82">
        <v>-2.5000000000000001E-3</v>
      </c>
      <c r="C360" s="65">
        <v>5.1999999999999998E-3</v>
      </c>
      <c r="D360" s="65">
        <v>2.7000000000000001E-3</v>
      </c>
      <c r="E360" s="65">
        <v>2.5916666666666666E-3</v>
      </c>
      <c r="F360" s="65">
        <v>2.6666666666666666E-3</v>
      </c>
      <c r="G360" s="65">
        <v>2.6291666666666668E-3</v>
      </c>
      <c r="H360" s="65">
        <v>2.7000000000000001E-3</v>
      </c>
      <c r="I360" s="65">
        <f t="shared" si="55"/>
        <v>-5.1999999999999998E-3</v>
      </c>
      <c r="J360" s="65">
        <f t="shared" si="59"/>
        <v>-5.1291666666666673E-3</v>
      </c>
      <c r="K360" s="65">
        <f t="shared" si="60"/>
        <v>2.4999999999999996E-3</v>
      </c>
      <c r="L360" s="73">
        <f t="shared" si="56"/>
        <v>0.51138077637111135</v>
      </c>
      <c r="M360" s="73">
        <f t="shared" si="57"/>
        <v>3.2399999999999998E-2</v>
      </c>
      <c r="N360" s="73">
        <f t="shared" ref="N360:N423" si="61">G360*12</f>
        <v>3.1550000000000002E-2</v>
      </c>
      <c r="O360" s="74">
        <f t="shared" si="58"/>
        <v>0.47898077637111136</v>
      </c>
      <c r="P360" s="73">
        <f t="shared" ref="P360:P423" si="62">L360-N360</f>
        <v>0.47983077637111132</v>
      </c>
      <c r="Q360" s="73">
        <f t="shared" ref="Q360:Q423" si="63">((1+C349)*(1+C350)*(1+C351)*(1+C352)*(1+C353)*(1+C354)*(1+C355)*(1+C356)*(1+C357)*(1+C358)*(1+C359)*(1+C360))-1</f>
        <v>0.21094035775750575</v>
      </c>
      <c r="R360" s="73">
        <f t="shared" ref="R360:R423" si="64">H360*12</f>
        <v>3.2399999999999998E-2</v>
      </c>
      <c r="S360" s="74">
        <f t="shared" ref="S360:S423" si="65">Q360-R360</f>
        <v>0.17854035775750576</v>
      </c>
      <c r="U360" s="75"/>
      <c r="V360" s="75"/>
      <c r="W360" s="75"/>
      <c r="X360" s="75"/>
      <c r="Y360" s="75"/>
      <c r="Z360" s="75"/>
      <c r="AA360" s="75"/>
      <c r="AB360" s="75"/>
      <c r="AC360" s="75"/>
      <c r="AE360" s="75"/>
      <c r="AF360" s="75"/>
      <c r="AG360" s="75"/>
      <c r="AH360" s="75"/>
      <c r="AI360" s="75"/>
      <c r="AJ360" s="75"/>
      <c r="AK360" s="75"/>
      <c r="AL360" s="75"/>
      <c r="AM360" s="75"/>
      <c r="AO360" s="75"/>
      <c r="AP360" s="75"/>
      <c r="AQ360" s="75"/>
      <c r="AR360" s="75"/>
      <c r="AS360" s="75"/>
      <c r="AT360" s="75"/>
      <c r="AU360" s="75"/>
      <c r="AV360" s="75"/>
      <c r="AW360" s="75"/>
    </row>
    <row r="361" spans="1:49">
      <c r="A361" s="69">
        <v>20333</v>
      </c>
      <c r="B361" s="82">
        <v>1.2999999999999999E-2</v>
      </c>
      <c r="C361" s="65">
        <v>-2.8999999999999998E-2</v>
      </c>
      <c r="D361" s="65">
        <v>2.3999999999999998E-3</v>
      </c>
      <c r="E361" s="65">
        <v>2.6083333333333332E-3</v>
      </c>
      <c r="F361" s="65">
        <v>2.6833333333333336E-3</v>
      </c>
      <c r="G361" s="65">
        <v>2.6458333333333334E-3</v>
      </c>
      <c r="H361" s="65">
        <v>2.725E-3</v>
      </c>
      <c r="I361" s="65">
        <f t="shared" si="55"/>
        <v>1.06E-2</v>
      </c>
      <c r="J361" s="65">
        <f t="shared" si="59"/>
        <v>1.0354166666666666E-2</v>
      </c>
      <c r="K361" s="65">
        <f t="shared" si="60"/>
        <v>-3.1724999999999996E-2</v>
      </c>
      <c r="L361" s="73">
        <f t="shared" si="56"/>
        <v>0.41095634177857931</v>
      </c>
      <c r="M361" s="73">
        <f t="shared" si="57"/>
        <v>2.8799999999999999E-2</v>
      </c>
      <c r="N361" s="73">
        <f t="shared" si="61"/>
        <v>3.175E-2</v>
      </c>
      <c r="O361" s="74">
        <f t="shared" si="58"/>
        <v>0.38215634177857932</v>
      </c>
      <c r="P361" s="73">
        <f t="shared" si="62"/>
        <v>0.37920634177857931</v>
      </c>
      <c r="Q361" s="73">
        <f t="shared" si="63"/>
        <v>0.15525946883723485</v>
      </c>
      <c r="R361" s="73">
        <f t="shared" si="64"/>
        <v>3.27E-2</v>
      </c>
      <c r="S361" s="74">
        <f t="shared" si="65"/>
        <v>0.12255946883723484</v>
      </c>
      <c r="U361" s="75"/>
      <c r="V361" s="75"/>
      <c r="W361" s="75"/>
      <c r="X361" s="75"/>
      <c r="Y361" s="75"/>
      <c r="Z361" s="75"/>
      <c r="AA361" s="75"/>
      <c r="AB361" s="75"/>
      <c r="AC361" s="75"/>
      <c r="AE361" s="75"/>
      <c r="AF361" s="75"/>
      <c r="AG361" s="75"/>
      <c r="AH361" s="75"/>
      <c r="AI361" s="75"/>
      <c r="AJ361" s="75"/>
      <c r="AK361" s="75"/>
      <c r="AL361" s="75"/>
      <c r="AM361" s="75"/>
      <c r="AO361" s="75"/>
      <c r="AP361" s="75"/>
      <c r="AQ361" s="75"/>
      <c r="AR361" s="75"/>
      <c r="AS361" s="75"/>
      <c r="AT361" s="75"/>
      <c r="AU361" s="75"/>
      <c r="AV361" s="75"/>
      <c r="AW361" s="75"/>
    </row>
    <row r="362" spans="1:49">
      <c r="A362" s="69">
        <v>20363</v>
      </c>
      <c r="B362" s="82">
        <v>-2.8400000000000002E-2</v>
      </c>
      <c r="C362" s="65">
        <v>-8.5000000000000006E-3</v>
      </c>
      <c r="D362" s="65">
        <v>2.5000000000000001E-3</v>
      </c>
      <c r="E362" s="65">
        <v>2.5833333333333337E-3</v>
      </c>
      <c r="F362" s="65">
        <v>2.6583333333333333E-3</v>
      </c>
      <c r="G362" s="65">
        <v>2.6208333333333335E-3</v>
      </c>
      <c r="H362" s="65">
        <v>2.7500000000000003E-3</v>
      </c>
      <c r="I362" s="65">
        <f t="shared" si="55"/>
        <v>-3.09E-2</v>
      </c>
      <c r="J362" s="65">
        <f t="shared" si="59"/>
        <v>-3.1020833333333334E-2</v>
      </c>
      <c r="K362" s="65">
        <f t="shared" si="60"/>
        <v>-1.1250000000000001E-2</v>
      </c>
      <c r="L362" s="73">
        <f t="shared" si="56"/>
        <v>0.39416778365917549</v>
      </c>
      <c r="M362" s="73">
        <f t="shared" si="57"/>
        <v>0.03</v>
      </c>
      <c r="N362" s="73">
        <f t="shared" si="61"/>
        <v>3.1450000000000006E-2</v>
      </c>
      <c r="O362" s="74">
        <f t="shared" si="58"/>
        <v>0.36416778365917546</v>
      </c>
      <c r="P362" s="73">
        <f t="shared" si="62"/>
        <v>0.36271778365917551</v>
      </c>
      <c r="Q362" s="73">
        <f t="shared" si="63"/>
        <v>0.18920241211806377</v>
      </c>
      <c r="R362" s="73">
        <f t="shared" si="64"/>
        <v>3.3000000000000002E-2</v>
      </c>
      <c r="S362" s="74">
        <f t="shared" si="65"/>
        <v>0.15620241211806377</v>
      </c>
      <c r="U362" s="75"/>
      <c r="V362" s="75"/>
      <c r="W362" s="75"/>
      <c r="X362" s="75"/>
      <c r="Y362" s="75"/>
      <c r="Z362" s="75"/>
      <c r="AA362" s="75"/>
      <c r="AB362" s="75"/>
      <c r="AC362" s="75"/>
      <c r="AE362" s="75"/>
      <c r="AF362" s="75"/>
      <c r="AG362" s="75"/>
      <c r="AH362" s="75"/>
      <c r="AI362" s="75"/>
      <c r="AJ362" s="75"/>
      <c r="AK362" s="75"/>
      <c r="AL362" s="75"/>
      <c r="AM362" s="75"/>
      <c r="AO362" s="75"/>
      <c r="AP362" s="75"/>
      <c r="AQ362" s="75"/>
      <c r="AR362" s="75"/>
      <c r="AS362" s="75"/>
      <c r="AT362" s="75"/>
      <c r="AU362" s="75"/>
      <c r="AV362" s="75"/>
      <c r="AW362" s="75"/>
    </row>
    <row r="363" spans="1:49">
      <c r="A363" s="69">
        <v>20394</v>
      </c>
      <c r="B363" s="82">
        <v>8.2699999999999996E-2</v>
      </c>
      <c r="C363" s="65">
        <v>2.92E-2</v>
      </c>
      <c r="D363" s="65">
        <v>2.3999999999999998E-3</v>
      </c>
      <c r="E363" s="65">
        <v>2.5833333333333337E-3</v>
      </c>
      <c r="F363" s="65">
        <v>2.65E-3</v>
      </c>
      <c r="G363" s="65">
        <v>2.6166666666666673E-3</v>
      </c>
      <c r="H363" s="65">
        <v>2.7666666666666668E-3</v>
      </c>
      <c r="I363" s="65">
        <f t="shared" si="55"/>
        <v>8.0299999999999996E-2</v>
      </c>
      <c r="J363" s="65">
        <f t="shared" si="59"/>
        <v>8.0083333333333326E-2</v>
      </c>
      <c r="K363" s="65">
        <f t="shared" si="60"/>
        <v>2.6433333333333333E-2</v>
      </c>
      <c r="L363" s="73">
        <f t="shared" si="56"/>
        <v>0.38368820182215502</v>
      </c>
      <c r="M363" s="73">
        <f t="shared" si="57"/>
        <v>2.8799999999999999E-2</v>
      </c>
      <c r="N363" s="73">
        <f t="shared" si="61"/>
        <v>3.1400000000000011E-2</v>
      </c>
      <c r="O363" s="74">
        <f t="shared" si="58"/>
        <v>0.35488820182215502</v>
      </c>
      <c r="P363" s="73">
        <f t="shared" si="62"/>
        <v>0.35228820182215503</v>
      </c>
      <c r="Q363" s="73">
        <f t="shared" si="63"/>
        <v>0.15847337676470508</v>
      </c>
      <c r="R363" s="73">
        <f t="shared" si="64"/>
        <v>3.32E-2</v>
      </c>
      <c r="S363" s="74">
        <f t="shared" si="65"/>
        <v>0.12527337676470507</v>
      </c>
      <c r="U363" s="75"/>
      <c r="V363" s="75"/>
      <c r="W363" s="75"/>
      <c r="X363" s="75"/>
      <c r="Y363" s="75"/>
      <c r="Z363" s="75"/>
      <c r="AA363" s="75"/>
      <c r="AB363" s="75"/>
      <c r="AC363" s="75"/>
      <c r="AE363" s="75"/>
      <c r="AF363" s="75"/>
      <c r="AG363" s="75"/>
      <c r="AH363" s="75"/>
      <c r="AI363" s="75"/>
      <c r="AJ363" s="75"/>
      <c r="AK363" s="75"/>
      <c r="AL363" s="75"/>
      <c r="AM363" s="75"/>
      <c r="AO363" s="75"/>
      <c r="AP363" s="75"/>
      <c r="AQ363" s="75"/>
      <c r="AR363" s="75"/>
      <c r="AS363" s="75"/>
      <c r="AT363" s="75"/>
      <c r="AU363" s="75"/>
      <c r="AV363" s="75"/>
      <c r="AW363" s="75"/>
    </row>
    <row r="364" spans="1:49">
      <c r="A364" s="69">
        <v>20424</v>
      </c>
      <c r="B364" s="82">
        <v>1.5E-3</v>
      </c>
      <c r="C364" s="65">
        <v>-6.7000000000000002E-3</v>
      </c>
      <c r="D364" s="65">
        <v>2.3999999999999998E-3</v>
      </c>
      <c r="E364" s="65">
        <v>2.6250000000000002E-3</v>
      </c>
      <c r="F364" s="65">
        <v>2.6833333333333336E-3</v>
      </c>
      <c r="G364" s="65">
        <v>2.6541666666666671E-3</v>
      </c>
      <c r="H364" s="65">
        <v>2.7916666666666667E-3</v>
      </c>
      <c r="I364" s="65">
        <f t="shared" si="55"/>
        <v>-8.9999999999999976E-4</v>
      </c>
      <c r="J364" s="65">
        <f t="shared" si="59"/>
        <v>-1.1541666666666671E-3</v>
      </c>
      <c r="K364" s="65">
        <f t="shared" si="60"/>
        <v>-9.4916666666666673E-3</v>
      </c>
      <c r="L364" s="73">
        <f t="shared" si="56"/>
        <v>0.31551522130709064</v>
      </c>
      <c r="M364" s="73">
        <f t="shared" si="57"/>
        <v>2.8799999999999999E-2</v>
      </c>
      <c r="N364" s="73">
        <f t="shared" si="61"/>
        <v>3.1850000000000003E-2</v>
      </c>
      <c r="O364" s="74">
        <f t="shared" si="58"/>
        <v>0.28671522130709065</v>
      </c>
      <c r="P364" s="73">
        <f t="shared" si="62"/>
        <v>0.28366522130709065</v>
      </c>
      <c r="Q364" s="73">
        <f t="shared" si="63"/>
        <v>0.11276627515751003</v>
      </c>
      <c r="R364" s="73">
        <f t="shared" si="64"/>
        <v>3.3500000000000002E-2</v>
      </c>
      <c r="S364" s="74">
        <f t="shared" si="65"/>
        <v>7.926627515751003E-2</v>
      </c>
      <c r="U364" s="75"/>
      <c r="V364" s="75"/>
      <c r="W364" s="75"/>
      <c r="X364" s="75"/>
      <c r="Y364" s="75"/>
      <c r="Z364" s="75"/>
      <c r="AA364" s="75"/>
      <c r="AB364" s="75"/>
      <c r="AC364" s="75"/>
      <c r="AE364" s="75"/>
      <c r="AF364" s="75"/>
      <c r="AG364" s="75"/>
      <c r="AH364" s="75"/>
      <c r="AI364" s="75"/>
      <c r="AJ364" s="75"/>
      <c r="AK364" s="75"/>
      <c r="AL364" s="75"/>
      <c r="AM364" s="75"/>
      <c r="AO364" s="75"/>
      <c r="AP364" s="75"/>
      <c r="AQ364" s="75"/>
      <c r="AR364" s="75"/>
      <c r="AS364" s="75"/>
      <c r="AT364" s="75"/>
      <c r="AU364" s="75"/>
      <c r="AV364" s="75"/>
      <c r="AW364" s="75"/>
    </row>
    <row r="365" spans="1:49">
      <c r="A365" s="69">
        <v>20455</v>
      </c>
      <c r="B365" s="82">
        <v>-3.4700000000000002E-2</v>
      </c>
      <c r="C365" s="65">
        <v>3.0000000000000001E-3</v>
      </c>
      <c r="D365" s="65">
        <v>2.5000000000000001E-3</v>
      </c>
      <c r="E365" s="65">
        <v>2.5916666666666666E-3</v>
      </c>
      <c r="F365" s="65">
        <v>2.6583333333333333E-3</v>
      </c>
      <c r="G365" s="65">
        <v>2.6249999999999997E-3</v>
      </c>
      <c r="H365" s="65">
        <v>2.7583333333333331E-3</v>
      </c>
      <c r="I365" s="65">
        <f t="shared" si="55"/>
        <v>-3.7200000000000004E-2</v>
      </c>
      <c r="J365" s="65">
        <f t="shared" si="59"/>
        <v>-3.7325000000000004E-2</v>
      </c>
      <c r="K365" s="65">
        <f t="shared" si="60"/>
        <v>2.4166666666666694E-4</v>
      </c>
      <c r="L365" s="73">
        <f t="shared" si="56"/>
        <v>0.2453337679001022</v>
      </c>
      <c r="M365" s="73">
        <f t="shared" si="57"/>
        <v>0.03</v>
      </c>
      <c r="N365" s="73">
        <f t="shared" si="61"/>
        <v>3.15E-2</v>
      </c>
      <c r="O365" s="74">
        <f t="shared" si="58"/>
        <v>0.2153337679001022</v>
      </c>
      <c r="P365" s="73">
        <f t="shared" si="62"/>
        <v>0.2138337679001022</v>
      </c>
      <c r="Q365" s="73">
        <f t="shared" si="63"/>
        <v>0.10036929309177012</v>
      </c>
      <c r="R365" s="73">
        <f t="shared" si="64"/>
        <v>3.3099999999999997E-2</v>
      </c>
      <c r="S365" s="74">
        <f t="shared" si="65"/>
        <v>6.7269293091770127E-2</v>
      </c>
      <c r="U365" s="75"/>
      <c r="V365" s="75"/>
      <c r="W365" s="75"/>
      <c r="X365" s="75"/>
      <c r="Y365" s="75"/>
      <c r="Z365" s="75"/>
      <c r="AA365" s="75"/>
      <c r="AB365" s="75"/>
      <c r="AC365" s="75"/>
      <c r="AE365" s="75"/>
      <c r="AF365" s="75"/>
      <c r="AG365" s="75"/>
      <c r="AH365" s="75"/>
      <c r="AI365" s="75"/>
      <c r="AJ365" s="75"/>
      <c r="AK365" s="75"/>
      <c r="AL365" s="75"/>
      <c r="AM365" s="75"/>
      <c r="AO365" s="75"/>
      <c r="AP365" s="75"/>
      <c r="AQ365" s="75"/>
      <c r="AR365" s="75"/>
      <c r="AS365" s="75"/>
      <c r="AT365" s="75"/>
      <c r="AU365" s="75"/>
      <c r="AV365" s="75"/>
      <c r="AW365" s="75"/>
    </row>
    <row r="366" spans="1:49">
      <c r="A366" s="69">
        <v>20486</v>
      </c>
      <c r="B366" s="82">
        <v>4.1300000000000003E-2</v>
      </c>
      <c r="C366" s="65">
        <v>1.78E-2</v>
      </c>
      <c r="D366" s="65">
        <v>2.3E-3</v>
      </c>
      <c r="E366" s="65">
        <v>2.5666666666666667E-3</v>
      </c>
      <c r="F366" s="65">
        <v>2.6333333333333334E-3</v>
      </c>
      <c r="G366" s="65">
        <v>2.5999999999999999E-3</v>
      </c>
      <c r="H366" s="65">
        <v>2.7416666666666666E-3</v>
      </c>
      <c r="I366" s="65">
        <f t="shared" si="55"/>
        <v>3.9000000000000007E-2</v>
      </c>
      <c r="J366" s="65">
        <f t="shared" si="59"/>
        <v>3.8700000000000005E-2</v>
      </c>
      <c r="K366" s="65">
        <f t="shared" si="60"/>
        <v>1.5058333333333333E-2</v>
      </c>
      <c r="L366" s="73">
        <f t="shared" si="56"/>
        <v>0.28418107795046166</v>
      </c>
      <c r="M366" s="73">
        <f t="shared" si="57"/>
        <v>2.76E-2</v>
      </c>
      <c r="N366" s="73">
        <f t="shared" si="61"/>
        <v>3.1199999999999999E-2</v>
      </c>
      <c r="O366" s="74">
        <f t="shared" si="58"/>
        <v>0.25658107795046164</v>
      </c>
      <c r="P366" s="73">
        <f t="shared" si="62"/>
        <v>0.25298107795046165</v>
      </c>
      <c r="Q366" s="73">
        <f t="shared" si="63"/>
        <v>8.2710621141534935E-2</v>
      </c>
      <c r="R366" s="73">
        <f t="shared" si="64"/>
        <v>3.2899999999999999E-2</v>
      </c>
      <c r="S366" s="74">
        <f t="shared" si="65"/>
        <v>4.9810621141534936E-2</v>
      </c>
      <c r="U366" s="75"/>
      <c r="V366" s="75"/>
      <c r="W366" s="75"/>
      <c r="X366" s="75"/>
      <c r="Y366" s="75"/>
      <c r="Z366" s="75"/>
      <c r="AA366" s="75"/>
      <c r="AB366" s="75"/>
      <c r="AC366" s="75"/>
      <c r="AE366" s="75"/>
      <c r="AF366" s="75"/>
      <c r="AG366" s="75"/>
      <c r="AH366" s="75"/>
      <c r="AI366" s="75"/>
      <c r="AJ366" s="75"/>
      <c r="AK366" s="75"/>
      <c r="AL366" s="75"/>
      <c r="AM366" s="75"/>
      <c r="AO366" s="75"/>
      <c r="AP366" s="75"/>
      <c r="AQ366" s="75"/>
      <c r="AR366" s="75"/>
      <c r="AS366" s="75"/>
      <c r="AT366" s="75"/>
      <c r="AU366" s="75"/>
      <c r="AV366" s="75"/>
      <c r="AW366" s="75"/>
    </row>
    <row r="367" spans="1:49">
      <c r="A367" s="69">
        <v>20515</v>
      </c>
      <c r="B367" s="82">
        <v>7.0999999999999994E-2</v>
      </c>
      <c r="C367" s="65">
        <v>3.9399999999999998E-2</v>
      </c>
      <c r="D367" s="65">
        <v>2.3E-3</v>
      </c>
      <c r="E367" s="65">
        <v>2.5833333333333337E-3</v>
      </c>
      <c r="F367" s="65">
        <v>2.65E-3</v>
      </c>
      <c r="G367" s="65">
        <v>2.6166666666666673E-3</v>
      </c>
      <c r="H367" s="65">
        <v>2.7416666666666666E-3</v>
      </c>
      <c r="I367" s="65">
        <f t="shared" si="55"/>
        <v>6.8699999999999997E-2</v>
      </c>
      <c r="J367" s="65">
        <f t="shared" si="59"/>
        <v>6.8383333333333324E-2</v>
      </c>
      <c r="K367" s="65">
        <f t="shared" si="60"/>
        <v>3.6658333333333334E-2</v>
      </c>
      <c r="L367" s="73">
        <f t="shared" si="56"/>
        <v>0.37949642375621284</v>
      </c>
      <c r="M367" s="73">
        <f t="shared" si="57"/>
        <v>2.76E-2</v>
      </c>
      <c r="N367" s="73">
        <f t="shared" si="61"/>
        <v>3.1400000000000011E-2</v>
      </c>
      <c r="O367" s="74">
        <f t="shared" si="58"/>
        <v>0.35189642375621283</v>
      </c>
      <c r="P367" s="73">
        <f t="shared" si="62"/>
        <v>0.34809642375621286</v>
      </c>
      <c r="Q367" s="73">
        <f t="shared" si="63"/>
        <v>0.13788616745653348</v>
      </c>
      <c r="R367" s="73">
        <f t="shared" si="64"/>
        <v>3.2899999999999999E-2</v>
      </c>
      <c r="S367" s="74">
        <f t="shared" si="65"/>
        <v>0.10498616745653348</v>
      </c>
      <c r="U367" s="75"/>
      <c r="V367" s="75"/>
      <c r="W367" s="75"/>
      <c r="X367" s="75"/>
      <c r="Y367" s="75"/>
      <c r="Z367" s="75"/>
      <c r="AA367" s="75"/>
      <c r="AB367" s="75"/>
      <c r="AC367" s="75"/>
      <c r="AE367" s="75"/>
      <c r="AF367" s="75"/>
      <c r="AG367" s="75"/>
      <c r="AH367" s="75"/>
      <c r="AI367" s="75"/>
      <c r="AJ367" s="75"/>
      <c r="AK367" s="75"/>
      <c r="AL367" s="75"/>
      <c r="AM367" s="75"/>
      <c r="AO367" s="75"/>
      <c r="AP367" s="75"/>
      <c r="AQ367" s="75"/>
      <c r="AR367" s="75"/>
      <c r="AS367" s="75"/>
      <c r="AT367" s="75"/>
      <c r="AU367" s="75"/>
      <c r="AV367" s="75"/>
      <c r="AW367" s="75"/>
    </row>
    <row r="368" spans="1:49">
      <c r="A368" s="69">
        <v>20546</v>
      </c>
      <c r="B368" s="82">
        <v>-4.0000000000000002E-4</v>
      </c>
      <c r="C368" s="65">
        <v>-2.87E-2</v>
      </c>
      <c r="D368" s="65">
        <v>2.5999999999999999E-3</v>
      </c>
      <c r="E368" s="65">
        <v>2.7000000000000001E-3</v>
      </c>
      <c r="F368" s="65">
        <v>2.7499999999999998E-3</v>
      </c>
      <c r="G368" s="65">
        <v>2.7249999999999996E-3</v>
      </c>
      <c r="H368" s="65">
        <v>2.8333333333333331E-3</v>
      </c>
      <c r="I368" s="65">
        <f t="shared" si="55"/>
        <v>-3.0000000000000001E-3</v>
      </c>
      <c r="J368" s="65">
        <f t="shared" si="59"/>
        <v>-3.1249999999999997E-3</v>
      </c>
      <c r="K368" s="65">
        <f t="shared" si="60"/>
        <v>-3.153333333333333E-2</v>
      </c>
      <c r="L368" s="73">
        <f t="shared" si="56"/>
        <v>0.3264184543927573</v>
      </c>
      <c r="M368" s="73">
        <f t="shared" si="57"/>
        <v>3.1199999999999999E-2</v>
      </c>
      <c r="N368" s="73">
        <f t="shared" si="61"/>
        <v>3.2699999999999993E-2</v>
      </c>
      <c r="O368" s="74">
        <f t="shared" si="58"/>
        <v>0.29521845439275729</v>
      </c>
      <c r="P368" s="73">
        <f t="shared" si="62"/>
        <v>0.29371845439275729</v>
      </c>
      <c r="Q368" s="73">
        <f t="shared" si="63"/>
        <v>8.3345260194600312E-2</v>
      </c>
      <c r="R368" s="73">
        <f t="shared" si="64"/>
        <v>3.3999999999999996E-2</v>
      </c>
      <c r="S368" s="74">
        <f t="shared" si="65"/>
        <v>4.9345260194600317E-2</v>
      </c>
      <c r="U368" s="75"/>
      <c r="V368" s="75"/>
      <c r="W368" s="75"/>
      <c r="X368" s="75"/>
      <c r="Y368" s="75"/>
      <c r="Z368" s="75"/>
      <c r="AA368" s="75"/>
      <c r="AB368" s="75"/>
      <c r="AC368" s="75"/>
      <c r="AE368" s="75"/>
      <c r="AF368" s="75"/>
      <c r="AG368" s="75"/>
      <c r="AH368" s="75"/>
      <c r="AI368" s="75"/>
      <c r="AJ368" s="75"/>
      <c r="AK368" s="75"/>
      <c r="AL368" s="75"/>
      <c r="AM368" s="75"/>
      <c r="AO368" s="75"/>
      <c r="AP368" s="75"/>
      <c r="AQ368" s="75"/>
      <c r="AR368" s="75"/>
      <c r="AS368" s="75"/>
      <c r="AT368" s="75"/>
      <c r="AU368" s="75"/>
      <c r="AV368" s="75"/>
      <c r="AW368" s="75"/>
    </row>
    <row r="369" spans="1:49">
      <c r="A369" s="69">
        <v>20576</v>
      </c>
      <c r="B369" s="82">
        <v>-5.9299999999999999E-2</v>
      </c>
      <c r="C369" s="65">
        <v>-1.38E-2</v>
      </c>
      <c r="D369" s="65">
        <v>2.5999999999999999E-3</v>
      </c>
      <c r="E369" s="65">
        <v>2.7333333333333333E-3</v>
      </c>
      <c r="F369" s="65">
        <v>2.7833333333333334E-3</v>
      </c>
      <c r="G369" s="65">
        <v>2.7583333333333331E-3</v>
      </c>
      <c r="H369" s="65">
        <v>2.8999999999999998E-3</v>
      </c>
      <c r="I369" s="65">
        <f t="shared" si="55"/>
        <v>-6.1899999999999997E-2</v>
      </c>
      <c r="J369" s="65">
        <f t="shared" si="59"/>
        <v>-6.2058333333333333E-2</v>
      </c>
      <c r="K369" s="65">
        <f t="shared" si="60"/>
        <v>-1.67E-2</v>
      </c>
      <c r="L369" s="73">
        <f t="shared" si="56"/>
        <v>0.24093668826182668</v>
      </c>
      <c r="M369" s="73">
        <f t="shared" si="57"/>
        <v>3.1199999999999999E-2</v>
      </c>
      <c r="N369" s="73">
        <f t="shared" si="61"/>
        <v>3.3099999999999997E-2</v>
      </c>
      <c r="O369" s="74">
        <f t="shared" si="58"/>
        <v>0.20973668826182668</v>
      </c>
      <c r="P369" s="73">
        <f t="shared" si="62"/>
        <v>0.20783668826182669</v>
      </c>
      <c r="Q369" s="73">
        <f t="shared" si="63"/>
        <v>7.4627937642239184E-2</v>
      </c>
      <c r="R369" s="73">
        <f t="shared" si="64"/>
        <v>3.4799999999999998E-2</v>
      </c>
      <c r="S369" s="74">
        <f t="shared" si="65"/>
        <v>3.9827937642239186E-2</v>
      </c>
      <c r="U369" s="75"/>
      <c r="V369" s="75"/>
      <c r="W369" s="75"/>
      <c r="X369" s="75"/>
      <c r="Y369" s="75"/>
      <c r="Z369" s="75"/>
      <c r="AA369" s="75"/>
      <c r="AB369" s="75"/>
      <c r="AC369" s="75"/>
      <c r="AE369" s="75"/>
      <c r="AF369" s="75"/>
      <c r="AG369" s="75"/>
      <c r="AH369" s="75"/>
      <c r="AI369" s="75"/>
      <c r="AJ369" s="75"/>
      <c r="AK369" s="75"/>
      <c r="AL369" s="75"/>
      <c r="AM369" s="75"/>
      <c r="AO369" s="75"/>
      <c r="AP369" s="75"/>
      <c r="AQ369" s="75"/>
      <c r="AR369" s="75"/>
      <c r="AS369" s="75"/>
      <c r="AT369" s="75"/>
      <c r="AU369" s="75"/>
      <c r="AV369" s="75"/>
      <c r="AW369" s="75"/>
    </row>
    <row r="370" spans="1:49">
      <c r="A370" s="69">
        <v>20607</v>
      </c>
      <c r="B370" s="82">
        <v>4.0899999999999999E-2</v>
      </c>
      <c r="C370" s="65">
        <v>2.1099999999999997E-2</v>
      </c>
      <c r="D370" s="65">
        <v>2.3E-3</v>
      </c>
      <c r="E370" s="65">
        <v>2.7166666666666667E-3</v>
      </c>
      <c r="F370" s="65">
        <v>2.7916666666666667E-3</v>
      </c>
      <c r="G370" s="65">
        <v>2.7541666666666665E-3</v>
      </c>
      <c r="H370" s="65">
        <v>2.9083333333333335E-3</v>
      </c>
      <c r="I370" s="65">
        <f t="shared" si="55"/>
        <v>3.8599999999999995E-2</v>
      </c>
      <c r="J370" s="65">
        <f t="shared" si="59"/>
        <v>3.814583333333333E-2</v>
      </c>
      <c r="K370" s="65">
        <f t="shared" si="60"/>
        <v>1.8191666666666665E-2</v>
      </c>
      <c r="L370" s="73">
        <f t="shared" si="56"/>
        <v>0.19148694660246757</v>
      </c>
      <c r="M370" s="73">
        <f t="shared" si="57"/>
        <v>2.76E-2</v>
      </c>
      <c r="N370" s="73">
        <f t="shared" si="61"/>
        <v>3.3049999999999996E-2</v>
      </c>
      <c r="O370" s="74">
        <f t="shared" si="58"/>
        <v>0.16388694660246755</v>
      </c>
      <c r="P370" s="73">
        <f t="shared" si="62"/>
        <v>0.15843694660246757</v>
      </c>
      <c r="Q370" s="73">
        <f t="shared" si="63"/>
        <v>7.4627937642239628E-2</v>
      </c>
      <c r="R370" s="73">
        <f t="shared" si="64"/>
        <v>3.49E-2</v>
      </c>
      <c r="S370" s="74">
        <f t="shared" si="65"/>
        <v>3.9727937642239627E-2</v>
      </c>
      <c r="U370" s="75"/>
      <c r="V370" s="75"/>
      <c r="W370" s="75"/>
      <c r="X370" s="75"/>
      <c r="Y370" s="75"/>
      <c r="Z370" s="75"/>
      <c r="AA370" s="75"/>
      <c r="AB370" s="75"/>
      <c r="AC370" s="75"/>
      <c r="AE370" s="75"/>
      <c r="AF370" s="75"/>
      <c r="AG370" s="75"/>
      <c r="AH370" s="75"/>
      <c r="AI370" s="75"/>
      <c r="AJ370" s="75"/>
      <c r="AK370" s="75"/>
      <c r="AL370" s="75"/>
      <c r="AM370" s="75"/>
      <c r="AO370" s="75"/>
      <c r="AP370" s="75"/>
      <c r="AQ370" s="75"/>
      <c r="AR370" s="75"/>
      <c r="AS370" s="75"/>
      <c r="AT370" s="75"/>
      <c r="AU370" s="75"/>
      <c r="AV370" s="75"/>
      <c r="AW370" s="75"/>
    </row>
    <row r="371" spans="1:49">
      <c r="A371" s="69">
        <v>20637</v>
      </c>
      <c r="B371" s="82">
        <v>5.2999999999999999E-2</v>
      </c>
      <c r="C371" s="65">
        <v>5.2500000000000012E-2</v>
      </c>
      <c r="D371" s="65">
        <v>2.5999999999999999E-3</v>
      </c>
      <c r="E371" s="65">
        <v>2.7333333333333333E-3</v>
      </c>
      <c r="F371" s="65">
        <v>2.8250000000000003E-3</v>
      </c>
      <c r="G371" s="65">
        <v>2.7791666666666672E-3</v>
      </c>
      <c r="H371" s="65">
        <v>2.9583333333333332E-3</v>
      </c>
      <c r="I371" s="65">
        <f t="shared" si="55"/>
        <v>5.04E-2</v>
      </c>
      <c r="J371" s="65">
        <f t="shared" si="59"/>
        <v>5.0220833333333333E-2</v>
      </c>
      <c r="K371" s="65">
        <f t="shared" si="60"/>
        <v>4.9541666666666678E-2</v>
      </c>
      <c r="L371" s="73">
        <f t="shared" si="56"/>
        <v>0.18116715757145396</v>
      </c>
      <c r="M371" s="73">
        <f t="shared" si="57"/>
        <v>3.1199999999999999E-2</v>
      </c>
      <c r="N371" s="73">
        <f t="shared" si="61"/>
        <v>3.3350000000000005E-2</v>
      </c>
      <c r="O371" s="74">
        <f t="shared" si="58"/>
        <v>0.14996715757145396</v>
      </c>
      <c r="P371" s="73">
        <f t="shared" si="62"/>
        <v>0.14781715757145397</v>
      </c>
      <c r="Q371" s="73">
        <f t="shared" si="63"/>
        <v>8.0685939583849953E-2</v>
      </c>
      <c r="R371" s="73">
        <f t="shared" si="64"/>
        <v>3.5499999999999997E-2</v>
      </c>
      <c r="S371" s="74">
        <f t="shared" si="65"/>
        <v>4.5185939583849956E-2</v>
      </c>
      <c r="U371" s="75"/>
      <c r="V371" s="75"/>
      <c r="W371" s="75"/>
      <c r="X371" s="75"/>
      <c r="Y371" s="75"/>
      <c r="Z371" s="75"/>
      <c r="AA371" s="75"/>
      <c r="AB371" s="75"/>
      <c r="AC371" s="75"/>
      <c r="AE371" s="75"/>
      <c r="AF371" s="75"/>
      <c r="AG371" s="75"/>
      <c r="AH371" s="75"/>
      <c r="AI371" s="75"/>
      <c r="AJ371" s="75"/>
      <c r="AK371" s="75"/>
      <c r="AL371" s="75"/>
      <c r="AM371" s="75"/>
      <c r="AO371" s="75"/>
      <c r="AP371" s="75"/>
      <c r="AQ371" s="75"/>
      <c r="AR371" s="75"/>
      <c r="AS371" s="75"/>
      <c r="AT371" s="75"/>
      <c r="AU371" s="75"/>
      <c r="AV371" s="75"/>
      <c r="AW371" s="75"/>
    </row>
    <row r="372" spans="1:49">
      <c r="A372" s="69">
        <v>20668</v>
      </c>
      <c r="B372" s="82">
        <v>-3.2800000000000003E-2</v>
      </c>
      <c r="C372" s="65">
        <v>-2.5899999999999999E-2</v>
      </c>
      <c r="D372" s="65">
        <v>2.5999999999999999E-3</v>
      </c>
      <c r="E372" s="65">
        <v>2.8583333333333334E-3</v>
      </c>
      <c r="F372" s="65">
        <v>2.9166666666666668E-3</v>
      </c>
      <c r="G372" s="65">
        <v>2.8874999999999999E-3</v>
      </c>
      <c r="H372" s="65">
        <v>3.0249999999999999E-3</v>
      </c>
      <c r="I372" s="65">
        <f t="shared" si="55"/>
        <v>-3.5400000000000001E-2</v>
      </c>
      <c r="J372" s="65">
        <f t="shared" si="59"/>
        <v>-3.5687500000000004E-2</v>
      </c>
      <c r="K372" s="65">
        <f t="shared" si="60"/>
        <v>-2.8924999999999999E-2</v>
      </c>
      <c r="L372" s="73">
        <f t="shared" si="56"/>
        <v>0.14528809504071249</v>
      </c>
      <c r="M372" s="73">
        <f t="shared" si="57"/>
        <v>3.1199999999999999E-2</v>
      </c>
      <c r="N372" s="73">
        <f t="shared" si="61"/>
        <v>3.465E-2</v>
      </c>
      <c r="O372" s="74">
        <f t="shared" si="58"/>
        <v>0.11408809504071249</v>
      </c>
      <c r="P372" s="73">
        <f t="shared" si="62"/>
        <v>0.11063809504071249</v>
      </c>
      <c r="Q372" s="73">
        <f t="shared" si="63"/>
        <v>4.725047129787896E-2</v>
      </c>
      <c r="R372" s="73">
        <f t="shared" si="64"/>
        <v>3.6299999999999999E-2</v>
      </c>
      <c r="S372" s="74">
        <f t="shared" si="65"/>
        <v>1.0950471297878961E-2</v>
      </c>
      <c r="U372" s="75"/>
      <c r="V372" s="75"/>
      <c r="W372" s="75"/>
      <c r="X372" s="75"/>
      <c r="Y372" s="75"/>
      <c r="Z372" s="75"/>
      <c r="AA372" s="75"/>
      <c r="AB372" s="75"/>
      <c r="AC372" s="75"/>
      <c r="AE372" s="75"/>
      <c r="AF372" s="75"/>
      <c r="AG372" s="75"/>
      <c r="AH372" s="75"/>
      <c r="AI372" s="75"/>
      <c r="AJ372" s="75"/>
      <c r="AK372" s="75"/>
      <c r="AL372" s="75"/>
      <c r="AM372" s="75"/>
      <c r="AO372" s="75"/>
      <c r="AP372" s="75"/>
      <c r="AQ372" s="75"/>
      <c r="AR372" s="75"/>
      <c r="AS372" s="75"/>
      <c r="AT372" s="75"/>
      <c r="AU372" s="75"/>
      <c r="AV372" s="75"/>
      <c r="AW372" s="75"/>
    </row>
    <row r="373" spans="1:49">
      <c r="A373" s="69">
        <v>20699</v>
      </c>
      <c r="B373" s="82">
        <v>-4.3999999999999997E-2</v>
      </c>
      <c r="C373" s="65">
        <v>-3.1899999999999998E-2</v>
      </c>
      <c r="D373" s="65">
        <v>2.5000000000000001E-3</v>
      </c>
      <c r="E373" s="65">
        <v>2.9666666666666669E-3</v>
      </c>
      <c r="F373" s="65">
        <v>3.0249999999999999E-3</v>
      </c>
      <c r="G373" s="65">
        <v>2.995833333333333E-3</v>
      </c>
      <c r="H373" s="65">
        <v>3.0999999999999999E-3</v>
      </c>
      <c r="I373" s="65">
        <f t="shared" si="55"/>
        <v>-4.65E-2</v>
      </c>
      <c r="J373" s="65">
        <f t="shared" si="59"/>
        <v>-4.6995833333333334E-2</v>
      </c>
      <c r="K373" s="65">
        <f t="shared" si="60"/>
        <v>-3.4999999999999996E-2</v>
      </c>
      <c r="L373" s="73">
        <f t="shared" si="56"/>
        <v>8.0844441124304556E-2</v>
      </c>
      <c r="M373" s="73">
        <f t="shared" si="57"/>
        <v>0.03</v>
      </c>
      <c r="N373" s="73">
        <f t="shared" si="61"/>
        <v>3.5949999999999996E-2</v>
      </c>
      <c r="O373" s="74">
        <f t="shared" si="58"/>
        <v>5.0844441124304557E-2</v>
      </c>
      <c r="P373" s="73">
        <f t="shared" si="62"/>
        <v>4.489444112430456E-2</v>
      </c>
      <c r="Q373" s="73">
        <f t="shared" si="63"/>
        <v>4.4122740745084377E-2</v>
      </c>
      <c r="R373" s="73">
        <f t="shared" si="64"/>
        <v>3.7199999999999997E-2</v>
      </c>
      <c r="S373" s="74">
        <f t="shared" si="65"/>
        <v>6.9227407450843798E-3</v>
      </c>
      <c r="U373" s="75"/>
      <c r="V373" s="75"/>
      <c r="W373" s="75"/>
      <c r="X373" s="75"/>
      <c r="Y373" s="75"/>
      <c r="Z373" s="75"/>
      <c r="AA373" s="75"/>
      <c r="AB373" s="75"/>
      <c r="AC373" s="75"/>
      <c r="AE373" s="75"/>
      <c r="AF373" s="75"/>
      <c r="AG373" s="75"/>
      <c r="AH373" s="75"/>
      <c r="AI373" s="75"/>
      <c r="AJ373" s="75"/>
      <c r="AK373" s="75"/>
      <c r="AL373" s="75"/>
      <c r="AM373" s="75"/>
      <c r="AO373" s="75"/>
      <c r="AP373" s="75"/>
      <c r="AQ373" s="75"/>
      <c r="AR373" s="75"/>
      <c r="AS373" s="75"/>
      <c r="AT373" s="75"/>
      <c r="AU373" s="75"/>
      <c r="AV373" s="75"/>
      <c r="AW373" s="75"/>
    </row>
    <row r="374" spans="1:49">
      <c r="A374" s="69">
        <v>20729</v>
      </c>
      <c r="B374" s="82">
        <v>6.6E-3</v>
      </c>
      <c r="C374" s="65">
        <v>6.3E-3</v>
      </c>
      <c r="D374" s="65">
        <v>2.8999999999999998E-3</v>
      </c>
      <c r="E374" s="65">
        <v>2.9916666666666663E-3</v>
      </c>
      <c r="F374" s="65">
        <v>3.075E-3</v>
      </c>
      <c r="G374" s="65">
        <v>3.0333333333333336E-3</v>
      </c>
      <c r="H374" s="65">
        <v>3.1583333333333337E-3</v>
      </c>
      <c r="I374" s="65">
        <f t="shared" si="55"/>
        <v>3.7000000000000002E-3</v>
      </c>
      <c r="J374" s="65">
        <f t="shared" si="59"/>
        <v>3.5666666666666663E-3</v>
      </c>
      <c r="K374" s="65">
        <f t="shared" si="60"/>
        <v>3.1416666666666663E-3</v>
      </c>
      <c r="L374" s="73">
        <f t="shared" si="56"/>
        <v>0.11977975960860987</v>
      </c>
      <c r="M374" s="73">
        <f t="shared" si="57"/>
        <v>3.4799999999999998E-2</v>
      </c>
      <c r="N374" s="73">
        <f t="shared" si="61"/>
        <v>3.6400000000000002E-2</v>
      </c>
      <c r="O374" s="74">
        <f t="shared" si="58"/>
        <v>8.4979759608609873E-2</v>
      </c>
      <c r="P374" s="73">
        <f t="shared" si="62"/>
        <v>8.3379759608609869E-2</v>
      </c>
      <c r="Q374" s="73">
        <f t="shared" si="63"/>
        <v>5.9708234000784621E-2</v>
      </c>
      <c r="R374" s="73">
        <f t="shared" si="64"/>
        <v>3.7900000000000003E-2</v>
      </c>
      <c r="S374" s="74">
        <f t="shared" si="65"/>
        <v>2.1808234000784618E-2</v>
      </c>
      <c r="U374" s="75"/>
      <c r="V374" s="75"/>
      <c r="W374" s="75"/>
      <c r="X374" s="75"/>
      <c r="Y374" s="75"/>
      <c r="Z374" s="75"/>
      <c r="AA374" s="75"/>
      <c r="AB374" s="75"/>
      <c r="AC374" s="75"/>
      <c r="AE374" s="75"/>
      <c r="AF374" s="75"/>
      <c r="AG374" s="75"/>
      <c r="AH374" s="75"/>
      <c r="AI374" s="75"/>
      <c r="AJ374" s="75"/>
      <c r="AK374" s="75"/>
      <c r="AL374" s="75"/>
      <c r="AM374" s="75"/>
      <c r="AO374" s="75"/>
      <c r="AP374" s="75"/>
      <c r="AQ374" s="75"/>
      <c r="AR374" s="75"/>
      <c r="AS374" s="75"/>
      <c r="AT374" s="75"/>
      <c r="AU374" s="75"/>
      <c r="AV374" s="75"/>
      <c r="AW374" s="75"/>
    </row>
    <row r="375" spans="1:49">
      <c r="A375" s="69">
        <v>20760</v>
      </c>
      <c r="B375" s="82">
        <v>-5.0000000000000001E-3</v>
      </c>
      <c r="C375" s="65">
        <v>2.8000000000000004E-3</v>
      </c>
      <c r="D375" s="65">
        <v>2.7000000000000001E-3</v>
      </c>
      <c r="E375" s="65">
        <v>3.075E-3</v>
      </c>
      <c r="F375" s="65">
        <v>3.133333333333333E-3</v>
      </c>
      <c r="G375" s="65">
        <v>3.1041666666666665E-3</v>
      </c>
      <c r="H375" s="65">
        <v>3.1833333333333336E-3</v>
      </c>
      <c r="I375" s="65">
        <f t="shared" si="55"/>
        <v>-7.7000000000000002E-3</v>
      </c>
      <c r="J375" s="65">
        <f t="shared" si="59"/>
        <v>-8.1041666666666658E-3</v>
      </c>
      <c r="K375" s="65">
        <f t="shared" si="60"/>
        <v>-3.8333333333333318E-4</v>
      </c>
      <c r="L375" s="73">
        <f t="shared" si="56"/>
        <v>2.9076254558572545E-2</v>
      </c>
      <c r="M375" s="73">
        <f t="shared" si="57"/>
        <v>3.2399999999999998E-2</v>
      </c>
      <c r="N375" s="73">
        <f t="shared" si="61"/>
        <v>3.7249999999999998E-2</v>
      </c>
      <c r="O375" s="74">
        <f t="shared" si="58"/>
        <v>-3.3237454414274531E-3</v>
      </c>
      <c r="P375" s="73">
        <f t="shared" si="62"/>
        <v>-8.1737454414274532E-3</v>
      </c>
      <c r="Q375" s="73">
        <f t="shared" si="63"/>
        <v>3.2525667563143346E-2</v>
      </c>
      <c r="R375" s="73">
        <f t="shared" si="64"/>
        <v>3.8200000000000005E-2</v>
      </c>
      <c r="S375" s="74">
        <f t="shared" si="65"/>
        <v>-5.6743324368566592E-3</v>
      </c>
      <c r="U375" s="75"/>
      <c r="V375" s="75"/>
      <c r="W375" s="75"/>
      <c r="X375" s="75"/>
      <c r="Y375" s="75"/>
      <c r="Z375" s="75"/>
      <c r="AA375" s="75"/>
      <c r="AB375" s="75"/>
      <c r="AC375" s="75"/>
      <c r="AE375" s="75"/>
      <c r="AF375" s="75"/>
      <c r="AG375" s="75"/>
      <c r="AH375" s="75"/>
      <c r="AI375" s="75"/>
      <c r="AJ375" s="75"/>
      <c r="AK375" s="75"/>
      <c r="AL375" s="75"/>
      <c r="AM375" s="75"/>
      <c r="AO375" s="75"/>
      <c r="AP375" s="75"/>
      <c r="AQ375" s="75"/>
      <c r="AR375" s="75"/>
      <c r="AS375" s="75"/>
      <c r="AT375" s="75"/>
      <c r="AU375" s="75"/>
      <c r="AV375" s="75"/>
      <c r="AW375" s="75"/>
    </row>
    <row r="376" spans="1:49">
      <c r="A376" s="69">
        <v>20790</v>
      </c>
      <c r="B376" s="82">
        <v>3.6999999999999998E-2</v>
      </c>
      <c r="C376" s="65">
        <v>1.04E-2</v>
      </c>
      <c r="D376" s="65">
        <v>2.7999999999999995E-3</v>
      </c>
      <c r="E376" s="65">
        <v>3.1250000000000002E-3</v>
      </c>
      <c r="F376" s="65">
        <v>3.2083333333333334E-3</v>
      </c>
      <c r="G376" s="65">
        <v>3.1666666666666666E-3</v>
      </c>
      <c r="H376" s="65">
        <v>3.2583333333333336E-3</v>
      </c>
      <c r="I376" s="65">
        <f t="shared" si="55"/>
        <v>3.4200000000000001E-2</v>
      </c>
      <c r="J376" s="65">
        <f t="shared" si="59"/>
        <v>3.3833333333333333E-2</v>
      </c>
      <c r="K376" s="65">
        <f t="shared" si="60"/>
        <v>7.141666666666666E-3</v>
      </c>
      <c r="L376" s="73">
        <f t="shared" si="56"/>
        <v>6.5553745359200777E-2</v>
      </c>
      <c r="M376" s="73">
        <f t="shared" si="57"/>
        <v>3.3599999999999991E-2</v>
      </c>
      <c r="N376" s="73">
        <f t="shared" si="61"/>
        <v>3.7999999999999999E-2</v>
      </c>
      <c r="O376" s="74">
        <f t="shared" si="58"/>
        <v>3.1953745359200786E-2</v>
      </c>
      <c r="P376" s="73">
        <f t="shared" si="62"/>
        <v>2.7553745359200778E-2</v>
      </c>
      <c r="Q376" s="73">
        <f t="shared" si="63"/>
        <v>5.0300950876673856E-2</v>
      </c>
      <c r="R376" s="73">
        <f t="shared" si="64"/>
        <v>3.9100000000000003E-2</v>
      </c>
      <c r="S376" s="74">
        <f t="shared" si="65"/>
        <v>1.1200950876673853E-2</v>
      </c>
      <c r="U376" s="75"/>
      <c r="V376" s="75"/>
      <c r="W376" s="75"/>
      <c r="X376" s="75"/>
      <c r="Y376" s="75"/>
      <c r="Z376" s="75"/>
      <c r="AA376" s="75"/>
      <c r="AB376" s="75"/>
      <c r="AC376" s="75"/>
      <c r="AE376" s="75"/>
      <c r="AF376" s="75"/>
      <c r="AG376" s="75"/>
      <c r="AH376" s="75"/>
      <c r="AI376" s="75"/>
      <c r="AJ376" s="75"/>
      <c r="AK376" s="75"/>
      <c r="AL376" s="75"/>
      <c r="AM376" s="75"/>
      <c r="AO376" s="75"/>
      <c r="AP376" s="75"/>
      <c r="AQ376" s="75"/>
      <c r="AR376" s="75"/>
      <c r="AS376" s="75"/>
      <c r="AT376" s="75"/>
      <c r="AU376" s="75"/>
      <c r="AV376" s="75"/>
      <c r="AW376" s="75"/>
    </row>
    <row r="377" spans="1:49">
      <c r="A377" s="69">
        <v>20821</v>
      </c>
      <c r="B377" s="82">
        <v>-4.0099999999999997E-2</v>
      </c>
      <c r="C377" s="65">
        <v>3.2399999999999998E-2</v>
      </c>
      <c r="D377" s="65">
        <v>2.8999999999999998E-3</v>
      </c>
      <c r="E377" s="65">
        <v>3.1416666666666663E-3</v>
      </c>
      <c r="F377" s="65">
        <v>3.2416666666666666E-3</v>
      </c>
      <c r="G377" s="65">
        <v>3.1916666666666664E-3</v>
      </c>
      <c r="H377" s="65">
        <v>3.3E-3</v>
      </c>
      <c r="I377" s="65">
        <f t="shared" si="55"/>
        <v>-4.2999999999999997E-2</v>
      </c>
      <c r="J377" s="65">
        <f t="shared" si="59"/>
        <v>-4.3291666666666666E-2</v>
      </c>
      <c r="K377" s="65">
        <f t="shared" si="60"/>
        <v>2.9099999999999997E-2</v>
      </c>
      <c r="L377" s="73">
        <f t="shared" si="56"/>
        <v>5.9592914296381805E-2</v>
      </c>
      <c r="M377" s="73">
        <f t="shared" si="57"/>
        <v>3.4799999999999998E-2</v>
      </c>
      <c r="N377" s="73">
        <f t="shared" si="61"/>
        <v>3.8300000000000001E-2</v>
      </c>
      <c r="O377" s="74">
        <f t="shared" si="58"/>
        <v>2.4792914296381807E-2</v>
      </c>
      <c r="P377" s="73">
        <f t="shared" si="62"/>
        <v>2.1292914296381804E-2</v>
      </c>
      <c r="Q377" s="73">
        <f t="shared" si="63"/>
        <v>8.1087439366976932E-2</v>
      </c>
      <c r="R377" s="73">
        <f t="shared" si="64"/>
        <v>3.9599999999999996E-2</v>
      </c>
      <c r="S377" s="74">
        <f t="shared" si="65"/>
        <v>4.1487439366976936E-2</v>
      </c>
      <c r="U377" s="75"/>
      <c r="V377" s="75"/>
      <c r="W377" s="75"/>
      <c r="X377" s="75"/>
      <c r="Y377" s="75"/>
      <c r="Z377" s="75"/>
      <c r="AA377" s="75"/>
      <c r="AB377" s="75"/>
      <c r="AC377" s="75"/>
      <c r="AE377" s="75"/>
      <c r="AF377" s="75"/>
      <c r="AG377" s="75"/>
      <c r="AH377" s="75"/>
      <c r="AI377" s="75"/>
      <c r="AJ377" s="75"/>
      <c r="AK377" s="75"/>
      <c r="AL377" s="75"/>
      <c r="AM377" s="75"/>
      <c r="AO377" s="75"/>
      <c r="AP377" s="75"/>
      <c r="AQ377" s="75"/>
      <c r="AR377" s="75"/>
      <c r="AS377" s="75"/>
      <c r="AT377" s="75"/>
      <c r="AU377" s="75"/>
      <c r="AV377" s="75"/>
      <c r="AW377" s="75"/>
    </row>
    <row r="378" spans="1:49">
      <c r="A378" s="69">
        <v>20852</v>
      </c>
      <c r="B378" s="82">
        <v>-2.64E-2</v>
      </c>
      <c r="C378" s="65">
        <v>-6.0999999999999995E-3</v>
      </c>
      <c r="D378" s="65">
        <v>2.5000000000000001E-3</v>
      </c>
      <c r="E378" s="65">
        <v>3.0583333333333335E-3</v>
      </c>
      <c r="F378" s="65">
        <v>3.1916666666666664E-3</v>
      </c>
      <c r="G378" s="65">
        <v>3.1250000000000002E-3</v>
      </c>
      <c r="H378" s="65">
        <v>3.3749999999999995E-3</v>
      </c>
      <c r="I378" s="65">
        <f t="shared" si="55"/>
        <v>-2.8899999999999999E-2</v>
      </c>
      <c r="J378" s="65">
        <f t="shared" si="59"/>
        <v>-2.9524999999999999E-2</v>
      </c>
      <c r="K378" s="65">
        <f t="shared" si="60"/>
        <v>-9.474999999999999E-3</v>
      </c>
      <c r="L378" s="73">
        <f t="shared" si="56"/>
        <v>-9.2963974272955996E-3</v>
      </c>
      <c r="M378" s="73">
        <f t="shared" si="57"/>
        <v>0.03</v>
      </c>
      <c r="N378" s="73">
        <f t="shared" si="61"/>
        <v>3.7500000000000006E-2</v>
      </c>
      <c r="O378" s="74">
        <f t="shared" si="58"/>
        <v>-3.9296397427295598E-2</v>
      </c>
      <c r="P378" s="73">
        <f t="shared" si="62"/>
        <v>-4.6796397427295605E-2</v>
      </c>
      <c r="Q378" s="73">
        <f t="shared" si="63"/>
        <v>5.5701322447276658E-2</v>
      </c>
      <c r="R378" s="73">
        <f t="shared" si="64"/>
        <v>4.0499999999999994E-2</v>
      </c>
      <c r="S378" s="74">
        <f t="shared" si="65"/>
        <v>1.5201322447276663E-2</v>
      </c>
      <c r="U378" s="75"/>
      <c r="V378" s="75"/>
      <c r="W378" s="75"/>
      <c r="X378" s="75"/>
      <c r="Y378" s="75"/>
      <c r="Z378" s="75"/>
      <c r="AA378" s="75"/>
      <c r="AB378" s="75"/>
      <c r="AC378" s="75"/>
      <c r="AE378" s="75"/>
      <c r="AF378" s="75"/>
      <c r="AG378" s="75"/>
      <c r="AH378" s="75"/>
      <c r="AI378" s="75"/>
      <c r="AJ378" s="75"/>
      <c r="AK378" s="75"/>
      <c r="AL378" s="75"/>
      <c r="AM378" s="75"/>
      <c r="AO378" s="75"/>
      <c r="AP378" s="75"/>
      <c r="AQ378" s="75"/>
      <c r="AR378" s="75"/>
      <c r="AS378" s="75"/>
      <c r="AT378" s="75"/>
      <c r="AU378" s="75"/>
      <c r="AV378" s="75"/>
      <c r="AW378" s="75"/>
    </row>
    <row r="379" spans="1:49">
      <c r="A379" s="69">
        <v>20880</v>
      </c>
      <c r="B379" s="82">
        <v>2.1499999999999998E-2</v>
      </c>
      <c r="C379" s="65">
        <v>7.8000000000000005E-3</v>
      </c>
      <c r="D379" s="65">
        <v>2.5999999999999999E-3</v>
      </c>
      <c r="E379" s="65">
        <v>3.0499999999999998E-3</v>
      </c>
      <c r="F379" s="65">
        <v>3.1666666666666666E-3</v>
      </c>
      <c r="G379" s="65">
        <v>3.1083333333333327E-3</v>
      </c>
      <c r="H379" s="65">
        <v>3.3749999999999995E-3</v>
      </c>
      <c r="I379" s="65">
        <f t="shared" si="55"/>
        <v>1.89E-2</v>
      </c>
      <c r="J379" s="65">
        <f t="shared" si="59"/>
        <v>1.8391666666666667E-2</v>
      </c>
      <c r="K379" s="65">
        <f t="shared" si="60"/>
        <v>4.425000000000001E-3</v>
      </c>
      <c r="L379" s="73">
        <f t="shared" si="56"/>
        <v>-5.508521939494182E-2</v>
      </c>
      <c r="M379" s="73">
        <f t="shared" si="57"/>
        <v>3.1199999999999999E-2</v>
      </c>
      <c r="N379" s="73">
        <f t="shared" si="61"/>
        <v>3.7299999999999993E-2</v>
      </c>
      <c r="O379" s="74">
        <f t="shared" si="58"/>
        <v>-8.6285219394941826E-2</v>
      </c>
      <c r="P379" s="73">
        <f t="shared" si="62"/>
        <v>-9.238521939494182E-2</v>
      </c>
      <c r="Q379" s="73">
        <f t="shared" si="63"/>
        <v>2.3605727114071051E-2</v>
      </c>
      <c r="R379" s="73">
        <f t="shared" si="64"/>
        <v>4.0499999999999994E-2</v>
      </c>
      <c r="S379" s="74">
        <f t="shared" si="65"/>
        <v>-1.6894272885928943E-2</v>
      </c>
      <c r="U379" s="75"/>
      <c r="V379" s="75"/>
      <c r="W379" s="75"/>
      <c r="X379" s="75"/>
      <c r="Y379" s="75"/>
      <c r="Z379" s="75"/>
      <c r="AA379" s="75"/>
      <c r="AB379" s="75"/>
      <c r="AC379" s="75"/>
      <c r="AE379" s="75"/>
      <c r="AF379" s="75"/>
      <c r="AG379" s="75"/>
      <c r="AH379" s="75"/>
      <c r="AI379" s="75"/>
      <c r="AJ379" s="75"/>
      <c r="AK379" s="75"/>
      <c r="AL379" s="75"/>
      <c r="AM379" s="75"/>
      <c r="AO379" s="75"/>
      <c r="AP379" s="75"/>
      <c r="AQ379" s="75"/>
      <c r="AR379" s="75"/>
      <c r="AS379" s="75"/>
      <c r="AT379" s="75"/>
      <c r="AU379" s="75"/>
      <c r="AV379" s="75"/>
      <c r="AW379" s="75"/>
    </row>
    <row r="380" spans="1:49">
      <c r="A380" s="69">
        <v>20911</v>
      </c>
      <c r="B380" s="82">
        <v>3.8800000000000001E-2</v>
      </c>
      <c r="C380" s="65">
        <v>4.0199999999999993E-2</v>
      </c>
      <c r="D380" s="65">
        <v>2.8999999999999998E-3</v>
      </c>
      <c r="E380" s="65">
        <v>3.0583333333333335E-3</v>
      </c>
      <c r="F380" s="65">
        <v>3.1583333333333337E-3</v>
      </c>
      <c r="G380" s="65">
        <v>3.1083333333333336E-3</v>
      </c>
      <c r="H380" s="65">
        <v>3.3416666666666668E-3</v>
      </c>
      <c r="I380" s="65">
        <f t="shared" si="55"/>
        <v>3.5900000000000001E-2</v>
      </c>
      <c r="J380" s="65">
        <f t="shared" si="59"/>
        <v>3.569166666666667E-2</v>
      </c>
      <c r="K380" s="65">
        <f t="shared" si="60"/>
        <v>3.6858333333333326E-2</v>
      </c>
      <c r="L380" s="73">
        <f t="shared" si="56"/>
        <v>-1.8029737802586543E-2</v>
      </c>
      <c r="M380" s="73">
        <f t="shared" si="57"/>
        <v>3.4799999999999998E-2</v>
      </c>
      <c r="N380" s="73">
        <f t="shared" si="61"/>
        <v>3.73E-2</v>
      </c>
      <c r="O380" s="74">
        <f t="shared" si="58"/>
        <v>-5.2829737802586541E-2</v>
      </c>
      <c r="P380" s="73">
        <f t="shared" si="62"/>
        <v>-5.5329737802586543E-2</v>
      </c>
      <c r="Q380" s="73">
        <f t="shared" si="63"/>
        <v>9.6216078805782868E-2</v>
      </c>
      <c r="R380" s="73">
        <f t="shared" si="64"/>
        <v>4.0100000000000004E-2</v>
      </c>
      <c r="S380" s="74">
        <f t="shared" si="65"/>
        <v>5.6116078805782864E-2</v>
      </c>
      <c r="U380" s="75"/>
      <c r="V380" s="75"/>
      <c r="W380" s="75"/>
      <c r="X380" s="75"/>
      <c r="Y380" s="75"/>
      <c r="Z380" s="75"/>
      <c r="AA380" s="75"/>
      <c r="AB380" s="75"/>
      <c r="AC380" s="75"/>
      <c r="AE380" s="75"/>
      <c r="AF380" s="75"/>
      <c r="AG380" s="75"/>
      <c r="AH380" s="75"/>
      <c r="AI380" s="75"/>
      <c r="AJ380" s="75"/>
      <c r="AK380" s="75"/>
      <c r="AL380" s="75"/>
      <c r="AM380" s="75"/>
      <c r="AO380" s="75"/>
      <c r="AP380" s="75"/>
      <c r="AQ380" s="75"/>
      <c r="AR380" s="75"/>
      <c r="AS380" s="75"/>
      <c r="AT380" s="75"/>
      <c r="AU380" s="75"/>
      <c r="AV380" s="75"/>
      <c r="AW380" s="75"/>
    </row>
    <row r="381" spans="1:49">
      <c r="A381" s="69">
        <v>20941</v>
      </c>
      <c r="B381" s="82">
        <v>4.3700000000000003E-2</v>
      </c>
      <c r="C381" s="65">
        <v>1.8000000000000002E-2</v>
      </c>
      <c r="D381" s="65">
        <v>2.8999999999999998E-3</v>
      </c>
      <c r="E381" s="65">
        <v>3.1166666666666669E-3</v>
      </c>
      <c r="F381" s="65">
        <v>3.1916666666666664E-3</v>
      </c>
      <c r="G381" s="65">
        <v>3.1541666666666667E-3</v>
      </c>
      <c r="H381" s="65">
        <v>3.3416666666666668E-3</v>
      </c>
      <c r="I381" s="65">
        <f t="shared" si="55"/>
        <v>4.0800000000000003E-2</v>
      </c>
      <c r="J381" s="65">
        <f t="shared" si="59"/>
        <v>4.0545833333333337E-2</v>
      </c>
      <c r="K381" s="65">
        <f t="shared" si="60"/>
        <v>1.4658333333333336E-2</v>
      </c>
      <c r="L381" s="73">
        <f t="shared" si="56"/>
        <v>8.9489064160136689E-2</v>
      </c>
      <c r="M381" s="73">
        <f t="shared" si="57"/>
        <v>3.4799999999999998E-2</v>
      </c>
      <c r="N381" s="73">
        <f t="shared" si="61"/>
        <v>3.7850000000000002E-2</v>
      </c>
      <c r="O381" s="74">
        <f t="shared" si="58"/>
        <v>5.4689064160136691E-2</v>
      </c>
      <c r="P381" s="73">
        <f t="shared" si="62"/>
        <v>5.1639064160136687E-2</v>
      </c>
      <c r="Q381" s="73">
        <f t="shared" si="63"/>
        <v>0.13156354514731983</v>
      </c>
      <c r="R381" s="73">
        <f t="shared" si="64"/>
        <v>4.0100000000000004E-2</v>
      </c>
      <c r="S381" s="74">
        <f t="shared" si="65"/>
        <v>9.146354514731983E-2</v>
      </c>
      <c r="U381" s="75"/>
      <c r="V381" s="75"/>
      <c r="W381" s="75"/>
      <c r="X381" s="75"/>
      <c r="Y381" s="75"/>
      <c r="Z381" s="75"/>
      <c r="AA381" s="75"/>
      <c r="AB381" s="75"/>
      <c r="AC381" s="75"/>
      <c r="AE381" s="75"/>
      <c r="AF381" s="75"/>
      <c r="AG381" s="75"/>
      <c r="AH381" s="75"/>
      <c r="AI381" s="75"/>
      <c r="AJ381" s="75"/>
      <c r="AK381" s="75"/>
      <c r="AL381" s="75"/>
      <c r="AM381" s="75"/>
      <c r="AO381" s="75"/>
      <c r="AP381" s="75"/>
      <c r="AQ381" s="75"/>
      <c r="AR381" s="75"/>
      <c r="AS381" s="75"/>
      <c r="AT381" s="75"/>
      <c r="AU381" s="75"/>
      <c r="AV381" s="75"/>
      <c r="AW381" s="75"/>
    </row>
    <row r="382" spans="1:49">
      <c r="A382" s="69">
        <v>20972</v>
      </c>
      <c r="B382" s="82">
        <v>4.0000000000000002E-4</v>
      </c>
      <c r="C382" s="65">
        <v>-4.1800000000000004E-2</v>
      </c>
      <c r="D382" s="65">
        <v>2.5000000000000001E-3</v>
      </c>
      <c r="E382" s="65">
        <v>3.2583333333333336E-3</v>
      </c>
      <c r="F382" s="65">
        <v>3.3166666666666665E-3</v>
      </c>
      <c r="G382" s="65">
        <v>3.2875000000000001E-3</v>
      </c>
      <c r="H382" s="65">
        <v>3.4083333333333331E-3</v>
      </c>
      <c r="I382" s="65">
        <f t="shared" si="55"/>
        <v>-2.0999999999999999E-3</v>
      </c>
      <c r="J382" s="65">
        <f t="shared" si="59"/>
        <v>-2.8874999999999999E-3</v>
      </c>
      <c r="K382" s="65">
        <f t="shared" si="60"/>
        <v>-4.5208333333333336E-2</v>
      </c>
      <c r="L382" s="73">
        <f t="shared" si="56"/>
        <v>4.7098529912384057E-2</v>
      </c>
      <c r="M382" s="73">
        <f t="shared" si="57"/>
        <v>0.03</v>
      </c>
      <c r="N382" s="73">
        <f t="shared" si="61"/>
        <v>3.9449999999999999E-2</v>
      </c>
      <c r="O382" s="74">
        <f t="shared" si="58"/>
        <v>1.7098529912384058E-2</v>
      </c>
      <c r="P382" s="73">
        <f t="shared" si="62"/>
        <v>7.6485299123840583E-3</v>
      </c>
      <c r="Q382" s="73">
        <f t="shared" si="63"/>
        <v>6.1858964802822491E-2</v>
      </c>
      <c r="R382" s="73">
        <f t="shared" si="64"/>
        <v>4.0899999999999999E-2</v>
      </c>
      <c r="S382" s="74">
        <f t="shared" si="65"/>
        <v>2.0958964802822493E-2</v>
      </c>
      <c r="U382" s="75"/>
      <c r="V382" s="75"/>
      <c r="W382" s="75"/>
      <c r="X382" s="75"/>
      <c r="Y382" s="75"/>
      <c r="Z382" s="75"/>
      <c r="AA382" s="75"/>
      <c r="AB382" s="75"/>
      <c r="AC382" s="75"/>
      <c r="AE382" s="75"/>
      <c r="AF382" s="75"/>
      <c r="AG382" s="75"/>
      <c r="AH382" s="75"/>
      <c r="AI382" s="75"/>
      <c r="AJ382" s="75"/>
      <c r="AK382" s="75"/>
      <c r="AL382" s="75"/>
      <c r="AM382" s="75"/>
      <c r="AO382" s="75"/>
      <c r="AP382" s="75"/>
      <c r="AQ382" s="75"/>
      <c r="AR382" s="75"/>
      <c r="AS382" s="75"/>
      <c r="AT382" s="75"/>
      <c r="AU382" s="75"/>
      <c r="AV382" s="75"/>
      <c r="AW382" s="75"/>
    </row>
    <row r="383" spans="1:49">
      <c r="A383" s="69">
        <v>21002</v>
      </c>
      <c r="B383" s="82">
        <v>1.3100000000000001E-2</v>
      </c>
      <c r="C383" s="65">
        <v>3.5000000000000005E-3</v>
      </c>
      <c r="D383" s="65">
        <v>3.3E-3</v>
      </c>
      <c r="E383" s="65">
        <v>3.3250000000000003E-3</v>
      </c>
      <c r="F383" s="65">
        <v>3.4166666666666664E-3</v>
      </c>
      <c r="G383" s="65">
        <v>3.3708333333333329E-3</v>
      </c>
      <c r="H383" s="65">
        <v>3.5000000000000005E-3</v>
      </c>
      <c r="I383" s="65">
        <f t="shared" si="55"/>
        <v>9.7999999999999997E-3</v>
      </c>
      <c r="J383" s="65">
        <f t="shared" si="59"/>
        <v>9.7291666666666672E-3</v>
      </c>
      <c r="K383" s="65">
        <f t="shared" si="60"/>
        <v>0</v>
      </c>
      <c r="L383" s="73">
        <f t="shared" si="56"/>
        <v>7.4221468701201054E-3</v>
      </c>
      <c r="M383" s="73">
        <f t="shared" si="57"/>
        <v>3.9599999999999996E-2</v>
      </c>
      <c r="N383" s="73">
        <f t="shared" si="61"/>
        <v>4.0449999999999993E-2</v>
      </c>
      <c r="O383" s="74">
        <f t="shared" si="58"/>
        <v>-3.2177853129879891E-2</v>
      </c>
      <c r="P383" s="73">
        <f t="shared" si="62"/>
        <v>-3.3027853129879887E-2</v>
      </c>
      <c r="Q383" s="73">
        <f t="shared" si="63"/>
        <v>1.2423250526966578E-2</v>
      </c>
      <c r="R383" s="73">
        <f t="shared" si="64"/>
        <v>4.200000000000001E-2</v>
      </c>
      <c r="S383" s="74">
        <f t="shared" si="65"/>
        <v>-2.9576749473033431E-2</v>
      </c>
      <c r="U383" s="75"/>
      <c r="V383" s="75"/>
      <c r="W383" s="75"/>
      <c r="X383" s="75"/>
      <c r="Y383" s="75"/>
      <c r="Z383" s="75"/>
      <c r="AA383" s="75"/>
      <c r="AB383" s="75"/>
      <c r="AC383" s="75"/>
      <c r="AE383" s="75"/>
      <c r="AF383" s="75"/>
      <c r="AG383" s="75"/>
      <c r="AH383" s="75"/>
      <c r="AI383" s="75"/>
      <c r="AJ383" s="75"/>
      <c r="AK383" s="75"/>
      <c r="AL383" s="75"/>
      <c r="AM383" s="75"/>
      <c r="AO383" s="75"/>
      <c r="AP383" s="75"/>
      <c r="AQ383" s="75"/>
      <c r="AR383" s="75"/>
      <c r="AS383" s="75"/>
      <c r="AT383" s="75"/>
      <c r="AU383" s="75"/>
      <c r="AV383" s="75"/>
      <c r="AW383" s="75"/>
    </row>
    <row r="384" spans="1:49">
      <c r="A384" s="69">
        <v>21033</v>
      </c>
      <c r="B384" s="82">
        <v>-5.0500000000000003E-2</v>
      </c>
      <c r="C384" s="65">
        <v>-2.9400000000000003E-2</v>
      </c>
      <c r="D384" s="65">
        <v>3.0000000000000001E-3</v>
      </c>
      <c r="E384" s="65">
        <v>3.4166666666666664E-3</v>
      </c>
      <c r="F384" s="65">
        <v>3.5083333333333334E-3</v>
      </c>
      <c r="G384" s="65">
        <v>3.4624999999999994E-3</v>
      </c>
      <c r="H384" s="65">
        <v>3.6416666666666667E-3</v>
      </c>
      <c r="I384" s="65">
        <f t="shared" si="55"/>
        <v>-5.3500000000000006E-2</v>
      </c>
      <c r="J384" s="65">
        <f t="shared" si="59"/>
        <v>-5.3962500000000004E-2</v>
      </c>
      <c r="K384" s="65">
        <f t="shared" si="60"/>
        <v>-3.3041666666666671E-2</v>
      </c>
      <c r="L384" s="73">
        <f t="shared" si="56"/>
        <v>-1.1013928398284745E-2</v>
      </c>
      <c r="M384" s="73">
        <f t="shared" si="57"/>
        <v>3.6000000000000004E-2</v>
      </c>
      <c r="N384" s="73">
        <f t="shared" si="61"/>
        <v>4.154999999999999E-2</v>
      </c>
      <c r="O384" s="74">
        <f t="shared" si="58"/>
        <v>-4.7013928398284749E-2</v>
      </c>
      <c r="P384" s="73">
        <f t="shared" si="62"/>
        <v>-5.2563928398284734E-2</v>
      </c>
      <c r="Q384" s="73">
        <f t="shared" si="63"/>
        <v>8.7855527784355125E-3</v>
      </c>
      <c r="R384" s="73">
        <f t="shared" si="64"/>
        <v>4.3700000000000003E-2</v>
      </c>
      <c r="S384" s="74">
        <f t="shared" si="65"/>
        <v>-3.491444722156449E-2</v>
      </c>
      <c r="U384" s="75"/>
      <c r="V384" s="75"/>
      <c r="W384" s="75"/>
      <c r="X384" s="75"/>
      <c r="Y384" s="75"/>
      <c r="Z384" s="75"/>
      <c r="AA384" s="75"/>
      <c r="AB384" s="75"/>
      <c r="AC384" s="75"/>
      <c r="AE384" s="75"/>
      <c r="AF384" s="75"/>
      <c r="AG384" s="75"/>
      <c r="AH384" s="75"/>
      <c r="AI384" s="75"/>
      <c r="AJ384" s="75"/>
      <c r="AK384" s="75"/>
      <c r="AL384" s="75"/>
      <c r="AM384" s="75"/>
      <c r="AO384" s="75"/>
      <c r="AP384" s="75"/>
      <c r="AQ384" s="75"/>
      <c r="AR384" s="75"/>
      <c r="AS384" s="75"/>
      <c r="AT384" s="75"/>
      <c r="AU384" s="75"/>
      <c r="AV384" s="75"/>
      <c r="AW384" s="75"/>
    </row>
    <row r="385" spans="1:49">
      <c r="A385" s="69">
        <v>21064</v>
      </c>
      <c r="B385" s="82">
        <v>-6.0199999999999997E-2</v>
      </c>
      <c r="C385" s="65">
        <v>-1.3800000000000002E-2</v>
      </c>
      <c r="D385" s="65">
        <v>3.0999999999999999E-3</v>
      </c>
      <c r="E385" s="65">
        <v>3.4333333333333334E-3</v>
      </c>
      <c r="F385" s="65">
        <v>3.5499999999999998E-3</v>
      </c>
      <c r="G385" s="65">
        <v>3.4916666666666664E-3</v>
      </c>
      <c r="H385" s="65">
        <v>3.7916666666666667E-3</v>
      </c>
      <c r="I385" s="65">
        <f t="shared" si="55"/>
        <v>-6.3299999999999995E-2</v>
      </c>
      <c r="J385" s="65">
        <f t="shared" si="59"/>
        <v>-6.369166666666666E-2</v>
      </c>
      <c r="K385" s="65">
        <f t="shared" si="60"/>
        <v>-1.7591666666666669E-2</v>
      </c>
      <c r="L385" s="73">
        <f t="shared" si="56"/>
        <v>-2.777289739404587E-2</v>
      </c>
      <c r="M385" s="73">
        <f t="shared" si="57"/>
        <v>3.7199999999999997E-2</v>
      </c>
      <c r="N385" s="73">
        <f t="shared" si="61"/>
        <v>4.1899999999999993E-2</v>
      </c>
      <c r="O385" s="74">
        <f t="shared" si="58"/>
        <v>-6.4972897394045867E-2</v>
      </c>
      <c r="P385" s="73">
        <f t="shared" si="62"/>
        <v>-6.9672897394045863E-2</v>
      </c>
      <c r="Q385" s="73">
        <f t="shared" si="63"/>
        <v>2.7646226784519001E-2</v>
      </c>
      <c r="R385" s="73">
        <f t="shared" si="64"/>
        <v>4.5499999999999999E-2</v>
      </c>
      <c r="S385" s="74">
        <f t="shared" si="65"/>
        <v>-1.7853773215480997E-2</v>
      </c>
      <c r="U385" s="75"/>
      <c r="V385" s="75"/>
      <c r="W385" s="75"/>
      <c r="X385" s="75"/>
      <c r="Y385" s="75"/>
      <c r="Z385" s="75"/>
      <c r="AA385" s="75"/>
      <c r="AB385" s="75"/>
      <c r="AC385" s="75"/>
      <c r="AE385" s="75"/>
      <c r="AF385" s="75"/>
      <c r="AG385" s="75"/>
      <c r="AH385" s="75"/>
      <c r="AI385" s="75"/>
      <c r="AJ385" s="75"/>
      <c r="AK385" s="75"/>
      <c r="AL385" s="75"/>
      <c r="AM385" s="75"/>
      <c r="AO385" s="75"/>
      <c r="AP385" s="75"/>
      <c r="AQ385" s="75"/>
      <c r="AR385" s="75"/>
      <c r="AS385" s="75"/>
      <c r="AT385" s="75"/>
      <c r="AU385" s="75"/>
      <c r="AV385" s="75"/>
      <c r="AW385" s="75"/>
    </row>
    <row r="386" spans="1:49">
      <c r="A386" s="69">
        <v>21094</v>
      </c>
      <c r="B386" s="82">
        <v>-3.0200000000000001E-2</v>
      </c>
      <c r="C386" s="65">
        <v>-7.4000000000000003E-3</v>
      </c>
      <c r="D386" s="65">
        <v>3.0999999999999999E-3</v>
      </c>
      <c r="E386" s="65">
        <v>3.4166666666666664E-3</v>
      </c>
      <c r="F386" s="65">
        <v>3.5666666666666668E-3</v>
      </c>
      <c r="G386" s="65">
        <v>3.4916666666666664E-3</v>
      </c>
      <c r="H386" s="65">
        <v>3.8416666666666673E-3</v>
      </c>
      <c r="I386" s="65">
        <f t="shared" si="55"/>
        <v>-3.3300000000000003E-2</v>
      </c>
      <c r="J386" s="65">
        <f t="shared" si="59"/>
        <v>-3.3691666666666668E-2</v>
      </c>
      <c r="K386" s="65">
        <f t="shared" si="60"/>
        <v>-1.1241666666666667E-2</v>
      </c>
      <c r="L386" s="73">
        <f t="shared" si="56"/>
        <v>-6.331626852051031E-2</v>
      </c>
      <c r="M386" s="73">
        <f t="shared" si="57"/>
        <v>3.7199999999999997E-2</v>
      </c>
      <c r="N386" s="73">
        <f t="shared" si="61"/>
        <v>4.1899999999999993E-2</v>
      </c>
      <c r="O386" s="74">
        <f t="shared" si="58"/>
        <v>-0.10051626852051031</v>
      </c>
      <c r="P386" s="73">
        <f t="shared" si="62"/>
        <v>-0.1052162685205103</v>
      </c>
      <c r="Q386" s="73">
        <f t="shared" si="63"/>
        <v>1.3655614335996935E-2</v>
      </c>
      <c r="R386" s="73">
        <f t="shared" si="64"/>
        <v>4.6100000000000009E-2</v>
      </c>
      <c r="S386" s="74">
        <f t="shared" si="65"/>
        <v>-3.2444385664003074E-2</v>
      </c>
      <c r="U386" s="75"/>
      <c r="V386" s="75"/>
      <c r="W386" s="75"/>
      <c r="X386" s="75"/>
      <c r="Y386" s="75"/>
      <c r="Z386" s="75"/>
      <c r="AA386" s="75"/>
      <c r="AB386" s="75"/>
      <c r="AC386" s="75"/>
      <c r="AE386" s="75"/>
      <c r="AF386" s="75"/>
      <c r="AG386" s="75"/>
      <c r="AH386" s="75"/>
      <c r="AI386" s="75"/>
      <c r="AJ386" s="75"/>
      <c r="AK386" s="75"/>
      <c r="AL386" s="75"/>
      <c r="AM386" s="75"/>
      <c r="AO386" s="75"/>
      <c r="AP386" s="75"/>
      <c r="AQ386" s="75"/>
      <c r="AR386" s="75"/>
      <c r="AS386" s="75"/>
      <c r="AT386" s="75"/>
      <c r="AU386" s="75"/>
      <c r="AV386" s="75"/>
      <c r="AW386" s="75"/>
    </row>
    <row r="387" spans="1:49">
      <c r="A387" s="69">
        <v>21125</v>
      </c>
      <c r="B387" s="82">
        <v>2.3099999999999999E-2</v>
      </c>
      <c r="C387" s="65">
        <v>4.2799999999999991E-2</v>
      </c>
      <c r="D387" s="65">
        <v>2.8999999999999998E-3</v>
      </c>
      <c r="E387" s="65">
        <v>3.4000000000000002E-3</v>
      </c>
      <c r="F387" s="65">
        <v>3.5750000000000001E-3</v>
      </c>
      <c r="G387" s="65">
        <v>3.4875000000000001E-3</v>
      </c>
      <c r="H387" s="65">
        <v>3.8500000000000001E-3</v>
      </c>
      <c r="I387" s="65">
        <f t="shared" si="55"/>
        <v>2.0199999999999999E-2</v>
      </c>
      <c r="J387" s="65">
        <f t="shared" si="59"/>
        <v>1.9612499999999998E-2</v>
      </c>
      <c r="K387" s="65">
        <f t="shared" si="60"/>
        <v>3.8949999999999992E-2</v>
      </c>
      <c r="L387" s="73">
        <f t="shared" si="56"/>
        <v>-3.6863190274707747E-2</v>
      </c>
      <c r="M387" s="73">
        <f t="shared" si="57"/>
        <v>3.4799999999999998E-2</v>
      </c>
      <c r="N387" s="73">
        <f t="shared" si="61"/>
        <v>4.1849999999999998E-2</v>
      </c>
      <c r="O387" s="74">
        <f t="shared" si="58"/>
        <v>-7.1663190274707744E-2</v>
      </c>
      <c r="P387" s="73">
        <f t="shared" si="62"/>
        <v>-7.8713190274707745E-2</v>
      </c>
      <c r="Q387" s="73">
        <f t="shared" si="63"/>
        <v>5.4088626475446544E-2</v>
      </c>
      <c r="R387" s="73">
        <f t="shared" si="64"/>
        <v>4.6200000000000005E-2</v>
      </c>
      <c r="S387" s="74">
        <f t="shared" si="65"/>
        <v>7.8886264754465391E-3</v>
      </c>
      <c r="U387" s="75"/>
      <c r="V387" s="75"/>
      <c r="W387" s="75"/>
      <c r="X387" s="75"/>
      <c r="Y387" s="75"/>
      <c r="Z387" s="75"/>
      <c r="AA387" s="75"/>
      <c r="AB387" s="75"/>
      <c r="AC387" s="75"/>
      <c r="AE387" s="75"/>
      <c r="AF387" s="75"/>
      <c r="AG387" s="75"/>
      <c r="AH387" s="75"/>
      <c r="AI387" s="75"/>
      <c r="AJ387" s="75"/>
      <c r="AK387" s="75"/>
      <c r="AL387" s="75"/>
      <c r="AM387" s="75"/>
      <c r="AO387" s="75"/>
      <c r="AP387" s="75"/>
      <c r="AQ387" s="75"/>
      <c r="AR387" s="75"/>
      <c r="AS387" s="75"/>
      <c r="AT387" s="75"/>
      <c r="AU387" s="75"/>
      <c r="AV387" s="75"/>
      <c r="AW387" s="75"/>
    </row>
    <row r="388" spans="1:49">
      <c r="A388" s="69">
        <v>21155</v>
      </c>
      <c r="B388" s="82">
        <v>-3.95E-2</v>
      </c>
      <c r="C388" s="65">
        <v>1.95E-2</v>
      </c>
      <c r="D388" s="65">
        <v>2.8999999999999998E-3</v>
      </c>
      <c r="E388" s="65">
        <v>3.1749999999999999E-3</v>
      </c>
      <c r="F388" s="65">
        <v>3.4000000000000002E-3</v>
      </c>
      <c r="G388" s="65">
        <v>3.2875000000000001E-3</v>
      </c>
      <c r="H388" s="65">
        <v>3.6333333333333335E-3</v>
      </c>
      <c r="I388" s="65">
        <f t="shared" si="55"/>
        <v>-4.24E-2</v>
      </c>
      <c r="J388" s="65">
        <f t="shared" si="59"/>
        <v>-4.2787499999999999E-2</v>
      </c>
      <c r="K388" s="65">
        <f t="shared" si="60"/>
        <v>1.5866666666666668E-2</v>
      </c>
      <c r="L388" s="73">
        <f t="shared" si="56"/>
        <v>-0.10791426640198343</v>
      </c>
      <c r="M388" s="73">
        <f t="shared" si="57"/>
        <v>3.4799999999999998E-2</v>
      </c>
      <c r="N388" s="73">
        <f t="shared" si="61"/>
        <v>3.9449999999999999E-2</v>
      </c>
      <c r="O388" s="74">
        <f t="shared" si="58"/>
        <v>-0.14271426640198343</v>
      </c>
      <c r="P388" s="73">
        <f t="shared" si="62"/>
        <v>-0.14736426640198341</v>
      </c>
      <c r="Q388" s="73">
        <f t="shared" si="63"/>
        <v>6.3582100842951128E-2</v>
      </c>
      <c r="R388" s="73">
        <f t="shared" si="64"/>
        <v>4.36E-2</v>
      </c>
      <c r="S388" s="74">
        <f t="shared" si="65"/>
        <v>1.9982100842951128E-2</v>
      </c>
      <c r="U388" s="75"/>
      <c r="V388" s="75"/>
      <c r="W388" s="75"/>
      <c r="X388" s="75"/>
      <c r="Y388" s="75"/>
      <c r="Z388" s="75"/>
      <c r="AA388" s="75"/>
      <c r="AB388" s="75"/>
      <c r="AC388" s="75"/>
      <c r="AE388" s="75"/>
      <c r="AF388" s="75"/>
      <c r="AG388" s="75"/>
      <c r="AH388" s="75"/>
      <c r="AI388" s="75"/>
      <c r="AJ388" s="75"/>
      <c r="AK388" s="75"/>
      <c r="AL388" s="75"/>
      <c r="AM388" s="75"/>
      <c r="AO388" s="75"/>
      <c r="AP388" s="75"/>
      <c r="AQ388" s="75"/>
      <c r="AR388" s="75"/>
      <c r="AS388" s="75"/>
      <c r="AT388" s="75"/>
      <c r="AU388" s="75"/>
      <c r="AV388" s="75"/>
      <c r="AW388" s="75"/>
    </row>
    <row r="389" spans="1:49">
      <c r="A389" s="69">
        <v>21186</v>
      </c>
      <c r="B389" s="82">
        <v>4.4499999999999998E-2</v>
      </c>
      <c r="C389" s="65">
        <v>6.0200000000000004E-2</v>
      </c>
      <c r="D389" s="65">
        <v>2.7000000000000001E-3</v>
      </c>
      <c r="E389" s="65">
        <v>3.0000000000000001E-3</v>
      </c>
      <c r="F389" s="65">
        <v>3.1749999999999999E-3</v>
      </c>
      <c r="G389" s="65">
        <v>3.0874999999999995E-3</v>
      </c>
      <c r="H389" s="65">
        <v>3.2750000000000001E-3</v>
      </c>
      <c r="I389" s="65">
        <f t="shared" si="55"/>
        <v>4.1799999999999997E-2</v>
      </c>
      <c r="J389" s="65">
        <f t="shared" si="59"/>
        <v>4.1412499999999998E-2</v>
      </c>
      <c r="K389" s="65">
        <f t="shared" si="60"/>
        <v>5.6925000000000003E-2</v>
      </c>
      <c r="L389" s="73">
        <f t="shared" si="56"/>
        <v>-2.9291021207283552E-2</v>
      </c>
      <c r="M389" s="73">
        <f t="shared" si="57"/>
        <v>3.2399999999999998E-2</v>
      </c>
      <c r="N389" s="73">
        <f t="shared" si="61"/>
        <v>3.7049999999999993E-2</v>
      </c>
      <c r="O389" s="74">
        <f t="shared" si="58"/>
        <v>-6.169102120728355E-2</v>
      </c>
      <c r="P389" s="73">
        <f t="shared" si="62"/>
        <v>-6.6341021207283551E-2</v>
      </c>
      <c r="Q389" s="73">
        <f t="shared" si="63"/>
        <v>9.222175834337154E-2</v>
      </c>
      <c r="R389" s="73">
        <f t="shared" si="64"/>
        <v>3.9300000000000002E-2</v>
      </c>
      <c r="S389" s="74">
        <f t="shared" si="65"/>
        <v>5.2921758343371539E-2</v>
      </c>
      <c r="U389" s="75"/>
      <c r="V389" s="75"/>
      <c r="W389" s="75"/>
      <c r="X389" s="75"/>
      <c r="Y389" s="75"/>
      <c r="Z389" s="75"/>
      <c r="AA389" s="75"/>
      <c r="AB389" s="75"/>
      <c r="AC389" s="75"/>
      <c r="AE389" s="75"/>
      <c r="AF389" s="75"/>
      <c r="AG389" s="75"/>
      <c r="AH389" s="75"/>
      <c r="AI389" s="75"/>
      <c r="AJ389" s="75"/>
      <c r="AK389" s="75"/>
      <c r="AL389" s="75"/>
      <c r="AM389" s="75"/>
      <c r="AO389" s="75"/>
      <c r="AP389" s="75"/>
      <c r="AQ389" s="75"/>
      <c r="AR389" s="75"/>
      <c r="AS389" s="75"/>
      <c r="AT389" s="75"/>
      <c r="AU389" s="75"/>
      <c r="AV389" s="75"/>
      <c r="AW389" s="75"/>
    </row>
    <row r="390" spans="1:49">
      <c r="A390" s="69">
        <v>21217</v>
      </c>
      <c r="B390" s="82">
        <v>-1.41E-2</v>
      </c>
      <c r="C390" s="65">
        <v>1.37E-2</v>
      </c>
      <c r="D390" s="65">
        <v>2.5000000000000001E-3</v>
      </c>
      <c r="E390" s="65">
        <v>2.9916666666666663E-3</v>
      </c>
      <c r="F390" s="65">
        <v>3.1416666666666663E-3</v>
      </c>
      <c r="G390" s="65">
        <v>3.0666666666666663E-3</v>
      </c>
      <c r="H390" s="65">
        <v>3.3E-3</v>
      </c>
      <c r="I390" s="65">
        <f t="shared" ref="I390:I453" si="66">B390-D390</f>
        <v>-1.66E-2</v>
      </c>
      <c r="J390" s="65">
        <f t="shared" si="59"/>
        <v>-1.7166666666666667E-2</v>
      </c>
      <c r="K390" s="65">
        <f t="shared" si="60"/>
        <v>1.04E-2</v>
      </c>
      <c r="L390" s="73">
        <f t="shared" si="56"/>
        <v>-1.7027544996159771E-2</v>
      </c>
      <c r="M390" s="73">
        <f t="shared" si="57"/>
        <v>0.03</v>
      </c>
      <c r="N390" s="73">
        <f t="shared" si="61"/>
        <v>3.6799999999999999E-2</v>
      </c>
      <c r="O390" s="74">
        <f t="shared" si="58"/>
        <v>-4.702754499615977E-2</v>
      </c>
      <c r="P390" s="73">
        <f t="shared" si="62"/>
        <v>-5.3827544996159771E-2</v>
      </c>
      <c r="Q390" s="73">
        <f t="shared" si="63"/>
        <v>0.11398047734447703</v>
      </c>
      <c r="R390" s="73">
        <f t="shared" si="64"/>
        <v>3.9599999999999996E-2</v>
      </c>
      <c r="S390" s="74">
        <f t="shared" si="65"/>
        <v>7.4380477344477031E-2</v>
      </c>
      <c r="U390" s="75"/>
      <c r="V390" s="75"/>
      <c r="W390" s="75"/>
      <c r="X390" s="75"/>
      <c r="Y390" s="75"/>
      <c r="Z390" s="75"/>
      <c r="AA390" s="75"/>
      <c r="AB390" s="75"/>
      <c r="AC390" s="75"/>
      <c r="AE390" s="75"/>
      <c r="AF390" s="75"/>
      <c r="AG390" s="75"/>
      <c r="AH390" s="75"/>
      <c r="AI390" s="75"/>
      <c r="AJ390" s="75"/>
      <c r="AK390" s="75"/>
      <c r="AL390" s="75"/>
      <c r="AM390" s="75"/>
      <c r="AO390" s="75"/>
      <c r="AP390" s="75"/>
      <c r="AQ390" s="75"/>
      <c r="AR390" s="75"/>
      <c r="AS390" s="75"/>
      <c r="AT390" s="75"/>
      <c r="AU390" s="75"/>
      <c r="AV390" s="75"/>
      <c r="AW390" s="75"/>
    </row>
    <row r="391" spans="1:49">
      <c r="A391" s="69">
        <v>21245</v>
      </c>
      <c r="B391" s="82">
        <v>3.2800000000000003E-2</v>
      </c>
      <c r="C391" s="65">
        <v>0.02</v>
      </c>
      <c r="D391" s="65">
        <v>2.7000000000000001E-3</v>
      </c>
      <c r="E391" s="65">
        <v>3.0249999999999999E-3</v>
      </c>
      <c r="F391" s="65">
        <v>3.15E-3</v>
      </c>
      <c r="G391" s="65">
        <v>3.0874999999999995E-3</v>
      </c>
      <c r="H391" s="65">
        <v>3.4416666666666667E-3</v>
      </c>
      <c r="I391" s="65">
        <f t="shared" si="66"/>
        <v>3.0100000000000002E-2</v>
      </c>
      <c r="J391" s="65">
        <f t="shared" si="59"/>
        <v>2.9712500000000003E-2</v>
      </c>
      <c r="K391" s="65">
        <f t="shared" si="60"/>
        <v>1.6558333333333335E-2</v>
      </c>
      <c r="L391" s="73">
        <f t="shared" si="56"/>
        <v>-6.1537429975857538E-3</v>
      </c>
      <c r="M391" s="73">
        <f t="shared" si="57"/>
        <v>3.2399999999999998E-2</v>
      </c>
      <c r="N391" s="73">
        <f t="shared" si="61"/>
        <v>3.7049999999999993E-2</v>
      </c>
      <c r="O391" s="74">
        <f t="shared" si="58"/>
        <v>-3.8553742997585752E-2</v>
      </c>
      <c r="P391" s="73">
        <f t="shared" si="62"/>
        <v>-4.3203742997585746E-2</v>
      </c>
      <c r="Q391" s="73">
        <f t="shared" si="63"/>
        <v>0.12746585323612503</v>
      </c>
      <c r="R391" s="73">
        <f t="shared" si="64"/>
        <v>4.1300000000000003E-2</v>
      </c>
      <c r="S391" s="74">
        <f t="shared" si="65"/>
        <v>8.6165853236125023E-2</v>
      </c>
      <c r="U391" s="75"/>
      <c r="V391" s="75"/>
      <c r="W391" s="75"/>
      <c r="X391" s="75"/>
      <c r="Y391" s="75"/>
      <c r="Z391" s="75"/>
      <c r="AA391" s="75"/>
      <c r="AB391" s="75"/>
      <c r="AC391" s="75"/>
      <c r="AE391" s="75"/>
      <c r="AF391" s="75"/>
      <c r="AG391" s="75"/>
      <c r="AH391" s="75"/>
      <c r="AI391" s="75"/>
      <c r="AJ391" s="75"/>
      <c r="AK391" s="75"/>
      <c r="AL391" s="75"/>
      <c r="AM391" s="75"/>
      <c r="AO391" s="75"/>
      <c r="AP391" s="75"/>
      <c r="AQ391" s="75"/>
      <c r="AR391" s="75"/>
      <c r="AS391" s="75"/>
      <c r="AT391" s="75"/>
      <c r="AU391" s="75"/>
      <c r="AV391" s="75"/>
      <c r="AW391" s="75"/>
    </row>
    <row r="392" spans="1:49">
      <c r="A392" s="69">
        <v>21276</v>
      </c>
      <c r="B392" s="82">
        <v>3.3700000000000001E-2</v>
      </c>
      <c r="C392" s="65">
        <v>5.16E-2</v>
      </c>
      <c r="D392" s="65">
        <v>2.5999999999999999E-3</v>
      </c>
      <c r="E392" s="65">
        <v>3.0000000000000001E-3</v>
      </c>
      <c r="F392" s="65">
        <v>3.15E-3</v>
      </c>
      <c r="G392" s="65">
        <v>3.075E-3</v>
      </c>
      <c r="H392" s="65">
        <v>3.2916666666666667E-3</v>
      </c>
      <c r="I392" s="65">
        <f t="shared" si="66"/>
        <v>3.1100000000000003E-2</v>
      </c>
      <c r="J392" s="65">
        <f t="shared" si="59"/>
        <v>3.0624999999999999E-2</v>
      </c>
      <c r="K392" s="65">
        <f t="shared" si="60"/>
        <v>4.8308333333333335E-2</v>
      </c>
      <c r="L392" s="73">
        <f t="shared" si="56"/>
        <v>-1.1033042103007262E-2</v>
      </c>
      <c r="M392" s="73">
        <f t="shared" si="57"/>
        <v>3.1199999999999999E-2</v>
      </c>
      <c r="N392" s="73">
        <f t="shared" si="61"/>
        <v>3.6900000000000002E-2</v>
      </c>
      <c r="O392" s="74">
        <f t="shared" si="58"/>
        <v>-4.2233042103007261E-2</v>
      </c>
      <c r="P392" s="73">
        <f t="shared" si="62"/>
        <v>-4.7933042103007265E-2</v>
      </c>
      <c r="Q392" s="73">
        <f t="shared" si="63"/>
        <v>0.13982223732273513</v>
      </c>
      <c r="R392" s="73">
        <f t="shared" si="64"/>
        <v>3.95E-2</v>
      </c>
      <c r="S392" s="74">
        <f t="shared" si="65"/>
        <v>0.10032223732273512</v>
      </c>
      <c r="U392" s="75"/>
      <c r="V392" s="75"/>
      <c r="W392" s="75"/>
      <c r="X392" s="75"/>
      <c r="Y392" s="75"/>
      <c r="Z392" s="75"/>
      <c r="AA392" s="75"/>
      <c r="AB392" s="75"/>
      <c r="AC392" s="75"/>
      <c r="AE392" s="75"/>
      <c r="AF392" s="75"/>
      <c r="AG392" s="75"/>
      <c r="AH392" s="75"/>
      <c r="AI392" s="75"/>
      <c r="AJ392" s="75"/>
      <c r="AK392" s="75"/>
      <c r="AL392" s="75"/>
      <c r="AM392" s="75"/>
      <c r="AO392" s="75"/>
      <c r="AP392" s="75"/>
      <c r="AQ392" s="75"/>
      <c r="AR392" s="75"/>
      <c r="AS392" s="75"/>
      <c r="AT392" s="75"/>
      <c r="AU392" s="75"/>
      <c r="AV392" s="75"/>
      <c r="AW392" s="75"/>
    </row>
    <row r="393" spans="1:49">
      <c r="A393" s="69">
        <v>21306</v>
      </c>
      <c r="B393" s="82">
        <v>2.12E-2</v>
      </c>
      <c r="C393" s="65">
        <v>1.6400000000000001E-2</v>
      </c>
      <c r="D393" s="65">
        <v>2.3999999999999998E-3</v>
      </c>
      <c r="E393" s="65">
        <v>2.9749999999999998E-3</v>
      </c>
      <c r="F393" s="65">
        <v>3.15E-3</v>
      </c>
      <c r="G393" s="65">
        <v>3.0625000000000001E-3</v>
      </c>
      <c r="H393" s="65">
        <v>3.3416666666666668E-3</v>
      </c>
      <c r="I393" s="65">
        <f t="shared" si="66"/>
        <v>1.8800000000000001E-2</v>
      </c>
      <c r="J393" s="65">
        <f t="shared" si="59"/>
        <v>1.8137500000000001E-2</v>
      </c>
      <c r="K393" s="65">
        <f t="shared" si="60"/>
        <v>1.3058333333333335E-2</v>
      </c>
      <c r="L393" s="73">
        <f t="shared" si="56"/>
        <v>-3.2353111617889341E-2</v>
      </c>
      <c r="M393" s="73">
        <f t="shared" si="57"/>
        <v>2.8799999999999999E-2</v>
      </c>
      <c r="N393" s="73">
        <f t="shared" si="61"/>
        <v>3.6750000000000005E-2</v>
      </c>
      <c r="O393" s="74">
        <f t="shared" si="58"/>
        <v>-6.115311161788934E-2</v>
      </c>
      <c r="P393" s="73">
        <f t="shared" si="62"/>
        <v>-6.9103111617889346E-2</v>
      </c>
      <c r="Q393" s="73">
        <f t="shared" si="63"/>
        <v>0.13803076818745352</v>
      </c>
      <c r="R393" s="73">
        <f t="shared" si="64"/>
        <v>4.0100000000000004E-2</v>
      </c>
      <c r="S393" s="74">
        <f t="shared" si="65"/>
        <v>9.7930768187453526E-2</v>
      </c>
      <c r="U393" s="75"/>
      <c r="V393" s="75"/>
      <c r="W393" s="75"/>
      <c r="X393" s="75"/>
      <c r="Y393" s="75"/>
      <c r="Z393" s="75"/>
      <c r="AA393" s="75"/>
      <c r="AB393" s="75"/>
      <c r="AC393" s="75"/>
      <c r="AE393" s="75"/>
      <c r="AF393" s="75"/>
      <c r="AG393" s="75"/>
      <c r="AH393" s="75"/>
      <c r="AI393" s="75"/>
      <c r="AJ393" s="75"/>
      <c r="AK393" s="75"/>
      <c r="AL393" s="75"/>
      <c r="AM393" s="75"/>
      <c r="AO393" s="75"/>
      <c r="AP393" s="75"/>
      <c r="AQ393" s="75"/>
      <c r="AR393" s="75"/>
      <c r="AS393" s="75"/>
      <c r="AT393" s="75"/>
      <c r="AU393" s="75"/>
      <c r="AV393" s="75"/>
      <c r="AW393" s="75"/>
    </row>
    <row r="394" spans="1:49">
      <c r="A394" s="69">
        <v>21337</v>
      </c>
      <c r="B394" s="82">
        <v>2.7900000000000001E-2</v>
      </c>
      <c r="C394" s="65">
        <v>1.72E-2</v>
      </c>
      <c r="D394" s="65">
        <v>2.7000000000000001E-3</v>
      </c>
      <c r="E394" s="65">
        <v>2.9749999999999998E-3</v>
      </c>
      <c r="F394" s="65">
        <v>3.15E-3</v>
      </c>
      <c r="G394" s="65">
        <v>3.0625000000000001E-3</v>
      </c>
      <c r="H394" s="65">
        <v>3.3250000000000003E-3</v>
      </c>
      <c r="I394" s="65">
        <f t="shared" si="66"/>
        <v>2.52E-2</v>
      </c>
      <c r="J394" s="65">
        <f t="shared" si="59"/>
        <v>2.4837500000000002E-2</v>
      </c>
      <c r="K394" s="65">
        <f t="shared" si="60"/>
        <v>1.3875E-2</v>
      </c>
      <c r="L394" s="73">
        <f t="shared" si="56"/>
        <v>-5.7534620472096121E-3</v>
      </c>
      <c r="M394" s="73">
        <f t="shared" si="57"/>
        <v>3.2399999999999998E-2</v>
      </c>
      <c r="N394" s="73">
        <f t="shared" si="61"/>
        <v>3.6750000000000005E-2</v>
      </c>
      <c r="O394" s="74">
        <f t="shared" si="58"/>
        <v>-3.815346204720961E-2</v>
      </c>
      <c r="P394" s="73">
        <f t="shared" si="62"/>
        <v>-4.2503462047209617E-2</v>
      </c>
      <c r="Q394" s="73">
        <f t="shared" si="63"/>
        <v>0.20810362909651192</v>
      </c>
      <c r="R394" s="73">
        <f t="shared" si="64"/>
        <v>3.9900000000000005E-2</v>
      </c>
      <c r="S394" s="74">
        <f t="shared" si="65"/>
        <v>0.16820362909651193</v>
      </c>
      <c r="U394" s="75"/>
      <c r="V394" s="75"/>
      <c r="W394" s="75"/>
      <c r="X394" s="75"/>
      <c r="Y394" s="75"/>
      <c r="Z394" s="75"/>
      <c r="AA394" s="75"/>
      <c r="AB394" s="75"/>
      <c r="AC394" s="75"/>
      <c r="AE394" s="75"/>
      <c r="AF394" s="75"/>
      <c r="AG394" s="75"/>
      <c r="AH394" s="75"/>
      <c r="AI394" s="75"/>
      <c r="AJ394" s="75"/>
      <c r="AK394" s="75"/>
      <c r="AL394" s="75"/>
      <c r="AM394" s="75"/>
      <c r="AO394" s="75"/>
      <c r="AP394" s="75"/>
      <c r="AQ394" s="75"/>
      <c r="AR394" s="75"/>
      <c r="AS394" s="75"/>
      <c r="AT394" s="75"/>
      <c r="AU394" s="75"/>
      <c r="AV394" s="75"/>
      <c r="AW394" s="75"/>
    </row>
    <row r="395" spans="1:49">
      <c r="A395" s="69">
        <v>21367</v>
      </c>
      <c r="B395" s="82">
        <v>4.4900000000000002E-2</v>
      </c>
      <c r="C395" s="65">
        <v>1.09E-2</v>
      </c>
      <c r="D395" s="65">
        <v>2.7000000000000001E-3</v>
      </c>
      <c r="E395" s="65">
        <v>3.0583333333333335E-3</v>
      </c>
      <c r="F395" s="65">
        <v>3.1916666666666664E-3</v>
      </c>
      <c r="G395" s="65">
        <v>3.1250000000000002E-3</v>
      </c>
      <c r="H395" s="65">
        <v>3.3666666666666667E-3</v>
      </c>
      <c r="I395" s="65">
        <f t="shared" si="66"/>
        <v>4.2200000000000001E-2</v>
      </c>
      <c r="J395" s="65">
        <f t="shared" si="59"/>
        <v>4.1775E-2</v>
      </c>
      <c r="K395" s="65">
        <f t="shared" si="60"/>
        <v>7.5333333333333329E-3</v>
      </c>
      <c r="L395" s="73">
        <f t="shared" si="56"/>
        <v>2.5454750278225857E-2</v>
      </c>
      <c r="M395" s="73">
        <f t="shared" si="57"/>
        <v>3.2399999999999998E-2</v>
      </c>
      <c r="N395" s="73">
        <f t="shared" si="61"/>
        <v>3.7500000000000006E-2</v>
      </c>
      <c r="O395" s="74">
        <f t="shared" si="58"/>
        <v>-6.945249721774141E-3</v>
      </c>
      <c r="P395" s="73">
        <f t="shared" si="62"/>
        <v>-1.2045249721774148E-2</v>
      </c>
      <c r="Q395" s="73">
        <f t="shared" si="63"/>
        <v>0.21701241520046222</v>
      </c>
      <c r="R395" s="73">
        <f t="shared" si="64"/>
        <v>4.0399999999999998E-2</v>
      </c>
      <c r="S395" s="74">
        <f t="shared" si="65"/>
        <v>0.17661241520046222</v>
      </c>
      <c r="U395" s="75"/>
      <c r="V395" s="75"/>
      <c r="W395" s="75"/>
      <c r="X395" s="75"/>
      <c r="Y395" s="75"/>
      <c r="Z395" s="75"/>
      <c r="AA395" s="75"/>
      <c r="AB395" s="75"/>
      <c r="AC395" s="75"/>
      <c r="AE395" s="75"/>
      <c r="AF395" s="75"/>
      <c r="AG395" s="75"/>
      <c r="AH395" s="75"/>
      <c r="AI395" s="75"/>
      <c r="AJ395" s="75"/>
      <c r="AK395" s="75"/>
      <c r="AL395" s="75"/>
      <c r="AM395" s="75"/>
      <c r="AO395" s="75"/>
      <c r="AP395" s="75"/>
      <c r="AQ395" s="75"/>
      <c r="AR395" s="75"/>
      <c r="AS395" s="75"/>
      <c r="AT395" s="75"/>
      <c r="AU395" s="75"/>
      <c r="AV395" s="75"/>
      <c r="AW395" s="75"/>
    </row>
    <row r="396" spans="1:49">
      <c r="A396" s="69">
        <v>21398</v>
      </c>
      <c r="B396" s="82">
        <v>1.7600000000000001E-2</v>
      </c>
      <c r="C396" s="65">
        <v>-6.7000000000000002E-3</v>
      </c>
      <c r="D396" s="65">
        <v>2.7000000000000001E-3</v>
      </c>
      <c r="E396" s="65">
        <v>3.2083333333333334E-3</v>
      </c>
      <c r="F396" s="65">
        <v>3.3166666666666665E-3</v>
      </c>
      <c r="G396" s="65">
        <v>3.2625000000000002E-3</v>
      </c>
      <c r="H396" s="65">
        <v>3.5750000000000001E-3</v>
      </c>
      <c r="I396" s="65">
        <f t="shared" si="66"/>
        <v>1.49E-2</v>
      </c>
      <c r="J396" s="65">
        <f t="shared" si="59"/>
        <v>1.4337500000000001E-2</v>
      </c>
      <c r="K396" s="65">
        <f t="shared" si="60"/>
        <v>-1.0274999999999999E-2</v>
      </c>
      <c r="L396" s="73">
        <f t="shared" si="56"/>
        <v>9.9002373757896223E-2</v>
      </c>
      <c r="M396" s="73">
        <f t="shared" si="57"/>
        <v>3.2399999999999998E-2</v>
      </c>
      <c r="N396" s="73">
        <f t="shared" si="61"/>
        <v>3.9150000000000004E-2</v>
      </c>
      <c r="O396" s="74">
        <f t="shared" si="58"/>
        <v>6.6602373757896224E-2</v>
      </c>
      <c r="P396" s="73">
        <f t="shared" si="62"/>
        <v>5.9852373757896218E-2</v>
      </c>
      <c r="Q396" s="73">
        <f t="shared" si="63"/>
        <v>0.24547540904452814</v>
      </c>
      <c r="R396" s="73">
        <f t="shared" si="64"/>
        <v>4.2900000000000001E-2</v>
      </c>
      <c r="S396" s="74">
        <f t="shared" si="65"/>
        <v>0.20257540904452814</v>
      </c>
      <c r="U396" s="75"/>
      <c r="V396" s="75"/>
      <c r="W396" s="75"/>
      <c r="X396" s="75"/>
      <c r="Y396" s="75"/>
      <c r="Z396" s="75"/>
      <c r="AA396" s="75"/>
      <c r="AB396" s="75"/>
      <c r="AC396" s="75"/>
      <c r="AE396" s="75"/>
      <c r="AF396" s="75"/>
      <c r="AG396" s="75"/>
      <c r="AH396" s="75"/>
      <c r="AI396" s="75"/>
      <c r="AJ396" s="75"/>
      <c r="AK396" s="75"/>
      <c r="AL396" s="75"/>
      <c r="AM396" s="75"/>
      <c r="AO396" s="75"/>
      <c r="AP396" s="75"/>
      <c r="AQ396" s="75"/>
      <c r="AR396" s="75"/>
      <c r="AS396" s="75"/>
      <c r="AT396" s="75"/>
      <c r="AU396" s="75"/>
      <c r="AV396" s="75"/>
      <c r="AW396" s="75"/>
    </row>
    <row r="397" spans="1:49">
      <c r="A397" s="69">
        <v>21429</v>
      </c>
      <c r="B397" s="82">
        <v>5.0099999999999999E-2</v>
      </c>
      <c r="C397" s="65">
        <v>3.32E-2</v>
      </c>
      <c r="D397" s="65">
        <v>3.2000000000000002E-3</v>
      </c>
      <c r="E397" s="65">
        <v>3.4083333333333331E-3</v>
      </c>
      <c r="F397" s="65">
        <v>3.5000000000000005E-3</v>
      </c>
      <c r="G397" s="65">
        <v>3.454166666666667E-3</v>
      </c>
      <c r="H397" s="65">
        <v>3.7916666666666667E-3</v>
      </c>
      <c r="I397" s="65">
        <f t="shared" si="66"/>
        <v>4.6899999999999997E-2</v>
      </c>
      <c r="J397" s="65">
        <f t="shared" si="59"/>
        <v>4.6645833333333331E-2</v>
      </c>
      <c r="K397" s="65">
        <f t="shared" si="60"/>
        <v>2.9408333333333335E-2</v>
      </c>
      <c r="L397" s="73">
        <f t="shared" si="56"/>
        <v>0.22798722354029266</v>
      </c>
      <c r="M397" s="73">
        <f t="shared" si="57"/>
        <v>3.8400000000000004E-2</v>
      </c>
      <c r="N397" s="73">
        <f t="shared" si="61"/>
        <v>4.1450000000000001E-2</v>
      </c>
      <c r="O397" s="74">
        <f t="shared" si="58"/>
        <v>0.18958722354029267</v>
      </c>
      <c r="P397" s="73">
        <f t="shared" si="62"/>
        <v>0.18653722354029267</v>
      </c>
      <c r="Q397" s="73">
        <f t="shared" si="63"/>
        <v>0.30483187246482069</v>
      </c>
      <c r="R397" s="73">
        <f t="shared" si="64"/>
        <v>4.5499999999999999E-2</v>
      </c>
      <c r="S397" s="74">
        <f t="shared" si="65"/>
        <v>0.2593318724648207</v>
      </c>
      <c r="U397" s="75"/>
      <c r="V397" s="75"/>
      <c r="W397" s="75"/>
      <c r="X397" s="75"/>
      <c r="Y397" s="75"/>
      <c r="Z397" s="75"/>
      <c r="AA397" s="75"/>
      <c r="AB397" s="75"/>
      <c r="AC397" s="75"/>
      <c r="AE397" s="75"/>
      <c r="AF397" s="75"/>
      <c r="AG397" s="75"/>
      <c r="AH397" s="75"/>
      <c r="AI397" s="75"/>
      <c r="AJ397" s="75"/>
      <c r="AK397" s="75"/>
      <c r="AL397" s="75"/>
      <c r="AM397" s="75"/>
      <c r="AO397" s="75"/>
      <c r="AP397" s="75"/>
      <c r="AQ397" s="75"/>
      <c r="AR397" s="75"/>
      <c r="AS397" s="75"/>
      <c r="AT397" s="75"/>
      <c r="AU397" s="75"/>
      <c r="AV397" s="75"/>
      <c r="AW397" s="75"/>
    </row>
    <row r="398" spans="1:49">
      <c r="A398" s="69">
        <v>21459</v>
      </c>
      <c r="B398" s="82">
        <v>2.7E-2</v>
      </c>
      <c r="C398" s="65">
        <v>4.0599999999999997E-2</v>
      </c>
      <c r="D398" s="65">
        <v>3.2000000000000002E-3</v>
      </c>
      <c r="E398" s="65">
        <v>3.4250000000000001E-3</v>
      </c>
      <c r="F398" s="65">
        <v>3.5083333333333334E-3</v>
      </c>
      <c r="G398" s="65">
        <v>3.4666666666666669E-3</v>
      </c>
      <c r="H398" s="65">
        <v>3.7999999999999996E-3</v>
      </c>
      <c r="I398" s="65">
        <f t="shared" si="66"/>
        <v>2.3799999999999998E-2</v>
      </c>
      <c r="J398" s="65">
        <f t="shared" si="59"/>
        <v>2.3533333333333333E-2</v>
      </c>
      <c r="K398" s="65">
        <f t="shared" si="60"/>
        <v>3.6799999999999999E-2</v>
      </c>
      <c r="L398" s="73">
        <f t="shared" si="56"/>
        <v>0.30041542439253544</v>
      </c>
      <c r="M398" s="73">
        <f t="shared" si="57"/>
        <v>3.8400000000000004E-2</v>
      </c>
      <c r="N398" s="73">
        <f t="shared" si="61"/>
        <v>4.1600000000000005E-2</v>
      </c>
      <c r="O398" s="74">
        <f t="shared" si="58"/>
        <v>0.26201542439253545</v>
      </c>
      <c r="P398" s="73">
        <f t="shared" si="62"/>
        <v>0.25881542439253541</v>
      </c>
      <c r="Q398" s="73">
        <f t="shared" si="63"/>
        <v>0.367930733917885</v>
      </c>
      <c r="R398" s="73">
        <f t="shared" si="64"/>
        <v>4.5599999999999995E-2</v>
      </c>
      <c r="S398" s="74">
        <f t="shared" si="65"/>
        <v>0.32233073391788503</v>
      </c>
      <c r="U398" s="75"/>
      <c r="V398" s="75"/>
      <c r="W398" s="75"/>
      <c r="X398" s="75"/>
      <c r="Y398" s="75"/>
      <c r="Z398" s="75"/>
      <c r="AA398" s="75"/>
      <c r="AB398" s="75"/>
      <c r="AC398" s="75"/>
      <c r="AE398" s="75"/>
      <c r="AF398" s="75"/>
      <c r="AG398" s="75"/>
      <c r="AH398" s="75"/>
      <c r="AI398" s="75"/>
      <c r="AJ398" s="75"/>
      <c r="AK398" s="75"/>
      <c r="AL398" s="75"/>
      <c r="AM398" s="75"/>
      <c r="AO398" s="75"/>
      <c r="AP398" s="75"/>
      <c r="AQ398" s="75"/>
      <c r="AR398" s="75"/>
      <c r="AS398" s="75"/>
      <c r="AT398" s="75"/>
      <c r="AU398" s="75"/>
      <c r="AV398" s="75"/>
      <c r="AW398" s="75"/>
    </row>
    <row r="399" spans="1:49">
      <c r="A399" s="69">
        <v>21490</v>
      </c>
      <c r="B399" s="82">
        <v>2.8400000000000002E-2</v>
      </c>
      <c r="C399" s="65">
        <v>2.63E-2</v>
      </c>
      <c r="D399" s="65">
        <v>2.7999999999999995E-3</v>
      </c>
      <c r="E399" s="65">
        <v>3.4083333333333331E-3</v>
      </c>
      <c r="F399" s="65">
        <v>3.5083333333333334E-3</v>
      </c>
      <c r="G399" s="65">
        <v>3.4583333333333332E-3</v>
      </c>
      <c r="H399" s="65">
        <v>3.725E-3</v>
      </c>
      <c r="I399" s="65">
        <f t="shared" si="66"/>
        <v>2.5600000000000001E-2</v>
      </c>
      <c r="J399" s="65">
        <f t="shared" si="59"/>
        <v>2.4941666666666668E-2</v>
      </c>
      <c r="K399" s="65">
        <f t="shared" si="60"/>
        <v>2.2575000000000001E-2</v>
      </c>
      <c r="L399" s="73">
        <f t="shared" si="56"/>
        <v>0.30715201099138234</v>
      </c>
      <c r="M399" s="73">
        <f t="shared" si="57"/>
        <v>3.3599999999999991E-2</v>
      </c>
      <c r="N399" s="73">
        <f t="shared" si="61"/>
        <v>4.1499999999999995E-2</v>
      </c>
      <c r="O399" s="74">
        <f t="shared" si="58"/>
        <v>0.27355201099138238</v>
      </c>
      <c r="P399" s="73">
        <f t="shared" si="62"/>
        <v>0.26565201099138236</v>
      </c>
      <c r="Q399" s="73">
        <f t="shared" si="63"/>
        <v>0.34628626027994391</v>
      </c>
      <c r="R399" s="73">
        <f t="shared" si="64"/>
        <v>4.4700000000000004E-2</v>
      </c>
      <c r="S399" s="74">
        <f t="shared" si="65"/>
        <v>0.3015862602799439</v>
      </c>
      <c r="U399" s="75"/>
      <c r="V399" s="75"/>
      <c r="W399" s="75"/>
      <c r="X399" s="75"/>
      <c r="Y399" s="75"/>
      <c r="Z399" s="75"/>
      <c r="AA399" s="75"/>
      <c r="AB399" s="75"/>
      <c r="AC399" s="75"/>
      <c r="AE399" s="75"/>
      <c r="AF399" s="75"/>
      <c r="AG399" s="75"/>
      <c r="AH399" s="75"/>
      <c r="AI399" s="75"/>
      <c r="AJ399" s="75"/>
      <c r="AK399" s="75"/>
      <c r="AL399" s="75"/>
      <c r="AM399" s="75"/>
      <c r="AO399" s="75"/>
      <c r="AP399" s="75"/>
      <c r="AQ399" s="75"/>
      <c r="AR399" s="75"/>
      <c r="AS399" s="75"/>
      <c r="AT399" s="75"/>
      <c r="AU399" s="75"/>
      <c r="AV399" s="75"/>
      <c r="AW399" s="75"/>
    </row>
    <row r="400" spans="1:49">
      <c r="A400" s="69">
        <v>21520</v>
      </c>
      <c r="B400" s="82">
        <v>5.3499999999999999E-2</v>
      </c>
      <c r="C400" s="65">
        <v>6.5500000000000003E-2</v>
      </c>
      <c r="D400" s="65">
        <v>3.3E-3</v>
      </c>
      <c r="E400" s="65">
        <v>3.4000000000000002E-3</v>
      </c>
      <c r="F400" s="65">
        <v>3.4833333333333331E-3</v>
      </c>
      <c r="G400" s="65">
        <v>3.4416666666666667E-3</v>
      </c>
      <c r="H400" s="65">
        <v>3.741666666666667E-3</v>
      </c>
      <c r="I400" s="65">
        <f t="shared" si="66"/>
        <v>5.0200000000000002E-2</v>
      </c>
      <c r="J400" s="65">
        <f t="shared" si="59"/>
        <v>5.005833333333333E-2</v>
      </c>
      <c r="K400" s="65">
        <f t="shared" si="60"/>
        <v>6.1758333333333339E-2</v>
      </c>
      <c r="L400" s="73">
        <f t="shared" ref="L400:L463" si="67">((1+B389)*(1+B390)*(1+B391)*(1+B392)*(1+B393)*(1+B394)*(1+B395)*(1+B396)*(1+B397)*(1+B398)*(1+B399)*(1+B400))-1</f>
        <v>0.43371644308112556</v>
      </c>
      <c r="M400" s="73">
        <f t="shared" ref="M400:M463" si="68">D400*12</f>
        <v>3.9599999999999996E-2</v>
      </c>
      <c r="N400" s="73">
        <f t="shared" si="61"/>
        <v>4.1300000000000003E-2</v>
      </c>
      <c r="O400" s="74">
        <f t="shared" ref="O400:O463" si="69">L400-M400</f>
        <v>0.39411644308112559</v>
      </c>
      <c r="P400" s="73">
        <f t="shared" si="62"/>
        <v>0.39241644308112555</v>
      </c>
      <c r="Q400" s="73">
        <f t="shared" si="63"/>
        <v>0.40703090762950511</v>
      </c>
      <c r="R400" s="73">
        <f t="shared" si="64"/>
        <v>4.4900000000000002E-2</v>
      </c>
      <c r="S400" s="74">
        <f t="shared" si="65"/>
        <v>0.36213090762950512</v>
      </c>
      <c r="U400" s="75"/>
      <c r="V400" s="75"/>
      <c r="W400" s="75"/>
      <c r="X400" s="75"/>
      <c r="Y400" s="75"/>
      <c r="Z400" s="75"/>
      <c r="AA400" s="75"/>
      <c r="AB400" s="75"/>
      <c r="AC400" s="75"/>
      <c r="AE400" s="75"/>
      <c r="AF400" s="75"/>
      <c r="AG400" s="75"/>
      <c r="AH400" s="75"/>
      <c r="AI400" s="75"/>
      <c r="AJ400" s="75"/>
      <c r="AK400" s="75"/>
      <c r="AL400" s="75"/>
      <c r="AM400" s="75"/>
      <c r="AO400" s="75"/>
      <c r="AP400" s="75"/>
      <c r="AQ400" s="75"/>
      <c r="AR400" s="75"/>
      <c r="AS400" s="75"/>
      <c r="AT400" s="75"/>
      <c r="AU400" s="75"/>
      <c r="AV400" s="75"/>
      <c r="AW400" s="75"/>
    </row>
    <row r="401" spans="1:49">
      <c r="A401" s="69">
        <v>21551</v>
      </c>
      <c r="B401" s="82">
        <v>5.3E-3</v>
      </c>
      <c r="C401" s="65">
        <v>1.34E-2</v>
      </c>
      <c r="D401" s="65">
        <v>3.0999999999999999E-3</v>
      </c>
      <c r="E401" s="65">
        <v>3.4333333333333334E-3</v>
      </c>
      <c r="F401" s="65">
        <v>3.5166666666666662E-3</v>
      </c>
      <c r="G401" s="65">
        <v>3.4749999999999998E-3</v>
      </c>
      <c r="H401" s="65">
        <v>3.7666666666666664E-3</v>
      </c>
      <c r="I401" s="65">
        <f t="shared" si="66"/>
        <v>2.2000000000000001E-3</v>
      </c>
      <c r="J401" s="65">
        <f t="shared" si="59"/>
        <v>1.8250000000000002E-3</v>
      </c>
      <c r="K401" s="65">
        <f t="shared" si="60"/>
        <v>9.633333333333334E-3</v>
      </c>
      <c r="L401" s="73">
        <f t="shared" si="67"/>
        <v>0.37990918164620013</v>
      </c>
      <c r="M401" s="73">
        <f t="shared" si="68"/>
        <v>3.7199999999999997E-2</v>
      </c>
      <c r="N401" s="73">
        <f t="shared" si="61"/>
        <v>4.1700000000000001E-2</v>
      </c>
      <c r="O401" s="74">
        <f t="shared" si="69"/>
        <v>0.34270918164620012</v>
      </c>
      <c r="P401" s="73">
        <f t="shared" si="62"/>
        <v>0.33820918164620012</v>
      </c>
      <c r="Q401" s="73">
        <f t="shared" si="63"/>
        <v>0.34492088454229441</v>
      </c>
      <c r="R401" s="73">
        <f t="shared" si="64"/>
        <v>4.5199999999999997E-2</v>
      </c>
      <c r="S401" s="74">
        <f t="shared" si="65"/>
        <v>0.2997208845422944</v>
      </c>
      <c r="U401" s="75"/>
      <c r="V401" s="75"/>
      <c r="W401" s="75"/>
      <c r="X401" s="75"/>
      <c r="Y401" s="75"/>
      <c r="Z401" s="75"/>
      <c r="AA401" s="75"/>
      <c r="AB401" s="75"/>
      <c r="AC401" s="75"/>
      <c r="AE401" s="75"/>
      <c r="AF401" s="75"/>
      <c r="AG401" s="75"/>
      <c r="AH401" s="75"/>
      <c r="AI401" s="75"/>
      <c r="AJ401" s="75"/>
      <c r="AK401" s="75"/>
      <c r="AL401" s="75"/>
      <c r="AM401" s="75"/>
      <c r="AO401" s="75"/>
      <c r="AP401" s="75"/>
      <c r="AQ401" s="75"/>
      <c r="AR401" s="75"/>
      <c r="AS401" s="75"/>
      <c r="AT401" s="75"/>
      <c r="AU401" s="75"/>
      <c r="AV401" s="75"/>
      <c r="AW401" s="75"/>
    </row>
    <row r="402" spans="1:49">
      <c r="A402" s="69">
        <v>21582</v>
      </c>
      <c r="B402" s="82">
        <v>4.8999999999999998E-3</v>
      </c>
      <c r="C402" s="65">
        <v>2.06E-2</v>
      </c>
      <c r="D402" s="65">
        <v>3.0999999999999999E-3</v>
      </c>
      <c r="E402" s="65">
        <v>3.4499999999999999E-3</v>
      </c>
      <c r="F402" s="65">
        <v>3.5333333333333332E-3</v>
      </c>
      <c r="G402" s="65">
        <v>3.4916666666666664E-3</v>
      </c>
      <c r="H402" s="65">
        <v>3.7499999999999999E-3</v>
      </c>
      <c r="I402" s="65">
        <f t="shared" si="66"/>
        <v>1.8E-3</v>
      </c>
      <c r="J402" s="65">
        <f t="shared" si="59"/>
        <v>1.4083333333333335E-3</v>
      </c>
      <c r="K402" s="65">
        <f t="shared" si="60"/>
        <v>1.685E-2</v>
      </c>
      <c r="L402" s="73">
        <f t="shared" si="67"/>
        <v>0.40650242076911036</v>
      </c>
      <c r="M402" s="73">
        <f t="shared" si="68"/>
        <v>3.7199999999999997E-2</v>
      </c>
      <c r="N402" s="73">
        <f t="shared" si="61"/>
        <v>4.1899999999999993E-2</v>
      </c>
      <c r="O402" s="74">
        <f t="shared" si="69"/>
        <v>0.36930242076911035</v>
      </c>
      <c r="P402" s="73">
        <f t="shared" si="62"/>
        <v>0.36460242076911037</v>
      </c>
      <c r="Q402" s="73">
        <f t="shared" si="63"/>
        <v>0.35407542148945992</v>
      </c>
      <c r="R402" s="73">
        <f t="shared" si="64"/>
        <v>4.4999999999999998E-2</v>
      </c>
      <c r="S402" s="74">
        <f t="shared" si="65"/>
        <v>0.30907542148945993</v>
      </c>
      <c r="U402" s="75"/>
      <c r="V402" s="75"/>
      <c r="W402" s="75"/>
      <c r="X402" s="75"/>
      <c r="Y402" s="75"/>
      <c r="Z402" s="75"/>
      <c r="AA402" s="75"/>
      <c r="AB402" s="75"/>
      <c r="AC402" s="75"/>
      <c r="AE402" s="75"/>
      <c r="AF402" s="75"/>
      <c r="AG402" s="75"/>
      <c r="AH402" s="75"/>
      <c r="AI402" s="75"/>
      <c r="AJ402" s="75"/>
      <c r="AK402" s="75"/>
      <c r="AL402" s="75"/>
      <c r="AM402" s="75"/>
      <c r="AO402" s="75"/>
      <c r="AP402" s="75"/>
      <c r="AQ402" s="75"/>
      <c r="AR402" s="75"/>
      <c r="AS402" s="75"/>
      <c r="AT402" s="75"/>
      <c r="AU402" s="75"/>
      <c r="AV402" s="75"/>
      <c r="AW402" s="75"/>
    </row>
    <row r="403" spans="1:49">
      <c r="A403" s="69">
        <v>21610</v>
      </c>
      <c r="B403" s="82">
        <v>2E-3</v>
      </c>
      <c r="C403" s="65">
        <v>1.0200000000000001E-2</v>
      </c>
      <c r="D403" s="65">
        <v>3.5000000000000005E-3</v>
      </c>
      <c r="E403" s="65">
        <v>3.4416666666666667E-3</v>
      </c>
      <c r="F403" s="65">
        <v>3.5250000000000004E-3</v>
      </c>
      <c r="G403" s="65">
        <v>3.4833333333333339E-3</v>
      </c>
      <c r="H403" s="65">
        <v>3.725E-3</v>
      </c>
      <c r="I403" s="65">
        <f t="shared" si="66"/>
        <v>-1.5000000000000005E-3</v>
      </c>
      <c r="J403" s="65">
        <f t="shared" si="59"/>
        <v>-1.4833333333333339E-3</v>
      </c>
      <c r="K403" s="65">
        <f t="shared" si="60"/>
        <v>6.4750000000000007E-3</v>
      </c>
      <c r="L403" s="73">
        <f t="shared" si="67"/>
        <v>0.36455792564935052</v>
      </c>
      <c r="M403" s="73">
        <f t="shared" si="68"/>
        <v>4.200000000000001E-2</v>
      </c>
      <c r="N403" s="73">
        <f t="shared" si="61"/>
        <v>4.1800000000000004E-2</v>
      </c>
      <c r="O403" s="74">
        <f t="shared" si="69"/>
        <v>0.32255792564935049</v>
      </c>
      <c r="P403" s="73">
        <f t="shared" si="62"/>
        <v>0.32275792564935052</v>
      </c>
      <c r="Q403" s="73">
        <f t="shared" si="63"/>
        <v>0.34106567724377701</v>
      </c>
      <c r="R403" s="73">
        <f t="shared" si="64"/>
        <v>4.4700000000000004E-2</v>
      </c>
      <c r="S403" s="74">
        <f t="shared" si="65"/>
        <v>0.29636567724377699</v>
      </c>
      <c r="U403" s="75"/>
      <c r="V403" s="75"/>
      <c r="W403" s="75"/>
      <c r="X403" s="75"/>
      <c r="Y403" s="75"/>
      <c r="Z403" s="75"/>
      <c r="AA403" s="75"/>
      <c r="AB403" s="75"/>
      <c r="AC403" s="75"/>
      <c r="AE403" s="75"/>
      <c r="AF403" s="75"/>
      <c r="AG403" s="75"/>
      <c r="AH403" s="75"/>
      <c r="AI403" s="75"/>
      <c r="AJ403" s="75"/>
      <c r="AK403" s="75"/>
      <c r="AL403" s="75"/>
      <c r="AM403" s="75"/>
      <c r="AO403" s="75"/>
      <c r="AP403" s="75"/>
      <c r="AQ403" s="75"/>
      <c r="AR403" s="75"/>
      <c r="AS403" s="75"/>
      <c r="AT403" s="75"/>
      <c r="AU403" s="75"/>
      <c r="AV403" s="75"/>
      <c r="AW403" s="75"/>
    </row>
    <row r="404" spans="1:49">
      <c r="A404" s="69">
        <v>21641</v>
      </c>
      <c r="B404" s="82">
        <v>4.02E-2</v>
      </c>
      <c r="C404" s="65">
        <v>-2.7999999999999995E-3</v>
      </c>
      <c r="D404" s="65">
        <v>3.3E-3</v>
      </c>
      <c r="E404" s="65">
        <v>3.5250000000000004E-3</v>
      </c>
      <c r="F404" s="65">
        <v>3.6000000000000003E-3</v>
      </c>
      <c r="G404" s="65">
        <v>3.5625000000000006E-3</v>
      </c>
      <c r="H404" s="65">
        <v>3.7999999999999996E-3</v>
      </c>
      <c r="I404" s="65">
        <f t="shared" si="66"/>
        <v>3.6900000000000002E-2</v>
      </c>
      <c r="J404" s="65">
        <f t="shared" si="59"/>
        <v>3.6637499999999996E-2</v>
      </c>
      <c r="K404" s="65">
        <f t="shared" si="60"/>
        <v>-6.5999999999999991E-3</v>
      </c>
      <c r="L404" s="73">
        <f t="shared" si="67"/>
        <v>0.37313839050058473</v>
      </c>
      <c r="M404" s="73">
        <f t="shared" si="68"/>
        <v>3.9599999999999996E-2</v>
      </c>
      <c r="N404" s="73">
        <f t="shared" si="61"/>
        <v>4.275000000000001E-2</v>
      </c>
      <c r="O404" s="74">
        <f t="shared" si="69"/>
        <v>0.33353839050058476</v>
      </c>
      <c r="P404" s="73">
        <f t="shared" si="62"/>
        <v>0.33038839050058472</v>
      </c>
      <c r="Q404" s="73">
        <f t="shared" si="63"/>
        <v>0.27169141626806215</v>
      </c>
      <c r="R404" s="73">
        <f t="shared" si="64"/>
        <v>4.5599999999999995E-2</v>
      </c>
      <c r="S404" s="74">
        <f t="shared" si="65"/>
        <v>0.22609141626806215</v>
      </c>
      <c r="U404" s="75"/>
      <c r="V404" s="75"/>
      <c r="W404" s="75"/>
      <c r="X404" s="75"/>
      <c r="Y404" s="75"/>
      <c r="Z404" s="75"/>
      <c r="AA404" s="75"/>
      <c r="AB404" s="75"/>
      <c r="AC404" s="75"/>
      <c r="AE404" s="75"/>
      <c r="AF404" s="75"/>
      <c r="AG404" s="75"/>
      <c r="AH404" s="75"/>
      <c r="AI404" s="75"/>
      <c r="AJ404" s="75"/>
      <c r="AK404" s="75"/>
      <c r="AL404" s="75"/>
      <c r="AM404" s="75"/>
      <c r="AO404" s="75"/>
      <c r="AP404" s="75"/>
      <c r="AQ404" s="75"/>
      <c r="AR404" s="75"/>
      <c r="AS404" s="75"/>
      <c r="AT404" s="75"/>
      <c r="AU404" s="75"/>
      <c r="AV404" s="75"/>
      <c r="AW404" s="75"/>
    </row>
    <row r="405" spans="1:49">
      <c r="A405" s="69">
        <v>21671</v>
      </c>
      <c r="B405" s="82">
        <v>2.4E-2</v>
      </c>
      <c r="C405" s="65">
        <v>-1.2E-2</v>
      </c>
      <c r="D405" s="65">
        <v>3.3E-3</v>
      </c>
      <c r="E405" s="65">
        <v>3.6416666666666667E-3</v>
      </c>
      <c r="F405" s="65">
        <v>3.7166666666666663E-3</v>
      </c>
      <c r="G405" s="65">
        <v>3.6791666666666665E-3</v>
      </c>
      <c r="H405" s="65">
        <v>3.9749999999999994E-3</v>
      </c>
      <c r="I405" s="65">
        <f t="shared" si="66"/>
        <v>2.07E-2</v>
      </c>
      <c r="J405" s="65">
        <f t="shared" si="59"/>
        <v>2.0320833333333333E-2</v>
      </c>
      <c r="K405" s="65">
        <f t="shared" si="60"/>
        <v>-1.5975E-2</v>
      </c>
      <c r="L405" s="73">
        <f t="shared" si="67"/>
        <v>0.37690336062729934</v>
      </c>
      <c r="M405" s="73">
        <f t="shared" si="68"/>
        <v>3.9599999999999996E-2</v>
      </c>
      <c r="N405" s="73">
        <f t="shared" si="61"/>
        <v>4.4149999999999995E-2</v>
      </c>
      <c r="O405" s="74">
        <f t="shared" si="69"/>
        <v>0.33730336062729938</v>
      </c>
      <c r="P405" s="73">
        <f t="shared" si="62"/>
        <v>0.33275336062729932</v>
      </c>
      <c r="Q405" s="73">
        <f t="shared" si="63"/>
        <v>0.23615812600634101</v>
      </c>
      <c r="R405" s="73">
        <f t="shared" si="64"/>
        <v>4.7699999999999992E-2</v>
      </c>
      <c r="S405" s="74">
        <f t="shared" si="65"/>
        <v>0.18845812600634101</v>
      </c>
      <c r="U405" s="75"/>
      <c r="V405" s="75"/>
      <c r="W405" s="75"/>
      <c r="X405" s="75"/>
      <c r="Y405" s="75"/>
      <c r="Z405" s="75"/>
      <c r="AA405" s="75"/>
      <c r="AB405" s="75"/>
      <c r="AC405" s="75"/>
      <c r="AE405" s="75"/>
      <c r="AF405" s="75"/>
      <c r="AG405" s="75"/>
      <c r="AH405" s="75"/>
      <c r="AI405" s="75"/>
      <c r="AJ405" s="75"/>
      <c r="AK405" s="75"/>
      <c r="AL405" s="75"/>
      <c r="AM405" s="75"/>
      <c r="AO405" s="75"/>
      <c r="AP405" s="75"/>
      <c r="AQ405" s="75"/>
      <c r="AR405" s="75"/>
      <c r="AS405" s="75"/>
      <c r="AT405" s="75"/>
      <c r="AU405" s="75"/>
      <c r="AV405" s="75"/>
      <c r="AW405" s="75"/>
    </row>
    <row r="406" spans="1:49">
      <c r="A406" s="69">
        <v>21702</v>
      </c>
      <c r="B406" s="82">
        <v>-2.2000000000000001E-3</v>
      </c>
      <c r="C406" s="65">
        <v>-8.7999999999999988E-3</v>
      </c>
      <c r="D406" s="65">
        <v>3.5999999999999999E-3</v>
      </c>
      <c r="E406" s="65">
        <v>3.7166666666666663E-3</v>
      </c>
      <c r="F406" s="65">
        <v>3.7999999999999996E-3</v>
      </c>
      <c r="G406" s="65">
        <v>3.7583333333333331E-3</v>
      </c>
      <c r="H406" s="65">
        <v>4.0500000000000006E-3</v>
      </c>
      <c r="I406" s="65">
        <f t="shared" si="66"/>
        <v>-5.7999999999999996E-3</v>
      </c>
      <c r="J406" s="65">
        <f t="shared" si="59"/>
        <v>-5.9583333333333328E-3</v>
      </c>
      <c r="K406" s="65">
        <f t="shared" si="60"/>
        <v>-1.285E-2</v>
      </c>
      <c r="L406" s="73">
        <f t="shared" si="67"/>
        <v>0.33658349375806895</v>
      </c>
      <c r="M406" s="73">
        <f t="shared" si="68"/>
        <v>4.3200000000000002E-2</v>
      </c>
      <c r="N406" s="73">
        <f t="shared" si="61"/>
        <v>4.5100000000000001E-2</v>
      </c>
      <c r="O406" s="74">
        <f t="shared" si="69"/>
        <v>0.29338349375806894</v>
      </c>
      <c r="P406" s="73">
        <f t="shared" si="62"/>
        <v>0.29148349375806892</v>
      </c>
      <c r="Q406" s="73">
        <f t="shared" si="63"/>
        <v>0.20456147709151118</v>
      </c>
      <c r="R406" s="73">
        <f t="shared" si="64"/>
        <v>4.8600000000000004E-2</v>
      </c>
      <c r="S406" s="74">
        <f t="shared" si="65"/>
        <v>0.15596147709151117</v>
      </c>
      <c r="U406" s="75"/>
      <c r="V406" s="75"/>
      <c r="W406" s="75"/>
      <c r="X406" s="75"/>
      <c r="Y406" s="75"/>
      <c r="Z406" s="75"/>
      <c r="AA406" s="75"/>
      <c r="AB406" s="75"/>
      <c r="AC406" s="75"/>
      <c r="AE406" s="75"/>
      <c r="AF406" s="75"/>
      <c r="AG406" s="75"/>
      <c r="AH406" s="75"/>
      <c r="AI406" s="75"/>
      <c r="AJ406" s="75"/>
      <c r="AK406" s="75"/>
      <c r="AL406" s="75"/>
      <c r="AM406" s="75"/>
      <c r="AO406" s="75"/>
      <c r="AP406" s="75"/>
      <c r="AQ406" s="75"/>
      <c r="AR406" s="75"/>
      <c r="AS406" s="75"/>
      <c r="AT406" s="75"/>
      <c r="AU406" s="75"/>
      <c r="AV406" s="75"/>
      <c r="AW406" s="75"/>
    </row>
    <row r="407" spans="1:49">
      <c r="A407" s="69">
        <v>21732</v>
      </c>
      <c r="B407" s="82">
        <v>3.6299999999999999E-2</v>
      </c>
      <c r="C407" s="65">
        <v>3.7100000000000001E-2</v>
      </c>
      <c r="D407" s="65">
        <v>3.5000000000000005E-3</v>
      </c>
      <c r="E407" s="65">
        <v>3.725E-3</v>
      </c>
      <c r="F407" s="65">
        <v>3.8166666666666666E-3</v>
      </c>
      <c r="G407" s="65">
        <v>3.7708333333333331E-3</v>
      </c>
      <c r="H407" s="65">
        <v>4.0666666666666663E-3</v>
      </c>
      <c r="I407" s="65">
        <f t="shared" si="66"/>
        <v>3.2799999999999996E-2</v>
      </c>
      <c r="J407" s="65">
        <f t="shared" si="59"/>
        <v>3.2529166666666665E-2</v>
      </c>
      <c r="K407" s="65">
        <f t="shared" si="60"/>
        <v>3.3033333333333331E-2</v>
      </c>
      <c r="L407" s="73">
        <f t="shared" si="67"/>
        <v>0.32558280656664507</v>
      </c>
      <c r="M407" s="73">
        <f t="shared" si="68"/>
        <v>4.200000000000001E-2</v>
      </c>
      <c r="N407" s="73">
        <f t="shared" si="61"/>
        <v>4.5249999999999999E-2</v>
      </c>
      <c r="O407" s="74">
        <f t="shared" si="69"/>
        <v>0.28358280656664503</v>
      </c>
      <c r="P407" s="73">
        <f t="shared" si="62"/>
        <v>0.28033280656664505</v>
      </c>
      <c r="Q407" s="73">
        <f t="shared" si="63"/>
        <v>0.23578069828035031</v>
      </c>
      <c r="R407" s="73">
        <f t="shared" si="64"/>
        <v>4.8799999999999996E-2</v>
      </c>
      <c r="S407" s="74">
        <f t="shared" si="65"/>
        <v>0.1869806982803503</v>
      </c>
      <c r="U407" s="75"/>
      <c r="V407" s="75"/>
      <c r="W407" s="75"/>
      <c r="X407" s="75"/>
      <c r="Y407" s="75"/>
      <c r="Z407" s="75"/>
      <c r="AA407" s="75"/>
      <c r="AB407" s="75"/>
      <c r="AC407" s="75"/>
      <c r="AE407" s="75"/>
      <c r="AF407" s="75"/>
      <c r="AG407" s="75"/>
      <c r="AH407" s="75"/>
      <c r="AI407" s="75"/>
      <c r="AJ407" s="75"/>
      <c r="AK407" s="75"/>
      <c r="AL407" s="75"/>
      <c r="AM407" s="75"/>
      <c r="AO407" s="75"/>
      <c r="AP407" s="75"/>
      <c r="AQ407" s="75"/>
      <c r="AR407" s="75"/>
      <c r="AS407" s="75"/>
      <c r="AT407" s="75"/>
      <c r="AU407" s="75"/>
      <c r="AV407" s="75"/>
      <c r="AW407" s="75"/>
    </row>
    <row r="408" spans="1:49">
      <c r="A408" s="69">
        <v>21763</v>
      </c>
      <c r="B408" s="82">
        <v>-1.0200000000000001E-2</v>
      </c>
      <c r="C408" s="65">
        <v>1.7500000000000002E-2</v>
      </c>
      <c r="D408" s="65">
        <v>3.5000000000000005E-3</v>
      </c>
      <c r="E408" s="65">
        <v>3.6916666666666664E-3</v>
      </c>
      <c r="F408" s="65">
        <v>3.8166666666666666E-3</v>
      </c>
      <c r="G408" s="65">
        <v>3.7541666666666661E-3</v>
      </c>
      <c r="H408" s="65">
        <v>4.0749999999999996E-3</v>
      </c>
      <c r="I408" s="65">
        <f t="shared" si="66"/>
        <v>-1.37E-2</v>
      </c>
      <c r="J408" s="65">
        <f t="shared" si="59"/>
        <v>-1.3954166666666667E-2</v>
      </c>
      <c r="K408" s="65">
        <f t="shared" si="60"/>
        <v>1.3425000000000003E-2</v>
      </c>
      <c r="L408" s="73">
        <f t="shared" si="67"/>
        <v>0.28936896810108603</v>
      </c>
      <c r="M408" s="73">
        <f t="shared" si="68"/>
        <v>4.200000000000001E-2</v>
      </c>
      <c r="N408" s="73">
        <f t="shared" si="61"/>
        <v>4.5049999999999993E-2</v>
      </c>
      <c r="O408" s="74">
        <f t="shared" si="69"/>
        <v>0.24736896810108602</v>
      </c>
      <c r="P408" s="73">
        <f t="shared" si="62"/>
        <v>0.24431896810108605</v>
      </c>
      <c r="Q408" s="73">
        <f t="shared" si="63"/>
        <v>0.26588831219194242</v>
      </c>
      <c r="R408" s="73">
        <f t="shared" si="64"/>
        <v>4.8899999999999999E-2</v>
      </c>
      <c r="S408" s="74">
        <f t="shared" si="65"/>
        <v>0.21698831219194242</v>
      </c>
      <c r="U408" s="75"/>
      <c r="V408" s="75"/>
      <c r="W408" s="75"/>
      <c r="X408" s="75"/>
      <c r="Y408" s="75"/>
      <c r="Z408" s="75"/>
      <c r="AA408" s="75"/>
      <c r="AB408" s="75"/>
      <c r="AC408" s="75"/>
      <c r="AE408" s="75"/>
      <c r="AF408" s="75"/>
      <c r="AG408" s="75"/>
      <c r="AH408" s="75"/>
      <c r="AI408" s="75"/>
      <c r="AJ408" s="75"/>
      <c r="AK408" s="75"/>
      <c r="AL408" s="75"/>
      <c r="AM408" s="75"/>
      <c r="AO408" s="75"/>
      <c r="AP408" s="75"/>
      <c r="AQ408" s="75"/>
      <c r="AR408" s="75"/>
      <c r="AS408" s="75"/>
      <c r="AT408" s="75"/>
      <c r="AU408" s="75"/>
      <c r="AV408" s="75"/>
      <c r="AW408" s="75"/>
    </row>
    <row r="409" spans="1:49">
      <c r="A409" s="69">
        <v>21794</v>
      </c>
      <c r="B409" s="82">
        <v>-4.4299999999999999E-2</v>
      </c>
      <c r="C409" s="65">
        <v>-3.9300000000000002E-2</v>
      </c>
      <c r="D409" s="65">
        <v>3.3999999999999998E-3</v>
      </c>
      <c r="E409" s="65">
        <v>3.7666666666666664E-3</v>
      </c>
      <c r="F409" s="65">
        <v>3.908333333333334E-3</v>
      </c>
      <c r="G409" s="65">
        <v>3.8375000000000002E-3</v>
      </c>
      <c r="H409" s="65">
        <v>4.1916666666666665E-3</v>
      </c>
      <c r="I409" s="65">
        <f t="shared" si="66"/>
        <v>-4.7699999999999999E-2</v>
      </c>
      <c r="J409" s="65">
        <f t="shared" si="59"/>
        <v>-4.81375E-2</v>
      </c>
      <c r="K409" s="65">
        <f t="shared" si="60"/>
        <v>-4.3491666666666665E-2</v>
      </c>
      <c r="L409" s="73">
        <f t="shared" si="67"/>
        <v>0.17345959700429314</v>
      </c>
      <c r="M409" s="73">
        <f t="shared" si="68"/>
        <v>4.0799999999999996E-2</v>
      </c>
      <c r="N409" s="73">
        <f t="shared" si="61"/>
        <v>4.6050000000000001E-2</v>
      </c>
      <c r="O409" s="74">
        <f t="shared" si="69"/>
        <v>0.13265959700429314</v>
      </c>
      <c r="P409" s="73">
        <f t="shared" si="62"/>
        <v>0.12740959700429313</v>
      </c>
      <c r="Q409" s="73">
        <f t="shared" si="63"/>
        <v>0.17706049315021311</v>
      </c>
      <c r="R409" s="73">
        <f t="shared" si="64"/>
        <v>5.0299999999999997E-2</v>
      </c>
      <c r="S409" s="74">
        <f t="shared" si="65"/>
        <v>0.12676049315021309</v>
      </c>
      <c r="U409" s="75"/>
      <c r="V409" s="75"/>
      <c r="W409" s="75"/>
      <c r="X409" s="75"/>
      <c r="Y409" s="75"/>
      <c r="Z409" s="75"/>
      <c r="AA409" s="75"/>
      <c r="AB409" s="75"/>
      <c r="AC409" s="75"/>
      <c r="AE409" s="75"/>
      <c r="AF409" s="75"/>
      <c r="AG409" s="75"/>
      <c r="AH409" s="75"/>
      <c r="AI409" s="75"/>
      <c r="AJ409" s="75"/>
      <c r="AK409" s="75"/>
      <c r="AL409" s="75"/>
      <c r="AM409" s="75"/>
      <c r="AO409" s="75"/>
      <c r="AP409" s="75"/>
      <c r="AQ409" s="75"/>
      <c r="AR409" s="75"/>
      <c r="AS409" s="75"/>
      <c r="AT409" s="75"/>
      <c r="AU409" s="75"/>
      <c r="AV409" s="75"/>
      <c r="AW409" s="75"/>
    </row>
    <row r="410" spans="1:49">
      <c r="A410" s="69">
        <v>21824</v>
      </c>
      <c r="B410" s="82">
        <v>1.2800000000000001E-2</v>
      </c>
      <c r="C410" s="65">
        <v>1.5699999999999999E-2</v>
      </c>
      <c r="D410" s="65">
        <v>3.5000000000000005E-3</v>
      </c>
      <c r="E410" s="65">
        <v>3.8083333333333337E-3</v>
      </c>
      <c r="F410" s="65">
        <v>3.966666666666667E-3</v>
      </c>
      <c r="G410" s="65">
        <v>3.8875000000000003E-3</v>
      </c>
      <c r="H410" s="65">
        <v>4.1333333333333335E-3</v>
      </c>
      <c r="I410" s="65">
        <f t="shared" si="66"/>
        <v>9.2999999999999992E-3</v>
      </c>
      <c r="J410" s="65">
        <f t="shared" si="59"/>
        <v>8.9125000000000003E-3</v>
      </c>
      <c r="K410" s="65">
        <f t="shared" si="60"/>
        <v>1.1566666666666666E-2</v>
      </c>
      <c r="L410" s="73">
        <f t="shared" si="67"/>
        <v>0.15723454707492479</v>
      </c>
      <c r="M410" s="73">
        <f t="shared" si="68"/>
        <v>4.200000000000001E-2</v>
      </c>
      <c r="N410" s="73">
        <f t="shared" si="61"/>
        <v>4.6650000000000004E-2</v>
      </c>
      <c r="O410" s="74">
        <f t="shared" si="69"/>
        <v>0.11523454707492478</v>
      </c>
      <c r="P410" s="73">
        <f t="shared" si="62"/>
        <v>0.11058454707492479</v>
      </c>
      <c r="Q410" s="73">
        <f t="shared" si="63"/>
        <v>0.14889519785957228</v>
      </c>
      <c r="R410" s="73">
        <f t="shared" si="64"/>
        <v>4.9600000000000005E-2</v>
      </c>
      <c r="S410" s="74">
        <f t="shared" si="65"/>
        <v>9.9295197859572276E-2</v>
      </c>
      <c r="U410" s="75"/>
      <c r="V410" s="75"/>
      <c r="W410" s="75"/>
      <c r="X410" s="75"/>
      <c r="Y410" s="75"/>
      <c r="Z410" s="75"/>
      <c r="AA410" s="75"/>
      <c r="AB410" s="75"/>
      <c r="AC410" s="75"/>
      <c r="AE410" s="75"/>
      <c r="AF410" s="75"/>
      <c r="AG410" s="75"/>
      <c r="AH410" s="75"/>
      <c r="AI410" s="75"/>
      <c r="AJ410" s="75"/>
      <c r="AK410" s="75"/>
      <c r="AL410" s="75"/>
      <c r="AM410" s="75"/>
      <c r="AO410" s="75"/>
      <c r="AP410" s="75"/>
      <c r="AQ410" s="75"/>
      <c r="AR410" s="75"/>
      <c r="AS410" s="75"/>
      <c r="AT410" s="75"/>
      <c r="AU410" s="75"/>
      <c r="AV410" s="75"/>
      <c r="AW410" s="75"/>
    </row>
    <row r="411" spans="1:49">
      <c r="A411" s="69">
        <v>21855</v>
      </c>
      <c r="B411" s="82">
        <v>1.8599999999999998E-2</v>
      </c>
      <c r="C411" s="65">
        <v>9.9999999999999829E-5</v>
      </c>
      <c r="D411" s="65">
        <v>3.5000000000000005E-3</v>
      </c>
      <c r="E411" s="65">
        <v>3.7999999999999996E-3</v>
      </c>
      <c r="F411" s="65">
        <v>3.9166666666666664E-3</v>
      </c>
      <c r="G411" s="65">
        <v>3.858333333333333E-3</v>
      </c>
      <c r="H411" s="65">
        <v>4.0833333333333338E-3</v>
      </c>
      <c r="I411" s="65">
        <f t="shared" si="66"/>
        <v>1.5099999999999999E-2</v>
      </c>
      <c r="J411" s="65">
        <f t="shared" si="59"/>
        <v>1.4741666666666665E-2</v>
      </c>
      <c r="K411" s="65">
        <f t="shared" si="60"/>
        <v>-3.9833333333333335E-3</v>
      </c>
      <c r="L411" s="73">
        <f t="shared" si="67"/>
        <v>0.14620683552170211</v>
      </c>
      <c r="M411" s="73">
        <f t="shared" si="68"/>
        <v>4.200000000000001E-2</v>
      </c>
      <c r="N411" s="73">
        <f t="shared" si="61"/>
        <v>4.6299999999999994E-2</v>
      </c>
      <c r="O411" s="74">
        <f t="shared" si="69"/>
        <v>0.1042068355217021</v>
      </c>
      <c r="P411" s="73">
        <f t="shared" si="62"/>
        <v>9.9906835521702111E-2</v>
      </c>
      <c r="Q411" s="73">
        <f t="shared" si="63"/>
        <v>0.11956551435190343</v>
      </c>
      <c r="R411" s="73">
        <f t="shared" si="64"/>
        <v>4.9000000000000002E-2</v>
      </c>
      <c r="S411" s="74">
        <f t="shared" si="65"/>
        <v>7.0565514351903433E-2</v>
      </c>
      <c r="U411" s="75"/>
      <c r="V411" s="75"/>
      <c r="W411" s="75"/>
      <c r="X411" s="75"/>
      <c r="Y411" s="75"/>
      <c r="Z411" s="75"/>
      <c r="AA411" s="75"/>
      <c r="AB411" s="75"/>
      <c r="AC411" s="75"/>
      <c r="AE411" s="75"/>
      <c r="AF411" s="75"/>
      <c r="AG411" s="75"/>
      <c r="AH411" s="75"/>
      <c r="AI411" s="75"/>
      <c r="AJ411" s="75"/>
      <c r="AK411" s="75"/>
      <c r="AL411" s="75"/>
      <c r="AM411" s="75"/>
      <c r="AO411" s="75"/>
      <c r="AP411" s="75"/>
      <c r="AQ411" s="75"/>
      <c r="AR411" s="75"/>
      <c r="AS411" s="75"/>
      <c r="AT411" s="75"/>
      <c r="AU411" s="75"/>
      <c r="AV411" s="75"/>
      <c r="AW411" s="75"/>
    </row>
    <row r="412" spans="1:49">
      <c r="A412" s="69">
        <v>21885</v>
      </c>
      <c r="B412" s="82">
        <v>2.92E-2</v>
      </c>
      <c r="C412" s="65">
        <v>2.3E-2</v>
      </c>
      <c r="D412" s="65">
        <v>3.5999999999999999E-3</v>
      </c>
      <c r="E412" s="65">
        <v>3.8166666666666666E-3</v>
      </c>
      <c r="F412" s="65">
        <v>3.9500000000000004E-3</v>
      </c>
      <c r="G412" s="65">
        <v>3.8833333333333333E-3</v>
      </c>
      <c r="H412" s="65">
        <v>4.1333333333333335E-3</v>
      </c>
      <c r="I412" s="65">
        <f t="shared" si="66"/>
        <v>2.5600000000000001E-2</v>
      </c>
      <c r="J412" s="65">
        <f t="shared" si="59"/>
        <v>2.5316666666666668E-2</v>
      </c>
      <c r="K412" s="65">
        <f t="shared" si="60"/>
        <v>1.8866666666666667E-2</v>
      </c>
      <c r="L412" s="73">
        <f t="shared" si="67"/>
        <v>0.11976846238152405</v>
      </c>
      <c r="M412" s="73">
        <f t="shared" si="68"/>
        <v>4.3200000000000002E-2</v>
      </c>
      <c r="N412" s="73">
        <f t="shared" si="61"/>
        <v>4.6600000000000003E-2</v>
      </c>
      <c r="O412" s="74">
        <f t="shared" si="69"/>
        <v>7.6568462381524052E-2</v>
      </c>
      <c r="P412" s="73">
        <f t="shared" si="62"/>
        <v>7.3168462381524052E-2</v>
      </c>
      <c r="Q412" s="73">
        <f t="shared" si="63"/>
        <v>7.490898280806868E-2</v>
      </c>
      <c r="R412" s="73">
        <f t="shared" si="64"/>
        <v>4.9600000000000005E-2</v>
      </c>
      <c r="S412" s="74">
        <f t="shared" si="65"/>
        <v>2.5308982808068675E-2</v>
      </c>
      <c r="U412" s="75"/>
      <c r="V412" s="75"/>
      <c r="W412" s="75"/>
      <c r="X412" s="75"/>
      <c r="Y412" s="75"/>
      <c r="Z412" s="75"/>
      <c r="AA412" s="75"/>
      <c r="AB412" s="75"/>
      <c r="AC412" s="75"/>
      <c r="AE412" s="75"/>
      <c r="AF412" s="75"/>
      <c r="AG412" s="75"/>
      <c r="AH412" s="75"/>
      <c r="AI412" s="75"/>
      <c r="AJ412" s="75"/>
      <c r="AK412" s="75"/>
      <c r="AL412" s="75"/>
      <c r="AM412" s="75"/>
      <c r="AO412" s="75"/>
      <c r="AP412" s="75"/>
      <c r="AQ412" s="75"/>
      <c r="AR412" s="75"/>
      <c r="AS412" s="75"/>
      <c r="AT412" s="75"/>
      <c r="AU412" s="75"/>
      <c r="AV412" s="75"/>
      <c r="AW412" s="75"/>
    </row>
    <row r="413" spans="1:49">
      <c r="A413" s="69">
        <v>21916</v>
      </c>
      <c r="B413" s="82">
        <v>-7.0000000000000007E-2</v>
      </c>
      <c r="C413" s="65">
        <v>-1.0800000000000001E-2</v>
      </c>
      <c r="D413" s="65">
        <v>3.5000000000000005E-3</v>
      </c>
      <c r="E413" s="65">
        <v>3.8416666666666673E-3</v>
      </c>
      <c r="F413" s="65">
        <v>3.9749999999999994E-3</v>
      </c>
      <c r="G413" s="65">
        <v>3.908333333333334E-3</v>
      </c>
      <c r="H413" s="65">
        <v>4.1833333333333332E-3</v>
      </c>
      <c r="I413" s="65">
        <f t="shared" si="66"/>
        <v>-7.350000000000001E-2</v>
      </c>
      <c r="J413" s="65">
        <f t="shared" ref="J413:J476" si="70">B413-G413</f>
        <v>-7.390833333333334E-2</v>
      </c>
      <c r="K413" s="65">
        <f t="shared" ref="K413:K476" si="71">$C413-H413</f>
        <v>-1.4983333333333335E-2</v>
      </c>
      <c r="L413" s="73">
        <f t="shared" si="67"/>
        <v>3.5894429538264161E-2</v>
      </c>
      <c r="M413" s="73">
        <f t="shared" si="68"/>
        <v>4.200000000000001E-2</v>
      </c>
      <c r="N413" s="73">
        <f t="shared" si="61"/>
        <v>4.6900000000000011E-2</v>
      </c>
      <c r="O413" s="74">
        <f t="shared" si="69"/>
        <v>-6.1055704617358486E-3</v>
      </c>
      <c r="P413" s="73">
        <f t="shared" si="62"/>
        <v>-1.100557046173585E-2</v>
      </c>
      <c r="Q413" s="73">
        <f t="shared" si="63"/>
        <v>4.9240147813046198E-2</v>
      </c>
      <c r="R413" s="73">
        <f t="shared" si="64"/>
        <v>5.0199999999999995E-2</v>
      </c>
      <c r="S413" s="74">
        <f t="shared" si="65"/>
        <v>-9.5985218695379682E-4</v>
      </c>
      <c r="U413" s="75"/>
      <c r="V413" s="75"/>
      <c r="W413" s="75"/>
      <c r="X413" s="75"/>
      <c r="Y413" s="75"/>
      <c r="Z413" s="75"/>
      <c r="AA413" s="75"/>
      <c r="AB413" s="75"/>
      <c r="AC413" s="75"/>
      <c r="AE413" s="75"/>
      <c r="AF413" s="75"/>
      <c r="AG413" s="75"/>
      <c r="AH413" s="75"/>
      <c r="AI413" s="75"/>
      <c r="AJ413" s="75"/>
      <c r="AK413" s="75"/>
      <c r="AL413" s="75"/>
      <c r="AM413" s="75"/>
      <c r="AO413" s="75"/>
      <c r="AP413" s="75"/>
      <c r="AQ413" s="75"/>
      <c r="AR413" s="75"/>
      <c r="AS413" s="75"/>
      <c r="AT413" s="75"/>
      <c r="AU413" s="75"/>
      <c r="AV413" s="75"/>
      <c r="AW413" s="75"/>
    </row>
    <row r="414" spans="1:49">
      <c r="A414" s="69">
        <v>21947</v>
      </c>
      <c r="B414" s="82">
        <v>1.47E-2</v>
      </c>
      <c r="C414" s="65">
        <v>1.8099999999999998E-2</v>
      </c>
      <c r="D414" s="65">
        <v>3.7000000000000002E-3</v>
      </c>
      <c r="E414" s="65">
        <v>3.7999999999999996E-3</v>
      </c>
      <c r="F414" s="65">
        <v>3.9250000000000005E-3</v>
      </c>
      <c r="G414" s="65">
        <v>3.8624999999999996E-3</v>
      </c>
      <c r="H414" s="65">
        <v>4.1666666666666666E-3</v>
      </c>
      <c r="I414" s="65">
        <f t="shared" si="66"/>
        <v>1.0999999999999999E-2</v>
      </c>
      <c r="J414" s="65">
        <f t="shared" si="70"/>
        <v>1.08375E-2</v>
      </c>
      <c r="K414" s="65">
        <f t="shared" si="71"/>
        <v>1.3933333333333332E-2</v>
      </c>
      <c r="L414" s="73">
        <f t="shared" si="67"/>
        <v>4.5996693852599302E-2</v>
      </c>
      <c r="M414" s="73">
        <f t="shared" si="68"/>
        <v>4.4400000000000002E-2</v>
      </c>
      <c r="N414" s="73">
        <f t="shared" si="61"/>
        <v>4.6349999999999995E-2</v>
      </c>
      <c r="O414" s="74">
        <f t="shared" si="69"/>
        <v>1.5966938525992999E-3</v>
      </c>
      <c r="P414" s="73">
        <f t="shared" si="62"/>
        <v>-3.5330614740069349E-4</v>
      </c>
      <c r="Q414" s="73">
        <f t="shared" si="63"/>
        <v>4.6669992640077096E-2</v>
      </c>
      <c r="R414" s="73">
        <f t="shared" si="64"/>
        <v>0.05</v>
      </c>
      <c r="S414" s="74">
        <f t="shared" si="65"/>
        <v>-3.3300073599229069E-3</v>
      </c>
      <c r="U414" s="75"/>
      <c r="V414" s="75"/>
      <c r="W414" s="75"/>
      <c r="X414" s="75"/>
      <c r="Y414" s="75"/>
      <c r="Z414" s="75"/>
      <c r="AA414" s="75"/>
      <c r="AB414" s="75"/>
      <c r="AC414" s="75"/>
      <c r="AE414" s="75"/>
      <c r="AF414" s="75"/>
      <c r="AG414" s="75"/>
      <c r="AH414" s="75"/>
      <c r="AI414" s="75"/>
      <c r="AJ414" s="75"/>
      <c r="AK414" s="75"/>
      <c r="AL414" s="75"/>
      <c r="AM414" s="75"/>
      <c r="AO414" s="75"/>
      <c r="AP414" s="75"/>
      <c r="AQ414" s="75"/>
      <c r="AR414" s="75"/>
      <c r="AS414" s="75"/>
      <c r="AT414" s="75"/>
      <c r="AU414" s="75"/>
      <c r="AV414" s="75"/>
      <c r="AW414" s="75"/>
    </row>
    <row r="415" spans="1:49">
      <c r="A415" s="69">
        <v>21976</v>
      </c>
      <c r="B415" s="82">
        <v>-1.23E-2</v>
      </c>
      <c r="C415" s="65">
        <v>1.41E-2</v>
      </c>
      <c r="D415" s="65">
        <v>3.5999999999999999E-3</v>
      </c>
      <c r="E415" s="65">
        <v>3.741666666666667E-3</v>
      </c>
      <c r="F415" s="65">
        <v>3.8500000000000001E-3</v>
      </c>
      <c r="G415" s="65">
        <v>3.7958333333333338E-3</v>
      </c>
      <c r="H415" s="65">
        <v>4.0916666666666671E-3</v>
      </c>
      <c r="I415" s="65">
        <f t="shared" si="66"/>
        <v>-1.5900000000000001E-2</v>
      </c>
      <c r="J415" s="65">
        <f t="shared" si="70"/>
        <v>-1.6095833333333334E-2</v>
      </c>
      <c r="K415" s="65">
        <f t="shared" si="71"/>
        <v>1.0008333333333333E-2</v>
      </c>
      <c r="L415" s="73">
        <f t="shared" si="67"/>
        <v>3.1068796924363706E-2</v>
      </c>
      <c r="M415" s="73">
        <f t="shared" si="68"/>
        <v>4.3200000000000002E-2</v>
      </c>
      <c r="N415" s="73">
        <f t="shared" si="61"/>
        <v>4.5550000000000007E-2</v>
      </c>
      <c r="O415" s="74">
        <f t="shared" si="69"/>
        <v>-1.2131203075636296E-2</v>
      </c>
      <c r="P415" s="73">
        <f t="shared" si="62"/>
        <v>-1.4481203075636301E-2</v>
      </c>
      <c r="Q415" s="73">
        <f t="shared" si="63"/>
        <v>5.0710789483569663E-2</v>
      </c>
      <c r="R415" s="73">
        <f t="shared" si="64"/>
        <v>4.9100000000000005E-2</v>
      </c>
      <c r="S415" s="74">
        <f t="shared" si="65"/>
        <v>1.6107894835696579E-3</v>
      </c>
      <c r="U415" s="75"/>
      <c r="V415" s="75"/>
      <c r="W415" s="75"/>
      <c r="X415" s="75"/>
      <c r="Y415" s="75"/>
      <c r="Z415" s="75"/>
      <c r="AA415" s="75"/>
      <c r="AB415" s="75"/>
      <c r="AC415" s="75"/>
      <c r="AE415" s="75"/>
      <c r="AF415" s="75"/>
      <c r="AG415" s="75"/>
      <c r="AH415" s="75"/>
      <c r="AI415" s="75"/>
      <c r="AJ415" s="75"/>
      <c r="AK415" s="75"/>
      <c r="AL415" s="75"/>
      <c r="AM415" s="75"/>
      <c r="AO415" s="75"/>
      <c r="AP415" s="75"/>
      <c r="AQ415" s="75"/>
      <c r="AR415" s="75"/>
      <c r="AS415" s="75"/>
      <c r="AT415" s="75"/>
      <c r="AU415" s="75"/>
      <c r="AV415" s="75"/>
      <c r="AW415" s="75"/>
    </row>
    <row r="416" spans="1:49">
      <c r="A416" s="69">
        <v>22007</v>
      </c>
      <c r="B416" s="82">
        <v>-1.61E-2</v>
      </c>
      <c r="C416" s="65">
        <v>7.4999999999999997E-3</v>
      </c>
      <c r="D416" s="65">
        <v>3.2000000000000002E-3</v>
      </c>
      <c r="E416" s="65">
        <v>3.7083333333333334E-3</v>
      </c>
      <c r="F416" s="65">
        <v>3.8166666666666666E-3</v>
      </c>
      <c r="G416" s="65">
        <v>3.7624999999999998E-3</v>
      </c>
      <c r="H416" s="65">
        <v>3.9916666666666668E-3</v>
      </c>
      <c r="I416" s="65">
        <f t="shared" si="66"/>
        <v>-1.9300000000000001E-2</v>
      </c>
      <c r="J416" s="65">
        <f t="shared" si="70"/>
        <v>-1.9862499999999998E-2</v>
      </c>
      <c r="K416" s="65">
        <f t="shared" si="71"/>
        <v>3.5083333333333329E-3</v>
      </c>
      <c r="L416" s="73">
        <f t="shared" si="67"/>
        <v>-2.4736983951277214E-2</v>
      </c>
      <c r="M416" s="73">
        <f t="shared" si="68"/>
        <v>3.8400000000000004E-2</v>
      </c>
      <c r="N416" s="73">
        <f t="shared" si="61"/>
        <v>4.5149999999999996E-2</v>
      </c>
      <c r="O416" s="74">
        <f t="shared" si="69"/>
        <v>-6.3136983951277217E-2</v>
      </c>
      <c r="P416" s="73">
        <f t="shared" si="62"/>
        <v>-6.988698395127721E-2</v>
      </c>
      <c r="Q416" s="73">
        <f t="shared" si="63"/>
        <v>6.1563498199655342E-2</v>
      </c>
      <c r="R416" s="73">
        <f t="shared" si="64"/>
        <v>4.7899999999999998E-2</v>
      </c>
      <c r="S416" s="74">
        <f t="shared" si="65"/>
        <v>1.3663498199655344E-2</v>
      </c>
      <c r="U416" s="75"/>
      <c r="V416" s="75"/>
      <c r="W416" s="75"/>
      <c r="X416" s="75"/>
      <c r="Y416" s="75"/>
      <c r="Z416" s="75"/>
      <c r="AA416" s="75"/>
      <c r="AB416" s="75"/>
      <c r="AC416" s="75"/>
      <c r="AE416" s="75"/>
      <c r="AF416" s="75"/>
      <c r="AG416" s="75"/>
      <c r="AH416" s="75"/>
      <c r="AI416" s="75"/>
      <c r="AJ416" s="75"/>
      <c r="AK416" s="75"/>
      <c r="AL416" s="75"/>
      <c r="AM416" s="75"/>
      <c r="AO416" s="75"/>
      <c r="AP416" s="75"/>
      <c r="AQ416" s="75"/>
      <c r="AR416" s="75"/>
      <c r="AS416" s="75"/>
      <c r="AT416" s="75"/>
      <c r="AU416" s="75"/>
      <c r="AV416" s="75"/>
      <c r="AW416" s="75"/>
    </row>
    <row r="417" spans="1:49">
      <c r="A417" s="69">
        <v>22037</v>
      </c>
      <c r="B417" s="82">
        <v>3.2599999999999997E-2</v>
      </c>
      <c r="C417" s="65">
        <v>2.3300000000000001E-2</v>
      </c>
      <c r="D417" s="65">
        <v>3.7000000000000002E-3</v>
      </c>
      <c r="E417" s="65">
        <v>3.7166666666666663E-3</v>
      </c>
      <c r="F417" s="65">
        <v>3.8416666666666673E-3</v>
      </c>
      <c r="G417" s="65">
        <v>3.7791666666666668E-3</v>
      </c>
      <c r="H417" s="65">
        <v>4.0500000000000006E-3</v>
      </c>
      <c r="I417" s="65">
        <f t="shared" si="66"/>
        <v>2.8899999999999995E-2</v>
      </c>
      <c r="J417" s="65">
        <f t="shared" si="70"/>
        <v>2.882083333333333E-2</v>
      </c>
      <c r="K417" s="65">
        <f t="shared" si="71"/>
        <v>1.925E-2</v>
      </c>
      <c r="L417" s="73">
        <f t="shared" si="67"/>
        <v>-1.6546298464931053E-2</v>
      </c>
      <c r="M417" s="73">
        <f t="shared" si="68"/>
        <v>4.4400000000000002E-2</v>
      </c>
      <c r="N417" s="73">
        <f t="shared" si="61"/>
        <v>4.5350000000000001E-2</v>
      </c>
      <c r="O417" s="74">
        <f t="shared" si="69"/>
        <v>-6.0946298464931055E-2</v>
      </c>
      <c r="P417" s="73">
        <f t="shared" si="62"/>
        <v>-6.1896298464931054E-2</v>
      </c>
      <c r="Q417" s="73">
        <f t="shared" si="63"/>
        <v>9.9491829663671538E-2</v>
      </c>
      <c r="R417" s="73">
        <f t="shared" si="64"/>
        <v>4.8600000000000004E-2</v>
      </c>
      <c r="S417" s="74">
        <f t="shared" si="65"/>
        <v>5.0891829663671534E-2</v>
      </c>
      <c r="U417" s="75"/>
      <c r="V417" s="75"/>
      <c r="W417" s="75"/>
      <c r="X417" s="75"/>
      <c r="Y417" s="75"/>
      <c r="Z417" s="75"/>
      <c r="AA417" s="75"/>
      <c r="AB417" s="75"/>
      <c r="AC417" s="75"/>
      <c r="AE417" s="75"/>
      <c r="AF417" s="75"/>
      <c r="AG417" s="75"/>
      <c r="AH417" s="75"/>
      <c r="AI417" s="75"/>
      <c r="AJ417" s="75"/>
      <c r="AK417" s="75"/>
      <c r="AL417" s="75"/>
      <c r="AM417" s="75"/>
      <c r="AO417" s="75"/>
      <c r="AP417" s="75"/>
      <c r="AQ417" s="75"/>
      <c r="AR417" s="75"/>
      <c r="AS417" s="75"/>
      <c r="AT417" s="75"/>
      <c r="AU417" s="75"/>
      <c r="AV417" s="75"/>
      <c r="AW417" s="75"/>
    </row>
    <row r="418" spans="1:49">
      <c r="A418" s="69">
        <v>22068</v>
      </c>
      <c r="B418" s="82">
        <v>2.1100000000000001E-2</v>
      </c>
      <c r="C418" s="65">
        <v>4.0799999999999989E-2</v>
      </c>
      <c r="D418" s="65">
        <v>3.3999999999999998E-3</v>
      </c>
      <c r="E418" s="65">
        <v>3.7083333333333334E-3</v>
      </c>
      <c r="F418" s="65">
        <v>3.8333333333333331E-3</v>
      </c>
      <c r="G418" s="65">
        <v>3.7708333333333331E-3</v>
      </c>
      <c r="H418" s="65">
        <v>4.0333333333333332E-3</v>
      </c>
      <c r="I418" s="65">
        <f t="shared" si="66"/>
        <v>1.77E-2</v>
      </c>
      <c r="J418" s="65">
        <f t="shared" si="70"/>
        <v>1.7329166666666666E-2</v>
      </c>
      <c r="K418" s="65">
        <f t="shared" si="71"/>
        <v>3.6766666666666656E-2</v>
      </c>
      <c r="L418" s="73">
        <f t="shared" si="67"/>
        <v>6.4186957681489076E-3</v>
      </c>
      <c r="M418" s="73">
        <f t="shared" si="68"/>
        <v>4.0799999999999996E-2</v>
      </c>
      <c r="N418" s="73">
        <f t="shared" si="61"/>
        <v>4.5249999999999999E-2</v>
      </c>
      <c r="O418" s="74">
        <f t="shared" si="69"/>
        <v>-3.4381304231851088E-2</v>
      </c>
      <c r="P418" s="73">
        <f t="shared" si="62"/>
        <v>-3.8831304231851091E-2</v>
      </c>
      <c r="Q418" s="73">
        <f t="shared" si="63"/>
        <v>0.15451079127718859</v>
      </c>
      <c r="R418" s="73">
        <f t="shared" si="64"/>
        <v>4.8399999999999999E-2</v>
      </c>
      <c r="S418" s="74">
        <f t="shared" si="65"/>
        <v>0.10611079127718859</v>
      </c>
      <c r="U418" s="75"/>
      <c r="V418" s="75"/>
      <c r="W418" s="75"/>
      <c r="X418" s="75"/>
      <c r="Y418" s="75"/>
      <c r="Z418" s="75"/>
      <c r="AA418" s="75"/>
      <c r="AB418" s="75"/>
      <c r="AC418" s="75"/>
      <c r="AE418" s="75"/>
      <c r="AF418" s="75"/>
      <c r="AG418" s="75"/>
      <c r="AH418" s="75"/>
      <c r="AI418" s="75"/>
      <c r="AJ418" s="75"/>
      <c r="AK418" s="75"/>
      <c r="AL418" s="75"/>
      <c r="AM418" s="75"/>
      <c r="AO418" s="75"/>
      <c r="AP418" s="75"/>
      <c r="AQ418" s="75"/>
      <c r="AR418" s="75"/>
      <c r="AS418" s="75"/>
      <c r="AT418" s="75"/>
      <c r="AU418" s="75"/>
      <c r="AV418" s="75"/>
      <c r="AW418" s="75"/>
    </row>
    <row r="419" spans="1:49">
      <c r="A419" s="69">
        <v>22098</v>
      </c>
      <c r="B419" s="82">
        <v>-2.3400000000000001E-2</v>
      </c>
      <c r="C419" s="65">
        <v>-0.01</v>
      </c>
      <c r="D419" s="65">
        <v>3.2000000000000002E-3</v>
      </c>
      <c r="E419" s="65">
        <v>3.6749999999999999E-3</v>
      </c>
      <c r="F419" s="65">
        <v>3.7999999999999996E-3</v>
      </c>
      <c r="G419" s="65">
        <v>3.7374999999999995E-3</v>
      </c>
      <c r="H419" s="65">
        <v>3.9916666666666668E-3</v>
      </c>
      <c r="I419" s="65">
        <f t="shared" si="66"/>
        <v>-2.6600000000000002E-2</v>
      </c>
      <c r="J419" s="65">
        <f t="shared" si="70"/>
        <v>-2.7137500000000002E-2</v>
      </c>
      <c r="K419" s="65">
        <f t="shared" si="71"/>
        <v>-1.3991666666666666E-2</v>
      </c>
      <c r="L419" s="73">
        <f t="shared" si="67"/>
        <v>-5.1559878136471782E-2</v>
      </c>
      <c r="M419" s="73">
        <f t="shared" si="68"/>
        <v>3.8400000000000004E-2</v>
      </c>
      <c r="N419" s="73">
        <f t="shared" si="61"/>
        <v>4.4849999999999994E-2</v>
      </c>
      <c r="O419" s="74">
        <f t="shared" si="69"/>
        <v>-8.9959878136471785E-2</v>
      </c>
      <c r="P419" s="73">
        <f t="shared" si="62"/>
        <v>-9.6409878136471783E-2</v>
      </c>
      <c r="Q419" s="73">
        <f t="shared" si="63"/>
        <v>0.10207856847403018</v>
      </c>
      <c r="R419" s="73">
        <f t="shared" si="64"/>
        <v>4.7899999999999998E-2</v>
      </c>
      <c r="S419" s="74">
        <f t="shared" si="65"/>
        <v>5.4178568474030186E-2</v>
      </c>
      <c r="U419" s="75"/>
      <c r="V419" s="75"/>
      <c r="W419" s="75"/>
      <c r="X419" s="75"/>
      <c r="Y419" s="75"/>
      <c r="Z419" s="75"/>
      <c r="AA419" s="75"/>
      <c r="AB419" s="75"/>
      <c r="AC419" s="75"/>
      <c r="AE419" s="75"/>
      <c r="AF419" s="75"/>
      <c r="AG419" s="75"/>
      <c r="AH419" s="75"/>
      <c r="AI419" s="75"/>
      <c r="AJ419" s="75"/>
      <c r="AK419" s="75"/>
      <c r="AL419" s="75"/>
      <c r="AM419" s="75"/>
      <c r="AO419" s="75"/>
      <c r="AP419" s="75"/>
      <c r="AQ419" s="75"/>
      <c r="AR419" s="75"/>
      <c r="AS419" s="75"/>
      <c r="AT419" s="75"/>
      <c r="AU419" s="75"/>
      <c r="AV419" s="75"/>
      <c r="AW419" s="75"/>
    </row>
    <row r="420" spans="1:49">
      <c r="A420" s="69">
        <v>22129</v>
      </c>
      <c r="B420" s="82">
        <v>3.1699999999999999E-2</v>
      </c>
      <c r="C420" s="65">
        <v>5.0200000000000002E-2</v>
      </c>
      <c r="D420" s="65">
        <v>3.3999999999999998E-3</v>
      </c>
      <c r="E420" s="65">
        <v>3.5666666666666668E-3</v>
      </c>
      <c r="F420" s="65">
        <v>3.7000000000000006E-3</v>
      </c>
      <c r="G420" s="65">
        <v>3.6333333333333339E-3</v>
      </c>
      <c r="H420" s="65">
        <v>3.8666666666666667E-3</v>
      </c>
      <c r="I420" s="65">
        <f t="shared" si="66"/>
        <v>2.8299999999999999E-2</v>
      </c>
      <c r="J420" s="65">
        <f t="shared" si="70"/>
        <v>2.8066666666666663E-2</v>
      </c>
      <c r="K420" s="65">
        <f t="shared" si="71"/>
        <v>4.6333333333333337E-2</v>
      </c>
      <c r="L420" s="73">
        <f t="shared" si="67"/>
        <v>-1.141071557223472E-2</v>
      </c>
      <c r="M420" s="73">
        <f t="shared" si="68"/>
        <v>4.0799999999999996E-2</v>
      </c>
      <c r="N420" s="73">
        <f t="shared" si="61"/>
        <v>4.3600000000000007E-2</v>
      </c>
      <c r="O420" s="74">
        <f t="shared" si="69"/>
        <v>-5.2210715572234716E-2</v>
      </c>
      <c r="P420" s="73">
        <f t="shared" si="62"/>
        <v>-5.5010715572234727E-2</v>
      </c>
      <c r="Q420" s="73">
        <f t="shared" si="63"/>
        <v>0.13749672001123003</v>
      </c>
      <c r="R420" s="73">
        <f t="shared" si="64"/>
        <v>4.6399999999999997E-2</v>
      </c>
      <c r="S420" s="74">
        <f t="shared" si="65"/>
        <v>9.1096720011230037E-2</v>
      </c>
      <c r="U420" s="75"/>
      <c r="V420" s="75"/>
      <c r="W420" s="75"/>
      <c r="X420" s="75"/>
      <c r="Y420" s="75"/>
      <c r="Z420" s="75"/>
      <c r="AA420" s="75"/>
      <c r="AB420" s="75"/>
      <c r="AC420" s="75"/>
      <c r="AE420" s="75"/>
      <c r="AF420" s="75"/>
      <c r="AG420" s="75"/>
      <c r="AH420" s="75"/>
      <c r="AI420" s="75"/>
      <c r="AJ420" s="75"/>
      <c r="AK420" s="75"/>
      <c r="AL420" s="75"/>
      <c r="AM420" s="75"/>
      <c r="AO420" s="75"/>
      <c r="AP420" s="75"/>
      <c r="AQ420" s="75"/>
      <c r="AR420" s="75"/>
      <c r="AS420" s="75"/>
      <c r="AT420" s="75"/>
      <c r="AU420" s="75"/>
      <c r="AV420" s="75"/>
      <c r="AW420" s="75"/>
    </row>
    <row r="421" spans="1:49">
      <c r="A421" s="69">
        <v>22160</v>
      </c>
      <c r="B421" s="82">
        <v>-5.8999999999999997E-2</v>
      </c>
      <c r="C421" s="65">
        <v>-5.1400000000000008E-2</v>
      </c>
      <c r="D421" s="65">
        <v>3.2000000000000002E-3</v>
      </c>
      <c r="E421" s="65">
        <v>3.5416666666666669E-3</v>
      </c>
      <c r="F421" s="65">
        <v>3.6749999999999999E-3</v>
      </c>
      <c r="G421" s="65">
        <v>3.6083333333333332E-3</v>
      </c>
      <c r="H421" s="65">
        <v>3.8083333333333337E-3</v>
      </c>
      <c r="I421" s="65">
        <f t="shared" si="66"/>
        <v>-6.2199999999999998E-2</v>
      </c>
      <c r="J421" s="65">
        <f t="shared" si="70"/>
        <v>-6.2608333333333335E-2</v>
      </c>
      <c r="K421" s="65">
        <f t="shared" si="71"/>
        <v>-5.5208333333333345E-2</v>
      </c>
      <c r="L421" s="73">
        <f t="shared" si="67"/>
        <v>-2.6616598674764846E-2</v>
      </c>
      <c r="M421" s="73">
        <f t="shared" si="68"/>
        <v>3.8400000000000004E-2</v>
      </c>
      <c r="N421" s="73">
        <f t="shared" si="61"/>
        <v>4.3299999999999998E-2</v>
      </c>
      <c r="O421" s="74">
        <f t="shared" si="69"/>
        <v>-6.501659867476485E-2</v>
      </c>
      <c r="P421" s="73">
        <f t="shared" si="62"/>
        <v>-6.9916598674764852E-2</v>
      </c>
      <c r="Q421" s="73">
        <f t="shared" si="63"/>
        <v>0.12316996835916827</v>
      </c>
      <c r="R421" s="73">
        <f t="shared" si="64"/>
        <v>4.5700000000000005E-2</v>
      </c>
      <c r="S421" s="74">
        <f t="shared" si="65"/>
        <v>7.7469968359168265E-2</v>
      </c>
      <c r="U421" s="75"/>
      <c r="V421" s="75"/>
      <c r="W421" s="75"/>
      <c r="X421" s="75"/>
      <c r="Y421" s="75"/>
      <c r="Z421" s="75"/>
      <c r="AA421" s="75"/>
      <c r="AB421" s="75"/>
      <c r="AC421" s="75"/>
      <c r="AE421" s="75"/>
      <c r="AF421" s="75"/>
      <c r="AG421" s="75"/>
      <c r="AH421" s="75"/>
      <c r="AI421" s="75"/>
      <c r="AJ421" s="75"/>
      <c r="AK421" s="75"/>
      <c r="AL421" s="75"/>
      <c r="AM421" s="75"/>
      <c r="AO421" s="75"/>
      <c r="AP421" s="75"/>
      <c r="AQ421" s="75"/>
      <c r="AR421" s="75"/>
      <c r="AS421" s="75"/>
      <c r="AT421" s="75"/>
      <c r="AU421" s="75"/>
      <c r="AV421" s="75"/>
      <c r="AW421" s="75"/>
    </row>
    <row r="422" spans="1:49">
      <c r="A422" s="69">
        <v>22190</v>
      </c>
      <c r="B422" s="82">
        <v>-6.9999999999999999E-4</v>
      </c>
      <c r="C422" s="65">
        <v>-1.1999999999999997E-3</v>
      </c>
      <c r="D422" s="65">
        <v>3.3E-3</v>
      </c>
      <c r="E422" s="65">
        <v>3.5833333333333333E-3</v>
      </c>
      <c r="F422" s="65">
        <v>3.7000000000000006E-3</v>
      </c>
      <c r="G422" s="65">
        <v>3.6416666666666667E-3</v>
      </c>
      <c r="H422" s="65">
        <v>3.8416666666666673E-3</v>
      </c>
      <c r="I422" s="65">
        <f t="shared" si="66"/>
        <v>-4.0000000000000001E-3</v>
      </c>
      <c r="J422" s="65">
        <f t="shared" si="70"/>
        <v>-4.3416666666666664E-3</v>
      </c>
      <c r="K422" s="65">
        <f t="shared" si="71"/>
        <v>-5.0416666666666665E-3</v>
      </c>
      <c r="L422" s="73">
        <f t="shared" si="67"/>
        <v>-3.9591199699538504E-2</v>
      </c>
      <c r="M422" s="73">
        <f t="shared" si="68"/>
        <v>3.9599999999999996E-2</v>
      </c>
      <c r="N422" s="73">
        <f t="shared" si="61"/>
        <v>4.3700000000000003E-2</v>
      </c>
      <c r="O422" s="74">
        <f t="shared" si="69"/>
        <v>-7.91911996995385E-2</v>
      </c>
      <c r="P422" s="73">
        <f t="shared" si="62"/>
        <v>-8.3291199699538507E-2</v>
      </c>
      <c r="Q422" s="73">
        <f t="shared" si="63"/>
        <v>0.10448180013501696</v>
      </c>
      <c r="R422" s="73">
        <f t="shared" si="64"/>
        <v>4.6100000000000009E-2</v>
      </c>
      <c r="S422" s="74">
        <f t="shared" si="65"/>
        <v>5.8381800135016947E-2</v>
      </c>
      <c r="U422" s="75"/>
      <c r="V422" s="75"/>
      <c r="W422" s="75"/>
      <c r="X422" s="75"/>
      <c r="Y422" s="75"/>
      <c r="Z422" s="75"/>
      <c r="AA422" s="75"/>
      <c r="AB422" s="75"/>
      <c r="AC422" s="75"/>
      <c r="AE422" s="75"/>
      <c r="AF422" s="75"/>
      <c r="AG422" s="75"/>
      <c r="AH422" s="75"/>
      <c r="AI422" s="75"/>
      <c r="AJ422" s="75"/>
      <c r="AK422" s="75"/>
      <c r="AL422" s="75"/>
      <c r="AM422" s="75"/>
      <c r="AO422" s="75"/>
      <c r="AP422" s="75"/>
      <c r="AQ422" s="75"/>
      <c r="AR422" s="75"/>
      <c r="AS422" s="75"/>
      <c r="AT422" s="75"/>
      <c r="AU422" s="75"/>
      <c r="AV422" s="75"/>
      <c r="AW422" s="75"/>
    </row>
    <row r="423" spans="1:49">
      <c r="A423" s="69">
        <v>22221</v>
      </c>
      <c r="B423" s="82">
        <v>4.65E-2</v>
      </c>
      <c r="C423" s="65">
        <v>3.8599999999999995E-2</v>
      </c>
      <c r="D423" s="65">
        <v>3.2000000000000002E-3</v>
      </c>
      <c r="E423" s="65">
        <v>3.5916666666666662E-3</v>
      </c>
      <c r="F423" s="65">
        <v>3.725E-3</v>
      </c>
      <c r="G423" s="65">
        <v>3.6583333333333333E-3</v>
      </c>
      <c r="H423" s="65">
        <v>3.8508333333333337E-3</v>
      </c>
      <c r="I423" s="65">
        <f t="shared" si="66"/>
        <v>4.3299999999999998E-2</v>
      </c>
      <c r="J423" s="65">
        <f t="shared" si="70"/>
        <v>4.2841666666666667E-2</v>
      </c>
      <c r="K423" s="65">
        <f t="shared" si="71"/>
        <v>3.4749166666666664E-2</v>
      </c>
      <c r="L423" s="73">
        <f t="shared" si="67"/>
        <v>-1.3285087851528599E-2</v>
      </c>
      <c r="M423" s="73">
        <f t="shared" si="68"/>
        <v>3.8400000000000004E-2</v>
      </c>
      <c r="N423" s="73">
        <f t="shared" si="61"/>
        <v>4.3900000000000002E-2</v>
      </c>
      <c r="O423" s="74">
        <f t="shared" si="69"/>
        <v>-5.1685087851528602E-2</v>
      </c>
      <c r="P423" s="73">
        <f t="shared" si="62"/>
        <v>-5.71850878515286E-2</v>
      </c>
      <c r="Q423" s="73">
        <f t="shared" si="63"/>
        <v>0.14700009761046773</v>
      </c>
      <c r="R423" s="73">
        <f t="shared" si="64"/>
        <v>4.6210000000000001E-2</v>
      </c>
      <c r="S423" s="74">
        <f t="shared" si="65"/>
        <v>0.10079009761046773</v>
      </c>
      <c r="U423" s="75"/>
      <c r="V423" s="75"/>
      <c r="W423" s="75"/>
      <c r="X423" s="75"/>
      <c r="Y423" s="75"/>
      <c r="Z423" s="75"/>
      <c r="AA423" s="75"/>
      <c r="AB423" s="75"/>
      <c r="AC423" s="75"/>
      <c r="AE423" s="75"/>
      <c r="AF423" s="75"/>
      <c r="AG423" s="75"/>
      <c r="AH423" s="75"/>
      <c r="AI423" s="75"/>
      <c r="AJ423" s="75"/>
      <c r="AK423" s="75"/>
      <c r="AL423" s="75"/>
      <c r="AM423" s="75"/>
      <c r="AO423" s="75"/>
      <c r="AP423" s="75"/>
      <c r="AQ423" s="75"/>
      <c r="AR423" s="75"/>
      <c r="AS423" s="75"/>
      <c r="AT423" s="75"/>
      <c r="AU423" s="75"/>
      <c r="AV423" s="75"/>
      <c r="AW423" s="75"/>
    </row>
    <row r="424" spans="1:49">
      <c r="A424" s="69">
        <v>22251</v>
      </c>
      <c r="B424" s="82">
        <v>4.7899999999999998E-2</v>
      </c>
      <c r="C424" s="65">
        <v>7.2399999999999992E-2</v>
      </c>
      <c r="D424" s="65">
        <v>3.3E-3</v>
      </c>
      <c r="E424" s="65">
        <v>3.6249999999999998E-3</v>
      </c>
      <c r="F424" s="65">
        <v>3.7499999999999999E-3</v>
      </c>
      <c r="G424" s="65">
        <v>3.6875000000000002E-3</v>
      </c>
      <c r="H424" s="65">
        <v>3.875E-3</v>
      </c>
      <c r="I424" s="65">
        <f t="shared" si="66"/>
        <v>4.4600000000000001E-2</v>
      </c>
      <c r="J424" s="65">
        <f t="shared" si="70"/>
        <v>4.4212499999999995E-2</v>
      </c>
      <c r="K424" s="65">
        <f t="shared" si="71"/>
        <v>6.8524999999999989E-2</v>
      </c>
      <c r="L424" s="73">
        <f t="shared" si="67"/>
        <v>4.6429813839716783E-3</v>
      </c>
      <c r="M424" s="73">
        <f t="shared" si="68"/>
        <v>3.9599999999999996E-2</v>
      </c>
      <c r="N424" s="73">
        <f t="shared" ref="N424:N487" si="72">G424*12</f>
        <v>4.4250000000000005E-2</v>
      </c>
      <c r="O424" s="74">
        <f t="shared" si="69"/>
        <v>-3.4957018616028318E-2</v>
      </c>
      <c r="P424" s="73">
        <f t="shared" ref="P424:P487" si="73">L424-N424</f>
        <v>-3.9607018616028326E-2</v>
      </c>
      <c r="Q424" s="73">
        <f t="shared" ref="Q424:Q487" si="74">((1+C413)*(1+C414)*(1+C415)*(1+C416)*(1+C417)*(1+C418)*(1+C419)*(1+C420)*(1+C421)*(1+C422)*(1+C423)*(1+C424))-1</f>
        <v>0.20238798111189249</v>
      </c>
      <c r="R424" s="73">
        <f t="shared" ref="R424:R487" si="75">H424*12</f>
        <v>4.65E-2</v>
      </c>
      <c r="S424" s="74">
        <f t="shared" ref="S424:S487" si="76">Q424-R424</f>
        <v>0.1558879811118925</v>
      </c>
      <c r="U424" s="75"/>
      <c r="V424" s="75"/>
      <c r="W424" s="75"/>
      <c r="X424" s="75"/>
      <c r="Y424" s="75"/>
      <c r="Z424" s="75"/>
      <c r="AA424" s="75"/>
      <c r="AB424" s="75"/>
      <c r="AC424" s="75"/>
      <c r="AE424" s="75"/>
      <c r="AF424" s="75"/>
      <c r="AG424" s="75"/>
      <c r="AH424" s="75"/>
      <c r="AI424" s="75"/>
      <c r="AJ424" s="75"/>
      <c r="AK424" s="75"/>
      <c r="AL424" s="75"/>
      <c r="AM424" s="75"/>
      <c r="AO424" s="75"/>
      <c r="AP424" s="75"/>
      <c r="AQ424" s="75"/>
      <c r="AR424" s="75"/>
      <c r="AS424" s="75"/>
      <c r="AT424" s="75"/>
      <c r="AU424" s="75"/>
      <c r="AV424" s="75"/>
      <c r="AW424" s="75"/>
    </row>
    <row r="425" spans="1:49">
      <c r="A425" s="69">
        <v>22282</v>
      </c>
      <c r="B425" s="82">
        <v>6.4500000000000002E-2</v>
      </c>
      <c r="C425" s="65">
        <v>6.1900000000000004E-2</v>
      </c>
      <c r="D425" s="65">
        <v>3.3E-3</v>
      </c>
      <c r="E425" s="65">
        <v>3.6000000000000003E-3</v>
      </c>
      <c r="F425" s="65">
        <v>3.7333333333333333E-3</v>
      </c>
      <c r="G425" s="65">
        <v>3.666666666666667E-3</v>
      </c>
      <c r="H425" s="65">
        <v>3.8666666666666667E-3</v>
      </c>
      <c r="I425" s="65">
        <f t="shared" si="66"/>
        <v>6.1200000000000004E-2</v>
      </c>
      <c r="J425" s="65">
        <f t="shared" si="70"/>
        <v>6.0833333333333336E-2</v>
      </c>
      <c r="K425" s="65">
        <f t="shared" si="71"/>
        <v>5.803333333333334E-2</v>
      </c>
      <c r="L425" s="73">
        <f t="shared" si="67"/>
        <v>0.14993812224004044</v>
      </c>
      <c r="M425" s="73">
        <f t="shared" si="68"/>
        <v>3.9599999999999996E-2</v>
      </c>
      <c r="N425" s="73">
        <f t="shared" si="72"/>
        <v>4.4000000000000004E-2</v>
      </c>
      <c r="O425" s="74">
        <f t="shared" si="69"/>
        <v>0.11033812224004044</v>
      </c>
      <c r="P425" s="73">
        <f t="shared" si="73"/>
        <v>0.10593812224004043</v>
      </c>
      <c r="Q425" s="73">
        <f t="shared" si="74"/>
        <v>0.29075596152721284</v>
      </c>
      <c r="R425" s="73">
        <f t="shared" si="75"/>
        <v>4.6399999999999997E-2</v>
      </c>
      <c r="S425" s="74">
        <f t="shared" si="76"/>
        <v>0.24435596152721284</v>
      </c>
      <c r="U425" s="75"/>
      <c r="V425" s="75"/>
      <c r="W425" s="75"/>
      <c r="X425" s="75"/>
      <c r="Y425" s="75"/>
      <c r="Z425" s="75"/>
      <c r="AA425" s="75"/>
      <c r="AB425" s="75"/>
      <c r="AC425" s="75"/>
      <c r="AE425" s="75"/>
      <c r="AF425" s="75"/>
      <c r="AG425" s="75"/>
      <c r="AH425" s="75"/>
      <c r="AI425" s="75"/>
      <c r="AJ425" s="75"/>
      <c r="AK425" s="75"/>
      <c r="AL425" s="75"/>
      <c r="AM425" s="75"/>
      <c r="AO425" s="75"/>
      <c r="AP425" s="75"/>
      <c r="AQ425" s="75"/>
      <c r="AR425" s="75"/>
      <c r="AS425" s="75"/>
      <c r="AT425" s="75"/>
      <c r="AU425" s="75"/>
      <c r="AV425" s="75"/>
      <c r="AW425" s="75"/>
    </row>
    <row r="426" spans="1:49">
      <c r="A426" s="69">
        <v>22313</v>
      </c>
      <c r="B426" s="82">
        <v>3.1899999999999998E-2</v>
      </c>
      <c r="C426" s="65">
        <v>3.5700000000000003E-2</v>
      </c>
      <c r="D426" s="65">
        <v>3.0000000000000001E-3</v>
      </c>
      <c r="E426" s="65">
        <v>3.5583333333333326E-3</v>
      </c>
      <c r="F426" s="65">
        <v>3.666666666666667E-3</v>
      </c>
      <c r="G426" s="65">
        <v>3.6124999999999994E-3</v>
      </c>
      <c r="H426" s="65">
        <v>3.8250000000000003E-3</v>
      </c>
      <c r="I426" s="65">
        <f t="shared" si="66"/>
        <v>2.8899999999999999E-2</v>
      </c>
      <c r="J426" s="65">
        <f t="shared" si="70"/>
        <v>2.82875E-2</v>
      </c>
      <c r="K426" s="65">
        <f t="shared" si="71"/>
        <v>3.1875000000000001E-2</v>
      </c>
      <c r="L426" s="73">
        <f t="shared" si="67"/>
        <v>0.1694305196999093</v>
      </c>
      <c r="M426" s="73">
        <f t="shared" si="68"/>
        <v>3.6000000000000004E-2</v>
      </c>
      <c r="N426" s="73">
        <f t="shared" si="72"/>
        <v>4.3349999999999993E-2</v>
      </c>
      <c r="O426" s="74">
        <f t="shared" si="69"/>
        <v>0.13343051969990929</v>
      </c>
      <c r="P426" s="73">
        <f t="shared" si="73"/>
        <v>0.1260805196999093</v>
      </c>
      <c r="Q426" s="73">
        <f t="shared" si="74"/>
        <v>0.31306939333438177</v>
      </c>
      <c r="R426" s="73">
        <f t="shared" si="75"/>
        <v>4.5900000000000003E-2</v>
      </c>
      <c r="S426" s="74">
        <f t="shared" si="76"/>
        <v>0.26716939333438178</v>
      </c>
      <c r="U426" s="75"/>
      <c r="V426" s="75"/>
      <c r="W426" s="75"/>
      <c r="X426" s="75"/>
      <c r="Y426" s="75"/>
      <c r="Z426" s="75"/>
      <c r="AA426" s="75"/>
      <c r="AB426" s="75"/>
      <c r="AC426" s="75"/>
      <c r="AE426" s="75"/>
      <c r="AF426" s="75"/>
      <c r="AG426" s="75"/>
      <c r="AH426" s="75"/>
      <c r="AI426" s="75"/>
      <c r="AJ426" s="75"/>
      <c r="AK426" s="75"/>
      <c r="AL426" s="75"/>
      <c r="AM426" s="75"/>
      <c r="AO426" s="75"/>
      <c r="AP426" s="75"/>
      <c r="AQ426" s="75"/>
      <c r="AR426" s="75"/>
      <c r="AS426" s="75"/>
      <c r="AT426" s="75"/>
      <c r="AU426" s="75"/>
      <c r="AV426" s="75"/>
      <c r="AW426" s="75"/>
    </row>
    <row r="427" spans="1:49">
      <c r="A427" s="69">
        <v>22341</v>
      </c>
      <c r="B427" s="82">
        <v>2.7E-2</v>
      </c>
      <c r="C427" s="65">
        <v>3.1899999999999998E-2</v>
      </c>
      <c r="D427" s="65">
        <v>3.0999999999999999E-3</v>
      </c>
      <c r="E427" s="65">
        <v>3.5166666666666662E-3</v>
      </c>
      <c r="F427" s="65">
        <v>3.6083333333333332E-3</v>
      </c>
      <c r="G427" s="65">
        <v>3.5624999999999997E-3</v>
      </c>
      <c r="H427" s="65">
        <v>3.7333333333333333E-3</v>
      </c>
      <c r="I427" s="65">
        <f t="shared" si="66"/>
        <v>2.3900000000000001E-2</v>
      </c>
      <c r="J427" s="65">
        <f t="shared" si="70"/>
        <v>2.34375E-2</v>
      </c>
      <c r="K427" s="65">
        <f t="shared" si="71"/>
        <v>2.8166666666666666E-2</v>
      </c>
      <c r="L427" s="73">
        <f t="shared" si="67"/>
        <v>0.21596146981047526</v>
      </c>
      <c r="M427" s="73">
        <f t="shared" si="68"/>
        <v>3.7199999999999997E-2</v>
      </c>
      <c r="N427" s="73">
        <f t="shared" si="72"/>
        <v>4.2749999999999996E-2</v>
      </c>
      <c r="O427" s="74">
        <f t="shared" si="69"/>
        <v>0.17876146981047525</v>
      </c>
      <c r="P427" s="73">
        <f t="shared" si="73"/>
        <v>0.17321146981047525</v>
      </c>
      <c r="Q427" s="73">
        <f t="shared" si="74"/>
        <v>0.33611705648530577</v>
      </c>
      <c r="R427" s="73">
        <f t="shared" si="75"/>
        <v>4.48E-2</v>
      </c>
      <c r="S427" s="74">
        <f t="shared" si="76"/>
        <v>0.29131705648530576</v>
      </c>
      <c r="U427" s="75"/>
      <c r="V427" s="75"/>
      <c r="W427" s="75"/>
      <c r="X427" s="75"/>
      <c r="Y427" s="75"/>
      <c r="Z427" s="75"/>
      <c r="AA427" s="75"/>
      <c r="AB427" s="75"/>
      <c r="AC427" s="75"/>
      <c r="AE427" s="75"/>
      <c r="AF427" s="75"/>
      <c r="AG427" s="75"/>
      <c r="AH427" s="75"/>
      <c r="AI427" s="75"/>
      <c r="AJ427" s="75"/>
      <c r="AK427" s="75"/>
      <c r="AL427" s="75"/>
      <c r="AM427" s="75"/>
      <c r="AO427" s="75"/>
      <c r="AP427" s="75"/>
      <c r="AQ427" s="75"/>
      <c r="AR427" s="75"/>
      <c r="AS427" s="75"/>
      <c r="AT427" s="75"/>
      <c r="AU427" s="75"/>
      <c r="AV427" s="75"/>
      <c r="AW427" s="75"/>
    </row>
    <row r="428" spans="1:49">
      <c r="A428" s="69">
        <v>22372</v>
      </c>
      <c r="B428" s="82">
        <v>5.1000000000000004E-3</v>
      </c>
      <c r="C428" s="65">
        <v>1.09E-2</v>
      </c>
      <c r="D428" s="65">
        <v>3.0999999999999999E-3</v>
      </c>
      <c r="E428" s="65">
        <v>3.5416666666666669E-3</v>
      </c>
      <c r="F428" s="65">
        <v>3.6416666666666667E-3</v>
      </c>
      <c r="G428" s="65">
        <v>3.5916666666666671E-3</v>
      </c>
      <c r="H428" s="65">
        <v>3.7333333333333333E-3</v>
      </c>
      <c r="I428" s="65">
        <f t="shared" si="66"/>
        <v>2.0000000000000005E-3</v>
      </c>
      <c r="J428" s="65">
        <f t="shared" si="70"/>
        <v>1.5083333333333333E-3</v>
      </c>
      <c r="K428" s="65">
        <f t="shared" si="71"/>
        <v>7.1666666666666667E-3</v>
      </c>
      <c r="L428" s="73">
        <f t="shared" si="67"/>
        <v>0.24216167629485663</v>
      </c>
      <c r="M428" s="73">
        <f t="shared" si="68"/>
        <v>3.7199999999999997E-2</v>
      </c>
      <c r="N428" s="73">
        <f t="shared" si="72"/>
        <v>4.3100000000000006E-2</v>
      </c>
      <c r="O428" s="74">
        <f t="shared" si="69"/>
        <v>0.20496167629485662</v>
      </c>
      <c r="P428" s="73">
        <f t="shared" si="73"/>
        <v>0.19906167629485663</v>
      </c>
      <c r="Q428" s="73">
        <f t="shared" si="74"/>
        <v>0.34062603712257622</v>
      </c>
      <c r="R428" s="73">
        <f t="shared" si="75"/>
        <v>4.48E-2</v>
      </c>
      <c r="S428" s="74">
        <f t="shared" si="76"/>
        <v>0.29582603712257621</v>
      </c>
      <c r="U428" s="75"/>
      <c r="V428" s="75"/>
      <c r="W428" s="75"/>
      <c r="X428" s="75"/>
      <c r="Y428" s="75"/>
      <c r="Z428" s="75"/>
      <c r="AA428" s="75"/>
      <c r="AB428" s="75"/>
      <c r="AC428" s="75"/>
      <c r="AE428" s="75"/>
      <c r="AF428" s="75"/>
      <c r="AG428" s="75"/>
      <c r="AH428" s="75"/>
      <c r="AI428" s="75"/>
      <c r="AJ428" s="75"/>
      <c r="AK428" s="75"/>
      <c r="AL428" s="75"/>
      <c r="AM428" s="75"/>
      <c r="AO428" s="75"/>
      <c r="AP428" s="75"/>
      <c r="AQ428" s="75"/>
      <c r="AR428" s="75"/>
      <c r="AS428" s="75"/>
      <c r="AT428" s="75"/>
      <c r="AU428" s="75"/>
      <c r="AV428" s="75"/>
      <c r="AW428" s="75"/>
    </row>
    <row r="429" spans="1:49">
      <c r="A429" s="69">
        <v>22402</v>
      </c>
      <c r="B429" s="82">
        <v>2.3900000000000001E-2</v>
      </c>
      <c r="C429" s="65">
        <v>1.3299999999999999E-2</v>
      </c>
      <c r="D429" s="65">
        <v>3.3999999999999998E-3</v>
      </c>
      <c r="E429" s="65">
        <v>3.5583333333333326E-3</v>
      </c>
      <c r="F429" s="65">
        <v>3.6749999999999999E-3</v>
      </c>
      <c r="G429" s="65">
        <v>3.6166666666666665E-3</v>
      </c>
      <c r="H429" s="65">
        <v>3.7666666666666664E-3</v>
      </c>
      <c r="I429" s="65">
        <f t="shared" si="66"/>
        <v>2.0500000000000001E-2</v>
      </c>
      <c r="J429" s="65">
        <f t="shared" si="70"/>
        <v>2.0283333333333334E-2</v>
      </c>
      <c r="K429" s="65">
        <f t="shared" si="71"/>
        <v>9.5333333333333329E-3</v>
      </c>
      <c r="L429" s="73">
        <f t="shared" si="67"/>
        <v>0.23169604915582331</v>
      </c>
      <c r="M429" s="73">
        <f t="shared" si="68"/>
        <v>4.0799999999999996E-2</v>
      </c>
      <c r="N429" s="73">
        <f t="shared" si="72"/>
        <v>4.3399999999999994E-2</v>
      </c>
      <c r="O429" s="74">
        <f t="shared" si="69"/>
        <v>0.19089604915582331</v>
      </c>
      <c r="P429" s="73">
        <f t="shared" si="73"/>
        <v>0.18829604915582332</v>
      </c>
      <c r="Q429" s="73">
        <f t="shared" si="74"/>
        <v>0.32752503021235846</v>
      </c>
      <c r="R429" s="73">
        <f t="shared" si="75"/>
        <v>4.5199999999999997E-2</v>
      </c>
      <c r="S429" s="74">
        <f t="shared" si="76"/>
        <v>0.28232503021235844</v>
      </c>
      <c r="U429" s="75"/>
      <c r="V429" s="75"/>
      <c r="W429" s="75"/>
      <c r="X429" s="75"/>
      <c r="Y429" s="75"/>
      <c r="Z429" s="75"/>
      <c r="AA429" s="75"/>
      <c r="AB429" s="75"/>
      <c r="AC429" s="75"/>
      <c r="AE429" s="75"/>
      <c r="AF429" s="75"/>
      <c r="AG429" s="75"/>
      <c r="AH429" s="75"/>
      <c r="AI429" s="75"/>
      <c r="AJ429" s="75"/>
      <c r="AK429" s="75"/>
      <c r="AL429" s="75"/>
      <c r="AM429" s="75"/>
      <c r="AO429" s="75"/>
      <c r="AP429" s="75"/>
      <c r="AQ429" s="75"/>
      <c r="AR429" s="75"/>
      <c r="AS429" s="75"/>
      <c r="AT429" s="75"/>
      <c r="AU429" s="75"/>
      <c r="AV429" s="75"/>
      <c r="AW429" s="75"/>
    </row>
    <row r="430" spans="1:49">
      <c r="A430" s="69">
        <v>22433</v>
      </c>
      <c r="B430" s="82">
        <v>-2.75E-2</v>
      </c>
      <c r="C430" s="65">
        <v>-2.2699999999999994E-2</v>
      </c>
      <c r="D430" s="65">
        <v>3.2000000000000002E-3</v>
      </c>
      <c r="E430" s="65">
        <v>3.6083333333333332E-3</v>
      </c>
      <c r="F430" s="65">
        <v>3.7083333333333334E-3</v>
      </c>
      <c r="G430" s="65">
        <v>3.6583333333333333E-3</v>
      </c>
      <c r="H430" s="65">
        <v>3.8083333333333337E-3</v>
      </c>
      <c r="I430" s="65">
        <f t="shared" si="66"/>
        <v>-3.0700000000000002E-2</v>
      </c>
      <c r="J430" s="65">
        <f t="shared" si="70"/>
        <v>-3.1158333333333333E-2</v>
      </c>
      <c r="K430" s="65">
        <f t="shared" si="71"/>
        <v>-2.6508333333333328E-2</v>
      </c>
      <c r="L430" s="73">
        <f t="shared" si="67"/>
        <v>0.17307257644113117</v>
      </c>
      <c r="M430" s="73">
        <f t="shared" si="68"/>
        <v>3.8400000000000004E-2</v>
      </c>
      <c r="N430" s="73">
        <f t="shared" si="72"/>
        <v>4.3900000000000002E-2</v>
      </c>
      <c r="O430" s="74">
        <f t="shared" si="69"/>
        <v>0.13467257644113118</v>
      </c>
      <c r="P430" s="73">
        <f t="shared" si="73"/>
        <v>0.12917257644113117</v>
      </c>
      <c r="Q430" s="73">
        <f t="shared" si="74"/>
        <v>0.24653171793479833</v>
      </c>
      <c r="R430" s="73">
        <f t="shared" si="75"/>
        <v>4.5700000000000005E-2</v>
      </c>
      <c r="S430" s="74">
        <f t="shared" si="76"/>
        <v>0.20083171793479832</v>
      </c>
      <c r="U430" s="75"/>
      <c r="V430" s="75"/>
      <c r="W430" s="75"/>
      <c r="X430" s="75"/>
      <c r="Y430" s="75"/>
      <c r="Z430" s="75"/>
      <c r="AA430" s="75"/>
      <c r="AB430" s="75"/>
      <c r="AC430" s="75"/>
      <c r="AE430" s="75"/>
      <c r="AF430" s="75"/>
      <c r="AG430" s="75"/>
      <c r="AH430" s="75"/>
      <c r="AI430" s="75"/>
      <c r="AJ430" s="75"/>
      <c r="AK430" s="75"/>
      <c r="AL430" s="75"/>
      <c r="AM430" s="75"/>
      <c r="AO430" s="75"/>
      <c r="AP430" s="75"/>
      <c r="AQ430" s="75"/>
      <c r="AR430" s="75"/>
      <c r="AS430" s="75"/>
      <c r="AT430" s="75"/>
      <c r="AU430" s="75"/>
      <c r="AV430" s="75"/>
      <c r="AW430" s="75"/>
    </row>
    <row r="431" spans="1:49">
      <c r="A431" s="69">
        <v>22463</v>
      </c>
      <c r="B431" s="82">
        <v>3.4200000000000001E-2</v>
      </c>
      <c r="C431" s="65">
        <v>4.24E-2</v>
      </c>
      <c r="D431" s="65">
        <v>3.3E-3</v>
      </c>
      <c r="E431" s="65">
        <v>3.6749999999999999E-3</v>
      </c>
      <c r="F431" s="65">
        <v>3.7750000000000001E-3</v>
      </c>
      <c r="G431" s="65">
        <v>3.725E-3</v>
      </c>
      <c r="H431" s="65">
        <v>3.875E-3</v>
      </c>
      <c r="I431" s="65">
        <f t="shared" si="66"/>
        <v>3.09E-2</v>
      </c>
      <c r="J431" s="65">
        <f t="shared" si="70"/>
        <v>3.0475000000000002E-2</v>
      </c>
      <c r="K431" s="65">
        <f t="shared" si="71"/>
        <v>3.8525000000000004E-2</v>
      </c>
      <c r="L431" s="73">
        <f t="shared" si="67"/>
        <v>0.24226055555541426</v>
      </c>
      <c r="M431" s="73">
        <f t="shared" si="68"/>
        <v>3.9599999999999996E-2</v>
      </c>
      <c r="N431" s="73">
        <f t="shared" si="72"/>
        <v>4.4700000000000004E-2</v>
      </c>
      <c r="O431" s="74">
        <f t="shared" si="69"/>
        <v>0.20266055555541426</v>
      </c>
      <c r="P431" s="73">
        <f t="shared" si="73"/>
        <v>0.19756055555541424</v>
      </c>
      <c r="Q431" s="73">
        <f t="shared" si="74"/>
        <v>0.31250976037902434</v>
      </c>
      <c r="R431" s="73">
        <f t="shared" si="75"/>
        <v>4.65E-2</v>
      </c>
      <c r="S431" s="74">
        <f t="shared" si="76"/>
        <v>0.26600976037902435</v>
      </c>
      <c r="U431" s="75"/>
      <c r="V431" s="75"/>
      <c r="W431" s="75"/>
      <c r="X431" s="75"/>
      <c r="Y431" s="75"/>
      <c r="Z431" s="75"/>
      <c r="AA431" s="75"/>
      <c r="AB431" s="75"/>
      <c r="AC431" s="75"/>
      <c r="AE431" s="75"/>
      <c r="AF431" s="75"/>
      <c r="AG431" s="75"/>
      <c r="AH431" s="75"/>
      <c r="AI431" s="75"/>
      <c r="AJ431" s="75"/>
      <c r="AK431" s="75"/>
      <c r="AL431" s="75"/>
      <c r="AM431" s="75"/>
      <c r="AO431" s="75"/>
      <c r="AP431" s="75"/>
      <c r="AQ431" s="75"/>
      <c r="AR431" s="75"/>
      <c r="AS431" s="75"/>
      <c r="AT431" s="75"/>
      <c r="AU431" s="75"/>
      <c r="AV431" s="75"/>
      <c r="AW431" s="75"/>
    </row>
    <row r="432" spans="1:49">
      <c r="A432" s="69">
        <v>22494</v>
      </c>
      <c r="B432" s="82">
        <v>2.4299999999999999E-2</v>
      </c>
      <c r="C432" s="65">
        <v>4.5400000000000003E-2</v>
      </c>
      <c r="D432" s="65">
        <v>3.3E-3</v>
      </c>
      <c r="E432" s="65">
        <v>3.7083333333333334E-3</v>
      </c>
      <c r="F432" s="65">
        <v>3.8083333333333337E-3</v>
      </c>
      <c r="G432" s="65">
        <v>3.7583333333333336E-3</v>
      </c>
      <c r="H432" s="65">
        <v>3.9416666666666671E-3</v>
      </c>
      <c r="I432" s="65">
        <f t="shared" si="66"/>
        <v>2.0999999999999998E-2</v>
      </c>
      <c r="J432" s="65">
        <f t="shared" si="70"/>
        <v>2.0541666666666666E-2</v>
      </c>
      <c r="K432" s="65">
        <f t="shared" si="71"/>
        <v>4.1458333333333333E-2</v>
      </c>
      <c r="L432" s="73">
        <f t="shared" si="67"/>
        <v>0.23335028308171979</v>
      </c>
      <c r="M432" s="73">
        <f t="shared" si="68"/>
        <v>3.9599999999999996E-2</v>
      </c>
      <c r="N432" s="73">
        <f t="shared" si="72"/>
        <v>4.5100000000000001E-2</v>
      </c>
      <c r="O432" s="74">
        <f t="shared" si="69"/>
        <v>0.19375028308171979</v>
      </c>
      <c r="P432" s="73">
        <f t="shared" si="73"/>
        <v>0.18825028308171979</v>
      </c>
      <c r="Q432" s="73">
        <f t="shared" si="74"/>
        <v>0.30651085840814329</v>
      </c>
      <c r="R432" s="73">
        <f t="shared" si="75"/>
        <v>4.7300000000000009E-2</v>
      </c>
      <c r="S432" s="74">
        <f t="shared" si="76"/>
        <v>0.25921085840814329</v>
      </c>
      <c r="U432" s="75"/>
      <c r="V432" s="75"/>
      <c r="W432" s="75"/>
      <c r="X432" s="75"/>
      <c r="Y432" s="75"/>
      <c r="Z432" s="75"/>
      <c r="AA432" s="75"/>
      <c r="AB432" s="75"/>
      <c r="AC432" s="75"/>
      <c r="AE432" s="75"/>
      <c r="AF432" s="75"/>
      <c r="AG432" s="75"/>
      <c r="AH432" s="75"/>
      <c r="AI432" s="75"/>
      <c r="AJ432" s="75"/>
      <c r="AK432" s="75"/>
      <c r="AL432" s="75"/>
      <c r="AM432" s="75"/>
      <c r="AO432" s="75"/>
      <c r="AP432" s="75"/>
      <c r="AQ432" s="75"/>
      <c r="AR432" s="75"/>
      <c r="AS432" s="75"/>
      <c r="AT432" s="75"/>
      <c r="AU432" s="75"/>
      <c r="AV432" s="75"/>
      <c r="AW432" s="75"/>
    </row>
    <row r="433" spans="1:49">
      <c r="A433" s="69">
        <v>22525</v>
      </c>
      <c r="B433" s="82">
        <v>-1.84E-2</v>
      </c>
      <c r="C433" s="65">
        <v>-6.6999999999999994E-3</v>
      </c>
      <c r="D433" s="65">
        <v>3.2000000000000002E-3</v>
      </c>
      <c r="E433" s="65">
        <v>3.7083333333333334E-3</v>
      </c>
      <c r="F433" s="65">
        <v>3.8250000000000003E-3</v>
      </c>
      <c r="G433" s="65">
        <v>3.7666666666666669E-3</v>
      </c>
      <c r="H433" s="65">
        <v>3.9416666666666671E-3</v>
      </c>
      <c r="I433" s="65">
        <f t="shared" si="66"/>
        <v>-2.1600000000000001E-2</v>
      </c>
      <c r="J433" s="65">
        <f t="shared" si="70"/>
        <v>-2.2166666666666668E-2</v>
      </c>
      <c r="K433" s="65">
        <f t="shared" si="71"/>
        <v>-1.0641666666666667E-2</v>
      </c>
      <c r="L433" s="73">
        <f t="shared" si="67"/>
        <v>0.28656390847291857</v>
      </c>
      <c r="M433" s="73">
        <f t="shared" si="68"/>
        <v>3.8400000000000004E-2</v>
      </c>
      <c r="N433" s="73">
        <f t="shared" si="72"/>
        <v>4.5200000000000004E-2</v>
      </c>
      <c r="O433" s="74">
        <f t="shared" si="69"/>
        <v>0.24816390847291858</v>
      </c>
      <c r="P433" s="73">
        <f t="shared" si="73"/>
        <v>0.24136390847291855</v>
      </c>
      <c r="Q433" s="73">
        <f t="shared" si="74"/>
        <v>0.36807636059119608</v>
      </c>
      <c r="R433" s="73">
        <f t="shared" si="75"/>
        <v>4.7300000000000009E-2</v>
      </c>
      <c r="S433" s="74">
        <f t="shared" si="76"/>
        <v>0.32077636059119607</v>
      </c>
      <c r="U433" s="75"/>
      <c r="V433" s="75"/>
      <c r="W433" s="75"/>
      <c r="X433" s="75"/>
      <c r="Y433" s="75"/>
      <c r="Z433" s="75"/>
      <c r="AA433" s="75"/>
      <c r="AB433" s="75"/>
      <c r="AC433" s="75"/>
      <c r="AE433" s="75"/>
      <c r="AF433" s="75"/>
      <c r="AG433" s="75"/>
      <c r="AH433" s="75"/>
      <c r="AI433" s="75"/>
      <c r="AJ433" s="75"/>
      <c r="AK433" s="75"/>
      <c r="AL433" s="75"/>
      <c r="AM433" s="75"/>
      <c r="AO433" s="75"/>
      <c r="AP433" s="75"/>
      <c r="AQ433" s="75"/>
      <c r="AR433" s="75"/>
      <c r="AS433" s="75"/>
      <c r="AT433" s="75"/>
      <c r="AU433" s="75"/>
      <c r="AV433" s="75"/>
      <c r="AW433" s="75"/>
    </row>
    <row r="434" spans="1:49">
      <c r="A434" s="69">
        <v>22555</v>
      </c>
      <c r="B434" s="82">
        <v>2.98E-2</v>
      </c>
      <c r="C434" s="65">
        <v>4.8000000000000001E-2</v>
      </c>
      <c r="D434" s="65">
        <v>3.3999999999999998E-3</v>
      </c>
      <c r="E434" s="65">
        <v>3.6833333333333336E-3</v>
      </c>
      <c r="F434" s="65">
        <v>3.7999999999999996E-3</v>
      </c>
      <c r="G434" s="65">
        <v>3.7416666666666666E-3</v>
      </c>
      <c r="H434" s="65">
        <v>3.9250000000000005E-3</v>
      </c>
      <c r="I434" s="65">
        <f t="shared" si="66"/>
        <v>2.64E-2</v>
      </c>
      <c r="J434" s="65">
        <f t="shared" si="70"/>
        <v>2.6058333333333333E-2</v>
      </c>
      <c r="K434" s="65">
        <f t="shared" si="71"/>
        <v>4.4075000000000003E-2</v>
      </c>
      <c r="L434" s="73">
        <f t="shared" si="67"/>
        <v>0.32583159506195503</v>
      </c>
      <c r="M434" s="73">
        <f t="shared" si="68"/>
        <v>4.0799999999999996E-2</v>
      </c>
      <c r="N434" s="73">
        <f t="shared" si="72"/>
        <v>4.4899999999999995E-2</v>
      </c>
      <c r="O434" s="74">
        <f t="shared" si="69"/>
        <v>0.28503159506195502</v>
      </c>
      <c r="P434" s="73">
        <f t="shared" si="73"/>
        <v>0.28093159506195503</v>
      </c>
      <c r="Q434" s="73">
        <f t="shared" si="74"/>
        <v>0.43546658580253617</v>
      </c>
      <c r="R434" s="73">
        <f t="shared" si="75"/>
        <v>4.7100000000000003E-2</v>
      </c>
      <c r="S434" s="74">
        <f t="shared" si="76"/>
        <v>0.38836658580253614</v>
      </c>
      <c r="U434" s="75"/>
      <c r="V434" s="75"/>
      <c r="W434" s="75"/>
      <c r="X434" s="75"/>
      <c r="Y434" s="75"/>
      <c r="Z434" s="75"/>
      <c r="AA434" s="75"/>
      <c r="AB434" s="75"/>
      <c r="AC434" s="75"/>
      <c r="AE434" s="75"/>
      <c r="AF434" s="75"/>
      <c r="AG434" s="75"/>
      <c r="AH434" s="75"/>
      <c r="AI434" s="75"/>
      <c r="AJ434" s="75"/>
      <c r="AK434" s="75"/>
      <c r="AL434" s="75"/>
      <c r="AM434" s="75"/>
      <c r="AO434" s="75"/>
      <c r="AP434" s="75"/>
      <c r="AQ434" s="75"/>
      <c r="AR434" s="75"/>
      <c r="AS434" s="75"/>
      <c r="AT434" s="75"/>
      <c r="AU434" s="75"/>
      <c r="AV434" s="75"/>
      <c r="AW434" s="75"/>
    </row>
    <row r="435" spans="1:49">
      <c r="A435" s="69">
        <v>22586</v>
      </c>
      <c r="B435" s="82">
        <v>4.4699999999999997E-2</v>
      </c>
      <c r="C435" s="65">
        <v>3.3500000000000002E-2</v>
      </c>
      <c r="D435" s="65">
        <v>3.2000000000000002E-3</v>
      </c>
      <c r="E435" s="65">
        <v>3.6583333333333329E-3</v>
      </c>
      <c r="F435" s="65">
        <v>3.7833333333333334E-3</v>
      </c>
      <c r="G435" s="65">
        <v>3.7208333333333334E-3</v>
      </c>
      <c r="H435" s="65">
        <v>3.8999999999999994E-3</v>
      </c>
      <c r="I435" s="65">
        <f t="shared" si="66"/>
        <v>4.1499999999999995E-2</v>
      </c>
      <c r="J435" s="65">
        <f t="shared" si="70"/>
        <v>4.0979166666666664E-2</v>
      </c>
      <c r="K435" s="65">
        <f t="shared" si="71"/>
        <v>2.9600000000000001E-2</v>
      </c>
      <c r="L435" s="73">
        <f t="shared" si="67"/>
        <v>0.32355113938005209</v>
      </c>
      <c r="M435" s="73">
        <f t="shared" si="68"/>
        <v>3.8400000000000004E-2</v>
      </c>
      <c r="N435" s="73">
        <f t="shared" si="72"/>
        <v>4.4650000000000002E-2</v>
      </c>
      <c r="O435" s="74">
        <f t="shared" si="69"/>
        <v>0.2851511393800521</v>
      </c>
      <c r="P435" s="73">
        <f t="shared" si="73"/>
        <v>0.27890113938005207</v>
      </c>
      <c r="Q435" s="73">
        <f t="shared" si="74"/>
        <v>0.42841778974284761</v>
      </c>
      <c r="R435" s="73">
        <f t="shared" si="75"/>
        <v>4.6799999999999994E-2</v>
      </c>
      <c r="S435" s="74">
        <f t="shared" si="76"/>
        <v>0.3816177897428476</v>
      </c>
      <c r="U435" s="75"/>
      <c r="V435" s="75"/>
      <c r="W435" s="75"/>
      <c r="X435" s="75"/>
      <c r="Y435" s="75"/>
      <c r="Z435" s="75"/>
      <c r="AA435" s="75"/>
      <c r="AB435" s="75"/>
      <c r="AC435" s="75"/>
      <c r="AE435" s="75"/>
      <c r="AF435" s="75"/>
      <c r="AG435" s="75"/>
      <c r="AH435" s="75"/>
      <c r="AI435" s="75"/>
      <c r="AJ435" s="75"/>
      <c r="AK435" s="75"/>
      <c r="AL435" s="75"/>
      <c r="AM435" s="75"/>
      <c r="AO435" s="75"/>
      <c r="AP435" s="75"/>
      <c r="AQ435" s="75"/>
      <c r="AR435" s="75"/>
      <c r="AS435" s="75"/>
      <c r="AT435" s="75"/>
      <c r="AU435" s="75"/>
      <c r="AV435" s="75"/>
      <c r="AW435" s="75"/>
    </row>
    <row r="436" spans="1:49">
      <c r="A436" s="69">
        <v>22616</v>
      </c>
      <c r="B436" s="82">
        <v>4.5999999999999999E-3</v>
      </c>
      <c r="C436" s="65">
        <v>-2.92E-2</v>
      </c>
      <c r="D436" s="65">
        <v>3.0999999999999999E-3</v>
      </c>
      <c r="E436" s="65">
        <v>3.6833333333333336E-3</v>
      </c>
      <c r="F436" s="65">
        <v>3.7999999999999996E-3</v>
      </c>
      <c r="G436" s="65">
        <v>3.7416666666666666E-3</v>
      </c>
      <c r="H436" s="65">
        <v>3.875E-3</v>
      </c>
      <c r="I436" s="65">
        <f t="shared" si="66"/>
        <v>1.5E-3</v>
      </c>
      <c r="J436" s="65">
        <f t="shared" si="70"/>
        <v>8.5833333333333334E-4</v>
      </c>
      <c r="K436" s="65">
        <f t="shared" si="71"/>
        <v>-3.3075E-2</v>
      </c>
      <c r="L436" s="73">
        <f t="shared" si="67"/>
        <v>0.26886103122549865</v>
      </c>
      <c r="M436" s="73">
        <f t="shared" si="68"/>
        <v>3.7199999999999997E-2</v>
      </c>
      <c r="N436" s="73">
        <f t="shared" si="72"/>
        <v>4.4899999999999995E-2</v>
      </c>
      <c r="O436" s="74">
        <f t="shared" si="69"/>
        <v>0.23166103122549864</v>
      </c>
      <c r="P436" s="73">
        <f t="shared" si="73"/>
        <v>0.22396103122549865</v>
      </c>
      <c r="Q436" s="73">
        <f t="shared" si="74"/>
        <v>0.29308839078921767</v>
      </c>
      <c r="R436" s="73">
        <f t="shared" si="75"/>
        <v>4.65E-2</v>
      </c>
      <c r="S436" s="74">
        <f t="shared" si="76"/>
        <v>0.24658839078921768</v>
      </c>
      <c r="U436" s="75"/>
      <c r="V436" s="75"/>
      <c r="W436" s="75"/>
      <c r="X436" s="75"/>
      <c r="Y436" s="75"/>
      <c r="Z436" s="75"/>
      <c r="AA436" s="75"/>
      <c r="AB436" s="75"/>
      <c r="AC436" s="75"/>
      <c r="AE436" s="75"/>
      <c r="AF436" s="75"/>
      <c r="AG436" s="75"/>
      <c r="AH436" s="75"/>
      <c r="AI436" s="75"/>
      <c r="AJ436" s="75"/>
      <c r="AK436" s="75"/>
      <c r="AL436" s="75"/>
      <c r="AM436" s="75"/>
      <c r="AO436" s="75"/>
      <c r="AP436" s="75"/>
      <c r="AQ436" s="75"/>
      <c r="AR436" s="75"/>
      <c r="AS436" s="75"/>
      <c r="AT436" s="75"/>
      <c r="AU436" s="75"/>
      <c r="AV436" s="75"/>
      <c r="AW436" s="75"/>
    </row>
    <row r="437" spans="1:49">
      <c r="A437" s="69">
        <v>22647</v>
      </c>
      <c r="B437" s="82">
        <v>-3.6600000000000001E-2</v>
      </c>
      <c r="C437" s="65">
        <v>-3.6600000000000001E-2</v>
      </c>
      <c r="D437" s="65">
        <v>3.7000000000000002E-3</v>
      </c>
      <c r="E437" s="65">
        <v>3.6833333333333336E-3</v>
      </c>
      <c r="F437" s="65">
        <v>3.7916666666666667E-3</v>
      </c>
      <c r="G437" s="65">
        <v>3.7375000000000004E-3</v>
      </c>
      <c r="H437" s="65">
        <v>3.875E-3</v>
      </c>
      <c r="I437" s="65">
        <f t="shared" si="66"/>
        <v>-4.0300000000000002E-2</v>
      </c>
      <c r="J437" s="65">
        <f t="shared" si="70"/>
        <v>-4.0337499999999998E-2</v>
      </c>
      <c r="K437" s="65">
        <f t="shared" si="71"/>
        <v>-4.0474999999999997E-2</v>
      </c>
      <c r="L437" s="73">
        <f t="shared" si="67"/>
        <v>0.14835201266570741</v>
      </c>
      <c r="M437" s="73">
        <f t="shared" si="68"/>
        <v>4.4400000000000002E-2</v>
      </c>
      <c r="N437" s="73">
        <f t="shared" si="72"/>
        <v>4.4850000000000001E-2</v>
      </c>
      <c r="O437" s="74">
        <f t="shared" si="69"/>
        <v>0.10395201266570742</v>
      </c>
      <c r="P437" s="73">
        <f t="shared" si="73"/>
        <v>0.10350201266570741</v>
      </c>
      <c r="Q437" s="73">
        <f t="shared" si="74"/>
        <v>0.17314375712056851</v>
      </c>
      <c r="R437" s="73">
        <f t="shared" si="75"/>
        <v>4.65E-2</v>
      </c>
      <c r="S437" s="74">
        <f t="shared" si="76"/>
        <v>0.12664375712056852</v>
      </c>
      <c r="U437" s="75"/>
      <c r="V437" s="75"/>
      <c r="W437" s="75"/>
      <c r="X437" s="75"/>
      <c r="Y437" s="75"/>
      <c r="Z437" s="75"/>
      <c r="AA437" s="75"/>
      <c r="AB437" s="75"/>
      <c r="AC437" s="75"/>
      <c r="AE437" s="75"/>
      <c r="AF437" s="75"/>
      <c r="AG437" s="75"/>
      <c r="AH437" s="75"/>
      <c r="AI437" s="75"/>
      <c r="AJ437" s="75"/>
      <c r="AK437" s="75"/>
      <c r="AL437" s="75"/>
      <c r="AM437" s="75"/>
      <c r="AO437" s="75"/>
      <c r="AP437" s="75"/>
      <c r="AQ437" s="75"/>
      <c r="AR437" s="75"/>
      <c r="AS437" s="75"/>
      <c r="AT437" s="75"/>
      <c r="AU437" s="75"/>
      <c r="AV437" s="75"/>
      <c r="AW437" s="75"/>
    </row>
    <row r="438" spans="1:49">
      <c r="A438" s="69">
        <v>22678</v>
      </c>
      <c r="B438" s="82">
        <v>2.0899999999999998E-2</v>
      </c>
      <c r="C438" s="65">
        <v>3.0000000000000006E-2</v>
      </c>
      <c r="D438" s="65">
        <v>3.2000000000000002E-3</v>
      </c>
      <c r="E438" s="65">
        <v>3.6833333333333336E-3</v>
      </c>
      <c r="F438" s="65">
        <v>3.7999999999999996E-3</v>
      </c>
      <c r="G438" s="65">
        <v>3.7416666666666666E-3</v>
      </c>
      <c r="H438" s="65">
        <v>3.8833333333333337E-3</v>
      </c>
      <c r="I438" s="65">
        <f t="shared" si="66"/>
        <v>1.7699999999999997E-2</v>
      </c>
      <c r="J438" s="65">
        <f t="shared" si="70"/>
        <v>1.7158333333333331E-2</v>
      </c>
      <c r="K438" s="65">
        <f t="shared" si="71"/>
        <v>2.6116666666666673E-2</v>
      </c>
      <c r="L438" s="73">
        <f t="shared" si="67"/>
        <v>0.13611064030470077</v>
      </c>
      <c r="M438" s="73">
        <f t="shared" si="68"/>
        <v>3.8400000000000004E-2</v>
      </c>
      <c r="N438" s="73">
        <f t="shared" si="72"/>
        <v>4.4899999999999995E-2</v>
      </c>
      <c r="O438" s="74">
        <f t="shared" si="69"/>
        <v>9.7710640304700766E-2</v>
      </c>
      <c r="P438" s="73">
        <f t="shared" si="73"/>
        <v>9.1210640304700774E-2</v>
      </c>
      <c r="Q438" s="73">
        <f t="shared" si="74"/>
        <v>0.16668733207896658</v>
      </c>
      <c r="R438" s="73">
        <f t="shared" si="75"/>
        <v>4.6600000000000003E-2</v>
      </c>
      <c r="S438" s="74">
        <f t="shared" si="76"/>
        <v>0.12008733207896657</v>
      </c>
      <c r="U438" s="75"/>
      <c r="V438" s="75"/>
      <c r="W438" s="75"/>
      <c r="X438" s="75"/>
      <c r="Y438" s="75"/>
      <c r="Z438" s="75"/>
      <c r="AA438" s="75"/>
      <c r="AB438" s="75"/>
      <c r="AC438" s="75"/>
      <c r="AE438" s="75"/>
      <c r="AF438" s="75"/>
      <c r="AG438" s="75"/>
      <c r="AH438" s="75"/>
      <c r="AI438" s="75"/>
      <c r="AJ438" s="75"/>
      <c r="AK438" s="75"/>
      <c r="AL438" s="75"/>
      <c r="AM438" s="75"/>
      <c r="AO438" s="75"/>
      <c r="AP438" s="75"/>
      <c r="AQ438" s="75"/>
      <c r="AR438" s="75"/>
      <c r="AS438" s="75"/>
      <c r="AT438" s="75"/>
      <c r="AU438" s="75"/>
      <c r="AV438" s="75"/>
      <c r="AW438" s="75"/>
    </row>
    <row r="439" spans="1:49">
      <c r="A439" s="69">
        <v>22706</v>
      </c>
      <c r="B439" s="82">
        <v>-4.5999999999999999E-3</v>
      </c>
      <c r="C439" s="65">
        <v>8.0999999999999996E-3</v>
      </c>
      <c r="D439" s="65">
        <v>3.3E-3</v>
      </c>
      <c r="E439" s="65">
        <v>3.6583333333333329E-3</v>
      </c>
      <c r="F439" s="65">
        <v>3.7750000000000001E-3</v>
      </c>
      <c r="G439" s="65">
        <v>3.7166666666666663E-3</v>
      </c>
      <c r="H439" s="65">
        <v>3.8666666666666667E-3</v>
      </c>
      <c r="I439" s="65">
        <f t="shared" si="66"/>
        <v>-7.9000000000000008E-3</v>
      </c>
      <c r="J439" s="65">
        <f t="shared" si="70"/>
        <v>-8.3166666666666667E-3</v>
      </c>
      <c r="K439" s="65">
        <f t="shared" si="71"/>
        <v>4.2333333333333329E-3</v>
      </c>
      <c r="L439" s="73">
        <f t="shared" si="67"/>
        <v>0.10115338983378663</v>
      </c>
      <c r="M439" s="73">
        <f t="shared" si="68"/>
        <v>3.9599999999999996E-2</v>
      </c>
      <c r="N439" s="73">
        <f t="shared" si="72"/>
        <v>4.4599999999999994E-2</v>
      </c>
      <c r="O439" s="74">
        <f t="shared" si="69"/>
        <v>6.1553389833786637E-2</v>
      </c>
      <c r="P439" s="73">
        <f t="shared" si="73"/>
        <v>5.6553389833786639E-2</v>
      </c>
      <c r="Q439" s="73">
        <f t="shared" si="74"/>
        <v>0.1397785632995503</v>
      </c>
      <c r="R439" s="73">
        <f t="shared" si="75"/>
        <v>4.6399999999999997E-2</v>
      </c>
      <c r="S439" s="74">
        <f t="shared" si="76"/>
        <v>9.3378563299550299E-2</v>
      </c>
      <c r="U439" s="75"/>
      <c r="V439" s="75"/>
      <c r="W439" s="75"/>
      <c r="X439" s="75"/>
      <c r="Y439" s="75"/>
      <c r="Z439" s="75"/>
      <c r="AA439" s="75"/>
      <c r="AB439" s="75"/>
      <c r="AC439" s="75"/>
      <c r="AE439" s="75"/>
      <c r="AF439" s="75"/>
      <c r="AG439" s="75"/>
      <c r="AH439" s="75"/>
      <c r="AI439" s="75"/>
      <c r="AJ439" s="75"/>
      <c r="AK439" s="75"/>
      <c r="AL439" s="75"/>
      <c r="AM439" s="75"/>
      <c r="AO439" s="75"/>
      <c r="AP439" s="75"/>
      <c r="AQ439" s="75"/>
      <c r="AR439" s="75"/>
      <c r="AS439" s="75"/>
      <c r="AT439" s="75"/>
      <c r="AU439" s="75"/>
      <c r="AV439" s="75"/>
      <c r="AW439" s="75"/>
    </row>
    <row r="440" spans="1:49">
      <c r="A440" s="69">
        <v>22737</v>
      </c>
      <c r="B440" s="82">
        <v>-6.0699999999999997E-2</v>
      </c>
      <c r="C440" s="65">
        <v>-3.5300000000000005E-2</v>
      </c>
      <c r="D440" s="65">
        <v>3.3E-3</v>
      </c>
      <c r="E440" s="65">
        <v>3.6083333333333332E-3</v>
      </c>
      <c r="F440" s="65">
        <v>3.741666666666667E-3</v>
      </c>
      <c r="G440" s="65">
        <v>3.6750000000000003E-3</v>
      </c>
      <c r="H440" s="65">
        <v>3.8250000000000003E-3</v>
      </c>
      <c r="I440" s="65">
        <f t="shared" si="66"/>
        <v>-6.4000000000000001E-2</v>
      </c>
      <c r="J440" s="65">
        <f t="shared" si="70"/>
        <v>-6.4375000000000002E-2</v>
      </c>
      <c r="K440" s="65">
        <f t="shared" si="71"/>
        <v>-3.9125000000000007E-2</v>
      </c>
      <c r="L440" s="73">
        <f t="shared" si="67"/>
        <v>2.9065146822083276E-2</v>
      </c>
      <c r="M440" s="73">
        <f t="shared" si="68"/>
        <v>3.9599999999999996E-2</v>
      </c>
      <c r="N440" s="73">
        <f t="shared" si="72"/>
        <v>4.41E-2</v>
      </c>
      <c r="O440" s="74">
        <f t="shared" si="69"/>
        <v>-1.053485317791672E-2</v>
      </c>
      <c r="P440" s="73">
        <f t="shared" si="73"/>
        <v>-1.5034853177916724E-2</v>
      </c>
      <c r="Q440" s="73">
        <f t="shared" si="74"/>
        <v>8.7688574552454046E-2</v>
      </c>
      <c r="R440" s="73">
        <f t="shared" si="75"/>
        <v>4.5900000000000003E-2</v>
      </c>
      <c r="S440" s="74">
        <f t="shared" si="76"/>
        <v>4.1788574552454043E-2</v>
      </c>
      <c r="U440" s="75"/>
      <c r="V440" s="75"/>
      <c r="W440" s="75"/>
      <c r="X440" s="75"/>
      <c r="Y440" s="75"/>
      <c r="Z440" s="75"/>
      <c r="AA440" s="75"/>
      <c r="AB440" s="75"/>
      <c r="AC440" s="75"/>
      <c r="AE440" s="75"/>
      <c r="AF440" s="75"/>
      <c r="AG440" s="75"/>
      <c r="AH440" s="75"/>
      <c r="AI440" s="75"/>
      <c r="AJ440" s="75"/>
      <c r="AK440" s="75"/>
      <c r="AL440" s="75"/>
      <c r="AM440" s="75"/>
      <c r="AO440" s="75"/>
      <c r="AP440" s="75"/>
      <c r="AQ440" s="75"/>
      <c r="AR440" s="75"/>
      <c r="AS440" s="75"/>
      <c r="AT440" s="75"/>
      <c r="AU440" s="75"/>
      <c r="AV440" s="75"/>
      <c r="AW440" s="75"/>
    </row>
    <row r="441" spans="1:49">
      <c r="A441" s="69">
        <v>22767</v>
      </c>
      <c r="B441" s="82">
        <v>-8.1100000000000005E-2</v>
      </c>
      <c r="C441" s="65">
        <v>-9.1200000000000003E-2</v>
      </c>
      <c r="D441" s="65">
        <v>3.2000000000000002E-3</v>
      </c>
      <c r="E441" s="65">
        <v>3.5666666666666668E-3</v>
      </c>
      <c r="F441" s="65">
        <v>3.6916666666666664E-3</v>
      </c>
      <c r="G441" s="65">
        <v>3.6291666666666668E-3</v>
      </c>
      <c r="H441" s="65">
        <v>3.7583333333333331E-3</v>
      </c>
      <c r="I441" s="65">
        <f t="shared" si="66"/>
        <v>-8.43E-2</v>
      </c>
      <c r="J441" s="65">
        <f t="shared" si="70"/>
        <v>-8.4729166666666675E-2</v>
      </c>
      <c r="K441" s="65">
        <f t="shared" si="71"/>
        <v>-9.4958333333333339E-2</v>
      </c>
      <c r="L441" s="73">
        <f t="shared" si="67"/>
        <v>-7.6464534217391855E-2</v>
      </c>
      <c r="M441" s="73">
        <f t="shared" si="68"/>
        <v>3.8400000000000004E-2</v>
      </c>
      <c r="N441" s="73">
        <f t="shared" si="72"/>
        <v>4.3550000000000005E-2</v>
      </c>
      <c r="O441" s="74">
        <f t="shared" si="69"/>
        <v>-0.11486453421739186</v>
      </c>
      <c r="P441" s="73">
        <f t="shared" si="73"/>
        <v>-0.12001453421739186</v>
      </c>
      <c r="Q441" s="73">
        <f t="shared" si="74"/>
        <v>-2.4482999552678741E-2</v>
      </c>
      <c r="R441" s="73">
        <f t="shared" si="75"/>
        <v>4.5100000000000001E-2</v>
      </c>
      <c r="S441" s="74">
        <f t="shared" si="76"/>
        <v>-6.9582999552678743E-2</v>
      </c>
      <c r="U441" s="75"/>
      <c r="V441" s="75"/>
      <c r="W441" s="75"/>
      <c r="X441" s="75"/>
      <c r="Y441" s="75"/>
      <c r="Z441" s="75"/>
      <c r="AA441" s="75"/>
      <c r="AB441" s="75"/>
      <c r="AC441" s="75"/>
      <c r="AE441" s="75"/>
      <c r="AF441" s="75"/>
      <c r="AG441" s="75"/>
      <c r="AH441" s="75"/>
      <c r="AI441" s="75"/>
      <c r="AJ441" s="75"/>
      <c r="AK441" s="75"/>
      <c r="AL441" s="75"/>
      <c r="AM441" s="75"/>
      <c r="AO441" s="75"/>
      <c r="AP441" s="75"/>
      <c r="AQ441" s="75"/>
      <c r="AR441" s="75"/>
      <c r="AS441" s="75"/>
      <c r="AT441" s="75"/>
      <c r="AU441" s="75"/>
      <c r="AV441" s="75"/>
      <c r="AW441" s="75"/>
    </row>
    <row r="442" spans="1:49">
      <c r="A442" s="69">
        <v>22798</v>
      </c>
      <c r="B442" s="82">
        <v>-8.0299999999999996E-2</v>
      </c>
      <c r="C442" s="65">
        <v>-5.4799999999999995E-2</v>
      </c>
      <c r="D442" s="65">
        <v>3.0000000000000001E-3</v>
      </c>
      <c r="E442" s="65">
        <v>3.5666666666666668E-3</v>
      </c>
      <c r="F442" s="65">
        <v>3.7000000000000006E-3</v>
      </c>
      <c r="G442" s="65">
        <v>3.6333333333333339E-3</v>
      </c>
      <c r="H442" s="65">
        <v>3.7333333333333333E-3</v>
      </c>
      <c r="I442" s="65">
        <f t="shared" si="66"/>
        <v>-8.3299999999999999E-2</v>
      </c>
      <c r="J442" s="65">
        <f t="shared" si="70"/>
        <v>-8.3933333333333332E-2</v>
      </c>
      <c r="K442" s="65">
        <f t="shared" si="71"/>
        <v>-5.8533333333333326E-2</v>
      </c>
      <c r="L442" s="73">
        <f t="shared" si="67"/>
        <v>-0.12660609986605198</v>
      </c>
      <c r="M442" s="73">
        <f t="shared" si="68"/>
        <v>3.6000000000000004E-2</v>
      </c>
      <c r="N442" s="73">
        <f t="shared" si="72"/>
        <v>4.3600000000000007E-2</v>
      </c>
      <c r="O442" s="74">
        <f t="shared" si="69"/>
        <v>-0.16260609986605198</v>
      </c>
      <c r="P442" s="73">
        <f t="shared" si="73"/>
        <v>-0.17020609986605198</v>
      </c>
      <c r="Q442" s="73">
        <f t="shared" si="74"/>
        <v>-5.6524435871474488E-2</v>
      </c>
      <c r="R442" s="73">
        <f t="shared" si="75"/>
        <v>4.48E-2</v>
      </c>
      <c r="S442" s="74">
        <f t="shared" si="76"/>
        <v>-0.10132443587147449</v>
      </c>
      <c r="U442" s="75"/>
      <c r="V442" s="75"/>
      <c r="W442" s="75"/>
      <c r="X442" s="75"/>
      <c r="Y442" s="75"/>
      <c r="Z442" s="75"/>
      <c r="AA442" s="75"/>
      <c r="AB442" s="75"/>
      <c r="AC442" s="75"/>
      <c r="AE442" s="75"/>
      <c r="AF442" s="75"/>
      <c r="AG442" s="75"/>
      <c r="AH442" s="75"/>
      <c r="AI442" s="75"/>
      <c r="AJ442" s="75"/>
      <c r="AK442" s="75"/>
      <c r="AL442" s="75"/>
      <c r="AM442" s="75"/>
      <c r="AO442" s="75"/>
      <c r="AP442" s="75"/>
      <c r="AQ442" s="75"/>
      <c r="AR442" s="75"/>
      <c r="AS442" s="75"/>
      <c r="AT442" s="75"/>
      <c r="AU442" s="75"/>
      <c r="AV442" s="75"/>
      <c r="AW442" s="75"/>
    </row>
    <row r="443" spans="1:49">
      <c r="A443" s="69">
        <v>22828</v>
      </c>
      <c r="B443" s="82">
        <v>6.5199999999999994E-2</v>
      </c>
      <c r="C443" s="65">
        <v>6.8899999999999989E-2</v>
      </c>
      <c r="D443" s="65">
        <v>3.3999999999999998E-3</v>
      </c>
      <c r="E443" s="65">
        <v>3.6166666666666665E-3</v>
      </c>
      <c r="F443" s="65">
        <v>3.741666666666667E-3</v>
      </c>
      <c r="G443" s="65">
        <v>3.6791666666666665E-3</v>
      </c>
      <c r="H443" s="65">
        <v>3.7499999999999999E-3</v>
      </c>
      <c r="I443" s="65">
        <f t="shared" si="66"/>
        <v>6.1799999999999994E-2</v>
      </c>
      <c r="J443" s="65">
        <f t="shared" si="70"/>
        <v>6.152083333333333E-2</v>
      </c>
      <c r="K443" s="65">
        <f t="shared" si="71"/>
        <v>6.5149999999999986E-2</v>
      </c>
      <c r="L443" s="73">
        <f t="shared" si="67"/>
        <v>-0.10042624016371937</v>
      </c>
      <c r="M443" s="73">
        <f t="shared" si="68"/>
        <v>4.0799999999999996E-2</v>
      </c>
      <c r="N443" s="73">
        <f t="shared" si="72"/>
        <v>4.4149999999999995E-2</v>
      </c>
      <c r="O443" s="74">
        <f t="shared" si="69"/>
        <v>-0.14122624016371937</v>
      </c>
      <c r="P443" s="73">
        <f t="shared" si="73"/>
        <v>-0.14457624016371937</v>
      </c>
      <c r="Q443" s="73">
        <f t="shared" si="74"/>
        <v>-3.2539303053548463E-2</v>
      </c>
      <c r="R443" s="73">
        <f t="shared" si="75"/>
        <v>4.4999999999999998E-2</v>
      </c>
      <c r="S443" s="74">
        <f t="shared" si="76"/>
        <v>-7.7539303053548461E-2</v>
      </c>
      <c r="U443" s="75"/>
      <c r="V443" s="75"/>
      <c r="W443" s="75"/>
      <c r="X443" s="75"/>
      <c r="Y443" s="75"/>
      <c r="Z443" s="75"/>
      <c r="AA443" s="75"/>
      <c r="AB443" s="75"/>
      <c r="AC443" s="75"/>
      <c r="AE443" s="75"/>
      <c r="AF443" s="75"/>
      <c r="AG443" s="75"/>
      <c r="AH443" s="75"/>
      <c r="AI443" s="75"/>
      <c r="AJ443" s="75"/>
      <c r="AK443" s="75"/>
      <c r="AL443" s="75"/>
      <c r="AM443" s="75"/>
      <c r="AO443" s="75"/>
      <c r="AP443" s="75"/>
      <c r="AQ443" s="75"/>
      <c r="AR443" s="75"/>
      <c r="AS443" s="75"/>
      <c r="AT443" s="75"/>
      <c r="AU443" s="75"/>
      <c r="AV443" s="75"/>
      <c r="AW443" s="75"/>
    </row>
    <row r="444" spans="1:49">
      <c r="A444" s="69">
        <v>22859</v>
      </c>
      <c r="B444" s="82">
        <v>2.0799999999999999E-2</v>
      </c>
      <c r="C444" s="65">
        <v>2.7099999999999999E-2</v>
      </c>
      <c r="D444" s="65">
        <v>3.3999999999999998E-3</v>
      </c>
      <c r="E444" s="65">
        <v>3.6249999999999998E-3</v>
      </c>
      <c r="F444" s="65">
        <v>3.741666666666667E-3</v>
      </c>
      <c r="G444" s="65">
        <v>3.6833333333333336E-3</v>
      </c>
      <c r="H444" s="65">
        <v>3.7750000000000001E-3</v>
      </c>
      <c r="I444" s="65">
        <f t="shared" si="66"/>
        <v>1.7399999999999999E-2</v>
      </c>
      <c r="J444" s="65">
        <f t="shared" si="70"/>
        <v>1.7116666666666665E-2</v>
      </c>
      <c r="K444" s="65">
        <f t="shared" si="71"/>
        <v>2.3324999999999999E-2</v>
      </c>
      <c r="L444" s="73">
        <f t="shared" si="67"/>
        <v>-0.10350005463157785</v>
      </c>
      <c r="M444" s="73">
        <f t="shared" si="68"/>
        <v>4.0799999999999996E-2</v>
      </c>
      <c r="N444" s="73">
        <f t="shared" si="72"/>
        <v>4.4200000000000003E-2</v>
      </c>
      <c r="O444" s="74">
        <f t="shared" si="69"/>
        <v>-0.14430005463157786</v>
      </c>
      <c r="P444" s="73">
        <f t="shared" si="73"/>
        <v>-0.14770005463157787</v>
      </c>
      <c r="Q444" s="73">
        <f t="shared" si="74"/>
        <v>-4.9474955200210391E-2</v>
      </c>
      <c r="R444" s="73">
        <f t="shared" si="75"/>
        <v>4.53E-2</v>
      </c>
      <c r="S444" s="74">
        <f t="shared" si="76"/>
        <v>-9.4774955200210398E-2</v>
      </c>
      <c r="U444" s="75"/>
      <c r="V444" s="75"/>
      <c r="W444" s="75"/>
      <c r="X444" s="75"/>
      <c r="Y444" s="75"/>
      <c r="Z444" s="75"/>
      <c r="AA444" s="75"/>
      <c r="AB444" s="75"/>
      <c r="AC444" s="75"/>
      <c r="AE444" s="75"/>
      <c r="AF444" s="75"/>
      <c r="AG444" s="75"/>
      <c r="AH444" s="75"/>
      <c r="AI444" s="75"/>
      <c r="AJ444" s="75"/>
      <c r="AK444" s="75"/>
      <c r="AL444" s="75"/>
      <c r="AM444" s="75"/>
      <c r="AO444" s="75"/>
      <c r="AP444" s="75"/>
      <c r="AQ444" s="75"/>
      <c r="AR444" s="75"/>
      <c r="AS444" s="75"/>
      <c r="AT444" s="75"/>
      <c r="AU444" s="75"/>
      <c r="AV444" s="75"/>
      <c r="AW444" s="75"/>
    </row>
    <row r="445" spans="1:49">
      <c r="A445" s="69">
        <v>22890</v>
      </c>
      <c r="B445" s="82">
        <v>-4.65E-2</v>
      </c>
      <c r="C445" s="65">
        <v>-3.3399999999999999E-2</v>
      </c>
      <c r="D445" s="65">
        <v>3.0000000000000001E-3</v>
      </c>
      <c r="E445" s="65">
        <v>3.6000000000000003E-3</v>
      </c>
      <c r="F445" s="65">
        <v>3.7166666666666663E-3</v>
      </c>
      <c r="G445" s="65">
        <v>3.6583333333333333E-3</v>
      </c>
      <c r="H445" s="65">
        <v>3.7583333333333331E-3</v>
      </c>
      <c r="I445" s="65">
        <f t="shared" si="66"/>
        <v>-4.9500000000000002E-2</v>
      </c>
      <c r="J445" s="65">
        <f t="shared" si="70"/>
        <v>-5.0158333333333333E-2</v>
      </c>
      <c r="K445" s="65">
        <f t="shared" si="71"/>
        <v>-3.7158333333333335E-2</v>
      </c>
      <c r="L445" s="73">
        <f t="shared" si="67"/>
        <v>-0.12916391818582873</v>
      </c>
      <c r="M445" s="73">
        <f t="shared" si="68"/>
        <v>3.6000000000000004E-2</v>
      </c>
      <c r="N445" s="73">
        <f t="shared" si="72"/>
        <v>4.3900000000000002E-2</v>
      </c>
      <c r="O445" s="74">
        <f t="shared" si="69"/>
        <v>-0.16516391818582873</v>
      </c>
      <c r="P445" s="73">
        <f t="shared" si="73"/>
        <v>-0.17306391818582872</v>
      </c>
      <c r="Q445" s="73">
        <f t="shared" si="74"/>
        <v>-7.5025160270334568E-2</v>
      </c>
      <c r="R445" s="73">
        <f t="shared" si="75"/>
        <v>4.5100000000000001E-2</v>
      </c>
      <c r="S445" s="74">
        <f t="shared" si="76"/>
        <v>-0.12012516027033457</v>
      </c>
      <c r="U445" s="75"/>
      <c r="V445" s="75"/>
      <c r="W445" s="75"/>
      <c r="X445" s="75"/>
      <c r="Y445" s="75"/>
      <c r="Z445" s="75"/>
      <c r="AA445" s="75"/>
      <c r="AB445" s="75"/>
      <c r="AC445" s="75"/>
      <c r="AE445" s="75"/>
      <c r="AF445" s="75"/>
      <c r="AG445" s="75"/>
      <c r="AH445" s="75"/>
      <c r="AI445" s="75"/>
      <c r="AJ445" s="75"/>
      <c r="AK445" s="75"/>
      <c r="AL445" s="75"/>
      <c r="AM445" s="75"/>
      <c r="AO445" s="75"/>
      <c r="AP445" s="75"/>
      <c r="AQ445" s="75"/>
      <c r="AR445" s="75"/>
      <c r="AS445" s="75"/>
      <c r="AT445" s="75"/>
      <c r="AU445" s="75"/>
      <c r="AV445" s="75"/>
      <c r="AW445" s="75"/>
    </row>
    <row r="446" spans="1:49">
      <c r="A446" s="69">
        <v>22920</v>
      </c>
      <c r="B446" s="82">
        <v>6.4000000000000003E-3</v>
      </c>
      <c r="C446" s="65">
        <v>-1.3999999999999998E-3</v>
      </c>
      <c r="D446" s="65">
        <v>3.5000000000000005E-3</v>
      </c>
      <c r="E446" s="65">
        <v>3.5666666666666668E-3</v>
      </c>
      <c r="F446" s="65">
        <v>3.6749999999999999E-3</v>
      </c>
      <c r="G446" s="65">
        <v>3.6208333333333331E-3</v>
      </c>
      <c r="H446" s="65">
        <v>3.741666666666667E-3</v>
      </c>
      <c r="I446" s="65">
        <f t="shared" si="66"/>
        <v>2.8999999999999998E-3</v>
      </c>
      <c r="J446" s="65">
        <f t="shared" si="70"/>
        <v>2.7791666666666672E-3</v>
      </c>
      <c r="K446" s="65">
        <f t="shared" si="71"/>
        <v>-5.1416666666666668E-3</v>
      </c>
      <c r="L446" s="73">
        <f t="shared" si="67"/>
        <v>-0.14895180351739923</v>
      </c>
      <c r="M446" s="73">
        <f t="shared" si="68"/>
        <v>4.200000000000001E-2</v>
      </c>
      <c r="N446" s="73">
        <f t="shared" si="72"/>
        <v>4.3449999999999996E-2</v>
      </c>
      <c r="O446" s="74">
        <f t="shared" si="69"/>
        <v>-0.19095180351739924</v>
      </c>
      <c r="P446" s="73">
        <f t="shared" si="73"/>
        <v>-0.19240180351739922</v>
      </c>
      <c r="Q446" s="73">
        <f t="shared" si="74"/>
        <v>-0.11862607351713372</v>
      </c>
      <c r="R446" s="73">
        <f t="shared" si="75"/>
        <v>4.4900000000000002E-2</v>
      </c>
      <c r="S446" s="74">
        <f t="shared" si="76"/>
        <v>-0.16352607351713372</v>
      </c>
      <c r="U446" s="75"/>
      <c r="V446" s="75"/>
      <c r="W446" s="75"/>
      <c r="X446" s="75"/>
      <c r="Y446" s="75"/>
      <c r="Z446" s="75"/>
      <c r="AA446" s="75"/>
      <c r="AB446" s="75"/>
      <c r="AC446" s="75"/>
      <c r="AE446" s="75"/>
      <c r="AF446" s="75"/>
      <c r="AG446" s="75"/>
      <c r="AH446" s="75"/>
      <c r="AI446" s="75"/>
      <c r="AJ446" s="75"/>
      <c r="AK446" s="75"/>
      <c r="AL446" s="75"/>
      <c r="AM446" s="75"/>
      <c r="AO446" s="75"/>
      <c r="AP446" s="75"/>
      <c r="AQ446" s="75"/>
      <c r="AR446" s="75"/>
      <c r="AS446" s="75"/>
      <c r="AT446" s="75"/>
      <c r="AU446" s="75"/>
      <c r="AV446" s="75"/>
      <c r="AW446" s="75"/>
    </row>
    <row r="447" spans="1:49">
      <c r="A447" s="69">
        <v>22951</v>
      </c>
      <c r="B447" s="82">
        <v>0.1086</v>
      </c>
      <c r="C447" s="65">
        <v>7.6800000000000007E-2</v>
      </c>
      <c r="D447" s="65">
        <v>3.0999999999999999E-3</v>
      </c>
      <c r="E447" s="65">
        <v>3.5416666666666669E-3</v>
      </c>
      <c r="F447" s="65">
        <v>3.666666666666667E-3</v>
      </c>
      <c r="G447" s="65">
        <v>3.604166666666667E-3</v>
      </c>
      <c r="H447" s="65">
        <v>3.7083333333333334E-3</v>
      </c>
      <c r="I447" s="65">
        <f t="shared" si="66"/>
        <v>0.1055</v>
      </c>
      <c r="J447" s="65">
        <f t="shared" si="70"/>
        <v>0.10499583333333333</v>
      </c>
      <c r="K447" s="65">
        <f t="shared" si="71"/>
        <v>7.309166666666668E-2</v>
      </c>
      <c r="L447" s="73">
        <f t="shared" si="67"/>
        <v>-9.6896687450357843E-2</v>
      </c>
      <c r="M447" s="73">
        <f t="shared" si="68"/>
        <v>3.7199999999999997E-2</v>
      </c>
      <c r="N447" s="73">
        <f t="shared" si="72"/>
        <v>4.3250000000000004E-2</v>
      </c>
      <c r="O447" s="74">
        <f t="shared" si="69"/>
        <v>-0.13409668745035785</v>
      </c>
      <c r="P447" s="73">
        <f t="shared" si="73"/>
        <v>-0.14014668745035785</v>
      </c>
      <c r="Q447" s="73">
        <f t="shared" si="74"/>
        <v>-8.1699618735606827E-2</v>
      </c>
      <c r="R447" s="73">
        <f t="shared" si="75"/>
        <v>4.4499999999999998E-2</v>
      </c>
      <c r="S447" s="74">
        <f t="shared" si="76"/>
        <v>-0.12619961873560681</v>
      </c>
      <c r="U447" s="75"/>
      <c r="V447" s="75"/>
      <c r="W447" s="75"/>
      <c r="X447" s="75"/>
      <c r="Y447" s="75"/>
      <c r="Z447" s="75"/>
      <c r="AA447" s="75"/>
      <c r="AB447" s="75"/>
      <c r="AC447" s="75"/>
      <c r="AE447" s="75"/>
      <c r="AF447" s="75"/>
      <c r="AG447" s="75"/>
      <c r="AH447" s="75"/>
      <c r="AI447" s="75"/>
      <c r="AJ447" s="75"/>
      <c r="AK447" s="75"/>
      <c r="AL447" s="75"/>
      <c r="AM447" s="75"/>
      <c r="AO447" s="75"/>
      <c r="AP447" s="75"/>
      <c r="AQ447" s="75"/>
      <c r="AR447" s="75"/>
      <c r="AS447" s="75"/>
      <c r="AT447" s="75"/>
      <c r="AU447" s="75"/>
      <c r="AV447" s="75"/>
      <c r="AW447" s="75"/>
    </row>
    <row r="448" spans="1:49">
      <c r="A448" s="69">
        <v>22981</v>
      </c>
      <c r="B448" s="82">
        <v>1.5299999999999999E-2</v>
      </c>
      <c r="C448" s="65">
        <v>3.1199999999999995E-2</v>
      </c>
      <c r="D448" s="65">
        <v>3.2000000000000002E-3</v>
      </c>
      <c r="E448" s="65">
        <v>3.5333333333333332E-3</v>
      </c>
      <c r="F448" s="65">
        <v>3.65E-3</v>
      </c>
      <c r="G448" s="65">
        <v>3.5916666666666662E-3</v>
      </c>
      <c r="H448" s="65">
        <v>3.7000000000000006E-3</v>
      </c>
      <c r="I448" s="65">
        <f t="shared" si="66"/>
        <v>1.21E-2</v>
      </c>
      <c r="J448" s="65">
        <f t="shared" si="70"/>
        <v>1.1708333333333333E-2</v>
      </c>
      <c r="K448" s="65">
        <f t="shared" si="71"/>
        <v>2.7499999999999993E-2</v>
      </c>
      <c r="L448" s="73">
        <f t="shared" si="67"/>
        <v>-8.7277729213963928E-2</v>
      </c>
      <c r="M448" s="73">
        <f t="shared" si="68"/>
        <v>3.8400000000000004E-2</v>
      </c>
      <c r="N448" s="73">
        <f t="shared" si="72"/>
        <v>4.3099999999999992E-2</v>
      </c>
      <c r="O448" s="74">
        <f t="shared" si="69"/>
        <v>-0.12567772921396392</v>
      </c>
      <c r="P448" s="73">
        <f t="shared" si="73"/>
        <v>-0.13037772921396393</v>
      </c>
      <c r="Q448" s="73">
        <f t="shared" si="74"/>
        <v>-2.4565973259330187E-2</v>
      </c>
      <c r="R448" s="73">
        <f t="shared" si="75"/>
        <v>4.4400000000000009E-2</v>
      </c>
      <c r="S448" s="74">
        <f t="shared" si="76"/>
        <v>-6.8965973259330196E-2</v>
      </c>
      <c r="U448" s="75"/>
      <c r="V448" s="75"/>
      <c r="W448" s="75"/>
      <c r="X448" s="75"/>
      <c r="Y448" s="75"/>
      <c r="Z448" s="75"/>
      <c r="AA448" s="75"/>
      <c r="AB448" s="75"/>
      <c r="AC448" s="75"/>
      <c r="AE448" s="75"/>
      <c r="AF448" s="75"/>
      <c r="AG448" s="75"/>
      <c r="AH448" s="75"/>
      <c r="AI448" s="75"/>
      <c r="AJ448" s="75"/>
      <c r="AK448" s="75"/>
      <c r="AL448" s="75"/>
      <c r="AM448" s="75"/>
      <c r="AO448" s="75"/>
      <c r="AP448" s="75"/>
      <c r="AQ448" s="75"/>
      <c r="AR448" s="75"/>
      <c r="AS448" s="75"/>
      <c r="AT448" s="75"/>
      <c r="AU448" s="75"/>
      <c r="AV448" s="75"/>
      <c r="AW448" s="75"/>
    </row>
    <row r="449" spans="1:49">
      <c r="A449" s="69">
        <v>23012</v>
      </c>
      <c r="B449" s="82">
        <v>5.0599999999999999E-2</v>
      </c>
      <c r="C449" s="65">
        <v>5.5800000000000002E-2</v>
      </c>
      <c r="D449" s="65">
        <v>3.2000000000000002E-3</v>
      </c>
      <c r="E449" s="65">
        <v>3.5083333333333334E-3</v>
      </c>
      <c r="F449" s="65">
        <v>3.6416666666666667E-3</v>
      </c>
      <c r="G449" s="65">
        <v>3.5750000000000005E-3</v>
      </c>
      <c r="H449" s="65">
        <v>3.6583333333333329E-3</v>
      </c>
      <c r="I449" s="65">
        <f t="shared" si="66"/>
        <v>4.7399999999999998E-2</v>
      </c>
      <c r="J449" s="65">
        <f t="shared" si="70"/>
        <v>4.7024999999999997E-2</v>
      </c>
      <c r="K449" s="65">
        <f t="shared" si="71"/>
        <v>5.2141666666666669E-2</v>
      </c>
      <c r="L449" s="73">
        <f t="shared" si="67"/>
        <v>-4.6647107247149711E-3</v>
      </c>
      <c r="M449" s="73">
        <f t="shared" si="68"/>
        <v>3.8400000000000004E-2</v>
      </c>
      <c r="N449" s="73">
        <f t="shared" si="72"/>
        <v>4.2900000000000008E-2</v>
      </c>
      <c r="O449" s="74">
        <f t="shared" si="69"/>
        <v>-4.3064710724714975E-2</v>
      </c>
      <c r="P449" s="73">
        <f t="shared" si="73"/>
        <v>-4.7564710724714979E-2</v>
      </c>
      <c r="Q449" s="73">
        <f t="shared" si="74"/>
        <v>6.8988214067676079E-2</v>
      </c>
      <c r="R449" s="73">
        <f t="shared" si="75"/>
        <v>4.3899999999999995E-2</v>
      </c>
      <c r="S449" s="74">
        <f t="shared" si="76"/>
        <v>2.5088214067676085E-2</v>
      </c>
      <c r="U449" s="75"/>
      <c r="V449" s="75"/>
      <c r="W449" s="75"/>
      <c r="X449" s="75"/>
      <c r="Y449" s="75"/>
      <c r="Z449" s="75"/>
      <c r="AA449" s="75"/>
      <c r="AB449" s="75"/>
      <c r="AC449" s="75"/>
      <c r="AE449" s="75"/>
      <c r="AF449" s="75"/>
      <c r="AG449" s="75"/>
      <c r="AH449" s="75"/>
      <c r="AI449" s="75"/>
      <c r="AJ449" s="75"/>
      <c r="AK449" s="75"/>
      <c r="AL449" s="75"/>
      <c r="AM449" s="75"/>
      <c r="AO449" s="75"/>
      <c r="AP449" s="75"/>
      <c r="AQ449" s="75"/>
      <c r="AR449" s="75"/>
      <c r="AS449" s="75"/>
      <c r="AT449" s="75"/>
      <c r="AU449" s="75"/>
      <c r="AV449" s="75"/>
      <c r="AW449" s="75"/>
    </row>
    <row r="450" spans="1:49">
      <c r="A450" s="69">
        <v>23043</v>
      </c>
      <c r="B450" s="82">
        <v>-2.3900000000000001E-2</v>
      </c>
      <c r="C450" s="65">
        <v>-2.06E-2</v>
      </c>
      <c r="D450" s="65">
        <v>2.8999999999999998E-3</v>
      </c>
      <c r="E450" s="65">
        <v>3.4916666666666668E-3</v>
      </c>
      <c r="F450" s="65">
        <v>3.6333333333333335E-3</v>
      </c>
      <c r="G450" s="65">
        <v>3.5625000000000001E-3</v>
      </c>
      <c r="H450" s="65">
        <v>3.6416666666666667E-3</v>
      </c>
      <c r="I450" s="65">
        <f t="shared" si="66"/>
        <v>-2.6800000000000001E-2</v>
      </c>
      <c r="J450" s="65">
        <f t="shared" si="70"/>
        <v>-2.7462500000000001E-2</v>
      </c>
      <c r="K450" s="65">
        <f t="shared" si="71"/>
        <v>-2.4241666666666668E-2</v>
      </c>
      <c r="L450" s="73">
        <f t="shared" si="67"/>
        <v>-4.8342858397878663E-2</v>
      </c>
      <c r="M450" s="73">
        <f t="shared" si="68"/>
        <v>3.4799999999999998E-2</v>
      </c>
      <c r="N450" s="73">
        <f t="shared" si="72"/>
        <v>4.2750000000000003E-2</v>
      </c>
      <c r="O450" s="74">
        <f t="shared" si="69"/>
        <v>-8.3142858397878661E-2</v>
      </c>
      <c r="P450" s="73">
        <f t="shared" si="73"/>
        <v>-9.1092858397878673E-2</v>
      </c>
      <c r="Q450" s="73">
        <f t="shared" si="74"/>
        <v>1.6472870735807943E-2</v>
      </c>
      <c r="R450" s="73">
        <f t="shared" si="75"/>
        <v>4.3700000000000003E-2</v>
      </c>
      <c r="S450" s="74">
        <f t="shared" si="76"/>
        <v>-2.722712926419206E-2</v>
      </c>
      <c r="U450" s="75"/>
      <c r="V450" s="75"/>
      <c r="W450" s="75"/>
      <c r="X450" s="75"/>
      <c r="Y450" s="75"/>
      <c r="Z450" s="75"/>
      <c r="AA450" s="75"/>
      <c r="AB450" s="75"/>
      <c r="AC450" s="75"/>
      <c r="AE450" s="75"/>
      <c r="AF450" s="75"/>
      <c r="AG450" s="75"/>
      <c r="AH450" s="75"/>
      <c r="AI450" s="75"/>
      <c r="AJ450" s="75"/>
      <c r="AK450" s="75"/>
      <c r="AL450" s="75"/>
      <c r="AM450" s="75"/>
      <c r="AO450" s="75"/>
      <c r="AP450" s="75"/>
      <c r="AQ450" s="75"/>
      <c r="AR450" s="75"/>
      <c r="AS450" s="75"/>
      <c r="AT450" s="75"/>
      <c r="AU450" s="75"/>
      <c r="AV450" s="75"/>
      <c r="AW450" s="75"/>
    </row>
    <row r="451" spans="1:49">
      <c r="A451" s="69">
        <v>23071</v>
      </c>
      <c r="B451" s="82">
        <v>3.6999999999999998E-2</v>
      </c>
      <c r="C451" s="65">
        <v>1.8600000000000002E-2</v>
      </c>
      <c r="D451" s="65">
        <v>3.0999999999999999E-3</v>
      </c>
      <c r="E451" s="65">
        <v>3.4916666666666668E-3</v>
      </c>
      <c r="F451" s="65">
        <v>3.6166666666666665E-3</v>
      </c>
      <c r="G451" s="65">
        <v>3.5541666666666664E-3</v>
      </c>
      <c r="H451" s="65">
        <v>3.6416666666666667E-3</v>
      </c>
      <c r="I451" s="65">
        <f t="shared" si="66"/>
        <v>3.39E-2</v>
      </c>
      <c r="J451" s="65">
        <f t="shared" si="70"/>
        <v>3.3445833333333334E-2</v>
      </c>
      <c r="K451" s="65">
        <f t="shared" si="71"/>
        <v>1.4958333333333336E-2</v>
      </c>
      <c r="L451" s="73">
        <f t="shared" si="67"/>
        <v>-8.5709706234683436E-3</v>
      </c>
      <c r="M451" s="73">
        <f t="shared" si="68"/>
        <v>3.7199999999999997E-2</v>
      </c>
      <c r="N451" s="73">
        <f t="shared" si="72"/>
        <v>4.2649999999999993E-2</v>
      </c>
      <c r="O451" s="74">
        <f t="shared" si="69"/>
        <v>-4.5770970623468341E-2</v>
      </c>
      <c r="P451" s="73">
        <f t="shared" si="73"/>
        <v>-5.1220970623468337E-2</v>
      </c>
      <c r="Q451" s="73">
        <f t="shared" si="74"/>
        <v>2.7060079487643884E-2</v>
      </c>
      <c r="R451" s="73">
        <f t="shared" si="75"/>
        <v>4.3700000000000003E-2</v>
      </c>
      <c r="S451" s="74">
        <f t="shared" si="76"/>
        <v>-1.6639920512356118E-2</v>
      </c>
      <c r="U451" s="75"/>
      <c r="V451" s="75"/>
      <c r="W451" s="75"/>
      <c r="X451" s="75"/>
      <c r="Y451" s="75"/>
      <c r="Z451" s="75"/>
      <c r="AA451" s="75"/>
      <c r="AB451" s="75"/>
      <c r="AC451" s="75"/>
      <c r="AE451" s="75"/>
      <c r="AF451" s="75"/>
      <c r="AG451" s="75"/>
      <c r="AH451" s="75"/>
      <c r="AI451" s="75"/>
      <c r="AJ451" s="75"/>
      <c r="AK451" s="75"/>
      <c r="AL451" s="75"/>
      <c r="AM451" s="75"/>
      <c r="AO451" s="75"/>
      <c r="AP451" s="75"/>
      <c r="AQ451" s="75"/>
      <c r="AR451" s="75"/>
      <c r="AS451" s="75"/>
      <c r="AT451" s="75"/>
      <c r="AU451" s="75"/>
      <c r="AV451" s="75"/>
      <c r="AW451" s="75"/>
    </row>
    <row r="452" spans="1:49">
      <c r="A452" s="69">
        <v>23102</v>
      </c>
      <c r="B452" s="82">
        <v>0.05</v>
      </c>
      <c r="C452" s="65">
        <v>2.3200000000000002E-2</v>
      </c>
      <c r="D452" s="65">
        <v>3.3999999999999998E-3</v>
      </c>
      <c r="E452" s="65">
        <v>3.5083333333333334E-3</v>
      </c>
      <c r="F452" s="65">
        <v>3.6249999999999998E-3</v>
      </c>
      <c r="G452" s="65">
        <v>3.5666666666666668E-3</v>
      </c>
      <c r="H452" s="65">
        <v>3.6416666666666667E-3</v>
      </c>
      <c r="I452" s="65">
        <f t="shared" si="66"/>
        <v>4.6600000000000003E-2</v>
      </c>
      <c r="J452" s="65">
        <f t="shared" si="70"/>
        <v>4.6433333333333333E-2</v>
      </c>
      <c r="K452" s="65">
        <f t="shared" si="71"/>
        <v>1.9558333333333334E-2</v>
      </c>
      <c r="L452" s="73">
        <f t="shared" si="67"/>
        <v>0.10827262945316551</v>
      </c>
      <c r="M452" s="73">
        <f t="shared" si="68"/>
        <v>4.0799999999999996E-2</v>
      </c>
      <c r="N452" s="73">
        <f t="shared" si="72"/>
        <v>4.2800000000000005E-2</v>
      </c>
      <c r="O452" s="74">
        <f t="shared" si="69"/>
        <v>6.7472629453165511E-2</v>
      </c>
      <c r="P452" s="73">
        <f t="shared" si="73"/>
        <v>6.547262945316551E-2</v>
      </c>
      <c r="Q452" s="73">
        <f t="shared" si="74"/>
        <v>8.934163297580322E-2</v>
      </c>
      <c r="R452" s="73">
        <f t="shared" si="75"/>
        <v>4.3700000000000003E-2</v>
      </c>
      <c r="S452" s="74">
        <f t="shared" si="76"/>
        <v>4.5641632975803217E-2</v>
      </c>
      <c r="U452" s="75"/>
      <c r="V452" s="75"/>
      <c r="W452" s="75"/>
      <c r="X452" s="75"/>
      <c r="Y452" s="75"/>
      <c r="Z452" s="75"/>
      <c r="AA452" s="75"/>
      <c r="AB452" s="75"/>
      <c r="AC452" s="75"/>
      <c r="AE452" s="75"/>
      <c r="AF452" s="75"/>
      <c r="AG452" s="75"/>
      <c r="AH452" s="75"/>
      <c r="AI452" s="75"/>
      <c r="AJ452" s="75"/>
      <c r="AK452" s="75"/>
      <c r="AL452" s="75"/>
      <c r="AM452" s="75"/>
      <c r="AO452" s="75"/>
      <c r="AP452" s="75"/>
      <c r="AQ452" s="75"/>
      <c r="AR452" s="75"/>
      <c r="AS452" s="75"/>
      <c r="AT452" s="75"/>
      <c r="AU452" s="75"/>
      <c r="AV452" s="75"/>
      <c r="AW452" s="75"/>
    </row>
    <row r="453" spans="1:49">
      <c r="A453" s="69">
        <v>23132</v>
      </c>
      <c r="B453" s="82">
        <v>1.9300000000000001E-2</v>
      </c>
      <c r="C453" s="65">
        <v>7.000000000000001E-3</v>
      </c>
      <c r="D453" s="65">
        <v>3.3E-3</v>
      </c>
      <c r="E453" s="65">
        <v>3.5166666666666662E-3</v>
      </c>
      <c r="F453" s="65">
        <v>3.6333333333333335E-3</v>
      </c>
      <c r="G453" s="65">
        <v>3.5750000000000001E-3</v>
      </c>
      <c r="H453" s="65">
        <v>3.6416666666666667E-3</v>
      </c>
      <c r="I453" s="65">
        <f t="shared" si="66"/>
        <v>1.6E-2</v>
      </c>
      <c r="J453" s="65">
        <f t="shared" si="70"/>
        <v>1.5725000000000003E-2</v>
      </c>
      <c r="K453" s="65">
        <f t="shared" si="71"/>
        <v>3.3583333333333343E-3</v>
      </c>
      <c r="L453" s="73">
        <f t="shared" si="67"/>
        <v>0.22936368614823333</v>
      </c>
      <c r="M453" s="73">
        <f t="shared" si="68"/>
        <v>3.9599999999999996E-2</v>
      </c>
      <c r="N453" s="73">
        <f t="shared" si="72"/>
        <v>4.2900000000000001E-2</v>
      </c>
      <c r="O453" s="74">
        <f t="shared" si="69"/>
        <v>0.18976368614823333</v>
      </c>
      <c r="P453" s="73">
        <f t="shared" si="73"/>
        <v>0.18646368614823333</v>
      </c>
      <c r="Q453" s="73">
        <f t="shared" si="74"/>
        <v>0.20704998284180642</v>
      </c>
      <c r="R453" s="73">
        <f t="shared" si="75"/>
        <v>4.3700000000000003E-2</v>
      </c>
      <c r="S453" s="74">
        <f t="shared" si="76"/>
        <v>0.16334998284180641</v>
      </c>
      <c r="U453" s="75"/>
      <c r="V453" s="75"/>
      <c r="W453" s="75"/>
      <c r="X453" s="75"/>
      <c r="Y453" s="75"/>
      <c r="Z453" s="75"/>
      <c r="AA453" s="75"/>
      <c r="AB453" s="75"/>
      <c r="AC453" s="75"/>
      <c r="AE453" s="75"/>
      <c r="AF453" s="75"/>
      <c r="AG453" s="75"/>
      <c r="AH453" s="75"/>
      <c r="AI453" s="75"/>
      <c r="AJ453" s="75"/>
      <c r="AK453" s="75"/>
      <c r="AL453" s="75"/>
      <c r="AM453" s="75"/>
      <c r="AO453" s="75"/>
      <c r="AP453" s="75"/>
      <c r="AQ453" s="75"/>
      <c r="AR453" s="75"/>
      <c r="AS453" s="75"/>
      <c r="AT453" s="75"/>
      <c r="AU453" s="75"/>
      <c r="AV453" s="75"/>
      <c r="AW453" s="75"/>
    </row>
    <row r="454" spans="1:49">
      <c r="A454" s="69">
        <v>23163</v>
      </c>
      <c r="B454" s="82">
        <v>-1.8800000000000001E-2</v>
      </c>
      <c r="C454" s="65">
        <v>-1.2299999999999998E-2</v>
      </c>
      <c r="D454" s="65">
        <v>3.0000000000000001E-3</v>
      </c>
      <c r="E454" s="65">
        <v>3.5250000000000004E-3</v>
      </c>
      <c r="F454" s="65">
        <v>3.6333333333333335E-3</v>
      </c>
      <c r="G454" s="65">
        <v>3.5791666666666667E-3</v>
      </c>
      <c r="H454" s="65">
        <v>3.6416666666666667E-3</v>
      </c>
      <c r="I454" s="65">
        <f t="shared" ref="I454:I517" si="77">B454-D454</f>
        <v>-2.18E-2</v>
      </c>
      <c r="J454" s="65">
        <f t="shared" si="70"/>
        <v>-2.2379166666666669E-2</v>
      </c>
      <c r="K454" s="65">
        <f t="shared" si="71"/>
        <v>-1.5941666666666666E-2</v>
      </c>
      <c r="L454" s="73">
        <f t="shared" si="67"/>
        <v>0.31157078269940941</v>
      </c>
      <c r="M454" s="73">
        <f t="shared" si="68"/>
        <v>3.6000000000000004E-2</v>
      </c>
      <c r="N454" s="73">
        <f t="shared" si="72"/>
        <v>4.2950000000000002E-2</v>
      </c>
      <c r="O454" s="74">
        <f t="shared" si="69"/>
        <v>0.27557078269940938</v>
      </c>
      <c r="P454" s="73">
        <f t="shared" si="73"/>
        <v>0.26862078269940942</v>
      </c>
      <c r="Q454" s="73">
        <f t="shared" si="74"/>
        <v>0.26132381300555663</v>
      </c>
      <c r="R454" s="73">
        <f t="shared" si="75"/>
        <v>4.3700000000000003E-2</v>
      </c>
      <c r="S454" s="74">
        <f t="shared" si="76"/>
        <v>0.21762381300555661</v>
      </c>
      <c r="U454" s="75"/>
      <c r="V454" s="75"/>
      <c r="W454" s="75"/>
      <c r="X454" s="75"/>
      <c r="Y454" s="75"/>
      <c r="Z454" s="75"/>
      <c r="AA454" s="75"/>
      <c r="AB454" s="75"/>
      <c r="AC454" s="75"/>
      <c r="AE454" s="75"/>
      <c r="AF454" s="75"/>
      <c r="AG454" s="75"/>
      <c r="AH454" s="75"/>
      <c r="AI454" s="75"/>
      <c r="AJ454" s="75"/>
      <c r="AK454" s="75"/>
      <c r="AL454" s="75"/>
      <c r="AM454" s="75"/>
      <c r="AO454" s="75"/>
      <c r="AP454" s="75"/>
      <c r="AQ454" s="75"/>
      <c r="AR454" s="75"/>
      <c r="AS454" s="75"/>
      <c r="AT454" s="75"/>
      <c r="AU454" s="75"/>
      <c r="AV454" s="75"/>
      <c r="AW454" s="75"/>
    </row>
    <row r="455" spans="1:49">
      <c r="A455" s="69">
        <v>23193</v>
      </c>
      <c r="B455" s="82">
        <v>-2.2000000000000001E-3</v>
      </c>
      <c r="C455" s="65">
        <v>1.23E-2</v>
      </c>
      <c r="D455" s="65">
        <v>3.5999999999999999E-3</v>
      </c>
      <c r="E455" s="65">
        <v>3.5499999999999998E-3</v>
      </c>
      <c r="F455" s="65">
        <v>3.6583333333333329E-3</v>
      </c>
      <c r="G455" s="65">
        <v>3.6041666666666661E-3</v>
      </c>
      <c r="H455" s="65">
        <v>3.6583333333333329E-3</v>
      </c>
      <c r="I455" s="65">
        <f t="shared" si="77"/>
        <v>-5.7999999999999996E-3</v>
      </c>
      <c r="J455" s="65">
        <f t="shared" si="70"/>
        <v>-5.8041666666666658E-3</v>
      </c>
      <c r="K455" s="65">
        <f t="shared" si="71"/>
        <v>8.6416666666666673E-3</v>
      </c>
      <c r="L455" s="73">
        <f t="shared" si="67"/>
        <v>0.2285817940081396</v>
      </c>
      <c r="M455" s="73">
        <f t="shared" si="68"/>
        <v>4.3200000000000002E-2</v>
      </c>
      <c r="N455" s="73">
        <f t="shared" si="72"/>
        <v>4.3249999999999997E-2</v>
      </c>
      <c r="O455" s="74">
        <f t="shared" si="69"/>
        <v>0.18538179400813959</v>
      </c>
      <c r="P455" s="73">
        <f t="shared" si="73"/>
        <v>0.18533179400813959</v>
      </c>
      <c r="Q455" s="73">
        <f t="shared" si="74"/>
        <v>0.19453465797130187</v>
      </c>
      <c r="R455" s="73">
        <f t="shared" si="75"/>
        <v>4.3899999999999995E-2</v>
      </c>
      <c r="S455" s="74">
        <f t="shared" si="76"/>
        <v>0.15063465797130188</v>
      </c>
      <c r="U455" s="75"/>
      <c r="V455" s="75"/>
      <c r="W455" s="75"/>
      <c r="X455" s="75"/>
      <c r="Y455" s="75"/>
      <c r="Z455" s="75"/>
      <c r="AA455" s="75"/>
      <c r="AB455" s="75"/>
      <c r="AC455" s="75"/>
      <c r="AE455" s="75"/>
      <c r="AF455" s="75"/>
      <c r="AG455" s="75"/>
      <c r="AH455" s="75"/>
      <c r="AI455" s="75"/>
      <c r="AJ455" s="75"/>
      <c r="AK455" s="75"/>
      <c r="AL455" s="75"/>
      <c r="AM455" s="75"/>
      <c r="AO455" s="75"/>
      <c r="AP455" s="75"/>
      <c r="AQ455" s="75"/>
      <c r="AR455" s="75"/>
      <c r="AS455" s="75"/>
      <c r="AT455" s="75"/>
      <c r="AU455" s="75"/>
      <c r="AV455" s="75"/>
      <c r="AW455" s="75"/>
    </row>
    <row r="456" spans="1:49">
      <c r="A456" s="69">
        <v>23224</v>
      </c>
      <c r="B456" s="82">
        <v>5.3499999999999999E-2</v>
      </c>
      <c r="C456" s="65">
        <v>4.2500000000000003E-2</v>
      </c>
      <c r="D456" s="65">
        <v>3.3E-3</v>
      </c>
      <c r="E456" s="65">
        <v>3.5750000000000001E-3</v>
      </c>
      <c r="F456" s="65">
        <v>3.666666666666667E-3</v>
      </c>
      <c r="G456" s="65">
        <v>3.6208333333333331E-3</v>
      </c>
      <c r="H456" s="65">
        <v>3.65E-3</v>
      </c>
      <c r="I456" s="65">
        <f t="shared" si="77"/>
        <v>5.0200000000000002E-2</v>
      </c>
      <c r="J456" s="65">
        <f t="shared" si="70"/>
        <v>4.9879166666666669E-2</v>
      </c>
      <c r="K456" s="65">
        <f t="shared" si="71"/>
        <v>3.8850000000000003E-2</v>
      </c>
      <c r="L456" s="73">
        <f t="shared" si="67"/>
        <v>0.2679378134674526</v>
      </c>
      <c r="M456" s="73">
        <f t="shared" si="68"/>
        <v>3.9599999999999996E-2</v>
      </c>
      <c r="N456" s="73">
        <f t="shared" si="72"/>
        <v>4.3449999999999996E-2</v>
      </c>
      <c r="O456" s="74">
        <f t="shared" si="69"/>
        <v>0.2283378134674526</v>
      </c>
      <c r="P456" s="73">
        <f t="shared" si="73"/>
        <v>0.22448781346745261</v>
      </c>
      <c r="Q456" s="73">
        <f t="shared" si="74"/>
        <v>0.21244511823102186</v>
      </c>
      <c r="R456" s="73">
        <f t="shared" si="75"/>
        <v>4.3799999999999999E-2</v>
      </c>
      <c r="S456" s="74">
        <f t="shared" si="76"/>
        <v>0.16864511823102185</v>
      </c>
      <c r="U456" s="75"/>
      <c r="V456" s="75"/>
      <c r="W456" s="75"/>
      <c r="X456" s="75"/>
      <c r="Y456" s="75"/>
      <c r="Z456" s="75"/>
      <c r="AA456" s="75"/>
      <c r="AB456" s="75"/>
      <c r="AC456" s="75"/>
      <c r="AE456" s="75"/>
      <c r="AF456" s="75"/>
      <c r="AG456" s="75"/>
      <c r="AH456" s="75"/>
      <c r="AI456" s="75"/>
      <c r="AJ456" s="75"/>
      <c r="AK456" s="75"/>
      <c r="AL456" s="75"/>
      <c r="AM456" s="75"/>
      <c r="AO456" s="75"/>
      <c r="AP456" s="75"/>
      <c r="AQ456" s="75"/>
      <c r="AR456" s="75"/>
      <c r="AS456" s="75"/>
      <c r="AT456" s="75"/>
      <c r="AU456" s="75"/>
      <c r="AV456" s="75"/>
      <c r="AW456" s="75"/>
    </row>
    <row r="457" spans="1:49">
      <c r="A457" s="69">
        <v>23255</v>
      </c>
      <c r="B457" s="82">
        <v>-9.7000000000000003E-3</v>
      </c>
      <c r="C457" s="65">
        <v>-2.58E-2</v>
      </c>
      <c r="D457" s="65">
        <v>3.3999999999999998E-3</v>
      </c>
      <c r="E457" s="65">
        <v>3.5916666666666662E-3</v>
      </c>
      <c r="F457" s="65">
        <v>3.6749999999999999E-3</v>
      </c>
      <c r="G457" s="65">
        <v>3.633333333333333E-3</v>
      </c>
      <c r="H457" s="65">
        <v>3.666666666666667E-3</v>
      </c>
      <c r="I457" s="65">
        <f t="shared" si="77"/>
        <v>-1.3100000000000001E-2</v>
      </c>
      <c r="J457" s="65">
        <f t="shared" si="70"/>
        <v>-1.3333333333333332E-2</v>
      </c>
      <c r="K457" s="65">
        <f t="shared" si="71"/>
        <v>-2.9466666666666669E-2</v>
      </c>
      <c r="L457" s="73">
        <f t="shared" si="67"/>
        <v>0.31687343122896494</v>
      </c>
      <c r="M457" s="73">
        <f t="shared" si="68"/>
        <v>4.0799999999999996E-2</v>
      </c>
      <c r="N457" s="73">
        <f t="shared" si="72"/>
        <v>4.36E-2</v>
      </c>
      <c r="O457" s="74">
        <f t="shared" si="69"/>
        <v>0.27607343122896494</v>
      </c>
      <c r="P457" s="73">
        <f t="shared" si="73"/>
        <v>0.27327343122896497</v>
      </c>
      <c r="Q457" s="73">
        <f t="shared" si="74"/>
        <v>0.22197810281467167</v>
      </c>
      <c r="R457" s="73">
        <f t="shared" si="75"/>
        <v>4.4000000000000004E-2</v>
      </c>
      <c r="S457" s="74">
        <f t="shared" si="76"/>
        <v>0.17797810281467166</v>
      </c>
      <c r="U457" s="75"/>
      <c r="V457" s="75"/>
      <c r="W457" s="75"/>
      <c r="X457" s="75"/>
      <c r="Y457" s="75"/>
      <c r="Z457" s="75"/>
      <c r="AA457" s="75"/>
      <c r="AB457" s="75"/>
      <c r="AC457" s="75"/>
      <c r="AE457" s="75"/>
      <c r="AF457" s="75"/>
      <c r="AG457" s="75"/>
      <c r="AH457" s="75"/>
      <c r="AI457" s="75"/>
      <c r="AJ457" s="75"/>
      <c r="AK457" s="75"/>
      <c r="AL457" s="75"/>
      <c r="AM457" s="75"/>
      <c r="AO457" s="75"/>
      <c r="AP457" s="75"/>
      <c r="AQ457" s="75"/>
      <c r="AR457" s="75"/>
      <c r="AS457" s="75"/>
      <c r="AT457" s="75"/>
      <c r="AU457" s="75"/>
      <c r="AV457" s="75"/>
      <c r="AW457" s="75"/>
    </row>
    <row r="458" spans="1:49">
      <c r="A458" s="69">
        <v>23285</v>
      </c>
      <c r="B458" s="82">
        <v>3.39E-2</v>
      </c>
      <c r="C458" s="65">
        <v>-3.3E-3</v>
      </c>
      <c r="D458" s="65">
        <v>3.3999999999999998E-3</v>
      </c>
      <c r="E458" s="65">
        <v>3.6000000000000003E-3</v>
      </c>
      <c r="F458" s="65">
        <v>3.6916666666666664E-3</v>
      </c>
      <c r="G458" s="65">
        <v>3.6458333333333338E-3</v>
      </c>
      <c r="H458" s="65">
        <v>3.6749999999999999E-3</v>
      </c>
      <c r="I458" s="65">
        <f t="shared" si="77"/>
        <v>3.0499999999999999E-2</v>
      </c>
      <c r="J458" s="65">
        <f t="shared" si="70"/>
        <v>3.0254166666666665E-2</v>
      </c>
      <c r="K458" s="65">
        <f t="shared" si="71"/>
        <v>-6.9750000000000003E-3</v>
      </c>
      <c r="L458" s="73">
        <f t="shared" si="67"/>
        <v>0.35285715475718105</v>
      </c>
      <c r="M458" s="73">
        <f t="shared" si="68"/>
        <v>4.0799999999999996E-2</v>
      </c>
      <c r="N458" s="73">
        <f t="shared" si="72"/>
        <v>4.3750000000000004E-2</v>
      </c>
      <c r="O458" s="74">
        <f t="shared" si="69"/>
        <v>0.31205715475718104</v>
      </c>
      <c r="P458" s="73">
        <f t="shared" si="73"/>
        <v>0.30910715475718104</v>
      </c>
      <c r="Q458" s="73">
        <f t="shared" si="74"/>
        <v>0.21965308940054351</v>
      </c>
      <c r="R458" s="73">
        <f t="shared" si="75"/>
        <v>4.41E-2</v>
      </c>
      <c r="S458" s="74">
        <f t="shared" si="76"/>
        <v>0.17555308940054351</v>
      </c>
      <c r="U458" s="75"/>
      <c r="V458" s="75"/>
      <c r="W458" s="75"/>
      <c r="X458" s="75"/>
      <c r="Y458" s="75"/>
      <c r="Z458" s="75"/>
      <c r="AA458" s="75"/>
      <c r="AB458" s="75"/>
      <c r="AC458" s="75"/>
      <c r="AE458" s="75"/>
      <c r="AF458" s="75"/>
      <c r="AG458" s="75"/>
      <c r="AH458" s="75"/>
      <c r="AI458" s="75"/>
      <c r="AJ458" s="75"/>
      <c r="AK458" s="75"/>
      <c r="AL458" s="75"/>
      <c r="AM458" s="75"/>
      <c r="AO458" s="75"/>
      <c r="AP458" s="75"/>
      <c r="AQ458" s="75"/>
      <c r="AR458" s="75"/>
      <c r="AS458" s="75"/>
      <c r="AT458" s="75"/>
      <c r="AU458" s="75"/>
      <c r="AV458" s="75"/>
      <c r="AW458" s="75"/>
    </row>
    <row r="459" spans="1:49">
      <c r="A459" s="69">
        <v>23316</v>
      </c>
      <c r="B459" s="82">
        <v>-4.5999999999999999E-3</v>
      </c>
      <c r="C459" s="65">
        <v>-8.199999999999999E-3</v>
      </c>
      <c r="D459" s="65">
        <v>3.2000000000000002E-3</v>
      </c>
      <c r="E459" s="65">
        <v>3.6083333333333332E-3</v>
      </c>
      <c r="F459" s="65">
        <v>3.7000000000000006E-3</v>
      </c>
      <c r="G459" s="65">
        <v>3.6541666666666671E-3</v>
      </c>
      <c r="H459" s="65">
        <v>3.6833333333333336E-3</v>
      </c>
      <c r="I459" s="65">
        <f t="shared" si="77"/>
        <v>-7.7999999999999996E-3</v>
      </c>
      <c r="J459" s="65">
        <f t="shared" si="70"/>
        <v>-8.2541666666666666E-3</v>
      </c>
      <c r="K459" s="65">
        <f t="shared" si="71"/>
        <v>-1.1883333333333333E-2</v>
      </c>
      <c r="L459" s="73">
        <f t="shared" si="67"/>
        <v>0.21471586852363189</v>
      </c>
      <c r="M459" s="73">
        <f t="shared" si="68"/>
        <v>3.8400000000000004E-2</v>
      </c>
      <c r="N459" s="73">
        <f t="shared" si="72"/>
        <v>4.3850000000000007E-2</v>
      </c>
      <c r="O459" s="74">
        <f t="shared" si="69"/>
        <v>0.1763158685236319</v>
      </c>
      <c r="P459" s="73">
        <f t="shared" si="73"/>
        <v>0.17086586852363189</v>
      </c>
      <c r="Q459" s="73">
        <f t="shared" si="74"/>
        <v>0.12337661038954262</v>
      </c>
      <c r="R459" s="73">
        <f t="shared" si="75"/>
        <v>4.4200000000000003E-2</v>
      </c>
      <c r="S459" s="74">
        <f t="shared" si="76"/>
        <v>7.9176610389542615E-2</v>
      </c>
      <c r="U459" s="75"/>
      <c r="V459" s="75"/>
      <c r="W459" s="75"/>
      <c r="X459" s="75"/>
      <c r="Y459" s="75"/>
      <c r="Z459" s="75"/>
      <c r="AA459" s="75"/>
      <c r="AB459" s="75"/>
      <c r="AC459" s="75"/>
      <c r="AE459" s="75"/>
      <c r="AF459" s="75"/>
      <c r="AG459" s="75"/>
      <c r="AH459" s="75"/>
      <c r="AI459" s="75"/>
      <c r="AJ459" s="75"/>
      <c r="AK459" s="75"/>
      <c r="AL459" s="75"/>
      <c r="AM459" s="75"/>
      <c r="AO459" s="75"/>
      <c r="AP459" s="75"/>
      <c r="AQ459" s="75"/>
      <c r="AR459" s="75"/>
      <c r="AS459" s="75"/>
      <c r="AT459" s="75"/>
      <c r="AU459" s="75"/>
      <c r="AV459" s="75"/>
      <c r="AW459" s="75"/>
    </row>
    <row r="460" spans="1:49">
      <c r="A460" s="69">
        <v>23346</v>
      </c>
      <c r="B460" s="82">
        <v>2.6200000000000001E-2</v>
      </c>
      <c r="C460" s="65">
        <v>3.1699999999999999E-2</v>
      </c>
      <c r="D460" s="65">
        <v>3.5999999999999999E-3</v>
      </c>
      <c r="E460" s="65">
        <v>3.6249999999999998E-3</v>
      </c>
      <c r="F460" s="65">
        <v>3.7166666666666663E-3</v>
      </c>
      <c r="G460" s="65">
        <v>3.6708333333333332E-3</v>
      </c>
      <c r="H460" s="65">
        <v>3.7166666666666663E-3</v>
      </c>
      <c r="I460" s="65">
        <f t="shared" si="77"/>
        <v>2.2600000000000002E-2</v>
      </c>
      <c r="J460" s="65">
        <f t="shared" si="70"/>
        <v>2.252916666666667E-2</v>
      </c>
      <c r="K460" s="65">
        <f t="shared" si="71"/>
        <v>2.7983333333333332E-2</v>
      </c>
      <c r="L460" s="73">
        <f t="shared" si="67"/>
        <v>0.2277567460641694</v>
      </c>
      <c r="M460" s="73">
        <f t="shared" si="68"/>
        <v>4.3200000000000002E-2</v>
      </c>
      <c r="N460" s="73">
        <f t="shared" si="72"/>
        <v>4.4049999999999999E-2</v>
      </c>
      <c r="O460" s="74">
        <f t="shared" si="69"/>
        <v>0.18455674606416939</v>
      </c>
      <c r="P460" s="73">
        <f t="shared" si="73"/>
        <v>0.1837067460641694</v>
      </c>
      <c r="Q460" s="73">
        <f t="shared" si="74"/>
        <v>0.12392130424640335</v>
      </c>
      <c r="R460" s="73">
        <f t="shared" si="75"/>
        <v>4.4599999999999994E-2</v>
      </c>
      <c r="S460" s="74">
        <f t="shared" si="76"/>
        <v>7.9321304246403351E-2</v>
      </c>
      <c r="U460" s="75"/>
      <c r="V460" s="75"/>
      <c r="W460" s="75"/>
      <c r="X460" s="75"/>
      <c r="Y460" s="75"/>
      <c r="Z460" s="75"/>
      <c r="AA460" s="75"/>
      <c r="AB460" s="75"/>
      <c r="AC460" s="75"/>
      <c r="AE460" s="75"/>
      <c r="AF460" s="75"/>
      <c r="AG460" s="75"/>
      <c r="AH460" s="75"/>
      <c r="AI460" s="75"/>
      <c r="AJ460" s="75"/>
      <c r="AK460" s="75"/>
      <c r="AL460" s="75"/>
      <c r="AM460" s="75"/>
      <c r="AO460" s="75"/>
      <c r="AP460" s="75"/>
      <c r="AQ460" s="75"/>
      <c r="AR460" s="75"/>
      <c r="AS460" s="75"/>
      <c r="AT460" s="75"/>
      <c r="AU460" s="75"/>
      <c r="AV460" s="75"/>
      <c r="AW460" s="75"/>
    </row>
    <row r="461" spans="1:49">
      <c r="A461" s="69">
        <v>23377</v>
      </c>
      <c r="B461" s="82">
        <v>2.8299999999999999E-2</v>
      </c>
      <c r="C461" s="65">
        <v>1.2699999999999999E-2</v>
      </c>
      <c r="D461" s="65">
        <v>3.5000000000000005E-3</v>
      </c>
      <c r="E461" s="65">
        <v>3.6416666666666667E-3</v>
      </c>
      <c r="F461" s="65">
        <v>3.741666666666667E-3</v>
      </c>
      <c r="G461" s="65">
        <v>3.6916666666666669E-3</v>
      </c>
      <c r="H461" s="65">
        <v>3.741666666666667E-3</v>
      </c>
      <c r="I461" s="65">
        <f t="shared" si="77"/>
        <v>2.4799999999999999E-2</v>
      </c>
      <c r="J461" s="65">
        <f t="shared" si="70"/>
        <v>2.4608333333333333E-2</v>
      </c>
      <c r="K461" s="65">
        <f t="shared" si="71"/>
        <v>8.958333333333332E-3</v>
      </c>
      <c r="L461" s="73">
        <f t="shared" si="67"/>
        <v>0.2016964229752376</v>
      </c>
      <c r="M461" s="73">
        <f t="shared" si="68"/>
        <v>4.200000000000001E-2</v>
      </c>
      <c r="N461" s="73">
        <f t="shared" si="72"/>
        <v>4.4300000000000006E-2</v>
      </c>
      <c r="O461" s="74">
        <f t="shared" si="69"/>
        <v>0.15969642297523759</v>
      </c>
      <c r="P461" s="73">
        <f t="shared" si="73"/>
        <v>0.15739642297523759</v>
      </c>
      <c r="Q461" s="73">
        <f t="shared" si="74"/>
        <v>7.8040447821872139E-2</v>
      </c>
      <c r="R461" s="73">
        <f t="shared" si="75"/>
        <v>4.4900000000000002E-2</v>
      </c>
      <c r="S461" s="74">
        <f t="shared" si="76"/>
        <v>3.3140447821872136E-2</v>
      </c>
      <c r="U461" s="75"/>
      <c r="V461" s="75"/>
      <c r="W461" s="75"/>
      <c r="X461" s="75"/>
      <c r="Y461" s="75"/>
      <c r="Z461" s="75"/>
      <c r="AA461" s="75"/>
      <c r="AB461" s="75"/>
      <c r="AC461" s="75"/>
      <c r="AE461" s="75"/>
      <c r="AF461" s="75"/>
      <c r="AG461" s="75"/>
      <c r="AH461" s="75"/>
      <c r="AI461" s="75"/>
      <c r="AJ461" s="75"/>
      <c r="AK461" s="75"/>
      <c r="AL461" s="75"/>
      <c r="AM461" s="75"/>
      <c r="AO461" s="75"/>
      <c r="AP461" s="75"/>
      <c r="AQ461" s="75"/>
      <c r="AR461" s="75"/>
      <c r="AS461" s="75"/>
      <c r="AT461" s="75"/>
      <c r="AU461" s="75"/>
      <c r="AV461" s="75"/>
      <c r="AW461" s="75"/>
    </row>
    <row r="462" spans="1:49">
      <c r="A462" s="69">
        <v>23408</v>
      </c>
      <c r="B462" s="82">
        <v>1.47E-2</v>
      </c>
      <c r="C462" s="65">
        <v>3.2000000000000002E-3</v>
      </c>
      <c r="D462" s="65">
        <v>3.2000000000000002E-3</v>
      </c>
      <c r="E462" s="65">
        <v>3.6333333333333335E-3</v>
      </c>
      <c r="F462" s="65">
        <v>3.7166666666666663E-3</v>
      </c>
      <c r="G462" s="65">
        <v>3.6749999999999999E-3</v>
      </c>
      <c r="H462" s="65">
        <v>3.7499999999999999E-3</v>
      </c>
      <c r="I462" s="65">
        <f t="shared" si="77"/>
        <v>1.15E-2</v>
      </c>
      <c r="J462" s="65">
        <f t="shared" si="70"/>
        <v>1.1025E-2</v>
      </c>
      <c r="K462" s="65">
        <f t="shared" si="71"/>
        <v>-5.4999999999999971E-4</v>
      </c>
      <c r="L462" s="73">
        <f t="shared" si="67"/>
        <v>0.24921766252737787</v>
      </c>
      <c r="M462" s="73">
        <f t="shared" si="68"/>
        <v>3.8400000000000004E-2</v>
      </c>
      <c r="N462" s="73">
        <f t="shared" si="72"/>
        <v>4.41E-2</v>
      </c>
      <c r="O462" s="74">
        <f t="shared" si="69"/>
        <v>0.21081766252737788</v>
      </c>
      <c r="P462" s="73">
        <f t="shared" si="73"/>
        <v>0.20511766252737787</v>
      </c>
      <c r="Q462" s="73">
        <f t="shared" si="74"/>
        <v>0.10423746911874776</v>
      </c>
      <c r="R462" s="73">
        <f t="shared" si="75"/>
        <v>4.4999999999999998E-2</v>
      </c>
      <c r="S462" s="74">
        <f t="shared" si="76"/>
        <v>5.9237469118747763E-2</v>
      </c>
      <c r="U462" s="75"/>
      <c r="V462" s="75"/>
      <c r="W462" s="75"/>
      <c r="X462" s="75"/>
      <c r="Y462" s="75"/>
      <c r="Z462" s="75"/>
      <c r="AA462" s="75"/>
      <c r="AB462" s="75"/>
      <c r="AC462" s="75"/>
      <c r="AE462" s="75"/>
      <c r="AF462" s="75"/>
      <c r="AG462" s="75"/>
      <c r="AH462" s="75"/>
      <c r="AI462" s="75"/>
      <c r="AJ462" s="75"/>
      <c r="AK462" s="75"/>
      <c r="AL462" s="75"/>
      <c r="AM462" s="75"/>
      <c r="AO462" s="75"/>
      <c r="AP462" s="75"/>
      <c r="AQ462" s="75"/>
      <c r="AR462" s="75"/>
      <c r="AS462" s="75"/>
      <c r="AT462" s="75"/>
      <c r="AU462" s="75"/>
      <c r="AV462" s="75"/>
      <c r="AW462" s="75"/>
    </row>
    <row r="463" spans="1:49">
      <c r="A463" s="69">
        <v>23437</v>
      </c>
      <c r="B463" s="82">
        <v>1.6500000000000001E-2</v>
      </c>
      <c r="C463" s="65">
        <v>-3.5000000000000005E-3</v>
      </c>
      <c r="D463" s="65">
        <v>3.7000000000000002E-3</v>
      </c>
      <c r="E463" s="65">
        <v>3.65E-3</v>
      </c>
      <c r="F463" s="65">
        <v>3.725E-3</v>
      </c>
      <c r="G463" s="65">
        <v>3.6875000000000002E-3</v>
      </c>
      <c r="H463" s="65">
        <v>3.7583333333333331E-3</v>
      </c>
      <c r="I463" s="65">
        <f t="shared" si="77"/>
        <v>1.2800000000000001E-2</v>
      </c>
      <c r="J463" s="65">
        <f t="shared" si="70"/>
        <v>1.2812500000000001E-2</v>
      </c>
      <c r="K463" s="65">
        <f t="shared" si="71"/>
        <v>-7.2583333333333337E-3</v>
      </c>
      <c r="L463" s="73">
        <f t="shared" si="67"/>
        <v>0.22452242426140834</v>
      </c>
      <c r="M463" s="73">
        <f t="shared" si="68"/>
        <v>4.4400000000000002E-2</v>
      </c>
      <c r="N463" s="73">
        <f t="shared" si="72"/>
        <v>4.4250000000000005E-2</v>
      </c>
      <c r="O463" s="74">
        <f t="shared" si="69"/>
        <v>0.18012242426140834</v>
      </c>
      <c r="P463" s="73">
        <f t="shared" si="73"/>
        <v>0.18027242426140833</v>
      </c>
      <c r="Q463" s="73">
        <f t="shared" si="74"/>
        <v>8.0279440385659706E-2</v>
      </c>
      <c r="R463" s="73">
        <f t="shared" si="75"/>
        <v>4.5100000000000001E-2</v>
      </c>
      <c r="S463" s="74">
        <f t="shared" si="76"/>
        <v>3.5179440385659705E-2</v>
      </c>
      <c r="U463" s="75"/>
      <c r="V463" s="75"/>
      <c r="W463" s="75"/>
      <c r="X463" s="75"/>
      <c r="Y463" s="75"/>
      <c r="Z463" s="75"/>
      <c r="AA463" s="75"/>
      <c r="AB463" s="75"/>
      <c r="AC463" s="75"/>
      <c r="AE463" s="75"/>
      <c r="AF463" s="75"/>
      <c r="AG463" s="75"/>
      <c r="AH463" s="75"/>
      <c r="AI463" s="75"/>
      <c r="AJ463" s="75"/>
      <c r="AK463" s="75"/>
      <c r="AL463" s="75"/>
      <c r="AM463" s="75"/>
      <c r="AO463" s="75"/>
      <c r="AP463" s="75"/>
      <c r="AQ463" s="75"/>
      <c r="AR463" s="75"/>
      <c r="AS463" s="75"/>
      <c r="AT463" s="75"/>
      <c r="AU463" s="75"/>
      <c r="AV463" s="75"/>
      <c r="AW463" s="75"/>
    </row>
    <row r="464" spans="1:49">
      <c r="A464" s="69">
        <v>23468</v>
      </c>
      <c r="B464" s="82">
        <v>7.4999999999999997E-3</v>
      </c>
      <c r="C464" s="65">
        <v>6.6999999999999994E-3</v>
      </c>
      <c r="D464" s="65">
        <v>3.5000000000000005E-3</v>
      </c>
      <c r="E464" s="65">
        <v>3.666666666666667E-3</v>
      </c>
      <c r="F464" s="65">
        <v>3.741666666666667E-3</v>
      </c>
      <c r="G464" s="65">
        <v>3.7041666666666672E-3</v>
      </c>
      <c r="H464" s="65">
        <v>3.7666666666666664E-3</v>
      </c>
      <c r="I464" s="65">
        <f t="shared" si="77"/>
        <v>3.9999999999999992E-3</v>
      </c>
      <c r="J464" s="65">
        <f t="shared" si="70"/>
        <v>3.7958333333333325E-3</v>
      </c>
      <c r="K464" s="65">
        <f t="shared" si="71"/>
        <v>2.9333333333333329E-3</v>
      </c>
      <c r="L464" s="73">
        <f t="shared" ref="L464:L527" si="78">((1+B453)*(1+B454)*(1+B455)*(1+B456)*(1+B457)*(1+B458)*(1+B459)*(1+B460)*(1+B461)*(1+B462)*(1+B463)*(1+B464))-1</f>
        <v>0.17495842137463646</v>
      </c>
      <c r="M464" s="73">
        <f t="shared" ref="M464:M527" si="79">D464*12</f>
        <v>4.200000000000001E-2</v>
      </c>
      <c r="N464" s="73">
        <f t="shared" si="72"/>
        <v>4.4450000000000003E-2</v>
      </c>
      <c r="O464" s="74">
        <f t="shared" ref="O464:O527" si="80">L464-M464</f>
        <v>0.13295842137463645</v>
      </c>
      <c r="P464" s="73">
        <f t="shared" si="73"/>
        <v>0.13050842137463647</v>
      </c>
      <c r="Q464" s="73">
        <f t="shared" si="74"/>
        <v>6.285898420273961E-2</v>
      </c>
      <c r="R464" s="73">
        <f t="shared" si="75"/>
        <v>4.5199999999999997E-2</v>
      </c>
      <c r="S464" s="74">
        <f t="shared" si="76"/>
        <v>1.7658984202739612E-2</v>
      </c>
      <c r="U464" s="75"/>
      <c r="V464" s="75"/>
      <c r="W464" s="75"/>
      <c r="X464" s="75"/>
      <c r="Y464" s="75"/>
      <c r="Z464" s="75"/>
      <c r="AA464" s="75"/>
      <c r="AB464" s="75"/>
      <c r="AC464" s="75"/>
      <c r="AE464" s="75"/>
      <c r="AF464" s="75"/>
      <c r="AG464" s="75"/>
      <c r="AH464" s="75"/>
      <c r="AI464" s="75"/>
      <c r="AJ464" s="75"/>
      <c r="AK464" s="75"/>
      <c r="AL464" s="75"/>
      <c r="AM464" s="75"/>
      <c r="AO464" s="75"/>
      <c r="AP464" s="75"/>
      <c r="AQ464" s="75"/>
      <c r="AR464" s="75"/>
      <c r="AS464" s="75"/>
      <c r="AT464" s="75"/>
      <c r="AU464" s="75"/>
      <c r="AV464" s="75"/>
      <c r="AW464" s="75"/>
    </row>
    <row r="465" spans="1:49">
      <c r="A465" s="69">
        <v>23498</v>
      </c>
      <c r="B465" s="82">
        <v>1.6199999999999999E-2</v>
      </c>
      <c r="C465" s="65">
        <v>3.2000000000000002E-3</v>
      </c>
      <c r="D465" s="65">
        <v>3.2000000000000002E-3</v>
      </c>
      <c r="E465" s="65">
        <v>3.6749999999999999E-3</v>
      </c>
      <c r="F465" s="65">
        <v>3.7499999999999999E-3</v>
      </c>
      <c r="G465" s="65">
        <v>3.7124999999999997E-3</v>
      </c>
      <c r="H465" s="65">
        <v>3.7750000000000001E-3</v>
      </c>
      <c r="I465" s="65">
        <f t="shared" si="77"/>
        <v>1.2999999999999999E-2</v>
      </c>
      <c r="J465" s="65">
        <f t="shared" si="70"/>
        <v>1.2487499999999999E-2</v>
      </c>
      <c r="K465" s="65">
        <f t="shared" si="71"/>
        <v>-5.7499999999999999E-4</v>
      </c>
      <c r="L465" s="73">
        <f t="shared" si="78"/>
        <v>0.1713850169733202</v>
      </c>
      <c r="M465" s="73">
        <f t="shared" si="79"/>
        <v>3.8400000000000004E-2</v>
      </c>
      <c r="N465" s="73">
        <f t="shared" si="72"/>
        <v>4.4549999999999992E-2</v>
      </c>
      <c r="O465" s="74">
        <f t="shared" si="80"/>
        <v>0.13298501697332021</v>
      </c>
      <c r="P465" s="73">
        <f t="shared" si="73"/>
        <v>0.12683501697332022</v>
      </c>
      <c r="Q465" s="73">
        <f t="shared" si="74"/>
        <v>5.8848195583106833E-2</v>
      </c>
      <c r="R465" s="73">
        <f t="shared" si="75"/>
        <v>4.53E-2</v>
      </c>
      <c r="S465" s="74">
        <f t="shared" si="76"/>
        <v>1.3548195583106833E-2</v>
      </c>
      <c r="U465" s="75"/>
      <c r="V465" s="75"/>
      <c r="W465" s="75"/>
      <c r="X465" s="75"/>
      <c r="Y465" s="75"/>
      <c r="Z465" s="75"/>
      <c r="AA465" s="75"/>
      <c r="AB465" s="75"/>
      <c r="AC465" s="75"/>
      <c r="AE465" s="75"/>
      <c r="AF465" s="75"/>
      <c r="AG465" s="75"/>
      <c r="AH465" s="75"/>
      <c r="AI465" s="75"/>
      <c r="AJ465" s="75"/>
      <c r="AK465" s="75"/>
      <c r="AL465" s="75"/>
      <c r="AM465" s="75"/>
      <c r="AO465" s="75"/>
      <c r="AP465" s="75"/>
      <c r="AQ465" s="75"/>
      <c r="AR465" s="75"/>
      <c r="AS465" s="75"/>
      <c r="AT465" s="75"/>
      <c r="AU465" s="75"/>
      <c r="AV465" s="75"/>
      <c r="AW465" s="75"/>
    </row>
    <row r="466" spans="1:49">
      <c r="A466" s="69">
        <v>23529</v>
      </c>
      <c r="B466" s="82">
        <v>1.78E-2</v>
      </c>
      <c r="C466" s="65">
        <v>2.3399999999999997E-2</v>
      </c>
      <c r="D466" s="65">
        <v>3.8E-3</v>
      </c>
      <c r="E466" s="65">
        <v>3.6749999999999999E-3</v>
      </c>
      <c r="F466" s="65">
        <v>3.7583333333333331E-3</v>
      </c>
      <c r="G466" s="65">
        <v>3.7166666666666663E-3</v>
      </c>
      <c r="H466" s="65">
        <v>3.7916666666666667E-3</v>
      </c>
      <c r="I466" s="65">
        <f t="shared" si="77"/>
        <v>1.4E-2</v>
      </c>
      <c r="J466" s="65">
        <f t="shared" si="70"/>
        <v>1.4083333333333333E-2</v>
      </c>
      <c r="K466" s="65">
        <f t="shared" si="71"/>
        <v>1.9608333333333332E-2</v>
      </c>
      <c r="L466" s="73">
        <f t="shared" si="78"/>
        <v>0.2150791584543883</v>
      </c>
      <c r="M466" s="73">
        <f t="shared" si="79"/>
        <v>4.5600000000000002E-2</v>
      </c>
      <c r="N466" s="73">
        <f t="shared" si="72"/>
        <v>4.4599999999999994E-2</v>
      </c>
      <c r="O466" s="74">
        <f t="shared" si="80"/>
        <v>0.1694791584543883</v>
      </c>
      <c r="P466" s="73">
        <f t="shared" si="73"/>
        <v>0.1704791584543883</v>
      </c>
      <c r="Q466" s="73">
        <f t="shared" si="74"/>
        <v>9.7119817110207007E-2</v>
      </c>
      <c r="R466" s="73">
        <f t="shared" si="75"/>
        <v>4.5499999999999999E-2</v>
      </c>
      <c r="S466" s="74">
        <f t="shared" si="76"/>
        <v>5.1619817110207009E-2</v>
      </c>
      <c r="U466" s="75"/>
      <c r="V466" s="75"/>
      <c r="W466" s="75"/>
      <c r="X466" s="75"/>
      <c r="Y466" s="75"/>
      <c r="Z466" s="75"/>
      <c r="AA466" s="75"/>
      <c r="AB466" s="75"/>
      <c r="AC466" s="75"/>
      <c r="AE466" s="75"/>
      <c r="AF466" s="75"/>
      <c r="AG466" s="75"/>
      <c r="AH466" s="75"/>
      <c r="AI466" s="75"/>
      <c r="AJ466" s="75"/>
      <c r="AK466" s="75"/>
      <c r="AL466" s="75"/>
      <c r="AM466" s="75"/>
      <c r="AO466" s="75"/>
      <c r="AP466" s="75"/>
      <c r="AQ466" s="75"/>
      <c r="AR466" s="75"/>
      <c r="AS466" s="75"/>
      <c r="AT466" s="75"/>
      <c r="AU466" s="75"/>
      <c r="AV466" s="75"/>
      <c r="AW466" s="75"/>
    </row>
    <row r="467" spans="1:49">
      <c r="A467" s="69">
        <v>23559</v>
      </c>
      <c r="B467" s="82">
        <v>1.95E-2</v>
      </c>
      <c r="C467" s="65">
        <v>4.7100000000000003E-2</v>
      </c>
      <c r="D467" s="65">
        <v>3.5000000000000005E-3</v>
      </c>
      <c r="E467" s="65">
        <v>3.666666666666667E-3</v>
      </c>
      <c r="F467" s="65">
        <v>3.7499999999999999E-3</v>
      </c>
      <c r="G467" s="65">
        <v>3.7083333333333334E-3</v>
      </c>
      <c r="H467" s="65">
        <v>3.7833333333333334E-3</v>
      </c>
      <c r="I467" s="65">
        <f t="shared" si="77"/>
        <v>1.6E-2</v>
      </c>
      <c r="J467" s="65">
        <f t="shared" si="70"/>
        <v>1.5791666666666666E-2</v>
      </c>
      <c r="K467" s="65">
        <f t="shared" si="71"/>
        <v>4.331666666666667E-2</v>
      </c>
      <c r="L467" s="73">
        <f t="shared" si="78"/>
        <v>0.24150451197058431</v>
      </c>
      <c r="M467" s="73">
        <f t="shared" si="79"/>
        <v>4.200000000000001E-2</v>
      </c>
      <c r="N467" s="73">
        <f t="shared" si="72"/>
        <v>4.4499999999999998E-2</v>
      </c>
      <c r="O467" s="74">
        <f t="shared" si="80"/>
        <v>0.1995045119705843</v>
      </c>
      <c r="P467" s="73">
        <f t="shared" si="73"/>
        <v>0.19700451197058433</v>
      </c>
      <c r="Q467" s="73">
        <f t="shared" si="74"/>
        <v>0.13483568161226711</v>
      </c>
      <c r="R467" s="73">
        <f t="shared" si="75"/>
        <v>4.5400000000000003E-2</v>
      </c>
      <c r="S467" s="74">
        <f t="shared" si="76"/>
        <v>8.9435681612267115E-2</v>
      </c>
      <c r="U467" s="75"/>
      <c r="V467" s="75"/>
      <c r="W467" s="75"/>
      <c r="X467" s="75"/>
      <c r="Y467" s="75"/>
      <c r="Z467" s="75"/>
      <c r="AA467" s="75"/>
      <c r="AB467" s="75"/>
      <c r="AC467" s="75"/>
      <c r="AE467" s="75"/>
      <c r="AF467" s="75"/>
      <c r="AG467" s="75"/>
      <c r="AH467" s="75"/>
      <c r="AI467" s="75"/>
      <c r="AJ467" s="75"/>
      <c r="AK467" s="75"/>
      <c r="AL467" s="75"/>
      <c r="AM467" s="75"/>
      <c r="AO467" s="75"/>
      <c r="AP467" s="75"/>
      <c r="AQ467" s="75"/>
      <c r="AR467" s="75"/>
      <c r="AS467" s="75"/>
      <c r="AT467" s="75"/>
      <c r="AU467" s="75"/>
      <c r="AV467" s="75"/>
      <c r="AW467" s="75"/>
    </row>
    <row r="468" spans="1:49">
      <c r="A468" s="69">
        <v>23590</v>
      </c>
      <c r="B468" s="82">
        <v>-1.18E-2</v>
      </c>
      <c r="C468" s="65">
        <v>3.1000000000000003E-3</v>
      </c>
      <c r="D468" s="65">
        <v>3.5000000000000005E-3</v>
      </c>
      <c r="E468" s="65">
        <v>3.6749999999999999E-3</v>
      </c>
      <c r="F468" s="65">
        <v>3.741666666666667E-3</v>
      </c>
      <c r="G468" s="65">
        <v>3.7083333333333334E-3</v>
      </c>
      <c r="H468" s="65">
        <v>3.7833333333333334E-3</v>
      </c>
      <c r="I468" s="65">
        <f t="shared" si="77"/>
        <v>-1.5300000000000001E-2</v>
      </c>
      <c r="J468" s="65">
        <f t="shared" si="70"/>
        <v>-1.5508333333333332E-2</v>
      </c>
      <c r="K468" s="65">
        <f t="shared" si="71"/>
        <v>-6.833333333333331E-4</v>
      </c>
      <c r="L468" s="73">
        <f t="shared" si="78"/>
        <v>0.16455126599841585</v>
      </c>
      <c r="M468" s="73">
        <f t="shared" si="79"/>
        <v>4.200000000000001E-2</v>
      </c>
      <c r="N468" s="73">
        <f t="shared" si="72"/>
        <v>4.4499999999999998E-2</v>
      </c>
      <c r="O468" s="74">
        <f t="shared" si="80"/>
        <v>0.12255126599841584</v>
      </c>
      <c r="P468" s="73">
        <f t="shared" si="73"/>
        <v>0.12005126599841585</v>
      </c>
      <c r="Q468" s="73">
        <f t="shared" si="74"/>
        <v>9.1945968561405689E-2</v>
      </c>
      <c r="R468" s="73">
        <f t="shared" si="75"/>
        <v>4.5400000000000003E-2</v>
      </c>
      <c r="S468" s="74">
        <f t="shared" si="76"/>
        <v>4.6545968561405686E-2</v>
      </c>
      <c r="U468" s="75"/>
      <c r="V468" s="75"/>
      <c r="W468" s="75"/>
      <c r="X468" s="75"/>
      <c r="Y468" s="75"/>
      <c r="Z468" s="75"/>
      <c r="AA468" s="75"/>
      <c r="AB468" s="75"/>
      <c r="AC468" s="75"/>
      <c r="AE468" s="75"/>
      <c r="AF468" s="75"/>
      <c r="AG468" s="75"/>
      <c r="AH468" s="75"/>
      <c r="AI468" s="75"/>
      <c r="AJ468" s="75"/>
      <c r="AK468" s="75"/>
      <c r="AL468" s="75"/>
      <c r="AM468" s="75"/>
      <c r="AO468" s="75"/>
      <c r="AP468" s="75"/>
      <c r="AQ468" s="75"/>
      <c r="AR468" s="75"/>
      <c r="AS468" s="75"/>
      <c r="AT468" s="75"/>
      <c r="AU468" s="75"/>
      <c r="AV468" s="75"/>
      <c r="AW468" s="75"/>
    </row>
    <row r="469" spans="1:49">
      <c r="A469" s="69">
        <v>23621</v>
      </c>
      <c r="B469" s="82">
        <v>3.0099999999999998E-2</v>
      </c>
      <c r="C469" s="65">
        <v>1.7000000000000001E-2</v>
      </c>
      <c r="D469" s="65">
        <v>3.3999999999999998E-3</v>
      </c>
      <c r="E469" s="65">
        <v>3.6833333333333336E-3</v>
      </c>
      <c r="F469" s="65">
        <v>3.7333333333333333E-3</v>
      </c>
      <c r="G469" s="65">
        <v>3.7083333333333334E-3</v>
      </c>
      <c r="H469" s="65">
        <v>3.7750000000000001E-3</v>
      </c>
      <c r="I469" s="65">
        <f t="shared" si="77"/>
        <v>2.6699999999999998E-2</v>
      </c>
      <c r="J469" s="65">
        <f t="shared" si="70"/>
        <v>2.6391666666666664E-2</v>
      </c>
      <c r="K469" s="65">
        <f t="shared" si="71"/>
        <v>1.3225000000000001E-2</v>
      </c>
      <c r="L469" s="73">
        <f t="shared" si="78"/>
        <v>0.21135439675347678</v>
      </c>
      <c r="M469" s="73">
        <f t="shared" si="79"/>
        <v>4.0799999999999996E-2</v>
      </c>
      <c r="N469" s="73">
        <f t="shared" si="72"/>
        <v>4.4499999999999998E-2</v>
      </c>
      <c r="O469" s="74">
        <f t="shared" si="80"/>
        <v>0.17055439675347678</v>
      </c>
      <c r="P469" s="73">
        <f t="shared" si="73"/>
        <v>0.1668543967534768</v>
      </c>
      <c r="Q469" s="73">
        <f t="shared" si="74"/>
        <v>0.1399189591736294</v>
      </c>
      <c r="R469" s="73">
        <f t="shared" si="75"/>
        <v>4.53E-2</v>
      </c>
      <c r="S469" s="74">
        <f t="shared" si="76"/>
        <v>9.4618959173629391E-2</v>
      </c>
      <c r="U469" s="75"/>
      <c r="V469" s="75"/>
      <c r="W469" s="75"/>
      <c r="X469" s="75"/>
      <c r="Y469" s="75"/>
      <c r="Z469" s="75"/>
      <c r="AA469" s="75"/>
      <c r="AB469" s="75"/>
      <c r="AC469" s="75"/>
      <c r="AE469" s="75"/>
      <c r="AF469" s="75"/>
      <c r="AG469" s="75"/>
      <c r="AH469" s="75"/>
      <c r="AI469" s="75"/>
      <c r="AJ469" s="75"/>
      <c r="AK469" s="75"/>
      <c r="AL469" s="75"/>
      <c r="AM469" s="75"/>
      <c r="AO469" s="75"/>
      <c r="AP469" s="75"/>
      <c r="AQ469" s="75"/>
      <c r="AR469" s="75"/>
      <c r="AS469" s="75"/>
      <c r="AT469" s="75"/>
      <c r="AU469" s="75"/>
      <c r="AV469" s="75"/>
      <c r="AW469" s="75"/>
    </row>
    <row r="470" spans="1:49">
      <c r="A470" s="69">
        <v>23651</v>
      </c>
      <c r="B470" s="82">
        <v>9.5999999999999992E-3</v>
      </c>
      <c r="C470" s="65">
        <v>1.6500000000000001E-2</v>
      </c>
      <c r="D470" s="65">
        <v>3.3999999999999998E-3</v>
      </c>
      <c r="E470" s="65">
        <v>3.6833333333333336E-3</v>
      </c>
      <c r="F470" s="65">
        <v>3.741666666666667E-3</v>
      </c>
      <c r="G470" s="65">
        <v>3.7125000000000001E-3</v>
      </c>
      <c r="H470" s="65">
        <v>3.7583333333333331E-3</v>
      </c>
      <c r="I470" s="65">
        <f t="shared" si="77"/>
        <v>6.1999999999999989E-3</v>
      </c>
      <c r="J470" s="65">
        <f t="shared" si="70"/>
        <v>5.8874999999999986E-3</v>
      </c>
      <c r="K470" s="65">
        <f t="shared" si="71"/>
        <v>1.2741666666666669E-2</v>
      </c>
      <c r="L470" s="73">
        <f t="shared" si="78"/>
        <v>0.18288364344937658</v>
      </c>
      <c r="M470" s="73">
        <f t="shared" si="79"/>
        <v>4.0799999999999996E-2</v>
      </c>
      <c r="N470" s="73">
        <f t="shared" si="72"/>
        <v>4.4549999999999999E-2</v>
      </c>
      <c r="O470" s="74">
        <f t="shared" si="80"/>
        <v>0.14208364344937657</v>
      </c>
      <c r="P470" s="73">
        <f t="shared" si="73"/>
        <v>0.13833364344937657</v>
      </c>
      <c r="Q470" s="73">
        <f t="shared" si="74"/>
        <v>0.1625640834754627</v>
      </c>
      <c r="R470" s="73">
        <f t="shared" si="75"/>
        <v>4.5100000000000001E-2</v>
      </c>
      <c r="S470" s="74">
        <f t="shared" si="76"/>
        <v>0.11746408347546269</v>
      </c>
      <c r="U470" s="75"/>
      <c r="V470" s="75"/>
      <c r="W470" s="75"/>
      <c r="X470" s="75"/>
      <c r="Y470" s="75"/>
      <c r="Z470" s="75"/>
      <c r="AA470" s="75"/>
      <c r="AB470" s="75"/>
      <c r="AC470" s="75"/>
      <c r="AE470" s="75"/>
      <c r="AF470" s="75"/>
      <c r="AG470" s="75"/>
      <c r="AH470" s="75"/>
      <c r="AI470" s="75"/>
      <c r="AJ470" s="75"/>
      <c r="AK470" s="75"/>
      <c r="AL470" s="75"/>
      <c r="AM470" s="75"/>
      <c r="AO470" s="75"/>
      <c r="AP470" s="75"/>
      <c r="AQ470" s="75"/>
      <c r="AR470" s="75"/>
      <c r="AS470" s="75"/>
      <c r="AT470" s="75"/>
      <c r="AU470" s="75"/>
      <c r="AV470" s="75"/>
      <c r="AW470" s="75"/>
    </row>
    <row r="471" spans="1:49">
      <c r="A471" s="69">
        <v>23682</v>
      </c>
      <c r="B471" s="82">
        <v>5.0000000000000001E-4</v>
      </c>
      <c r="C471" s="65">
        <v>1.14E-2</v>
      </c>
      <c r="D471" s="65">
        <v>3.5000000000000005E-3</v>
      </c>
      <c r="E471" s="65">
        <v>3.6916666666666664E-3</v>
      </c>
      <c r="F471" s="65">
        <v>3.741666666666667E-3</v>
      </c>
      <c r="G471" s="65">
        <v>3.7166666666666672E-3</v>
      </c>
      <c r="H471" s="65">
        <v>3.7750000000000001E-3</v>
      </c>
      <c r="I471" s="65">
        <f t="shared" si="77"/>
        <v>-3.0000000000000005E-3</v>
      </c>
      <c r="J471" s="65">
        <f t="shared" si="70"/>
        <v>-3.2166666666666672E-3</v>
      </c>
      <c r="K471" s="65">
        <f t="shared" si="71"/>
        <v>7.6249999999999998E-3</v>
      </c>
      <c r="L471" s="73">
        <f t="shared" si="78"/>
        <v>0.18894422872322814</v>
      </c>
      <c r="M471" s="73">
        <f t="shared" si="79"/>
        <v>4.200000000000001E-2</v>
      </c>
      <c r="N471" s="73">
        <f t="shared" si="72"/>
        <v>4.4600000000000008E-2</v>
      </c>
      <c r="O471" s="74">
        <f t="shared" si="80"/>
        <v>0.14694422872322813</v>
      </c>
      <c r="P471" s="73">
        <f t="shared" si="73"/>
        <v>0.14434422872322814</v>
      </c>
      <c r="Q471" s="73">
        <f t="shared" si="74"/>
        <v>0.18553873162642009</v>
      </c>
      <c r="R471" s="73">
        <f t="shared" si="75"/>
        <v>4.53E-2</v>
      </c>
      <c r="S471" s="74">
        <f t="shared" si="76"/>
        <v>0.14023873162642009</v>
      </c>
      <c r="U471" s="75"/>
      <c r="V471" s="75"/>
      <c r="W471" s="75"/>
      <c r="X471" s="75"/>
      <c r="Y471" s="75"/>
      <c r="Z471" s="75"/>
      <c r="AA471" s="75"/>
      <c r="AB471" s="75"/>
      <c r="AC471" s="75"/>
      <c r="AE471" s="75"/>
      <c r="AF471" s="75"/>
      <c r="AG471" s="75"/>
      <c r="AH471" s="75"/>
      <c r="AI471" s="75"/>
      <c r="AJ471" s="75"/>
      <c r="AK471" s="75"/>
      <c r="AL471" s="75"/>
      <c r="AM471" s="75"/>
      <c r="AO471" s="75"/>
      <c r="AP471" s="75"/>
      <c r="AQ471" s="75"/>
      <c r="AR471" s="75"/>
      <c r="AS471" s="75"/>
      <c r="AT471" s="75"/>
      <c r="AU471" s="75"/>
      <c r="AV471" s="75"/>
      <c r="AW471" s="75"/>
    </row>
    <row r="472" spans="1:49">
      <c r="A472" s="69">
        <v>23712</v>
      </c>
      <c r="B472" s="82">
        <v>5.5999999999999999E-3</v>
      </c>
      <c r="C472" s="65">
        <v>8.6E-3</v>
      </c>
      <c r="D472" s="65">
        <v>3.5000000000000005E-3</v>
      </c>
      <c r="E472" s="65">
        <v>3.7000000000000006E-3</v>
      </c>
      <c r="F472" s="65">
        <v>3.7499999999999999E-3</v>
      </c>
      <c r="G472" s="65">
        <v>3.7250000000000004E-3</v>
      </c>
      <c r="H472" s="65">
        <v>3.7833333333333334E-3</v>
      </c>
      <c r="I472" s="65">
        <f t="shared" si="77"/>
        <v>2.0999999999999994E-3</v>
      </c>
      <c r="J472" s="65">
        <f t="shared" si="70"/>
        <v>1.8749999999999995E-3</v>
      </c>
      <c r="K472" s="65">
        <f t="shared" si="71"/>
        <v>4.816666666666667E-3</v>
      </c>
      <c r="L472" s="73">
        <f t="shared" si="78"/>
        <v>0.16507729137017924</v>
      </c>
      <c r="M472" s="73">
        <f t="shared" si="79"/>
        <v>4.200000000000001E-2</v>
      </c>
      <c r="N472" s="73">
        <f t="shared" si="72"/>
        <v>4.4700000000000004E-2</v>
      </c>
      <c r="O472" s="74">
        <f t="shared" si="80"/>
        <v>0.12307729137017923</v>
      </c>
      <c r="P472" s="73">
        <f t="shared" si="73"/>
        <v>0.12037729137017923</v>
      </c>
      <c r="Q472" s="73">
        <f t="shared" si="74"/>
        <v>0.15899424708578724</v>
      </c>
      <c r="R472" s="73">
        <f t="shared" si="75"/>
        <v>4.5400000000000003E-2</v>
      </c>
      <c r="S472" s="74">
        <f t="shared" si="76"/>
        <v>0.11359424708578725</v>
      </c>
      <c r="U472" s="75"/>
      <c r="V472" s="75"/>
      <c r="W472" s="75"/>
      <c r="X472" s="75"/>
      <c r="Y472" s="75"/>
      <c r="Z472" s="75"/>
      <c r="AA472" s="75"/>
      <c r="AB472" s="75"/>
      <c r="AC472" s="75"/>
      <c r="AE472" s="75"/>
      <c r="AF472" s="75"/>
      <c r="AG472" s="75"/>
      <c r="AH472" s="75"/>
      <c r="AI472" s="75"/>
      <c r="AJ472" s="75"/>
      <c r="AK472" s="75"/>
      <c r="AL472" s="75"/>
      <c r="AM472" s="75"/>
      <c r="AO472" s="75"/>
      <c r="AP472" s="75"/>
      <c r="AQ472" s="75"/>
      <c r="AR472" s="75"/>
      <c r="AS472" s="75"/>
      <c r="AT472" s="75"/>
      <c r="AU472" s="75"/>
      <c r="AV472" s="75"/>
      <c r="AW472" s="75"/>
    </row>
    <row r="473" spans="1:49">
      <c r="A473" s="69">
        <v>23743</v>
      </c>
      <c r="B473" s="82">
        <v>3.4500000000000003E-2</v>
      </c>
      <c r="C473" s="65">
        <v>3.7100000000000001E-2</v>
      </c>
      <c r="D473" s="65">
        <v>3.3E-3</v>
      </c>
      <c r="E473" s="65">
        <v>3.6916666666666664E-3</v>
      </c>
      <c r="F473" s="65">
        <v>3.7333333333333333E-3</v>
      </c>
      <c r="G473" s="65">
        <v>3.7124999999999997E-3</v>
      </c>
      <c r="H473" s="65">
        <v>3.7750000000000001E-3</v>
      </c>
      <c r="I473" s="65">
        <f t="shared" si="77"/>
        <v>3.1200000000000002E-2</v>
      </c>
      <c r="J473" s="65">
        <f t="shared" si="70"/>
        <v>3.0787500000000002E-2</v>
      </c>
      <c r="K473" s="65">
        <f t="shared" si="71"/>
        <v>3.3325E-2</v>
      </c>
      <c r="L473" s="73">
        <f t="shared" si="78"/>
        <v>0.17210197211169009</v>
      </c>
      <c r="M473" s="73">
        <f t="shared" si="79"/>
        <v>3.9599999999999996E-2</v>
      </c>
      <c r="N473" s="73">
        <f t="shared" si="72"/>
        <v>4.4549999999999992E-2</v>
      </c>
      <c r="O473" s="74">
        <f t="shared" si="80"/>
        <v>0.1325019721116901</v>
      </c>
      <c r="P473" s="73">
        <f t="shared" si="73"/>
        <v>0.12755197211169012</v>
      </c>
      <c r="Q473" s="73">
        <f t="shared" si="74"/>
        <v>0.18691906157072191</v>
      </c>
      <c r="R473" s="73">
        <f t="shared" si="75"/>
        <v>4.53E-2</v>
      </c>
      <c r="S473" s="74">
        <f t="shared" si="76"/>
        <v>0.1416190615707219</v>
      </c>
      <c r="U473" s="75"/>
      <c r="V473" s="75"/>
      <c r="W473" s="75"/>
      <c r="X473" s="75"/>
      <c r="Y473" s="75"/>
      <c r="Z473" s="75"/>
      <c r="AA473" s="75"/>
      <c r="AB473" s="75"/>
      <c r="AC473" s="75"/>
      <c r="AE473" s="75"/>
      <c r="AF473" s="75"/>
      <c r="AG473" s="75"/>
      <c r="AH473" s="75"/>
      <c r="AI473" s="75"/>
      <c r="AJ473" s="75"/>
      <c r="AK473" s="75"/>
      <c r="AL473" s="75"/>
      <c r="AM473" s="75"/>
      <c r="AO473" s="75"/>
      <c r="AP473" s="75"/>
      <c r="AQ473" s="75"/>
      <c r="AR473" s="75"/>
      <c r="AS473" s="75"/>
      <c r="AT473" s="75"/>
      <c r="AU473" s="75"/>
      <c r="AV473" s="75"/>
      <c r="AW473" s="75"/>
    </row>
    <row r="474" spans="1:49">
      <c r="A474" s="69">
        <v>23774</v>
      </c>
      <c r="B474" s="82">
        <v>3.0999999999999999E-3</v>
      </c>
      <c r="C474" s="65">
        <v>8.9999999999999998E-4</v>
      </c>
      <c r="D474" s="65">
        <v>3.2000000000000002E-3</v>
      </c>
      <c r="E474" s="65">
        <v>3.6749999999999999E-3</v>
      </c>
      <c r="F474" s="65">
        <v>3.7166666666666663E-3</v>
      </c>
      <c r="G474" s="65">
        <v>3.6958333333333331E-3</v>
      </c>
      <c r="H474" s="65">
        <v>3.7583333333333331E-3</v>
      </c>
      <c r="I474" s="65">
        <f t="shared" si="77"/>
        <v>-1.0000000000000026E-4</v>
      </c>
      <c r="J474" s="65">
        <f t="shared" si="70"/>
        <v>-5.958333333333332E-4</v>
      </c>
      <c r="K474" s="65">
        <f t="shared" si="71"/>
        <v>-2.8583333333333334E-3</v>
      </c>
      <c r="L474" s="73">
        <f t="shared" si="78"/>
        <v>0.15870256058464216</v>
      </c>
      <c r="M474" s="73">
        <f t="shared" si="79"/>
        <v>3.8400000000000004E-2</v>
      </c>
      <c r="N474" s="73">
        <f t="shared" si="72"/>
        <v>4.4350000000000001E-2</v>
      </c>
      <c r="O474" s="74">
        <f t="shared" si="80"/>
        <v>0.12030256058464216</v>
      </c>
      <c r="P474" s="73">
        <f t="shared" si="73"/>
        <v>0.11435256058464216</v>
      </c>
      <c r="Q474" s="73">
        <f t="shared" si="74"/>
        <v>0.1841978555882533</v>
      </c>
      <c r="R474" s="73">
        <f t="shared" si="75"/>
        <v>4.5100000000000001E-2</v>
      </c>
      <c r="S474" s="74">
        <f t="shared" si="76"/>
        <v>0.1390978555882533</v>
      </c>
      <c r="U474" s="75"/>
      <c r="V474" s="75"/>
      <c r="W474" s="75"/>
      <c r="X474" s="75"/>
      <c r="Y474" s="75"/>
      <c r="Z474" s="75"/>
      <c r="AA474" s="75"/>
      <c r="AB474" s="75"/>
      <c r="AC474" s="75"/>
      <c r="AE474" s="75"/>
      <c r="AF474" s="75"/>
      <c r="AG474" s="75"/>
      <c r="AH474" s="75"/>
      <c r="AI474" s="75"/>
      <c r="AJ474" s="75"/>
      <c r="AK474" s="75"/>
      <c r="AL474" s="75"/>
      <c r="AM474" s="75"/>
      <c r="AO474" s="75"/>
      <c r="AP474" s="75"/>
      <c r="AQ474" s="75"/>
      <c r="AR474" s="75"/>
      <c r="AS474" s="75"/>
      <c r="AT474" s="75"/>
      <c r="AU474" s="75"/>
      <c r="AV474" s="75"/>
      <c r="AW474" s="75"/>
    </row>
    <row r="475" spans="1:49">
      <c r="A475" s="69">
        <v>23802</v>
      </c>
      <c r="B475" s="82">
        <v>-1.3299999999999999E-2</v>
      </c>
      <c r="C475" s="65">
        <v>6.9999999999999988E-4</v>
      </c>
      <c r="D475" s="65">
        <v>3.8E-3</v>
      </c>
      <c r="E475" s="65">
        <v>3.6833333333333336E-3</v>
      </c>
      <c r="F475" s="65">
        <v>3.7333333333333333E-3</v>
      </c>
      <c r="G475" s="65">
        <v>3.7083333333333334E-3</v>
      </c>
      <c r="H475" s="65">
        <v>3.7499999999999999E-3</v>
      </c>
      <c r="I475" s="65">
        <f t="shared" si="77"/>
        <v>-1.7100000000000001E-2</v>
      </c>
      <c r="J475" s="65">
        <f t="shared" si="70"/>
        <v>-1.7008333333333334E-2</v>
      </c>
      <c r="K475" s="65">
        <f t="shared" si="71"/>
        <v>-3.0499999999999998E-3</v>
      </c>
      <c r="L475" s="73">
        <f t="shared" si="78"/>
        <v>0.12473371030877178</v>
      </c>
      <c r="M475" s="73">
        <f t="shared" si="79"/>
        <v>4.5600000000000002E-2</v>
      </c>
      <c r="N475" s="73">
        <f t="shared" si="72"/>
        <v>4.4499999999999998E-2</v>
      </c>
      <c r="O475" s="74">
        <f t="shared" si="80"/>
        <v>7.9133710308771782E-2</v>
      </c>
      <c r="P475" s="73">
        <f t="shared" si="73"/>
        <v>8.0233710308771786E-2</v>
      </c>
      <c r="Q475" s="73">
        <f t="shared" si="74"/>
        <v>0.18918895543117387</v>
      </c>
      <c r="R475" s="73">
        <f t="shared" si="75"/>
        <v>4.4999999999999998E-2</v>
      </c>
      <c r="S475" s="74">
        <f t="shared" si="76"/>
        <v>0.14418895543117388</v>
      </c>
      <c r="U475" s="75"/>
      <c r="V475" s="75"/>
      <c r="W475" s="75"/>
      <c r="X475" s="75"/>
      <c r="Y475" s="75"/>
      <c r="Z475" s="75"/>
      <c r="AA475" s="75"/>
      <c r="AB475" s="75"/>
      <c r="AC475" s="75"/>
      <c r="AE475" s="75"/>
      <c r="AF475" s="75"/>
      <c r="AG475" s="75"/>
      <c r="AH475" s="75"/>
      <c r="AI475" s="75"/>
      <c r="AJ475" s="75"/>
      <c r="AK475" s="75"/>
      <c r="AL475" s="75"/>
      <c r="AM475" s="75"/>
      <c r="AO475" s="75"/>
      <c r="AP475" s="75"/>
      <c r="AQ475" s="75"/>
      <c r="AR475" s="75"/>
      <c r="AS475" s="75"/>
      <c r="AT475" s="75"/>
      <c r="AU475" s="75"/>
      <c r="AV475" s="75"/>
      <c r="AW475" s="75"/>
    </row>
    <row r="476" spans="1:49">
      <c r="A476" s="69">
        <v>23833</v>
      </c>
      <c r="B476" s="82">
        <v>3.56E-2</v>
      </c>
      <c r="C476" s="65">
        <v>1.09E-2</v>
      </c>
      <c r="D476" s="65">
        <v>3.3E-3</v>
      </c>
      <c r="E476" s="65">
        <v>3.6916666666666664E-3</v>
      </c>
      <c r="F476" s="65">
        <v>3.7333333333333333E-3</v>
      </c>
      <c r="G476" s="65">
        <v>3.7124999999999997E-3</v>
      </c>
      <c r="H476" s="65">
        <v>3.741666666666667E-3</v>
      </c>
      <c r="I476" s="65">
        <f t="shared" si="77"/>
        <v>3.2300000000000002E-2</v>
      </c>
      <c r="J476" s="65">
        <f t="shared" si="70"/>
        <v>3.1887499999999999E-2</v>
      </c>
      <c r="K476" s="65">
        <f t="shared" si="71"/>
        <v>7.1583333333333325E-3</v>
      </c>
      <c r="L476" s="73">
        <f t="shared" si="78"/>
        <v>0.15610345448711049</v>
      </c>
      <c r="M476" s="73">
        <f t="shared" si="79"/>
        <v>3.9599999999999996E-2</v>
      </c>
      <c r="N476" s="73">
        <f t="shared" si="72"/>
        <v>4.4549999999999992E-2</v>
      </c>
      <c r="O476" s="74">
        <f t="shared" si="80"/>
        <v>0.1165034544871105</v>
      </c>
      <c r="P476" s="73">
        <f t="shared" si="73"/>
        <v>0.1115534544871105</v>
      </c>
      <c r="Q476" s="73">
        <f t="shared" si="74"/>
        <v>0.19415030798189514</v>
      </c>
      <c r="R476" s="73">
        <f t="shared" si="75"/>
        <v>4.4900000000000002E-2</v>
      </c>
      <c r="S476" s="74">
        <f t="shared" si="76"/>
        <v>0.14925030798189515</v>
      </c>
      <c r="U476" s="75"/>
      <c r="V476" s="75"/>
      <c r="W476" s="75"/>
      <c r="X476" s="75"/>
      <c r="Y476" s="75"/>
      <c r="Z476" s="75"/>
      <c r="AA476" s="75"/>
      <c r="AB476" s="75"/>
      <c r="AC476" s="75"/>
      <c r="AE476" s="75"/>
      <c r="AF476" s="75"/>
      <c r="AG476" s="75"/>
      <c r="AH476" s="75"/>
      <c r="AI476" s="75"/>
      <c r="AJ476" s="75"/>
      <c r="AK476" s="75"/>
      <c r="AL476" s="75"/>
      <c r="AM476" s="75"/>
      <c r="AO476" s="75"/>
      <c r="AP476" s="75"/>
      <c r="AQ476" s="75"/>
      <c r="AR476" s="75"/>
      <c r="AS476" s="75"/>
      <c r="AT476" s="75"/>
      <c r="AU476" s="75"/>
      <c r="AV476" s="75"/>
      <c r="AW476" s="75"/>
    </row>
    <row r="477" spans="1:49">
      <c r="A477" s="69">
        <v>23863</v>
      </c>
      <c r="B477" s="82">
        <v>-3.0000000000000001E-3</v>
      </c>
      <c r="C477" s="65">
        <v>-8.3999999999999995E-3</v>
      </c>
      <c r="D477" s="65">
        <v>3.3E-3</v>
      </c>
      <c r="E477" s="65">
        <v>3.7000000000000006E-3</v>
      </c>
      <c r="F477" s="65">
        <v>3.741666666666667E-3</v>
      </c>
      <c r="G477" s="65">
        <v>3.7208333333333338E-3</v>
      </c>
      <c r="H477" s="65">
        <v>3.7499999999999999E-3</v>
      </c>
      <c r="I477" s="65">
        <f t="shared" si="77"/>
        <v>-6.3E-3</v>
      </c>
      <c r="J477" s="65">
        <f t="shared" ref="J477:J540" si="81">B477-G477</f>
        <v>-6.7208333333333339E-3</v>
      </c>
      <c r="K477" s="65">
        <f t="shared" ref="K477:K540" si="82">$C477-H477</f>
        <v>-1.2149999999999999E-2</v>
      </c>
      <c r="L477" s="73">
        <f t="shared" si="78"/>
        <v>0.13426013001736781</v>
      </c>
      <c r="M477" s="73">
        <f t="shared" si="79"/>
        <v>3.9599999999999996E-2</v>
      </c>
      <c r="N477" s="73">
        <f t="shared" si="72"/>
        <v>4.4650000000000009E-2</v>
      </c>
      <c r="O477" s="74">
        <f t="shared" si="80"/>
        <v>9.4660130017367811E-2</v>
      </c>
      <c r="P477" s="73">
        <f t="shared" si="73"/>
        <v>8.9610130017367798E-2</v>
      </c>
      <c r="Q477" s="73">
        <f t="shared" si="74"/>
        <v>0.18034234987524611</v>
      </c>
      <c r="R477" s="73">
        <f t="shared" si="75"/>
        <v>4.4999999999999998E-2</v>
      </c>
      <c r="S477" s="74">
        <f t="shared" si="76"/>
        <v>0.13534234987524613</v>
      </c>
      <c r="U477" s="75"/>
      <c r="V477" s="75"/>
      <c r="W477" s="75"/>
      <c r="X477" s="75"/>
      <c r="Y477" s="75"/>
      <c r="Z477" s="75"/>
      <c r="AA477" s="75"/>
      <c r="AB477" s="75"/>
      <c r="AC477" s="75"/>
      <c r="AE477" s="75"/>
      <c r="AF477" s="75"/>
      <c r="AG477" s="75"/>
      <c r="AH477" s="75"/>
      <c r="AI477" s="75"/>
      <c r="AJ477" s="75"/>
      <c r="AK477" s="75"/>
      <c r="AL477" s="75"/>
      <c r="AM477" s="75"/>
      <c r="AO477" s="75"/>
      <c r="AP477" s="75"/>
      <c r="AQ477" s="75"/>
      <c r="AR477" s="75"/>
      <c r="AS477" s="75"/>
      <c r="AT477" s="75"/>
      <c r="AU477" s="75"/>
      <c r="AV477" s="75"/>
      <c r="AW477" s="75"/>
    </row>
    <row r="478" spans="1:49">
      <c r="A478" s="69">
        <v>23894</v>
      </c>
      <c r="B478" s="82">
        <v>-4.7300000000000002E-2</v>
      </c>
      <c r="C478" s="65">
        <v>-3.4000000000000002E-2</v>
      </c>
      <c r="D478" s="65">
        <v>3.8E-3</v>
      </c>
      <c r="E478" s="65">
        <v>3.7166666666666663E-3</v>
      </c>
      <c r="F478" s="65">
        <v>3.7666666666666664E-3</v>
      </c>
      <c r="G478" s="65">
        <v>3.7416666666666666E-3</v>
      </c>
      <c r="H478" s="65">
        <v>3.7666666666666664E-3</v>
      </c>
      <c r="I478" s="65">
        <f t="shared" si="77"/>
        <v>-5.11E-2</v>
      </c>
      <c r="J478" s="65">
        <f t="shared" si="81"/>
        <v>-5.1041666666666666E-2</v>
      </c>
      <c r="K478" s="65">
        <f t="shared" si="82"/>
        <v>-3.7766666666666671E-2</v>
      </c>
      <c r="L478" s="73">
        <f t="shared" si="78"/>
        <v>6.1711167093285724E-2</v>
      </c>
      <c r="M478" s="73">
        <f t="shared" si="79"/>
        <v>4.5600000000000002E-2</v>
      </c>
      <c r="N478" s="73">
        <f t="shared" si="72"/>
        <v>4.4899999999999995E-2</v>
      </c>
      <c r="O478" s="74">
        <f t="shared" si="80"/>
        <v>1.6111167093285722E-2</v>
      </c>
      <c r="P478" s="73">
        <f t="shared" si="73"/>
        <v>1.6811167093285728E-2</v>
      </c>
      <c r="Q478" s="73">
        <f t="shared" si="74"/>
        <v>0.11413983777553982</v>
      </c>
      <c r="R478" s="73">
        <f t="shared" si="75"/>
        <v>4.5199999999999997E-2</v>
      </c>
      <c r="S478" s="74">
        <f t="shared" si="76"/>
        <v>6.8939837775539831E-2</v>
      </c>
      <c r="U478" s="75"/>
      <c r="V478" s="75"/>
      <c r="W478" s="75"/>
      <c r="X478" s="75"/>
      <c r="Y478" s="75"/>
      <c r="Z478" s="75"/>
      <c r="AA478" s="75"/>
      <c r="AB478" s="75"/>
      <c r="AC478" s="75"/>
      <c r="AE478" s="75"/>
      <c r="AF478" s="75"/>
      <c r="AG478" s="75"/>
      <c r="AH478" s="75"/>
      <c r="AI478" s="75"/>
      <c r="AJ478" s="75"/>
      <c r="AK478" s="75"/>
      <c r="AL478" s="75"/>
      <c r="AM478" s="75"/>
      <c r="AO478" s="75"/>
      <c r="AP478" s="75"/>
      <c r="AQ478" s="75"/>
      <c r="AR478" s="75"/>
      <c r="AS478" s="75"/>
      <c r="AT478" s="75"/>
      <c r="AU478" s="75"/>
      <c r="AV478" s="75"/>
      <c r="AW478" s="75"/>
    </row>
    <row r="479" spans="1:49">
      <c r="A479" s="69">
        <v>23924</v>
      </c>
      <c r="B479" s="82">
        <v>1.47E-2</v>
      </c>
      <c r="C479" s="65">
        <v>1.0500000000000001E-2</v>
      </c>
      <c r="D479" s="65">
        <v>3.3999999999999998E-3</v>
      </c>
      <c r="E479" s="65">
        <v>3.7333333333333333E-3</v>
      </c>
      <c r="F479" s="65">
        <v>3.7999999999999996E-3</v>
      </c>
      <c r="G479" s="65">
        <v>3.7666666666666664E-3</v>
      </c>
      <c r="H479" s="65">
        <v>3.7833333333333334E-3</v>
      </c>
      <c r="I479" s="65">
        <f t="shared" si="77"/>
        <v>1.1299999999999999E-2</v>
      </c>
      <c r="J479" s="65">
        <f t="shared" si="81"/>
        <v>1.0933333333333333E-2</v>
      </c>
      <c r="K479" s="65">
        <f t="shared" si="82"/>
        <v>6.7166666666666677E-3</v>
      </c>
      <c r="L479" s="73">
        <f t="shared" si="78"/>
        <v>5.6712428886274591E-2</v>
      </c>
      <c r="M479" s="73">
        <f t="shared" si="79"/>
        <v>4.0799999999999996E-2</v>
      </c>
      <c r="N479" s="73">
        <f t="shared" si="72"/>
        <v>4.5199999999999997E-2</v>
      </c>
      <c r="O479" s="74">
        <f t="shared" si="80"/>
        <v>1.5912428886274595E-2</v>
      </c>
      <c r="P479" s="73">
        <f t="shared" si="73"/>
        <v>1.1512428886274594E-2</v>
      </c>
      <c r="Q479" s="73">
        <f t="shared" si="74"/>
        <v>7.5196548631633719E-2</v>
      </c>
      <c r="R479" s="73">
        <f t="shared" si="75"/>
        <v>4.5400000000000003E-2</v>
      </c>
      <c r="S479" s="74">
        <f t="shared" si="76"/>
        <v>2.9796548631633717E-2</v>
      </c>
      <c r="U479" s="75"/>
      <c r="V479" s="75"/>
      <c r="W479" s="75"/>
      <c r="X479" s="75"/>
      <c r="Y479" s="75"/>
      <c r="Z479" s="75"/>
      <c r="AA479" s="75"/>
      <c r="AB479" s="75"/>
      <c r="AC479" s="75"/>
      <c r="AE479" s="75"/>
      <c r="AF479" s="75"/>
      <c r="AG479" s="75"/>
      <c r="AH479" s="75"/>
      <c r="AI479" s="75"/>
      <c r="AJ479" s="75"/>
      <c r="AK479" s="75"/>
      <c r="AL479" s="75"/>
      <c r="AM479" s="75"/>
      <c r="AO479" s="75"/>
      <c r="AP479" s="75"/>
      <c r="AQ479" s="75"/>
      <c r="AR479" s="75"/>
      <c r="AS479" s="75"/>
      <c r="AT479" s="75"/>
      <c r="AU479" s="75"/>
      <c r="AV479" s="75"/>
      <c r="AW479" s="75"/>
    </row>
    <row r="480" spans="1:49">
      <c r="A480" s="69">
        <v>23955</v>
      </c>
      <c r="B480" s="82">
        <v>2.7199999999999998E-2</v>
      </c>
      <c r="C480" s="65">
        <v>9.7000000000000003E-3</v>
      </c>
      <c r="D480" s="65">
        <v>3.7000000000000002E-3</v>
      </c>
      <c r="E480" s="65">
        <v>3.741666666666667E-3</v>
      </c>
      <c r="F480" s="65">
        <v>3.8250000000000003E-3</v>
      </c>
      <c r="G480" s="65">
        <v>3.7833333333333334E-3</v>
      </c>
      <c r="H480" s="65">
        <v>3.8166666666666666E-3</v>
      </c>
      <c r="I480" s="65">
        <f t="shared" si="77"/>
        <v>2.35E-2</v>
      </c>
      <c r="J480" s="65">
        <f t="shared" si="81"/>
        <v>2.3416666666666665E-2</v>
      </c>
      <c r="K480" s="65">
        <f t="shared" si="82"/>
        <v>5.8833333333333342E-3</v>
      </c>
      <c r="L480" s="73">
        <f t="shared" si="78"/>
        <v>9.841631952234442E-2</v>
      </c>
      <c r="M480" s="73">
        <f t="shared" si="79"/>
        <v>4.4400000000000002E-2</v>
      </c>
      <c r="N480" s="73">
        <f t="shared" si="72"/>
        <v>4.5400000000000003E-2</v>
      </c>
      <c r="O480" s="74">
        <f t="shared" si="80"/>
        <v>5.4016319522344418E-2</v>
      </c>
      <c r="P480" s="73">
        <f t="shared" si="73"/>
        <v>5.3016319522344417E-2</v>
      </c>
      <c r="Q480" s="73">
        <f t="shared" si="74"/>
        <v>8.227091531588071E-2</v>
      </c>
      <c r="R480" s="73">
        <f t="shared" si="75"/>
        <v>4.58E-2</v>
      </c>
      <c r="S480" s="74">
        <f t="shared" si="76"/>
        <v>3.647091531588071E-2</v>
      </c>
      <c r="U480" s="75"/>
      <c r="V480" s="75"/>
      <c r="W480" s="75"/>
      <c r="X480" s="75"/>
      <c r="Y480" s="75"/>
      <c r="Z480" s="75"/>
      <c r="AA480" s="75"/>
      <c r="AB480" s="75"/>
      <c r="AC480" s="75"/>
      <c r="AE480" s="75"/>
      <c r="AF480" s="75"/>
      <c r="AG480" s="75"/>
      <c r="AH480" s="75"/>
      <c r="AI480" s="75"/>
      <c r="AJ480" s="75"/>
      <c r="AK480" s="75"/>
      <c r="AL480" s="75"/>
      <c r="AM480" s="75"/>
      <c r="AO480" s="75"/>
      <c r="AP480" s="75"/>
      <c r="AQ480" s="75"/>
      <c r="AR480" s="75"/>
      <c r="AS480" s="75"/>
      <c r="AT480" s="75"/>
      <c r="AU480" s="75"/>
      <c r="AV480" s="75"/>
      <c r="AW480" s="75"/>
    </row>
    <row r="481" spans="1:49">
      <c r="A481" s="69">
        <v>23986</v>
      </c>
      <c r="B481" s="82">
        <v>3.3399999999999999E-2</v>
      </c>
      <c r="C481" s="65">
        <v>1.9400000000000001E-2</v>
      </c>
      <c r="D481" s="65">
        <v>3.5000000000000005E-3</v>
      </c>
      <c r="E481" s="65">
        <v>3.7666666666666664E-3</v>
      </c>
      <c r="F481" s="65">
        <v>3.858333333333333E-3</v>
      </c>
      <c r="G481" s="65">
        <v>3.8124999999999999E-3</v>
      </c>
      <c r="H481" s="65">
        <v>3.858333333333333E-3</v>
      </c>
      <c r="I481" s="65">
        <f t="shared" si="77"/>
        <v>2.9899999999999999E-2</v>
      </c>
      <c r="J481" s="65">
        <f t="shared" si="81"/>
        <v>2.9587499999999999E-2</v>
      </c>
      <c r="K481" s="65">
        <f t="shared" si="82"/>
        <v>1.5541666666666667E-2</v>
      </c>
      <c r="L481" s="73">
        <f t="shared" si="78"/>
        <v>0.10193517580272937</v>
      </c>
      <c r="M481" s="73">
        <f t="shared" si="79"/>
        <v>4.200000000000001E-2</v>
      </c>
      <c r="N481" s="73">
        <f t="shared" si="72"/>
        <v>4.5749999999999999E-2</v>
      </c>
      <c r="O481" s="74">
        <f t="shared" si="80"/>
        <v>5.9935175802729362E-2</v>
      </c>
      <c r="P481" s="73">
        <f t="shared" si="73"/>
        <v>5.6185175802729373E-2</v>
      </c>
      <c r="Q481" s="73">
        <f t="shared" si="74"/>
        <v>8.4824946974443538E-2</v>
      </c>
      <c r="R481" s="73">
        <f t="shared" si="75"/>
        <v>4.6299999999999994E-2</v>
      </c>
      <c r="S481" s="74">
        <f t="shared" si="76"/>
        <v>3.8524946974443544E-2</v>
      </c>
      <c r="U481" s="75"/>
      <c r="V481" s="75"/>
      <c r="W481" s="75"/>
      <c r="X481" s="75"/>
      <c r="Y481" s="75"/>
      <c r="Z481" s="75"/>
      <c r="AA481" s="75"/>
      <c r="AB481" s="75"/>
      <c r="AC481" s="75"/>
      <c r="AE481" s="75"/>
      <c r="AF481" s="75"/>
      <c r="AG481" s="75"/>
      <c r="AH481" s="75"/>
      <c r="AI481" s="75"/>
      <c r="AJ481" s="75"/>
      <c r="AK481" s="75"/>
      <c r="AL481" s="75"/>
      <c r="AM481" s="75"/>
      <c r="AO481" s="75"/>
      <c r="AP481" s="75"/>
      <c r="AQ481" s="75"/>
      <c r="AR481" s="75"/>
      <c r="AS481" s="75"/>
      <c r="AT481" s="75"/>
      <c r="AU481" s="75"/>
      <c r="AV481" s="75"/>
      <c r="AW481" s="75"/>
    </row>
    <row r="482" spans="1:49">
      <c r="A482" s="69">
        <v>24016</v>
      </c>
      <c r="B482" s="82">
        <v>2.8899999999999999E-2</v>
      </c>
      <c r="C482" s="65">
        <v>1.2900000000000002E-2</v>
      </c>
      <c r="D482" s="65">
        <v>3.3999999999999998E-3</v>
      </c>
      <c r="E482" s="65">
        <v>3.7999999999999996E-3</v>
      </c>
      <c r="F482" s="65">
        <v>3.8833333333333337E-3</v>
      </c>
      <c r="G482" s="65">
        <v>3.8416666666666664E-3</v>
      </c>
      <c r="H482" s="65">
        <v>3.8833333333333337E-3</v>
      </c>
      <c r="I482" s="65">
        <f t="shared" si="77"/>
        <v>2.5499999999999998E-2</v>
      </c>
      <c r="J482" s="65">
        <f t="shared" si="81"/>
        <v>2.5058333333333332E-2</v>
      </c>
      <c r="K482" s="65">
        <f t="shared" si="82"/>
        <v>9.0166666666666676E-3</v>
      </c>
      <c r="L482" s="73">
        <f t="shared" si="78"/>
        <v>0.12300029950814961</v>
      </c>
      <c r="M482" s="73">
        <f t="shared" si="79"/>
        <v>4.0799999999999996E-2</v>
      </c>
      <c r="N482" s="73">
        <f t="shared" si="72"/>
        <v>4.6099999999999995E-2</v>
      </c>
      <c r="O482" s="74">
        <f t="shared" si="80"/>
        <v>8.220029950814961E-2</v>
      </c>
      <c r="P482" s="73">
        <f t="shared" si="73"/>
        <v>7.6900299508149611E-2</v>
      </c>
      <c r="Q482" s="73">
        <f t="shared" si="74"/>
        <v>8.0982969788897075E-2</v>
      </c>
      <c r="R482" s="73">
        <f t="shared" si="75"/>
        <v>4.6600000000000003E-2</v>
      </c>
      <c r="S482" s="74">
        <f t="shared" si="76"/>
        <v>3.4382969788897072E-2</v>
      </c>
      <c r="U482" s="75"/>
      <c r="V482" s="75"/>
      <c r="W482" s="75"/>
      <c r="X482" s="75"/>
      <c r="Y482" s="75"/>
      <c r="Z482" s="75"/>
      <c r="AA482" s="75"/>
      <c r="AB482" s="75"/>
      <c r="AC482" s="75"/>
      <c r="AE482" s="75"/>
      <c r="AF482" s="75"/>
      <c r="AG482" s="75"/>
      <c r="AH482" s="75"/>
      <c r="AI482" s="75"/>
      <c r="AJ482" s="75"/>
      <c r="AK482" s="75"/>
      <c r="AL482" s="75"/>
      <c r="AM482" s="75"/>
      <c r="AO482" s="75"/>
      <c r="AP482" s="75"/>
      <c r="AQ482" s="75"/>
      <c r="AR482" s="75"/>
      <c r="AS482" s="75"/>
      <c r="AT482" s="75"/>
      <c r="AU482" s="75"/>
      <c r="AV482" s="75"/>
      <c r="AW482" s="75"/>
    </row>
    <row r="483" spans="1:49">
      <c r="A483" s="69">
        <v>24047</v>
      </c>
      <c r="B483" s="82">
        <v>-3.0999999999999999E-3</v>
      </c>
      <c r="C483" s="65">
        <v>-1.1599999999999999E-2</v>
      </c>
      <c r="D483" s="65">
        <v>3.7000000000000002E-3</v>
      </c>
      <c r="E483" s="65">
        <v>3.8333333333333331E-3</v>
      </c>
      <c r="F483" s="65">
        <v>3.908333333333334E-3</v>
      </c>
      <c r="G483" s="65">
        <v>3.8708333333333333E-3</v>
      </c>
      <c r="H483" s="65">
        <v>3.9250000000000005E-3</v>
      </c>
      <c r="I483" s="65">
        <f t="shared" si="77"/>
        <v>-6.8000000000000005E-3</v>
      </c>
      <c r="J483" s="65">
        <f t="shared" si="81"/>
        <v>-6.9708333333333332E-3</v>
      </c>
      <c r="K483" s="65">
        <f t="shared" si="82"/>
        <v>-1.5525000000000001E-2</v>
      </c>
      <c r="L483" s="73">
        <f t="shared" si="78"/>
        <v>0.11895951882026434</v>
      </c>
      <c r="M483" s="73">
        <f t="shared" si="79"/>
        <v>4.4400000000000002E-2</v>
      </c>
      <c r="N483" s="73">
        <f t="shared" si="72"/>
        <v>4.6449999999999998E-2</v>
      </c>
      <c r="O483" s="74">
        <f t="shared" si="80"/>
        <v>7.4559518820264348E-2</v>
      </c>
      <c r="P483" s="73">
        <f t="shared" si="73"/>
        <v>7.2509518820264351E-2</v>
      </c>
      <c r="Q483" s="73">
        <f t="shared" si="74"/>
        <v>5.6400600493716979E-2</v>
      </c>
      <c r="R483" s="73">
        <f t="shared" si="75"/>
        <v>4.7100000000000003E-2</v>
      </c>
      <c r="S483" s="74">
        <f t="shared" si="76"/>
        <v>9.3006004937169762E-3</v>
      </c>
      <c r="U483" s="75"/>
      <c r="V483" s="75"/>
      <c r="W483" s="75"/>
      <c r="X483" s="75"/>
      <c r="Y483" s="75"/>
      <c r="Z483" s="75"/>
      <c r="AA483" s="75"/>
      <c r="AB483" s="75"/>
      <c r="AC483" s="75"/>
      <c r="AE483" s="75"/>
      <c r="AF483" s="75"/>
      <c r="AG483" s="75"/>
      <c r="AH483" s="75"/>
      <c r="AI483" s="75"/>
      <c r="AJ483" s="75"/>
      <c r="AK483" s="75"/>
      <c r="AL483" s="75"/>
      <c r="AM483" s="75"/>
      <c r="AO483" s="75"/>
      <c r="AP483" s="75"/>
      <c r="AQ483" s="75"/>
      <c r="AR483" s="75"/>
      <c r="AS483" s="75"/>
      <c r="AT483" s="75"/>
      <c r="AU483" s="75"/>
      <c r="AV483" s="75"/>
      <c r="AW483" s="75"/>
    </row>
    <row r="484" spans="1:49">
      <c r="A484" s="69">
        <v>24077</v>
      </c>
      <c r="B484" s="82">
        <v>1.06E-2</v>
      </c>
      <c r="C484" s="65">
        <v>-7.9999999999999993E-4</v>
      </c>
      <c r="D484" s="65">
        <v>3.7000000000000002E-3</v>
      </c>
      <c r="E484" s="65">
        <v>3.8999999999999994E-3</v>
      </c>
      <c r="F484" s="65">
        <v>4.0000000000000001E-3</v>
      </c>
      <c r="G484" s="65">
        <v>3.9499999999999995E-3</v>
      </c>
      <c r="H484" s="65">
        <v>4.0249999999999999E-3</v>
      </c>
      <c r="I484" s="65">
        <f t="shared" si="77"/>
        <v>6.8999999999999999E-3</v>
      </c>
      <c r="J484" s="65">
        <f t="shared" si="81"/>
        <v>6.6500000000000005E-3</v>
      </c>
      <c r="K484" s="65">
        <f t="shared" si="82"/>
        <v>-4.8249999999999994E-3</v>
      </c>
      <c r="L484" s="73">
        <f t="shared" si="78"/>
        <v>0.12452316002362673</v>
      </c>
      <c r="M484" s="73">
        <f t="shared" si="79"/>
        <v>4.4400000000000002E-2</v>
      </c>
      <c r="N484" s="73">
        <f t="shared" si="72"/>
        <v>4.7399999999999998E-2</v>
      </c>
      <c r="O484" s="74">
        <f t="shared" si="80"/>
        <v>8.0123160023626738E-2</v>
      </c>
      <c r="P484" s="73">
        <f t="shared" si="73"/>
        <v>7.7123160023626736E-2</v>
      </c>
      <c r="Q484" s="73">
        <f t="shared" si="74"/>
        <v>4.6555106100854671E-2</v>
      </c>
      <c r="R484" s="73">
        <f t="shared" si="75"/>
        <v>4.8299999999999996E-2</v>
      </c>
      <c r="S484" s="74">
        <f t="shared" si="76"/>
        <v>-1.744893899145325E-3</v>
      </c>
      <c r="U484" s="75"/>
      <c r="V484" s="75"/>
      <c r="W484" s="75"/>
      <c r="X484" s="75"/>
      <c r="Y484" s="75"/>
      <c r="Z484" s="75"/>
      <c r="AA484" s="75"/>
      <c r="AB484" s="75"/>
      <c r="AC484" s="75"/>
      <c r="AE484" s="75"/>
      <c r="AF484" s="75"/>
      <c r="AG484" s="75"/>
      <c r="AH484" s="75"/>
      <c r="AI484" s="75"/>
      <c r="AJ484" s="75"/>
      <c r="AK484" s="75"/>
      <c r="AL484" s="75"/>
      <c r="AM484" s="75"/>
      <c r="AO484" s="75"/>
      <c r="AP484" s="75"/>
      <c r="AQ484" s="75"/>
      <c r="AR484" s="75"/>
      <c r="AS484" s="75"/>
      <c r="AT484" s="75"/>
      <c r="AU484" s="75"/>
      <c r="AV484" s="75"/>
      <c r="AW484" s="75"/>
    </row>
    <row r="485" spans="1:49">
      <c r="A485" s="69">
        <v>24108</v>
      </c>
      <c r="B485" s="82">
        <v>6.1999999999999998E-3</v>
      </c>
      <c r="C485" s="65">
        <v>-2.9699999999999997E-2</v>
      </c>
      <c r="D485" s="65">
        <v>3.8E-3</v>
      </c>
      <c r="E485" s="65">
        <v>3.9500000000000004E-3</v>
      </c>
      <c r="F485" s="65">
        <v>4.0249999999999999E-3</v>
      </c>
      <c r="G485" s="65">
        <v>3.9875000000000006E-3</v>
      </c>
      <c r="H485" s="65">
        <v>4.0500000000000006E-3</v>
      </c>
      <c r="I485" s="65">
        <f t="shared" si="77"/>
        <v>2.3999999999999998E-3</v>
      </c>
      <c r="J485" s="65">
        <f t="shared" si="81"/>
        <v>2.2124999999999992E-3</v>
      </c>
      <c r="K485" s="65">
        <f t="shared" si="82"/>
        <v>-3.3749999999999995E-2</v>
      </c>
      <c r="L485" s="73">
        <f t="shared" si="78"/>
        <v>9.3760467487455701E-2</v>
      </c>
      <c r="M485" s="73">
        <f t="shared" si="79"/>
        <v>4.5600000000000002E-2</v>
      </c>
      <c r="N485" s="73">
        <f t="shared" si="72"/>
        <v>4.7850000000000004E-2</v>
      </c>
      <c r="O485" s="74">
        <f t="shared" si="80"/>
        <v>4.8160467487455699E-2</v>
      </c>
      <c r="P485" s="73">
        <f t="shared" si="73"/>
        <v>4.5910467487455697E-2</v>
      </c>
      <c r="Q485" s="73">
        <f t="shared" si="74"/>
        <v>-2.0853900829563288E-2</v>
      </c>
      <c r="R485" s="73">
        <f t="shared" si="75"/>
        <v>4.8600000000000004E-2</v>
      </c>
      <c r="S485" s="74">
        <f t="shared" si="76"/>
        <v>-6.9453900829563292E-2</v>
      </c>
      <c r="U485" s="75"/>
      <c r="V485" s="75"/>
      <c r="W485" s="75"/>
      <c r="X485" s="75"/>
      <c r="Y485" s="75"/>
      <c r="Z485" s="75"/>
      <c r="AA485" s="75"/>
      <c r="AB485" s="75"/>
      <c r="AC485" s="75"/>
      <c r="AE485" s="75"/>
      <c r="AF485" s="75"/>
      <c r="AG485" s="75"/>
      <c r="AH485" s="75"/>
      <c r="AI485" s="75"/>
      <c r="AJ485" s="75"/>
      <c r="AK485" s="75"/>
      <c r="AL485" s="75"/>
      <c r="AM485" s="75"/>
      <c r="AO485" s="75"/>
      <c r="AP485" s="75"/>
      <c r="AQ485" s="75"/>
      <c r="AR485" s="75"/>
      <c r="AS485" s="75"/>
      <c r="AT485" s="75"/>
      <c r="AU485" s="75"/>
      <c r="AV485" s="75"/>
      <c r="AW485" s="75"/>
    </row>
    <row r="486" spans="1:49">
      <c r="A486" s="69">
        <v>24139</v>
      </c>
      <c r="B486" s="82">
        <v>-1.3100000000000001E-2</v>
      </c>
      <c r="C486" s="65">
        <v>-4.1399999999999999E-2</v>
      </c>
      <c r="D486" s="65">
        <v>3.3999999999999998E-3</v>
      </c>
      <c r="E486" s="65">
        <v>3.9833333333333335E-3</v>
      </c>
      <c r="F486" s="65">
        <v>4.0833333333333338E-3</v>
      </c>
      <c r="G486" s="65">
        <v>4.0333333333333341E-3</v>
      </c>
      <c r="H486" s="65">
        <v>4.0999999999999995E-3</v>
      </c>
      <c r="I486" s="65">
        <f t="shared" si="77"/>
        <v>-1.6500000000000001E-2</v>
      </c>
      <c r="J486" s="65">
        <f t="shared" si="81"/>
        <v>-1.7133333333333334E-2</v>
      </c>
      <c r="K486" s="65">
        <f t="shared" si="82"/>
        <v>-4.5499999999999999E-2</v>
      </c>
      <c r="L486" s="73">
        <f t="shared" si="78"/>
        <v>7.6096306812252212E-2</v>
      </c>
      <c r="M486" s="73">
        <f t="shared" si="79"/>
        <v>4.0799999999999996E-2</v>
      </c>
      <c r="N486" s="73">
        <f t="shared" si="72"/>
        <v>4.8400000000000012E-2</v>
      </c>
      <c r="O486" s="74">
        <f t="shared" si="80"/>
        <v>3.5296306812252216E-2</v>
      </c>
      <c r="P486" s="73">
        <f t="shared" si="73"/>
        <v>2.76963068122522E-2</v>
      </c>
      <c r="Q486" s="73">
        <f t="shared" si="74"/>
        <v>-6.2234538250793392E-2</v>
      </c>
      <c r="R486" s="73">
        <f t="shared" si="75"/>
        <v>4.9199999999999994E-2</v>
      </c>
      <c r="S486" s="74">
        <f t="shared" si="76"/>
        <v>-0.11143453825079339</v>
      </c>
      <c r="U486" s="75"/>
      <c r="V486" s="75"/>
      <c r="W486" s="75"/>
      <c r="X486" s="75"/>
      <c r="Y486" s="75"/>
      <c r="Z486" s="75"/>
      <c r="AA486" s="75"/>
      <c r="AB486" s="75"/>
      <c r="AC486" s="75"/>
      <c r="AE486" s="75"/>
      <c r="AF486" s="75"/>
      <c r="AG486" s="75"/>
      <c r="AH486" s="75"/>
      <c r="AI486" s="75"/>
      <c r="AJ486" s="75"/>
      <c r="AK486" s="75"/>
      <c r="AL486" s="75"/>
      <c r="AM486" s="75"/>
      <c r="AO486" s="75"/>
      <c r="AP486" s="75"/>
      <c r="AQ486" s="75"/>
      <c r="AR486" s="75"/>
      <c r="AS486" s="75"/>
      <c r="AT486" s="75"/>
      <c r="AU486" s="75"/>
      <c r="AV486" s="75"/>
      <c r="AW486" s="75"/>
    </row>
    <row r="487" spans="1:49">
      <c r="A487" s="69">
        <v>24167</v>
      </c>
      <c r="B487" s="82">
        <v>-2.0500000000000001E-2</v>
      </c>
      <c r="C487" s="65">
        <v>-4.5000000000000005E-3</v>
      </c>
      <c r="D487" s="65">
        <v>4.0000000000000001E-3</v>
      </c>
      <c r="E487" s="65">
        <v>4.0999999999999995E-3</v>
      </c>
      <c r="F487" s="65">
        <v>4.208333333333333E-3</v>
      </c>
      <c r="G487" s="65">
        <v>4.1541666666666663E-3</v>
      </c>
      <c r="H487" s="65">
        <v>4.2833333333333326E-3</v>
      </c>
      <c r="I487" s="65">
        <f t="shared" si="77"/>
        <v>-2.4500000000000001E-2</v>
      </c>
      <c r="J487" s="65">
        <f t="shared" si="81"/>
        <v>-2.4654166666666668E-2</v>
      </c>
      <c r="K487" s="65">
        <f t="shared" si="82"/>
        <v>-8.783333333333334E-3</v>
      </c>
      <c r="L487" s="73">
        <f t="shared" si="78"/>
        <v>6.8243977422317803E-2</v>
      </c>
      <c r="M487" s="73">
        <f t="shared" si="79"/>
        <v>4.8000000000000001E-2</v>
      </c>
      <c r="N487" s="73">
        <f t="shared" si="72"/>
        <v>4.9849999999999992E-2</v>
      </c>
      <c r="O487" s="74">
        <f t="shared" si="80"/>
        <v>2.0243977422317802E-2</v>
      </c>
      <c r="P487" s="73">
        <f t="shared" si="73"/>
        <v>1.8393977422317812E-2</v>
      </c>
      <c r="Q487" s="73">
        <f t="shared" si="74"/>
        <v>-6.7107507573363478E-2</v>
      </c>
      <c r="R487" s="73">
        <f t="shared" si="75"/>
        <v>5.1399999999999987E-2</v>
      </c>
      <c r="S487" s="74">
        <f t="shared" si="76"/>
        <v>-0.11850750757336347</v>
      </c>
      <c r="U487" s="75"/>
      <c r="V487" s="75"/>
      <c r="W487" s="75"/>
      <c r="X487" s="75"/>
      <c r="Y487" s="75"/>
      <c r="Z487" s="75"/>
      <c r="AA487" s="75"/>
      <c r="AB487" s="75"/>
      <c r="AC487" s="75"/>
      <c r="AE487" s="75"/>
      <c r="AF487" s="75"/>
      <c r="AG487" s="75"/>
      <c r="AH487" s="75"/>
      <c r="AI487" s="75"/>
      <c r="AJ487" s="75"/>
      <c r="AK487" s="75"/>
      <c r="AL487" s="75"/>
      <c r="AM487" s="75"/>
      <c r="AO487" s="75"/>
      <c r="AP487" s="75"/>
      <c r="AQ487" s="75"/>
      <c r="AR487" s="75"/>
      <c r="AS487" s="75"/>
      <c r="AT487" s="75"/>
      <c r="AU487" s="75"/>
      <c r="AV487" s="75"/>
      <c r="AW487" s="75"/>
    </row>
    <row r="488" spans="1:49">
      <c r="A488" s="69">
        <v>24198</v>
      </c>
      <c r="B488" s="82">
        <v>2.1999999999999999E-2</v>
      </c>
      <c r="C488" s="65">
        <v>1.72E-2</v>
      </c>
      <c r="D488" s="65">
        <v>3.5999999999999999E-3</v>
      </c>
      <c r="E488" s="65">
        <v>4.1083333333333336E-3</v>
      </c>
      <c r="F488" s="65">
        <v>4.2500000000000003E-3</v>
      </c>
      <c r="G488" s="65">
        <v>4.179166666666667E-3</v>
      </c>
      <c r="H488" s="65">
        <v>4.3750000000000004E-3</v>
      </c>
      <c r="I488" s="65">
        <f t="shared" si="77"/>
        <v>1.84E-2</v>
      </c>
      <c r="J488" s="65">
        <f t="shared" si="81"/>
        <v>1.7820833333333331E-2</v>
      </c>
      <c r="K488" s="65">
        <f t="shared" si="82"/>
        <v>1.2825E-2</v>
      </c>
      <c r="L488" s="73">
        <f t="shared" si="78"/>
        <v>5.4215280924689635E-2</v>
      </c>
      <c r="M488" s="73">
        <f t="shared" si="79"/>
        <v>4.3200000000000002E-2</v>
      </c>
      <c r="N488" s="73">
        <f t="shared" ref="N488:N551" si="83">G488*12</f>
        <v>5.015E-2</v>
      </c>
      <c r="O488" s="74">
        <f t="shared" si="80"/>
        <v>1.1015280924689633E-2</v>
      </c>
      <c r="P488" s="73">
        <f t="shared" ref="P488:P551" si="84">L488-N488</f>
        <v>4.0652809246896349E-3</v>
      </c>
      <c r="Q488" s="73">
        <f t="shared" ref="Q488:Q551" si="85">((1+C477)*(1+C478)*(1+C479)*(1+C480)*(1+C481)*(1+C482)*(1+C483)*(1+C484)*(1+C485)*(1+C486)*(1+C487)*(1+C488))-1</f>
        <v>-6.1293655854807949E-2</v>
      </c>
      <c r="R488" s="73">
        <f t="shared" ref="R488:R551" si="86">H488*12</f>
        <v>5.2500000000000005E-2</v>
      </c>
      <c r="S488" s="74">
        <f t="shared" ref="S488:S551" si="87">Q488-R488</f>
        <v>-0.11379365585480795</v>
      </c>
      <c r="U488" s="75"/>
      <c r="V488" s="75"/>
      <c r="W488" s="75"/>
      <c r="X488" s="75"/>
      <c r="Y488" s="75"/>
      <c r="Z488" s="75"/>
      <c r="AA488" s="75"/>
      <c r="AB488" s="75"/>
      <c r="AC488" s="75"/>
      <c r="AE488" s="75"/>
      <c r="AF488" s="75"/>
      <c r="AG488" s="75"/>
      <c r="AH488" s="75"/>
      <c r="AI488" s="75"/>
      <c r="AJ488" s="75"/>
      <c r="AK488" s="75"/>
      <c r="AL488" s="75"/>
      <c r="AM488" s="75"/>
      <c r="AO488" s="75"/>
      <c r="AP488" s="75"/>
      <c r="AQ488" s="75"/>
      <c r="AR488" s="75"/>
      <c r="AS488" s="75"/>
      <c r="AT488" s="75"/>
      <c r="AU488" s="75"/>
      <c r="AV488" s="75"/>
      <c r="AW488" s="75"/>
    </row>
    <row r="489" spans="1:49">
      <c r="A489" s="69">
        <v>24228</v>
      </c>
      <c r="B489" s="82">
        <v>-4.9200000000000001E-2</v>
      </c>
      <c r="C489" s="65">
        <v>-2.9600000000000001E-2</v>
      </c>
      <c r="D489" s="65">
        <v>4.1000000000000003E-3</v>
      </c>
      <c r="E489" s="65">
        <v>4.15E-3</v>
      </c>
      <c r="F489" s="65">
        <v>4.2500000000000003E-3</v>
      </c>
      <c r="G489" s="65">
        <v>4.2000000000000006E-3</v>
      </c>
      <c r="H489" s="65">
        <v>4.3750000000000004E-3</v>
      </c>
      <c r="I489" s="65">
        <f t="shared" si="77"/>
        <v>-5.33E-2</v>
      </c>
      <c r="J489" s="65">
        <f t="shared" si="81"/>
        <v>-5.3400000000000003E-2</v>
      </c>
      <c r="K489" s="65">
        <f t="shared" si="82"/>
        <v>-3.3975000000000005E-2</v>
      </c>
      <c r="L489" s="73">
        <f t="shared" si="78"/>
        <v>5.3639810463337323E-3</v>
      </c>
      <c r="M489" s="73">
        <f t="shared" si="79"/>
        <v>4.9200000000000008E-2</v>
      </c>
      <c r="N489" s="73">
        <f t="shared" si="83"/>
        <v>5.0400000000000007E-2</v>
      </c>
      <c r="O489" s="74">
        <f t="shared" si="80"/>
        <v>-4.3836018953666275E-2</v>
      </c>
      <c r="P489" s="73">
        <f t="shared" si="84"/>
        <v>-4.5036018953666275E-2</v>
      </c>
      <c r="Q489" s="73">
        <f t="shared" si="85"/>
        <v>-8.1362811256056267E-2</v>
      </c>
      <c r="R489" s="73">
        <f t="shared" si="86"/>
        <v>5.2500000000000005E-2</v>
      </c>
      <c r="S489" s="74">
        <f t="shared" si="87"/>
        <v>-0.13386281125605626</v>
      </c>
      <c r="U489" s="75"/>
      <c r="V489" s="75"/>
      <c r="W489" s="75"/>
      <c r="X489" s="75"/>
      <c r="Y489" s="75"/>
      <c r="Z489" s="75"/>
      <c r="AA489" s="75"/>
      <c r="AB489" s="75"/>
      <c r="AC489" s="75"/>
      <c r="AE489" s="75"/>
      <c r="AF489" s="75"/>
      <c r="AG489" s="75"/>
      <c r="AH489" s="75"/>
      <c r="AI489" s="75"/>
      <c r="AJ489" s="75"/>
      <c r="AK489" s="75"/>
      <c r="AL489" s="75"/>
      <c r="AM489" s="75"/>
      <c r="AO489" s="75"/>
      <c r="AP489" s="75"/>
      <c r="AQ489" s="75"/>
      <c r="AR489" s="75"/>
      <c r="AS489" s="75"/>
      <c r="AT489" s="75"/>
      <c r="AU489" s="75"/>
      <c r="AV489" s="75"/>
      <c r="AW489" s="75"/>
    </row>
    <row r="490" spans="1:49">
      <c r="A490" s="69">
        <v>24259</v>
      </c>
      <c r="B490" s="82">
        <v>-1.46E-2</v>
      </c>
      <c r="C490" s="65">
        <v>-1.8099999999999998E-2</v>
      </c>
      <c r="D490" s="65">
        <v>3.8999999999999994E-3</v>
      </c>
      <c r="E490" s="65">
        <v>4.2250000000000005E-3</v>
      </c>
      <c r="F490" s="65">
        <v>4.3E-3</v>
      </c>
      <c r="G490" s="65">
        <v>4.2624999999999998E-3</v>
      </c>
      <c r="H490" s="65">
        <v>4.5000000000000005E-3</v>
      </c>
      <c r="I490" s="65">
        <f t="shared" si="77"/>
        <v>-1.8499999999999999E-2</v>
      </c>
      <c r="J490" s="65">
        <f t="shared" si="81"/>
        <v>-1.8862500000000001E-2</v>
      </c>
      <c r="K490" s="65">
        <f t="shared" si="82"/>
        <v>-2.2599999999999999E-2</v>
      </c>
      <c r="L490" s="73">
        <f t="shared" si="78"/>
        <v>3.9871593285460083E-2</v>
      </c>
      <c r="M490" s="73">
        <f t="shared" si="79"/>
        <v>4.6799999999999994E-2</v>
      </c>
      <c r="N490" s="73">
        <f t="shared" si="83"/>
        <v>5.1150000000000001E-2</v>
      </c>
      <c r="O490" s="74">
        <f t="shared" si="80"/>
        <v>-6.9284067145399114E-3</v>
      </c>
      <c r="P490" s="73">
        <f t="shared" si="84"/>
        <v>-1.1278406714539918E-2</v>
      </c>
      <c r="Q490" s="73">
        <f t="shared" si="85"/>
        <v>-6.6242385478594068E-2</v>
      </c>
      <c r="R490" s="73">
        <f t="shared" si="86"/>
        <v>5.4000000000000006E-2</v>
      </c>
      <c r="S490" s="74">
        <f t="shared" si="87"/>
        <v>-0.12024238547859407</v>
      </c>
      <c r="U490" s="75"/>
      <c r="V490" s="75"/>
      <c r="W490" s="75"/>
      <c r="X490" s="75"/>
      <c r="Y490" s="75"/>
      <c r="Z490" s="75"/>
      <c r="AA490" s="75"/>
      <c r="AB490" s="75"/>
      <c r="AC490" s="75"/>
      <c r="AE490" s="75"/>
      <c r="AF490" s="75"/>
      <c r="AG490" s="75"/>
      <c r="AH490" s="75"/>
      <c r="AI490" s="75"/>
      <c r="AJ490" s="75"/>
      <c r="AK490" s="75"/>
      <c r="AL490" s="75"/>
      <c r="AM490" s="75"/>
      <c r="AO490" s="75"/>
      <c r="AP490" s="75"/>
      <c r="AQ490" s="75"/>
      <c r="AR490" s="75"/>
      <c r="AS490" s="75"/>
      <c r="AT490" s="75"/>
      <c r="AU490" s="75"/>
      <c r="AV490" s="75"/>
      <c r="AW490" s="75"/>
    </row>
    <row r="491" spans="1:49">
      <c r="A491" s="69">
        <v>24289</v>
      </c>
      <c r="B491" s="82">
        <v>-1.2E-2</v>
      </c>
      <c r="C491" s="65">
        <v>9.0000000000000019E-4</v>
      </c>
      <c r="D491" s="65">
        <v>3.8E-3</v>
      </c>
      <c r="E491" s="65">
        <v>4.3E-3</v>
      </c>
      <c r="F491" s="65">
        <v>4.3750000000000004E-3</v>
      </c>
      <c r="G491" s="65">
        <v>4.3374999999999993E-3</v>
      </c>
      <c r="H491" s="65">
        <v>4.5416666666666669E-3</v>
      </c>
      <c r="I491" s="65">
        <f t="shared" si="77"/>
        <v>-1.5800000000000002E-2</v>
      </c>
      <c r="J491" s="65">
        <f t="shared" si="81"/>
        <v>-1.6337499999999998E-2</v>
      </c>
      <c r="K491" s="65">
        <f t="shared" si="82"/>
        <v>-3.6416666666666667E-3</v>
      </c>
      <c r="L491" s="73">
        <f t="shared" si="78"/>
        <v>1.2509248217241087E-2</v>
      </c>
      <c r="M491" s="73">
        <f t="shared" si="79"/>
        <v>4.5600000000000002E-2</v>
      </c>
      <c r="N491" s="73">
        <f t="shared" si="83"/>
        <v>5.2049999999999992E-2</v>
      </c>
      <c r="O491" s="74">
        <f t="shared" si="80"/>
        <v>-3.3090751782758915E-2</v>
      </c>
      <c r="P491" s="73">
        <f t="shared" si="84"/>
        <v>-3.9540751782758905E-2</v>
      </c>
      <c r="Q491" s="73">
        <f t="shared" si="85"/>
        <v>-7.5113313830306394E-2</v>
      </c>
      <c r="R491" s="73">
        <f t="shared" si="86"/>
        <v>5.4500000000000007E-2</v>
      </c>
      <c r="S491" s="74">
        <f t="shared" si="87"/>
        <v>-0.12961331383030639</v>
      </c>
      <c r="U491" s="75"/>
      <c r="V491" s="75"/>
      <c r="W491" s="75"/>
      <c r="X491" s="75"/>
      <c r="Y491" s="75"/>
      <c r="Z491" s="75"/>
      <c r="AA491" s="75"/>
      <c r="AB491" s="75"/>
      <c r="AC491" s="75"/>
      <c r="AE491" s="75"/>
      <c r="AF491" s="75"/>
      <c r="AG491" s="75"/>
      <c r="AH491" s="75"/>
      <c r="AI491" s="75"/>
      <c r="AJ491" s="75"/>
      <c r="AK491" s="75"/>
      <c r="AL491" s="75"/>
      <c r="AM491" s="75"/>
      <c r="AO491" s="75"/>
      <c r="AP491" s="75"/>
      <c r="AQ491" s="75"/>
      <c r="AR491" s="75"/>
      <c r="AS491" s="75"/>
      <c r="AT491" s="75"/>
      <c r="AU491" s="75"/>
      <c r="AV491" s="75"/>
      <c r="AW491" s="75"/>
    </row>
    <row r="492" spans="1:49">
      <c r="A492" s="69">
        <v>24320</v>
      </c>
      <c r="B492" s="82">
        <v>-7.2499999999999995E-2</v>
      </c>
      <c r="C492" s="65">
        <v>-8.7499999999999994E-2</v>
      </c>
      <c r="D492" s="65">
        <v>4.3E-3</v>
      </c>
      <c r="E492" s="65">
        <v>4.4249999999999992E-3</v>
      </c>
      <c r="F492" s="65">
        <v>4.4833333333333331E-3</v>
      </c>
      <c r="G492" s="65">
        <v>4.4541666666666662E-3</v>
      </c>
      <c r="H492" s="65">
        <v>4.6500000000000005E-3</v>
      </c>
      <c r="I492" s="65">
        <f t="shared" si="77"/>
        <v>-7.6799999999999993E-2</v>
      </c>
      <c r="J492" s="65">
        <f t="shared" si="81"/>
        <v>-7.6954166666666657E-2</v>
      </c>
      <c r="K492" s="65">
        <f t="shared" si="82"/>
        <v>-9.2149999999999996E-2</v>
      </c>
      <c r="L492" s="73">
        <f t="shared" si="78"/>
        <v>-8.5764867872380024E-2</v>
      </c>
      <c r="M492" s="73">
        <f t="shared" si="79"/>
        <v>5.16E-2</v>
      </c>
      <c r="N492" s="73">
        <f t="shared" si="83"/>
        <v>5.3449999999999998E-2</v>
      </c>
      <c r="O492" s="74">
        <f t="shared" si="80"/>
        <v>-0.13736486787238003</v>
      </c>
      <c r="P492" s="73">
        <f t="shared" si="84"/>
        <v>-0.13921486787238002</v>
      </c>
      <c r="Q492" s="73">
        <f t="shared" si="85"/>
        <v>-0.16414865689824198</v>
      </c>
      <c r="R492" s="73">
        <f t="shared" si="86"/>
        <v>5.5800000000000002E-2</v>
      </c>
      <c r="S492" s="74">
        <f t="shared" si="87"/>
        <v>-0.219948656898242</v>
      </c>
      <c r="U492" s="75"/>
      <c r="V492" s="75"/>
      <c r="W492" s="75"/>
      <c r="X492" s="75"/>
      <c r="Y492" s="75"/>
      <c r="Z492" s="75"/>
      <c r="AA492" s="75"/>
      <c r="AB492" s="75"/>
      <c r="AC492" s="75"/>
      <c r="AE492" s="75"/>
      <c r="AF492" s="75"/>
      <c r="AG492" s="75"/>
      <c r="AH492" s="75"/>
      <c r="AI492" s="75"/>
      <c r="AJ492" s="75"/>
      <c r="AK492" s="75"/>
      <c r="AL492" s="75"/>
      <c r="AM492" s="75"/>
      <c r="AO492" s="75"/>
      <c r="AP492" s="75"/>
      <c r="AQ492" s="75"/>
      <c r="AR492" s="75"/>
      <c r="AS492" s="75"/>
      <c r="AT492" s="75"/>
      <c r="AU492" s="75"/>
      <c r="AV492" s="75"/>
      <c r="AW492" s="75"/>
    </row>
    <row r="493" spans="1:49">
      <c r="A493" s="69">
        <v>24351</v>
      </c>
      <c r="B493" s="82">
        <v>-5.3E-3</v>
      </c>
      <c r="C493" s="65">
        <v>4.7500000000000001E-2</v>
      </c>
      <c r="D493" s="65">
        <v>4.1000000000000003E-3</v>
      </c>
      <c r="E493" s="65">
        <v>4.5750000000000001E-3</v>
      </c>
      <c r="F493" s="65">
        <v>4.6500000000000005E-3</v>
      </c>
      <c r="G493" s="65">
        <v>4.6125000000000003E-3</v>
      </c>
      <c r="H493" s="65">
        <v>4.8416666666666669E-3</v>
      </c>
      <c r="I493" s="65">
        <f t="shared" si="77"/>
        <v>-9.4000000000000004E-3</v>
      </c>
      <c r="J493" s="65">
        <f t="shared" si="81"/>
        <v>-9.9125000000000012E-3</v>
      </c>
      <c r="K493" s="65">
        <f t="shared" si="82"/>
        <v>4.2658333333333333E-2</v>
      </c>
      <c r="L493" s="73">
        <f t="shared" si="78"/>
        <v>-0.12000223928068188</v>
      </c>
      <c r="M493" s="73">
        <f t="shared" si="79"/>
        <v>4.9200000000000008E-2</v>
      </c>
      <c r="N493" s="73">
        <f t="shared" si="83"/>
        <v>5.5350000000000003E-2</v>
      </c>
      <c r="O493" s="74">
        <f t="shared" si="80"/>
        <v>-0.1692022392806819</v>
      </c>
      <c r="P493" s="73">
        <f t="shared" si="84"/>
        <v>-0.17535223928068189</v>
      </c>
      <c r="Q493" s="73">
        <f t="shared" si="85"/>
        <v>-0.1411082186589252</v>
      </c>
      <c r="R493" s="73">
        <f t="shared" si="86"/>
        <v>5.8099999999999999E-2</v>
      </c>
      <c r="S493" s="74">
        <f t="shared" si="87"/>
        <v>-0.19920821865892518</v>
      </c>
      <c r="U493" s="75"/>
      <c r="V493" s="75"/>
      <c r="W493" s="75"/>
      <c r="X493" s="75"/>
      <c r="Y493" s="75"/>
      <c r="Z493" s="75"/>
      <c r="AA493" s="75"/>
      <c r="AB493" s="75"/>
      <c r="AC493" s="75"/>
      <c r="AE493" s="75"/>
      <c r="AF493" s="75"/>
      <c r="AG493" s="75"/>
      <c r="AH493" s="75"/>
      <c r="AI493" s="75"/>
      <c r="AJ493" s="75"/>
      <c r="AK493" s="75"/>
      <c r="AL493" s="75"/>
      <c r="AM493" s="75"/>
      <c r="AO493" s="75"/>
      <c r="AP493" s="75"/>
      <c r="AQ493" s="75"/>
      <c r="AR493" s="75"/>
      <c r="AS493" s="75"/>
      <c r="AT493" s="75"/>
      <c r="AU493" s="75"/>
      <c r="AV493" s="75"/>
      <c r="AW493" s="75"/>
    </row>
    <row r="494" spans="1:49">
      <c r="A494" s="69">
        <v>24381</v>
      </c>
      <c r="B494" s="82">
        <v>4.9399999999999999E-2</v>
      </c>
      <c r="C494" s="65">
        <v>9.7000000000000017E-2</v>
      </c>
      <c r="D494" s="65">
        <v>4.0000000000000001E-3</v>
      </c>
      <c r="E494" s="65">
        <v>4.5083333333333338E-3</v>
      </c>
      <c r="F494" s="65">
        <v>4.5833333333333334E-3</v>
      </c>
      <c r="G494" s="65">
        <v>4.5458333333333331E-3</v>
      </c>
      <c r="H494" s="65">
        <v>4.783333333333333E-3</v>
      </c>
      <c r="I494" s="65">
        <f t="shared" si="77"/>
        <v>4.5399999999999996E-2</v>
      </c>
      <c r="J494" s="65">
        <f t="shared" si="81"/>
        <v>4.4854166666666667E-2</v>
      </c>
      <c r="K494" s="65">
        <f t="shared" si="82"/>
        <v>9.2216666666666683E-2</v>
      </c>
      <c r="L494" s="73">
        <f t="shared" si="78"/>
        <v>-0.10246899591908598</v>
      </c>
      <c r="M494" s="73">
        <f t="shared" si="79"/>
        <v>4.8000000000000001E-2</v>
      </c>
      <c r="N494" s="73">
        <f t="shared" si="83"/>
        <v>5.4550000000000001E-2</v>
      </c>
      <c r="O494" s="74">
        <f t="shared" si="80"/>
        <v>-0.15046899591908597</v>
      </c>
      <c r="P494" s="73">
        <f t="shared" si="84"/>
        <v>-0.15701899591908597</v>
      </c>
      <c r="Q494" s="73">
        <f t="shared" si="85"/>
        <v>-6.9795355779288082E-2</v>
      </c>
      <c r="R494" s="73">
        <f t="shared" si="86"/>
        <v>5.7399999999999993E-2</v>
      </c>
      <c r="S494" s="74">
        <f t="shared" si="87"/>
        <v>-0.12719535577928809</v>
      </c>
      <c r="U494" s="75"/>
      <c r="V494" s="75"/>
      <c r="W494" s="75"/>
      <c r="X494" s="75"/>
      <c r="Y494" s="75"/>
      <c r="Z494" s="75"/>
      <c r="AA494" s="75"/>
      <c r="AB494" s="75"/>
      <c r="AC494" s="75"/>
      <c r="AE494" s="75"/>
      <c r="AF494" s="75"/>
      <c r="AG494" s="75"/>
      <c r="AH494" s="75"/>
      <c r="AI494" s="75"/>
      <c r="AJ494" s="75"/>
      <c r="AK494" s="75"/>
      <c r="AL494" s="75"/>
      <c r="AM494" s="75"/>
      <c r="AO494" s="75"/>
      <c r="AP494" s="75"/>
      <c r="AQ494" s="75"/>
      <c r="AR494" s="75"/>
      <c r="AS494" s="75"/>
      <c r="AT494" s="75"/>
      <c r="AU494" s="75"/>
      <c r="AV494" s="75"/>
      <c r="AW494" s="75"/>
    </row>
    <row r="495" spans="1:49">
      <c r="A495" s="69">
        <v>24412</v>
      </c>
      <c r="B495" s="82">
        <v>9.4999999999999998E-3</v>
      </c>
      <c r="C495" s="65">
        <v>-7.6E-3</v>
      </c>
      <c r="D495" s="65">
        <v>3.8E-3</v>
      </c>
      <c r="E495" s="65">
        <v>4.4583333333333332E-3</v>
      </c>
      <c r="F495" s="65">
        <v>4.5500000000000002E-3</v>
      </c>
      <c r="G495" s="65">
        <v>4.5041666666666667E-3</v>
      </c>
      <c r="H495" s="65">
        <v>4.6916666666666669E-3</v>
      </c>
      <c r="I495" s="65">
        <f t="shared" si="77"/>
        <v>5.7000000000000002E-3</v>
      </c>
      <c r="J495" s="65">
        <f t="shared" si="81"/>
        <v>4.995833333333333E-3</v>
      </c>
      <c r="K495" s="65">
        <f t="shared" si="82"/>
        <v>-1.2291666666666666E-2</v>
      </c>
      <c r="L495" s="73">
        <f t="shared" si="78"/>
        <v>-9.1124938690257284E-2</v>
      </c>
      <c r="M495" s="73">
        <f t="shared" si="79"/>
        <v>4.5600000000000002E-2</v>
      </c>
      <c r="N495" s="73">
        <f t="shared" si="83"/>
        <v>5.4050000000000001E-2</v>
      </c>
      <c r="O495" s="74">
        <f t="shared" si="80"/>
        <v>-0.13672493869025729</v>
      </c>
      <c r="P495" s="73">
        <f t="shared" si="84"/>
        <v>-0.14517493869025727</v>
      </c>
      <c r="Q495" s="73">
        <f t="shared" si="85"/>
        <v>-6.6030869157593597E-2</v>
      </c>
      <c r="R495" s="73">
        <f t="shared" si="86"/>
        <v>5.6300000000000003E-2</v>
      </c>
      <c r="S495" s="74">
        <f t="shared" si="87"/>
        <v>-0.1223308691575936</v>
      </c>
      <c r="U495" s="75"/>
      <c r="V495" s="75"/>
      <c r="W495" s="75"/>
      <c r="X495" s="75"/>
      <c r="Y495" s="75"/>
      <c r="Z495" s="75"/>
      <c r="AA495" s="75"/>
      <c r="AB495" s="75"/>
      <c r="AC495" s="75"/>
      <c r="AE495" s="75"/>
      <c r="AF495" s="75"/>
      <c r="AG495" s="75"/>
      <c r="AH495" s="75"/>
      <c r="AI495" s="75"/>
      <c r="AJ495" s="75"/>
      <c r="AK495" s="75"/>
      <c r="AL495" s="75"/>
      <c r="AM495" s="75"/>
      <c r="AO495" s="75"/>
      <c r="AP495" s="75"/>
      <c r="AQ495" s="75"/>
      <c r="AR495" s="75"/>
      <c r="AS495" s="75"/>
      <c r="AT495" s="75"/>
      <c r="AU495" s="75"/>
      <c r="AV495" s="75"/>
      <c r="AW495" s="75"/>
    </row>
    <row r="496" spans="1:49">
      <c r="A496" s="69">
        <v>24442</v>
      </c>
      <c r="B496" s="82">
        <v>2.0000000000000001E-4</v>
      </c>
      <c r="C496" s="65">
        <v>2.2099999999999998E-2</v>
      </c>
      <c r="D496" s="65">
        <v>3.8999999999999994E-3</v>
      </c>
      <c r="E496" s="65">
        <v>4.4916666666666664E-3</v>
      </c>
      <c r="F496" s="65">
        <v>4.5666666666666668E-3</v>
      </c>
      <c r="G496" s="65">
        <v>4.5291666666666666E-3</v>
      </c>
      <c r="H496" s="65">
        <v>4.725E-3</v>
      </c>
      <c r="I496" s="65">
        <f t="shared" si="77"/>
        <v>-3.6999999999999993E-3</v>
      </c>
      <c r="J496" s="65">
        <f t="shared" si="81"/>
        <v>-4.3291666666666669E-3</v>
      </c>
      <c r="K496" s="65">
        <f t="shared" si="82"/>
        <v>1.7374999999999998E-2</v>
      </c>
      <c r="L496" s="73">
        <f t="shared" si="78"/>
        <v>-0.10047809586185941</v>
      </c>
      <c r="M496" s="73">
        <f t="shared" si="79"/>
        <v>4.6799999999999994E-2</v>
      </c>
      <c r="N496" s="73">
        <f t="shared" si="83"/>
        <v>5.4349999999999996E-2</v>
      </c>
      <c r="O496" s="74">
        <f t="shared" si="80"/>
        <v>-0.14727809586185941</v>
      </c>
      <c r="P496" s="73">
        <f t="shared" si="84"/>
        <v>-0.15482809586185942</v>
      </c>
      <c r="Q496" s="73">
        <f t="shared" si="85"/>
        <v>-4.4625852047614489E-2</v>
      </c>
      <c r="R496" s="73">
        <f t="shared" si="86"/>
        <v>5.67E-2</v>
      </c>
      <c r="S496" s="74">
        <f t="shared" si="87"/>
        <v>-0.10132585204761449</v>
      </c>
      <c r="U496" s="75"/>
      <c r="V496" s="75"/>
      <c r="W496" s="75"/>
      <c r="X496" s="75"/>
      <c r="Y496" s="75"/>
      <c r="Z496" s="75"/>
      <c r="AA496" s="75"/>
      <c r="AB496" s="75"/>
      <c r="AC496" s="75"/>
      <c r="AE496" s="75"/>
      <c r="AF496" s="75"/>
      <c r="AG496" s="75"/>
      <c r="AH496" s="75"/>
      <c r="AI496" s="75"/>
      <c r="AJ496" s="75"/>
      <c r="AK496" s="75"/>
      <c r="AL496" s="75"/>
      <c r="AM496" s="75"/>
      <c r="AO496" s="75"/>
      <c r="AP496" s="75"/>
      <c r="AQ496" s="75"/>
      <c r="AR496" s="75"/>
      <c r="AS496" s="75"/>
      <c r="AT496" s="75"/>
      <c r="AU496" s="75"/>
      <c r="AV496" s="75"/>
      <c r="AW496" s="75"/>
    </row>
    <row r="497" spans="1:49">
      <c r="A497" s="69">
        <v>24473</v>
      </c>
      <c r="B497" s="82">
        <v>7.9799999999999996E-2</v>
      </c>
      <c r="C497" s="65">
        <v>2.7100000000000003E-2</v>
      </c>
      <c r="D497" s="65">
        <v>4.0000000000000001E-3</v>
      </c>
      <c r="E497" s="65">
        <v>4.3333333333333331E-3</v>
      </c>
      <c r="F497" s="65">
        <v>4.4166666666666668E-3</v>
      </c>
      <c r="G497" s="65">
        <v>4.3750000000000004E-3</v>
      </c>
      <c r="H497" s="65">
        <v>4.5500000000000002E-3</v>
      </c>
      <c r="I497" s="65">
        <f t="shared" si="77"/>
        <v>7.5799999999999992E-2</v>
      </c>
      <c r="J497" s="65">
        <f t="shared" si="81"/>
        <v>7.5424999999999992E-2</v>
      </c>
      <c r="K497" s="65">
        <f t="shared" si="82"/>
        <v>2.2550000000000001E-2</v>
      </c>
      <c r="L497" s="73">
        <f t="shared" si="78"/>
        <v>-3.4681224320846304E-2</v>
      </c>
      <c r="M497" s="73">
        <f t="shared" si="79"/>
        <v>4.8000000000000001E-2</v>
      </c>
      <c r="N497" s="73">
        <f t="shared" si="83"/>
        <v>5.2500000000000005E-2</v>
      </c>
      <c r="O497" s="74">
        <f t="shared" si="80"/>
        <v>-8.2681224320846305E-2</v>
      </c>
      <c r="P497" s="73">
        <f t="shared" si="84"/>
        <v>-8.7181224320846309E-2</v>
      </c>
      <c r="Q497" s="73">
        <f t="shared" si="85"/>
        <v>1.1300409524781063E-2</v>
      </c>
      <c r="R497" s="73">
        <f t="shared" si="86"/>
        <v>5.4600000000000003E-2</v>
      </c>
      <c r="S497" s="74">
        <f t="shared" si="87"/>
        <v>-4.329959047521894E-2</v>
      </c>
      <c r="U497" s="75"/>
      <c r="V497" s="75"/>
      <c r="W497" s="75"/>
      <c r="X497" s="75"/>
      <c r="Y497" s="75"/>
      <c r="Z497" s="75"/>
      <c r="AA497" s="75"/>
      <c r="AB497" s="75"/>
      <c r="AC497" s="75"/>
      <c r="AE497" s="75"/>
      <c r="AF497" s="75"/>
      <c r="AG497" s="75"/>
      <c r="AH497" s="75"/>
      <c r="AI497" s="75"/>
      <c r="AJ497" s="75"/>
      <c r="AK497" s="75"/>
      <c r="AL497" s="75"/>
      <c r="AM497" s="75"/>
      <c r="AO497" s="75"/>
      <c r="AP497" s="75"/>
      <c r="AQ497" s="75"/>
      <c r="AR497" s="75"/>
      <c r="AS497" s="75"/>
      <c r="AT497" s="75"/>
      <c r="AU497" s="75"/>
      <c r="AV497" s="75"/>
      <c r="AW497" s="75"/>
    </row>
    <row r="498" spans="1:49">
      <c r="A498" s="69">
        <v>24504</v>
      </c>
      <c r="B498" s="82">
        <v>7.1999999999999998E-3</v>
      </c>
      <c r="C498" s="65">
        <v>-1.5699999999999999E-2</v>
      </c>
      <c r="D498" s="65">
        <v>3.3999999999999998E-3</v>
      </c>
      <c r="E498" s="65">
        <v>4.1916666666666665E-3</v>
      </c>
      <c r="F498" s="65">
        <v>4.3166666666666666E-3</v>
      </c>
      <c r="G498" s="65">
        <v>4.2541666666666665E-3</v>
      </c>
      <c r="H498" s="65">
        <v>4.4000000000000003E-3</v>
      </c>
      <c r="I498" s="65">
        <f t="shared" si="77"/>
        <v>3.8E-3</v>
      </c>
      <c r="J498" s="65">
        <f t="shared" si="81"/>
        <v>2.9458333333333333E-3</v>
      </c>
      <c r="K498" s="65">
        <f t="shared" si="82"/>
        <v>-2.01E-2</v>
      </c>
      <c r="L498" s="73">
        <f t="shared" si="78"/>
        <v>-1.4825138449646724E-2</v>
      </c>
      <c r="M498" s="73">
        <f t="shared" si="79"/>
        <v>4.0799999999999996E-2</v>
      </c>
      <c r="N498" s="73">
        <f t="shared" si="83"/>
        <v>5.1049999999999998E-2</v>
      </c>
      <c r="O498" s="74">
        <f t="shared" si="80"/>
        <v>-5.562513844964672E-2</v>
      </c>
      <c r="P498" s="73">
        <f t="shared" si="84"/>
        <v>-6.5875138449646722E-2</v>
      </c>
      <c r="Q498" s="73">
        <f t="shared" si="85"/>
        <v>3.8413303875695748E-2</v>
      </c>
      <c r="R498" s="73">
        <f t="shared" si="86"/>
        <v>5.28E-2</v>
      </c>
      <c r="S498" s="74">
        <f t="shared" si="87"/>
        <v>-1.4386696124304252E-2</v>
      </c>
      <c r="U498" s="75"/>
      <c r="V498" s="75"/>
      <c r="W498" s="75"/>
      <c r="X498" s="75"/>
      <c r="Y498" s="75"/>
      <c r="Z498" s="75"/>
      <c r="AA498" s="75"/>
      <c r="AB498" s="75"/>
      <c r="AC498" s="75"/>
      <c r="AE498" s="75"/>
      <c r="AF498" s="75"/>
      <c r="AG498" s="75"/>
      <c r="AH498" s="75"/>
      <c r="AI498" s="75"/>
      <c r="AJ498" s="75"/>
      <c r="AK498" s="75"/>
      <c r="AL498" s="75"/>
      <c r="AM498" s="75"/>
      <c r="AO498" s="75"/>
      <c r="AP498" s="75"/>
      <c r="AQ498" s="75"/>
      <c r="AR498" s="75"/>
      <c r="AS498" s="75"/>
      <c r="AT498" s="75"/>
      <c r="AU498" s="75"/>
      <c r="AV498" s="75"/>
      <c r="AW498" s="75"/>
    </row>
    <row r="499" spans="1:49">
      <c r="A499" s="69">
        <v>24532</v>
      </c>
      <c r="B499" s="82">
        <v>4.0899999999999999E-2</v>
      </c>
      <c r="C499" s="65">
        <v>1.9700000000000002E-2</v>
      </c>
      <c r="D499" s="65">
        <v>3.8999999999999994E-3</v>
      </c>
      <c r="E499" s="65">
        <v>4.2750000000000002E-3</v>
      </c>
      <c r="F499" s="65">
        <v>4.3583333333333339E-3</v>
      </c>
      <c r="G499" s="65">
        <v>4.3166666666666666E-3</v>
      </c>
      <c r="H499" s="65">
        <v>4.5333333333333337E-3</v>
      </c>
      <c r="I499" s="65">
        <f t="shared" si="77"/>
        <v>3.6999999999999998E-2</v>
      </c>
      <c r="J499" s="65">
        <f t="shared" si="81"/>
        <v>3.6583333333333329E-2</v>
      </c>
      <c r="K499" s="65">
        <f t="shared" si="82"/>
        <v>1.5166666666666669E-2</v>
      </c>
      <c r="L499" s="73">
        <f t="shared" si="78"/>
        <v>4.6930590492866076E-2</v>
      </c>
      <c r="M499" s="73">
        <f t="shared" si="79"/>
        <v>4.6799999999999994E-2</v>
      </c>
      <c r="N499" s="73">
        <f t="shared" si="83"/>
        <v>5.1799999999999999E-2</v>
      </c>
      <c r="O499" s="74">
        <f t="shared" si="80"/>
        <v>1.3059049286608115E-4</v>
      </c>
      <c r="P499" s="73">
        <f t="shared" si="84"/>
        <v>-4.8694095071339233E-3</v>
      </c>
      <c r="Q499" s="73">
        <f t="shared" si="85"/>
        <v>6.3656500213005396E-2</v>
      </c>
      <c r="R499" s="73">
        <f t="shared" si="86"/>
        <v>5.4400000000000004E-2</v>
      </c>
      <c r="S499" s="74">
        <f t="shared" si="87"/>
        <v>9.2565002130053919E-3</v>
      </c>
      <c r="U499" s="75"/>
      <c r="V499" s="75"/>
      <c r="W499" s="75"/>
      <c r="X499" s="75"/>
      <c r="Y499" s="75"/>
      <c r="Z499" s="75"/>
      <c r="AA499" s="75"/>
      <c r="AB499" s="75"/>
      <c r="AC499" s="75"/>
      <c r="AE499" s="75"/>
      <c r="AF499" s="75"/>
      <c r="AG499" s="75"/>
      <c r="AH499" s="75"/>
      <c r="AI499" s="75"/>
      <c r="AJ499" s="75"/>
      <c r="AK499" s="75"/>
      <c r="AL499" s="75"/>
      <c r="AM499" s="75"/>
      <c r="AO499" s="75"/>
      <c r="AP499" s="75"/>
      <c r="AQ499" s="75"/>
      <c r="AR499" s="75"/>
      <c r="AS499" s="75"/>
      <c r="AT499" s="75"/>
      <c r="AU499" s="75"/>
      <c r="AV499" s="75"/>
      <c r="AW499" s="75"/>
    </row>
    <row r="500" spans="1:49">
      <c r="A500" s="69">
        <v>24563</v>
      </c>
      <c r="B500" s="82">
        <v>4.3700000000000003E-2</v>
      </c>
      <c r="C500" s="65">
        <v>2.0199999999999999E-2</v>
      </c>
      <c r="D500" s="65">
        <v>3.5000000000000005E-3</v>
      </c>
      <c r="E500" s="65">
        <v>4.2583333333333336E-3</v>
      </c>
      <c r="F500" s="65">
        <v>4.3833333333333328E-3</v>
      </c>
      <c r="G500" s="65">
        <v>4.3208333333333328E-3</v>
      </c>
      <c r="H500" s="65">
        <v>4.5166666666666662E-3</v>
      </c>
      <c r="I500" s="65">
        <f t="shared" si="77"/>
        <v>4.02E-2</v>
      </c>
      <c r="J500" s="65">
        <f t="shared" si="81"/>
        <v>3.9379166666666673E-2</v>
      </c>
      <c r="K500" s="65">
        <f t="shared" si="82"/>
        <v>1.5683333333333334E-2</v>
      </c>
      <c r="L500" s="73">
        <f t="shared" si="78"/>
        <v>6.9159938647167074E-2</v>
      </c>
      <c r="M500" s="73">
        <f t="shared" si="79"/>
        <v>4.200000000000001E-2</v>
      </c>
      <c r="N500" s="73">
        <f t="shared" si="83"/>
        <v>5.1849999999999993E-2</v>
      </c>
      <c r="O500" s="74">
        <f t="shared" si="80"/>
        <v>2.7159938647167065E-2</v>
      </c>
      <c r="P500" s="73">
        <f t="shared" si="84"/>
        <v>1.7309938647167081E-2</v>
      </c>
      <c r="Q500" s="73">
        <f t="shared" si="85"/>
        <v>6.6793513092123558E-2</v>
      </c>
      <c r="R500" s="73">
        <f t="shared" si="86"/>
        <v>5.4199999999999998E-2</v>
      </c>
      <c r="S500" s="74">
        <f t="shared" si="87"/>
        <v>1.2593513092123559E-2</v>
      </c>
      <c r="U500" s="75"/>
      <c r="V500" s="75"/>
      <c r="W500" s="75"/>
      <c r="X500" s="75"/>
      <c r="Y500" s="75"/>
      <c r="Z500" s="75"/>
      <c r="AA500" s="75"/>
      <c r="AB500" s="75"/>
      <c r="AC500" s="75"/>
      <c r="AE500" s="75"/>
      <c r="AF500" s="75"/>
      <c r="AG500" s="75"/>
      <c r="AH500" s="75"/>
      <c r="AI500" s="75"/>
      <c r="AJ500" s="75"/>
      <c r="AK500" s="75"/>
      <c r="AL500" s="75"/>
      <c r="AM500" s="75"/>
      <c r="AO500" s="75"/>
      <c r="AP500" s="75"/>
      <c r="AQ500" s="75"/>
      <c r="AR500" s="75"/>
      <c r="AS500" s="75"/>
      <c r="AT500" s="75"/>
      <c r="AU500" s="75"/>
      <c r="AV500" s="75"/>
      <c r="AW500" s="75"/>
    </row>
    <row r="501" spans="1:49">
      <c r="A501" s="69">
        <v>24593</v>
      </c>
      <c r="B501" s="82">
        <v>-4.7699999999999999E-2</v>
      </c>
      <c r="C501" s="65">
        <v>-5.0600000000000006E-2</v>
      </c>
      <c r="D501" s="65">
        <v>4.3E-3</v>
      </c>
      <c r="E501" s="65">
        <v>4.3666666666666671E-3</v>
      </c>
      <c r="F501" s="65">
        <v>4.5166666666666662E-3</v>
      </c>
      <c r="G501" s="65">
        <v>4.4416666666666667E-3</v>
      </c>
      <c r="H501" s="65">
        <v>4.7166666666666668E-3</v>
      </c>
      <c r="I501" s="65">
        <f t="shared" si="77"/>
        <v>-5.1999999999999998E-2</v>
      </c>
      <c r="J501" s="65">
        <f t="shared" si="81"/>
        <v>-5.2141666666666669E-2</v>
      </c>
      <c r="K501" s="65">
        <f t="shared" si="82"/>
        <v>-5.5316666666666674E-2</v>
      </c>
      <c r="L501" s="73">
        <f t="shared" si="78"/>
        <v>7.0846665517140694E-2</v>
      </c>
      <c r="M501" s="73">
        <f t="shared" si="79"/>
        <v>5.16E-2</v>
      </c>
      <c r="N501" s="73">
        <f t="shared" si="83"/>
        <v>5.33E-2</v>
      </c>
      <c r="O501" s="74">
        <f t="shared" si="80"/>
        <v>1.9246665517140694E-2</v>
      </c>
      <c r="P501" s="73">
        <f t="shared" si="84"/>
        <v>1.7546665517140694E-2</v>
      </c>
      <c r="Q501" s="73">
        <f t="shared" si="85"/>
        <v>4.3707503431226424E-2</v>
      </c>
      <c r="R501" s="73">
        <f t="shared" si="86"/>
        <v>5.6599999999999998E-2</v>
      </c>
      <c r="S501" s="74">
        <f t="shared" si="87"/>
        <v>-1.2892496568773573E-2</v>
      </c>
      <c r="U501" s="75"/>
      <c r="V501" s="75"/>
      <c r="W501" s="75"/>
      <c r="X501" s="75"/>
      <c r="Y501" s="75"/>
      <c r="Z501" s="75"/>
      <c r="AA501" s="75"/>
      <c r="AB501" s="75"/>
      <c r="AC501" s="75"/>
      <c r="AE501" s="75"/>
      <c r="AF501" s="75"/>
      <c r="AG501" s="75"/>
      <c r="AH501" s="75"/>
      <c r="AI501" s="75"/>
      <c r="AJ501" s="75"/>
      <c r="AK501" s="75"/>
      <c r="AL501" s="75"/>
      <c r="AM501" s="75"/>
      <c r="AO501" s="75"/>
      <c r="AP501" s="75"/>
      <c r="AQ501" s="75"/>
      <c r="AR501" s="75"/>
      <c r="AS501" s="75"/>
      <c r="AT501" s="75"/>
      <c r="AU501" s="75"/>
      <c r="AV501" s="75"/>
      <c r="AW501" s="75"/>
    </row>
    <row r="502" spans="1:49">
      <c r="A502" s="69">
        <v>24624</v>
      </c>
      <c r="B502" s="82">
        <v>1.9E-2</v>
      </c>
      <c r="C502" s="65">
        <v>-1.3100000000000001E-2</v>
      </c>
      <c r="D502" s="65">
        <v>3.8999999999999994E-3</v>
      </c>
      <c r="E502" s="65">
        <v>4.5333333333333337E-3</v>
      </c>
      <c r="F502" s="65">
        <v>4.6916666666666669E-3</v>
      </c>
      <c r="G502" s="65">
        <v>4.6125000000000003E-3</v>
      </c>
      <c r="H502" s="65">
        <v>4.8666666666666667E-3</v>
      </c>
      <c r="I502" s="65">
        <f t="shared" si="77"/>
        <v>1.5100000000000001E-2</v>
      </c>
      <c r="J502" s="65">
        <f t="shared" si="81"/>
        <v>1.4387499999999999E-2</v>
      </c>
      <c r="K502" s="65">
        <f t="shared" si="82"/>
        <v>-1.7966666666666666E-2</v>
      </c>
      <c r="L502" s="73">
        <f t="shared" si="78"/>
        <v>0.10736021124616002</v>
      </c>
      <c r="M502" s="73">
        <f t="shared" si="79"/>
        <v>4.6799999999999994E-2</v>
      </c>
      <c r="N502" s="73">
        <f t="shared" si="83"/>
        <v>5.5350000000000003E-2</v>
      </c>
      <c r="O502" s="74">
        <f t="shared" si="80"/>
        <v>6.0560211246160026E-2</v>
      </c>
      <c r="P502" s="73">
        <f t="shared" si="84"/>
        <v>5.2010211246160017E-2</v>
      </c>
      <c r="Q502" s="73">
        <f t="shared" si="85"/>
        <v>4.9022237637516675E-2</v>
      </c>
      <c r="R502" s="73">
        <f t="shared" si="86"/>
        <v>5.8400000000000001E-2</v>
      </c>
      <c r="S502" s="74">
        <f t="shared" si="87"/>
        <v>-9.3777623624833259E-3</v>
      </c>
      <c r="U502" s="75"/>
      <c r="V502" s="75"/>
      <c r="W502" s="75"/>
      <c r="X502" s="75"/>
      <c r="Y502" s="75"/>
      <c r="Z502" s="75"/>
      <c r="AA502" s="75"/>
      <c r="AB502" s="75"/>
      <c r="AC502" s="75"/>
      <c r="AE502" s="75"/>
      <c r="AF502" s="75"/>
      <c r="AG502" s="75"/>
      <c r="AH502" s="75"/>
      <c r="AI502" s="75"/>
      <c r="AJ502" s="75"/>
      <c r="AK502" s="75"/>
      <c r="AL502" s="75"/>
      <c r="AM502" s="75"/>
      <c r="AO502" s="75"/>
      <c r="AP502" s="75"/>
      <c r="AQ502" s="75"/>
      <c r="AR502" s="75"/>
      <c r="AS502" s="75"/>
      <c r="AT502" s="75"/>
      <c r="AU502" s="75"/>
      <c r="AV502" s="75"/>
      <c r="AW502" s="75"/>
    </row>
    <row r="503" spans="1:49">
      <c r="A503" s="69">
        <v>24654</v>
      </c>
      <c r="B503" s="82">
        <v>4.6800000000000001E-2</v>
      </c>
      <c r="C503" s="65">
        <v>2.0399999999999995E-2</v>
      </c>
      <c r="D503" s="65">
        <v>4.3E-3</v>
      </c>
      <c r="E503" s="65">
        <v>4.6500000000000005E-3</v>
      </c>
      <c r="F503" s="65">
        <v>4.7666666666666664E-3</v>
      </c>
      <c r="G503" s="65">
        <v>4.7083333333333335E-3</v>
      </c>
      <c r="H503" s="65">
        <v>4.9500000000000004E-3</v>
      </c>
      <c r="I503" s="65">
        <f t="shared" si="77"/>
        <v>4.2500000000000003E-2</v>
      </c>
      <c r="J503" s="65">
        <f t="shared" si="81"/>
        <v>4.2091666666666666E-2</v>
      </c>
      <c r="K503" s="65">
        <f t="shared" si="82"/>
        <v>1.5449999999999995E-2</v>
      </c>
      <c r="L503" s="73">
        <f t="shared" si="78"/>
        <v>0.17326383515433186</v>
      </c>
      <c r="M503" s="73">
        <f t="shared" si="79"/>
        <v>5.16E-2</v>
      </c>
      <c r="N503" s="73">
        <f t="shared" si="83"/>
        <v>5.6500000000000002E-2</v>
      </c>
      <c r="O503" s="74">
        <f t="shared" si="80"/>
        <v>0.12166383515433185</v>
      </c>
      <c r="P503" s="73">
        <f t="shared" si="84"/>
        <v>0.11676383515433186</v>
      </c>
      <c r="Q503" s="73">
        <f t="shared" si="85"/>
        <v>6.9459777485584739E-2</v>
      </c>
      <c r="R503" s="73">
        <f t="shared" si="86"/>
        <v>5.9400000000000008E-2</v>
      </c>
      <c r="S503" s="74">
        <f t="shared" si="87"/>
        <v>1.0059777485584731E-2</v>
      </c>
      <c r="U503" s="75"/>
      <c r="V503" s="75"/>
      <c r="W503" s="75"/>
      <c r="X503" s="75"/>
      <c r="Y503" s="75"/>
      <c r="Z503" s="75"/>
      <c r="AA503" s="75"/>
      <c r="AB503" s="75"/>
      <c r="AC503" s="75"/>
      <c r="AE503" s="75"/>
      <c r="AF503" s="75"/>
      <c r="AG503" s="75"/>
      <c r="AH503" s="75"/>
      <c r="AI503" s="75"/>
      <c r="AJ503" s="75"/>
      <c r="AK503" s="75"/>
      <c r="AL503" s="75"/>
      <c r="AM503" s="75"/>
      <c r="AO503" s="75"/>
      <c r="AP503" s="75"/>
      <c r="AQ503" s="75"/>
      <c r="AR503" s="75"/>
      <c r="AS503" s="75"/>
      <c r="AT503" s="75"/>
      <c r="AU503" s="75"/>
      <c r="AV503" s="75"/>
      <c r="AW503" s="75"/>
    </row>
    <row r="504" spans="1:49">
      <c r="A504" s="69">
        <v>24685</v>
      </c>
      <c r="B504" s="82">
        <v>-7.0000000000000001E-3</v>
      </c>
      <c r="C504" s="65">
        <v>-6.5000000000000006E-3</v>
      </c>
      <c r="D504" s="65">
        <v>4.1999999999999997E-3</v>
      </c>
      <c r="E504" s="65">
        <v>4.6833333333333336E-3</v>
      </c>
      <c r="F504" s="65">
        <v>4.7999999999999996E-3</v>
      </c>
      <c r="G504" s="65">
        <v>4.7416666666666666E-3</v>
      </c>
      <c r="H504" s="65">
        <v>4.9666666666666661E-3</v>
      </c>
      <c r="I504" s="65">
        <f t="shared" si="77"/>
        <v>-1.12E-2</v>
      </c>
      <c r="J504" s="65">
        <f t="shared" si="81"/>
        <v>-1.1741666666666668E-2</v>
      </c>
      <c r="K504" s="65">
        <f t="shared" si="82"/>
        <v>-1.1466666666666667E-2</v>
      </c>
      <c r="L504" s="73">
        <f t="shared" si="78"/>
        <v>0.25611966394420738</v>
      </c>
      <c r="M504" s="73">
        <f t="shared" si="79"/>
        <v>5.04E-2</v>
      </c>
      <c r="N504" s="73">
        <f t="shared" si="83"/>
        <v>5.6899999999999999E-2</v>
      </c>
      <c r="O504" s="74">
        <f t="shared" si="80"/>
        <v>0.20571966394420738</v>
      </c>
      <c r="P504" s="73">
        <f t="shared" si="84"/>
        <v>0.19921966394420737</v>
      </c>
      <c r="Q504" s="73">
        <f t="shared" si="85"/>
        <v>0.16439264540485321</v>
      </c>
      <c r="R504" s="73">
        <f t="shared" si="86"/>
        <v>5.9599999999999993E-2</v>
      </c>
      <c r="S504" s="74">
        <f t="shared" si="87"/>
        <v>0.10479264540485322</v>
      </c>
      <c r="U504" s="75"/>
      <c r="V504" s="75"/>
      <c r="W504" s="75"/>
      <c r="X504" s="75"/>
      <c r="Y504" s="75"/>
      <c r="Z504" s="75"/>
      <c r="AA504" s="75"/>
      <c r="AB504" s="75"/>
      <c r="AC504" s="75"/>
      <c r="AE504" s="75"/>
      <c r="AF504" s="75"/>
      <c r="AG504" s="75"/>
      <c r="AH504" s="75"/>
      <c r="AI504" s="75"/>
      <c r="AJ504" s="75"/>
      <c r="AK504" s="75"/>
      <c r="AL504" s="75"/>
      <c r="AM504" s="75"/>
      <c r="AO504" s="75"/>
      <c r="AP504" s="75"/>
      <c r="AQ504" s="75"/>
      <c r="AR504" s="75"/>
      <c r="AS504" s="75"/>
      <c r="AT504" s="75"/>
      <c r="AU504" s="75"/>
      <c r="AV504" s="75"/>
      <c r="AW504" s="75"/>
    </row>
    <row r="505" spans="1:49">
      <c r="A505" s="69">
        <v>24716</v>
      </c>
      <c r="B505" s="82">
        <v>3.4200000000000001E-2</v>
      </c>
      <c r="C505" s="65">
        <v>-3.7000000000000002E-3</v>
      </c>
      <c r="D505" s="65">
        <v>4.0000000000000001E-3</v>
      </c>
      <c r="E505" s="65">
        <v>4.7083333333333335E-3</v>
      </c>
      <c r="F505" s="65">
        <v>4.8916666666666666E-3</v>
      </c>
      <c r="G505" s="65">
        <v>4.8000000000000004E-3</v>
      </c>
      <c r="H505" s="65">
        <v>5.0416666666666665E-3</v>
      </c>
      <c r="I505" s="65">
        <f t="shared" si="77"/>
        <v>3.0200000000000001E-2</v>
      </c>
      <c r="J505" s="65">
        <f t="shared" si="81"/>
        <v>2.9400000000000003E-2</v>
      </c>
      <c r="K505" s="65">
        <f t="shared" si="82"/>
        <v>-8.7416666666666667E-3</v>
      </c>
      <c r="L505" s="73">
        <f t="shared" si="78"/>
        <v>0.30600076048165148</v>
      </c>
      <c r="M505" s="73">
        <f t="shared" si="79"/>
        <v>4.8000000000000001E-2</v>
      </c>
      <c r="N505" s="73">
        <f t="shared" si="83"/>
        <v>5.7600000000000005E-2</v>
      </c>
      <c r="O505" s="74">
        <f t="shared" si="80"/>
        <v>0.25800076048165149</v>
      </c>
      <c r="P505" s="73">
        <f t="shared" si="84"/>
        <v>0.24840076048165147</v>
      </c>
      <c r="Q505" s="73">
        <f t="shared" si="85"/>
        <v>0.10747913376310758</v>
      </c>
      <c r="R505" s="73">
        <f t="shared" si="86"/>
        <v>6.0499999999999998E-2</v>
      </c>
      <c r="S505" s="74">
        <f t="shared" si="87"/>
        <v>4.6979133763107583E-2</v>
      </c>
      <c r="U505" s="75"/>
      <c r="V505" s="75"/>
      <c r="W505" s="75"/>
      <c r="X505" s="75"/>
      <c r="Y505" s="75"/>
      <c r="Z505" s="75"/>
      <c r="AA505" s="75"/>
      <c r="AB505" s="75"/>
      <c r="AC505" s="75"/>
      <c r="AE505" s="75"/>
      <c r="AF505" s="75"/>
      <c r="AG505" s="75"/>
      <c r="AH505" s="75"/>
      <c r="AI505" s="75"/>
      <c r="AJ505" s="75"/>
      <c r="AK505" s="75"/>
      <c r="AL505" s="75"/>
      <c r="AM505" s="75"/>
      <c r="AO505" s="75"/>
      <c r="AP505" s="75"/>
      <c r="AQ505" s="75"/>
      <c r="AR505" s="75"/>
      <c r="AS505" s="75"/>
      <c r="AT505" s="75"/>
      <c r="AU505" s="75"/>
      <c r="AV505" s="75"/>
      <c r="AW505" s="75"/>
    </row>
    <row r="506" spans="1:49">
      <c r="A506" s="69">
        <v>24746</v>
      </c>
      <c r="B506" s="82">
        <v>-2.76E-2</v>
      </c>
      <c r="C506" s="65">
        <v>-5.7200000000000001E-2</v>
      </c>
      <c r="D506" s="65">
        <v>4.4999999999999997E-3</v>
      </c>
      <c r="E506" s="65">
        <v>4.8500000000000001E-3</v>
      </c>
      <c r="F506" s="65">
        <v>5.0083333333333334E-3</v>
      </c>
      <c r="G506" s="65">
        <v>4.9291666666666668E-3</v>
      </c>
      <c r="H506" s="65">
        <v>5.1500000000000001E-3</v>
      </c>
      <c r="I506" s="65">
        <f t="shared" si="77"/>
        <v>-3.2099999999999997E-2</v>
      </c>
      <c r="J506" s="65">
        <f t="shared" si="81"/>
        <v>-3.2529166666666665E-2</v>
      </c>
      <c r="K506" s="65">
        <f t="shared" si="82"/>
        <v>-6.2350000000000003E-2</v>
      </c>
      <c r="L506" s="73">
        <f t="shared" si="78"/>
        <v>0.21017261243792484</v>
      </c>
      <c r="M506" s="73">
        <f t="shared" si="79"/>
        <v>5.3999999999999992E-2</v>
      </c>
      <c r="N506" s="73">
        <f t="shared" si="83"/>
        <v>5.9150000000000001E-2</v>
      </c>
      <c r="O506" s="74">
        <f t="shared" si="80"/>
        <v>0.15617261243792485</v>
      </c>
      <c r="P506" s="73">
        <f t="shared" si="84"/>
        <v>0.15102261243792484</v>
      </c>
      <c r="Q506" s="73">
        <f t="shared" si="85"/>
        <v>-4.8193867537048352E-2</v>
      </c>
      <c r="R506" s="73">
        <f t="shared" si="86"/>
        <v>6.1800000000000001E-2</v>
      </c>
      <c r="S506" s="74">
        <f t="shared" si="87"/>
        <v>-0.10999386753704835</v>
      </c>
      <c r="U506" s="75"/>
      <c r="V506" s="75"/>
      <c r="W506" s="75"/>
      <c r="X506" s="75"/>
      <c r="Y506" s="75"/>
      <c r="Z506" s="75"/>
      <c r="AA506" s="75"/>
      <c r="AB506" s="75"/>
      <c r="AC506" s="75"/>
      <c r="AE506" s="75"/>
      <c r="AF506" s="75"/>
      <c r="AG506" s="75"/>
      <c r="AH506" s="75"/>
      <c r="AI506" s="75"/>
      <c r="AJ506" s="75"/>
      <c r="AK506" s="75"/>
      <c r="AL506" s="75"/>
      <c r="AM506" s="75"/>
      <c r="AO506" s="75"/>
      <c r="AP506" s="75"/>
      <c r="AQ506" s="75"/>
      <c r="AR506" s="75"/>
      <c r="AS506" s="75"/>
      <c r="AT506" s="75"/>
      <c r="AU506" s="75"/>
      <c r="AV506" s="75"/>
      <c r="AW506" s="75"/>
    </row>
    <row r="507" spans="1:49">
      <c r="A507" s="69">
        <v>24777</v>
      </c>
      <c r="B507" s="82">
        <v>6.4999999999999997E-3</v>
      </c>
      <c r="C507" s="65">
        <v>2.9300000000000003E-2</v>
      </c>
      <c r="D507" s="65">
        <v>4.4999999999999997E-3</v>
      </c>
      <c r="E507" s="65">
        <v>5.058333333333334E-3</v>
      </c>
      <c r="F507" s="65">
        <v>5.1916666666666665E-3</v>
      </c>
      <c r="G507" s="65">
        <v>5.1249999999999993E-3</v>
      </c>
      <c r="H507" s="65">
        <v>5.4000000000000003E-3</v>
      </c>
      <c r="I507" s="65">
        <f t="shared" si="77"/>
        <v>2E-3</v>
      </c>
      <c r="J507" s="65">
        <f t="shared" si="81"/>
        <v>1.3750000000000004E-3</v>
      </c>
      <c r="K507" s="65">
        <f t="shared" si="82"/>
        <v>2.3900000000000005E-2</v>
      </c>
      <c r="L507" s="73">
        <f t="shared" si="78"/>
        <v>0.2065762599492531</v>
      </c>
      <c r="M507" s="73">
        <f t="shared" si="79"/>
        <v>5.3999999999999992E-2</v>
      </c>
      <c r="N507" s="73">
        <f t="shared" si="83"/>
        <v>6.1499999999999992E-2</v>
      </c>
      <c r="O507" s="74">
        <f t="shared" si="80"/>
        <v>0.15257625994925311</v>
      </c>
      <c r="P507" s="73">
        <f t="shared" si="84"/>
        <v>0.14507625994925311</v>
      </c>
      <c r="Q507" s="73">
        <f t="shared" si="85"/>
        <v>-1.2803252575457336E-2</v>
      </c>
      <c r="R507" s="73">
        <f t="shared" si="86"/>
        <v>6.4799999999999996E-2</v>
      </c>
      <c r="S507" s="74">
        <f t="shared" si="87"/>
        <v>-7.7603252575457332E-2</v>
      </c>
      <c r="U507" s="75"/>
      <c r="V507" s="75"/>
      <c r="W507" s="75"/>
      <c r="X507" s="75"/>
      <c r="Y507" s="75"/>
      <c r="Z507" s="75"/>
      <c r="AA507" s="75"/>
      <c r="AB507" s="75"/>
      <c r="AC507" s="75"/>
      <c r="AE507" s="75"/>
      <c r="AF507" s="75"/>
      <c r="AG507" s="75"/>
      <c r="AH507" s="75"/>
      <c r="AI507" s="75"/>
      <c r="AJ507" s="75"/>
      <c r="AK507" s="75"/>
      <c r="AL507" s="75"/>
      <c r="AM507" s="75"/>
      <c r="AO507" s="75"/>
      <c r="AP507" s="75"/>
      <c r="AQ507" s="75"/>
      <c r="AR507" s="75"/>
      <c r="AS507" s="75"/>
      <c r="AT507" s="75"/>
      <c r="AU507" s="75"/>
      <c r="AV507" s="75"/>
      <c r="AW507" s="75"/>
    </row>
    <row r="508" spans="1:49">
      <c r="A508" s="69">
        <v>24807</v>
      </c>
      <c r="B508" s="82">
        <v>2.7799999999999998E-2</v>
      </c>
      <c r="C508" s="65">
        <v>2.86E-2</v>
      </c>
      <c r="D508" s="65">
        <v>4.4000000000000003E-3</v>
      </c>
      <c r="E508" s="65">
        <v>5.1583333333333333E-3</v>
      </c>
      <c r="F508" s="65">
        <v>5.2916666666666667E-3</v>
      </c>
      <c r="G508" s="65">
        <v>5.2249999999999996E-3</v>
      </c>
      <c r="H508" s="65">
        <v>5.5583333333333327E-3</v>
      </c>
      <c r="I508" s="65">
        <f t="shared" si="77"/>
        <v>2.3399999999999997E-2</v>
      </c>
      <c r="J508" s="65">
        <f t="shared" si="81"/>
        <v>2.2574999999999998E-2</v>
      </c>
      <c r="K508" s="65">
        <f t="shared" si="82"/>
        <v>2.3041666666666669E-2</v>
      </c>
      <c r="L508" s="73">
        <f t="shared" si="78"/>
        <v>0.23987110575469139</v>
      </c>
      <c r="M508" s="73">
        <f t="shared" si="79"/>
        <v>5.28E-2</v>
      </c>
      <c r="N508" s="73">
        <f t="shared" si="83"/>
        <v>6.2699999999999992E-2</v>
      </c>
      <c r="O508" s="74">
        <f t="shared" si="80"/>
        <v>0.18707110575469138</v>
      </c>
      <c r="P508" s="73">
        <f t="shared" si="84"/>
        <v>0.17717110575469142</v>
      </c>
      <c r="Q508" s="73">
        <f t="shared" si="85"/>
        <v>-6.5252182752328913E-3</v>
      </c>
      <c r="R508" s="73">
        <f t="shared" si="86"/>
        <v>6.6699999999999995E-2</v>
      </c>
      <c r="S508" s="74">
        <f t="shared" si="87"/>
        <v>-7.3225218275232887E-2</v>
      </c>
      <c r="U508" s="75"/>
      <c r="V508" s="75"/>
      <c r="W508" s="75"/>
      <c r="X508" s="75"/>
      <c r="Y508" s="75"/>
      <c r="Z508" s="75"/>
      <c r="AA508" s="75"/>
      <c r="AB508" s="75"/>
      <c r="AC508" s="75"/>
      <c r="AE508" s="75"/>
      <c r="AF508" s="75"/>
      <c r="AG508" s="75"/>
      <c r="AH508" s="75"/>
      <c r="AI508" s="75"/>
      <c r="AJ508" s="75"/>
      <c r="AK508" s="75"/>
      <c r="AL508" s="75"/>
      <c r="AM508" s="75"/>
      <c r="AO508" s="75"/>
      <c r="AP508" s="75"/>
      <c r="AQ508" s="75"/>
      <c r="AR508" s="75"/>
      <c r="AS508" s="75"/>
      <c r="AT508" s="75"/>
      <c r="AU508" s="75"/>
      <c r="AV508" s="75"/>
      <c r="AW508" s="75"/>
    </row>
    <row r="509" spans="1:49">
      <c r="A509" s="69">
        <v>24838</v>
      </c>
      <c r="B509" s="82">
        <v>-4.2500000000000003E-2</v>
      </c>
      <c r="C509" s="65">
        <v>8.199999999999999E-3</v>
      </c>
      <c r="D509" s="65">
        <v>5.0000000000000001E-3</v>
      </c>
      <c r="E509" s="65">
        <v>5.1416666666666668E-3</v>
      </c>
      <c r="F509" s="65">
        <v>5.241666666666667E-3</v>
      </c>
      <c r="G509" s="65">
        <v>5.1916666666666665E-3</v>
      </c>
      <c r="H509" s="65">
        <v>5.45E-3</v>
      </c>
      <c r="I509" s="65">
        <f t="shared" si="77"/>
        <v>-4.7500000000000001E-2</v>
      </c>
      <c r="J509" s="65">
        <f t="shared" si="81"/>
        <v>-4.7691666666666667E-2</v>
      </c>
      <c r="K509" s="65">
        <f t="shared" si="82"/>
        <v>2.749999999999999E-3</v>
      </c>
      <c r="L509" s="73">
        <f t="shared" si="78"/>
        <v>9.9441177773770262E-2</v>
      </c>
      <c r="M509" s="73">
        <f t="shared" si="79"/>
        <v>0.06</v>
      </c>
      <c r="N509" s="73">
        <f t="shared" si="83"/>
        <v>6.2299999999999994E-2</v>
      </c>
      <c r="O509" s="74">
        <f t="shared" si="80"/>
        <v>3.9441177773770264E-2</v>
      </c>
      <c r="P509" s="73">
        <f t="shared" si="84"/>
        <v>3.7141177773770268E-2</v>
      </c>
      <c r="Q509" s="73">
        <f t="shared" si="85"/>
        <v>-2.4806469735264014E-2</v>
      </c>
      <c r="R509" s="73">
        <f t="shared" si="86"/>
        <v>6.54E-2</v>
      </c>
      <c r="S509" s="74">
        <f t="shared" si="87"/>
        <v>-9.0206469735264014E-2</v>
      </c>
      <c r="U509" s="75"/>
      <c r="V509" s="75"/>
      <c r="W509" s="75"/>
      <c r="X509" s="75"/>
      <c r="Y509" s="75"/>
      <c r="Z509" s="75"/>
      <c r="AA509" s="75"/>
      <c r="AB509" s="75"/>
      <c r="AC509" s="75"/>
      <c r="AE509" s="75"/>
      <c r="AF509" s="75"/>
      <c r="AG509" s="75"/>
      <c r="AH509" s="75"/>
      <c r="AI509" s="75"/>
      <c r="AJ509" s="75"/>
      <c r="AK509" s="75"/>
      <c r="AL509" s="75"/>
      <c r="AM509" s="75"/>
      <c r="AO509" s="75"/>
      <c r="AP509" s="75"/>
      <c r="AQ509" s="75"/>
      <c r="AR509" s="75"/>
      <c r="AS509" s="75"/>
      <c r="AT509" s="75"/>
      <c r="AU509" s="75"/>
      <c r="AV509" s="75"/>
      <c r="AW509" s="75"/>
    </row>
    <row r="510" spans="1:49">
      <c r="A510" s="69">
        <v>24869</v>
      </c>
      <c r="B510" s="82">
        <v>-2.6100000000000002E-2</v>
      </c>
      <c r="C510" s="65">
        <v>-2.3300000000000001E-2</v>
      </c>
      <c r="D510" s="65">
        <v>4.1999999999999997E-3</v>
      </c>
      <c r="E510" s="65">
        <v>5.0833333333333329E-3</v>
      </c>
      <c r="F510" s="65">
        <v>5.2249999999999996E-3</v>
      </c>
      <c r="G510" s="65">
        <v>5.1541666666666663E-3</v>
      </c>
      <c r="H510" s="65">
        <v>5.3083333333333342E-3</v>
      </c>
      <c r="I510" s="65">
        <f t="shared" si="77"/>
        <v>-3.0300000000000001E-2</v>
      </c>
      <c r="J510" s="65">
        <f t="shared" si="81"/>
        <v>-3.1254166666666666E-2</v>
      </c>
      <c r="K510" s="65">
        <f t="shared" si="82"/>
        <v>-2.8608333333333336E-2</v>
      </c>
      <c r="L510" s="73">
        <f t="shared" si="78"/>
        <v>6.309150420360865E-2</v>
      </c>
      <c r="M510" s="73">
        <f t="shared" si="79"/>
        <v>5.04E-2</v>
      </c>
      <c r="N510" s="73">
        <f t="shared" si="83"/>
        <v>6.1849999999999995E-2</v>
      </c>
      <c r="O510" s="74">
        <f t="shared" si="80"/>
        <v>1.269150420360865E-2</v>
      </c>
      <c r="P510" s="73">
        <f t="shared" si="84"/>
        <v>1.2415042036086552E-3</v>
      </c>
      <c r="Q510" s="73">
        <f t="shared" si="85"/>
        <v>-3.233615664983458E-2</v>
      </c>
      <c r="R510" s="73">
        <f t="shared" si="86"/>
        <v>6.3700000000000007E-2</v>
      </c>
      <c r="S510" s="74">
        <f t="shared" si="87"/>
        <v>-9.6036156649834586E-2</v>
      </c>
      <c r="U510" s="75"/>
      <c r="V510" s="75"/>
      <c r="W510" s="75"/>
      <c r="X510" s="75"/>
      <c r="Y510" s="75"/>
      <c r="Z510" s="75"/>
      <c r="AA510" s="75"/>
      <c r="AB510" s="75"/>
      <c r="AC510" s="75"/>
      <c r="AE510" s="75"/>
      <c r="AF510" s="75"/>
      <c r="AG510" s="75"/>
      <c r="AH510" s="75"/>
      <c r="AI510" s="75"/>
      <c r="AJ510" s="75"/>
      <c r="AK510" s="75"/>
      <c r="AL510" s="75"/>
      <c r="AM510" s="75"/>
      <c r="AO510" s="75"/>
      <c r="AP510" s="75"/>
      <c r="AQ510" s="75"/>
      <c r="AR510" s="75"/>
      <c r="AS510" s="75"/>
      <c r="AT510" s="75"/>
      <c r="AU510" s="75"/>
      <c r="AV510" s="75"/>
      <c r="AW510" s="75"/>
    </row>
    <row r="511" spans="1:49">
      <c r="A511" s="69">
        <v>24898</v>
      </c>
      <c r="B511" s="82">
        <v>1.0999999999999999E-2</v>
      </c>
      <c r="C511" s="65">
        <v>-3.9900000000000005E-2</v>
      </c>
      <c r="D511" s="65">
        <v>4.3E-3</v>
      </c>
      <c r="E511" s="65">
        <v>5.0916666666666662E-3</v>
      </c>
      <c r="F511" s="65">
        <v>5.2333333333333329E-3</v>
      </c>
      <c r="G511" s="65">
        <v>5.1624999999999996E-3</v>
      </c>
      <c r="H511" s="65">
        <v>5.3416666666666664E-3</v>
      </c>
      <c r="I511" s="65">
        <f t="shared" si="77"/>
        <v>6.6999999999999994E-3</v>
      </c>
      <c r="J511" s="65">
        <f t="shared" si="81"/>
        <v>5.8374999999999998E-3</v>
      </c>
      <c r="K511" s="65">
        <f t="shared" si="82"/>
        <v>-4.5241666666666673E-2</v>
      </c>
      <c r="L511" s="73">
        <f t="shared" si="78"/>
        <v>3.2554050100728871E-2</v>
      </c>
      <c r="M511" s="73">
        <f t="shared" si="79"/>
        <v>5.16E-2</v>
      </c>
      <c r="N511" s="73">
        <f t="shared" si="83"/>
        <v>6.1949999999999991E-2</v>
      </c>
      <c r="O511" s="74">
        <f t="shared" si="80"/>
        <v>-1.9045949899271129E-2</v>
      </c>
      <c r="P511" s="73">
        <f t="shared" si="84"/>
        <v>-2.939594989927112E-2</v>
      </c>
      <c r="Q511" s="73">
        <f t="shared" si="85"/>
        <v>-8.8894718053845856E-2</v>
      </c>
      <c r="R511" s="73">
        <f t="shared" si="86"/>
        <v>6.409999999999999E-2</v>
      </c>
      <c r="S511" s="74">
        <f t="shared" si="87"/>
        <v>-0.15299471805384585</v>
      </c>
      <c r="U511" s="75"/>
      <c r="V511" s="75"/>
      <c r="W511" s="75"/>
      <c r="X511" s="75"/>
      <c r="Y511" s="75"/>
      <c r="Z511" s="75"/>
      <c r="AA511" s="75"/>
      <c r="AB511" s="75"/>
      <c r="AC511" s="75"/>
      <c r="AE511" s="75"/>
      <c r="AF511" s="75"/>
      <c r="AG511" s="75"/>
      <c r="AH511" s="75"/>
      <c r="AI511" s="75"/>
      <c r="AJ511" s="75"/>
      <c r="AK511" s="75"/>
      <c r="AL511" s="75"/>
      <c r="AM511" s="75"/>
      <c r="AO511" s="75"/>
      <c r="AP511" s="75"/>
      <c r="AQ511" s="75"/>
      <c r="AR511" s="75"/>
      <c r="AS511" s="75"/>
      <c r="AT511" s="75"/>
      <c r="AU511" s="75"/>
      <c r="AV511" s="75"/>
      <c r="AW511" s="75"/>
    </row>
    <row r="512" spans="1:49">
      <c r="A512" s="69">
        <v>24929</v>
      </c>
      <c r="B512" s="82">
        <v>8.3400000000000002E-2</v>
      </c>
      <c r="C512" s="65">
        <v>2.75E-2</v>
      </c>
      <c r="D512" s="65">
        <v>4.8999999999999998E-3</v>
      </c>
      <c r="E512" s="65">
        <v>5.1749999999999999E-3</v>
      </c>
      <c r="F512" s="65">
        <v>5.3166666666666666E-3</v>
      </c>
      <c r="G512" s="65">
        <v>5.2458333333333333E-3</v>
      </c>
      <c r="H512" s="65">
        <v>5.4833333333333331E-3</v>
      </c>
      <c r="I512" s="65">
        <f t="shared" si="77"/>
        <v>7.85E-2</v>
      </c>
      <c r="J512" s="65">
        <f t="shared" si="81"/>
        <v>7.8154166666666663E-2</v>
      </c>
      <c r="K512" s="65">
        <f t="shared" si="82"/>
        <v>2.2016666666666667E-2</v>
      </c>
      <c r="L512" s="73">
        <f t="shared" si="78"/>
        <v>7.1830083241476661E-2</v>
      </c>
      <c r="M512" s="73">
        <f t="shared" si="79"/>
        <v>5.8799999999999998E-2</v>
      </c>
      <c r="N512" s="73">
        <f t="shared" si="83"/>
        <v>6.2950000000000006E-2</v>
      </c>
      <c r="O512" s="74">
        <f t="shared" si="80"/>
        <v>1.3030083241476663E-2</v>
      </c>
      <c r="P512" s="73">
        <f t="shared" si="84"/>
        <v>8.8800832414766551E-3</v>
      </c>
      <c r="Q512" s="73">
        <f t="shared" si="85"/>
        <v>-8.2375340913866113E-2</v>
      </c>
      <c r="R512" s="73">
        <f t="shared" si="86"/>
        <v>6.5799999999999997E-2</v>
      </c>
      <c r="S512" s="74">
        <f t="shared" si="87"/>
        <v>-0.14817534091386611</v>
      </c>
      <c r="U512" s="75"/>
      <c r="V512" s="75"/>
      <c r="W512" s="75"/>
      <c r="X512" s="75"/>
      <c r="Y512" s="75"/>
      <c r="Z512" s="75"/>
      <c r="AA512" s="75"/>
      <c r="AB512" s="75"/>
      <c r="AC512" s="75"/>
      <c r="AE512" s="75"/>
      <c r="AF512" s="75"/>
      <c r="AG512" s="75"/>
      <c r="AH512" s="75"/>
      <c r="AI512" s="75"/>
      <c r="AJ512" s="75"/>
      <c r="AK512" s="75"/>
      <c r="AL512" s="75"/>
      <c r="AM512" s="75"/>
      <c r="AO512" s="75"/>
      <c r="AP512" s="75"/>
      <c r="AQ512" s="75"/>
      <c r="AR512" s="75"/>
      <c r="AS512" s="75"/>
      <c r="AT512" s="75"/>
      <c r="AU512" s="75"/>
      <c r="AV512" s="75"/>
      <c r="AW512" s="75"/>
    </row>
    <row r="513" spans="1:49">
      <c r="A513" s="69">
        <v>24959</v>
      </c>
      <c r="B513" s="82">
        <v>1.61E-2</v>
      </c>
      <c r="C513" s="65">
        <v>-6.1999999999999998E-3</v>
      </c>
      <c r="D513" s="65">
        <v>4.5999999999999999E-3</v>
      </c>
      <c r="E513" s="65">
        <v>5.2249999999999996E-3</v>
      </c>
      <c r="F513" s="65">
        <v>5.4000000000000003E-3</v>
      </c>
      <c r="G513" s="65">
        <v>5.3125000000000004E-3</v>
      </c>
      <c r="H513" s="65">
        <v>5.5166666666666662E-3</v>
      </c>
      <c r="I513" s="65">
        <f t="shared" si="77"/>
        <v>1.15E-2</v>
      </c>
      <c r="J513" s="65">
        <f t="shared" si="81"/>
        <v>1.0787499999999998E-2</v>
      </c>
      <c r="K513" s="65">
        <f t="shared" si="82"/>
        <v>-1.1716666666666667E-2</v>
      </c>
      <c r="L513" s="73">
        <f t="shared" si="78"/>
        <v>0.14363808419790436</v>
      </c>
      <c r="M513" s="73">
        <f t="shared" si="79"/>
        <v>5.5199999999999999E-2</v>
      </c>
      <c r="N513" s="73">
        <f t="shared" si="83"/>
        <v>6.3750000000000001E-2</v>
      </c>
      <c r="O513" s="74">
        <f t="shared" si="80"/>
        <v>8.843808419790436E-2</v>
      </c>
      <c r="P513" s="73">
        <f t="shared" si="84"/>
        <v>7.9888084197904358E-2</v>
      </c>
      <c r="Q513" s="73">
        <f t="shared" si="85"/>
        <v>-3.9461358542448144E-2</v>
      </c>
      <c r="R513" s="73">
        <f t="shared" si="86"/>
        <v>6.6199999999999995E-2</v>
      </c>
      <c r="S513" s="74">
        <f t="shared" si="87"/>
        <v>-0.10566135854244814</v>
      </c>
      <c r="U513" s="75"/>
      <c r="V513" s="75"/>
      <c r="W513" s="75"/>
      <c r="X513" s="75"/>
      <c r="Y513" s="75"/>
      <c r="Z513" s="75"/>
      <c r="AA513" s="75"/>
      <c r="AB513" s="75"/>
      <c r="AC513" s="75"/>
      <c r="AE513" s="75"/>
      <c r="AF513" s="75"/>
      <c r="AG513" s="75"/>
      <c r="AH513" s="75"/>
      <c r="AI513" s="75"/>
      <c r="AJ513" s="75"/>
      <c r="AK513" s="75"/>
      <c r="AL513" s="75"/>
      <c r="AM513" s="75"/>
      <c r="AO513" s="75"/>
      <c r="AP513" s="75"/>
      <c r="AQ513" s="75"/>
      <c r="AR513" s="75"/>
      <c r="AS513" s="75"/>
      <c r="AT513" s="75"/>
      <c r="AU513" s="75"/>
      <c r="AV513" s="75"/>
      <c r="AW513" s="75"/>
    </row>
    <row r="514" spans="1:49">
      <c r="A514" s="69">
        <v>24990</v>
      </c>
      <c r="B514" s="82">
        <v>1.0500000000000001E-2</v>
      </c>
      <c r="C514" s="65">
        <v>8.0700000000000008E-2</v>
      </c>
      <c r="D514" s="65">
        <v>4.1999999999999997E-3</v>
      </c>
      <c r="E514" s="65">
        <v>5.2333333333333329E-3</v>
      </c>
      <c r="F514" s="65">
        <v>5.416666666666666E-3</v>
      </c>
      <c r="G514" s="65">
        <v>5.3249999999999999E-3</v>
      </c>
      <c r="H514" s="65">
        <v>5.5166666666666662E-3</v>
      </c>
      <c r="I514" s="65">
        <f t="shared" si="77"/>
        <v>6.3000000000000009E-3</v>
      </c>
      <c r="J514" s="65">
        <f t="shared" si="81"/>
        <v>5.1750000000000008E-3</v>
      </c>
      <c r="K514" s="65">
        <f t="shared" si="82"/>
        <v>7.5183333333333338E-2</v>
      </c>
      <c r="L514" s="73">
        <f t="shared" si="78"/>
        <v>0.13409841421195567</v>
      </c>
      <c r="M514" s="73">
        <f t="shared" si="79"/>
        <v>5.04E-2</v>
      </c>
      <c r="N514" s="73">
        <f t="shared" si="83"/>
        <v>6.3899999999999998E-2</v>
      </c>
      <c r="O514" s="74">
        <f t="shared" si="80"/>
        <v>8.3698414211955674E-2</v>
      </c>
      <c r="P514" s="73">
        <f t="shared" si="84"/>
        <v>7.0198414211955676E-2</v>
      </c>
      <c r="Q514" s="73">
        <f t="shared" si="85"/>
        <v>5.1833123744225773E-2</v>
      </c>
      <c r="R514" s="73">
        <f t="shared" si="86"/>
        <v>6.6199999999999995E-2</v>
      </c>
      <c r="S514" s="74">
        <f t="shared" si="87"/>
        <v>-1.4366876255774222E-2</v>
      </c>
      <c r="U514" s="75"/>
      <c r="V514" s="75"/>
      <c r="W514" s="75"/>
      <c r="X514" s="75"/>
      <c r="Y514" s="75"/>
      <c r="Z514" s="75"/>
      <c r="AA514" s="75"/>
      <c r="AB514" s="75"/>
      <c r="AC514" s="75"/>
      <c r="AE514" s="75"/>
      <c r="AF514" s="75"/>
      <c r="AG514" s="75"/>
      <c r="AH514" s="75"/>
      <c r="AI514" s="75"/>
      <c r="AJ514" s="75"/>
      <c r="AK514" s="75"/>
      <c r="AL514" s="75"/>
      <c r="AM514" s="75"/>
      <c r="AO514" s="75"/>
      <c r="AP514" s="75"/>
      <c r="AQ514" s="75"/>
      <c r="AR514" s="75"/>
      <c r="AS514" s="75"/>
      <c r="AT514" s="75"/>
      <c r="AU514" s="75"/>
      <c r="AV514" s="75"/>
      <c r="AW514" s="75"/>
    </row>
    <row r="515" spans="1:49">
      <c r="A515" s="69">
        <v>25020</v>
      </c>
      <c r="B515" s="82">
        <v>-1.72E-2</v>
      </c>
      <c r="C515" s="65">
        <v>-6.9999999999999993E-3</v>
      </c>
      <c r="D515" s="65">
        <v>4.7999999999999996E-3</v>
      </c>
      <c r="E515" s="65">
        <v>5.1999999999999998E-3</v>
      </c>
      <c r="F515" s="65">
        <v>5.3749999999999996E-3</v>
      </c>
      <c r="G515" s="65">
        <v>5.2875000000000005E-3</v>
      </c>
      <c r="H515" s="65">
        <v>5.4416666666666667E-3</v>
      </c>
      <c r="I515" s="65">
        <f t="shared" si="77"/>
        <v>-2.1999999999999999E-2</v>
      </c>
      <c r="J515" s="65">
        <f t="shared" si="81"/>
        <v>-2.2487500000000001E-2</v>
      </c>
      <c r="K515" s="65">
        <f t="shared" si="82"/>
        <v>-1.2441666666666667E-2</v>
      </c>
      <c r="L515" s="73">
        <f t="shared" si="78"/>
        <v>6.4761101917758301E-2</v>
      </c>
      <c r="M515" s="73">
        <f t="shared" si="79"/>
        <v>5.7599999999999998E-2</v>
      </c>
      <c r="N515" s="73">
        <f t="shared" si="83"/>
        <v>6.3450000000000006E-2</v>
      </c>
      <c r="O515" s="74">
        <f t="shared" si="80"/>
        <v>7.161101917758303E-3</v>
      </c>
      <c r="P515" s="73">
        <f t="shared" si="84"/>
        <v>1.311101917758295E-3</v>
      </c>
      <c r="Q515" s="73">
        <f t="shared" si="85"/>
        <v>2.3589074753053829E-2</v>
      </c>
      <c r="R515" s="73">
        <f t="shared" si="86"/>
        <v>6.5299999999999997E-2</v>
      </c>
      <c r="S515" s="74">
        <f t="shared" si="87"/>
        <v>-4.1710925246946168E-2</v>
      </c>
      <c r="U515" s="75"/>
      <c r="V515" s="75"/>
      <c r="W515" s="75"/>
      <c r="X515" s="75"/>
      <c r="Y515" s="75"/>
      <c r="Z515" s="75"/>
      <c r="AA515" s="75"/>
      <c r="AB515" s="75"/>
      <c r="AC515" s="75"/>
      <c r="AE515" s="75"/>
      <c r="AF515" s="75"/>
      <c r="AG515" s="75"/>
      <c r="AH515" s="75"/>
      <c r="AI515" s="75"/>
      <c r="AJ515" s="75"/>
      <c r="AK515" s="75"/>
      <c r="AL515" s="75"/>
      <c r="AM515" s="75"/>
      <c r="AO515" s="75"/>
      <c r="AP515" s="75"/>
      <c r="AQ515" s="75"/>
      <c r="AR515" s="75"/>
      <c r="AS515" s="75"/>
      <c r="AT515" s="75"/>
      <c r="AU515" s="75"/>
      <c r="AV515" s="75"/>
      <c r="AW515" s="75"/>
    </row>
    <row r="516" spans="1:49">
      <c r="A516" s="69">
        <v>25051</v>
      </c>
      <c r="B516" s="82">
        <v>1.6400000000000001E-2</v>
      </c>
      <c r="C516" s="65">
        <v>4.0000000000000024E-4</v>
      </c>
      <c r="D516" s="65">
        <v>4.1999999999999997E-3</v>
      </c>
      <c r="E516" s="65">
        <v>5.0166666666666658E-3</v>
      </c>
      <c r="F516" s="65">
        <v>5.2083333333333339E-3</v>
      </c>
      <c r="G516" s="65">
        <v>5.1124999999999999E-3</v>
      </c>
      <c r="H516" s="65">
        <v>5.2250000000000005E-3</v>
      </c>
      <c r="I516" s="65">
        <f t="shared" si="77"/>
        <v>1.2200000000000003E-2</v>
      </c>
      <c r="J516" s="65">
        <f t="shared" si="81"/>
        <v>1.1287500000000002E-2</v>
      </c>
      <c r="K516" s="65">
        <f t="shared" si="82"/>
        <v>-4.8250000000000003E-3</v>
      </c>
      <c r="L516" s="73">
        <f t="shared" si="78"/>
        <v>8.9852149032436879E-2</v>
      </c>
      <c r="M516" s="73">
        <f t="shared" si="79"/>
        <v>5.04E-2</v>
      </c>
      <c r="N516" s="73">
        <f t="shared" si="83"/>
        <v>6.1350000000000002E-2</v>
      </c>
      <c r="O516" s="74">
        <f t="shared" si="80"/>
        <v>3.9452149032436878E-2</v>
      </c>
      <c r="P516" s="73">
        <f t="shared" si="84"/>
        <v>2.8502149032436877E-2</v>
      </c>
      <c r="Q516" s="73">
        <f t="shared" si="85"/>
        <v>3.069804769295903E-2</v>
      </c>
      <c r="R516" s="73">
        <f t="shared" si="86"/>
        <v>6.2700000000000006E-2</v>
      </c>
      <c r="S516" s="74">
        <f t="shared" si="87"/>
        <v>-3.2001952307040976E-2</v>
      </c>
      <c r="U516" s="75"/>
      <c r="V516" s="75"/>
      <c r="W516" s="75"/>
      <c r="X516" s="75"/>
      <c r="Y516" s="75"/>
      <c r="Z516" s="75"/>
      <c r="AA516" s="75"/>
      <c r="AB516" s="75"/>
      <c r="AC516" s="75"/>
      <c r="AE516" s="75"/>
      <c r="AF516" s="75"/>
      <c r="AG516" s="75"/>
      <c r="AH516" s="75"/>
      <c r="AI516" s="75"/>
      <c r="AJ516" s="75"/>
      <c r="AK516" s="75"/>
      <c r="AL516" s="75"/>
      <c r="AM516" s="75"/>
      <c r="AO516" s="75"/>
      <c r="AP516" s="75"/>
      <c r="AQ516" s="75"/>
      <c r="AR516" s="75"/>
      <c r="AS516" s="75"/>
      <c r="AT516" s="75"/>
      <c r="AU516" s="75"/>
      <c r="AV516" s="75"/>
      <c r="AW516" s="75"/>
    </row>
    <row r="517" spans="1:49">
      <c r="A517" s="69">
        <v>25082</v>
      </c>
      <c r="B517" s="82">
        <v>0.04</v>
      </c>
      <c r="C517" s="65">
        <v>0.01</v>
      </c>
      <c r="D517" s="65">
        <v>4.4000000000000003E-3</v>
      </c>
      <c r="E517" s="65">
        <v>4.9750000000000003E-3</v>
      </c>
      <c r="F517" s="65">
        <v>5.1916666666666665E-3</v>
      </c>
      <c r="G517" s="65">
        <v>5.0833333333333329E-3</v>
      </c>
      <c r="H517" s="65">
        <v>5.2250000000000005E-3</v>
      </c>
      <c r="I517" s="65">
        <f t="shared" si="77"/>
        <v>3.56E-2</v>
      </c>
      <c r="J517" s="65">
        <f t="shared" si="81"/>
        <v>3.4916666666666665E-2</v>
      </c>
      <c r="K517" s="65">
        <f t="shared" si="82"/>
        <v>4.7749999999999997E-3</v>
      </c>
      <c r="L517" s="73">
        <f t="shared" si="78"/>
        <v>9.5964257390962926E-2</v>
      </c>
      <c r="M517" s="73">
        <f t="shared" si="79"/>
        <v>5.28E-2</v>
      </c>
      <c r="N517" s="73">
        <f t="shared" si="83"/>
        <v>6.0999999999999999E-2</v>
      </c>
      <c r="O517" s="74">
        <f t="shared" si="80"/>
        <v>4.3164257390962926E-2</v>
      </c>
      <c r="P517" s="73">
        <f t="shared" si="84"/>
        <v>3.4964257390962927E-2</v>
      </c>
      <c r="Q517" s="73">
        <f t="shared" si="85"/>
        <v>4.4871051058806399E-2</v>
      </c>
      <c r="R517" s="73">
        <f t="shared" si="86"/>
        <v>6.2700000000000006E-2</v>
      </c>
      <c r="S517" s="74">
        <f t="shared" si="87"/>
        <v>-1.7828948941193606E-2</v>
      </c>
      <c r="U517" s="75"/>
      <c r="V517" s="75"/>
      <c r="W517" s="75"/>
      <c r="X517" s="75"/>
      <c r="Y517" s="75"/>
      <c r="Z517" s="75"/>
      <c r="AA517" s="75"/>
      <c r="AB517" s="75"/>
      <c r="AC517" s="75"/>
      <c r="AE517" s="75"/>
      <c r="AF517" s="75"/>
      <c r="AG517" s="75"/>
      <c r="AH517" s="75"/>
      <c r="AI517" s="75"/>
      <c r="AJ517" s="75"/>
      <c r="AK517" s="75"/>
      <c r="AL517" s="75"/>
      <c r="AM517" s="75"/>
      <c r="AO517" s="75"/>
      <c r="AP517" s="75"/>
      <c r="AQ517" s="75"/>
      <c r="AR517" s="75"/>
      <c r="AS517" s="75"/>
      <c r="AT517" s="75"/>
      <c r="AU517" s="75"/>
      <c r="AV517" s="75"/>
      <c r="AW517" s="75"/>
    </row>
    <row r="518" spans="1:49">
      <c r="A518" s="69">
        <v>25112</v>
      </c>
      <c r="B518" s="82">
        <v>8.6999999999999994E-3</v>
      </c>
      <c r="C518" s="65">
        <v>8.6E-3</v>
      </c>
      <c r="D518" s="65">
        <v>4.4999999999999997E-3</v>
      </c>
      <c r="E518" s="65">
        <v>5.0749999999999997E-3</v>
      </c>
      <c r="F518" s="65">
        <v>5.2666666666666669E-3</v>
      </c>
      <c r="G518" s="65">
        <v>5.1708333333333337E-3</v>
      </c>
      <c r="H518" s="65">
        <v>5.3333333333333332E-3</v>
      </c>
      <c r="I518" s="65">
        <f t="shared" ref="I518:I581" si="88">B518-D518</f>
        <v>4.1999999999999997E-3</v>
      </c>
      <c r="J518" s="65">
        <f t="shared" si="81"/>
        <v>3.5291666666666657E-3</v>
      </c>
      <c r="K518" s="65">
        <f t="shared" si="82"/>
        <v>3.2666666666666669E-3</v>
      </c>
      <c r="L518" s="73">
        <f t="shared" si="78"/>
        <v>0.1368769502573679</v>
      </c>
      <c r="M518" s="73">
        <f t="shared" si="79"/>
        <v>5.3999999999999992E-2</v>
      </c>
      <c r="N518" s="73">
        <f t="shared" si="83"/>
        <v>6.2050000000000008E-2</v>
      </c>
      <c r="O518" s="74">
        <f t="shared" si="80"/>
        <v>8.287695025736791E-2</v>
      </c>
      <c r="P518" s="73">
        <f t="shared" si="84"/>
        <v>7.4826950257367894E-2</v>
      </c>
      <c r="Q518" s="73">
        <f t="shared" si="85"/>
        <v>0.11779480494050931</v>
      </c>
      <c r="R518" s="73">
        <f t="shared" si="86"/>
        <v>6.4000000000000001E-2</v>
      </c>
      <c r="S518" s="74">
        <f t="shared" si="87"/>
        <v>5.3794804940509311E-2</v>
      </c>
      <c r="U518" s="75"/>
      <c r="V518" s="75"/>
      <c r="W518" s="75"/>
      <c r="X518" s="75"/>
      <c r="Y518" s="75"/>
      <c r="Z518" s="75"/>
      <c r="AA518" s="75"/>
      <c r="AB518" s="75"/>
      <c r="AC518" s="75"/>
      <c r="AE518" s="75"/>
      <c r="AF518" s="75"/>
      <c r="AG518" s="75"/>
      <c r="AH518" s="75"/>
      <c r="AI518" s="75"/>
      <c r="AJ518" s="75"/>
      <c r="AK518" s="75"/>
      <c r="AL518" s="75"/>
      <c r="AM518" s="75"/>
      <c r="AO518" s="75"/>
      <c r="AP518" s="75"/>
      <c r="AQ518" s="75"/>
      <c r="AR518" s="75"/>
      <c r="AS518" s="75"/>
      <c r="AT518" s="75"/>
      <c r="AU518" s="75"/>
      <c r="AV518" s="75"/>
      <c r="AW518" s="75"/>
    </row>
    <row r="519" spans="1:49">
      <c r="A519" s="69">
        <v>25143</v>
      </c>
      <c r="B519" s="82">
        <v>5.3100000000000001E-2</v>
      </c>
      <c r="C519" s="65">
        <v>7.8099999999999989E-2</v>
      </c>
      <c r="D519" s="65">
        <v>4.3E-3</v>
      </c>
      <c r="E519" s="65">
        <v>5.1583333333333333E-3</v>
      </c>
      <c r="F519" s="65">
        <v>5.3749999999999996E-3</v>
      </c>
      <c r="G519" s="65">
        <v>5.266666666666666E-3</v>
      </c>
      <c r="H519" s="65">
        <v>5.4916666666666673E-3</v>
      </c>
      <c r="I519" s="65">
        <f t="shared" si="88"/>
        <v>4.8800000000000003E-2</v>
      </c>
      <c r="J519" s="65">
        <f t="shared" si="81"/>
        <v>4.7833333333333339E-2</v>
      </c>
      <c r="K519" s="65">
        <f t="shared" si="82"/>
        <v>7.2608333333333316E-2</v>
      </c>
      <c r="L519" s="73">
        <f t="shared" si="78"/>
        <v>0.18951327999605971</v>
      </c>
      <c r="M519" s="73">
        <f t="shared" si="79"/>
        <v>5.16E-2</v>
      </c>
      <c r="N519" s="73">
        <f t="shared" si="83"/>
        <v>6.3199999999999992E-2</v>
      </c>
      <c r="O519" s="74">
        <f t="shared" si="80"/>
        <v>0.13791327999605971</v>
      </c>
      <c r="P519" s="73">
        <f t="shared" si="84"/>
        <v>0.12631327999605974</v>
      </c>
      <c r="Q519" s="73">
        <f t="shared" si="85"/>
        <v>0.17079041990319954</v>
      </c>
      <c r="R519" s="73">
        <f t="shared" si="86"/>
        <v>6.5900000000000014E-2</v>
      </c>
      <c r="S519" s="74">
        <f t="shared" si="87"/>
        <v>0.10489041990319953</v>
      </c>
      <c r="U519" s="75"/>
      <c r="V519" s="75"/>
      <c r="W519" s="75"/>
      <c r="X519" s="75"/>
      <c r="Y519" s="75"/>
      <c r="Z519" s="75"/>
      <c r="AA519" s="75"/>
      <c r="AB519" s="75"/>
      <c r="AC519" s="75"/>
      <c r="AE519" s="75"/>
      <c r="AF519" s="75"/>
      <c r="AG519" s="75"/>
      <c r="AH519" s="75"/>
      <c r="AI519" s="75"/>
      <c r="AJ519" s="75"/>
      <c r="AK519" s="75"/>
      <c r="AL519" s="75"/>
      <c r="AM519" s="75"/>
      <c r="AO519" s="75"/>
      <c r="AP519" s="75"/>
      <c r="AQ519" s="75"/>
      <c r="AR519" s="75"/>
      <c r="AS519" s="75"/>
      <c r="AT519" s="75"/>
      <c r="AU519" s="75"/>
      <c r="AV519" s="75"/>
      <c r="AW519" s="75"/>
    </row>
    <row r="520" spans="1:49">
      <c r="A520" s="69">
        <v>25173</v>
      </c>
      <c r="B520" s="82">
        <v>-4.02E-2</v>
      </c>
      <c r="C520" s="65">
        <v>-3.0899999999999997E-2</v>
      </c>
      <c r="D520" s="65">
        <v>4.8999999999999998E-3</v>
      </c>
      <c r="E520" s="65">
        <v>5.3749999999999996E-3</v>
      </c>
      <c r="F520" s="65">
        <v>5.5500000000000002E-3</v>
      </c>
      <c r="G520" s="65">
        <v>5.4625000000000003E-3</v>
      </c>
      <c r="H520" s="65">
        <v>5.7250000000000001E-3</v>
      </c>
      <c r="I520" s="65">
        <f t="shared" si="88"/>
        <v>-4.5100000000000001E-2</v>
      </c>
      <c r="J520" s="65">
        <f t="shared" si="81"/>
        <v>-4.5662500000000002E-2</v>
      </c>
      <c r="K520" s="65">
        <f t="shared" si="82"/>
        <v>-3.6624999999999998E-2</v>
      </c>
      <c r="L520" s="73">
        <f t="shared" si="78"/>
        <v>0.11081421107240508</v>
      </c>
      <c r="M520" s="73">
        <f t="shared" si="79"/>
        <v>5.8799999999999998E-2</v>
      </c>
      <c r="N520" s="73">
        <f t="shared" si="83"/>
        <v>6.5549999999999997E-2</v>
      </c>
      <c r="O520" s="74">
        <f t="shared" si="80"/>
        <v>5.201421107240508E-2</v>
      </c>
      <c r="P520" s="73">
        <f t="shared" si="84"/>
        <v>4.5264211072405081E-2</v>
      </c>
      <c r="Q520" s="73">
        <f t="shared" si="85"/>
        <v>0.10306532755997488</v>
      </c>
      <c r="R520" s="73">
        <f t="shared" si="86"/>
        <v>6.8699999999999997E-2</v>
      </c>
      <c r="S520" s="74">
        <f t="shared" si="87"/>
        <v>3.4365327559974887E-2</v>
      </c>
      <c r="U520" s="75"/>
      <c r="V520" s="75"/>
      <c r="W520" s="75"/>
      <c r="X520" s="75"/>
      <c r="Y520" s="75"/>
      <c r="Z520" s="75"/>
      <c r="AA520" s="75"/>
      <c r="AB520" s="75"/>
      <c r="AC520" s="75"/>
      <c r="AE520" s="75"/>
      <c r="AF520" s="75"/>
      <c r="AG520" s="75"/>
      <c r="AH520" s="75"/>
      <c r="AI520" s="75"/>
      <c r="AJ520" s="75"/>
      <c r="AK520" s="75"/>
      <c r="AL520" s="75"/>
      <c r="AM520" s="75"/>
      <c r="AO520" s="75"/>
      <c r="AP520" s="75"/>
      <c r="AQ520" s="75"/>
      <c r="AR520" s="75"/>
      <c r="AS520" s="75"/>
      <c r="AT520" s="75"/>
      <c r="AU520" s="75"/>
      <c r="AV520" s="75"/>
      <c r="AW520" s="75"/>
    </row>
    <row r="521" spans="1:49">
      <c r="A521" s="69">
        <v>25204</v>
      </c>
      <c r="B521" s="82">
        <v>-6.7999999999999996E-3</v>
      </c>
      <c r="C521" s="65">
        <v>1.6899999999999998E-2</v>
      </c>
      <c r="D521" s="65">
        <v>5.0000000000000001E-3</v>
      </c>
      <c r="E521" s="65">
        <v>5.4916666666666673E-3</v>
      </c>
      <c r="F521" s="65">
        <v>5.6083333333333341E-3</v>
      </c>
      <c r="G521" s="65">
        <v>5.5500000000000002E-3</v>
      </c>
      <c r="H521" s="65">
        <v>5.8666666666666667E-3</v>
      </c>
      <c r="I521" s="65">
        <f t="shared" si="88"/>
        <v>-1.18E-2</v>
      </c>
      <c r="J521" s="65">
        <f t="shared" si="81"/>
        <v>-1.235E-2</v>
      </c>
      <c r="K521" s="65">
        <f t="shared" si="82"/>
        <v>1.1033333333333332E-2</v>
      </c>
      <c r="L521" s="73">
        <f t="shared" si="78"/>
        <v>0.15223046938601881</v>
      </c>
      <c r="M521" s="73">
        <f t="shared" si="79"/>
        <v>0.06</v>
      </c>
      <c r="N521" s="73">
        <f t="shared" si="83"/>
        <v>6.6600000000000006E-2</v>
      </c>
      <c r="O521" s="74">
        <f t="shared" si="80"/>
        <v>9.223046938601881E-2</v>
      </c>
      <c r="P521" s="73">
        <f t="shared" si="84"/>
        <v>8.5630469386018801E-2</v>
      </c>
      <c r="Q521" s="73">
        <f t="shared" si="85"/>
        <v>0.11258394326099808</v>
      </c>
      <c r="R521" s="73">
        <f t="shared" si="86"/>
        <v>7.0400000000000004E-2</v>
      </c>
      <c r="S521" s="74">
        <f t="shared" si="87"/>
        <v>4.2183943260998072E-2</v>
      </c>
      <c r="U521" s="75"/>
      <c r="V521" s="75"/>
      <c r="W521" s="75"/>
      <c r="X521" s="75"/>
      <c r="Y521" s="75"/>
      <c r="Z521" s="75"/>
      <c r="AA521" s="75"/>
      <c r="AB521" s="75"/>
      <c r="AC521" s="75"/>
      <c r="AE521" s="75"/>
      <c r="AF521" s="75"/>
      <c r="AG521" s="75"/>
      <c r="AH521" s="75"/>
      <c r="AI521" s="75"/>
      <c r="AJ521" s="75"/>
      <c r="AK521" s="75"/>
      <c r="AL521" s="75"/>
      <c r="AM521" s="75"/>
      <c r="AO521" s="75"/>
      <c r="AP521" s="75"/>
      <c r="AQ521" s="75"/>
      <c r="AR521" s="75"/>
      <c r="AS521" s="75"/>
      <c r="AT521" s="75"/>
      <c r="AU521" s="75"/>
      <c r="AV521" s="75"/>
      <c r="AW521" s="75"/>
    </row>
    <row r="522" spans="1:49">
      <c r="A522" s="69">
        <v>25235</v>
      </c>
      <c r="B522" s="82">
        <v>-4.2599999999999999E-2</v>
      </c>
      <c r="C522" s="65">
        <v>-5.3200000000000004E-2</v>
      </c>
      <c r="D522" s="65">
        <v>4.5999999999999999E-3</v>
      </c>
      <c r="E522" s="65">
        <v>5.5500000000000002E-3</v>
      </c>
      <c r="F522" s="65">
        <v>5.6416666666666664E-3</v>
      </c>
      <c r="G522" s="65">
        <v>5.5958333333333329E-3</v>
      </c>
      <c r="H522" s="65">
        <v>5.9416666666666663E-3</v>
      </c>
      <c r="I522" s="65">
        <f t="shared" si="88"/>
        <v>-4.7199999999999999E-2</v>
      </c>
      <c r="J522" s="65">
        <f t="shared" si="81"/>
        <v>-4.8195833333333334E-2</v>
      </c>
      <c r="K522" s="65">
        <f t="shared" si="82"/>
        <v>-5.9141666666666669E-2</v>
      </c>
      <c r="L522" s="73">
        <f t="shared" si="78"/>
        <v>0.13270916047866765</v>
      </c>
      <c r="M522" s="73">
        <f t="shared" si="79"/>
        <v>5.5199999999999999E-2</v>
      </c>
      <c r="N522" s="73">
        <f t="shared" si="83"/>
        <v>6.7149999999999987E-2</v>
      </c>
      <c r="O522" s="74">
        <f t="shared" si="80"/>
        <v>7.7509160478667655E-2</v>
      </c>
      <c r="P522" s="73">
        <f t="shared" si="84"/>
        <v>6.5559160478667666E-2</v>
      </c>
      <c r="Q522" s="73">
        <f t="shared" si="85"/>
        <v>7.8524088747326193E-2</v>
      </c>
      <c r="R522" s="73">
        <f t="shared" si="86"/>
        <v>7.1300000000000002E-2</v>
      </c>
      <c r="S522" s="74">
        <f t="shared" si="87"/>
        <v>7.2240887473261906E-3</v>
      </c>
      <c r="U522" s="75"/>
      <c r="V522" s="75"/>
      <c r="W522" s="75"/>
      <c r="X522" s="75"/>
      <c r="Y522" s="75"/>
      <c r="Z522" s="75"/>
      <c r="AA522" s="75"/>
      <c r="AB522" s="75"/>
      <c r="AC522" s="75"/>
      <c r="AE522" s="75"/>
      <c r="AF522" s="75"/>
      <c r="AG522" s="75"/>
      <c r="AH522" s="75"/>
      <c r="AI522" s="75"/>
      <c r="AJ522" s="75"/>
      <c r="AK522" s="75"/>
      <c r="AL522" s="75"/>
      <c r="AM522" s="75"/>
      <c r="AO522" s="75"/>
      <c r="AP522" s="75"/>
      <c r="AQ522" s="75"/>
      <c r="AR522" s="75"/>
      <c r="AS522" s="75"/>
      <c r="AT522" s="75"/>
      <c r="AU522" s="75"/>
      <c r="AV522" s="75"/>
      <c r="AW522" s="75"/>
    </row>
    <row r="523" spans="1:49">
      <c r="A523" s="69">
        <v>25263</v>
      </c>
      <c r="B523" s="82">
        <v>3.5900000000000001E-2</v>
      </c>
      <c r="C523" s="65">
        <v>-9.6000000000000009E-3</v>
      </c>
      <c r="D523" s="65">
        <v>4.7000000000000002E-3</v>
      </c>
      <c r="E523" s="65">
        <v>5.7083333333333326E-3</v>
      </c>
      <c r="F523" s="65">
        <v>5.7916666666666672E-3</v>
      </c>
      <c r="G523" s="65">
        <v>5.7499999999999999E-3</v>
      </c>
      <c r="H523" s="65">
        <v>6.0583333333333331E-3</v>
      </c>
      <c r="I523" s="65">
        <f t="shared" si="88"/>
        <v>3.1200000000000002E-2</v>
      </c>
      <c r="J523" s="65">
        <f t="shared" si="81"/>
        <v>3.0150000000000003E-2</v>
      </c>
      <c r="K523" s="65">
        <f t="shared" si="82"/>
        <v>-1.5658333333333333E-2</v>
      </c>
      <c r="L523" s="73">
        <f t="shared" si="78"/>
        <v>0.16060674514327555</v>
      </c>
      <c r="M523" s="73">
        <f t="shared" si="79"/>
        <v>5.6400000000000006E-2</v>
      </c>
      <c r="N523" s="73">
        <f t="shared" si="83"/>
        <v>6.9000000000000006E-2</v>
      </c>
      <c r="O523" s="74">
        <f t="shared" si="80"/>
        <v>0.10420674514327555</v>
      </c>
      <c r="P523" s="73">
        <f t="shared" si="84"/>
        <v>9.1606745143275548E-2</v>
      </c>
      <c r="Q523" s="73">
        <f t="shared" si="85"/>
        <v>0.11256145973893505</v>
      </c>
      <c r="R523" s="73">
        <f t="shared" si="86"/>
        <v>7.2700000000000001E-2</v>
      </c>
      <c r="S523" s="74">
        <f t="shared" si="87"/>
        <v>3.9861459738935054E-2</v>
      </c>
      <c r="U523" s="75"/>
      <c r="V523" s="75"/>
      <c r="W523" s="75"/>
      <c r="X523" s="75"/>
      <c r="Y523" s="75"/>
      <c r="Z523" s="75"/>
      <c r="AA523" s="75"/>
      <c r="AB523" s="75"/>
      <c r="AC523" s="75"/>
      <c r="AE523" s="75"/>
      <c r="AF523" s="75"/>
      <c r="AG523" s="75"/>
      <c r="AH523" s="75"/>
      <c r="AI523" s="75"/>
      <c r="AJ523" s="75"/>
      <c r="AK523" s="75"/>
      <c r="AL523" s="75"/>
      <c r="AM523" s="75"/>
      <c r="AO523" s="75"/>
      <c r="AP523" s="75"/>
      <c r="AQ523" s="75"/>
      <c r="AR523" s="75"/>
      <c r="AS523" s="75"/>
      <c r="AT523" s="75"/>
      <c r="AU523" s="75"/>
      <c r="AV523" s="75"/>
      <c r="AW523" s="75"/>
    </row>
    <row r="524" spans="1:49">
      <c r="A524" s="69">
        <v>25294</v>
      </c>
      <c r="B524" s="82">
        <v>2.29E-2</v>
      </c>
      <c r="C524" s="65">
        <v>1.3899999999999999E-2</v>
      </c>
      <c r="D524" s="65">
        <v>5.4999999999999997E-3</v>
      </c>
      <c r="E524" s="65">
        <v>5.7416666666666658E-3</v>
      </c>
      <c r="F524" s="65">
        <v>5.8499999999999993E-3</v>
      </c>
      <c r="G524" s="65">
        <v>5.7958333333333334E-3</v>
      </c>
      <c r="H524" s="65">
        <v>6.083333333333333E-3</v>
      </c>
      <c r="I524" s="65">
        <f t="shared" si="88"/>
        <v>1.7399999999999999E-2</v>
      </c>
      <c r="J524" s="65">
        <f t="shared" si="81"/>
        <v>1.7104166666666667E-2</v>
      </c>
      <c r="K524" s="65">
        <f t="shared" si="82"/>
        <v>7.8166666666666662E-3</v>
      </c>
      <c r="L524" s="73">
        <f t="shared" si="78"/>
        <v>9.57953106950864E-2</v>
      </c>
      <c r="M524" s="73">
        <f t="shared" si="79"/>
        <v>6.6000000000000003E-2</v>
      </c>
      <c r="N524" s="73">
        <f t="shared" si="83"/>
        <v>6.9550000000000001E-2</v>
      </c>
      <c r="O524" s="74">
        <f t="shared" si="80"/>
        <v>2.9795310695086397E-2</v>
      </c>
      <c r="P524" s="73">
        <f t="shared" si="84"/>
        <v>2.6245310695086399E-2</v>
      </c>
      <c r="Q524" s="73">
        <f t="shared" si="85"/>
        <v>9.7835585429981942E-2</v>
      </c>
      <c r="R524" s="73">
        <f t="shared" si="86"/>
        <v>7.2999999999999995E-2</v>
      </c>
      <c r="S524" s="74">
        <f t="shared" si="87"/>
        <v>2.4835585429981946E-2</v>
      </c>
      <c r="U524" s="75"/>
      <c r="V524" s="75"/>
      <c r="W524" s="75"/>
      <c r="X524" s="75"/>
      <c r="Y524" s="75"/>
      <c r="Z524" s="75"/>
      <c r="AA524" s="75"/>
      <c r="AB524" s="75"/>
      <c r="AC524" s="75"/>
      <c r="AE524" s="75"/>
      <c r="AF524" s="75"/>
      <c r="AG524" s="75"/>
      <c r="AH524" s="75"/>
      <c r="AI524" s="75"/>
      <c r="AJ524" s="75"/>
      <c r="AK524" s="75"/>
      <c r="AL524" s="75"/>
      <c r="AM524" s="75"/>
      <c r="AO524" s="75"/>
      <c r="AP524" s="75"/>
      <c r="AQ524" s="75"/>
      <c r="AR524" s="75"/>
      <c r="AS524" s="75"/>
      <c r="AT524" s="75"/>
      <c r="AU524" s="75"/>
      <c r="AV524" s="75"/>
      <c r="AW524" s="75"/>
    </row>
    <row r="525" spans="1:49">
      <c r="A525" s="69">
        <v>25324</v>
      </c>
      <c r="B525" s="82">
        <v>2.5999999999999999E-3</v>
      </c>
      <c r="C525" s="65">
        <v>-5.9999999999999984E-4</v>
      </c>
      <c r="D525" s="65">
        <v>4.7000000000000002E-3</v>
      </c>
      <c r="E525" s="65">
        <v>5.6583333333333329E-3</v>
      </c>
      <c r="F525" s="65">
        <v>5.7999999999999996E-3</v>
      </c>
      <c r="G525" s="65">
        <v>5.7291666666666663E-3</v>
      </c>
      <c r="H525" s="65">
        <v>5.966666666666667E-3</v>
      </c>
      <c r="I525" s="65">
        <f t="shared" si="88"/>
        <v>-2.1000000000000003E-3</v>
      </c>
      <c r="J525" s="65">
        <f t="shared" si="81"/>
        <v>-3.1291666666666664E-3</v>
      </c>
      <c r="K525" s="65">
        <f t="shared" si="82"/>
        <v>-6.5666666666666668E-3</v>
      </c>
      <c r="L525" s="73">
        <f t="shared" si="78"/>
        <v>8.1236471314726666E-2</v>
      </c>
      <c r="M525" s="73">
        <f t="shared" si="79"/>
        <v>5.6400000000000006E-2</v>
      </c>
      <c r="N525" s="73">
        <f t="shared" si="83"/>
        <v>6.8749999999999992E-2</v>
      </c>
      <c r="O525" s="74">
        <f t="shared" si="80"/>
        <v>2.483647131472666E-2</v>
      </c>
      <c r="P525" s="73">
        <f t="shared" si="84"/>
        <v>1.2486471314726674E-2</v>
      </c>
      <c r="Q525" s="73">
        <f t="shared" si="85"/>
        <v>0.1040218193587481</v>
      </c>
      <c r="R525" s="73">
        <f t="shared" si="86"/>
        <v>7.1599999999999997E-2</v>
      </c>
      <c r="S525" s="74">
        <f t="shared" si="87"/>
        <v>3.2421819358748105E-2</v>
      </c>
      <c r="U525" s="75"/>
      <c r="V525" s="75"/>
      <c r="W525" s="75"/>
      <c r="X525" s="75"/>
      <c r="Y525" s="75"/>
      <c r="Z525" s="75"/>
      <c r="AA525" s="75"/>
      <c r="AB525" s="75"/>
      <c r="AC525" s="75"/>
      <c r="AE525" s="75"/>
      <c r="AF525" s="75"/>
      <c r="AG525" s="75"/>
      <c r="AH525" s="75"/>
      <c r="AI525" s="75"/>
      <c r="AJ525" s="75"/>
      <c r="AK525" s="75"/>
      <c r="AL525" s="75"/>
      <c r="AM525" s="75"/>
      <c r="AO525" s="75"/>
      <c r="AP525" s="75"/>
      <c r="AQ525" s="75"/>
      <c r="AR525" s="75"/>
      <c r="AS525" s="75"/>
      <c r="AT525" s="75"/>
      <c r="AU525" s="75"/>
      <c r="AV525" s="75"/>
      <c r="AW525" s="75"/>
    </row>
    <row r="526" spans="1:49">
      <c r="A526" s="69">
        <v>25355</v>
      </c>
      <c r="B526" s="82">
        <v>-5.4199999999999998E-2</v>
      </c>
      <c r="C526" s="65">
        <v>-5.16E-2</v>
      </c>
      <c r="D526" s="65">
        <v>5.4999999999999997E-3</v>
      </c>
      <c r="E526" s="65">
        <v>5.816666666666667E-3</v>
      </c>
      <c r="F526" s="65">
        <v>5.9333333333333339E-3</v>
      </c>
      <c r="G526" s="65">
        <v>5.875E-3</v>
      </c>
      <c r="H526" s="65">
        <v>6.1750000000000008E-3</v>
      </c>
      <c r="I526" s="65">
        <f t="shared" si="88"/>
        <v>-5.9699999999999996E-2</v>
      </c>
      <c r="J526" s="65">
        <f t="shared" si="81"/>
        <v>-6.0074999999999996E-2</v>
      </c>
      <c r="K526" s="65">
        <f t="shared" si="82"/>
        <v>-5.7775E-2</v>
      </c>
      <c r="L526" s="73">
        <f t="shared" si="78"/>
        <v>1.200737710981592E-2</v>
      </c>
      <c r="M526" s="73">
        <f t="shared" si="79"/>
        <v>6.6000000000000003E-2</v>
      </c>
      <c r="N526" s="73">
        <f t="shared" si="83"/>
        <v>7.0500000000000007E-2</v>
      </c>
      <c r="O526" s="74">
        <f t="shared" si="80"/>
        <v>-5.3992622890184083E-2</v>
      </c>
      <c r="P526" s="73">
        <f t="shared" si="84"/>
        <v>-5.8492622890184087E-2</v>
      </c>
      <c r="Q526" s="73">
        <f t="shared" si="85"/>
        <v>-3.1133253002834649E-2</v>
      </c>
      <c r="R526" s="73">
        <f t="shared" si="86"/>
        <v>7.4100000000000013E-2</v>
      </c>
      <c r="S526" s="74">
        <f t="shared" si="87"/>
        <v>-0.10523325300283466</v>
      </c>
      <c r="U526" s="75"/>
      <c r="V526" s="75"/>
      <c r="W526" s="75"/>
      <c r="X526" s="75"/>
      <c r="Y526" s="75"/>
      <c r="Z526" s="75"/>
      <c r="AA526" s="75"/>
      <c r="AB526" s="75"/>
      <c r="AC526" s="75"/>
      <c r="AE526" s="75"/>
      <c r="AF526" s="75"/>
      <c r="AG526" s="75"/>
      <c r="AH526" s="75"/>
      <c r="AI526" s="75"/>
      <c r="AJ526" s="75"/>
      <c r="AK526" s="75"/>
      <c r="AL526" s="75"/>
      <c r="AM526" s="75"/>
      <c r="AO526" s="75"/>
      <c r="AP526" s="75"/>
      <c r="AQ526" s="75"/>
      <c r="AR526" s="75"/>
      <c r="AS526" s="75"/>
      <c r="AT526" s="75"/>
      <c r="AU526" s="75"/>
      <c r="AV526" s="75"/>
      <c r="AW526" s="75"/>
    </row>
    <row r="527" spans="1:49">
      <c r="A527" s="69">
        <v>25385</v>
      </c>
      <c r="B527" s="82">
        <v>-5.8700000000000002E-2</v>
      </c>
      <c r="C527" s="65">
        <v>-3.6299999999999999E-2</v>
      </c>
      <c r="D527" s="65">
        <v>5.1999999999999998E-3</v>
      </c>
      <c r="E527" s="65">
        <v>5.8999999999999999E-3</v>
      </c>
      <c r="F527" s="65">
        <v>6.0333333333333341E-3</v>
      </c>
      <c r="G527" s="65">
        <v>5.966666666666667E-3</v>
      </c>
      <c r="H527" s="65">
        <v>6.2666666666666669E-3</v>
      </c>
      <c r="I527" s="65">
        <f t="shared" si="88"/>
        <v>-6.3899999999999998E-2</v>
      </c>
      <c r="J527" s="65">
        <f t="shared" si="81"/>
        <v>-6.4666666666666664E-2</v>
      </c>
      <c r="K527" s="65">
        <f t="shared" si="82"/>
        <v>-4.2566666666666669E-2</v>
      </c>
      <c r="L527" s="73">
        <f t="shared" si="78"/>
        <v>-3.0725942131187289E-2</v>
      </c>
      <c r="M527" s="73">
        <f t="shared" si="79"/>
        <v>6.2399999999999997E-2</v>
      </c>
      <c r="N527" s="73">
        <f t="shared" si="83"/>
        <v>7.1599999999999997E-2</v>
      </c>
      <c r="O527" s="74">
        <f t="shared" si="80"/>
        <v>-9.3125942131187286E-2</v>
      </c>
      <c r="P527" s="73">
        <f t="shared" si="84"/>
        <v>-0.10232594213118729</v>
      </c>
      <c r="Q527" s="73">
        <f t="shared" si="85"/>
        <v>-5.9721164067303212E-2</v>
      </c>
      <c r="R527" s="73">
        <f t="shared" si="86"/>
        <v>7.5200000000000003E-2</v>
      </c>
      <c r="S527" s="74">
        <f t="shared" si="87"/>
        <v>-0.1349211640673032</v>
      </c>
      <c r="U527" s="75"/>
      <c r="V527" s="75"/>
      <c r="W527" s="75"/>
      <c r="X527" s="75"/>
      <c r="Y527" s="75"/>
      <c r="Z527" s="75"/>
      <c r="AA527" s="75"/>
      <c r="AB527" s="75"/>
      <c r="AC527" s="75"/>
      <c r="AE527" s="75"/>
      <c r="AF527" s="75"/>
      <c r="AG527" s="75"/>
      <c r="AH527" s="75"/>
      <c r="AI527" s="75"/>
      <c r="AJ527" s="75"/>
      <c r="AK527" s="75"/>
      <c r="AL527" s="75"/>
      <c r="AM527" s="75"/>
      <c r="AO527" s="75"/>
      <c r="AP527" s="75"/>
      <c r="AQ527" s="75"/>
      <c r="AR527" s="75"/>
      <c r="AS527" s="75"/>
      <c r="AT527" s="75"/>
      <c r="AU527" s="75"/>
      <c r="AV527" s="75"/>
      <c r="AW527" s="75"/>
    </row>
    <row r="528" spans="1:49">
      <c r="A528" s="69">
        <v>25416</v>
      </c>
      <c r="B528" s="82">
        <v>4.5400000000000003E-2</v>
      </c>
      <c r="C528" s="65">
        <v>-1.1399999999999999E-2</v>
      </c>
      <c r="D528" s="65">
        <v>4.7999999999999996E-3</v>
      </c>
      <c r="E528" s="65">
        <v>5.8083333333333329E-3</v>
      </c>
      <c r="F528" s="65">
        <v>6.025E-3</v>
      </c>
      <c r="G528" s="65">
        <v>5.9166666666666664E-3</v>
      </c>
      <c r="H528" s="65">
        <v>6.1999999999999998E-3</v>
      </c>
      <c r="I528" s="65">
        <f t="shared" si="88"/>
        <v>4.0600000000000004E-2</v>
      </c>
      <c r="J528" s="65">
        <f t="shared" si="81"/>
        <v>3.9483333333333336E-2</v>
      </c>
      <c r="K528" s="65">
        <f t="shared" si="82"/>
        <v>-1.7599999999999998E-2</v>
      </c>
      <c r="L528" s="73">
        <f t="shared" ref="L528:L591" si="89">((1+B517)*(1+B518)*(1+B519)*(1+B520)*(1+B521)*(1+B522)*(1+B523)*(1+B524)*(1+B525)*(1+B526)*(1+B527)*(1+B528))-1</f>
        <v>-3.0705429987629707E-3</v>
      </c>
      <c r="M528" s="73">
        <f t="shared" ref="M528:M591" si="90">D528*12</f>
        <v>5.7599999999999998E-2</v>
      </c>
      <c r="N528" s="73">
        <f t="shared" si="83"/>
        <v>7.0999999999999994E-2</v>
      </c>
      <c r="O528" s="74">
        <f t="shared" ref="O528:O591" si="91">L528-M528</f>
        <v>-6.0670542998762969E-2</v>
      </c>
      <c r="P528" s="73">
        <f t="shared" si="84"/>
        <v>-7.4070542998762964E-2</v>
      </c>
      <c r="Q528" s="73">
        <f t="shared" si="85"/>
        <v>-7.0812017989739906E-2</v>
      </c>
      <c r="R528" s="73">
        <f t="shared" si="86"/>
        <v>7.4399999999999994E-2</v>
      </c>
      <c r="S528" s="74">
        <f t="shared" si="87"/>
        <v>-0.1452120179897399</v>
      </c>
      <c r="U528" s="75"/>
      <c r="V528" s="75"/>
      <c r="W528" s="75"/>
      <c r="X528" s="75"/>
      <c r="Y528" s="75"/>
      <c r="Z528" s="75"/>
      <c r="AA528" s="75"/>
      <c r="AB528" s="75"/>
      <c r="AC528" s="75"/>
      <c r="AE528" s="75"/>
      <c r="AF528" s="75"/>
      <c r="AG528" s="75"/>
      <c r="AH528" s="75"/>
      <c r="AI528" s="75"/>
      <c r="AJ528" s="75"/>
      <c r="AK528" s="75"/>
      <c r="AL528" s="75"/>
      <c r="AM528" s="75"/>
      <c r="AO528" s="75"/>
      <c r="AP528" s="75"/>
      <c r="AQ528" s="75"/>
      <c r="AR528" s="75"/>
      <c r="AS528" s="75"/>
      <c r="AT528" s="75"/>
      <c r="AU528" s="75"/>
      <c r="AV528" s="75"/>
      <c r="AW528" s="75"/>
    </row>
    <row r="529" spans="1:49">
      <c r="A529" s="69">
        <v>25447</v>
      </c>
      <c r="B529" s="82">
        <v>-2.3599999999999999E-2</v>
      </c>
      <c r="C529" s="65">
        <v>-3.7200000000000004E-2</v>
      </c>
      <c r="D529" s="65">
        <v>5.4999999999999997E-3</v>
      </c>
      <c r="E529" s="65">
        <v>5.9499999999999996E-3</v>
      </c>
      <c r="F529" s="65">
        <v>6.1333333333333344E-3</v>
      </c>
      <c r="G529" s="65">
        <v>6.0416666666666674E-3</v>
      </c>
      <c r="H529" s="65">
        <v>6.3583333333333339E-3</v>
      </c>
      <c r="I529" s="65">
        <f t="shared" si="88"/>
        <v>-2.9100000000000001E-2</v>
      </c>
      <c r="J529" s="65">
        <f t="shared" si="81"/>
        <v>-2.9641666666666667E-2</v>
      </c>
      <c r="K529" s="65">
        <f t="shared" si="82"/>
        <v>-4.3558333333333338E-2</v>
      </c>
      <c r="L529" s="73">
        <f t="shared" si="89"/>
        <v>-6.4036613638454032E-2</v>
      </c>
      <c r="M529" s="73">
        <f t="shared" si="90"/>
        <v>6.6000000000000003E-2</v>
      </c>
      <c r="N529" s="73">
        <f t="shared" si="83"/>
        <v>7.2500000000000009E-2</v>
      </c>
      <c r="O529" s="74">
        <f t="shared" si="91"/>
        <v>-0.13003661363845403</v>
      </c>
      <c r="P529" s="73">
        <f t="shared" si="84"/>
        <v>-0.13653661363845404</v>
      </c>
      <c r="Q529" s="73">
        <f t="shared" si="85"/>
        <v>-0.11423545635695187</v>
      </c>
      <c r="R529" s="73">
        <f t="shared" si="86"/>
        <v>7.6300000000000007E-2</v>
      </c>
      <c r="S529" s="74">
        <f t="shared" si="87"/>
        <v>-0.19053545635695188</v>
      </c>
      <c r="U529" s="75"/>
      <c r="V529" s="75"/>
      <c r="W529" s="75"/>
      <c r="X529" s="75"/>
      <c r="Y529" s="75"/>
      <c r="Z529" s="75"/>
      <c r="AA529" s="75"/>
      <c r="AB529" s="75"/>
      <c r="AC529" s="75"/>
      <c r="AE529" s="75"/>
      <c r="AF529" s="75"/>
      <c r="AG529" s="75"/>
      <c r="AH529" s="75"/>
      <c r="AI529" s="75"/>
      <c r="AJ529" s="75"/>
      <c r="AK529" s="75"/>
      <c r="AL529" s="75"/>
      <c r="AM529" s="75"/>
      <c r="AO529" s="75"/>
      <c r="AP529" s="75"/>
      <c r="AQ529" s="75"/>
      <c r="AR529" s="75"/>
      <c r="AS529" s="75"/>
      <c r="AT529" s="75"/>
      <c r="AU529" s="75"/>
      <c r="AV529" s="75"/>
      <c r="AW529" s="75"/>
    </row>
    <row r="530" spans="1:49">
      <c r="A530" s="69">
        <v>25477</v>
      </c>
      <c r="B530" s="82">
        <v>4.5900000000000003E-2</v>
      </c>
      <c r="C530" s="65">
        <v>7.980000000000001E-2</v>
      </c>
      <c r="D530" s="65">
        <v>5.7000000000000002E-3</v>
      </c>
      <c r="E530" s="65">
        <v>6.1083333333333337E-3</v>
      </c>
      <c r="F530" s="65">
        <v>6.2750000000000002E-3</v>
      </c>
      <c r="G530" s="65">
        <v>6.1916666666666665E-3</v>
      </c>
      <c r="H530" s="65">
        <v>6.6833333333333337E-3</v>
      </c>
      <c r="I530" s="65">
        <f t="shared" si="88"/>
        <v>4.02E-2</v>
      </c>
      <c r="J530" s="65">
        <f t="shared" si="81"/>
        <v>3.9708333333333339E-2</v>
      </c>
      <c r="K530" s="65">
        <f t="shared" si="82"/>
        <v>7.3116666666666677E-2</v>
      </c>
      <c r="L530" s="73">
        <f t="shared" si="89"/>
        <v>-2.9519078223911088E-2</v>
      </c>
      <c r="M530" s="73">
        <f t="shared" si="90"/>
        <v>6.8400000000000002E-2</v>
      </c>
      <c r="N530" s="73">
        <f t="shared" si="83"/>
        <v>7.4300000000000005E-2</v>
      </c>
      <c r="O530" s="74">
        <f t="shared" si="91"/>
        <v>-9.7919078223911091E-2</v>
      </c>
      <c r="P530" s="73">
        <f t="shared" si="84"/>
        <v>-0.10381907822391109</v>
      </c>
      <c r="Q530" s="73">
        <f t="shared" si="85"/>
        <v>-5.1706767573107881E-2</v>
      </c>
      <c r="R530" s="73">
        <f t="shared" si="86"/>
        <v>8.0200000000000007E-2</v>
      </c>
      <c r="S530" s="74">
        <f t="shared" si="87"/>
        <v>-0.13190676757310787</v>
      </c>
      <c r="U530" s="75"/>
      <c r="V530" s="75"/>
      <c r="W530" s="75"/>
      <c r="X530" s="75"/>
      <c r="Y530" s="75"/>
      <c r="Z530" s="75"/>
      <c r="AA530" s="75"/>
      <c r="AB530" s="75"/>
      <c r="AC530" s="75"/>
      <c r="AE530" s="75"/>
      <c r="AF530" s="75"/>
      <c r="AG530" s="75"/>
      <c r="AH530" s="75"/>
      <c r="AI530" s="75"/>
      <c r="AJ530" s="75"/>
      <c r="AK530" s="75"/>
      <c r="AL530" s="75"/>
      <c r="AM530" s="75"/>
      <c r="AO530" s="75"/>
      <c r="AP530" s="75"/>
      <c r="AQ530" s="75"/>
      <c r="AR530" s="75"/>
      <c r="AS530" s="75"/>
      <c r="AT530" s="75"/>
      <c r="AU530" s="75"/>
      <c r="AV530" s="75"/>
      <c r="AW530" s="75"/>
    </row>
    <row r="531" spans="1:49">
      <c r="A531" s="69">
        <v>25508</v>
      </c>
      <c r="B531" s="82">
        <v>-2.9700000000000001E-2</v>
      </c>
      <c r="C531" s="65">
        <v>-5.8800000000000005E-2</v>
      </c>
      <c r="D531" s="65">
        <v>4.8999999999999998E-3</v>
      </c>
      <c r="E531" s="65">
        <v>6.1249999999999994E-3</v>
      </c>
      <c r="F531" s="65">
        <v>6.3166666666666675E-3</v>
      </c>
      <c r="G531" s="65">
        <v>6.2208333333333334E-3</v>
      </c>
      <c r="H531" s="65">
        <v>6.6666666666666662E-3</v>
      </c>
      <c r="I531" s="65">
        <f t="shared" si="88"/>
        <v>-3.4599999999999999E-2</v>
      </c>
      <c r="J531" s="65">
        <f t="shared" si="81"/>
        <v>-3.5920833333333332E-2</v>
      </c>
      <c r="K531" s="65">
        <f t="shared" si="82"/>
        <v>-6.5466666666666673E-2</v>
      </c>
      <c r="L531" s="73">
        <f t="shared" si="89"/>
        <v>-0.10582315221789074</v>
      </c>
      <c r="M531" s="73">
        <f t="shared" si="90"/>
        <v>5.8799999999999998E-2</v>
      </c>
      <c r="N531" s="73">
        <f t="shared" si="83"/>
        <v>7.4649999999999994E-2</v>
      </c>
      <c r="O531" s="74">
        <f t="shared" si="91"/>
        <v>-0.16462315221789073</v>
      </c>
      <c r="P531" s="73">
        <f t="shared" si="84"/>
        <v>-0.18047315221789073</v>
      </c>
      <c r="Q531" s="73">
        <f t="shared" si="85"/>
        <v>-0.17212355963251003</v>
      </c>
      <c r="R531" s="73">
        <f t="shared" si="86"/>
        <v>7.9999999999999988E-2</v>
      </c>
      <c r="S531" s="74">
        <f t="shared" si="87"/>
        <v>-0.25212355963250999</v>
      </c>
      <c r="U531" s="75"/>
      <c r="V531" s="75"/>
      <c r="W531" s="75"/>
      <c r="X531" s="75"/>
      <c r="Y531" s="75"/>
      <c r="Z531" s="75"/>
      <c r="AA531" s="75"/>
      <c r="AB531" s="75"/>
      <c r="AC531" s="75"/>
      <c r="AE531" s="75"/>
      <c r="AF531" s="75"/>
      <c r="AG531" s="75"/>
      <c r="AH531" s="75"/>
      <c r="AI531" s="75"/>
      <c r="AJ531" s="75"/>
      <c r="AK531" s="75"/>
      <c r="AL531" s="75"/>
      <c r="AM531" s="75"/>
      <c r="AO531" s="75"/>
      <c r="AP531" s="75"/>
      <c r="AQ531" s="75"/>
      <c r="AR531" s="75"/>
      <c r="AS531" s="75"/>
      <c r="AT531" s="75"/>
      <c r="AU531" s="75"/>
      <c r="AV531" s="75"/>
      <c r="AW531" s="75"/>
    </row>
    <row r="532" spans="1:49">
      <c r="A532" s="69">
        <v>25538</v>
      </c>
      <c r="B532" s="82">
        <v>-1.77E-2</v>
      </c>
      <c r="C532" s="65">
        <v>-9.7000000000000003E-3</v>
      </c>
      <c r="D532" s="65">
        <v>6.0000000000000001E-3</v>
      </c>
      <c r="E532" s="65">
        <v>6.4333333333333334E-3</v>
      </c>
      <c r="F532" s="65">
        <v>6.6083333333333324E-3</v>
      </c>
      <c r="G532" s="65">
        <v>6.5208333333333333E-3</v>
      </c>
      <c r="H532" s="65">
        <v>7.1583333333333334E-3</v>
      </c>
      <c r="I532" s="65">
        <f t="shared" si="88"/>
        <v>-2.3699999999999999E-2</v>
      </c>
      <c r="J532" s="65">
        <f t="shared" si="81"/>
        <v>-2.4220833333333334E-2</v>
      </c>
      <c r="K532" s="65">
        <f t="shared" si="82"/>
        <v>-1.6858333333333333E-2</v>
      </c>
      <c r="L532" s="73">
        <f t="shared" si="89"/>
        <v>-8.4861515340314941E-2</v>
      </c>
      <c r="M532" s="73">
        <f t="shared" si="90"/>
        <v>7.2000000000000008E-2</v>
      </c>
      <c r="N532" s="73">
        <f t="shared" si="83"/>
        <v>7.825E-2</v>
      </c>
      <c r="O532" s="74">
        <f t="shared" si="91"/>
        <v>-0.15686151534031495</v>
      </c>
      <c r="P532" s="73">
        <f t="shared" si="84"/>
        <v>-0.16311151534031493</v>
      </c>
      <c r="Q532" s="73">
        <f t="shared" si="85"/>
        <v>-0.1540129616180731</v>
      </c>
      <c r="R532" s="73">
        <f t="shared" si="86"/>
        <v>8.5900000000000004E-2</v>
      </c>
      <c r="S532" s="74">
        <f t="shared" si="87"/>
        <v>-0.2399129616180731</v>
      </c>
      <c r="U532" s="75"/>
      <c r="V532" s="75"/>
      <c r="W532" s="75"/>
      <c r="X532" s="75"/>
      <c r="Y532" s="75"/>
      <c r="Z532" s="75"/>
      <c r="AA532" s="75"/>
      <c r="AB532" s="75"/>
      <c r="AC532" s="75"/>
      <c r="AE532" s="75"/>
      <c r="AF532" s="75"/>
      <c r="AG532" s="75"/>
      <c r="AH532" s="75"/>
      <c r="AI532" s="75"/>
      <c r="AJ532" s="75"/>
      <c r="AK532" s="75"/>
      <c r="AL532" s="75"/>
      <c r="AM532" s="75"/>
      <c r="AO532" s="75"/>
      <c r="AP532" s="75"/>
      <c r="AQ532" s="75"/>
      <c r="AR532" s="75"/>
      <c r="AS532" s="75"/>
      <c r="AT532" s="75"/>
      <c r="AU532" s="75"/>
      <c r="AV532" s="75"/>
      <c r="AW532" s="75"/>
    </row>
    <row r="533" spans="1:49">
      <c r="A533" s="69">
        <v>25569</v>
      </c>
      <c r="B533" s="82">
        <v>-7.4300000000000005E-2</v>
      </c>
      <c r="C533" s="65">
        <v>-4.53E-2</v>
      </c>
      <c r="D533" s="65">
        <v>5.5999999999999991E-3</v>
      </c>
      <c r="E533" s="65">
        <v>6.5916666666666667E-3</v>
      </c>
      <c r="F533" s="65">
        <v>6.7916666666666672E-3</v>
      </c>
      <c r="G533" s="65">
        <v>6.6916666666666669E-3</v>
      </c>
      <c r="H533" s="65">
        <v>7.2416666666666662E-3</v>
      </c>
      <c r="I533" s="65">
        <f t="shared" si="88"/>
        <v>-7.9899999999999999E-2</v>
      </c>
      <c r="J533" s="65">
        <f t="shared" si="81"/>
        <v>-8.099166666666667E-2</v>
      </c>
      <c r="K533" s="65">
        <f t="shared" si="82"/>
        <v>-5.2541666666666667E-2</v>
      </c>
      <c r="L533" s="73">
        <f t="shared" si="89"/>
        <v>-0.14705628750556732</v>
      </c>
      <c r="M533" s="73">
        <f t="shared" si="90"/>
        <v>6.7199999999999982E-2</v>
      </c>
      <c r="N533" s="73">
        <f t="shared" si="83"/>
        <v>8.030000000000001E-2</v>
      </c>
      <c r="O533" s="74">
        <f t="shared" si="91"/>
        <v>-0.2142562875055673</v>
      </c>
      <c r="P533" s="73">
        <f t="shared" si="84"/>
        <v>-0.22735628750556733</v>
      </c>
      <c r="Q533" s="73">
        <f t="shared" si="85"/>
        <v>-0.20575884989357307</v>
      </c>
      <c r="R533" s="73">
        <f t="shared" si="86"/>
        <v>8.6899999999999991E-2</v>
      </c>
      <c r="S533" s="74">
        <f t="shared" si="87"/>
        <v>-0.29265884989357305</v>
      </c>
      <c r="U533" s="75"/>
      <c r="V533" s="75"/>
      <c r="W533" s="75"/>
      <c r="X533" s="75"/>
      <c r="Y533" s="75"/>
      <c r="Z533" s="75"/>
      <c r="AA533" s="75"/>
      <c r="AB533" s="75"/>
      <c r="AC533" s="75"/>
      <c r="AE533" s="75"/>
      <c r="AF533" s="75"/>
      <c r="AG533" s="75"/>
      <c r="AH533" s="75"/>
      <c r="AI533" s="75"/>
      <c r="AJ533" s="75"/>
      <c r="AK533" s="75"/>
      <c r="AL533" s="75"/>
      <c r="AM533" s="75"/>
      <c r="AO533" s="75"/>
      <c r="AP533" s="75"/>
      <c r="AQ533" s="75"/>
      <c r="AR533" s="75"/>
      <c r="AS533" s="75"/>
      <c r="AT533" s="75"/>
      <c r="AU533" s="75"/>
      <c r="AV533" s="75"/>
      <c r="AW533" s="75"/>
    </row>
    <row r="534" spans="1:49">
      <c r="A534" s="69">
        <v>25600</v>
      </c>
      <c r="B534" s="82">
        <v>5.5800000000000002E-2</v>
      </c>
      <c r="C534" s="65">
        <v>0.1053</v>
      </c>
      <c r="D534" s="65">
        <v>5.1999999999999998E-3</v>
      </c>
      <c r="E534" s="65">
        <v>6.6083333333333324E-3</v>
      </c>
      <c r="F534" s="65">
        <v>6.7750000000000006E-3</v>
      </c>
      <c r="G534" s="65">
        <v>6.6916666666666669E-3</v>
      </c>
      <c r="H534" s="65">
        <v>7.0916666666666663E-3</v>
      </c>
      <c r="I534" s="65">
        <f t="shared" si="88"/>
        <v>5.0600000000000006E-2</v>
      </c>
      <c r="J534" s="65">
        <f t="shared" si="81"/>
        <v>4.9108333333333337E-2</v>
      </c>
      <c r="K534" s="65">
        <f t="shared" si="82"/>
        <v>9.8208333333333342E-2</v>
      </c>
      <c r="L534" s="73">
        <f t="shared" si="89"/>
        <v>-5.9392133223707955E-2</v>
      </c>
      <c r="M534" s="73">
        <f t="shared" si="90"/>
        <v>6.2399999999999997E-2</v>
      </c>
      <c r="N534" s="73">
        <f t="shared" si="83"/>
        <v>8.030000000000001E-2</v>
      </c>
      <c r="O534" s="74">
        <f t="shared" si="91"/>
        <v>-0.12179213322370795</v>
      </c>
      <c r="P534" s="73">
        <f t="shared" si="84"/>
        <v>-0.13969213322370796</v>
      </c>
      <c r="Q534" s="73">
        <f t="shared" si="85"/>
        <v>-7.2798116589951722E-2</v>
      </c>
      <c r="R534" s="73">
        <f t="shared" si="86"/>
        <v>8.5099999999999995E-2</v>
      </c>
      <c r="S534" s="74">
        <f t="shared" si="87"/>
        <v>-0.15789811658995173</v>
      </c>
      <c r="U534" s="75"/>
      <c r="V534" s="75"/>
      <c r="W534" s="75"/>
      <c r="X534" s="75"/>
      <c r="Y534" s="75"/>
      <c r="Z534" s="75"/>
      <c r="AA534" s="75"/>
      <c r="AB534" s="75"/>
      <c r="AC534" s="75"/>
      <c r="AE534" s="75"/>
      <c r="AF534" s="75"/>
      <c r="AG534" s="75"/>
      <c r="AH534" s="75"/>
      <c r="AI534" s="75"/>
      <c r="AJ534" s="75"/>
      <c r="AK534" s="75"/>
      <c r="AL534" s="75"/>
      <c r="AM534" s="75"/>
      <c r="AO534" s="75"/>
      <c r="AP534" s="75"/>
      <c r="AQ534" s="75"/>
      <c r="AR534" s="75"/>
      <c r="AS534" s="75"/>
      <c r="AT534" s="75"/>
      <c r="AU534" s="75"/>
      <c r="AV534" s="75"/>
      <c r="AW534" s="75"/>
    </row>
    <row r="535" spans="1:49">
      <c r="A535" s="69">
        <v>25628</v>
      </c>
      <c r="B535" s="82">
        <v>4.4000000000000003E-3</v>
      </c>
      <c r="C535" s="65">
        <v>2.3200000000000002E-2</v>
      </c>
      <c r="D535" s="65">
        <v>5.5999999999999991E-3</v>
      </c>
      <c r="E535" s="65">
        <v>6.5333333333333328E-3</v>
      </c>
      <c r="F535" s="65">
        <v>6.7166666666666677E-3</v>
      </c>
      <c r="G535" s="65">
        <v>6.6250000000000007E-3</v>
      </c>
      <c r="H535" s="65">
        <v>6.9249999999999997E-3</v>
      </c>
      <c r="I535" s="65">
        <f t="shared" si="88"/>
        <v>-1.1999999999999988E-3</v>
      </c>
      <c r="J535" s="65">
        <f t="shared" si="81"/>
        <v>-2.2250000000000004E-3</v>
      </c>
      <c r="K535" s="65">
        <f t="shared" si="82"/>
        <v>1.6275000000000001E-2</v>
      </c>
      <c r="L535" s="73">
        <f t="shared" si="89"/>
        <v>-8.7994457582674102E-2</v>
      </c>
      <c r="M535" s="73">
        <f t="shared" si="90"/>
        <v>6.7199999999999982E-2</v>
      </c>
      <c r="N535" s="73">
        <f t="shared" si="83"/>
        <v>7.9500000000000015E-2</v>
      </c>
      <c r="O535" s="74">
        <f t="shared" si="91"/>
        <v>-0.15519445758267408</v>
      </c>
      <c r="P535" s="73">
        <f t="shared" si="84"/>
        <v>-0.16749445758267412</v>
      </c>
      <c r="Q535" s="73">
        <f t="shared" si="85"/>
        <v>-4.2091107527098437E-2</v>
      </c>
      <c r="R535" s="73">
        <f t="shared" si="86"/>
        <v>8.3099999999999993E-2</v>
      </c>
      <c r="S535" s="74">
        <f t="shared" si="87"/>
        <v>-0.12519110752709844</v>
      </c>
      <c r="U535" s="75"/>
      <c r="V535" s="75"/>
      <c r="W535" s="75"/>
      <c r="X535" s="75"/>
      <c r="Y535" s="75"/>
      <c r="Z535" s="75"/>
      <c r="AA535" s="75"/>
      <c r="AB535" s="75"/>
      <c r="AC535" s="75"/>
      <c r="AE535" s="75"/>
      <c r="AF535" s="75"/>
      <c r="AG535" s="75"/>
      <c r="AH535" s="75"/>
      <c r="AI535" s="75"/>
      <c r="AJ535" s="75"/>
      <c r="AK535" s="75"/>
      <c r="AL535" s="75"/>
      <c r="AM535" s="75"/>
      <c r="AO535" s="75"/>
      <c r="AP535" s="75"/>
      <c r="AQ535" s="75"/>
      <c r="AR535" s="75"/>
      <c r="AS535" s="75"/>
      <c r="AT535" s="75"/>
      <c r="AU535" s="75"/>
      <c r="AV535" s="75"/>
      <c r="AW535" s="75"/>
    </row>
    <row r="536" spans="1:49">
      <c r="A536" s="69">
        <v>25659</v>
      </c>
      <c r="B536" s="82">
        <v>-8.7499999999999994E-2</v>
      </c>
      <c r="C536" s="65">
        <v>-9.2899999999999996E-2</v>
      </c>
      <c r="D536" s="65">
        <v>5.4000000000000003E-3</v>
      </c>
      <c r="E536" s="65">
        <v>6.5249999999999996E-3</v>
      </c>
      <c r="F536" s="65">
        <v>6.6916666666666661E-3</v>
      </c>
      <c r="G536" s="65">
        <v>6.6083333333333324E-3</v>
      </c>
      <c r="H536" s="65">
        <v>6.9249999999999997E-3</v>
      </c>
      <c r="I536" s="65">
        <f t="shared" si="88"/>
        <v>-9.2899999999999996E-2</v>
      </c>
      <c r="J536" s="65">
        <f t="shared" si="81"/>
        <v>-9.4108333333333322E-2</v>
      </c>
      <c r="K536" s="65">
        <f t="shared" si="82"/>
        <v>-9.9824999999999997E-2</v>
      </c>
      <c r="L536" s="73">
        <f t="shared" si="89"/>
        <v>-0.1864257919094634</v>
      </c>
      <c r="M536" s="73">
        <f t="shared" si="90"/>
        <v>6.4799999999999996E-2</v>
      </c>
      <c r="N536" s="73">
        <f t="shared" si="83"/>
        <v>7.9299999999999982E-2</v>
      </c>
      <c r="O536" s="74">
        <f t="shared" si="91"/>
        <v>-0.25122579190946337</v>
      </c>
      <c r="P536" s="73">
        <f t="shared" si="84"/>
        <v>-0.26572579190946338</v>
      </c>
      <c r="Q536" s="73">
        <f t="shared" si="85"/>
        <v>-0.14299323763470873</v>
      </c>
      <c r="R536" s="73">
        <f t="shared" si="86"/>
        <v>8.3099999999999993E-2</v>
      </c>
      <c r="S536" s="74">
        <f t="shared" si="87"/>
        <v>-0.22609323763470873</v>
      </c>
      <c r="U536" s="75"/>
      <c r="V536" s="75"/>
      <c r="W536" s="75"/>
      <c r="X536" s="75"/>
      <c r="Y536" s="75"/>
      <c r="Z536" s="75"/>
      <c r="AA536" s="75"/>
      <c r="AB536" s="75"/>
      <c r="AC536" s="75"/>
      <c r="AE536" s="75"/>
      <c r="AF536" s="75"/>
      <c r="AG536" s="75"/>
      <c r="AH536" s="75"/>
      <c r="AI536" s="75"/>
      <c r="AJ536" s="75"/>
      <c r="AK536" s="75"/>
      <c r="AL536" s="75"/>
      <c r="AM536" s="75"/>
      <c r="AO536" s="75"/>
      <c r="AP536" s="75"/>
      <c r="AQ536" s="75"/>
      <c r="AR536" s="75"/>
      <c r="AS536" s="75"/>
      <c r="AT536" s="75"/>
      <c r="AU536" s="75"/>
      <c r="AV536" s="75"/>
      <c r="AW536" s="75"/>
    </row>
    <row r="537" spans="1:49">
      <c r="A537" s="69">
        <v>25689</v>
      </c>
      <c r="B537" s="82">
        <v>-5.7799999999999997E-2</v>
      </c>
      <c r="C537" s="65">
        <v>-5.1499999999999997E-2</v>
      </c>
      <c r="D537" s="65">
        <v>5.4999999999999997E-3</v>
      </c>
      <c r="E537" s="65">
        <v>6.7583333333333332E-3</v>
      </c>
      <c r="F537" s="65">
        <v>6.8666666666666668E-3</v>
      </c>
      <c r="G537" s="65">
        <v>6.8124999999999991E-3</v>
      </c>
      <c r="H537" s="65">
        <v>7.2250000000000005E-3</v>
      </c>
      <c r="I537" s="65">
        <f t="shared" si="88"/>
        <v>-6.3299999999999995E-2</v>
      </c>
      <c r="J537" s="65">
        <f t="shared" si="81"/>
        <v>-6.4612499999999989E-2</v>
      </c>
      <c r="K537" s="65">
        <f t="shared" si="82"/>
        <v>-5.8724999999999999E-2</v>
      </c>
      <c r="L537" s="73">
        <f t="shared" si="89"/>
        <v>-0.23543824170865391</v>
      </c>
      <c r="M537" s="73">
        <f t="shared" si="90"/>
        <v>6.6000000000000003E-2</v>
      </c>
      <c r="N537" s="73">
        <f t="shared" si="83"/>
        <v>8.1749999999999989E-2</v>
      </c>
      <c r="O537" s="74">
        <f t="shared" si="91"/>
        <v>-0.30143824170865391</v>
      </c>
      <c r="P537" s="73">
        <f t="shared" si="84"/>
        <v>-0.3171882417086539</v>
      </c>
      <c r="Q537" s="73">
        <f t="shared" si="85"/>
        <v>-0.1866410705388446</v>
      </c>
      <c r="R537" s="73">
        <f t="shared" si="86"/>
        <v>8.6699999999999999E-2</v>
      </c>
      <c r="S537" s="74">
        <f t="shared" si="87"/>
        <v>-0.2733410705388446</v>
      </c>
      <c r="U537" s="75"/>
      <c r="V537" s="75"/>
      <c r="W537" s="75"/>
      <c r="X537" s="75"/>
      <c r="Y537" s="75"/>
      <c r="Z537" s="75"/>
      <c r="AA537" s="75"/>
      <c r="AB537" s="75"/>
      <c r="AC537" s="75"/>
      <c r="AE537" s="75"/>
      <c r="AF537" s="75"/>
      <c r="AG537" s="75"/>
      <c r="AH537" s="75"/>
      <c r="AI537" s="75"/>
      <c r="AJ537" s="75"/>
      <c r="AK537" s="75"/>
      <c r="AL537" s="75"/>
      <c r="AM537" s="75"/>
      <c r="AO537" s="75"/>
      <c r="AP537" s="75"/>
      <c r="AQ537" s="75"/>
      <c r="AR537" s="75"/>
      <c r="AS537" s="75"/>
      <c r="AT537" s="75"/>
      <c r="AU537" s="75"/>
      <c r="AV537" s="75"/>
      <c r="AW537" s="75"/>
    </row>
    <row r="538" spans="1:49">
      <c r="A538" s="69">
        <v>25720</v>
      </c>
      <c r="B538" s="82">
        <v>-4.6600000000000003E-2</v>
      </c>
      <c r="C538" s="65">
        <v>-5.8199999999999995E-2</v>
      </c>
      <c r="D538" s="65">
        <v>6.4000000000000003E-3</v>
      </c>
      <c r="E538" s="65">
        <v>7.0666666666666664E-3</v>
      </c>
      <c r="F538" s="65">
        <v>7.1500000000000001E-3</v>
      </c>
      <c r="G538" s="65">
        <v>7.1083333333333328E-3</v>
      </c>
      <c r="H538" s="65">
        <v>7.5333333333333329E-3</v>
      </c>
      <c r="I538" s="65">
        <f t="shared" si="88"/>
        <v>-5.3000000000000005E-2</v>
      </c>
      <c r="J538" s="65">
        <f t="shared" si="81"/>
        <v>-5.3708333333333337E-2</v>
      </c>
      <c r="K538" s="65">
        <f t="shared" si="82"/>
        <v>-6.5733333333333324E-2</v>
      </c>
      <c r="L538" s="73">
        <f t="shared" si="89"/>
        <v>-0.22929458621804877</v>
      </c>
      <c r="M538" s="73">
        <f t="shared" si="90"/>
        <v>7.6800000000000007E-2</v>
      </c>
      <c r="N538" s="73">
        <f t="shared" si="83"/>
        <v>8.5299999999999987E-2</v>
      </c>
      <c r="O538" s="74">
        <f t="shared" si="91"/>
        <v>-0.30609458621804875</v>
      </c>
      <c r="P538" s="73">
        <f t="shared" si="84"/>
        <v>-0.31459458621804876</v>
      </c>
      <c r="Q538" s="73">
        <f t="shared" si="85"/>
        <v>-0.19230130771139153</v>
      </c>
      <c r="R538" s="73">
        <f t="shared" si="86"/>
        <v>9.0399999999999994E-2</v>
      </c>
      <c r="S538" s="74">
        <f t="shared" si="87"/>
        <v>-0.28270130771139151</v>
      </c>
      <c r="U538" s="75"/>
      <c r="V538" s="75"/>
      <c r="W538" s="75"/>
      <c r="X538" s="75"/>
      <c r="Y538" s="75"/>
      <c r="Z538" s="75"/>
      <c r="AA538" s="75"/>
      <c r="AB538" s="75"/>
      <c r="AC538" s="75"/>
      <c r="AE538" s="75"/>
      <c r="AF538" s="75"/>
      <c r="AG538" s="75"/>
      <c r="AH538" s="75"/>
      <c r="AI538" s="75"/>
      <c r="AJ538" s="75"/>
      <c r="AK538" s="75"/>
      <c r="AL538" s="75"/>
      <c r="AM538" s="75"/>
      <c r="AO538" s="75"/>
      <c r="AP538" s="75"/>
      <c r="AQ538" s="75"/>
      <c r="AR538" s="75"/>
      <c r="AS538" s="75"/>
      <c r="AT538" s="75"/>
      <c r="AU538" s="75"/>
      <c r="AV538" s="75"/>
      <c r="AW538" s="75"/>
    </row>
    <row r="539" spans="1:49">
      <c r="A539" s="69">
        <v>25750</v>
      </c>
      <c r="B539" s="82">
        <v>7.6899999999999996E-2</v>
      </c>
      <c r="C539" s="65">
        <v>9.7299999999999998E-2</v>
      </c>
      <c r="D539" s="65">
        <v>5.8999999999999999E-3</v>
      </c>
      <c r="E539" s="65">
        <v>7.0333333333333324E-3</v>
      </c>
      <c r="F539" s="65">
        <v>7.2000000000000007E-3</v>
      </c>
      <c r="G539" s="65">
        <v>7.116666666666667E-3</v>
      </c>
      <c r="H539" s="65">
        <v>7.5500000000000003E-3</v>
      </c>
      <c r="I539" s="65">
        <f t="shared" si="88"/>
        <v>7.0999999999999994E-2</v>
      </c>
      <c r="J539" s="65">
        <f t="shared" si="81"/>
        <v>6.9783333333333336E-2</v>
      </c>
      <c r="K539" s="65">
        <f t="shared" si="82"/>
        <v>8.9749999999999996E-2</v>
      </c>
      <c r="L539" s="73">
        <f t="shared" si="89"/>
        <v>-0.11826977573379016</v>
      </c>
      <c r="M539" s="73">
        <f t="shared" si="90"/>
        <v>7.0800000000000002E-2</v>
      </c>
      <c r="N539" s="73">
        <f t="shared" si="83"/>
        <v>8.5400000000000004E-2</v>
      </c>
      <c r="O539" s="74">
        <f t="shared" si="91"/>
        <v>-0.18906977573379016</v>
      </c>
      <c r="P539" s="73">
        <f t="shared" si="84"/>
        <v>-0.20366977573379016</v>
      </c>
      <c r="Q539" s="73">
        <f t="shared" si="85"/>
        <v>-8.0328136299377406E-2</v>
      </c>
      <c r="R539" s="73">
        <f t="shared" si="86"/>
        <v>9.06E-2</v>
      </c>
      <c r="S539" s="74">
        <f t="shared" si="87"/>
        <v>-0.17092813629937742</v>
      </c>
      <c r="U539" s="75"/>
      <c r="V539" s="75"/>
      <c r="W539" s="75"/>
      <c r="X539" s="75"/>
      <c r="Y539" s="75"/>
      <c r="Z539" s="75"/>
      <c r="AA539" s="75"/>
      <c r="AB539" s="75"/>
      <c r="AC539" s="75"/>
      <c r="AE539" s="75"/>
      <c r="AF539" s="75"/>
      <c r="AG539" s="75"/>
      <c r="AH539" s="75"/>
      <c r="AI539" s="75"/>
      <c r="AJ539" s="75"/>
      <c r="AK539" s="75"/>
      <c r="AL539" s="75"/>
      <c r="AM539" s="75"/>
      <c r="AO539" s="75"/>
      <c r="AP539" s="75"/>
      <c r="AQ539" s="75"/>
      <c r="AR539" s="75"/>
      <c r="AS539" s="75"/>
      <c r="AT539" s="75"/>
      <c r="AU539" s="75"/>
      <c r="AV539" s="75"/>
      <c r="AW539" s="75"/>
    </row>
    <row r="540" spans="1:49">
      <c r="A540" s="69">
        <v>25781</v>
      </c>
      <c r="B540" s="82">
        <v>4.7800000000000002E-2</v>
      </c>
      <c r="C540" s="65">
        <v>5.8099999999999999E-2</v>
      </c>
      <c r="D540" s="65">
        <v>5.7000000000000002E-3</v>
      </c>
      <c r="E540" s="65">
        <v>6.7750000000000006E-3</v>
      </c>
      <c r="F540" s="65">
        <v>7.0750000000000006E-3</v>
      </c>
      <c r="G540" s="65">
        <v>6.9250000000000015E-3</v>
      </c>
      <c r="H540" s="65">
        <v>7.4000000000000012E-3</v>
      </c>
      <c r="I540" s="65">
        <f t="shared" si="88"/>
        <v>4.2099999999999999E-2</v>
      </c>
      <c r="J540" s="65">
        <f t="shared" si="81"/>
        <v>4.0875000000000002E-2</v>
      </c>
      <c r="K540" s="65">
        <f t="shared" si="82"/>
        <v>5.0699999999999995E-2</v>
      </c>
      <c r="L540" s="73">
        <f t="shared" si="89"/>
        <v>-0.11624552421452583</v>
      </c>
      <c r="M540" s="73">
        <f t="shared" si="90"/>
        <v>6.8400000000000002E-2</v>
      </c>
      <c r="N540" s="73">
        <f t="shared" si="83"/>
        <v>8.3100000000000021E-2</v>
      </c>
      <c r="O540" s="74">
        <f t="shared" si="91"/>
        <v>-0.18464552421452585</v>
      </c>
      <c r="P540" s="73">
        <f t="shared" si="84"/>
        <v>-0.19934552421452584</v>
      </c>
      <c r="Q540" s="73">
        <f t="shared" si="85"/>
        <v>-1.5673883287852686E-2</v>
      </c>
      <c r="R540" s="73">
        <f t="shared" si="86"/>
        <v>8.8800000000000018E-2</v>
      </c>
      <c r="S540" s="74">
        <f t="shared" si="87"/>
        <v>-0.1044738832878527</v>
      </c>
      <c r="U540" s="75"/>
      <c r="V540" s="75"/>
      <c r="W540" s="75"/>
      <c r="X540" s="75"/>
      <c r="Y540" s="75"/>
      <c r="Z540" s="75"/>
      <c r="AA540" s="75"/>
      <c r="AB540" s="75"/>
      <c r="AC540" s="75"/>
      <c r="AE540" s="75"/>
      <c r="AF540" s="75"/>
      <c r="AG540" s="75"/>
      <c r="AH540" s="75"/>
      <c r="AI540" s="75"/>
      <c r="AJ540" s="75"/>
      <c r="AK540" s="75"/>
      <c r="AL540" s="75"/>
      <c r="AM540" s="75"/>
      <c r="AO540" s="75"/>
      <c r="AP540" s="75"/>
      <c r="AQ540" s="75"/>
      <c r="AR540" s="75"/>
      <c r="AS540" s="75"/>
      <c r="AT540" s="75"/>
      <c r="AU540" s="75"/>
      <c r="AV540" s="75"/>
      <c r="AW540" s="75"/>
    </row>
    <row r="541" spans="1:49">
      <c r="A541" s="69">
        <v>25812</v>
      </c>
      <c r="B541" s="82">
        <v>3.6200000000000003E-2</v>
      </c>
      <c r="C541" s="65">
        <v>-1.14E-2</v>
      </c>
      <c r="D541" s="65">
        <v>5.5999999999999991E-3</v>
      </c>
      <c r="E541" s="65">
        <v>6.7416666666666666E-3</v>
      </c>
      <c r="F541" s="65">
        <v>7.058333333333334E-3</v>
      </c>
      <c r="G541" s="65">
        <v>6.9000000000000008E-3</v>
      </c>
      <c r="H541" s="65">
        <v>7.3499999999999998E-3</v>
      </c>
      <c r="I541" s="65">
        <f t="shared" si="88"/>
        <v>3.0600000000000002E-2</v>
      </c>
      <c r="J541" s="65">
        <f t="shared" ref="J541:J604" si="92">B541-G541</f>
        <v>2.9300000000000003E-2</v>
      </c>
      <c r="K541" s="65">
        <f t="shared" ref="K541:K604" si="93">$C541-H541</f>
        <v>-1.8749999999999999E-2</v>
      </c>
      <c r="L541" s="73">
        <f t="shared" si="89"/>
        <v>-6.2119635591040612E-2</v>
      </c>
      <c r="M541" s="73">
        <f t="shared" si="90"/>
        <v>6.7199999999999982E-2</v>
      </c>
      <c r="N541" s="73">
        <f t="shared" si="83"/>
        <v>8.2800000000000012E-2</v>
      </c>
      <c r="O541" s="74">
        <f t="shared" si="91"/>
        <v>-0.12931963559104059</v>
      </c>
      <c r="P541" s="73">
        <f t="shared" si="84"/>
        <v>-0.14491963559104062</v>
      </c>
      <c r="Q541" s="73">
        <f t="shared" si="85"/>
        <v>1.070294867223609E-2</v>
      </c>
      <c r="R541" s="73">
        <f t="shared" si="86"/>
        <v>8.8200000000000001E-2</v>
      </c>
      <c r="S541" s="74">
        <f t="shared" si="87"/>
        <v>-7.7497051327763911E-2</v>
      </c>
      <c r="U541" s="75"/>
      <c r="V541" s="75"/>
      <c r="W541" s="75"/>
      <c r="X541" s="75"/>
      <c r="Y541" s="75"/>
      <c r="Z541" s="75"/>
      <c r="AA541" s="75"/>
      <c r="AB541" s="75"/>
      <c r="AC541" s="75"/>
      <c r="AE541" s="75"/>
      <c r="AF541" s="75"/>
      <c r="AG541" s="75"/>
      <c r="AH541" s="75"/>
      <c r="AI541" s="75"/>
      <c r="AJ541" s="75"/>
      <c r="AK541" s="75"/>
      <c r="AL541" s="75"/>
      <c r="AM541" s="75"/>
      <c r="AO541" s="75"/>
      <c r="AP541" s="75"/>
      <c r="AQ541" s="75"/>
      <c r="AR541" s="75"/>
      <c r="AS541" s="75"/>
      <c r="AT541" s="75"/>
      <c r="AU541" s="75"/>
      <c r="AV541" s="75"/>
      <c r="AW541" s="75"/>
    </row>
    <row r="542" spans="1:49">
      <c r="A542" s="69">
        <v>25842</v>
      </c>
      <c r="B542" s="82">
        <v>-8.3000000000000001E-3</v>
      </c>
      <c r="C542" s="65">
        <v>-1.4900000000000002E-2</v>
      </c>
      <c r="D542" s="65">
        <v>5.4999999999999997E-3</v>
      </c>
      <c r="E542" s="65">
        <v>6.6916666666666661E-3</v>
      </c>
      <c r="F542" s="65">
        <v>7.0333333333333324E-3</v>
      </c>
      <c r="G542" s="65">
        <v>6.8624999999999988E-3</v>
      </c>
      <c r="H542" s="65">
        <v>7.3000000000000001E-3</v>
      </c>
      <c r="I542" s="65">
        <f t="shared" si="88"/>
        <v>-1.38E-2</v>
      </c>
      <c r="J542" s="65">
        <f t="shared" si="92"/>
        <v>-1.5162499999999999E-2</v>
      </c>
      <c r="K542" s="65">
        <f t="shared" si="93"/>
        <v>-2.2200000000000001E-2</v>
      </c>
      <c r="L542" s="73">
        <f t="shared" si="89"/>
        <v>-0.1107219070806339</v>
      </c>
      <c r="M542" s="73">
        <f t="shared" si="90"/>
        <v>6.6000000000000003E-2</v>
      </c>
      <c r="N542" s="73">
        <f t="shared" si="83"/>
        <v>8.2349999999999979E-2</v>
      </c>
      <c r="O542" s="74">
        <f t="shared" si="91"/>
        <v>-0.1767219070806339</v>
      </c>
      <c r="P542" s="73">
        <f t="shared" si="84"/>
        <v>-0.19307190708063388</v>
      </c>
      <c r="Q542" s="73">
        <f t="shared" si="85"/>
        <v>-7.7937141380792996E-2</v>
      </c>
      <c r="R542" s="73">
        <f t="shared" si="86"/>
        <v>8.7599999999999997E-2</v>
      </c>
      <c r="S542" s="74">
        <f t="shared" si="87"/>
        <v>-0.16553714138079301</v>
      </c>
      <c r="U542" s="75"/>
      <c r="V542" s="75"/>
      <c r="W542" s="75"/>
      <c r="X542" s="75"/>
      <c r="Y542" s="75"/>
      <c r="Z542" s="75"/>
      <c r="AA542" s="75"/>
      <c r="AB542" s="75"/>
      <c r="AC542" s="75"/>
      <c r="AE542" s="75"/>
      <c r="AF542" s="75"/>
      <c r="AG542" s="75"/>
      <c r="AH542" s="75"/>
      <c r="AI542" s="75"/>
      <c r="AJ542" s="75"/>
      <c r="AK542" s="75"/>
      <c r="AL542" s="75"/>
      <c r="AM542" s="75"/>
      <c r="AO542" s="75"/>
      <c r="AP542" s="75"/>
      <c r="AQ542" s="75"/>
      <c r="AR542" s="75"/>
      <c r="AS542" s="75"/>
      <c r="AT542" s="75"/>
      <c r="AU542" s="75"/>
      <c r="AV542" s="75"/>
      <c r="AW542" s="75"/>
    </row>
    <row r="543" spans="1:49">
      <c r="A543" s="69">
        <v>25873</v>
      </c>
      <c r="B543" s="82">
        <v>5.0599999999999999E-2</v>
      </c>
      <c r="C543" s="65">
        <v>9.7500000000000003E-2</v>
      </c>
      <c r="D543" s="65">
        <v>5.7999999999999996E-3</v>
      </c>
      <c r="E543" s="65">
        <v>6.7083333333333335E-3</v>
      </c>
      <c r="F543" s="65">
        <v>7.0166666666666667E-3</v>
      </c>
      <c r="G543" s="65">
        <v>6.8625000000000005E-3</v>
      </c>
      <c r="H543" s="65">
        <v>7.324999999999999E-3</v>
      </c>
      <c r="I543" s="65">
        <f t="shared" si="88"/>
        <v>4.48E-2</v>
      </c>
      <c r="J543" s="65">
        <f t="shared" si="92"/>
        <v>4.3737499999999999E-2</v>
      </c>
      <c r="K543" s="65">
        <f t="shared" si="93"/>
        <v>9.0175000000000005E-2</v>
      </c>
      <c r="L543" s="73">
        <f t="shared" si="89"/>
        <v>-3.712711076874553E-2</v>
      </c>
      <c r="M543" s="73">
        <f t="shared" si="90"/>
        <v>6.9599999999999995E-2</v>
      </c>
      <c r="N543" s="73">
        <f t="shared" si="83"/>
        <v>8.2350000000000007E-2</v>
      </c>
      <c r="O543" s="74">
        <f t="shared" si="91"/>
        <v>-0.10672711076874553</v>
      </c>
      <c r="P543" s="73">
        <f t="shared" si="84"/>
        <v>-0.11947711076874554</v>
      </c>
      <c r="Q543" s="73">
        <f t="shared" si="85"/>
        <v>7.5184856921567622E-2</v>
      </c>
      <c r="R543" s="73">
        <f t="shared" si="86"/>
        <v>8.7899999999999992E-2</v>
      </c>
      <c r="S543" s="74">
        <f t="shared" si="87"/>
        <v>-1.271514307843237E-2</v>
      </c>
      <c r="U543" s="75"/>
      <c r="V543" s="75"/>
      <c r="W543" s="75"/>
      <c r="X543" s="75"/>
      <c r="Y543" s="75"/>
      <c r="Z543" s="75"/>
      <c r="AA543" s="75"/>
      <c r="AB543" s="75"/>
      <c r="AC543" s="75"/>
      <c r="AE543" s="75"/>
      <c r="AF543" s="75"/>
      <c r="AG543" s="75"/>
      <c r="AH543" s="75"/>
      <c r="AI543" s="75"/>
      <c r="AJ543" s="75"/>
      <c r="AK543" s="75"/>
      <c r="AL543" s="75"/>
      <c r="AM543" s="75"/>
      <c r="AO543" s="75"/>
      <c r="AP543" s="75"/>
      <c r="AQ543" s="75"/>
      <c r="AR543" s="75"/>
      <c r="AS543" s="75"/>
      <c r="AT543" s="75"/>
      <c r="AU543" s="75"/>
      <c r="AV543" s="75"/>
      <c r="AW543" s="75"/>
    </row>
    <row r="544" spans="1:49">
      <c r="A544" s="69">
        <v>25903</v>
      </c>
      <c r="B544" s="82">
        <v>5.9700000000000003E-2</v>
      </c>
      <c r="C544" s="65">
        <v>7.350000000000001E-2</v>
      </c>
      <c r="D544" s="65">
        <v>5.3E-3</v>
      </c>
      <c r="E544" s="65">
        <v>6.3666666666666663E-3</v>
      </c>
      <c r="F544" s="65">
        <v>6.7750000000000006E-3</v>
      </c>
      <c r="G544" s="65">
        <v>6.5708333333333339E-3</v>
      </c>
      <c r="H544" s="65">
        <v>7.0666666666666664E-3</v>
      </c>
      <c r="I544" s="65">
        <f t="shared" si="88"/>
        <v>5.4400000000000004E-2</v>
      </c>
      <c r="J544" s="65">
        <f t="shared" si="92"/>
        <v>5.3129166666666672E-2</v>
      </c>
      <c r="K544" s="65">
        <f t="shared" si="93"/>
        <v>6.6433333333333344E-2</v>
      </c>
      <c r="L544" s="73">
        <f t="shared" si="89"/>
        <v>3.8742136535030225E-2</v>
      </c>
      <c r="M544" s="73">
        <f t="shared" si="90"/>
        <v>6.3600000000000004E-2</v>
      </c>
      <c r="N544" s="73">
        <f t="shared" si="83"/>
        <v>7.8850000000000003E-2</v>
      </c>
      <c r="O544" s="74">
        <f t="shared" si="91"/>
        <v>-2.4857863464969779E-2</v>
      </c>
      <c r="P544" s="73">
        <f t="shared" si="84"/>
        <v>-4.0107863464969778E-2</v>
      </c>
      <c r="Q544" s="73">
        <f t="shared" si="85"/>
        <v>0.16551645350429456</v>
      </c>
      <c r="R544" s="73">
        <f t="shared" si="86"/>
        <v>8.48E-2</v>
      </c>
      <c r="S544" s="74">
        <f t="shared" si="87"/>
        <v>8.0716453504294558E-2</v>
      </c>
      <c r="U544" s="75"/>
      <c r="V544" s="75"/>
      <c r="W544" s="75"/>
      <c r="X544" s="75"/>
      <c r="Y544" s="75"/>
      <c r="Z544" s="75"/>
      <c r="AA544" s="75"/>
      <c r="AB544" s="75"/>
      <c r="AC544" s="75"/>
      <c r="AE544" s="75"/>
      <c r="AF544" s="75"/>
      <c r="AG544" s="75"/>
      <c r="AH544" s="75"/>
      <c r="AI544" s="75"/>
      <c r="AJ544" s="75"/>
      <c r="AK544" s="75"/>
      <c r="AL544" s="75"/>
      <c r="AM544" s="75"/>
      <c r="AO544" s="75"/>
      <c r="AP544" s="75"/>
      <c r="AQ544" s="75"/>
      <c r="AR544" s="75"/>
      <c r="AS544" s="75"/>
      <c r="AT544" s="75"/>
      <c r="AU544" s="75"/>
      <c r="AV544" s="75"/>
      <c r="AW544" s="75"/>
    </row>
    <row r="545" spans="1:49">
      <c r="A545" s="69">
        <v>25934</v>
      </c>
      <c r="B545" s="82">
        <v>4.3200000000000002E-2</v>
      </c>
      <c r="C545" s="65">
        <v>2.5700000000000004E-2</v>
      </c>
      <c r="D545" s="65">
        <v>5.1000000000000004E-3</v>
      </c>
      <c r="E545" s="65">
        <v>6.1333333333333344E-3</v>
      </c>
      <c r="F545" s="65">
        <v>6.5833333333333334E-3</v>
      </c>
      <c r="G545" s="65">
        <v>6.3583333333333339E-3</v>
      </c>
      <c r="H545" s="65">
        <v>6.7916666666666672E-3</v>
      </c>
      <c r="I545" s="65">
        <f t="shared" si="88"/>
        <v>3.8100000000000002E-2</v>
      </c>
      <c r="J545" s="65">
        <f t="shared" si="92"/>
        <v>3.6841666666666668E-2</v>
      </c>
      <c r="K545" s="65">
        <f t="shared" si="93"/>
        <v>1.8908333333333336E-2</v>
      </c>
      <c r="L545" s="73">
        <f t="shared" si="89"/>
        <v>0.1705906847070795</v>
      </c>
      <c r="M545" s="73">
        <f t="shared" si="90"/>
        <v>6.1200000000000004E-2</v>
      </c>
      <c r="N545" s="73">
        <f t="shared" si="83"/>
        <v>7.6300000000000007E-2</v>
      </c>
      <c r="O545" s="74">
        <f t="shared" si="91"/>
        <v>0.10939068470707949</v>
      </c>
      <c r="P545" s="73">
        <f t="shared" si="84"/>
        <v>9.4290684707079492E-2</v>
      </c>
      <c r="Q545" s="73">
        <f t="shared" si="85"/>
        <v>0.252194643719865</v>
      </c>
      <c r="R545" s="73">
        <f t="shared" si="86"/>
        <v>8.1500000000000003E-2</v>
      </c>
      <c r="S545" s="74">
        <f t="shared" si="87"/>
        <v>0.17069464371986498</v>
      </c>
      <c r="U545" s="75"/>
      <c r="V545" s="75"/>
      <c r="W545" s="75"/>
      <c r="X545" s="75"/>
      <c r="Y545" s="75"/>
      <c r="Z545" s="75"/>
      <c r="AA545" s="75"/>
      <c r="AB545" s="75"/>
      <c r="AC545" s="75"/>
      <c r="AE545" s="75"/>
      <c r="AF545" s="75"/>
      <c r="AG545" s="75"/>
      <c r="AH545" s="75"/>
      <c r="AI545" s="75"/>
      <c r="AJ545" s="75"/>
      <c r="AK545" s="75"/>
      <c r="AL545" s="75"/>
      <c r="AM545" s="75"/>
      <c r="AO545" s="75"/>
      <c r="AP545" s="75"/>
      <c r="AQ545" s="75"/>
      <c r="AR545" s="75"/>
      <c r="AS545" s="75"/>
      <c r="AT545" s="75"/>
      <c r="AU545" s="75"/>
      <c r="AV545" s="75"/>
      <c r="AW545" s="75"/>
    </row>
    <row r="546" spans="1:49">
      <c r="A546" s="69">
        <v>25965</v>
      </c>
      <c r="B546" s="82">
        <v>1.17E-2</v>
      </c>
      <c r="C546" s="65">
        <v>-2.7699999999999999E-2</v>
      </c>
      <c r="D546" s="65">
        <v>4.5999999999999999E-3</v>
      </c>
      <c r="E546" s="65">
        <v>5.8999999999999999E-3</v>
      </c>
      <c r="F546" s="65">
        <v>6.391666666666667E-3</v>
      </c>
      <c r="G546" s="65">
        <v>6.145833333333333E-3</v>
      </c>
      <c r="H546" s="65">
        <v>6.575000000000001E-3</v>
      </c>
      <c r="I546" s="65">
        <f t="shared" si="88"/>
        <v>7.1000000000000004E-3</v>
      </c>
      <c r="J546" s="65">
        <f t="shared" si="92"/>
        <v>5.5541666666666673E-3</v>
      </c>
      <c r="K546" s="65">
        <f t="shared" si="93"/>
        <v>-3.4275E-2</v>
      </c>
      <c r="L546" s="73">
        <f t="shared" si="89"/>
        <v>0.1216959610893662</v>
      </c>
      <c r="M546" s="73">
        <f t="shared" si="90"/>
        <v>5.5199999999999999E-2</v>
      </c>
      <c r="N546" s="73">
        <f t="shared" si="83"/>
        <v>7.3749999999999996E-2</v>
      </c>
      <c r="O546" s="74">
        <f t="shared" si="91"/>
        <v>6.6495961089366201E-2</v>
      </c>
      <c r="P546" s="73">
        <f t="shared" si="84"/>
        <v>4.7945961089366204E-2</v>
      </c>
      <c r="Q546" s="73">
        <f t="shared" si="85"/>
        <v>0.10151891078333919</v>
      </c>
      <c r="R546" s="73">
        <f t="shared" si="86"/>
        <v>7.8900000000000012E-2</v>
      </c>
      <c r="S546" s="74">
        <f t="shared" si="87"/>
        <v>2.2618910783339177E-2</v>
      </c>
      <c r="U546" s="75"/>
      <c r="V546" s="75"/>
      <c r="W546" s="75"/>
      <c r="X546" s="75"/>
      <c r="Y546" s="75"/>
      <c r="Z546" s="75"/>
      <c r="AA546" s="75"/>
      <c r="AB546" s="75"/>
      <c r="AC546" s="75"/>
      <c r="AE546" s="75"/>
      <c r="AF546" s="75"/>
      <c r="AG546" s="75"/>
      <c r="AH546" s="75"/>
      <c r="AI546" s="75"/>
      <c r="AJ546" s="75"/>
      <c r="AK546" s="75"/>
      <c r="AL546" s="75"/>
      <c r="AM546" s="75"/>
      <c r="AO546" s="75"/>
      <c r="AP546" s="75"/>
      <c r="AQ546" s="75"/>
      <c r="AR546" s="75"/>
      <c r="AS546" s="75"/>
      <c r="AT546" s="75"/>
      <c r="AU546" s="75"/>
      <c r="AV546" s="75"/>
      <c r="AW546" s="75"/>
    </row>
    <row r="547" spans="1:49">
      <c r="A547" s="69">
        <v>25993</v>
      </c>
      <c r="B547" s="82">
        <v>3.9399999999999998E-2</v>
      </c>
      <c r="C547" s="65">
        <v>3.3099999999999997E-2</v>
      </c>
      <c r="D547" s="65">
        <v>5.5999999999999991E-3</v>
      </c>
      <c r="E547" s="65">
        <v>6.0083333333333334E-3</v>
      </c>
      <c r="F547" s="65">
        <v>6.4416666666666667E-3</v>
      </c>
      <c r="G547" s="65">
        <v>6.2250000000000005E-3</v>
      </c>
      <c r="H547" s="65">
        <v>6.7083333333333335E-3</v>
      </c>
      <c r="I547" s="65">
        <f t="shared" si="88"/>
        <v>3.3799999999999997E-2</v>
      </c>
      <c r="J547" s="65">
        <f t="shared" si="92"/>
        <v>3.3174999999999996E-2</v>
      </c>
      <c r="K547" s="65">
        <f t="shared" si="93"/>
        <v>2.6391666666666664E-2</v>
      </c>
      <c r="L547" s="73">
        <f t="shared" si="89"/>
        <v>0.1607833352810506</v>
      </c>
      <c r="M547" s="73">
        <f t="shared" si="90"/>
        <v>6.7199999999999982E-2</v>
      </c>
      <c r="N547" s="73">
        <f t="shared" si="83"/>
        <v>7.4700000000000003E-2</v>
      </c>
      <c r="O547" s="74">
        <f t="shared" si="91"/>
        <v>9.3583335281050617E-2</v>
      </c>
      <c r="P547" s="73">
        <f t="shared" si="84"/>
        <v>8.6083335281050596E-2</v>
      </c>
      <c r="Q547" s="73">
        <f t="shared" si="85"/>
        <v>0.11217668757844756</v>
      </c>
      <c r="R547" s="73">
        <f t="shared" si="86"/>
        <v>8.0500000000000002E-2</v>
      </c>
      <c r="S547" s="74">
        <f t="shared" si="87"/>
        <v>3.1676687578447563E-2</v>
      </c>
      <c r="U547" s="75"/>
      <c r="V547" s="75"/>
      <c r="W547" s="75"/>
      <c r="X547" s="75"/>
      <c r="Y547" s="75"/>
      <c r="Z547" s="75"/>
      <c r="AA547" s="75"/>
      <c r="AB547" s="75"/>
      <c r="AC547" s="75"/>
      <c r="AE547" s="75"/>
      <c r="AF547" s="75"/>
      <c r="AG547" s="75"/>
      <c r="AH547" s="75"/>
      <c r="AI547" s="75"/>
      <c r="AJ547" s="75"/>
      <c r="AK547" s="75"/>
      <c r="AL547" s="75"/>
      <c r="AM547" s="75"/>
      <c r="AO547" s="75"/>
      <c r="AP547" s="75"/>
      <c r="AQ547" s="75"/>
      <c r="AR547" s="75"/>
      <c r="AS547" s="75"/>
      <c r="AT547" s="75"/>
      <c r="AU547" s="75"/>
      <c r="AV547" s="75"/>
      <c r="AW547" s="75"/>
    </row>
    <row r="548" spans="1:49">
      <c r="A548" s="69">
        <v>26024</v>
      </c>
      <c r="B548" s="82">
        <v>3.8899999999999997E-2</v>
      </c>
      <c r="C548" s="65">
        <v>-3.49E-2</v>
      </c>
      <c r="D548" s="65">
        <v>4.7999999999999996E-3</v>
      </c>
      <c r="E548" s="65">
        <v>6.0416666666666665E-3</v>
      </c>
      <c r="F548" s="65">
        <v>6.45E-3</v>
      </c>
      <c r="G548" s="65">
        <v>6.2458333333333324E-3</v>
      </c>
      <c r="H548" s="65">
        <v>6.7250000000000001E-3</v>
      </c>
      <c r="I548" s="65">
        <f t="shared" si="88"/>
        <v>3.4099999999999998E-2</v>
      </c>
      <c r="J548" s="65">
        <f t="shared" si="92"/>
        <v>3.2654166666666665E-2</v>
      </c>
      <c r="K548" s="65">
        <f t="shared" si="93"/>
        <v>-4.1625000000000002E-2</v>
      </c>
      <c r="L548" s="73">
        <f t="shared" si="89"/>
        <v>0.32157567892984407</v>
      </c>
      <c r="M548" s="73">
        <f t="shared" si="90"/>
        <v>5.7599999999999998E-2</v>
      </c>
      <c r="N548" s="73">
        <f t="shared" si="83"/>
        <v>7.4949999999999989E-2</v>
      </c>
      <c r="O548" s="74">
        <f t="shared" si="91"/>
        <v>0.26397567892984408</v>
      </c>
      <c r="P548" s="73">
        <f t="shared" si="84"/>
        <v>0.24662567892984408</v>
      </c>
      <c r="Q548" s="73">
        <f t="shared" si="85"/>
        <v>0.18328929686027973</v>
      </c>
      <c r="R548" s="73">
        <f t="shared" si="86"/>
        <v>8.0699999999999994E-2</v>
      </c>
      <c r="S548" s="74">
        <f t="shared" si="87"/>
        <v>0.10258929686027973</v>
      </c>
      <c r="U548" s="75"/>
      <c r="V548" s="75"/>
      <c r="W548" s="75"/>
      <c r="X548" s="75"/>
      <c r="Y548" s="75"/>
      <c r="Z548" s="75"/>
      <c r="AA548" s="75"/>
      <c r="AB548" s="75"/>
      <c r="AC548" s="75"/>
      <c r="AE548" s="75"/>
      <c r="AF548" s="75"/>
      <c r="AG548" s="75"/>
      <c r="AH548" s="75"/>
      <c r="AI548" s="75"/>
      <c r="AJ548" s="75"/>
      <c r="AK548" s="75"/>
      <c r="AL548" s="75"/>
      <c r="AM548" s="75"/>
      <c r="AO548" s="75"/>
      <c r="AP548" s="75"/>
      <c r="AQ548" s="75"/>
      <c r="AR548" s="75"/>
      <c r="AS548" s="75"/>
      <c r="AT548" s="75"/>
      <c r="AU548" s="75"/>
      <c r="AV548" s="75"/>
      <c r="AW548" s="75"/>
    </row>
    <row r="549" spans="1:49">
      <c r="A549" s="69">
        <v>26054</v>
      </c>
      <c r="B549" s="82">
        <v>-3.9100000000000003E-2</v>
      </c>
      <c r="C549" s="65">
        <v>-3.5100000000000006E-2</v>
      </c>
      <c r="D549" s="65">
        <v>4.7000000000000002E-3</v>
      </c>
      <c r="E549" s="65">
        <v>6.2750000000000002E-3</v>
      </c>
      <c r="F549" s="65">
        <v>6.5333333333333328E-3</v>
      </c>
      <c r="G549" s="65">
        <v>6.4041666666666665E-3</v>
      </c>
      <c r="H549" s="65">
        <v>6.9499999999999996E-3</v>
      </c>
      <c r="I549" s="65">
        <f t="shared" si="88"/>
        <v>-4.3800000000000006E-2</v>
      </c>
      <c r="J549" s="65">
        <f t="shared" si="92"/>
        <v>-4.5504166666666672E-2</v>
      </c>
      <c r="K549" s="65">
        <f t="shared" si="93"/>
        <v>-4.2050000000000004E-2</v>
      </c>
      <c r="L549" s="73">
        <f t="shared" si="89"/>
        <v>0.34780521108436369</v>
      </c>
      <c r="M549" s="73">
        <f t="shared" si="90"/>
        <v>5.6400000000000006E-2</v>
      </c>
      <c r="N549" s="73">
        <f t="shared" si="83"/>
        <v>7.6850000000000002E-2</v>
      </c>
      <c r="O549" s="74">
        <f t="shared" si="91"/>
        <v>0.29140521108436368</v>
      </c>
      <c r="P549" s="73">
        <f t="shared" si="84"/>
        <v>0.27095521108436371</v>
      </c>
      <c r="Q549" s="73">
        <f t="shared" si="85"/>
        <v>0.2037489114817963</v>
      </c>
      <c r="R549" s="73">
        <f t="shared" si="86"/>
        <v>8.3400000000000002E-2</v>
      </c>
      <c r="S549" s="74">
        <f t="shared" si="87"/>
        <v>0.1203489114817963</v>
      </c>
      <c r="U549" s="75"/>
      <c r="V549" s="75"/>
      <c r="W549" s="75"/>
      <c r="X549" s="75"/>
      <c r="Y549" s="75"/>
      <c r="Z549" s="75"/>
      <c r="AA549" s="75"/>
      <c r="AB549" s="75"/>
      <c r="AC549" s="75"/>
      <c r="AE549" s="75"/>
      <c r="AF549" s="75"/>
      <c r="AG549" s="75"/>
      <c r="AH549" s="75"/>
      <c r="AI549" s="75"/>
      <c r="AJ549" s="75"/>
      <c r="AK549" s="75"/>
      <c r="AL549" s="75"/>
      <c r="AM549" s="75"/>
      <c r="AO549" s="75"/>
      <c r="AP549" s="75"/>
      <c r="AQ549" s="75"/>
      <c r="AR549" s="75"/>
      <c r="AS549" s="75"/>
      <c r="AT549" s="75"/>
      <c r="AU549" s="75"/>
      <c r="AV549" s="75"/>
      <c r="AW549" s="75"/>
    </row>
    <row r="550" spans="1:49">
      <c r="A550" s="69">
        <v>26085</v>
      </c>
      <c r="B550" s="82">
        <v>3.3E-3</v>
      </c>
      <c r="C550" s="65">
        <v>3.9800000000000002E-2</v>
      </c>
      <c r="D550" s="65">
        <v>5.5999999999999991E-3</v>
      </c>
      <c r="E550" s="65">
        <v>6.3666666666666663E-3</v>
      </c>
      <c r="F550" s="65">
        <v>6.6333333333333331E-3</v>
      </c>
      <c r="G550" s="65">
        <v>6.4999999999999988E-3</v>
      </c>
      <c r="H550" s="65">
        <v>7.0416666666666657E-3</v>
      </c>
      <c r="I550" s="65">
        <f t="shared" si="88"/>
        <v>-2.2999999999999991E-3</v>
      </c>
      <c r="J550" s="65">
        <f t="shared" si="92"/>
        <v>-3.1999999999999989E-3</v>
      </c>
      <c r="K550" s="65">
        <f t="shared" si="93"/>
        <v>3.2758333333333334E-2</v>
      </c>
      <c r="L550" s="73">
        <f t="shared" si="89"/>
        <v>0.41834798435173282</v>
      </c>
      <c r="M550" s="73">
        <f t="shared" si="90"/>
        <v>6.7199999999999982E-2</v>
      </c>
      <c r="N550" s="73">
        <f t="shared" si="83"/>
        <v>7.7999999999999986E-2</v>
      </c>
      <c r="O550" s="74">
        <f t="shared" si="91"/>
        <v>0.35114798435173283</v>
      </c>
      <c r="P550" s="73">
        <f t="shared" si="84"/>
        <v>0.34034798435173286</v>
      </c>
      <c r="Q550" s="73">
        <f t="shared" si="85"/>
        <v>0.32900628388062403</v>
      </c>
      <c r="R550" s="73">
        <f t="shared" si="86"/>
        <v>8.4499999999999992E-2</v>
      </c>
      <c r="S550" s="74">
        <f t="shared" si="87"/>
        <v>0.24450628388062404</v>
      </c>
      <c r="U550" s="75"/>
      <c r="V550" s="75"/>
      <c r="W550" s="75"/>
      <c r="X550" s="75"/>
      <c r="Y550" s="75"/>
      <c r="Z550" s="75"/>
      <c r="AA550" s="75"/>
      <c r="AB550" s="75"/>
      <c r="AC550" s="75"/>
      <c r="AE550" s="75"/>
      <c r="AF550" s="75"/>
      <c r="AG550" s="75"/>
      <c r="AH550" s="75"/>
      <c r="AI550" s="75"/>
      <c r="AJ550" s="75"/>
      <c r="AK550" s="75"/>
      <c r="AL550" s="75"/>
      <c r="AM550" s="75"/>
      <c r="AO550" s="75"/>
      <c r="AP550" s="75"/>
      <c r="AQ550" s="75"/>
      <c r="AR550" s="75"/>
      <c r="AS550" s="75"/>
      <c r="AT550" s="75"/>
      <c r="AU550" s="75"/>
      <c r="AV550" s="75"/>
      <c r="AW550" s="75"/>
    </row>
    <row r="551" spans="1:49">
      <c r="A551" s="69">
        <v>26115</v>
      </c>
      <c r="B551" s="82">
        <v>-3.8699999999999998E-2</v>
      </c>
      <c r="C551" s="65">
        <v>-2.2499999999999999E-2</v>
      </c>
      <c r="D551" s="65">
        <v>5.1999999999999998E-3</v>
      </c>
      <c r="E551" s="65">
        <v>6.3666666666666663E-3</v>
      </c>
      <c r="F551" s="65">
        <v>6.6333333333333331E-3</v>
      </c>
      <c r="G551" s="65">
        <v>6.4999999999999988E-3</v>
      </c>
      <c r="H551" s="65">
        <v>7.0416666666666657E-3</v>
      </c>
      <c r="I551" s="65">
        <f t="shared" si="88"/>
        <v>-4.3899999999999995E-2</v>
      </c>
      <c r="J551" s="65">
        <f t="shared" si="92"/>
        <v>-4.5199999999999997E-2</v>
      </c>
      <c r="K551" s="65">
        <f t="shared" si="93"/>
        <v>-2.9541666666666664E-2</v>
      </c>
      <c r="L551" s="73">
        <f t="shared" si="89"/>
        <v>0.26609519672887072</v>
      </c>
      <c r="M551" s="73">
        <f t="shared" si="90"/>
        <v>6.2399999999999997E-2</v>
      </c>
      <c r="N551" s="73">
        <f t="shared" si="83"/>
        <v>7.7999999999999986E-2</v>
      </c>
      <c r="O551" s="74">
        <f t="shared" si="91"/>
        <v>0.20369519672887071</v>
      </c>
      <c r="P551" s="73">
        <f t="shared" si="84"/>
        <v>0.18809519672887073</v>
      </c>
      <c r="Q551" s="73">
        <f t="shared" si="85"/>
        <v>0.1839092704759957</v>
      </c>
      <c r="R551" s="73">
        <f t="shared" si="86"/>
        <v>8.4499999999999992E-2</v>
      </c>
      <c r="S551" s="74">
        <f t="shared" si="87"/>
        <v>9.9409270475995709E-2</v>
      </c>
      <c r="U551" s="75"/>
      <c r="V551" s="75"/>
      <c r="W551" s="75"/>
      <c r="X551" s="75"/>
      <c r="Y551" s="75"/>
      <c r="Z551" s="75"/>
      <c r="AA551" s="75"/>
      <c r="AB551" s="75"/>
      <c r="AC551" s="75"/>
      <c r="AE551" s="75"/>
      <c r="AF551" s="75"/>
      <c r="AG551" s="75"/>
      <c r="AH551" s="75"/>
      <c r="AI551" s="75"/>
      <c r="AJ551" s="75"/>
      <c r="AK551" s="75"/>
      <c r="AL551" s="75"/>
      <c r="AM551" s="75"/>
      <c r="AO551" s="75"/>
      <c r="AP551" s="75"/>
      <c r="AQ551" s="75"/>
      <c r="AR551" s="75"/>
      <c r="AS551" s="75"/>
      <c r="AT551" s="75"/>
      <c r="AU551" s="75"/>
      <c r="AV551" s="75"/>
      <c r="AW551" s="75"/>
    </row>
    <row r="552" spans="1:49">
      <c r="A552" s="69">
        <v>26146</v>
      </c>
      <c r="B552" s="82">
        <v>3.8800000000000001E-2</v>
      </c>
      <c r="C552" s="65">
        <v>-2.4699999999999996E-2</v>
      </c>
      <c r="D552" s="65">
        <v>5.4999999999999997E-3</v>
      </c>
      <c r="E552" s="65">
        <v>6.3249999999999999E-3</v>
      </c>
      <c r="F552" s="65">
        <v>6.6083333333333324E-3</v>
      </c>
      <c r="G552" s="65">
        <v>6.4666666666666657E-3</v>
      </c>
      <c r="H552" s="65">
        <v>7.000000000000001E-3</v>
      </c>
      <c r="I552" s="65">
        <f t="shared" si="88"/>
        <v>3.3300000000000003E-2</v>
      </c>
      <c r="J552" s="65">
        <f t="shared" si="92"/>
        <v>3.2333333333333339E-2</v>
      </c>
      <c r="K552" s="65">
        <f t="shared" si="93"/>
        <v>-3.1699999999999999E-2</v>
      </c>
      <c r="L552" s="73">
        <f t="shared" si="89"/>
        <v>0.25522016640766476</v>
      </c>
      <c r="M552" s="73">
        <f t="shared" si="90"/>
        <v>6.6000000000000003E-2</v>
      </c>
      <c r="N552" s="73">
        <f t="shared" ref="N552:N615" si="94">G552*12</f>
        <v>7.7599999999999988E-2</v>
      </c>
      <c r="O552" s="74">
        <f t="shared" si="91"/>
        <v>0.18922016640766476</v>
      </c>
      <c r="P552" s="73">
        <f t="shared" ref="P552:P615" si="95">L552-N552</f>
        <v>0.17762016640766476</v>
      </c>
      <c r="Q552" s="73">
        <f t="shared" ref="Q552:Q615" si="96">((1+C541)*(1+C542)*(1+C543)*(1+C544)*(1+C545)*(1+C546)*(1+C547)*(1+C548)*(1+C549)*(1+C550)*(1+C551)*(1+C552))-1</f>
        <v>9.126425809964922E-2</v>
      </c>
      <c r="R552" s="73">
        <f t="shared" ref="R552:R615" si="97">H552*12</f>
        <v>8.4000000000000019E-2</v>
      </c>
      <c r="S552" s="74">
        <f t="shared" ref="S552:S615" si="98">Q552-R552</f>
        <v>7.2642580996492012E-3</v>
      </c>
      <c r="U552" s="75"/>
      <c r="V552" s="75"/>
      <c r="W552" s="75"/>
      <c r="X552" s="75"/>
      <c r="Y552" s="75"/>
      <c r="Z552" s="75"/>
      <c r="AA552" s="75"/>
      <c r="AB552" s="75"/>
      <c r="AC552" s="75"/>
      <c r="AE552" s="75"/>
      <c r="AF552" s="75"/>
      <c r="AG552" s="75"/>
      <c r="AH552" s="75"/>
      <c r="AI552" s="75"/>
      <c r="AJ552" s="75"/>
      <c r="AK552" s="75"/>
      <c r="AL552" s="75"/>
      <c r="AM552" s="75"/>
      <c r="AO552" s="75"/>
      <c r="AP552" s="75"/>
      <c r="AQ552" s="75"/>
      <c r="AR552" s="75"/>
      <c r="AS552" s="75"/>
      <c r="AT552" s="75"/>
      <c r="AU552" s="75"/>
      <c r="AV552" s="75"/>
      <c r="AW552" s="75"/>
    </row>
    <row r="553" spans="1:49">
      <c r="A553" s="69">
        <v>26177</v>
      </c>
      <c r="B553" s="82">
        <v>-4.4000000000000003E-3</v>
      </c>
      <c r="C553" s="65">
        <v>-1.4600000000000002E-2</v>
      </c>
      <c r="D553" s="65">
        <v>5.0000000000000001E-3</v>
      </c>
      <c r="E553" s="65">
        <v>6.1999999999999998E-3</v>
      </c>
      <c r="F553" s="65">
        <v>6.508333333333333E-3</v>
      </c>
      <c r="G553" s="65">
        <v>6.3541666666666659E-3</v>
      </c>
      <c r="H553" s="65">
        <v>6.8166666666666662E-3</v>
      </c>
      <c r="I553" s="65">
        <f t="shared" si="88"/>
        <v>-9.4000000000000004E-3</v>
      </c>
      <c r="J553" s="65">
        <f t="shared" si="92"/>
        <v>-1.0754166666666665E-2</v>
      </c>
      <c r="K553" s="65">
        <f t="shared" si="93"/>
        <v>-2.1416666666666667E-2</v>
      </c>
      <c r="L553" s="73">
        <f t="shared" si="89"/>
        <v>0.20603860034305232</v>
      </c>
      <c r="M553" s="73">
        <f t="shared" si="90"/>
        <v>0.06</v>
      </c>
      <c r="N553" s="73">
        <f t="shared" si="94"/>
        <v>7.6249999999999984E-2</v>
      </c>
      <c r="O553" s="74">
        <f t="shared" si="91"/>
        <v>0.14603860034305233</v>
      </c>
      <c r="P553" s="73">
        <f t="shared" si="95"/>
        <v>0.12978860034305234</v>
      </c>
      <c r="Q553" s="73">
        <f t="shared" si="96"/>
        <v>8.7731944094066705E-2</v>
      </c>
      <c r="R553" s="73">
        <f t="shared" si="97"/>
        <v>8.1799999999999998E-2</v>
      </c>
      <c r="S553" s="74">
        <f t="shared" si="98"/>
        <v>5.9319440940667073E-3</v>
      </c>
      <c r="U553" s="75"/>
      <c r="V553" s="75"/>
      <c r="W553" s="75"/>
      <c r="X553" s="75"/>
      <c r="Y553" s="75"/>
      <c r="Z553" s="75"/>
      <c r="AA553" s="75"/>
      <c r="AB553" s="75"/>
      <c r="AC553" s="75"/>
      <c r="AE553" s="75"/>
      <c r="AF553" s="75"/>
      <c r="AG553" s="75"/>
      <c r="AH553" s="75"/>
      <c r="AI553" s="75"/>
      <c r="AJ553" s="75"/>
      <c r="AK553" s="75"/>
      <c r="AL553" s="75"/>
      <c r="AM553" s="75"/>
      <c r="AO553" s="75"/>
      <c r="AP553" s="75"/>
      <c r="AQ553" s="75"/>
      <c r="AR553" s="75"/>
      <c r="AS553" s="75"/>
      <c r="AT553" s="75"/>
      <c r="AU553" s="75"/>
      <c r="AV553" s="75"/>
      <c r="AW553" s="75"/>
    </row>
    <row r="554" spans="1:49">
      <c r="A554" s="69">
        <v>26207</v>
      </c>
      <c r="B554" s="82">
        <v>-3.9199999999999999E-2</v>
      </c>
      <c r="C554" s="65">
        <v>1.7000000000000001E-2</v>
      </c>
      <c r="D554" s="65">
        <v>4.7000000000000002E-3</v>
      </c>
      <c r="E554" s="65">
        <v>6.1583333333333334E-3</v>
      </c>
      <c r="F554" s="65">
        <v>6.4083333333333336E-3</v>
      </c>
      <c r="G554" s="65">
        <v>6.2833333333333343E-3</v>
      </c>
      <c r="H554" s="65">
        <v>6.7499999999999991E-3</v>
      </c>
      <c r="I554" s="65">
        <f t="shared" si="88"/>
        <v>-4.3900000000000002E-2</v>
      </c>
      <c r="J554" s="65">
        <f t="shared" si="92"/>
        <v>-4.5483333333333334E-2</v>
      </c>
      <c r="K554" s="65">
        <f t="shared" si="93"/>
        <v>1.0250000000000002E-2</v>
      </c>
      <c r="L554" s="73">
        <f t="shared" si="89"/>
        <v>0.16846010609015272</v>
      </c>
      <c r="M554" s="73">
        <f t="shared" si="90"/>
        <v>5.6400000000000006E-2</v>
      </c>
      <c r="N554" s="73">
        <f t="shared" si="94"/>
        <v>7.5400000000000009E-2</v>
      </c>
      <c r="O554" s="74">
        <f t="shared" si="91"/>
        <v>0.11206010609015271</v>
      </c>
      <c r="P554" s="73">
        <f t="shared" si="95"/>
        <v>9.3060106090152708E-2</v>
      </c>
      <c r="Q554" s="73">
        <f t="shared" si="96"/>
        <v>0.12295542294555473</v>
      </c>
      <c r="R554" s="73">
        <f t="shared" si="97"/>
        <v>8.0999999999999989E-2</v>
      </c>
      <c r="S554" s="74">
        <f t="shared" si="98"/>
        <v>4.1955422945554738E-2</v>
      </c>
      <c r="U554" s="75"/>
      <c r="V554" s="75"/>
      <c r="W554" s="75"/>
      <c r="X554" s="75"/>
      <c r="Y554" s="75"/>
      <c r="Z554" s="75"/>
      <c r="AA554" s="75"/>
      <c r="AB554" s="75"/>
      <c r="AC554" s="75"/>
      <c r="AE554" s="75"/>
      <c r="AF554" s="75"/>
      <c r="AG554" s="75"/>
      <c r="AH554" s="75"/>
      <c r="AI554" s="75"/>
      <c r="AJ554" s="75"/>
      <c r="AK554" s="75"/>
      <c r="AL554" s="75"/>
      <c r="AM554" s="75"/>
      <c r="AO554" s="75"/>
      <c r="AP554" s="75"/>
      <c r="AQ554" s="75"/>
      <c r="AR554" s="75"/>
      <c r="AS554" s="75"/>
      <c r="AT554" s="75"/>
      <c r="AU554" s="75"/>
      <c r="AV554" s="75"/>
      <c r="AW554" s="75"/>
    </row>
    <row r="555" spans="1:49">
      <c r="A555" s="69">
        <v>26238</v>
      </c>
      <c r="B555" s="82">
        <v>2.0000000000000001E-4</v>
      </c>
      <c r="C555" s="65">
        <v>-5.5000000000000005E-3</v>
      </c>
      <c r="D555" s="65">
        <v>5.1000000000000004E-3</v>
      </c>
      <c r="E555" s="65">
        <v>6.0499999999999998E-3</v>
      </c>
      <c r="F555" s="65">
        <v>6.3E-3</v>
      </c>
      <c r="G555" s="65">
        <v>6.1749999999999991E-3</v>
      </c>
      <c r="H555" s="65">
        <v>6.6333333333333331E-3</v>
      </c>
      <c r="I555" s="65">
        <f t="shared" si="88"/>
        <v>-4.9000000000000007E-3</v>
      </c>
      <c r="J555" s="65">
        <f t="shared" si="92"/>
        <v>-5.9749999999999994E-3</v>
      </c>
      <c r="K555" s="65">
        <f t="shared" si="93"/>
        <v>-1.2133333333333333E-2</v>
      </c>
      <c r="L555" s="73">
        <f t="shared" si="89"/>
        <v>0.11240605188594244</v>
      </c>
      <c r="M555" s="73">
        <f t="shared" si="90"/>
        <v>6.1200000000000004E-2</v>
      </c>
      <c r="N555" s="73">
        <f t="shared" si="94"/>
        <v>7.4099999999999985E-2</v>
      </c>
      <c r="O555" s="74">
        <f t="shared" si="91"/>
        <v>5.1206051885942433E-2</v>
      </c>
      <c r="P555" s="73">
        <f t="shared" si="95"/>
        <v>3.8306051885942452E-2</v>
      </c>
      <c r="Q555" s="73">
        <f t="shared" si="96"/>
        <v>1.7566440199867195E-2</v>
      </c>
      <c r="R555" s="73">
        <f t="shared" si="97"/>
        <v>7.9600000000000004E-2</v>
      </c>
      <c r="S555" s="74">
        <f t="shared" si="98"/>
        <v>-6.2033559800132809E-2</v>
      </c>
      <c r="U555" s="75"/>
      <c r="V555" s="75"/>
      <c r="W555" s="75"/>
      <c r="X555" s="75"/>
      <c r="Y555" s="75"/>
      <c r="Z555" s="75"/>
      <c r="AA555" s="75"/>
      <c r="AB555" s="75"/>
      <c r="AC555" s="75"/>
      <c r="AE555" s="75"/>
      <c r="AF555" s="75"/>
      <c r="AG555" s="75"/>
      <c r="AH555" s="75"/>
      <c r="AI555" s="75"/>
      <c r="AJ555" s="75"/>
      <c r="AK555" s="75"/>
      <c r="AL555" s="75"/>
      <c r="AM555" s="75"/>
      <c r="AO555" s="75"/>
      <c r="AP555" s="75"/>
      <c r="AQ555" s="75"/>
      <c r="AR555" s="75"/>
      <c r="AS555" s="75"/>
      <c r="AT555" s="75"/>
      <c r="AU555" s="75"/>
      <c r="AV555" s="75"/>
      <c r="AW555" s="75"/>
    </row>
    <row r="556" spans="1:49">
      <c r="A556" s="69">
        <v>26268</v>
      </c>
      <c r="B556" s="82">
        <v>8.8800000000000004E-2</v>
      </c>
      <c r="C556" s="65">
        <v>8.0600000000000005E-2</v>
      </c>
      <c r="D556" s="65">
        <v>5.0000000000000001E-3</v>
      </c>
      <c r="E556" s="65">
        <v>6.0416666666666665E-3</v>
      </c>
      <c r="F556" s="65">
        <v>6.3083333333333333E-3</v>
      </c>
      <c r="G556" s="65">
        <v>6.1749999999999991E-3</v>
      </c>
      <c r="H556" s="65">
        <v>6.5833333333333334E-3</v>
      </c>
      <c r="I556" s="65">
        <f t="shared" si="88"/>
        <v>8.3799999999999999E-2</v>
      </c>
      <c r="J556" s="65">
        <f t="shared" si="92"/>
        <v>8.2625000000000004E-2</v>
      </c>
      <c r="K556" s="65">
        <f t="shared" si="93"/>
        <v>7.4016666666666675E-2</v>
      </c>
      <c r="L556" s="73">
        <f t="shared" si="89"/>
        <v>0.14295339180278721</v>
      </c>
      <c r="M556" s="73">
        <f t="shared" si="90"/>
        <v>0.06</v>
      </c>
      <c r="N556" s="73">
        <f t="shared" si="94"/>
        <v>7.4099999999999985E-2</v>
      </c>
      <c r="O556" s="74">
        <f t="shared" si="91"/>
        <v>8.2953391802787213E-2</v>
      </c>
      <c r="P556" s="73">
        <f t="shared" si="95"/>
        <v>6.8853391802787225E-2</v>
      </c>
      <c r="Q556" s="73">
        <f t="shared" si="96"/>
        <v>2.4296502356754734E-2</v>
      </c>
      <c r="R556" s="73">
        <f t="shared" si="97"/>
        <v>7.9000000000000001E-2</v>
      </c>
      <c r="S556" s="74">
        <f t="shared" si="98"/>
        <v>-5.4703497643245266E-2</v>
      </c>
      <c r="U556" s="75"/>
      <c r="V556" s="75"/>
      <c r="W556" s="75"/>
      <c r="X556" s="75"/>
      <c r="Y556" s="75"/>
      <c r="Z556" s="75"/>
      <c r="AA556" s="75"/>
      <c r="AB556" s="75"/>
      <c r="AC556" s="75"/>
      <c r="AE556" s="75"/>
      <c r="AF556" s="75"/>
      <c r="AG556" s="75"/>
      <c r="AH556" s="75"/>
      <c r="AI556" s="75"/>
      <c r="AJ556" s="75"/>
      <c r="AK556" s="75"/>
      <c r="AL556" s="75"/>
      <c r="AM556" s="75"/>
      <c r="AO556" s="75"/>
      <c r="AP556" s="75"/>
      <c r="AQ556" s="75"/>
      <c r="AR556" s="75"/>
      <c r="AS556" s="75"/>
      <c r="AT556" s="75"/>
      <c r="AU556" s="75"/>
      <c r="AV556" s="75"/>
      <c r="AW556" s="75"/>
    </row>
    <row r="557" spans="1:49">
      <c r="A557" s="69">
        <v>26299</v>
      </c>
      <c r="B557" s="82">
        <v>2.06E-2</v>
      </c>
      <c r="C557" s="65">
        <v>-7.4000000000000012E-3</v>
      </c>
      <c r="D557" s="65">
        <v>5.0000000000000001E-3</v>
      </c>
      <c r="E557" s="65">
        <v>5.9916666666666677E-3</v>
      </c>
      <c r="F557" s="65">
        <v>6.266666666666666E-3</v>
      </c>
      <c r="G557" s="65">
        <v>6.1291666666666664E-3</v>
      </c>
      <c r="H557" s="65">
        <v>6.4916666666666664E-3</v>
      </c>
      <c r="I557" s="65">
        <f t="shared" si="88"/>
        <v>1.5599999999999999E-2</v>
      </c>
      <c r="J557" s="65">
        <f t="shared" si="92"/>
        <v>1.4470833333333334E-2</v>
      </c>
      <c r="K557" s="65">
        <f t="shared" si="93"/>
        <v>-1.3891666666666667E-2</v>
      </c>
      <c r="L557" s="73">
        <f t="shared" si="89"/>
        <v>0.11819232330705987</v>
      </c>
      <c r="M557" s="73">
        <f t="shared" si="90"/>
        <v>0.06</v>
      </c>
      <c r="N557" s="73">
        <f t="shared" si="94"/>
        <v>7.3550000000000004E-2</v>
      </c>
      <c r="O557" s="74">
        <f t="shared" si="91"/>
        <v>5.8192323307059868E-2</v>
      </c>
      <c r="P557" s="73">
        <f t="shared" si="95"/>
        <v>4.4642323307059861E-2</v>
      </c>
      <c r="Q557" s="73">
        <f t="shared" si="96"/>
        <v>-8.7582058698308929E-3</v>
      </c>
      <c r="R557" s="73">
        <f t="shared" si="97"/>
        <v>7.7899999999999997E-2</v>
      </c>
      <c r="S557" s="74">
        <f t="shared" si="98"/>
        <v>-8.665820586983089E-2</v>
      </c>
      <c r="U557" s="75"/>
      <c r="V557" s="75"/>
      <c r="W557" s="75"/>
      <c r="X557" s="75"/>
      <c r="Y557" s="75"/>
      <c r="Z557" s="75"/>
      <c r="AA557" s="75"/>
      <c r="AB557" s="75"/>
      <c r="AC557" s="75"/>
      <c r="AE557" s="75"/>
      <c r="AF557" s="75"/>
      <c r="AG557" s="75"/>
      <c r="AH557" s="75"/>
      <c r="AI557" s="75"/>
      <c r="AJ557" s="75"/>
      <c r="AK557" s="75"/>
      <c r="AL557" s="75"/>
      <c r="AM557" s="75"/>
      <c r="AO557" s="75"/>
      <c r="AP557" s="75"/>
      <c r="AQ557" s="75"/>
      <c r="AR557" s="75"/>
      <c r="AS557" s="75"/>
      <c r="AT557" s="75"/>
      <c r="AU557" s="75"/>
      <c r="AV557" s="75"/>
      <c r="AW557" s="75"/>
    </row>
    <row r="558" spans="1:49">
      <c r="A558" s="69">
        <v>26330</v>
      </c>
      <c r="B558" s="82">
        <v>2.7699999999999999E-2</v>
      </c>
      <c r="C558" s="65">
        <v>-2.4E-2</v>
      </c>
      <c r="D558" s="65">
        <v>4.7000000000000002E-3</v>
      </c>
      <c r="E558" s="65">
        <v>6.0583333333333331E-3</v>
      </c>
      <c r="F558" s="65">
        <v>6.266666666666666E-3</v>
      </c>
      <c r="G558" s="65">
        <v>6.1624999999999996E-3</v>
      </c>
      <c r="H558" s="65">
        <v>6.4833333333333331E-3</v>
      </c>
      <c r="I558" s="65">
        <f t="shared" si="88"/>
        <v>2.3E-2</v>
      </c>
      <c r="J558" s="65">
        <f t="shared" si="92"/>
        <v>2.1537500000000001E-2</v>
      </c>
      <c r="K558" s="65">
        <f t="shared" si="93"/>
        <v>-3.0483333333333335E-2</v>
      </c>
      <c r="L558" s="73">
        <f t="shared" si="89"/>
        <v>0.13587649566340398</v>
      </c>
      <c r="M558" s="73">
        <f t="shared" si="90"/>
        <v>5.6400000000000006E-2</v>
      </c>
      <c r="N558" s="73">
        <f t="shared" si="94"/>
        <v>7.3949999999999988E-2</v>
      </c>
      <c r="O558" s="74">
        <f t="shared" si="91"/>
        <v>7.9476495663403979E-2</v>
      </c>
      <c r="P558" s="73">
        <f t="shared" si="95"/>
        <v>6.1926495663403996E-2</v>
      </c>
      <c r="Q558" s="73">
        <f t="shared" si="96"/>
        <v>-4.9861245798156206E-3</v>
      </c>
      <c r="R558" s="73">
        <f t="shared" si="97"/>
        <v>7.7799999999999994E-2</v>
      </c>
      <c r="S558" s="74">
        <f t="shared" si="98"/>
        <v>-8.2786124579815615E-2</v>
      </c>
      <c r="U558" s="75"/>
      <c r="V558" s="75"/>
      <c r="W558" s="75"/>
      <c r="X558" s="75"/>
      <c r="Y558" s="75"/>
      <c r="Z558" s="75"/>
      <c r="AA558" s="75"/>
      <c r="AB558" s="75"/>
      <c r="AC558" s="75"/>
      <c r="AE558" s="75"/>
      <c r="AF558" s="75"/>
      <c r="AG558" s="75"/>
      <c r="AH558" s="75"/>
      <c r="AI558" s="75"/>
      <c r="AJ558" s="75"/>
      <c r="AK558" s="75"/>
      <c r="AL558" s="75"/>
      <c r="AM558" s="75"/>
      <c r="AO558" s="75"/>
      <c r="AP558" s="75"/>
      <c r="AQ558" s="75"/>
      <c r="AR558" s="75"/>
      <c r="AS558" s="75"/>
      <c r="AT558" s="75"/>
      <c r="AU558" s="75"/>
      <c r="AV558" s="75"/>
      <c r="AW558" s="75"/>
    </row>
    <row r="559" spans="1:49">
      <c r="A559" s="69">
        <v>26359</v>
      </c>
      <c r="B559" s="82">
        <v>8.3000000000000001E-3</v>
      </c>
      <c r="C559" s="65">
        <v>-3.5999999999999999E-3</v>
      </c>
      <c r="D559" s="65">
        <v>4.8999999999999998E-3</v>
      </c>
      <c r="E559" s="65">
        <v>6.0333333333333341E-3</v>
      </c>
      <c r="F559" s="65">
        <v>6.2750000000000002E-3</v>
      </c>
      <c r="G559" s="65">
        <v>6.1541666666666672E-3</v>
      </c>
      <c r="H559" s="65">
        <v>6.4750000000000007E-3</v>
      </c>
      <c r="I559" s="65">
        <f t="shared" si="88"/>
        <v>3.4000000000000002E-3</v>
      </c>
      <c r="J559" s="65">
        <f t="shared" si="92"/>
        <v>2.1458333333333329E-3</v>
      </c>
      <c r="K559" s="65">
        <f t="shared" si="93"/>
        <v>-1.0075000000000001E-2</v>
      </c>
      <c r="L559" s="73">
        <f t="shared" si="89"/>
        <v>0.1018898119851932</v>
      </c>
      <c r="M559" s="73">
        <f t="shared" si="90"/>
        <v>5.8799999999999998E-2</v>
      </c>
      <c r="N559" s="73">
        <f t="shared" si="94"/>
        <v>7.3849999999999999E-2</v>
      </c>
      <c r="O559" s="74">
        <f t="shared" si="91"/>
        <v>4.3089811985193203E-2</v>
      </c>
      <c r="P559" s="73">
        <f t="shared" si="95"/>
        <v>2.8039811985193203E-2</v>
      </c>
      <c r="Q559" s="73">
        <f t="shared" si="96"/>
        <v>-4.0333147353913801E-2</v>
      </c>
      <c r="R559" s="73">
        <f t="shared" si="97"/>
        <v>7.7700000000000005E-2</v>
      </c>
      <c r="S559" s="74">
        <f t="shared" si="98"/>
        <v>-0.11803314735391381</v>
      </c>
      <c r="U559" s="75"/>
      <c r="V559" s="75"/>
      <c r="W559" s="75"/>
      <c r="X559" s="75"/>
      <c r="Y559" s="75"/>
      <c r="Z559" s="75"/>
      <c r="AA559" s="75"/>
      <c r="AB559" s="75"/>
      <c r="AC559" s="75"/>
      <c r="AE559" s="75"/>
      <c r="AF559" s="75"/>
      <c r="AG559" s="75"/>
      <c r="AH559" s="75"/>
      <c r="AI559" s="75"/>
      <c r="AJ559" s="75"/>
      <c r="AK559" s="75"/>
      <c r="AL559" s="75"/>
      <c r="AM559" s="75"/>
      <c r="AO559" s="75"/>
      <c r="AP559" s="75"/>
      <c r="AQ559" s="75"/>
      <c r="AR559" s="75"/>
      <c r="AS559" s="75"/>
      <c r="AT559" s="75"/>
      <c r="AU559" s="75"/>
      <c r="AV559" s="75"/>
      <c r="AW559" s="75"/>
    </row>
    <row r="560" spans="1:49">
      <c r="A560" s="69">
        <v>26390</v>
      </c>
      <c r="B560" s="82">
        <v>6.7999999999999996E-3</v>
      </c>
      <c r="C560" s="65">
        <v>-2.7700000000000006E-2</v>
      </c>
      <c r="D560" s="65">
        <v>4.7999999999999996E-3</v>
      </c>
      <c r="E560" s="65">
        <v>6.083333333333333E-3</v>
      </c>
      <c r="F560" s="65">
        <v>6.3083333333333333E-3</v>
      </c>
      <c r="G560" s="65">
        <v>6.1958333333333336E-3</v>
      </c>
      <c r="H560" s="65">
        <v>6.5166666666666671E-3</v>
      </c>
      <c r="I560" s="65">
        <f t="shared" si="88"/>
        <v>2E-3</v>
      </c>
      <c r="J560" s="65">
        <f t="shared" si="92"/>
        <v>6.0416666666666605E-4</v>
      </c>
      <c r="K560" s="65">
        <f t="shared" si="93"/>
        <v>-3.4216666666666673E-2</v>
      </c>
      <c r="L560" s="73">
        <f t="shared" si="89"/>
        <v>6.7843548663675257E-2</v>
      </c>
      <c r="M560" s="73">
        <f t="shared" si="90"/>
        <v>5.7599999999999998E-2</v>
      </c>
      <c r="N560" s="73">
        <f t="shared" si="94"/>
        <v>7.4349999999999999E-2</v>
      </c>
      <c r="O560" s="74">
        <f t="shared" si="91"/>
        <v>1.0243548663675259E-2</v>
      </c>
      <c r="P560" s="73">
        <f t="shared" si="95"/>
        <v>-6.5064513363247423E-3</v>
      </c>
      <c r="Q560" s="73">
        <f t="shared" si="96"/>
        <v>-3.3173680626060187E-2</v>
      </c>
      <c r="R560" s="73">
        <f t="shared" si="97"/>
        <v>7.8200000000000006E-2</v>
      </c>
      <c r="S560" s="74">
        <f t="shared" si="98"/>
        <v>-0.11137368062606019</v>
      </c>
      <c r="U560" s="75"/>
      <c r="V560" s="75"/>
      <c r="W560" s="75"/>
      <c r="X560" s="75"/>
      <c r="Y560" s="75"/>
      <c r="Z560" s="75"/>
      <c r="AA560" s="75"/>
      <c r="AB560" s="75"/>
      <c r="AC560" s="75"/>
      <c r="AE560" s="75"/>
      <c r="AF560" s="75"/>
      <c r="AG560" s="75"/>
      <c r="AH560" s="75"/>
      <c r="AI560" s="75"/>
      <c r="AJ560" s="75"/>
      <c r="AK560" s="75"/>
      <c r="AL560" s="75"/>
      <c r="AM560" s="75"/>
      <c r="AO560" s="75"/>
      <c r="AP560" s="75"/>
      <c r="AQ560" s="75"/>
      <c r="AR560" s="75"/>
      <c r="AS560" s="75"/>
      <c r="AT560" s="75"/>
      <c r="AU560" s="75"/>
      <c r="AV560" s="75"/>
      <c r="AW560" s="75"/>
    </row>
    <row r="561" spans="1:49">
      <c r="A561" s="69">
        <v>26420</v>
      </c>
      <c r="B561" s="82">
        <v>1.9699999999999999E-2</v>
      </c>
      <c r="C561" s="65">
        <v>-1.7000000000000001E-3</v>
      </c>
      <c r="D561" s="65">
        <v>5.4999999999999997E-3</v>
      </c>
      <c r="E561" s="65">
        <v>6.083333333333333E-3</v>
      </c>
      <c r="F561" s="65">
        <v>6.3E-3</v>
      </c>
      <c r="G561" s="65">
        <v>6.1916666666666665E-3</v>
      </c>
      <c r="H561" s="65">
        <v>6.5333333333333328E-3</v>
      </c>
      <c r="I561" s="65">
        <f t="shared" si="88"/>
        <v>1.4199999999999999E-2</v>
      </c>
      <c r="J561" s="65">
        <f t="shared" si="92"/>
        <v>1.3508333333333332E-2</v>
      </c>
      <c r="K561" s="65">
        <f t="shared" si="93"/>
        <v>-8.2333333333333321E-3</v>
      </c>
      <c r="L561" s="73">
        <f t="shared" si="89"/>
        <v>0.13318770587194284</v>
      </c>
      <c r="M561" s="73">
        <f t="shared" si="90"/>
        <v>6.6000000000000003E-2</v>
      </c>
      <c r="N561" s="73">
        <f t="shared" si="94"/>
        <v>7.4300000000000005E-2</v>
      </c>
      <c r="O561" s="74">
        <f t="shared" si="91"/>
        <v>6.7187705871942838E-2</v>
      </c>
      <c r="P561" s="73">
        <f t="shared" si="95"/>
        <v>5.8887705871942836E-2</v>
      </c>
      <c r="Q561" s="73">
        <f t="shared" si="96"/>
        <v>2.9299889211786834E-4</v>
      </c>
      <c r="R561" s="73">
        <f t="shared" si="97"/>
        <v>7.8399999999999997E-2</v>
      </c>
      <c r="S561" s="74">
        <f t="shared" si="98"/>
        <v>-7.8107001107882129E-2</v>
      </c>
      <c r="U561" s="75"/>
      <c r="V561" s="75"/>
      <c r="W561" s="75"/>
      <c r="X561" s="75"/>
      <c r="Y561" s="75"/>
      <c r="Z561" s="75"/>
      <c r="AA561" s="75"/>
      <c r="AB561" s="75"/>
      <c r="AC561" s="75"/>
      <c r="AE561" s="75"/>
      <c r="AF561" s="75"/>
      <c r="AG561" s="75"/>
      <c r="AH561" s="75"/>
      <c r="AI561" s="75"/>
      <c r="AJ561" s="75"/>
      <c r="AK561" s="75"/>
      <c r="AL561" s="75"/>
      <c r="AM561" s="75"/>
      <c r="AO561" s="75"/>
      <c r="AP561" s="75"/>
      <c r="AQ561" s="75"/>
      <c r="AR561" s="75"/>
      <c r="AS561" s="75"/>
      <c r="AT561" s="75"/>
      <c r="AU561" s="75"/>
      <c r="AV561" s="75"/>
      <c r="AW561" s="75"/>
    </row>
    <row r="562" spans="1:49">
      <c r="A562" s="69">
        <v>26451</v>
      </c>
      <c r="B562" s="82">
        <v>-1.9400000000000001E-2</v>
      </c>
      <c r="C562" s="65">
        <v>-2.1000000000000001E-2</v>
      </c>
      <c r="D562" s="65">
        <v>4.8999999999999998E-3</v>
      </c>
      <c r="E562" s="65">
        <v>6.025E-3</v>
      </c>
      <c r="F562" s="65">
        <v>6.2583333333333336E-3</v>
      </c>
      <c r="G562" s="65">
        <v>6.1416666666666677E-3</v>
      </c>
      <c r="H562" s="65">
        <v>6.4750000000000007E-3</v>
      </c>
      <c r="I562" s="65">
        <f t="shared" si="88"/>
        <v>-2.4300000000000002E-2</v>
      </c>
      <c r="J562" s="65">
        <f t="shared" si="92"/>
        <v>-2.5541666666666667E-2</v>
      </c>
      <c r="K562" s="65">
        <f t="shared" si="93"/>
        <v>-2.7475000000000003E-2</v>
      </c>
      <c r="L562" s="73">
        <f t="shared" si="89"/>
        <v>0.10754895283367594</v>
      </c>
      <c r="M562" s="73">
        <f t="shared" si="90"/>
        <v>5.8799999999999998E-2</v>
      </c>
      <c r="N562" s="73">
        <f t="shared" si="94"/>
        <v>7.3700000000000015E-2</v>
      </c>
      <c r="O562" s="74">
        <f t="shared" si="91"/>
        <v>4.8748952833675939E-2</v>
      </c>
      <c r="P562" s="73">
        <f t="shared" si="95"/>
        <v>3.3848952833675922E-2</v>
      </c>
      <c r="Q562" s="73">
        <f t="shared" si="96"/>
        <v>-5.8196916796130593E-2</v>
      </c>
      <c r="R562" s="73">
        <f t="shared" si="97"/>
        <v>7.7700000000000005E-2</v>
      </c>
      <c r="S562" s="74">
        <f t="shared" si="98"/>
        <v>-0.13589691679613058</v>
      </c>
      <c r="U562" s="75"/>
      <c r="V562" s="75"/>
      <c r="W562" s="75"/>
      <c r="X562" s="75"/>
      <c r="Y562" s="75"/>
      <c r="Z562" s="75"/>
      <c r="AA562" s="75"/>
      <c r="AB562" s="75"/>
      <c r="AC562" s="75"/>
      <c r="AE562" s="75"/>
      <c r="AF562" s="75"/>
      <c r="AG562" s="75"/>
      <c r="AH562" s="75"/>
      <c r="AI562" s="75"/>
      <c r="AJ562" s="75"/>
      <c r="AK562" s="75"/>
      <c r="AL562" s="75"/>
      <c r="AM562" s="75"/>
      <c r="AO562" s="75"/>
      <c r="AP562" s="75"/>
      <c r="AQ562" s="75"/>
      <c r="AR562" s="75"/>
      <c r="AS562" s="75"/>
      <c r="AT562" s="75"/>
      <c r="AU562" s="75"/>
      <c r="AV562" s="75"/>
      <c r="AW562" s="75"/>
    </row>
    <row r="563" spans="1:49">
      <c r="A563" s="69">
        <v>26481</v>
      </c>
      <c r="B563" s="82">
        <v>4.7999999999999996E-3</v>
      </c>
      <c r="C563" s="65">
        <v>-1.4000000000000002E-3</v>
      </c>
      <c r="D563" s="65">
        <v>5.1000000000000004E-3</v>
      </c>
      <c r="E563" s="65">
        <v>6.0083333333333334E-3</v>
      </c>
      <c r="F563" s="65">
        <v>6.2500000000000003E-3</v>
      </c>
      <c r="G563" s="65">
        <v>6.1291666666666664E-3</v>
      </c>
      <c r="H563" s="65">
        <v>6.5166666666666671E-3</v>
      </c>
      <c r="I563" s="65">
        <f t="shared" si="88"/>
        <v>-3.0000000000000079E-4</v>
      </c>
      <c r="J563" s="65">
        <f t="shared" si="92"/>
        <v>-1.3291666666666669E-3</v>
      </c>
      <c r="K563" s="65">
        <f t="shared" si="93"/>
        <v>-7.9166666666666673E-3</v>
      </c>
      <c r="L563" s="73">
        <f t="shared" si="89"/>
        <v>0.1576668967099526</v>
      </c>
      <c r="M563" s="73">
        <f t="shared" si="90"/>
        <v>6.1200000000000004E-2</v>
      </c>
      <c r="N563" s="73">
        <f t="shared" si="94"/>
        <v>7.3550000000000004E-2</v>
      </c>
      <c r="O563" s="74">
        <f t="shared" si="91"/>
        <v>9.6466896709952593E-2</v>
      </c>
      <c r="P563" s="73">
        <f t="shared" si="95"/>
        <v>8.4116896709952593E-2</v>
      </c>
      <c r="Q563" s="73">
        <f t="shared" si="96"/>
        <v>-3.7867458938737664E-2</v>
      </c>
      <c r="R563" s="73">
        <f t="shared" si="97"/>
        <v>7.8200000000000006E-2</v>
      </c>
      <c r="S563" s="74">
        <f t="shared" si="98"/>
        <v>-0.11606745893873767</v>
      </c>
      <c r="U563" s="75"/>
      <c r="V563" s="75"/>
      <c r="W563" s="75"/>
      <c r="X563" s="75"/>
      <c r="Y563" s="75"/>
      <c r="Z563" s="75"/>
      <c r="AA563" s="75"/>
      <c r="AB563" s="75"/>
      <c r="AC563" s="75"/>
      <c r="AE563" s="75"/>
      <c r="AF563" s="75"/>
      <c r="AG563" s="75"/>
      <c r="AH563" s="75"/>
      <c r="AI563" s="75"/>
      <c r="AJ563" s="75"/>
      <c r="AK563" s="75"/>
      <c r="AL563" s="75"/>
      <c r="AM563" s="75"/>
      <c r="AO563" s="75"/>
      <c r="AP563" s="75"/>
      <c r="AQ563" s="75"/>
      <c r="AR563" s="75"/>
      <c r="AS563" s="75"/>
      <c r="AT563" s="75"/>
      <c r="AU563" s="75"/>
      <c r="AV563" s="75"/>
      <c r="AW563" s="75"/>
    </row>
    <row r="564" spans="1:49">
      <c r="A564" s="69">
        <v>26512</v>
      </c>
      <c r="B564" s="82">
        <v>3.6900000000000002E-2</v>
      </c>
      <c r="C564" s="65">
        <v>5.74E-2</v>
      </c>
      <c r="D564" s="65">
        <v>4.8999999999999998E-3</v>
      </c>
      <c r="E564" s="65">
        <v>5.9916666666666677E-3</v>
      </c>
      <c r="F564" s="65">
        <v>6.1916666666666665E-3</v>
      </c>
      <c r="G564" s="65">
        <v>6.0916666666666662E-3</v>
      </c>
      <c r="H564" s="65">
        <v>6.3666666666666672E-3</v>
      </c>
      <c r="I564" s="65">
        <f t="shared" si="88"/>
        <v>3.2000000000000001E-2</v>
      </c>
      <c r="J564" s="65">
        <f t="shared" si="92"/>
        <v>3.0808333333333337E-2</v>
      </c>
      <c r="K564" s="65">
        <f t="shared" si="93"/>
        <v>5.1033333333333333E-2</v>
      </c>
      <c r="L564" s="73">
        <f t="shared" si="89"/>
        <v>0.1555494851738064</v>
      </c>
      <c r="M564" s="73">
        <f t="shared" si="90"/>
        <v>5.8799999999999998E-2</v>
      </c>
      <c r="N564" s="73">
        <f t="shared" si="94"/>
        <v>7.3099999999999998E-2</v>
      </c>
      <c r="O564" s="74">
        <f t="shared" si="91"/>
        <v>9.674948517380641E-2</v>
      </c>
      <c r="P564" s="73">
        <f t="shared" si="95"/>
        <v>8.2449485173806403E-2</v>
      </c>
      <c r="Q564" s="73">
        <f t="shared" si="96"/>
        <v>4.3124114547502312E-2</v>
      </c>
      <c r="R564" s="73">
        <f t="shared" si="97"/>
        <v>7.640000000000001E-2</v>
      </c>
      <c r="S564" s="74">
        <f t="shared" si="98"/>
        <v>-3.3275885452497697E-2</v>
      </c>
      <c r="U564" s="75"/>
      <c r="V564" s="75"/>
      <c r="W564" s="75"/>
      <c r="X564" s="75"/>
      <c r="Y564" s="75"/>
      <c r="Z564" s="75"/>
      <c r="AA564" s="75"/>
      <c r="AB564" s="75"/>
      <c r="AC564" s="75"/>
      <c r="AE564" s="75"/>
      <c r="AF564" s="75"/>
      <c r="AG564" s="75"/>
      <c r="AH564" s="75"/>
      <c r="AI564" s="75"/>
      <c r="AJ564" s="75"/>
      <c r="AK564" s="75"/>
      <c r="AL564" s="75"/>
      <c r="AM564" s="75"/>
      <c r="AO564" s="75"/>
      <c r="AP564" s="75"/>
      <c r="AQ564" s="75"/>
      <c r="AR564" s="75"/>
      <c r="AS564" s="75"/>
      <c r="AT564" s="75"/>
      <c r="AU564" s="75"/>
      <c r="AV564" s="75"/>
      <c r="AW564" s="75"/>
    </row>
    <row r="565" spans="1:49">
      <c r="A565" s="69">
        <v>26543</v>
      </c>
      <c r="B565" s="82">
        <v>-2.5000000000000001E-3</v>
      </c>
      <c r="C565" s="65">
        <v>2.7000000000000001E-3</v>
      </c>
      <c r="D565" s="65">
        <v>4.7000000000000002E-3</v>
      </c>
      <c r="E565" s="65">
        <v>6.0166666666666667E-3</v>
      </c>
      <c r="F565" s="65">
        <v>6.1750000000000008E-3</v>
      </c>
      <c r="G565" s="65">
        <v>6.0958333333333333E-3</v>
      </c>
      <c r="H565" s="65">
        <v>6.3416666666666665E-3</v>
      </c>
      <c r="I565" s="65">
        <f t="shared" si="88"/>
        <v>-7.1999999999999998E-3</v>
      </c>
      <c r="J565" s="65">
        <f t="shared" si="92"/>
        <v>-8.5958333333333338E-3</v>
      </c>
      <c r="K565" s="65">
        <f t="shared" si="93"/>
        <v>-3.6416666666666663E-3</v>
      </c>
      <c r="L565" s="73">
        <f t="shared" si="89"/>
        <v>0.15775473228291648</v>
      </c>
      <c r="M565" s="73">
        <f t="shared" si="90"/>
        <v>5.6400000000000006E-2</v>
      </c>
      <c r="N565" s="73">
        <f t="shared" si="94"/>
        <v>7.3149999999999993E-2</v>
      </c>
      <c r="O565" s="74">
        <f t="shared" si="91"/>
        <v>0.10135473228291647</v>
      </c>
      <c r="P565" s="73">
        <f t="shared" si="95"/>
        <v>8.4604732282916484E-2</v>
      </c>
      <c r="Q565" s="73">
        <f t="shared" si="96"/>
        <v>6.1437537707306422E-2</v>
      </c>
      <c r="R565" s="73">
        <f t="shared" si="97"/>
        <v>7.6100000000000001E-2</v>
      </c>
      <c r="S565" s="74">
        <f t="shared" si="98"/>
        <v>-1.4662462292693579E-2</v>
      </c>
      <c r="U565" s="75"/>
      <c r="V565" s="75"/>
      <c r="W565" s="75"/>
      <c r="X565" s="75"/>
      <c r="Y565" s="75"/>
      <c r="Z565" s="75"/>
      <c r="AA565" s="75"/>
      <c r="AB565" s="75"/>
      <c r="AC565" s="75"/>
      <c r="AE565" s="75"/>
      <c r="AF565" s="75"/>
      <c r="AG565" s="75"/>
      <c r="AH565" s="75"/>
      <c r="AI565" s="75"/>
      <c r="AJ565" s="75"/>
      <c r="AK565" s="75"/>
      <c r="AL565" s="75"/>
      <c r="AM565" s="75"/>
      <c r="AO565" s="75"/>
      <c r="AP565" s="75"/>
      <c r="AQ565" s="75"/>
      <c r="AR565" s="75"/>
      <c r="AS565" s="75"/>
      <c r="AT565" s="75"/>
      <c r="AU565" s="75"/>
      <c r="AV565" s="75"/>
      <c r="AW565" s="75"/>
    </row>
    <row r="566" spans="1:49">
      <c r="A566" s="69">
        <v>26573</v>
      </c>
      <c r="B566" s="82">
        <v>1.18E-2</v>
      </c>
      <c r="C566" s="65">
        <v>6.5100000000000005E-2</v>
      </c>
      <c r="D566" s="65">
        <v>5.1999999999999998E-3</v>
      </c>
      <c r="E566" s="65">
        <v>6.0083333333333334E-3</v>
      </c>
      <c r="F566" s="65">
        <v>6.2083333333333331E-3</v>
      </c>
      <c r="G566" s="65">
        <v>6.1083333333333337E-3</v>
      </c>
      <c r="H566" s="65">
        <v>6.3833333333333329E-3</v>
      </c>
      <c r="I566" s="65">
        <f t="shared" si="88"/>
        <v>6.6E-3</v>
      </c>
      <c r="J566" s="65">
        <f t="shared" si="92"/>
        <v>5.6916666666666661E-3</v>
      </c>
      <c r="K566" s="65">
        <f t="shared" si="93"/>
        <v>5.8716666666666674E-2</v>
      </c>
      <c r="L566" s="73">
        <f t="shared" si="89"/>
        <v>0.21920924034539446</v>
      </c>
      <c r="M566" s="73">
        <f t="shared" si="90"/>
        <v>6.2399999999999997E-2</v>
      </c>
      <c r="N566" s="73">
        <f t="shared" si="94"/>
        <v>7.3300000000000004E-2</v>
      </c>
      <c r="O566" s="74">
        <f t="shared" si="91"/>
        <v>0.15680924034539445</v>
      </c>
      <c r="P566" s="73">
        <f t="shared" si="95"/>
        <v>0.14590924034539446</v>
      </c>
      <c r="Q566" s="73">
        <f t="shared" si="96"/>
        <v>0.11163925409248021</v>
      </c>
      <c r="R566" s="73">
        <f t="shared" si="97"/>
        <v>7.6600000000000001E-2</v>
      </c>
      <c r="S566" s="74">
        <f t="shared" si="98"/>
        <v>3.503925409248021E-2</v>
      </c>
      <c r="U566" s="75"/>
      <c r="V566" s="75"/>
      <c r="W566" s="75"/>
      <c r="X566" s="75"/>
      <c r="Y566" s="75"/>
      <c r="Z566" s="75"/>
      <c r="AA566" s="75"/>
      <c r="AB566" s="75"/>
      <c r="AC566" s="75"/>
      <c r="AE566" s="75"/>
      <c r="AF566" s="75"/>
      <c r="AG566" s="75"/>
      <c r="AH566" s="75"/>
      <c r="AI566" s="75"/>
      <c r="AJ566" s="75"/>
      <c r="AK566" s="75"/>
      <c r="AL566" s="75"/>
      <c r="AM566" s="75"/>
      <c r="AO566" s="75"/>
      <c r="AP566" s="75"/>
      <c r="AQ566" s="75"/>
      <c r="AR566" s="75"/>
      <c r="AS566" s="75"/>
      <c r="AT566" s="75"/>
      <c r="AU566" s="75"/>
      <c r="AV566" s="75"/>
      <c r="AW566" s="75"/>
    </row>
    <row r="567" spans="1:49">
      <c r="A567" s="69">
        <v>26604</v>
      </c>
      <c r="B567" s="82">
        <v>4.8099999999999997E-2</v>
      </c>
      <c r="C567" s="65">
        <v>6.3899999999999998E-2</v>
      </c>
      <c r="D567" s="65">
        <v>4.7999999999999996E-3</v>
      </c>
      <c r="E567" s="65">
        <v>5.9333333333333339E-3</v>
      </c>
      <c r="F567" s="65">
        <v>6.1583333333333334E-3</v>
      </c>
      <c r="G567" s="65">
        <v>6.0458333333333336E-3</v>
      </c>
      <c r="H567" s="65">
        <v>6.333333333333334E-3</v>
      </c>
      <c r="I567" s="65">
        <f t="shared" si="88"/>
        <v>4.3299999999999998E-2</v>
      </c>
      <c r="J567" s="65">
        <f t="shared" si="92"/>
        <v>4.2054166666666663E-2</v>
      </c>
      <c r="K567" s="65">
        <f t="shared" si="93"/>
        <v>5.7566666666666662E-2</v>
      </c>
      <c r="L567" s="73">
        <f t="shared" si="89"/>
        <v>0.2775976852689539</v>
      </c>
      <c r="M567" s="73">
        <f t="shared" si="90"/>
        <v>5.7599999999999998E-2</v>
      </c>
      <c r="N567" s="73">
        <f t="shared" si="94"/>
        <v>7.2550000000000003E-2</v>
      </c>
      <c r="O567" s="74">
        <f t="shared" si="91"/>
        <v>0.21999768526895391</v>
      </c>
      <c r="P567" s="73">
        <f t="shared" si="95"/>
        <v>0.20504768526895389</v>
      </c>
      <c r="Q567" s="73">
        <f t="shared" si="96"/>
        <v>0.18921367765609798</v>
      </c>
      <c r="R567" s="73">
        <f t="shared" si="97"/>
        <v>7.6000000000000012E-2</v>
      </c>
      <c r="S567" s="74">
        <f t="shared" si="98"/>
        <v>0.11321367765609797</v>
      </c>
      <c r="U567" s="75"/>
      <c r="V567" s="75"/>
      <c r="W567" s="75"/>
      <c r="X567" s="75"/>
      <c r="Y567" s="75"/>
      <c r="Z567" s="75"/>
      <c r="AA567" s="75"/>
      <c r="AB567" s="75"/>
      <c r="AC567" s="75"/>
      <c r="AE567" s="75"/>
      <c r="AF567" s="75"/>
      <c r="AG567" s="75"/>
      <c r="AH567" s="75"/>
      <c r="AI567" s="75"/>
      <c r="AJ567" s="75"/>
      <c r="AK567" s="75"/>
      <c r="AL567" s="75"/>
      <c r="AM567" s="75"/>
      <c r="AO567" s="75"/>
      <c r="AP567" s="75"/>
      <c r="AQ567" s="75"/>
      <c r="AR567" s="75"/>
      <c r="AS567" s="75"/>
      <c r="AT567" s="75"/>
      <c r="AU567" s="75"/>
      <c r="AV567" s="75"/>
      <c r="AW567" s="75"/>
    </row>
    <row r="568" spans="1:49">
      <c r="A568" s="69">
        <v>26634</v>
      </c>
      <c r="B568" s="82">
        <v>1.4200000000000001E-2</v>
      </c>
      <c r="C568" s="65">
        <v>-1.7399999999999999E-2</v>
      </c>
      <c r="D568" s="65">
        <v>4.4999999999999997E-3</v>
      </c>
      <c r="E568" s="65">
        <v>5.8999999999999999E-3</v>
      </c>
      <c r="F568" s="65">
        <v>6.1333333333333344E-3</v>
      </c>
      <c r="G568" s="65">
        <v>6.0166666666666667E-3</v>
      </c>
      <c r="H568" s="65">
        <v>6.2333333333333338E-3</v>
      </c>
      <c r="I568" s="65">
        <f t="shared" si="88"/>
        <v>9.7000000000000003E-3</v>
      </c>
      <c r="J568" s="65">
        <f t="shared" si="92"/>
        <v>8.1833333333333341E-3</v>
      </c>
      <c r="K568" s="65">
        <f t="shared" si="93"/>
        <v>-2.3633333333333333E-2</v>
      </c>
      <c r="L568" s="73">
        <f t="shared" si="89"/>
        <v>0.1900620613517392</v>
      </c>
      <c r="M568" s="73">
        <f t="shared" si="90"/>
        <v>5.3999999999999992E-2</v>
      </c>
      <c r="N568" s="73">
        <f t="shared" si="94"/>
        <v>7.22E-2</v>
      </c>
      <c r="O568" s="74">
        <f t="shared" si="91"/>
        <v>0.13606206135173921</v>
      </c>
      <c r="P568" s="73">
        <f t="shared" si="95"/>
        <v>0.1178620613517392</v>
      </c>
      <c r="Q568" s="73">
        <f t="shared" si="96"/>
        <v>8.1363464431688071E-2</v>
      </c>
      <c r="R568" s="73">
        <f t="shared" si="97"/>
        <v>7.4800000000000005E-2</v>
      </c>
      <c r="S568" s="74">
        <f t="shared" si="98"/>
        <v>6.5634644316880653E-3</v>
      </c>
      <c r="U568" s="75"/>
      <c r="V568" s="75"/>
      <c r="W568" s="75"/>
      <c r="X568" s="75"/>
      <c r="Y568" s="75"/>
      <c r="Z568" s="75"/>
      <c r="AA568" s="75"/>
      <c r="AB568" s="75"/>
      <c r="AC568" s="75"/>
      <c r="AE568" s="75"/>
      <c r="AF568" s="75"/>
      <c r="AG568" s="75"/>
      <c r="AH568" s="75"/>
      <c r="AI568" s="75"/>
      <c r="AJ568" s="75"/>
      <c r="AK568" s="75"/>
      <c r="AL568" s="75"/>
      <c r="AM568" s="75"/>
      <c r="AO568" s="75"/>
      <c r="AP568" s="75"/>
      <c r="AQ568" s="75"/>
      <c r="AR568" s="75"/>
      <c r="AS568" s="75"/>
      <c r="AT568" s="75"/>
      <c r="AU568" s="75"/>
      <c r="AV568" s="75"/>
      <c r="AW568" s="75"/>
    </row>
    <row r="569" spans="1:49">
      <c r="A569" s="69">
        <v>26665</v>
      </c>
      <c r="B569" s="82">
        <v>-1.49E-2</v>
      </c>
      <c r="C569" s="65">
        <v>-4.3900000000000008E-2</v>
      </c>
      <c r="D569" s="65">
        <v>5.4000000000000003E-3</v>
      </c>
      <c r="E569" s="65">
        <v>5.9583333333333328E-3</v>
      </c>
      <c r="F569" s="65">
        <v>6.1416666666666668E-3</v>
      </c>
      <c r="G569" s="65">
        <v>6.0499999999999998E-3</v>
      </c>
      <c r="H569" s="65">
        <v>6.2666666666666669E-3</v>
      </c>
      <c r="I569" s="65">
        <f t="shared" si="88"/>
        <v>-2.0299999999999999E-2</v>
      </c>
      <c r="J569" s="65">
        <f t="shared" si="92"/>
        <v>-2.095E-2</v>
      </c>
      <c r="K569" s="65">
        <f t="shared" si="93"/>
        <v>-5.0166666666666679E-2</v>
      </c>
      <c r="L569" s="73">
        <f t="shared" si="89"/>
        <v>0.14866758439897931</v>
      </c>
      <c r="M569" s="73">
        <f t="shared" si="90"/>
        <v>6.4799999999999996E-2</v>
      </c>
      <c r="N569" s="73">
        <f t="shared" si="94"/>
        <v>7.2599999999999998E-2</v>
      </c>
      <c r="O569" s="74">
        <f t="shared" si="91"/>
        <v>8.3867584398979317E-2</v>
      </c>
      <c r="P569" s="73">
        <f t="shared" si="95"/>
        <v>7.6067584398979315E-2</v>
      </c>
      <c r="Q569" s="73">
        <f t="shared" si="96"/>
        <v>4.1599444230442151E-2</v>
      </c>
      <c r="R569" s="73">
        <f t="shared" si="97"/>
        <v>7.5200000000000003E-2</v>
      </c>
      <c r="S569" s="74">
        <f t="shared" si="98"/>
        <v>-3.3600555769557852E-2</v>
      </c>
      <c r="U569" s="75"/>
      <c r="V569" s="75"/>
      <c r="W569" s="75"/>
      <c r="X569" s="75"/>
      <c r="Y569" s="75"/>
      <c r="Z569" s="75"/>
      <c r="AA569" s="75"/>
      <c r="AB569" s="75"/>
      <c r="AC569" s="75"/>
      <c r="AE569" s="75"/>
      <c r="AF569" s="75"/>
      <c r="AG569" s="75"/>
      <c r="AH569" s="75"/>
      <c r="AI569" s="75"/>
      <c r="AJ569" s="75"/>
      <c r="AK569" s="75"/>
      <c r="AL569" s="75"/>
      <c r="AM569" s="75"/>
      <c r="AO569" s="75"/>
      <c r="AP569" s="75"/>
      <c r="AQ569" s="75"/>
      <c r="AR569" s="75"/>
      <c r="AS569" s="75"/>
      <c r="AT569" s="75"/>
      <c r="AU569" s="75"/>
      <c r="AV569" s="75"/>
      <c r="AW569" s="75"/>
    </row>
    <row r="570" spans="1:49">
      <c r="A570" s="69">
        <v>26696</v>
      </c>
      <c r="B570" s="82">
        <v>-3.5200000000000002E-2</v>
      </c>
      <c r="C570" s="65">
        <v>-2.3399999999999997E-2</v>
      </c>
      <c r="D570" s="65">
        <v>5.1000000000000004E-3</v>
      </c>
      <c r="E570" s="65">
        <v>6.0166666666666667E-3</v>
      </c>
      <c r="F570" s="65">
        <v>6.2249999999999996E-3</v>
      </c>
      <c r="G570" s="65">
        <v>6.1208333333333332E-3</v>
      </c>
      <c r="H570" s="65">
        <v>6.3499999999999997E-3</v>
      </c>
      <c r="I570" s="65">
        <f t="shared" si="88"/>
        <v>-4.0300000000000002E-2</v>
      </c>
      <c r="J570" s="65">
        <f t="shared" si="92"/>
        <v>-4.1320833333333334E-2</v>
      </c>
      <c r="K570" s="65">
        <f t="shared" si="93"/>
        <v>-2.9749999999999999E-2</v>
      </c>
      <c r="L570" s="73">
        <f t="shared" si="89"/>
        <v>7.8363807947976039E-2</v>
      </c>
      <c r="M570" s="73">
        <f t="shared" si="90"/>
        <v>6.1200000000000004E-2</v>
      </c>
      <c r="N570" s="73">
        <f t="shared" si="94"/>
        <v>7.3450000000000001E-2</v>
      </c>
      <c r="O570" s="74">
        <f t="shared" si="91"/>
        <v>1.7163807947976034E-2</v>
      </c>
      <c r="P570" s="73">
        <f t="shared" si="95"/>
        <v>4.9138079479760371E-3</v>
      </c>
      <c r="Q570" s="73">
        <f t="shared" si="96"/>
        <v>4.2239771757632827E-2</v>
      </c>
      <c r="R570" s="73">
        <f t="shared" si="97"/>
        <v>7.619999999999999E-2</v>
      </c>
      <c r="S570" s="74">
        <f t="shared" si="98"/>
        <v>-3.3960228242367163E-2</v>
      </c>
      <c r="U570" s="75"/>
      <c r="V570" s="75"/>
      <c r="W570" s="75"/>
      <c r="X570" s="75"/>
      <c r="Y570" s="75"/>
      <c r="Z570" s="75"/>
      <c r="AA570" s="75"/>
      <c r="AB570" s="75"/>
      <c r="AC570" s="75"/>
      <c r="AE570" s="75"/>
      <c r="AF570" s="75"/>
      <c r="AG570" s="75"/>
      <c r="AH570" s="75"/>
      <c r="AI570" s="75"/>
      <c r="AJ570" s="75"/>
      <c r="AK570" s="75"/>
      <c r="AL570" s="75"/>
      <c r="AM570" s="75"/>
      <c r="AO570" s="75"/>
      <c r="AP570" s="75"/>
      <c r="AQ570" s="75"/>
      <c r="AR570" s="75"/>
      <c r="AS570" s="75"/>
      <c r="AT570" s="75"/>
      <c r="AU570" s="75"/>
      <c r="AV570" s="75"/>
      <c r="AW570" s="75"/>
    </row>
    <row r="571" spans="1:49">
      <c r="A571" s="69">
        <v>26724</v>
      </c>
      <c r="B571" s="82">
        <v>8.0000000000000004E-4</v>
      </c>
      <c r="C571" s="65">
        <v>-1.3500000000000002E-2</v>
      </c>
      <c r="D571" s="65">
        <v>5.5999999999999991E-3</v>
      </c>
      <c r="E571" s="65">
        <v>6.0750000000000005E-3</v>
      </c>
      <c r="F571" s="65">
        <v>6.2416666666666662E-3</v>
      </c>
      <c r="G571" s="65">
        <v>6.1583333333333334E-3</v>
      </c>
      <c r="H571" s="65">
        <v>6.3833333333333329E-3</v>
      </c>
      <c r="I571" s="65">
        <f t="shared" si="88"/>
        <v>-4.7999999999999987E-3</v>
      </c>
      <c r="J571" s="65">
        <f t="shared" si="92"/>
        <v>-5.358333333333333E-3</v>
      </c>
      <c r="K571" s="65">
        <f t="shared" si="93"/>
        <v>-1.9883333333333336E-2</v>
      </c>
      <c r="L571" s="73">
        <f t="shared" si="89"/>
        <v>7.0342654958181372E-2</v>
      </c>
      <c r="M571" s="73">
        <f t="shared" si="90"/>
        <v>6.7199999999999982E-2</v>
      </c>
      <c r="N571" s="73">
        <f t="shared" si="94"/>
        <v>7.3899999999999993E-2</v>
      </c>
      <c r="O571" s="74">
        <f t="shared" si="91"/>
        <v>3.1426549581813901E-3</v>
      </c>
      <c r="P571" s="73">
        <f t="shared" si="95"/>
        <v>-3.5573450418186214E-3</v>
      </c>
      <c r="Q571" s="73">
        <f t="shared" si="96"/>
        <v>3.1884318385091648E-2</v>
      </c>
      <c r="R571" s="73">
        <f t="shared" si="97"/>
        <v>7.6600000000000001E-2</v>
      </c>
      <c r="S571" s="74">
        <f t="shared" si="98"/>
        <v>-4.4715681614908354E-2</v>
      </c>
      <c r="U571" s="75"/>
      <c r="V571" s="75"/>
      <c r="W571" s="75"/>
      <c r="X571" s="75"/>
      <c r="Y571" s="75"/>
      <c r="Z571" s="75"/>
      <c r="AA571" s="75"/>
      <c r="AB571" s="75"/>
      <c r="AC571" s="75"/>
      <c r="AE571" s="75"/>
      <c r="AF571" s="75"/>
      <c r="AG571" s="75"/>
      <c r="AH571" s="75"/>
      <c r="AI571" s="75"/>
      <c r="AJ571" s="75"/>
      <c r="AK571" s="75"/>
      <c r="AL571" s="75"/>
      <c r="AM571" s="75"/>
      <c r="AO571" s="75"/>
      <c r="AP571" s="75"/>
      <c r="AQ571" s="75"/>
      <c r="AR571" s="75"/>
      <c r="AS571" s="75"/>
      <c r="AT571" s="75"/>
      <c r="AU571" s="75"/>
      <c r="AV571" s="75"/>
      <c r="AW571" s="75"/>
    </row>
    <row r="572" spans="1:49">
      <c r="A572" s="69">
        <v>26755</v>
      </c>
      <c r="B572" s="82">
        <v>-3.8300000000000001E-2</v>
      </c>
      <c r="C572" s="65">
        <v>-4.9000000000000007E-3</v>
      </c>
      <c r="D572" s="65">
        <v>5.7000000000000002E-3</v>
      </c>
      <c r="E572" s="65">
        <v>6.0499999999999998E-3</v>
      </c>
      <c r="F572" s="65">
        <v>6.2416666666666662E-3</v>
      </c>
      <c r="G572" s="65">
        <v>6.145833333333333E-3</v>
      </c>
      <c r="H572" s="65">
        <v>6.3583333333333339E-3</v>
      </c>
      <c r="I572" s="65">
        <f t="shared" si="88"/>
        <v>-4.3999999999999997E-2</v>
      </c>
      <c r="J572" s="65">
        <f t="shared" si="92"/>
        <v>-4.4445833333333337E-2</v>
      </c>
      <c r="K572" s="65">
        <f t="shared" si="93"/>
        <v>-1.1258333333333335E-2</v>
      </c>
      <c r="L572" s="73">
        <f t="shared" si="89"/>
        <v>2.239623686261738E-2</v>
      </c>
      <c r="M572" s="73">
        <f t="shared" si="90"/>
        <v>6.8400000000000002E-2</v>
      </c>
      <c r="N572" s="73">
        <f t="shared" si="94"/>
        <v>7.3749999999999996E-2</v>
      </c>
      <c r="O572" s="74">
        <f t="shared" si="91"/>
        <v>-4.6003763137382622E-2</v>
      </c>
      <c r="P572" s="73">
        <f t="shared" si="95"/>
        <v>-5.1353763137382616E-2</v>
      </c>
      <c r="Q572" s="73">
        <f t="shared" si="96"/>
        <v>5.6081543993627969E-2</v>
      </c>
      <c r="R572" s="73">
        <f t="shared" si="97"/>
        <v>7.6300000000000007E-2</v>
      </c>
      <c r="S572" s="74">
        <f t="shared" si="98"/>
        <v>-2.0218456006372038E-2</v>
      </c>
      <c r="U572" s="75"/>
      <c r="V572" s="75"/>
      <c r="W572" s="75"/>
      <c r="X572" s="75"/>
      <c r="Y572" s="75"/>
      <c r="Z572" s="75"/>
      <c r="AA572" s="75"/>
      <c r="AB572" s="75"/>
      <c r="AC572" s="75"/>
      <c r="AE572" s="75"/>
      <c r="AF572" s="75"/>
      <c r="AG572" s="75"/>
      <c r="AH572" s="75"/>
      <c r="AI572" s="75"/>
      <c r="AJ572" s="75"/>
      <c r="AK572" s="75"/>
      <c r="AL572" s="75"/>
      <c r="AM572" s="75"/>
      <c r="AO572" s="75"/>
      <c r="AP572" s="75"/>
      <c r="AQ572" s="75"/>
      <c r="AR572" s="75"/>
      <c r="AS572" s="75"/>
      <c r="AT572" s="75"/>
      <c r="AU572" s="75"/>
      <c r="AV572" s="75"/>
      <c r="AW572" s="75"/>
    </row>
    <row r="573" spans="1:49">
      <c r="A573" s="69">
        <v>26785</v>
      </c>
      <c r="B573" s="82">
        <v>-1.6299999999999999E-2</v>
      </c>
      <c r="C573" s="65">
        <v>6.7000000000000002E-3</v>
      </c>
      <c r="D573" s="65">
        <v>5.7999999999999996E-3</v>
      </c>
      <c r="E573" s="65">
        <v>6.0750000000000005E-3</v>
      </c>
      <c r="F573" s="65">
        <v>6.2416666666666662E-3</v>
      </c>
      <c r="G573" s="65">
        <v>6.1583333333333334E-3</v>
      </c>
      <c r="H573" s="65">
        <v>6.3583333333333339E-3</v>
      </c>
      <c r="I573" s="65">
        <f t="shared" si="88"/>
        <v>-2.2099999999999998E-2</v>
      </c>
      <c r="J573" s="65">
        <f t="shared" si="92"/>
        <v>-2.245833333333333E-2</v>
      </c>
      <c r="K573" s="65">
        <f t="shared" si="93"/>
        <v>3.4166666666666633E-4</v>
      </c>
      <c r="L573" s="73">
        <f t="shared" si="89"/>
        <v>-1.3698952435268419E-2</v>
      </c>
      <c r="M573" s="73">
        <f t="shared" si="90"/>
        <v>6.9599999999999995E-2</v>
      </c>
      <c r="N573" s="73">
        <f t="shared" si="94"/>
        <v>7.3899999999999993E-2</v>
      </c>
      <c r="O573" s="74">
        <f t="shared" si="91"/>
        <v>-8.3298952435268414E-2</v>
      </c>
      <c r="P573" s="73">
        <f t="shared" si="95"/>
        <v>-8.7598952435268412E-2</v>
      </c>
      <c r="Q573" s="73">
        <f t="shared" si="96"/>
        <v>6.496773548871615E-2</v>
      </c>
      <c r="R573" s="73">
        <f t="shared" si="97"/>
        <v>7.6300000000000007E-2</v>
      </c>
      <c r="S573" s="74">
        <f t="shared" si="98"/>
        <v>-1.1332264511283857E-2</v>
      </c>
      <c r="U573" s="75"/>
      <c r="V573" s="75"/>
      <c r="W573" s="75"/>
      <c r="X573" s="75"/>
      <c r="Y573" s="75"/>
      <c r="Z573" s="75"/>
      <c r="AA573" s="75"/>
      <c r="AB573" s="75"/>
      <c r="AC573" s="75"/>
      <c r="AE573" s="75"/>
      <c r="AF573" s="75"/>
      <c r="AG573" s="75"/>
      <c r="AH573" s="75"/>
      <c r="AI573" s="75"/>
      <c r="AJ573" s="75"/>
      <c r="AK573" s="75"/>
      <c r="AL573" s="75"/>
      <c r="AM573" s="75"/>
      <c r="AO573" s="75"/>
      <c r="AP573" s="75"/>
      <c r="AQ573" s="75"/>
      <c r="AR573" s="75"/>
      <c r="AS573" s="75"/>
      <c r="AT573" s="75"/>
      <c r="AU573" s="75"/>
      <c r="AV573" s="75"/>
      <c r="AW573" s="75"/>
    </row>
    <row r="574" spans="1:49">
      <c r="A574" s="69">
        <v>26816</v>
      </c>
      <c r="B574" s="82">
        <v>-4.0000000000000001E-3</v>
      </c>
      <c r="C574" s="65">
        <v>-1.67E-2</v>
      </c>
      <c r="D574" s="65">
        <v>5.4999999999999997E-3</v>
      </c>
      <c r="E574" s="65">
        <v>6.1416666666666668E-3</v>
      </c>
      <c r="F574" s="65">
        <v>6.2916666666666668E-3</v>
      </c>
      <c r="G574" s="65">
        <v>6.2166666666666655E-3</v>
      </c>
      <c r="H574" s="65">
        <v>6.4249999999999993E-3</v>
      </c>
      <c r="I574" s="65">
        <f t="shared" si="88"/>
        <v>-9.4999999999999998E-3</v>
      </c>
      <c r="J574" s="65">
        <f t="shared" si="92"/>
        <v>-1.0216666666666666E-2</v>
      </c>
      <c r="K574" s="65">
        <f t="shared" si="93"/>
        <v>-2.3125E-2</v>
      </c>
      <c r="L574" s="73">
        <f t="shared" si="89"/>
        <v>1.7905806388665013E-3</v>
      </c>
      <c r="M574" s="73">
        <f t="shared" si="90"/>
        <v>6.6000000000000003E-2</v>
      </c>
      <c r="N574" s="73">
        <f t="shared" si="94"/>
        <v>7.4599999999999986E-2</v>
      </c>
      <c r="O574" s="74">
        <f t="shared" si="91"/>
        <v>-6.4209419361133502E-2</v>
      </c>
      <c r="P574" s="73">
        <f t="shared" si="95"/>
        <v>-7.2809419361133484E-2</v>
      </c>
      <c r="Q574" s="73">
        <f t="shared" si="96"/>
        <v>6.9645326155315823E-2</v>
      </c>
      <c r="R574" s="73">
        <f t="shared" si="97"/>
        <v>7.7099999999999988E-2</v>
      </c>
      <c r="S574" s="74">
        <f t="shared" si="98"/>
        <v>-7.4546738446841648E-3</v>
      </c>
      <c r="U574" s="75"/>
      <c r="V574" s="75"/>
      <c r="W574" s="75"/>
      <c r="X574" s="75"/>
      <c r="Y574" s="75"/>
      <c r="Z574" s="75"/>
      <c r="AA574" s="75"/>
      <c r="AB574" s="75"/>
      <c r="AC574" s="75"/>
      <c r="AE574" s="75"/>
      <c r="AF574" s="75"/>
      <c r="AG574" s="75"/>
      <c r="AH574" s="75"/>
      <c r="AI574" s="75"/>
      <c r="AJ574" s="75"/>
      <c r="AK574" s="75"/>
      <c r="AL574" s="75"/>
      <c r="AM574" s="75"/>
      <c r="AO574" s="75"/>
      <c r="AP574" s="75"/>
      <c r="AQ574" s="75"/>
      <c r="AR574" s="75"/>
      <c r="AS574" s="75"/>
      <c r="AT574" s="75"/>
      <c r="AU574" s="75"/>
      <c r="AV574" s="75"/>
      <c r="AW574" s="75"/>
    </row>
    <row r="575" spans="1:49">
      <c r="A575" s="69">
        <v>26846</v>
      </c>
      <c r="B575" s="82">
        <v>4.07E-2</v>
      </c>
      <c r="C575" s="65">
        <v>-1.9900000000000001E-2</v>
      </c>
      <c r="D575" s="65">
        <v>6.0999999999999995E-3</v>
      </c>
      <c r="E575" s="65">
        <v>6.2083333333333331E-3</v>
      </c>
      <c r="F575" s="65">
        <v>6.3666666666666663E-3</v>
      </c>
      <c r="G575" s="65">
        <v>6.2874999999999988E-3</v>
      </c>
      <c r="H575" s="65">
        <v>6.5166666666666671E-3</v>
      </c>
      <c r="I575" s="65">
        <f t="shared" si="88"/>
        <v>3.4599999999999999E-2</v>
      </c>
      <c r="J575" s="65">
        <f t="shared" si="92"/>
        <v>3.4412499999999999E-2</v>
      </c>
      <c r="K575" s="65">
        <f t="shared" si="93"/>
        <v>-2.6416666666666668E-2</v>
      </c>
      <c r="L575" s="73">
        <f t="shared" si="89"/>
        <v>3.7583058589637952E-2</v>
      </c>
      <c r="M575" s="73">
        <f t="shared" si="90"/>
        <v>7.3199999999999987E-2</v>
      </c>
      <c r="N575" s="73">
        <f t="shared" si="94"/>
        <v>7.5449999999999989E-2</v>
      </c>
      <c r="O575" s="74">
        <f t="shared" si="91"/>
        <v>-3.5616941410362035E-2</v>
      </c>
      <c r="P575" s="73">
        <f t="shared" si="95"/>
        <v>-3.7866941410362037E-2</v>
      </c>
      <c r="Q575" s="73">
        <f t="shared" si="96"/>
        <v>4.9829144967780348E-2</v>
      </c>
      <c r="R575" s="73">
        <f t="shared" si="97"/>
        <v>7.8200000000000006E-2</v>
      </c>
      <c r="S575" s="74">
        <f t="shared" si="98"/>
        <v>-2.8370855032219658E-2</v>
      </c>
      <c r="U575" s="75"/>
      <c r="V575" s="75"/>
      <c r="W575" s="75"/>
      <c r="X575" s="75"/>
      <c r="Y575" s="75"/>
      <c r="Z575" s="75"/>
      <c r="AA575" s="75"/>
      <c r="AB575" s="75"/>
      <c r="AC575" s="75"/>
      <c r="AE575" s="75"/>
      <c r="AF575" s="75"/>
      <c r="AG575" s="75"/>
      <c r="AH575" s="75"/>
      <c r="AI575" s="75"/>
      <c r="AJ575" s="75"/>
      <c r="AK575" s="75"/>
      <c r="AL575" s="75"/>
      <c r="AM575" s="75"/>
      <c r="AO575" s="75"/>
      <c r="AP575" s="75"/>
      <c r="AQ575" s="75"/>
      <c r="AR575" s="75"/>
      <c r="AS575" s="75"/>
      <c r="AT575" s="75"/>
      <c r="AU575" s="75"/>
      <c r="AV575" s="75"/>
      <c r="AW575" s="75"/>
    </row>
    <row r="576" spans="1:49">
      <c r="A576" s="69">
        <v>26877</v>
      </c>
      <c r="B576" s="82">
        <v>-3.4099999999999998E-2</v>
      </c>
      <c r="C576" s="65">
        <v>-2.8399999999999995E-2</v>
      </c>
      <c r="D576" s="65">
        <v>6.1999999999999998E-3</v>
      </c>
      <c r="E576" s="65">
        <v>6.4000000000000003E-3</v>
      </c>
      <c r="F576" s="65">
        <v>6.5333333333333328E-3</v>
      </c>
      <c r="G576" s="65">
        <v>6.4666666666666674E-3</v>
      </c>
      <c r="H576" s="65">
        <v>6.6999999999999994E-3</v>
      </c>
      <c r="I576" s="65">
        <f t="shared" si="88"/>
        <v>-4.0299999999999996E-2</v>
      </c>
      <c r="J576" s="65">
        <f t="shared" si="92"/>
        <v>-4.0566666666666668E-2</v>
      </c>
      <c r="K576" s="65">
        <f t="shared" si="93"/>
        <v>-3.5099999999999992E-2</v>
      </c>
      <c r="L576" s="73">
        <f t="shared" si="89"/>
        <v>-3.3463712709295379E-2</v>
      </c>
      <c r="M576" s="73">
        <f t="shared" si="90"/>
        <v>7.4399999999999994E-2</v>
      </c>
      <c r="N576" s="73">
        <f t="shared" si="94"/>
        <v>7.7600000000000002E-2</v>
      </c>
      <c r="O576" s="74">
        <f t="shared" si="91"/>
        <v>-0.10786371270929537</v>
      </c>
      <c r="P576" s="73">
        <f t="shared" si="95"/>
        <v>-0.11106371270929538</v>
      </c>
      <c r="Q576" s="73">
        <f t="shared" si="96"/>
        <v>-3.5356537496978313E-2</v>
      </c>
      <c r="R576" s="73">
        <f t="shared" si="97"/>
        <v>8.0399999999999999E-2</v>
      </c>
      <c r="S576" s="74">
        <f t="shared" si="98"/>
        <v>-0.11575653749697831</v>
      </c>
      <c r="U576" s="75"/>
      <c r="V576" s="75"/>
      <c r="W576" s="75"/>
      <c r="X576" s="75"/>
      <c r="Y576" s="75"/>
      <c r="Z576" s="75"/>
      <c r="AA576" s="75"/>
      <c r="AB576" s="75"/>
      <c r="AC576" s="75"/>
      <c r="AE576" s="75"/>
      <c r="AF576" s="75"/>
      <c r="AG576" s="75"/>
      <c r="AH576" s="75"/>
      <c r="AI576" s="75"/>
      <c r="AJ576" s="75"/>
      <c r="AK576" s="75"/>
      <c r="AL576" s="75"/>
      <c r="AM576" s="75"/>
      <c r="AO576" s="75"/>
      <c r="AP576" s="75"/>
      <c r="AQ576" s="75"/>
      <c r="AR576" s="75"/>
      <c r="AS576" s="75"/>
      <c r="AT576" s="75"/>
      <c r="AU576" s="75"/>
      <c r="AV576" s="75"/>
      <c r="AW576" s="75"/>
    </row>
    <row r="577" spans="1:49">
      <c r="A577" s="69">
        <v>26908</v>
      </c>
      <c r="B577" s="82">
        <v>4.2700000000000002E-2</v>
      </c>
      <c r="C577" s="65">
        <v>7.7099999999999988E-2</v>
      </c>
      <c r="D577" s="65">
        <v>5.4999999999999997E-3</v>
      </c>
      <c r="E577" s="65">
        <v>6.3583333333333339E-3</v>
      </c>
      <c r="F577" s="65">
        <v>6.5500000000000003E-3</v>
      </c>
      <c r="G577" s="65">
        <v>6.4541666666666671E-3</v>
      </c>
      <c r="H577" s="65">
        <v>6.6999999999999994E-3</v>
      </c>
      <c r="I577" s="65">
        <f t="shared" si="88"/>
        <v>3.7200000000000004E-2</v>
      </c>
      <c r="J577" s="65">
        <f t="shared" si="92"/>
        <v>3.6245833333333338E-2</v>
      </c>
      <c r="K577" s="65">
        <f t="shared" si="93"/>
        <v>7.039999999999999E-2</v>
      </c>
      <c r="L577" s="73">
        <f t="shared" si="89"/>
        <v>1.0333219807536542E-2</v>
      </c>
      <c r="M577" s="73">
        <f t="shared" si="90"/>
        <v>6.6000000000000003E-2</v>
      </c>
      <c r="N577" s="73">
        <f t="shared" si="94"/>
        <v>7.7450000000000005E-2</v>
      </c>
      <c r="O577" s="74">
        <f t="shared" si="91"/>
        <v>-5.5666780192463461E-2</v>
      </c>
      <c r="P577" s="73">
        <f t="shared" si="95"/>
        <v>-6.7116780192463463E-2</v>
      </c>
      <c r="Q577" s="73">
        <f t="shared" si="96"/>
        <v>3.6219680325127124E-2</v>
      </c>
      <c r="R577" s="73">
        <f t="shared" si="97"/>
        <v>8.0399999999999999E-2</v>
      </c>
      <c r="S577" s="74">
        <f t="shared" si="98"/>
        <v>-4.4180319674872875E-2</v>
      </c>
      <c r="U577" s="75"/>
      <c r="V577" s="75"/>
      <c r="W577" s="75"/>
      <c r="X577" s="75"/>
      <c r="Y577" s="75"/>
      <c r="Z577" s="75"/>
      <c r="AA577" s="75"/>
      <c r="AB577" s="75"/>
      <c r="AC577" s="75"/>
      <c r="AE577" s="75"/>
      <c r="AF577" s="75"/>
      <c r="AG577" s="75"/>
      <c r="AH577" s="75"/>
      <c r="AI577" s="75"/>
      <c r="AJ577" s="75"/>
      <c r="AK577" s="75"/>
      <c r="AL577" s="75"/>
      <c r="AM577" s="75"/>
      <c r="AO577" s="75"/>
      <c r="AP577" s="75"/>
      <c r="AQ577" s="75"/>
      <c r="AR577" s="75"/>
      <c r="AS577" s="75"/>
      <c r="AT577" s="75"/>
      <c r="AU577" s="75"/>
      <c r="AV577" s="75"/>
      <c r="AW577" s="75"/>
    </row>
    <row r="578" spans="1:49">
      <c r="A578" s="69">
        <v>26938</v>
      </c>
      <c r="B578" s="82">
        <v>1.6999999999999999E-3</v>
      </c>
      <c r="C578" s="65">
        <v>-3.8800000000000001E-2</v>
      </c>
      <c r="D578" s="65">
        <v>6.3E-3</v>
      </c>
      <c r="E578" s="65">
        <v>6.3333333333333332E-3</v>
      </c>
      <c r="F578" s="65">
        <v>6.5333333333333328E-3</v>
      </c>
      <c r="G578" s="65">
        <v>6.4333333333333334E-3</v>
      </c>
      <c r="H578" s="65">
        <v>6.6833333333333337E-3</v>
      </c>
      <c r="I578" s="65">
        <f t="shared" si="88"/>
        <v>-4.5999999999999999E-3</v>
      </c>
      <c r="J578" s="65">
        <f t="shared" si="92"/>
        <v>-4.7333333333333333E-3</v>
      </c>
      <c r="K578" s="65">
        <f t="shared" si="93"/>
        <v>-4.5483333333333334E-2</v>
      </c>
      <c r="L578" s="73">
        <f t="shared" si="89"/>
        <v>2.4786151532851797E-4</v>
      </c>
      <c r="M578" s="73">
        <f t="shared" si="90"/>
        <v>7.5600000000000001E-2</v>
      </c>
      <c r="N578" s="73">
        <f t="shared" si="94"/>
        <v>7.7200000000000005E-2</v>
      </c>
      <c r="O578" s="74">
        <f t="shared" si="91"/>
        <v>-7.5352138484671483E-2</v>
      </c>
      <c r="P578" s="73">
        <f t="shared" si="95"/>
        <v>-7.6952138484671487E-2</v>
      </c>
      <c r="Q578" s="73">
        <f t="shared" si="96"/>
        <v>-6.4863058183727174E-2</v>
      </c>
      <c r="R578" s="73">
        <f t="shared" si="97"/>
        <v>8.0200000000000007E-2</v>
      </c>
      <c r="S578" s="74">
        <f t="shared" si="98"/>
        <v>-0.14506305818372717</v>
      </c>
      <c r="U578" s="75"/>
      <c r="V578" s="75"/>
      <c r="W578" s="75"/>
      <c r="X578" s="75"/>
      <c r="Y578" s="75"/>
      <c r="Z578" s="75"/>
      <c r="AA578" s="75"/>
      <c r="AB578" s="75"/>
      <c r="AC578" s="75"/>
      <c r="AE578" s="75"/>
      <c r="AF578" s="75"/>
      <c r="AG578" s="75"/>
      <c r="AH578" s="75"/>
      <c r="AI578" s="75"/>
      <c r="AJ578" s="75"/>
      <c r="AK578" s="75"/>
      <c r="AL578" s="75"/>
      <c r="AM578" s="75"/>
      <c r="AO578" s="75"/>
      <c r="AP578" s="75"/>
      <c r="AQ578" s="75"/>
      <c r="AR578" s="75"/>
      <c r="AS578" s="75"/>
      <c r="AT578" s="75"/>
      <c r="AU578" s="75"/>
      <c r="AV578" s="75"/>
      <c r="AW578" s="75"/>
    </row>
    <row r="579" spans="1:49">
      <c r="A579" s="69">
        <v>26969</v>
      </c>
      <c r="B579" s="82">
        <v>-0.1109</v>
      </c>
      <c r="C579" s="65">
        <v>-0.11720000000000001</v>
      </c>
      <c r="D579" s="65">
        <v>5.5999999999999991E-3</v>
      </c>
      <c r="E579" s="65">
        <v>6.391666666666667E-3</v>
      </c>
      <c r="F579" s="65">
        <v>6.5833333333333334E-3</v>
      </c>
      <c r="G579" s="65">
        <v>6.4874999999999993E-3</v>
      </c>
      <c r="H579" s="65">
        <v>6.7916666666666672E-3</v>
      </c>
      <c r="I579" s="65">
        <f t="shared" si="88"/>
        <v>-0.11649999999999999</v>
      </c>
      <c r="J579" s="65">
        <f t="shared" si="92"/>
        <v>-0.11738749999999999</v>
      </c>
      <c r="K579" s="65">
        <f t="shared" si="93"/>
        <v>-0.12399166666666668</v>
      </c>
      <c r="L579" s="73">
        <f t="shared" si="89"/>
        <v>-0.15149282160740518</v>
      </c>
      <c r="M579" s="73">
        <f t="shared" si="90"/>
        <v>6.7199999999999982E-2</v>
      </c>
      <c r="N579" s="73">
        <f t="shared" si="94"/>
        <v>7.7849999999999989E-2</v>
      </c>
      <c r="O579" s="74">
        <f t="shared" si="91"/>
        <v>-0.21869282160740516</v>
      </c>
      <c r="P579" s="73">
        <f t="shared" si="95"/>
        <v>-0.22934282160740516</v>
      </c>
      <c r="Q579" s="73">
        <f t="shared" si="96"/>
        <v>-0.22404465435153142</v>
      </c>
      <c r="R579" s="73">
        <f t="shared" si="97"/>
        <v>8.1500000000000003E-2</v>
      </c>
      <c r="S579" s="74">
        <f t="shared" si="98"/>
        <v>-0.30554465435153144</v>
      </c>
      <c r="U579" s="75"/>
      <c r="V579" s="75"/>
      <c r="W579" s="75"/>
      <c r="X579" s="75"/>
      <c r="Y579" s="75"/>
      <c r="Z579" s="75"/>
      <c r="AA579" s="75"/>
      <c r="AB579" s="75"/>
      <c r="AC579" s="75"/>
      <c r="AE579" s="75"/>
      <c r="AF579" s="75"/>
      <c r="AG579" s="75"/>
      <c r="AH579" s="75"/>
      <c r="AI579" s="75"/>
      <c r="AJ579" s="75"/>
      <c r="AK579" s="75"/>
      <c r="AL579" s="75"/>
      <c r="AM579" s="75"/>
      <c r="AO579" s="75"/>
      <c r="AP579" s="75"/>
      <c r="AQ579" s="75"/>
      <c r="AR579" s="75"/>
      <c r="AS579" s="75"/>
      <c r="AT579" s="75"/>
      <c r="AU579" s="75"/>
      <c r="AV579" s="75"/>
      <c r="AW579" s="75"/>
    </row>
    <row r="580" spans="1:49">
      <c r="A580" s="69">
        <v>26999</v>
      </c>
      <c r="B580" s="82">
        <v>1.9800000000000002E-2</v>
      </c>
      <c r="C580" s="65">
        <v>3.7499999999999999E-2</v>
      </c>
      <c r="D580" s="65">
        <v>6.0000000000000001E-3</v>
      </c>
      <c r="E580" s="65">
        <v>6.4000000000000003E-3</v>
      </c>
      <c r="F580" s="65">
        <v>6.6E-3</v>
      </c>
      <c r="G580" s="65">
        <v>6.5000000000000006E-3</v>
      </c>
      <c r="H580" s="65">
        <v>6.8666666666666668E-3</v>
      </c>
      <c r="I580" s="65">
        <f t="shared" si="88"/>
        <v>1.3800000000000002E-2</v>
      </c>
      <c r="J580" s="65">
        <f t="shared" si="92"/>
        <v>1.3300000000000001E-2</v>
      </c>
      <c r="K580" s="65">
        <f t="shared" si="93"/>
        <v>3.0633333333333332E-2</v>
      </c>
      <c r="L580" s="73">
        <f t="shared" si="89"/>
        <v>-0.14680770999332649</v>
      </c>
      <c r="M580" s="73">
        <f t="shared" si="90"/>
        <v>7.2000000000000008E-2</v>
      </c>
      <c r="N580" s="73">
        <f t="shared" si="94"/>
        <v>7.8000000000000014E-2</v>
      </c>
      <c r="O580" s="74">
        <f t="shared" si="91"/>
        <v>-0.21880770999332649</v>
      </c>
      <c r="P580" s="73">
        <f t="shared" si="95"/>
        <v>-0.2248077099933265</v>
      </c>
      <c r="Q580" s="73">
        <f t="shared" si="96"/>
        <v>-0.18069034081998148</v>
      </c>
      <c r="R580" s="73">
        <f t="shared" si="97"/>
        <v>8.2400000000000001E-2</v>
      </c>
      <c r="S580" s="74">
        <f t="shared" si="98"/>
        <v>-0.26309034081998151</v>
      </c>
      <c r="U580" s="75"/>
      <c r="V580" s="75"/>
      <c r="W580" s="75"/>
      <c r="X580" s="75"/>
      <c r="Y580" s="75"/>
      <c r="Z580" s="75"/>
      <c r="AA580" s="75"/>
      <c r="AB580" s="75"/>
      <c r="AC580" s="75"/>
      <c r="AE580" s="75"/>
      <c r="AF580" s="75"/>
      <c r="AG580" s="75"/>
      <c r="AH580" s="75"/>
      <c r="AI580" s="75"/>
      <c r="AJ580" s="75"/>
      <c r="AK580" s="75"/>
      <c r="AL580" s="75"/>
      <c r="AM580" s="75"/>
      <c r="AO580" s="75"/>
      <c r="AP580" s="75"/>
      <c r="AQ580" s="75"/>
      <c r="AR580" s="75"/>
      <c r="AS580" s="75"/>
      <c r="AT580" s="75"/>
      <c r="AU580" s="75"/>
      <c r="AV580" s="75"/>
      <c r="AW580" s="75"/>
    </row>
    <row r="581" spans="1:49">
      <c r="A581" s="69">
        <v>27030</v>
      </c>
      <c r="B581" s="82">
        <v>-7.1999999999999998E-3</v>
      </c>
      <c r="C581" s="65">
        <v>4.1799999999999997E-2</v>
      </c>
      <c r="D581" s="65">
        <v>6.0999999999999995E-3</v>
      </c>
      <c r="E581" s="65">
        <v>6.5249999999999996E-3</v>
      </c>
      <c r="F581" s="65">
        <v>6.6666666666666662E-3</v>
      </c>
      <c r="G581" s="65">
        <v>6.5958333333333329E-3</v>
      </c>
      <c r="H581" s="65">
        <v>6.9666666666666661E-3</v>
      </c>
      <c r="I581" s="65">
        <f t="shared" si="88"/>
        <v>-1.3299999999999999E-2</v>
      </c>
      <c r="J581" s="65">
        <f t="shared" si="92"/>
        <v>-1.3795833333333334E-2</v>
      </c>
      <c r="K581" s="65">
        <f t="shared" si="93"/>
        <v>3.4833333333333327E-2</v>
      </c>
      <c r="L581" s="73">
        <f t="shared" si="89"/>
        <v>-0.14013876203570674</v>
      </c>
      <c r="M581" s="73">
        <f t="shared" si="90"/>
        <v>7.3199999999999987E-2</v>
      </c>
      <c r="N581" s="73">
        <f t="shared" si="94"/>
        <v>7.9149999999999998E-2</v>
      </c>
      <c r="O581" s="74">
        <f t="shared" si="91"/>
        <v>-0.21333876203570673</v>
      </c>
      <c r="P581" s="73">
        <f t="shared" si="95"/>
        <v>-0.21928876203570674</v>
      </c>
      <c r="Q581" s="73">
        <f t="shared" si="96"/>
        <v>-0.10725153965720813</v>
      </c>
      <c r="R581" s="73">
        <f t="shared" si="97"/>
        <v>8.3599999999999994E-2</v>
      </c>
      <c r="S581" s="74">
        <f t="shared" si="98"/>
        <v>-0.19085153965720814</v>
      </c>
      <c r="U581" s="75"/>
      <c r="V581" s="75"/>
      <c r="W581" s="75"/>
      <c r="X581" s="75"/>
      <c r="Y581" s="75"/>
      <c r="Z581" s="75"/>
      <c r="AA581" s="75"/>
      <c r="AB581" s="75"/>
      <c r="AC581" s="75"/>
      <c r="AE581" s="75"/>
      <c r="AF581" s="75"/>
      <c r="AG581" s="75"/>
      <c r="AH581" s="75"/>
      <c r="AI581" s="75"/>
      <c r="AJ581" s="75"/>
      <c r="AK581" s="75"/>
      <c r="AL581" s="75"/>
      <c r="AM581" s="75"/>
      <c r="AO581" s="75"/>
      <c r="AP581" s="75"/>
      <c r="AQ581" s="75"/>
      <c r="AR581" s="75"/>
      <c r="AS581" s="75"/>
      <c r="AT581" s="75"/>
      <c r="AU581" s="75"/>
      <c r="AV581" s="75"/>
      <c r="AW581" s="75"/>
    </row>
    <row r="582" spans="1:49">
      <c r="A582" s="69">
        <v>27061</v>
      </c>
      <c r="B582" s="82">
        <v>-6.9999999999999999E-4</v>
      </c>
      <c r="C582" s="65">
        <v>6.0000000000000001E-3</v>
      </c>
      <c r="D582" s="65">
        <v>5.4999999999999997E-3</v>
      </c>
      <c r="E582" s="65">
        <v>6.541666666666667E-3</v>
      </c>
      <c r="F582" s="65">
        <v>6.7083333333333335E-3</v>
      </c>
      <c r="G582" s="65">
        <v>6.6250000000000007E-3</v>
      </c>
      <c r="H582" s="65">
        <v>7.0166666666666667E-3</v>
      </c>
      <c r="I582" s="65">
        <f t="shared" ref="I582:I645" si="99">B582-D582</f>
        <v>-6.1999999999999998E-3</v>
      </c>
      <c r="J582" s="65">
        <f t="shared" si="92"/>
        <v>-7.3250000000000008E-3</v>
      </c>
      <c r="K582" s="65">
        <f t="shared" si="93"/>
        <v>-1.0166666666666666E-3</v>
      </c>
      <c r="L582" s="73">
        <f t="shared" si="89"/>
        <v>-0.10939123642442128</v>
      </c>
      <c r="M582" s="73">
        <f t="shared" si="90"/>
        <v>6.6000000000000003E-2</v>
      </c>
      <c r="N582" s="73">
        <f t="shared" si="94"/>
        <v>7.9500000000000015E-2</v>
      </c>
      <c r="O582" s="74">
        <f t="shared" si="91"/>
        <v>-0.17539123642442128</v>
      </c>
      <c r="P582" s="73">
        <f t="shared" si="95"/>
        <v>-0.18889123642442129</v>
      </c>
      <c r="Q582" s="73">
        <f t="shared" si="96"/>
        <v>-8.0375843636239175E-2</v>
      </c>
      <c r="R582" s="73">
        <f t="shared" si="97"/>
        <v>8.4199999999999997E-2</v>
      </c>
      <c r="S582" s="74">
        <f t="shared" si="98"/>
        <v>-0.16457584363623917</v>
      </c>
      <c r="U582" s="75"/>
      <c r="V582" s="75"/>
      <c r="W582" s="75"/>
      <c r="X582" s="75"/>
      <c r="Y582" s="75"/>
      <c r="Z582" s="75"/>
      <c r="AA582" s="75"/>
      <c r="AB582" s="75"/>
      <c r="AC582" s="75"/>
      <c r="AE582" s="75"/>
      <c r="AF582" s="75"/>
      <c r="AG582" s="75"/>
      <c r="AH582" s="75"/>
      <c r="AI582" s="75"/>
      <c r="AJ582" s="75"/>
      <c r="AK582" s="75"/>
      <c r="AL582" s="75"/>
      <c r="AM582" s="75"/>
      <c r="AO582" s="75"/>
      <c r="AP582" s="75"/>
      <c r="AQ582" s="75"/>
      <c r="AR582" s="75"/>
      <c r="AS582" s="75"/>
      <c r="AT582" s="75"/>
      <c r="AU582" s="75"/>
      <c r="AV582" s="75"/>
      <c r="AW582" s="75"/>
    </row>
    <row r="583" spans="1:49">
      <c r="A583" s="69">
        <v>27089</v>
      </c>
      <c r="B583" s="82">
        <v>-2.0500000000000001E-2</v>
      </c>
      <c r="C583" s="65">
        <v>-3.8900000000000004E-2</v>
      </c>
      <c r="D583" s="65">
        <v>5.8999999999999999E-3</v>
      </c>
      <c r="E583" s="65">
        <v>6.6749999999999995E-3</v>
      </c>
      <c r="F583" s="65">
        <v>6.8166666666666662E-3</v>
      </c>
      <c r="G583" s="65">
        <v>6.7458333333333328E-3</v>
      </c>
      <c r="H583" s="65">
        <v>7.0500000000000007E-3</v>
      </c>
      <c r="I583" s="65">
        <f t="shared" si="99"/>
        <v>-2.64E-2</v>
      </c>
      <c r="J583" s="65">
        <f t="shared" si="92"/>
        <v>-2.7245833333333334E-2</v>
      </c>
      <c r="K583" s="65">
        <f t="shared" si="93"/>
        <v>-4.5950000000000005E-2</v>
      </c>
      <c r="L583" s="73">
        <f t="shared" si="89"/>
        <v>-0.1283460392463236</v>
      </c>
      <c r="M583" s="73">
        <f t="shared" si="90"/>
        <v>7.0800000000000002E-2</v>
      </c>
      <c r="N583" s="73">
        <f t="shared" si="94"/>
        <v>8.0949999999999994E-2</v>
      </c>
      <c r="O583" s="74">
        <f t="shared" si="91"/>
        <v>-0.1991460392463236</v>
      </c>
      <c r="P583" s="73">
        <f t="shared" si="95"/>
        <v>-0.20929603924632359</v>
      </c>
      <c r="Q583" s="73">
        <f t="shared" si="96"/>
        <v>-0.10405395166628439</v>
      </c>
      <c r="R583" s="73">
        <f t="shared" si="97"/>
        <v>8.4600000000000009E-2</v>
      </c>
      <c r="S583" s="74">
        <f t="shared" si="98"/>
        <v>-0.1886539516662844</v>
      </c>
      <c r="U583" s="75"/>
      <c r="V583" s="75"/>
      <c r="W583" s="75"/>
      <c r="X583" s="75"/>
      <c r="Y583" s="75"/>
      <c r="Z583" s="75"/>
      <c r="AA583" s="75"/>
      <c r="AB583" s="75"/>
      <c r="AC583" s="75"/>
      <c r="AE583" s="75"/>
      <c r="AF583" s="75"/>
      <c r="AG583" s="75"/>
      <c r="AH583" s="75"/>
      <c r="AI583" s="75"/>
      <c r="AJ583" s="75"/>
      <c r="AK583" s="75"/>
      <c r="AL583" s="75"/>
      <c r="AM583" s="75"/>
      <c r="AO583" s="75"/>
      <c r="AP583" s="75"/>
      <c r="AQ583" s="75"/>
      <c r="AR583" s="75"/>
      <c r="AS583" s="75"/>
      <c r="AT583" s="75"/>
      <c r="AU583" s="75"/>
      <c r="AV583" s="75"/>
      <c r="AW583" s="75"/>
    </row>
    <row r="584" spans="1:49">
      <c r="A584" s="69">
        <v>27120</v>
      </c>
      <c r="B584" s="82">
        <v>-3.5900000000000001E-2</v>
      </c>
      <c r="C584" s="65">
        <v>-0.12959999999999999</v>
      </c>
      <c r="D584" s="65">
        <v>6.7999999999999996E-3</v>
      </c>
      <c r="E584" s="65">
        <v>6.875E-3</v>
      </c>
      <c r="F584" s="65">
        <v>7.025E-3</v>
      </c>
      <c r="G584" s="65">
        <v>6.9500000000000004E-3</v>
      </c>
      <c r="H584" s="65">
        <v>7.3083333333333333E-3</v>
      </c>
      <c r="I584" s="65">
        <f t="shared" si="99"/>
        <v>-4.2700000000000002E-2</v>
      </c>
      <c r="J584" s="65">
        <f t="shared" si="92"/>
        <v>-4.2849999999999999E-2</v>
      </c>
      <c r="K584" s="65">
        <f t="shared" si="93"/>
        <v>-0.13690833333333333</v>
      </c>
      <c r="L584" s="73">
        <f t="shared" si="89"/>
        <v>-0.12617075640779929</v>
      </c>
      <c r="M584" s="73">
        <f t="shared" si="90"/>
        <v>8.1599999999999992E-2</v>
      </c>
      <c r="N584" s="73">
        <f t="shared" si="94"/>
        <v>8.3400000000000002E-2</v>
      </c>
      <c r="O584" s="74">
        <f t="shared" si="91"/>
        <v>-0.2077707564077993</v>
      </c>
      <c r="P584" s="73">
        <f t="shared" si="95"/>
        <v>-0.20957075640779929</v>
      </c>
      <c r="Q584" s="73">
        <f t="shared" si="96"/>
        <v>-0.216328569520987</v>
      </c>
      <c r="R584" s="73">
        <f t="shared" si="97"/>
        <v>8.77E-2</v>
      </c>
      <c r="S584" s="74">
        <f t="shared" si="98"/>
        <v>-0.304028569520987</v>
      </c>
      <c r="U584" s="75"/>
      <c r="V584" s="75"/>
      <c r="W584" s="75"/>
      <c r="X584" s="75"/>
      <c r="Y584" s="75"/>
      <c r="Z584" s="75"/>
      <c r="AA584" s="75"/>
      <c r="AB584" s="75"/>
      <c r="AC584" s="75"/>
      <c r="AE584" s="75"/>
      <c r="AF584" s="75"/>
      <c r="AG584" s="75"/>
      <c r="AH584" s="75"/>
      <c r="AI584" s="75"/>
      <c r="AJ584" s="75"/>
      <c r="AK584" s="75"/>
      <c r="AL584" s="75"/>
      <c r="AM584" s="75"/>
      <c r="AO584" s="75"/>
      <c r="AP584" s="75"/>
      <c r="AQ584" s="75"/>
      <c r="AR584" s="75"/>
      <c r="AS584" s="75"/>
      <c r="AT584" s="75"/>
      <c r="AU584" s="75"/>
      <c r="AV584" s="75"/>
      <c r="AW584" s="75"/>
    </row>
    <row r="585" spans="1:49">
      <c r="A585" s="69">
        <v>27150</v>
      </c>
      <c r="B585" s="82">
        <v>-3.0200000000000001E-2</v>
      </c>
      <c r="C585" s="65">
        <v>-4.8399999999999999E-2</v>
      </c>
      <c r="D585" s="65">
        <v>6.7999999999999996E-3</v>
      </c>
      <c r="E585" s="65">
        <v>6.9749999999999986E-3</v>
      </c>
      <c r="F585" s="65">
        <v>7.1500000000000001E-3</v>
      </c>
      <c r="G585" s="65">
        <v>7.0624999999999993E-3</v>
      </c>
      <c r="H585" s="65">
        <v>7.4999999999999997E-3</v>
      </c>
      <c r="I585" s="65">
        <f t="shared" si="99"/>
        <v>-3.6999999999999998E-2</v>
      </c>
      <c r="J585" s="65">
        <f t="shared" si="92"/>
        <v>-3.7262500000000004E-2</v>
      </c>
      <c r="K585" s="65">
        <f t="shared" si="93"/>
        <v>-5.5899999999999998E-2</v>
      </c>
      <c r="L585" s="73">
        <f t="shared" si="89"/>
        <v>-0.13851824699022453</v>
      </c>
      <c r="M585" s="73">
        <f t="shared" si="90"/>
        <v>8.1599999999999992E-2</v>
      </c>
      <c r="N585" s="73">
        <f t="shared" si="94"/>
        <v>8.4749999999999992E-2</v>
      </c>
      <c r="O585" s="74">
        <f t="shared" si="91"/>
        <v>-0.22011824699022453</v>
      </c>
      <c r="P585" s="73">
        <f t="shared" si="95"/>
        <v>-0.22326824699022452</v>
      </c>
      <c r="Q585" s="73">
        <f t="shared" si="96"/>
        <v>-0.25922148282126856</v>
      </c>
      <c r="R585" s="73">
        <f t="shared" si="97"/>
        <v>0.09</v>
      </c>
      <c r="S585" s="74">
        <f t="shared" si="98"/>
        <v>-0.34922148282126853</v>
      </c>
      <c r="U585" s="75"/>
      <c r="V585" s="75"/>
      <c r="W585" s="75"/>
      <c r="X585" s="75"/>
      <c r="Y585" s="75"/>
      <c r="Z585" s="75"/>
      <c r="AA585" s="75"/>
      <c r="AB585" s="75"/>
      <c r="AC585" s="75"/>
      <c r="AE585" s="75"/>
      <c r="AF585" s="75"/>
      <c r="AG585" s="75"/>
      <c r="AH585" s="75"/>
      <c r="AI585" s="75"/>
      <c r="AJ585" s="75"/>
      <c r="AK585" s="75"/>
      <c r="AL585" s="75"/>
      <c r="AM585" s="75"/>
      <c r="AO585" s="75"/>
      <c r="AP585" s="75"/>
      <c r="AQ585" s="75"/>
      <c r="AR585" s="75"/>
      <c r="AS585" s="75"/>
      <c r="AT585" s="75"/>
      <c r="AU585" s="75"/>
      <c r="AV585" s="75"/>
      <c r="AW585" s="75"/>
    </row>
    <row r="586" spans="1:49">
      <c r="A586" s="69">
        <v>27181</v>
      </c>
      <c r="B586" s="82">
        <v>-1.1299999999999999E-2</v>
      </c>
      <c r="C586" s="65">
        <v>-5.6999999999999995E-2</v>
      </c>
      <c r="D586" s="65">
        <v>6.0999999999999995E-3</v>
      </c>
      <c r="E586" s="65">
        <v>7.058333333333334E-3</v>
      </c>
      <c r="F586" s="65">
        <v>7.2916666666666659E-3</v>
      </c>
      <c r="G586" s="65">
        <v>7.175E-3</v>
      </c>
      <c r="H586" s="65">
        <v>7.7666666666666674E-3</v>
      </c>
      <c r="I586" s="65">
        <f t="shared" si="99"/>
        <v>-1.7399999999999999E-2</v>
      </c>
      <c r="J586" s="65">
        <f t="shared" si="92"/>
        <v>-1.8474999999999998E-2</v>
      </c>
      <c r="K586" s="65">
        <f t="shared" si="93"/>
        <v>-6.4766666666666667E-2</v>
      </c>
      <c r="L586" s="73">
        <f t="shared" si="89"/>
        <v>-0.14483232007955305</v>
      </c>
      <c r="M586" s="73">
        <f t="shared" si="90"/>
        <v>7.3199999999999987E-2</v>
      </c>
      <c r="N586" s="73">
        <f t="shared" si="94"/>
        <v>8.6099999999999996E-2</v>
      </c>
      <c r="O586" s="74">
        <f t="shared" si="91"/>
        <v>-0.21803232007955303</v>
      </c>
      <c r="P586" s="73">
        <f t="shared" si="95"/>
        <v>-0.23093232007955306</v>
      </c>
      <c r="Q586" s="73">
        <f t="shared" si="96"/>
        <v>-0.28958187562336646</v>
      </c>
      <c r="R586" s="73">
        <f t="shared" si="97"/>
        <v>9.3200000000000005E-2</v>
      </c>
      <c r="S586" s="74">
        <f t="shared" si="98"/>
        <v>-0.38278187562336646</v>
      </c>
      <c r="U586" s="75"/>
      <c r="V586" s="75"/>
      <c r="W586" s="75"/>
      <c r="X586" s="75"/>
      <c r="Y586" s="75"/>
      <c r="Z586" s="75"/>
      <c r="AA586" s="75"/>
      <c r="AB586" s="75"/>
      <c r="AC586" s="75"/>
      <c r="AE586" s="75"/>
      <c r="AF586" s="75"/>
      <c r="AG586" s="75"/>
      <c r="AH586" s="75"/>
      <c r="AI586" s="75"/>
      <c r="AJ586" s="75"/>
      <c r="AK586" s="75"/>
      <c r="AL586" s="75"/>
      <c r="AM586" s="75"/>
      <c r="AO586" s="75"/>
      <c r="AP586" s="75"/>
      <c r="AQ586" s="75"/>
      <c r="AR586" s="75"/>
      <c r="AS586" s="75"/>
      <c r="AT586" s="75"/>
      <c r="AU586" s="75"/>
      <c r="AV586" s="75"/>
      <c r="AW586" s="75"/>
    </row>
    <row r="587" spans="1:49">
      <c r="A587" s="69">
        <v>27211</v>
      </c>
      <c r="B587" s="82">
        <v>-7.4200000000000002E-2</v>
      </c>
      <c r="C587" s="65">
        <v>-8.8999999999999982E-3</v>
      </c>
      <c r="D587" s="65">
        <v>7.1999999999999998E-3</v>
      </c>
      <c r="E587" s="65">
        <v>7.2666666666666669E-3</v>
      </c>
      <c r="F587" s="65">
        <v>7.5083333333333339E-3</v>
      </c>
      <c r="G587" s="65">
        <v>7.3875E-3</v>
      </c>
      <c r="H587" s="65">
        <v>8.0499999999999999E-3</v>
      </c>
      <c r="I587" s="65">
        <f t="shared" si="99"/>
        <v>-8.14E-2</v>
      </c>
      <c r="J587" s="65">
        <f t="shared" si="92"/>
        <v>-8.1587500000000007E-2</v>
      </c>
      <c r="K587" s="65">
        <f t="shared" si="93"/>
        <v>-1.695E-2</v>
      </c>
      <c r="L587" s="73">
        <f t="shared" si="89"/>
        <v>-0.23924835392490651</v>
      </c>
      <c r="M587" s="73">
        <f t="shared" si="90"/>
        <v>8.6400000000000005E-2</v>
      </c>
      <c r="N587" s="73">
        <f t="shared" si="94"/>
        <v>8.8650000000000007E-2</v>
      </c>
      <c r="O587" s="74">
        <f t="shared" si="91"/>
        <v>-0.32564835392490654</v>
      </c>
      <c r="P587" s="73">
        <f t="shared" si="95"/>
        <v>-0.32789835392490652</v>
      </c>
      <c r="Q587" s="73">
        <f t="shared" si="96"/>
        <v>-0.28160860823417866</v>
      </c>
      <c r="R587" s="73">
        <f t="shared" si="97"/>
        <v>9.6599999999999991E-2</v>
      </c>
      <c r="S587" s="74">
        <f t="shared" si="98"/>
        <v>-0.37820860823417868</v>
      </c>
      <c r="U587" s="75"/>
      <c r="V587" s="75"/>
      <c r="W587" s="75"/>
      <c r="X587" s="75"/>
      <c r="Y587" s="75"/>
      <c r="Z587" s="75"/>
      <c r="AA587" s="75"/>
      <c r="AB587" s="75"/>
      <c r="AC587" s="75"/>
      <c r="AE587" s="75"/>
      <c r="AF587" s="75"/>
      <c r="AG587" s="75"/>
      <c r="AH587" s="75"/>
      <c r="AI587" s="75"/>
      <c r="AJ587" s="75"/>
      <c r="AK587" s="75"/>
      <c r="AL587" s="75"/>
      <c r="AM587" s="75"/>
      <c r="AO587" s="75"/>
      <c r="AP587" s="75"/>
      <c r="AQ587" s="75"/>
      <c r="AR587" s="75"/>
      <c r="AS587" s="75"/>
      <c r="AT587" s="75"/>
      <c r="AU587" s="75"/>
      <c r="AV587" s="75"/>
      <c r="AW587" s="75"/>
    </row>
    <row r="588" spans="1:49">
      <c r="A588" s="69">
        <v>27242</v>
      </c>
      <c r="B588" s="82">
        <v>-8.6400000000000005E-2</v>
      </c>
      <c r="C588" s="65">
        <v>-8.7099999999999997E-2</v>
      </c>
      <c r="D588" s="65">
        <v>6.5000000000000006E-3</v>
      </c>
      <c r="E588" s="65">
        <v>7.4999999999999997E-3</v>
      </c>
      <c r="F588" s="65">
        <v>7.7333333333333334E-3</v>
      </c>
      <c r="G588" s="65">
        <v>7.6166666666666674E-3</v>
      </c>
      <c r="H588" s="65">
        <v>8.3583333333333339E-3</v>
      </c>
      <c r="I588" s="65">
        <f t="shared" si="99"/>
        <v>-9.290000000000001E-2</v>
      </c>
      <c r="J588" s="65">
        <f t="shared" si="92"/>
        <v>-9.4016666666666665E-2</v>
      </c>
      <c r="K588" s="65">
        <f t="shared" si="93"/>
        <v>-9.5458333333333326E-2</v>
      </c>
      <c r="L588" s="73">
        <f t="shared" si="89"/>
        <v>-0.2804403107421003</v>
      </c>
      <c r="M588" s="73">
        <f t="shared" si="90"/>
        <v>7.8000000000000014E-2</v>
      </c>
      <c r="N588" s="73">
        <f t="shared" si="94"/>
        <v>9.1400000000000009E-2</v>
      </c>
      <c r="O588" s="74">
        <f t="shared" si="91"/>
        <v>-0.35844031074210031</v>
      </c>
      <c r="P588" s="73">
        <f t="shared" si="95"/>
        <v>-0.37184031074210033</v>
      </c>
      <c r="Q588" s="73">
        <f t="shared" si="96"/>
        <v>-0.3250108053283054</v>
      </c>
      <c r="R588" s="73">
        <f t="shared" si="97"/>
        <v>0.1003</v>
      </c>
      <c r="S588" s="74">
        <f t="shared" si="98"/>
        <v>-0.4253108053283054</v>
      </c>
      <c r="U588" s="75"/>
      <c r="V588" s="75"/>
      <c r="W588" s="75"/>
      <c r="X588" s="75"/>
      <c r="Y588" s="75"/>
      <c r="Z588" s="75"/>
      <c r="AA588" s="75"/>
      <c r="AB588" s="75"/>
      <c r="AC588" s="75"/>
      <c r="AE588" s="75"/>
      <c r="AF588" s="75"/>
      <c r="AG588" s="75"/>
      <c r="AH588" s="75"/>
      <c r="AI588" s="75"/>
      <c r="AJ588" s="75"/>
      <c r="AK588" s="75"/>
      <c r="AL588" s="75"/>
      <c r="AM588" s="75"/>
      <c r="AO588" s="75"/>
      <c r="AP588" s="75"/>
      <c r="AQ588" s="75"/>
      <c r="AR588" s="75"/>
      <c r="AS588" s="75"/>
      <c r="AT588" s="75"/>
      <c r="AU588" s="75"/>
      <c r="AV588" s="75"/>
      <c r="AW588" s="75"/>
    </row>
    <row r="589" spans="1:49">
      <c r="A589" s="69">
        <v>27273</v>
      </c>
      <c r="B589" s="82">
        <v>-0.1152</v>
      </c>
      <c r="C589" s="65">
        <v>-8.6E-3</v>
      </c>
      <c r="D589" s="65">
        <v>7.1000000000000004E-3</v>
      </c>
      <c r="E589" s="65">
        <v>7.7000000000000002E-3</v>
      </c>
      <c r="F589" s="65">
        <v>8.0499999999999999E-3</v>
      </c>
      <c r="G589" s="65">
        <v>7.8750000000000001E-3</v>
      </c>
      <c r="H589" s="65">
        <v>8.7083333333333353E-3</v>
      </c>
      <c r="I589" s="65">
        <f t="shared" si="99"/>
        <v>-0.12229999999999999</v>
      </c>
      <c r="J589" s="65">
        <f t="shared" si="92"/>
        <v>-0.12307499999999999</v>
      </c>
      <c r="K589" s="65">
        <f t="shared" si="93"/>
        <v>-1.7308333333333335E-2</v>
      </c>
      <c r="L589" s="73">
        <f t="shared" si="89"/>
        <v>-0.38940595276168621</v>
      </c>
      <c r="M589" s="73">
        <f t="shared" si="90"/>
        <v>8.5199999999999998E-2</v>
      </c>
      <c r="N589" s="73">
        <f t="shared" si="94"/>
        <v>9.4500000000000001E-2</v>
      </c>
      <c r="O589" s="74">
        <f t="shared" si="91"/>
        <v>-0.47460595276168621</v>
      </c>
      <c r="P589" s="73">
        <f t="shared" si="95"/>
        <v>-0.48390595276168624</v>
      </c>
      <c r="Q589" s="73">
        <f t="shared" si="96"/>
        <v>-0.37871665806562249</v>
      </c>
      <c r="R589" s="73">
        <f t="shared" si="97"/>
        <v>0.10450000000000002</v>
      </c>
      <c r="S589" s="74">
        <f t="shared" si="98"/>
        <v>-0.48321665806562253</v>
      </c>
      <c r="U589" s="75"/>
      <c r="V589" s="75"/>
      <c r="W589" s="75"/>
      <c r="X589" s="75"/>
      <c r="Y589" s="75"/>
      <c r="Z589" s="75"/>
      <c r="AA589" s="75"/>
      <c r="AB589" s="75"/>
      <c r="AC589" s="75"/>
      <c r="AE589" s="75"/>
      <c r="AF589" s="75"/>
      <c r="AG589" s="75"/>
      <c r="AH589" s="75"/>
      <c r="AI589" s="75"/>
      <c r="AJ589" s="75"/>
      <c r="AK589" s="75"/>
      <c r="AL589" s="75"/>
      <c r="AM589" s="75"/>
      <c r="AO589" s="75"/>
      <c r="AP589" s="75"/>
      <c r="AQ589" s="75"/>
      <c r="AR589" s="75"/>
      <c r="AS589" s="75"/>
      <c r="AT589" s="75"/>
      <c r="AU589" s="75"/>
      <c r="AV589" s="75"/>
      <c r="AW589" s="75"/>
    </row>
    <row r="590" spans="1:49">
      <c r="A590" s="69">
        <v>27303</v>
      </c>
      <c r="B590" s="82">
        <v>0.1681</v>
      </c>
      <c r="C590" s="65">
        <v>0.11990000000000001</v>
      </c>
      <c r="D590" s="65">
        <v>7.000000000000001E-3</v>
      </c>
      <c r="E590" s="65">
        <v>7.7249999999999992E-3</v>
      </c>
      <c r="F590" s="65">
        <v>8.0333333333333333E-3</v>
      </c>
      <c r="G590" s="65">
        <v>7.8791666666666663E-3</v>
      </c>
      <c r="H590" s="65">
        <v>8.9833333333333328E-3</v>
      </c>
      <c r="I590" s="65">
        <f t="shared" si="99"/>
        <v>0.16109999999999999</v>
      </c>
      <c r="J590" s="65">
        <f t="shared" si="92"/>
        <v>0.16022083333333334</v>
      </c>
      <c r="K590" s="65">
        <f t="shared" si="93"/>
        <v>0.11091666666666668</v>
      </c>
      <c r="L590" s="73">
        <f t="shared" si="89"/>
        <v>-0.28797553501140638</v>
      </c>
      <c r="M590" s="73">
        <f t="shared" si="90"/>
        <v>8.4000000000000019E-2</v>
      </c>
      <c r="N590" s="73">
        <f t="shared" si="94"/>
        <v>9.4549999999999995E-2</v>
      </c>
      <c r="O590" s="74">
        <f t="shared" si="91"/>
        <v>-0.3719755350114064</v>
      </c>
      <c r="P590" s="73">
        <f t="shared" si="95"/>
        <v>-0.3825255350114064</v>
      </c>
      <c r="Q590" s="73">
        <f t="shared" si="96"/>
        <v>-0.27613897770254969</v>
      </c>
      <c r="R590" s="73">
        <f t="shared" si="97"/>
        <v>0.10779999999999999</v>
      </c>
      <c r="S590" s="74">
        <f t="shared" si="98"/>
        <v>-0.3839389777025497</v>
      </c>
      <c r="U590" s="75"/>
      <c r="V590" s="75"/>
      <c r="W590" s="75"/>
      <c r="X590" s="75"/>
      <c r="Y590" s="75"/>
      <c r="Z590" s="75"/>
      <c r="AA590" s="75"/>
      <c r="AB590" s="75"/>
      <c r="AC590" s="75"/>
      <c r="AE590" s="75"/>
      <c r="AF590" s="75"/>
      <c r="AG590" s="75"/>
      <c r="AH590" s="75"/>
      <c r="AI590" s="75"/>
      <c r="AJ590" s="75"/>
      <c r="AK590" s="75"/>
      <c r="AL590" s="75"/>
      <c r="AM590" s="75"/>
      <c r="AO590" s="75"/>
      <c r="AP590" s="75"/>
      <c r="AQ590" s="75"/>
      <c r="AR590" s="75"/>
      <c r="AS590" s="75"/>
      <c r="AT590" s="75"/>
      <c r="AU590" s="75"/>
      <c r="AV590" s="75"/>
      <c r="AW590" s="75"/>
    </row>
    <row r="591" spans="1:49">
      <c r="A591" s="69">
        <v>27334</v>
      </c>
      <c r="B591" s="82">
        <v>-4.8899999999999999E-2</v>
      </c>
      <c r="C591" s="65">
        <v>-1.1900000000000001E-2</v>
      </c>
      <c r="D591" s="65">
        <v>6.1999999999999998E-3</v>
      </c>
      <c r="E591" s="65">
        <v>7.4083333333333336E-3</v>
      </c>
      <c r="F591" s="65">
        <v>7.7833333333333331E-3</v>
      </c>
      <c r="G591" s="65">
        <v>7.5958333333333329E-3</v>
      </c>
      <c r="H591" s="65">
        <v>8.7166666666666677E-3</v>
      </c>
      <c r="I591" s="65">
        <f t="shared" si="99"/>
        <v>-5.5099999999999996E-2</v>
      </c>
      <c r="J591" s="65">
        <f t="shared" si="92"/>
        <v>-5.6495833333333328E-2</v>
      </c>
      <c r="K591" s="65">
        <f t="shared" si="93"/>
        <v>-2.0616666666666669E-2</v>
      </c>
      <c r="L591" s="73">
        <f t="shared" si="89"/>
        <v>-0.23832362090805137</v>
      </c>
      <c r="M591" s="73">
        <f t="shared" si="90"/>
        <v>7.4399999999999994E-2</v>
      </c>
      <c r="N591" s="73">
        <f t="shared" si="94"/>
        <v>9.1149999999999995E-2</v>
      </c>
      <c r="O591" s="74">
        <f t="shared" si="91"/>
        <v>-0.31272362090805139</v>
      </c>
      <c r="P591" s="73">
        <f t="shared" si="95"/>
        <v>-0.32947362090805138</v>
      </c>
      <c r="Q591" s="73">
        <f t="shared" si="96"/>
        <v>-0.18979714982769536</v>
      </c>
      <c r="R591" s="73">
        <f t="shared" si="97"/>
        <v>0.10460000000000001</v>
      </c>
      <c r="S591" s="74">
        <f t="shared" si="98"/>
        <v>-0.29439714982769538</v>
      </c>
      <c r="U591" s="75"/>
      <c r="V591" s="75"/>
      <c r="W591" s="75"/>
      <c r="X591" s="75"/>
      <c r="Y591" s="75"/>
      <c r="Z591" s="75"/>
      <c r="AA591" s="75"/>
      <c r="AB591" s="75"/>
      <c r="AC591" s="75"/>
      <c r="AE591" s="75"/>
      <c r="AF591" s="75"/>
      <c r="AG591" s="75"/>
      <c r="AH591" s="75"/>
      <c r="AI591" s="75"/>
      <c r="AJ591" s="75"/>
      <c r="AK591" s="75"/>
      <c r="AL591" s="75"/>
      <c r="AM591" s="75"/>
      <c r="AO591" s="75"/>
      <c r="AP591" s="75"/>
      <c r="AQ591" s="75"/>
      <c r="AR591" s="75"/>
      <c r="AS591" s="75"/>
      <c r="AT591" s="75"/>
      <c r="AU591" s="75"/>
      <c r="AV591" s="75"/>
      <c r="AW591" s="75"/>
    </row>
    <row r="592" spans="1:49">
      <c r="A592" s="69">
        <v>27364</v>
      </c>
      <c r="B592" s="82">
        <v>-1.5599999999999999E-2</v>
      </c>
      <c r="C592" s="65">
        <v>4.4000000000000003E-3</v>
      </c>
      <c r="D592" s="65">
        <v>6.7000000000000002E-3</v>
      </c>
      <c r="E592" s="65">
        <v>7.4083333333333336E-3</v>
      </c>
      <c r="F592" s="65">
        <v>7.6666666666666662E-3</v>
      </c>
      <c r="G592" s="65">
        <v>7.5374999999999991E-3</v>
      </c>
      <c r="H592" s="65">
        <v>8.5583333333333327E-3</v>
      </c>
      <c r="I592" s="65">
        <f t="shared" si="99"/>
        <v>-2.23E-2</v>
      </c>
      <c r="J592" s="65">
        <f t="shared" si="92"/>
        <v>-2.3137499999999998E-2</v>
      </c>
      <c r="K592" s="65">
        <f t="shared" si="93"/>
        <v>-4.1583333333333325E-3</v>
      </c>
      <c r="L592" s="73">
        <f t="shared" ref="L592:L655" si="100">((1+B581)*(1+B582)*(1+B583)*(1+B584)*(1+B585)*(1+B586)*(1+B587)*(1+B588)*(1+B589)*(1+B590)*(1+B591)*(1+B592))-1</f>
        <v>-0.26476345599322015</v>
      </c>
      <c r="M592" s="73">
        <f t="shared" ref="M592:M655" si="101">D592*12</f>
        <v>8.0399999999999999E-2</v>
      </c>
      <c r="N592" s="73">
        <f t="shared" si="94"/>
        <v>9.0449999999999989E-2</v>
      </c>
      <c r="O592" s="74">
        <f t="shared" ref="O592:O655" si="102">L592-M592</f>
        <v>-0.34516345599322018</v>
      </c>
      <c r="P592" s="73">
        <f t="shared" si="95"/>
        <v>-0.35521345599322013</v>
      </c>
      <c r="Q592" s="73">
        <f t="shared" si="96"/>
        <v>-0.21564554919222856</v>
      </c>
      <c r="R592" s="73">
        <f t="shared" si="97"/>
        <v>0.10269999999999999</v>
      </c>
      <c r="S592" s="74">
        <f t="shared" si="98"/>
        <v>-0.31834554919222857</v>
      </c>
      <c r="U592" s="75"/>
      <c r="V592" s="75"/>
      <c r="W592" s="75"/>
      <c r="X592" s="75"/>
      <c r="Y592" s="75"/>
      <c r="Z592" s="75"/>
      <c r="AA592" s="75"/>
      <c r="AB592" s="75"/>
      <c r="AC592" s="75"/>
      <c r="AE592" s="75"/>
      <c r="AF592" s="75"/>
      <c r="AG592" s="75"/>
      <c r="AH592" s="75"/>
      <c r="AI592" s="75"/>
      <c r="AJ592" s="75"/>
      <c r="AK592" s="75"/>
      <c r="AL592" s="75"/>
      <c r="AM592" s="75"/>
      <c r="AO592" s="75"/>
      <c r="AP592" s="75"/>
      <c r="AQ592" s="75"/>
      <c r="AR592" s="75"/>
      <c r="AS592" s="75"/>
      <c r="AT592" s="75"/>
      <c r="AU592" s="75"/>
      <c r="AV592" s="75"/>
      <c r="AW592" s="75"/>
    </row>
    <row r="593" spans="1:49">
      <c r="A593" s="69">
        <v>27395</v>
      </c>
      <c r="B593" s="82">
        <v>0.12720000000000001</v>
      </c>
      <c r="C593" s="65">
        <v>0.18969999999999998</v>
      </c>
      <c r="D593" s="65">
        <v>6.7999999999999996E-3</v>
      </c>
      <c r="E593" s="65">
        <v>7.358333333333333E-3</v>
      </c>
      <c r="F593" s="65">
        <v>7.6083333333333333E-3</v>
      </c>
      <c r="G593" s="65">
        <v>7.4833333333333332E-3</v>
      </c>
      <c r="H593" s="65">
        <v>8.6416666666666673E-3</v>
      </c>
      <c r="I593" s="65">
        <f t="shared" si="99"/>
        <v>0.12040000000000001</v>
      </c>
      <c r="J593" s="65">
        <f t="shared" si="92"/>
        <v>0.11971666666666668</v>
      </c>
      <c r="K593" s="65">
        <f t="shared" si="93"/>
        <v>0.18105833333333332</v>
      </c>
      <c r="L593" s="73">
        <f t="shared" si="100"/>
        <v>-0.1652310310188938</v>
      </c>
      <c r="M593" s="73">
        <f t="shared" si="101"/>
        <v>8.1599999999999992E-2</v>
      </c>
      <c r="N593" s="73">
        <f t="shared" si="94"/>
        <v>8.9799999999999991E-2</v>
      </c>
      <c r="O593" s="74">
        <f t="shared" si="102"/>
        <v>-0.24683103101889381</v>
      </c>
      <c r="P593" s="73">
        <f t="shared" si="95"/>
        <v>-0.25503103101889379</v>
      </c>
      <c r="Q593" s="73">
        <f t="shared" si="96"/>
        <v>-0.10429401984449438</v>
      </c>
      <c r="R593" s="73">
        <f t="shared" si="97"/>
        <v>0.10370000000000001</v>
      </c>
      <c r="S593" s="74">
        <f t="shared" si="98"/>
        <v>-0.20799401984449439</v>
      </c>
      <c r="U593" s="75"/>
      <c r="V593" s="75"/>
      <c r="W593" s="75"/>
      <c r="X593" s="75"/>
      <c r="Y593" s="75"/>
      <c r="Z593" s="75"/>
      <c r="AA593" s="75"/>
      <c r="AB593" s="75"/>
      <c r="AC593" s="75"/>
      <c r="AE593" s="75"/>
      <c r="AF593" s="75"/>
      <c r="AG593" s="75"/>
      <c r="AH593" s="75"/>
      <c r="AI593" s="75"/>
      <c r="AJ593" s="75"/>
      <c r="AK593" s="75"/>
      <c r="AL593" s="75"/>
      <c r="AM593" s="75"/>
      <c r="AO593" s="75"/>
      <c r="AP593" s="75"/>
      <c r="AQ593" s="75"/>
      <c r="AR593" s="75"/>
      <c r="AS593" s="75"/>
      <c r="AT593" s="75"/>
      <c r="AU593" s="75"/>
      <c r="AV593" s="75"/>
      <c r="AW593" s="75"/>
    </row>
    <row r="594" spans="1:49">
      <c r="A594" s="69">
        <v>27426</v>
      </c>
      <c r="B594" s="82">
        <v>6.3799999999999996E-2</v>
      </c>
      <c r="C594" s="65">
        <v>1.43E-2</v>
      </c>
      <c r="D594" s="65">
        <v>6.0000000000000001E-3</v>
      </c>
      <c r="E594" s="65">
        <v>7.1833333333333324E-3</v>
      </c>
      <c r="F594" s="65">
        <v>7.4250000000000002E-3</v>
      </c>
      <c r="G594" s="65">
        <v>7.3041666666666671E-3</v>
      </c>
      <c r="H594" s="65">
        <v>8.3250000000000008E-3</v>
      </c>
      <c r="I594" s="65">
        <f t="shared" si="99"/>
        <v>5.7799999999999997E-2</v>
      </c>
      <c r="J594" s="65">
        <f t="shared" si="92"/>
        <v>5.6495833333333328E-2</v>
      </c>
      <c r="K594" s="65">
        <f t="shared" si="93"/>
        <v>5.9749999999999994E-3</v>
      </c>
      <c r="L594" s="73">
        <f t="shared" si="100"/>
        <v>-0.11135071629930871</v>
      </c>
      <c r="M594" s="73">
        <f t="shared" si="101"/>
        <v>7.2000000000000008E-2</v>
      </c>
      <c r="N594" s="73">
        <f t="shared" si="94"/>
        <v>8.7650000000000006E-2</v>
      </c>
      <c r="O594" s="74">
        <f t="shared" si="102"/>
        <v>-0.18335071629930871</v>
      </c>
      <c r="P594" s="73">
        <f t="shared" si="95"/>
        <v>-0.19900071629930871</v>
      </c>
      <c r="Q594" s="73">
        <f t="shared" si="96"/>
        <v>-9.69040003263133E-2</v>
      </c>
      <c r="R594" s="73">
        <f t="shared" si="97"/>
        <v>9.9900000000000017E-2</v>
      </c>
      <c r="S594" s="74">
        <f t="shared" si="98"/>
        <v>-0.19680400032631332</v>
      </c>
      <c r="U594" s="75"/>
      <c r="V594" s="75"/>
      <c r="W594" s="75"/>
      <c r="X594" s="75"/>
      <c r="Y594" s="75"/>
      <c r="Z594" s="75"/>
      <c r="AA594" s="75"/>
      <c r="AB594" s="75"/>
      <c r="AC594" s="75"/>
      <c r="AE594" s="75"/>
      <c r="AF594" s="75"/>
      <c r="AG594" s="75"/>
      <c r="AH594" s="75"/>
      <c r="AI594" s="75"/>
      <c r="AJ594" s="75"/>
      <c r="AK594" s="75"/>
      <c r="AL594" s="75"/>
      <c r="AM594" s="75"/>
      <c r="AO594" s="75"/>
      <c r="AP594" s="75"/>
      <c r="AQ594" s="75"/>
      <c r="AR594" s="75"/>
      <c r="AS594" s="75"/>
      <c r="AT594" s="75"/>
      <c r="AU594" s="75"/>
      <c r="AV594" s="75"/>
      <c r="AW594" s="75"/>
    </row>
    <row r="595" spans="1:49">
      <c r="A595" s="69">
        <v>27454</v>
      </c>
      <c r="B595" s="82">
        <v>2.5399999999999999E-2</v>
      </c>
      <c r="C595" s="65">
        <v>-2.1600000000000001E-2</v>
      </c>
      <c r="D595" s="65">
        <v>6.6E-3</v>
      </c>
      <c r="E595" s="65">
        <v>7.2250000000000005E-3</v>
      </c>
      <c r="F595" s="65">
        <v>7.4333333333333326E-3</v>
      </c>
      <c r="G595" s="65">
        <v>7.329166666666667E-3</v>
      </c>
      <c r="H595" s="65">
        <v>8.1000000000000013E-3</v>
      </c>
      <c r="I595" s="65">
        <f t="shared" si="99"/>
        <v>1.8799999999999997E-2</v>
      </c>
      <c r="J595" s="65">
        <f t="shared" si="92"/>
        <v>1.8070833333333331E-2</v>
      </c>
      <c r="K595" s="65">
        <f t="shared" si="93"/>
        <v>-2.9700000000000004E-2</v>
      </c>
      <c r="L595" s="73">
        <f t="shared" si="100"/>
        <v>-6.9708039298939206E-2</v>
      </c>
      <c r="M595" s="73">
        <f t="shared" si="101"/>
        <v>7.9199999999999993E-2</v>
      </c>
      <c r="N595" s="73">
        <f t="shared" si="94"/>
        <v>8.795E-2</v>
      </c>
      <c r="O595" s="74">
        <f t="shared" si="102"/>
        <v>-0.1489080392989392</v>
      </c>
      <c r="P595" s="73">
        <f t="shared" si="95"/>
        <v>-0.15765803929893921</v>
      </c>
      <c r="Q595" s="73">
        <f t="shared" si="96"/>
        <v>-8.0648084402522469E-2</v>
      </c>
      <c r="R595" s="73">
        <f t="shared" si="97"/>
        <v>9.7200000000000009E-2</v>
      </c>
      <c r="S595" s="74">
        <f t="shared" si="98"/>
        <v>-0.17784808440252248</v>
      </c>
      <c r="U595" s="75"/>
      <c r="V595" s="75"/>
      <c r="W595" s="75"/>
      <c r="X595" s="75"/>
      <c r="Y595" s="75"/>
      <c r="Z595" s="75"/>
      <c r="AA595" s="75"/>
      <c r="AB595" s="75"/>
      <c r="AC595" s="75"/>
      <c r="AE595" s="75"/>
      <c r="AF595" s="75"/>
      <c r="AG595" s="75"/>
      <c r="AH595" s="75"/>
      <c r="AI595" s="75"/>
      <c r="AJ595" s="75"/>
      <c r="AK595" s="75"/>
      <c r="AL595" s="75"/>
      <c r="AM595" s="75"/>
      <c r="AO595" s="75"/>
      <c r="AP595" s="75"/>
      <c r="AQ595" s="75"/>
      <c r="AR595" s="75"/>
      <c r="AS595" s="75"/>
      <c r="AT595" s="75"/>
      <c r="AU595" s="75"/>
      <c r="AV595" s="75"/>
      <c r="AW595" s="75"/>
    </row>
    <row r="596" spans="1:49">
      <c r="A596" s="69">
        <v>27485</v>
      </c>
      <c r="B596" s="82">
        <v>5.0999999999999997E-2</v>
      </c>
      <c r="C596" s="65">
        <v>-1.4000000000000002E-2</v>
      </c>
      <c r="D596" s="65">
        <v>6.7000000000000002E-3</v>
      </c>
      <c r="E596" s="65">
        <v>7.4583333333333324E-3</v>
      </c>
      <c r="F596" s="65">
        <v>7.658333333333333E-3</v>
      </c>
      <c r="G596" s="65">
        <v>7.5583333333333327E-3</v>
      </c>
      <c r="H596" s="65">
        <v>8.3833333333333329E-3</v>
      </c>
      <c r="I596" s="65">
        <f t="shared" si="99"/>
        <v>4.4299999999999999E-2</v>
      </c>
      <c r="J596" s="65">
        <f t="shared" si="92"/>
        <v>4.3441666666666663E-2</v>
      </c>
      <c r="K596" s="65">
        <f t="shared" si="93"/>
        <v>-2.2383333333333335E-2</v>
      </c>
      <c r="L596" s="73">
        <f t="shared" si="100"/>
        <v>1.4144643394683909E-2</v>
      </c>
      <c r="M596" s="73">
        <f t="shared" si="101"/>
        <v>8.0399999999999999E-2</v>
      </c>
      <c r="N596" s="73">
        <f t="shared" si="94"/>
        <v>9.0699999999999989E-2</v>
      </c>
      <c r="O596" s="74">
        <f t="shared" si="102"/>
        <v>-6.625535660531609E-2</v>
      </c>
      <c r="P596" s="73">
        <f t="shared" si="95"/>
        <v>-7.655535660531608E-2</v>
      </c>
      <c r="Q596" s="73">
        <f t="shared" si="96"/>
        <v>4.1453341887767392E-2</v>
      </c>
      <c r="R596" s="73">
        <f t="shared" si="97"/>
        <v>0.10059999999999999</v>
      </c>
      <c r="S596" s="74">
        <f t="shared" si="98"/>
        <v>-5.9146658112232603E-2</v>
      </c>
      <c r="U596" s="75"/>
      <c r="V596" s="75"/>
      <c r="W596" s="75"/>
      <c r="X596" s="75"/>
      <c r="Y596" s="75"/>
      <c r="Z596" s="75"/>
      <c r="AA596" s="75"/>
      <c r="AB596" s="75"/>
      <c r="AC596" s="75"/>
      <c r="AE596" s="75"/>
      <c r="AF596" s="75"/>
      <c r="AG596" s="75"/>
      <c r="AH596" s="75"/>
      <c r="AI596" s="75"/>
      <c r="AJ596" s="75"/>
      <c r="AK596" s="75"/>
      <c r="AL596" s="75"/>
      <c r="AM596" s="75"/>
      <c r="AO596" s="75"/>
      <c r="AP596" s="75"/>
      <c r="AQ596" s="75"/>
      <c r="AR596" s="75"/>
      <c r="AS596" s="75"/>
      <c r="AT596" s="75"/>
      <c r="AU596" s="75"/>
      <c r="AV596" s="75"/>
      <c r="AW596" s="75"/>
    </row>
    <row r="597" spans="1:49">
      <c r="A597" s="69">
        <v>27515</v>
      </c>
      <c r="B597" s="82">
        <v>4.7600000000000003E-2</v>
      </c>
      <c r="C597" s="65">
        <v>8.6599999999999996E-2</v>
      </c>
      <c r="D597" s="65">
        <v>6.7000000000000002E-3</v>
      </c>
      <c r="E597" s="65">
        <v>7.4166666666666669E-3</v>
      </c>
      <c r="F597" s="65">
        <v>7.7000000000000002E-3</v>
      </c>
      <c r="G597" s="65">
        <v>7.5583333333333336E-3</v>
      </c>
      <c r="H597" s="65">
        <v>8.5249999999999996E-3</v>
      </c>
      <c r="I597" s="65">
        <f t="shared" si="99"/>
        <v>4.0900000000000006E-2</v>
      </c>
      <c r="J597" s="65">
        <f t="shared" si="92"/>
        <v>4.004166666666667E-2</v>
      </c>
      <c r="K597" s="65">
        <f t="shared" si="93"/>
        <v>7.8074999999999992E-2</v>
      </c>
      <c r="L597" s="73">
        <f t="shared" si="100"/>
        <v>9.550209158617351E-2</v>
      </c>
      <c r="M597" s="73">
        <f t="shared" si="101"/>
        <v>8.0399999999999999E-2</v>
      </c>
      <c r="N597" s="73">
        <f t="shared" si="94"/>
        <v>9.0700000000000003E-2</v>
      </c>
      <c r="O597" s="74">
        <f t="shared" si="102"/>
        <v>1.5102091586173511E-2</v>
      </c>
      <c r="P597" s="73">
        <f t="shared" si="95"/>
        <v>4.802091586173507E-3</v>
      </c>
      <c r="Q597" s="73">
        <f t="shared" si="96"/>
        <v>0.18920050577474568</v>
      </c>
      <c r="R597" s="73">
        <f t="shared" si="97"/>
        <v>0.1023</v>
      </c>
      <c r="S597" s="74">
        <f t="shared" si="98"/>
        <v>8.6900505774745673E-2</v>
      </c>
      <c r="U597" s="75"/>
      <c r="V597" s="75"/>
      <c r="W597" s="75"/>
      <c r="X597" s="75"/>
      <c r="Y597" s="75"/>
      <c r="Z597" s="75"/>
      <c r="AA597" s="75"/>
      <c r="AB597" s="75"/>
      <c r="AC597" s="75"/>
      <c r="AE597" s="75"/>
      <c r="AF597" s="75"/>
      <c r="AG597" s="75"/>
      <c r="AH597" s="75"/>
      <c r="AI597" s="75"/>
      <c r="AJ597" s="75"/>
      <c r="AK597" s="75"/>
      <c r="AL597" s="75"/>
      <c r="AM597" s="75"/>
      <c r="AO597" s="75"/>
      <c r="AP597" s="75"/>
      <c r="AQ597" s="75"/>
      <c r="AR597" s="75"/>
      <c r="AS597" s="75"/>
      <c r="AT597" s="75"/>
      <c r="AU597" s="75"/>
      <c r="AV597" s="75"/>
      <c r="AW597" s="75"/>
    </row>
    <row r="598" spans="1:49">
      <c r="A598" s="69">
        <v>27546</v>
      </c>
      <c r="B598" s="82">
        <v>4.7699999999999999E-2</v>
      </c>
      <c r="C598" s="65">
        <v>0.1067</v>
      </c>
      <c r="D598" s="65">
        <v>7.000000000000001E-3</v>
      </c>
      <c r="E598" s="65">
        <v>7.3083333333333333E-3</v>
      </c>
      <c r="F598" s="65">
        <v>7.6083333333333333E-3</v>
      </c>
      <c r="G598" s="65">
        <v>7.4583333333333333E-3</v>
      </c>
      <c r="H598" s="65">
        <v>8.416666666666666E-3</v>
      </c>
      <c r="I598" s="65">
        <f t="shared" si="99"/>
        <v>4.07E-2</v>
      </c>
      <c r="J598" s="65">
        <f t="shared" si="92"/>
        <v>4.0241666666666669E-2</v>
      </c>
      <c r="K598" s="65">
        <f t="shared" si="93"/>
        <v>9.8283333333333334E-2</v>
      </c>
      <c r="L598" s="73">
        <f t="shared" si="100"/>
        <v>0.16087543375627988</v>
      </c>
      <c r="M598" s="73">
        <f t="shared" si="101"/>
        <v>8.4000000000000019E-2</v>
      </c>
      <c r="N598" s="73">
        <f t="shared" si="94"/>
        <v>8.9499999999999996E-2</v>
      </c>
      <c r="O598" s="74">
        <f t="shared" si="102"/>
        <v>7.6875433756279865E-2</v>
      </c>
      <c r="P598" s="73">
        <f t="shared" si="95"/>
        <v>7.1375433756279888E-2</v>
      </c>
      <c r="Q598" s="73">
        <f t="shared" si="96"/>
        <v>0.39563966038272613</v>
      </c>
      <c r="R598" s="73">
        <f t="shared" si="97"/>
        <v>0.10099999999999999</v>
      </c>
      <c r="S598" s="74">
        <f t="shared" si="98"/>
        <v>0.29463966038272615</v>
      </c>
      <c r="U598" s="75"/>
      <c r="V598" s="75"/>
      <c r="W598" s="75"/>
      <c r="X598" s="75"/>
      <c r="Y598" s="75"/>
      <c r="Z598" s="75"/>
      <c r="AA598" s="75"/>
      <c r="AB598" s="75"/>
      <c r="AC598" s="75"/>
      <c r="AE598" s="75"/>
      <c r="AF598" s="75"/>
      <c r="AG598" s="75"/>
      <c r="AH598" s="75"/>
      <c r="AI598" s="75"/>
      <c r="AJ598" s="75"/>
      <c r="AK598" s="75"/>
      <c r="AL598" s="75"/>
      <c r="AM598" s="75"/>
      <c r="AO598" s="75"/>
      <c r="AP598" s="75"/>
      <c r="AQ598" s="75"/>
      <c r="AR598" s="75"/>
      <c r="AS598" s="75"/>
      <c r="AT598" s="75"/>
      <c r="AU598" s="75"/>
      <c r="AV598" s="75"/>
      <c r="AW598" s="75"/>
    </row>
    <row r="599" spans="1:49">
      <c r="A599" s="69">
        <v>27576</v>
      </c>
      <c r="B599" s="82">
        <v>-6.4399999999999999E-2</v>
      </c>
      <c r="C599" s="65">
        <v>-5.1000000000000004E-2</v>
      </c>
      <c r="D599" s="65">
        <v>6.7999999999999996E-3</v>
      </c>
      <c r="E599" s="65">
        <v>7.3666666666666672E-3</v>
      </c>
      <c r="F599" s="65">
        <v>7.6083333333333333E-3</v>
      </c>
      <c r="G599" s="65">
        <v>7.4875000000000002E-3</v>
      </c>
      <c r="H599" s="65">
        <v>8.3416666666666656E-3</v>
      </c>
      <c r="I599" s="65">
        <f t="shared" si="99"/>
        <v>-7.1199999999999999E-2</v>
      </c>
      <c r="J599" s="65">
        <f t="shared" si="92"/>
        <v>-7.1887499999999993E-2</v>
      </c>
      <c r="K599" s="65">
        <f t="shared" si="93"/>
        <v>-5.9341666666666668E-2</v>
      </c>
      <c r="L599" s="73">
        <f t="shared" si="100"/>
        <v>0.17316381056640262</v>
      </c>
      <c r="M599" s="73">
        <f t="shared" si="101"/>
        <v>8.1599999999999992E-2</v>
      </c>
      <c r="N599" s="73">
        <f t="shared" si="94"/>
        <v>8.9849999999999999E-2</v>
      </c>
      <c r="O599" s="74">
        <f t="shared" si="102"/>
        <v>9.1563810566402629E-2</v>
      </c>
      <c r="P599" s="73">
        <f t="shared" si="95"/>
        <v>8.3313810566402621E-2</v>
      </c>
      <c r="Q599" s="73">
        <f t="shared" si="96"/>
        <v>0.33635560256604435</v>
      </c>
      <c r="R599" s="73">
        <f t="shared" si="97"/>
        <v>0.10009999999999999</v>
      </c>
      <c r="S599" s="74">
        <f t="shared" si="98"/>
        <v>0.23625560256604436</v>
      </c>
      <c r="U599" s="75"/>
      <c r="V599" s="75"/>
      <c r="W599" s="75"/>
      <c r="X599" s="75"/>
      <c r="Y599" s="75"/>
      <c r="Z599" s="75"/>
      <c r="AA599" s="75"/>
      <c r="AB599" s="75"/>
      <c r="AC599" s="75"/>
      <c r="AE599" s="75"/>
      <c r="AF599" s="75"/>
      <c r="AG599" s="75"/>
      <c r="AH599" s="75"/>
      <c r="AI599" s="75"/>
      <c r="AJ599" s="75"/>
      <c r="AK599" s="75"/>
      <c r="AL599" s="75"/>
      <c r="AM599" s="75"/>
      <c r="AO599" s="75"/>
      <c r="AP599" s="75"/>
      <c r="AQ599" s="75"/>
      <c r="AR599" s="75"/>
      <c r="AS599" s="75"/>
      <c r="AT599" s="75"/>
      <c r="AU599" s="75"/>
      <c r="AV599" s="75"/>
      <c r="AW599" s="75"/>
    </row>
    <row r="600" spans="1:49">
      <c r="A600" s="69">
        <v>27607</v>
      </c>
      <c r="B600" s="82">
        <v>-1.7600000000000001E-2</v>
      </c>
      <c r="C600" s="65">
        <v>-2.1199999999999997E-2</v>
      </c>
      <c r="D600" s="65">
        <v>6.5000000000000006E-3</v>
      </c>
      <c r="E600" s="65">
        <v>7.4583333333333324E-3</v>
      </c>
      <c r="F600" s="65">
        <v>7.691666666666667E-3</v>
      </c>
      <c r="G600" s="65">
        <v>7.5749999999999993E-3</v>
      </c>
      <c r="H600" s="65">
        <v>8.4333333333333326E-3</v>
      </c>
      <c r="I600" s="65">
        <f t="shared" si="99"/>
        <v>-2.4100000000000003E-2</v>
      </c>
      <c r="J600" s="65">
        <f t="shared" si="92"/>
        <v>-2.5174999999999999E-2</v>
      </c>
      <c r="K600" s="65">
        <f t="shared" si="93"/>
        <v>-2.9633333333333331E-2</v>
      </c>
      <c r="L600" s="73">
        <f t="shared" si="100"/>
        <v>0.26151064743917929</v>
      </c>
      <c r="M600" s="73">
        <f t="shared" si="101"/>
        <v>7.8000000000000014E-2</v>
      </c>
      <c r="N600" s="73">
        <f t="shared" si="94"/>
        <v>9.0899999999999995E-2</v>
      </c>
      <c r="O600" s="74">
        <f t="shared" si="102"/>
        <v>0.18351064743917928</v>
      </c>
      <c r="P600" s="73">
        <f t="shared" si="95"/>
        <v>0.17061064743917931</v>
      </c>
      <c r="Q600" s="73">
        <f t="shared" si="96"/>
        <v>0.43282381837183115</v>
      </c>
      <c r="R600" s="73">
        <f t="shared" si="97"/>
        <v>0.10119999999999998</v>
      </c>
      <c r="S600" s="74">
        <f t="shared" si="98"/>
        <v>0.33162381837183119</v>
      </c>
      <c r="U600" s="75"/>
      <c r="V600" s="75"/>
      <c r="W600" s="75"/>
      <c r="X600" s="75"/>
      <c r="Y600" s="75"/>
      <c r="Z600" s="75"/>
      <c r="AA600" s="75"/>
      <c r="AB600" s="75"/>
      <c r="AC600" s="75"/>
      <c r="AE600" s="75"/>
      <c r="AF600" s="75"/>
      <c r="AG600" s="75"/>
      <c r="AH600" s="75"/>
      <c r="AI600" s="75"/>
      <c r="AJ600" s="75"/>
      <c r="AK600" s="75"/>
      <c r="AL600" s="75"/>
      <c r="AM600" s="75"/>
      <c r="AO600" s="75"/>
      <c r="AP600" s="75"/>
      <c r="AQ600" s="75"/>
      <c r="AR600" s="75"/>
      <c r="AS600" s="75"/>
      <c r="AT600" s="75"/>
      <c r="AU600" s="75"/>
      <c r="AV600" s="75"/>
      <c r="AW600" s="75"/>
    </row>
    <row r="601" spans="1:49">
      <c r="A601" s="69">
        <v>27638</v>
      </c>
      <c r="B601" s="82">
        <v>-3.1199999999999999E-2</v>
      </c>
      <c r="C601" s="65">
        <v>-4.9000000000000007E-3</v>
      </c>
      <c r="D601" s="65">
        <v>7.3000000000000001E-3</v>
      </c>
      <c r="E601" s="65">
        <v>7.4583333333333324E-3</v>
      </c>
      <c r="F601" s="65">
        <v>7.7916666666666664E-3</v>
      </c>
      <c r="G601" s="65">
        <v>7.6249999999999998E-3</v>
      </c>
      <c r="H601" s="65">
        <v>8.4916666666666665E-3</v>
      </c>
      <c r="I601" s="65">
        <f t="shared" si="99"/>
        <v>-3.85E-2</v>
      </c>
      <c r="J601" s="65">
        <f t="shared" si="92"/>
        <v>-3.8824999999999998E-2</v>
      </c>
      <c r="K601" s="65">
        <f t="shared" si="93"/>
        <v>-1.3391666666666666E-2</v>
      </c>
      <c r="L601" s="73">
        <f t="shared" si="100"/>
        <v>0.38127431649986065</v>
      </c>
      <c r="M601" s="73">
        <f t="shared" si="101"/>
        <v>8.7599999999999997E-2</v>
      </c>
      <c r="N601" s="73">
        <f t="shared" si="94"/>
        <v>9.1499999999999998E-2</v>
      </c>
      <c r="O601" s="74">
        <f t="shared" si="102"/>
        <v>0.29367431649986064</v>
      </c>
      <c r="P601" s="73">
        <f t="shared" si="95"/>
        <v>0.28977431649986063</v>
      </c>
      <c r="Q601" s="73">
        <f t="shared" si="96"/>
        <v>0.43817125445007998</v>
      </c>
      <c r="R601" s="73">
        <f t="shared" si="97"/>
        <v>0.10189999999999999</v>
      </c>
      <c r="S601" s="74">
        <f t="shared" si="98"/>
        <v>0.33627125445007999</v>
      </c>
      <c r="U601" s="75"/>
      <c r="V601" s="75"/>
      <c r="W601" s="75"/>
      <c r="X601" s="75"/>
      <c r="Y601" s="75"/>
      <c r="Z601" s="75"/>
      <c r="AA601" s="75"/>
      <c r="AB601" s="75"/>
      <c r="AC601" s="75"/>
      <c r="AE601" s="75"/>
      <c r="AF601" s="75"/>
      <c r="AG601" s="75"/>
      <c r="AH601" s="75"/>
      <c r="AI601" s="75"/>
      <c r="AJ601" s="75"/>
      <c r="AK601" s="75"/>
      <c r="AL601" s="75"/>
      <c r="AM601" s="75"/>
      <c r="AO601" s="75"/>
      <c r="AP601" s="75"/>
      <c r="AQ601" s="75"/>
      <c r="AR601" s="75"/>
      <c r="AS601" s="75"/>
      <c r="AT601" s="75"/>
      <c r="AU601" s="75"/>
      <c r="AV601" s="75"/>
      <c r="AW601" s="75"/>
    </row>
    <row r="602" spans="1:49">
      <c r="A602" s="69">
        <v>27668</v>
      </c>
      <c r="B602" s="82">
        <v>6.5299999999999997E-2</v>
      </c>
      <c r="C602" s="65">
        <v>7.0800000000000002E-2</v>
      </c>
      <c r="D602" s="65">
        <v>7.1999999999999998E-3</v>
      </c>
      <c r="E602" s="65">
        <v>7.3833333333333329E-3</v>
      </c>
      <c r="F602" s="65">
        <v>7.7666666666666674E-3</v>
      </c>
      <c r="G602" s="65">
        <v>7.575000000000001E-3</v>
      </c>
      <c r="H602" s="65">
        <v>8.4666666666666675E-3</v>
      </c>
      <c r="I602" s="65">
        <f t="shared" si="99"/>
        <v>5.8099999999999999E-2</v>
      </c>
      <c r="J602" s="65">
        <f t="shared" si="92"/>
        <v>5.7724999999999999E-2</v>
      </c>
      <c r="K602" s="65">
        <f t="shared" si="93"/>
        <v>6.2333333333333338E-2</v>
      </c>
      <c r="L602" s="73">
        <f t="shared" si="100"/>
        <v>0.25971366267211859</v>
      </c>
      <c r="M602" s="73">
        <f t="shared" si="101"/>
        <v>8.6400000000000005E-2</v>
      </c>
      <c r="N602" s="73">
        <f t="shared" si="94"/>
        <v>9.0900000000000009E-2</v>
      </c>
      <c r="O602" s="74">
        <f t="shared" si="102"/>
        <v>0.17331366267211859</v>
      </c>
      <c r="P602" s="73">
        <f t="shared" si="95"/>
        <v>0.16881366267211859</v>
      </c>
      <c r="Q602" s="73">
        <f t="shared" si="96"/>
        <v>0.37511722409603165</v>
      </c>
      <c r="R602" s="73">
        <f t="shared" si="97"/>
        <v>0.10160000000000001</v>
      </c>
      <c r="S602" s="74">
        <f t="shared" si="98"/>
        <v>0.27351722409603163</v>
      </c>
      <c r="U602" s="75"/>
      <c r="V602" s="75"/>
      <c r="W602" s="75"/>
      <c r="X602" s="75"/>
      <c r="Y602" s="75"/>
      <c r="Z602" s="75"/>
      <c r="AA602" s="75"/>
      <c r="AB602" s="75"/>
      <c r="AC602" s="75"/>
      <c r="AE602" s="75"/>
      <c r="AF602" s="75"/>
      <c r="AG602" s="75"/>
      <c r="AH602" s="75"/>
      <c r="AI602" s="75"/>
      <c r="AJ602" s="75"/>
      <c r="AK602" s="75"/>
      <c r="AL602" s="75"/>
      <c r="AM602" s="75"/>
      <c r="AO602" s="75"/>
      <c r="AP602" s="75"/>
      <c r="AQ602" s="75"/>
      <c r="AR602" s="75"/>
      <c r="AS602" s="75"/>
      <c r="AT602" s="75"/>
      <c r="AU602" s="75"/>
      <c r="AV602" s="75"/>
      <c r="AW602" s="75"/>
    </row>
    <row r="603" spans="1:49">
      <c r="A603" s="69">
        <v>27699</v>
      </c>
      <c r="B603" s="82">
        <v>2.8199999999999999E-2</v>
      </c>
      <c r="C603" s="65">
        <v>3.5000000000000003E-2</v>
      </c>
      <c r="D603" s="65">
        <v>6.0999999999999995E-3</v>
      </c>
      <c r="E603" s="65">
        <v>7.3166666666666658E-3</v>
      </c>
      <c r="F603" s="65">
        <v>7.691666666666667E-3</v>
      </c>
      <c r="G603" s="65">
        <v>7.5041666666666659E-3</v>
      </c>
      <c r="H603" s="65">
        <v>8.3666666666666663E-3</v>
      </c>
      <c r="I603" s="65">
        <f t="shared" si="99"/>
        <v>2.2100000000000002E-2</v>
      </c>
      <c r="J603" s="65">
        <f t="shared" si="92"/>
        <v>2.0695833333333333E-2</v>
      </c>
      <c r="K603" s="65">
        <f t="shared" si="93"/>
        <v>2.6633333333333335E-2</v>
      </c>
      <c r="L603" s="73">
        <f t="shared" si="100"/>
        <v>0.36183113022760183</v>
      </c>
      <c r="M603" s="73">
        <f t="shared" si="101"/>
        <v>7.3199999999999987E-2</v>
      </c>
      <c r="N603" s="73">
        <f t="shared" si="94"/>
        <v>9.0049999999999991E-2</v>
      </c>
      <c r="O603" s="74">
        <f t="shared" si="102"/>
        <v>0.28863113022760184</v>
      </c>
      <c r="P603" s="73">
        <f t="shared" si="95"/>
        <v>0.27178113022760186</v>
      </c>
      <c r="Q603" s="73">
        <f t="shared" si="96"/>
        <v>0.44038693142333041</v>
      </c>
      <c r="R603" s="73">
        <f t="shared" si="97"/>
        <v>0.10039999999999999</v>
      </c>
      <c r="S603" s="74">
        <f t="shared" si="98"/>
        <v>0.33998693142333042</v>
      </c>
      <c r="U603" s="75"/>
      <c r="V603" s="75"/>
      <c r="W603" s="75"/>
      <c r="X603" s="75"/>
      <c r="Y603" s="75"/>
      <c r="Z603" s="75"/>
      <c r="AA603" s="75"/>
      <c r="AB603" s="75"/>
      <c r="AC603" s="75"/>
      <c r="AE603" s="75"/>
      <c r="AF603" s="75"/>
      <c r="AG603" s="75"/>
      <c r="AH603" s="75"/>
      <c r="AI603" s="75"/>
      <c r="AJ603" s="75"/>
      <c r="AK603" s="75"/>
      <c r="AL603" s="75"/>
      <c r="AM603" s="75"/>
      <c r="AO603" s="75"/>
      <c r="AP603" s="75"/>
      <c r="AQ603" s="75"/>
      <c r="AR603" s="75"/>
      <c r="AS603" s="75"/>
      <c r="AT603" s="75"/>
      <c r="AU603" s="75"/>
      <c r="AV603" s="75"/>
      <c r="AW603" s="75"/>
    </row>
    <row r="604" spans="1:49">
      <c r="A604" s="69">
        <v>27729</v>
      </c>
      <c r="B604" s="82">
        <v>-8.0999999999999996E-3</v>
      </c>
      <c r="C604" s="65">
        <v>7.6999999999999994E-3</v>
      </c>
      <c r="D604" s="65">
        <v>7.4999999999999997E-3</v>
      </c>
      <c r="E604" s="65">
        <v>7.324999999999999E-3</v>
      </c>
      <c r="F604" s="65">
        <v>7.7125000000000006E-3</v>
      </c>
      <c r="G604" s="65">
        <v>7.5187500000000011E-3</v>
      </c>
      <c r="H604" s="65">
        <v>8.4249999999999985E-3</v>
      </c>
      <c r="I604" s="65">
        <f t="shared" si="99"/>
        <v>-1.5599999999999999E-2</v>
      </c>
      <c r="J604" s="65">
        <f t="shared" si="92"/>
        <v>-1.5618750000000001E-2</v>
      </c>
      <c r="K604" s="65">
        <f t="shared" si="93"/>
        <v>-7.2499999999999908E-4</v>
      </c>
      <c r="L604" s="73">
        <f t="shared" si="100"/>
        <v>0.37220672295079016</v>
      </c>
      <c r="M604" s="73">
        <f t="shared" si="101"/>
        <v>0.09</v>
      </c>
      <c r="N604" s="73">
        <f t="shared" si="94"/>
        <v>9.0225000000000014E-2</v>
      </c>
      <c r="O604" s="74">
        <f t="shared" si="102"/>
        <v>0.28220672295079019</v>
      </c>
      <c r="P604" s="73">
        <f t="shared" si="95"/>
        <v>0.28198172295079016</v>
      </c>
      <c r="Q604" s="73">
        <f t="shared" si="96"/>
        <v>0.44511938549909402</v>
      </c>
      <c r="R604" s="73">
        <f t="shared" si="97"/>
        <v>0.10109999999999998</v>
      </c>
      <c r="S604" s="74">
        <f t="shared" si="98"/>
        <v>0.34401938549909405</v>
      </c>
      <c r="U604" s="75"/>
      <c r="V604" s="75"/>
      <c r="W604" s="75"/>
      <c r="X604" s="75"/>
      <c r="Y604" s="75"/>
      <c r="Z604" s="75"/>
      <c r="AA604" s="75"/>
      <c r="AB604" s="75"/>
      <c r="AC604" s="75"/>
      <c r="AE604" s="75"/>
      <c r="AF604" s="75"/>
      <c r="AG604" s="75"/>
      <c r="AH604" s="75"/>
      <c r="AI604" s="75"/>
      <c r="AJ604" s="75"/>
      <c r="AK604" s="75"/>
      <c r="AL604" s="75"/>
      <c r="AM604" s="75"/>
      <c r="AO604" s="75"/>
      <c r="AP604" s="75"/>
      <c r="AQ604" s="75"/>
      <c r="AR604" s="75"/>
      <c r="AS604" s="75"/>
      <c r="AT604" s="75"/>
      <c r="AU604" s="75"/>
      <c r="AV604" s="75"/>
      <c r="AW604" s="75"/>
    </row>
    <row r="605" spans="1:49">
      <c r="A605" s="69">
        <v>27760</v>
      </c>
      <c r="B605" s="82">
        <v>0.1217</v>
      </c>
      <c r="C605" s="65">
        <v>8.9400000000000007E-2</v>
      </c>
      <c r="D605" s="65">
        <v>6.5000000000000006E-3</v>
      </c>
      <c r="E605" s="65">
        <v>7.1666666666666667E-3</v>
      </c>
      <c r="F605" s="65">
        <v>7.6083333333333333E-3</v>
      </c>
      <c r="G605" s="65">
        <v>7.3875E-3</v>
      </c>
      <c r="H605" s="65">
        <v>8.2500000000000004E-3</v>
      </c>
      <c r="I605" s="65">
        <f t="shared" si="99"/>
        <v>0.1152</v>
      </c>
      <c r="J605" s="65">
        <f t="shared" ref="J605:J668" si="103">B605-G605</f>
        <v>0.1143125</v>
      </c>
      <c r="K605" s="65">
        <f t="shared" ref="K605:K668" si="104">$C605-H605</f>
        <v>8.115E-2</v>
      </c>
      <c r="L605" s="73">
        <f t="shared" si="100"/>
        <v>0.36551125011879138</v>
      </c>
      <c r="M605" s="73">
        <f t="shared" si="101"/>
        <v>7.8000000000000014E-2</v>
      </c>
      <c r="N605" s="73">
        <f t="shared" si="94"/>
        <v>8.8650000000000007E-2</v>
      </c>
      <c r="O605" s="74">
        <f t="shared" si="102"/>
        <v>0.28751125011879136</v>
      </c>
      <c r="P605" s="73">
        <f t="shared" si="95"/>
        <v>0.27686125011879137</v>
      </c>
      <c r="Q605" s="73">
        <f t="shared" si="96"/>
        <v>0.32328575150265881</v>
      </c>
      <c r="R605" s="73">
        <f t="shared" si="97"/>
        <v>9.9000000000000005E-2</v>
      </c>
      <c r="S605" s="74">
        <f t="shared" si="98"/>
        <v>0.22428575150265881</v>
      </c>
      <c r="U605" s="75"/>
      <c r="V605" s="75"/>
      <c r="W605" s="75"/>
      <c r="X605" s="75"/>
      <c r="Y605" s="75"/>
      <c r="Z605" s="75"/>
      <c r="AA605" s="75"/>
      <c r="AB605" s="75"/>
      <c r="AC605" s="75"/>
      <c r="AE605" s="75"/>
      <c r="AF605" s="75"/>
      <c r="AG605" s="75"/>
      <c r="AH605" s="75"/>
      <c r="AI605" s="75"/>
      <c r="AJ605" s="75"/>
      <c r="AK605" s="75"/>
      <c r="AL605" s="75"/>
      <c r="AM605" s="75"/>
      <c r="AO605" s="75"/>
      <c r="AP605" s="75"/>
      <c r="AQ605" s="75"/>
      <c r="AR605" s="75"/>
      <c r="AS605" s="75"/>
      <c r="AT605" s="75"/>
      <c r="AU605" s="75"/>
      <c r="AV605" s="75"/>
      <c r="AW605" s="75"/>
    </row>
    <row r="606" spans="1:49">
      <c r="A606" s="69">
        <v>27791</v>
      </c>
      <c r="B606" s="82">
        <v>-8.3999999999999995E-3</v>
      </c>
      <c r="C606" s="65">
        <v>-3.56E-2</v>
      </c>
      <c r="D606" s="65">
        <v>6.1000000000000004E-3</v>
      </c>
      <c r="E606" s="65">
        <v>7.1250000000000003E-3</v>
      </c>
      <c r="F606" s="65">
        <v>7.5166666666666663E-3</v>
      </c>
      <c r="G606" s="65">
        <v>7.3208333333333328E-3</v>
      </c>
      <c r="H606" s="65">
        <v>8.0916666666666671E-3</v>
      </c>
      <c r="I606" s="65">
        <f t="shared" si="99"/>
        <v>-1.4499999999999999E-2</v>
      </c>
      <c r="J606" s="65">
        <f t="shared" si="103"/>
        <v>-1.5720833333333333E-2</v>
      </c>
      <c r="K606" s="65">
        <f t="shared" si="104"/>
        <v>-4.369166666666667E-2</v>
      </c>
      <c r="L606" s="73">
        <f t="shared" si="100"/>
        <v>0.27283413763658015</v>
      </c>
      <c r="M606" s="73">
        <f t="shared" si="101"/>
        <v>7.3200000000000001E-2</v>
      </c>
      <c r="N606" s="73">
        <f t="shared" si="94"/>
        <v>8.7849999999999998E-2</v>
      </c>
      <c r="O606" s="74">
        <f t="shared" si="102"/>
        <v>0.19963413763658017</v>
      </c>
      <c r="P606" s="73">
        <f t="shared" si="95"/>
        <v>0.18498413763658017</v>
      </c>
      <c r="Q606" s="73">
        <f t="shared" si="96"/>
        <v>0.25818473700992195</v>
      </c>
      <c r="R606" s="73">
        <f t="shared" si="97"/>
        <v>9.7100000000000006E-2</v>
      </c>
      <c r="S606" s="74">
        <f t="shared" si="98"/>
        <v>0.16108473700992193</v>
      </c>
      <c r="U606" s="75"/>
      <c r="V606" s="75"/>
      <c r="W606" s="75"/>
      <c r="X606" s="75"/>
      <c r="Y606" s="75"/>
      <c r="Z606" s="75"/>
      <c r="AA606" s="75"/>
      <c r="AB606" s="75"/>
      <c r="AC606" s="75"/>
      <c r="AE606" s="75"/>
      <c r="AF606" s="75"/>
      <c r="AG606" s="75"/>
      <c r="AH606" s="75"/>
      <c r="AI606" s="75"/>
      <c r="AJ606" s="75"/>
      <c r="AK606" s="75"/>
      <c r="AL606" s="75"/>
      <c r="AM606" s="75"/>
      <c r="AO606" s="75"/>
      <c r="AP606" s="75"/>
      <c r="AQ606" s="75"/>
      <c r="AR606" s="75"/>
      <c r="AS606" s="75"/>
      <c r="AT606" s="75"/>
      <c r="AU606" s="75"/>
      <c r="AV606" s="75"/>
      <c r="AW606" s="75"/>
    </row>
    <row r="607" spans="1:49">
      <c r="A607" s="69">
        <v>27820</v>
      </c>
      <c r="B607" s="82">
        <v>3.3700000000000001E-2</v>
      </c>
      <c r="C607" s="65">
        <v>0.01</v>
      </c>
      <c r="D607" s="65">
        <v>7.1000000000000004E-3</v>
      </c>
      <c r="E607" s="65">
        <v>7.0999999999999995E-3</v>
      </c>
      <c r="F607" s="65">
        <v>7.5083333333333339E-3</v>
      </c>
      <c r="G607" s="65">
        <v>7.3041666666666671E-3</v>
      </c>
      <c r="H607" s="65">
        <v>8.0583333333333323E-3</v>
      </c>
      <c r="I607" s="65">
        <f t="shared" si="99"/>
        <v>2.6599999999999999E-2</v>
      </c>
      <c r="J607" s="65">
        <f t="shared" si="103"/>
        <v>2.6395833333333334E-2</v>
      </c>
      <c r="K607" s="65">
        <f t="shared" si="104"/>
        <v>1.9416666666666679E-3</v>
      </c>
      <c r="L607" s="73">
        <f t="shared" si="100"/>
        <v>0.28313696906078833</v>
      </c>
      <c r="M607" s="73">
        <f t="shared" si="101"/>
        <v>8.5199999999999998E-2</v>
      </c>
      <c r="N607" s="73">
        <f t="shared" si="94"/>
        <v>8.7650000000000006E-2</v>
      </c>
      <c r="O607" s="74">
        <f t="shared" si="102"/>
        <v>0.19793696906078834</v>
      </c>
      <c r="P607" s="73">
        <f t="shared" si="95"/>
        <v>0.19548696906078833</v>
      </c>
      <c r="Q607" s="73">
        <f t="shared" si="96"/>
        <v>0.29882112058464982</v>
      </c>
      <c r="R607" s="73">
        <f t="shared" si="97"/>
        <v>9.669999999999998E-2</v>
      </c>
      <c r="S607" s="74">
        <f t="shared" si="98"/>
        <v>0.20212112058464984</v>
      </c>
      <c r="U607" s="75"/>
      <c r="V607" s="75"/>
      <c r="W607" s="75"/>
      <c r="X607" s="75"/>
      <c r="Y607" s="75"/>
      <c r="Z607" s="75"/>
      <c r="AA607" s="75"/>
      <c r="AB607" s="75"/>
      <c r="AC607" s="75"/>
      <c r="AE607" s="75"/>
      <c r="AF607" s="75"/>
      <c r="AG607" s="75"/>
      <c r="AH607" s="75"/>
      <c r="AI607" s="75"/>
      <c r="AJ607" s="75"/>
      <c r="AK607" s="75"/>
      <c r="AL607" s="75"/>
      <c r="AM607" s="75"/>
      <c r="AO607" s="75"/>
      <c r="AP607" s="75"/>
      <c r="AQ607" s="75"/>
      <c r="AR607" s="75"/>
      <c r="AS607" s="75"/>
      <c r="AT607" s="75"/>
      <c r="AU607" s="75"/>
      <c r="AV607" s="75"/>
      <c r="AW607" s="75"/>
    </row>
    <row r="608" spans="1:49">
      <c r="A608" s="69">
        <v>27851</v>
      </c>
      <c r="B608" s="82">
        <v>-7.7999999999999996E-3</v>
      </c>
      <c r="C608" s="65">
        <v>3.7000000000000002E-3</v>
      </c>
      <c r="D608" s="65">
        <v>6.4000000000000003E-3</v>
      </c>
      <c r="E608" s="65">
        <v>7.000000000000001E-3</v>
      </c>
      <c r="F608" s="65">
        <v>7.4083333333333336E-3</v>
      </c>
      <c r="G608" s="65">
        <v>7.2041666666666669E-3</v>
      </c>
      <c r="H608" s="65">
        <v>7.9416666666666663E-3</v>
      </c>
      <c r="I608" s="65">
        <f t="shared" si="99"/>
        <v>-1.4200000000000001E-2</v>
      </c>
      <c r="J608" s="65">
        <f t="shared" si="103"/>
        <v>-1.5004166666666666E-2</v>
      </c>
      <c r="K608" s="65">
        <f t="shared" si="104"/>
        <v>-4.2416666666666662E-3</v>
      </c>
      <c r="L608" s="73">
        <f t="shared" si="100"/>
        <v>0.21134966765186891</v>
      </c>
      <c r="M608" s="73">
        <f t="shared" si="101"/>
        <v>7.6800000000000007E-2</v>
      </c>
      <c r="N608" s="73">
        <f t="shared" si="94"/>
        <v>8.6449999999999999E-2</v>
      </c>
      <c r="O608" s="74">
        <f t="shared" si="102"/>
        <v>0.1345496676518689</v>
      </c>
      <c r="P608" s="73">
        <f t="shared" si="95"/>
        <v>0.12489966765186891</v>
      </c>
      <c r="Q608" s="73">
        <f t="shared" si="96"/>
        <v>0.3221366721407839</v>
      </c>
      <c r="R608" s="73">
        <f t="shared" si="97"/>
        <v>9.5299999999999996E-2</v>
      </c>
      <c r="S608" s="74">
        <f t="shared" si="98"/>
        <v>0.2268366721407839</v>
      </c>
      <c r="U608" s="75"/>
      <c r="V608" s="75"/>
      <c r="W608" s="75"/>
      <c r="X608" s="75"/>
      <c r="Y608" s="75"/>
      <c r="Z608" s="75"/>
      <c r="AA608" s="75"/>
      <c r="AB608" s="75"/>
      <c r="AC608" s="75"/>
      <c r="AE608" s="75"/>
      <c r="AF608" s="75"/>
      <c r="AG608" s="75"/>
      <c r="AH608" s="75"/>
      <c r="AI608" s="75"/>
      <c r="AJ608" s="75"/>
      <c r="AK608" s="75"/>
      <c r="AL608" s="75"/>
      <c r="AM608" s="75"/>
      <c r="AO608" s="75"/>
      <c r="AP608" s="75"/>
      <c r="AQ608" s="75"/>
      <c r="AR608" s="75"/>
      <c r="AS608" s="75"/>
      <c r="AT608" s="75"/>
      <c r="AU608" s="75"/>
      <c r="AV608" s="75"/>
      <c r="AW608" s="75"/>
    </row>
    <row r="609" spans="1:49">
      <c r="A609" s="69">
        <v>27881</v>
      </c>
      <c r="B609" s="82">
        <v>-1.11E-2</v>
      </c>
      <c r="C609" s="65">
        <v>-1.3899999999999999E-2</v>
      </c>
      <c r="D609" s="65">
        <v>5.8999999999999999E-3</v>
      </c>
      <c r="E609" s="65">
        <v>7.1500000000000001E-3</v>
      </c>
      <c r="F609" s="65">
        <v>7.4333333333333326E-3</v>
      </c>
      <c r="G609" s="65">
        <v>7.2916666666666659E-3</v>
      </c>
      <c r="H609" s="65">
        <v>7.9583333333333346E-3</v>
      </c>
      <c r="I609" s="65">
        <f t="shared" si="99"/>
        <v>-1.7000000000000001E-2</v>
      </c>
      <c r="J609" s="65">
        <f t="shared" si="103"/>
        <v>-1.8391666666666667E-2</v>
      </c>
      <c r="K609" s="65">
        <f t="shared" si="104"/>
        <v>-2.1858333333333334E-2</v>
      </c>
      <c r="L609" s="73">
        <f t="shared" si="100"/>
        <v>0.14347430922196747</v>
      </c>
      <c r="M609" s="73">
        <f t="shared" si="101"/>
        <v>7.0800000000000002E-2</v>
      </c>
      <c r="N609" s="73">
        <f t="shared" si="94"/>
        <v>8.7499999999999994E-2</v>
      </c>
      <c r="O609" s="74">
        <f t="shared" si="102"/>
        <v>7.2674309221967465E-2</v>
      </c>
      <c r="P609" s="73">
        <f t="shared" si="95"/>
        <v>5.5974309221967472E-2</v>
      </c>
      <c r="Q609" s="73">
        <f t="shared" si="96"/>
        <v>0.19985180599855212</v>
      </c>
      <c r="R609" s="73">
        <f t="shared" si="97"/>
        <v>9.5500000000000015E-2</v>
      </c>
      <c r="S609" s="74">
        <f t="shared" si="98"/>
        <v>0.10435180599855211</v>
      </c>
      <c r="U609" s="75"/>
      <c r="V609" s="75"/>
      <c r="W609" s="75"/>
      <c r="X609" s="75"/>
      <c r="Y609" s="75"/>
      <c r="Z609" s="75"/>
      <c r="AA609" s="75"/>
      <c r="AB609" s="75"/>
      <c r="AC609" s="75"/>
      <c r="AE609" s="75"/>
      <c r="AF609" s="75"/>
      <c r="AG609" s="75"/>
      <c r="AH609" s="75"/>
      <c r="AI609" s="75"/>
      <c r="AJ609" s="75"/>
      <c r="AK609" s="75"/>
      <c r="AL609" s="75"/>
      <c r="AM609" s="75"/>
      <c r="AO609" s="75"/>
      <c r="AP609" s="75"/>
      <c r="AQ609" s="75"/>
      <c r="AR609" s="75"/>
      <c r="AS609" s="75"/>
      <c r="AT609" s="75"/>
      <c r="AU609" s="75"/>
      <c r="AV609" s="75"/>
      <c r="AW609" s="75"/>
    </row>
    <row r="610" spans="1:49">
      <c r="A610" s="69">
        <v>27912</v>
      </c>
      <c r="B610" s="82">
        <v>4.4299999999999999E-2</v>
      </c>
      <c r="C610" s="65">
        <v>3.3700000000000001E-2</v>
      </c>
      <c r="D610" s="65">
        <v>7.3000000000000001E-3</v>
      </c>
      <c r="E610" s="65">
        <v>7.1833333333333324E-3</v>
      </c>
      <c r="F610" s="65">
        <v>7.4083333333333336E-3</v>
      </c>
      <c r="G610" s="65">
        <v>7.2958333333333321E-3</v>
      </c>
      <c r="H610" s="65">
        <v>7.9499999999999987E-3</v>
      </c>
      <c r="I610" s="65">
        <f t="shared" si="99"/>
        <v>3.6999999999999998E-2</v>
      </c>
      <c r="J610" s="65">
        <f t="shared" si="103"/>
        <v>3.7004166666666664E-2</v>
      </c>
      <c r="K610" s="65">
        <f t="shared" si="104"/>
        <v>2.5750000000000002E-2</v>
      </c>
      <c r="L610" s="73">
        <f t="shared" si="100"/>
        <v>0.1397635020716812</v>
      </c>
      <c r="M610" s="73">
        <f t="shared" si="101"/>
        <v>8.7599999999999997E-2</v>
      </c>
      <c r="N610" s="73">
        <f t="shared" si="94"/>
        <v>8.7549999999999989E-2</v>
      </c>
      <c r="O610" s="74">
        <f t="shared" si="102"/>
        <v>5.2163502071681203E-2</v>
      </c>
      <c r="P610" s="73">
        <f t="shared" si="95"/>
        <v>5.2213502071681211E-2</v>
      </c>
      <c r="Q610" s="73">
        <f t="shared" si="96"/>
        <v>0.12070733880970774</v>
      </c>
      <c r="R610" s="73">
        <f t="shared" si="97"/>
        <v>9.5399999999999985E-2</v>
      </c>
      <c r="S610" s="74">
        <f t="shared" si="98"/>
        <v>2.5307338809707758E-2</v>
      </c>
      <c r="U610" s="75"/>
      <c r="V610" s="75"/>
      <c r="W610" s="75"/>
      <c r="X610" s="75"/>
      <c r="Y610" s="75"/>
      <c r="Z610" s="75"/>
      <c r="AA610" s="75"/>
      <c r="AB610" s="75"/>
      <c r="AC610" s="75"/>
      <c r="AE610" s="75"/>
      <c r="AF610" s="75"/>
      <c r="AG610" s="75"/>
      <c r="AH610" s="75"/>
      <c r="AI610" s="75"/>
      <c r="AJ610" s="75"/>
      <c r="AK610" s="75"/>
      <c r="AL610" s="75"/>
      <c r="AM610" s="75"/>
      <c r="AO610" s="75"/>
      <c r="AP610" s="75"/>
      <c r="AQ610" s="75"/>
      <c r="AR610" s="75"/>
      <c r="AS610" s="75"/>
      <c r="AT610" s="75"/>
      <c r="AU610" s="75"/>
      <c r="AV610" s="75"/>
      <c r="AW610" s="75"/>
    </row>
    <row r="611" spans="1:49">
      <c r="A611" s="69">
        <v>27942</v>
      </c>
      <c r="B611" s="82">
        <v>-4.7999999999999996E-3</v>
      </c>
      <c r="C611" s="65">
        <v>3.4099999999999998E-2</v>
      </c>
      <c r="D611" s="65">
        <v>6.5000000000000006E-3</v>
      </c>
      <c r="E611" s="65">
        <v>7.1333333333333335E-3</v>
      </c>
      <c r="F611" s="65">
        <v>7.3416666666666673E-3</v>
      </c>
      <c r="G611" s="65">
        <v>7.2375000000000009E-3</v>
      </c>
      <c r="H611" s="65">
        <v>7.8083333333333329E-3</v>
      </c>
      <c r="I611" s="65">
        <f t="shared" si="99"/>
        <v>-1.1300000000000001E-2</v>
      </c>
      <c r="J611" s="65">
        <f t="shared" si="103"/>
        <v>-1.20375E-2</v>
      </c>
      <c r="K611" s="65">
        <f t="shared" si="104"/>
        <v>2.6291666666666665E-2</v>
      </c>
      <c r="L611" s="73">
        <f t="shared" si="100"/>
        <v>0.21236921468762016</v>
      </c>
      <c r="M611" s="73">
        <f t="shared" si="101"/>
        <v>7.8000000000000014E-2</v>
      </c>
      <c r="N611" s="73">
        <f t="shared" si="94"/>
        <v>8.6850000000000011E-2</v>
      </c>
      <c r="O611" s="74">
        <f t="shared" si="102"/>
        <v>0.13436921468762014</v>
      </c>
      <c r="P611" s="73">
        <f t="shared" si="95"/>
        <v>0.12551921468762015</v>
      </c>
      <c r="Q611" s="73">
        <f t="shared" si="96"/>
        <v>0.22120490944480364</v>
      </c>
      <c r="R611" s="73">
        <f t="shared" si="97"/>
        <v>9.3699999999999992E-2</v>
      </c>
      <c r="S611" s="74">
        <f t="shared" si="98"/>
        <v>0.12750490944480364</v>
      </c>
      <c r="U611" s="75"/>
      <c r="V611" s="75"/>
      <c r="W611" s="75"/>
      <c r="X611" s="75"/>
      <c r="Y611" s="75"/>
      <c r="Z611" s="75"/>
      <c r="AA611" s="75"/>
      <c r="AB611" s="75"/>
      <c r="AC611" s="75"/>
      <c r="AE611" s="75"/>
      <c r="AF611" s="75"/>
      <c r="AG611" s="75"/>
      <c r="AH611" s="75"/>
      <c r="AI611" s="75"/>
      <c r="AJ611" s="75"/>
      <c r="AK611" s="75"/>
      <c r="AL611" s="75"/>
      <c r="AM611" s="75"/>
      <c r="AO611" s="75"/>
      <c r="AP611" s="75"/>
      <c r="AQ611" s="75"/>
      <c r="AR611" s="75"/>
      <c r="AS611" s="75"/>
      <c r="AT611" s="75"/>
      <c r="AU611" s="75"/>
      <c r="AV611" s="75"/>
      <c r="AW611" s="75"/>
    </row>
    <row r="612" spans="1:49">
      <c r="A612" s="69">
        <v>27973</v>
      </c>
      <c r="B612" s="82">
        <v>-1.8E-3</v>
      </c>
      <c r="C612" s="65">
        <v>3.8300000000000001E-2</v>
      </c>
      <c r="D612" s="65">
        <v>6.8999999999999999E-3</v>
      </c>
      <c r="E612" s="65">
        <v>7.0416666666666657E-3</v>
      </c>
      <c r="F612" s="65">
        <v>7.2166666666666664E-3</v>
      </c>
      <c r="G612" s="65">
        <v>7.1291666666666665E-3</v>
      </c>
      <c r="H612" s="65">
        <v>7.6083333333333333E-3</v>
      </c>
      <c r="I612" s="65">
        <f t="shared" si="99"/>
        <v>-8.6999999999999994E-3</v>
      </c>
      <c r="J612" s="65">
        <f t="shared" si="103"/>
        <v>-8.9291666666666668E-3</v>
      </c>
      <c r="K612" s="65">
        <f t="shared" si="104"/>
        <v>3.0691666666666666E-2</v>
      </c>
      <c r="L612" s="73">
        <f t="shared" si="100"/>
        <v>0.23186782380006332</v>
      </c>
      <c r="M612" s="73">
        <f t="shared" si="101"/>
        <v>8.2799999999999999E-2</v>
      </c>
      <c r="N612" s="73">
        <f t="shared" si="94"/>
        <v>8.5550000000000001E-2</v>
      </c>
      <c r="O612" s="74">
        <f t="shared" si="102"/>
        <v>0.14906782380006334</v>
      </c>
      <c r="P612" s="73">
        <f t="shared" si="95"/>
        <v>0.14631782380006331</v>
      </c>
      <c r="Q612" s="73">
        <f t="shared" si="96"/>
        <v>0.29544039382564358</v>
      </c>
      <c r="R612" s="73">
        <f t="shared" si="97"/>
        <v>9.1299999999999992E-2</v>
      </c>
      <c r="S612" s="74">
        <f t="shared" si="98"/>
        <v>0.20414039382564358</v>
      </c>
      <c r="U612" s="75"/>
      <c r="V612" s="75"/>
      <c r="W612" s="75"/>
      <c r="X612" s="75"/>
      <c r="Y612" s="75"/>
      <c r="Z612" s="75"/>
      <c r="AA612" s="75"/>
      <c r="AB612" s="75"/>
      <c r="AC612" s="75"/>
      <c r="AE612" s="75"/>
      <c r="AF612" s="75"/>
      <c r="AG612" s="75"/>
      <c r="AH612" s="75"/>
      <c r="AI612" s="75"/>
      <c r="AJ612" s="75"/>
      <c r="AK612" s="75"/>
      <c r="AL612" s="75"/>
      <c r="AM612" s="75"/>
      <c r="AO612" s="75"/>
      <c r="AP612" s="75"/>
      <c r="AQ612" s="75"/>
      <c r="AR612" s="75"/>
      <c r="AS612" s="75"/>
      <c r="AT612" s="75"/>
      <c r="AU612" s="75"/>
      <c r="AV612" s="75"/>
      <c r="AW612" s="75"/>
    </row>
    <row r="613" spans="1:49">
      <c r="A613" s="69">
        <v>28004</v>
      </c>
      <c r="B613" s="82">
        <v>2.58E-2</v>
      </c>
      <c r="C613" s="65">
        <v>3.8100000000000002E-2</v>
      </c>
      <c r="D613" s="65">
        <v>6.4000000000000003E-3</v>
      </c>
      <c r="E613" s="65">
        <v>6.9833333333333336E-3</v>
      </c>
      <c r="F613" s="65">
        <v>7.1166666666666652E-3</v>
      </c>
      <c r="G613" s="65">
        <v>7.0499999999999998E-3</v>
      </c>
      <c r="H613" s="65">
        <v>7.4166666666666669E-3</v>
      </c>
      <c r="I613" s="65">
        <f t="shared" si="99"/>
        <v>1.9400000000000001E-2</v>
      </c>
      <c r="J613" s="65">
        <f t="shared" si="103"/>
        <v>1.8749999999999999E-2</v>
      </c>
      <c r="K613" s="65">
        <f t="shared" si="104"/>
        <v>3.0683333333333333E-2</v>
      </c>
      <c r="L613" s="73">
        <f t="shared" si="100"/>
        <v>0.30434559625733382</v>
      </c>
      <c r="M613" s="73">
        <f t="shared" si="101"/>
        <v>7.6800000000000007E-2</v>
      </c>
      <c r="N613" s="73">
        <f t="shared" si="94"/>
        <v>8.4599999999999995E-2</v>
      </c>
      <c r="O613" s="74">
        <f t="shared" si="102"/>
        <v>0.22754559625733381</v>
      </c>
      <c r="P613" s="73">
        <f t="shared" si="95"/>
        <v>0.21974559625733381</v>
      </c>
      <c r="Q613" s="73">
        <f t="shared" si="96"/>
        <v>0.35141862408843405</v>
      </c>
      <c r="R613" s="73">
        <f t="shared" si="97"/>
        <v>8.8999999999999996E-2</v>
      </c>
      <c r="S613" s="74">
        <f t="shared" si="98"/>
        <v>0.26241862408843408</v>
      </c>
      <c r="U613" s="75"/>
      <c r="V613" s="75"/>
      <c r="W613" s="75"/>
      <c r="X613" s="75"/>
      <c r="Y613" s="75"/>
      <c r="Z613" s="75"/>
      <c r="AA613" s="75"/>
      <c r="AB613" s="75"/>
      <c r="AC613" s="75"/>
      <c r="AE613" s="75"/>
      <c r="AF613" s="75"/>
      <c r="AG613" s="75"/>
      <c r="AH613" s="75"/>
      <c r="AI613" s="75"/>
      <c r="AJ613" s="75"/>
      <c r="AK613" s="75"/>
      <c r="AL613" s="75"/>
      <c r="AM613" s="75"/>
      <c r="AO613" s="75"/>
      <c r="AP613" s="75"/>
      <c r="AQ613" s="75"/>
      <c r="AR613" s="75"/>
      <c r="AS613" s="75"/>
      <c r="AT613" s="75"/>
      <c r="AU613" s="75"/>
      <c r="AV613" s="75"/>
      <c r="AW613" s="75"/>
    </row>
    <row r="614" spans="1:49">
      <c r="A614" s="69">
        <v>28034</v>
      </c>
      <c r="B614" s="82">
        <v>-1.8599999999999998E-2</v>
      </c>
      <c r="C614" s="65">
        <v>-2.1000000000000003E-3</v>
      </c>
      <c r="D614" s="65">
        <v>6.0999999999999995E-3</v>
      </c>
      <c r="E614" s="65">
        <v>6.9333333333333339E-3</v>
      </c>
      <c r="F614" s="65">
        <v>7.0666666666666664E-3</v>
      </c>
      <c r="G614" s="65">
        <v>6.9999999999999993E-3</v>
      </c>
      <c r="H614" s="65">
        <v>7.324999999999999E-3</v>
      </c>
      <c r="I614" s="65">
        <f t="shared" si="99"/>
        <v>-2.47E-2</v>
      </c>
      <c r="J614" s="65">
        <f t="shared" si="103"/>
        <v>-2.5599999999999998E-2</v>
      </c>
      <c r="K614" s="65">
        <f t="shared" si="104"/>
        <v>-9.4249999999999994E-3</v>
      </c>
      <c r="L614" s="73">
        <f t="shared" si="100"/>
        <v>0.20161904455735269</v>
      </c>
      <c r="M614" s="73">
        <f t="shared" si="101"/>
        <v>7.3199999999999987E-2</v>
      </c>
      <c r="N614" s="73">
        <f t="shared" si="94"/>
        <v>8.3999999999999991E-2</v>
      </c>
      <c r="O614" s="74">
        <f t="shared" si="102"/>
        <v>0.1284190445573527</v>
      </c>
      <c r="P614" s="73">
        <f t="shared" si="95"/>
        <v>0.1176190445573527</v>
      </c>
      <c r="Q614" s="73">
        <f t="shared" si="96"/>
        <v>0.25941412493261895</v>
      </c>
      <c r="R614" s="73">
        <f t="shared" si="97"/>
        <v>8.7899999999999992E-2</v>
      </c>
      <c r="S614" s="74">
        <f t="shared" si="98"/>
        <v>0.17151412493261897</v>
      </c>
      <c r="U614" s="75"/>
      <c r="V614" s="75"/>
      <c r="W614" s="75"/>
      <c r="X614" s="75"/>
      <c r="Y614" s="75"/>
      <c r="Z614" s="75"/>
      <c r="AA614" s="75"/>
      <c r="AB614" s="75"/>
      <c r="AC614" s="75"/>
      <c r="AE614" s="75"/>
      <c r="AF614" s="75"/>
      <c r="AG614" s="75"/>
      <c r="AH614" s="75"/>
      <c r="AI614" s="75"/>
      <c r="AJ614" s="75"/>
      <c r="AK614" s="75"/>
      <c r="AL614" s="75"/>
      <c r="AM614" s="75"/>
      <c r="AO614" s="75"/>
      <c r="AP614" s="75"/>
      <c r="AQ614" s="75"/>
      <c r="AR614" s="75"/>
      <c r="AS614" s="75"/>
      <c r="AT614" s="75"/>
      <c r="AU614" s="75"/>
      <c r="AV614" s="75"/>
      <c r="AW614" s="75"/>
    </row>
    <row r="615" spans="1:49">
      <c r="A615" s="69">
        <v>28065</v>
      </c>
      <c r="B615" s="82">
        <v>-4.1000000000000003E-3</v>
      </c>
      <c r="C615" s="65">
        <v>2.6800000000000001E-2</v>
      </c>
      <c r="D615" s="65">
        <v>6.6E-3</v>
      </c>
      <c r="E615" s="65">
        <v>6.875E-3</v>
      </c>
      <c r="F615" s="65">
        <v>7.0500000000000007E-3</v>
      </c>
      <c r="G615" s="65">
        <v>6.9624999999999999E-3</v>
      </c>
      <c r="H615" s="65">
        <v>7.3000000000000001E-3</v>
      </c>
      <c r="I615" s="65">
        <f t="shared" si="99"/>
        <v>-1.0700000000000001E-2</v>
      </c>
      <c r="J615" s="65">
        <f t="shared" si="103"/>
        <v>-1.1062499999999999E-2</v>
      </c>
      <c r="K615" s="65">
        <f t="shared" si="104"/>
        <v>1.95E-2</v>
      </c>
      <c r="L615" s="73">
        <f t="shared" si="100"/>
        <v>0.16387123757505062</v>
      </c>
      <c r="M615" s="73">
        <f t="shared" si="101"/>
        <v>7.9199999999999993E-2</v>
      </c>
      <c r="N615" s="73">
        <f t="shared" si="94"/>
        <v>8.3549999999999999E-2</v>
      </c>
      <c r="O615" s="74">
        <f t="shared" si="102"/>
        <v>8.4671237575050629E-2</v>
      </c>
      <c r="P615" s="73">
        <f t="shared" si="95"/>
        <v>8.0321237575050622E-2</v>
      </c>
      <c r="Q615" s="73">
        <f t="shared" si="96"/>
        <v>0.24943615795247664</v>
      </c>
      <c r="R615" s="73">
        <f t="shared" si="97"/>
        <v>8.7599999999999997E-2</v>
      </c>
      <c r="S615" s="74">
        <f t="shared" si="98"/>
        <v>0.16183615795247663</v>
      </c>
      <c r="U615" s="75"/>
      <c r="V615" s="75"/>
      <c r="W615" s="75"/>
      <c r="X615" s="75"/>
      <c r="Y615" s="75"/>
      <c r="Z615" s="75"/>
      <c r="AA615" s="75"/>
      <c r="AB615" s="75"/>
      <c r="AC615" s="75"/>
      <c r="AE615" s="75"/>
      <c r="AF615" s="75"/>
      <c r="AG615" s="75"/>
      <c r="AH615" s="75"/>
      <c r="AI615" s="75"/>
      <c r="AJ615" s="75"/>
      <c r="AK615" s="75"/>
      <c r="AL615" s="75"/>
      <c r="AM615" s="75"/>
      <c r="AO615" s="75"/>
      <c r="AP615" s="75"/>
      <c r="AQ615" s="75"/>
      <c r="AR615" s="75"/>
      <c r="AS615" s="75"/>
      <c r="AT615" s="75"/>
      <c r="AU615" s="75"/>
      <c r="AV615" s="75"/>
      <c r="AW615" s="75"/>
    </row>
    <row r="616" spans="1:49">
      <c r="A616" s="69">
        <v>28095</v>
      </c>
      <c r="B616" s="82">
        <v>5.6099999999999997E-2</v>
      </c>
      <c r="C616" s="65">
        <v>6.3100000000000003E-2</v>
      </c>
      <c r="D616" s="65">
        <v>6.3E-3</v>
      </c>
      <c r="E616" s="65">
        <v>6.6500000000000005E-3</v>
      </c>
      <c r="F616" s="65">
        <v>6.870833333333333E-3</v>
      </c>
      <c r="G616" s="65">
        <v>6.7604166666666663E-3</v>
      </c>
      <c r="H616" s="65">
        <v>7.1833333333333324E-3</v>
      </c>
      <c r="I616" s="65">
        <f t="shared" si="99"/>
        <v>4.9799999999999997E-2</v>
      </c>
      <c r="J616" s="65">
        <f t="shared" si="103"/>
        <v>4.9339583333333333E-2</v>
      </c>
      <c r="K616" s="65">
        <f t="shared" si="104"/>
        <v>5.591666666666667E-2</v>
      </c>
      <c r="L616" s="73">
        <f t="shared" si="100"/>
        <v>0.23920194979636178</v>
      </c>
      <c r="M616" s="73">
        <f t="shared" si="101"/>
        <v>7.5600000000000001E-2</v>
      </c>
      <c r="N616" s="73">
        <f t="shared" ref="N616:N679" si="105">G616*12</f>
        <v>8.1125000000000003E-2</v>
      </c>
      <c r="O616" s="74">
        <f t="shared" si="102"/>
        <v>0.16360194979636178</v>
      </c>
      <c r="P616" s="73">
        <f t="shared" ref="P616:P679" si="106">L616-N616</f>
        <v>0.15807694979636178</v>
      </c>
      <c r="Q616" s="73">
        <f t="shared" ref="Q616:Q679" si="107">((1+C605)*(1+C606)*(1+C607)*(1+C608)*(1+C609)*(1+C610)*(1+C611)*(1+C612)*(1+C613)*(1+C614)*(1+C615)*(1+C616))-1</f>
        <v>0.31812600924806733</v>
      </c>
      <c r="R616" s="73">
        <f t="shared" ref="R616:R679" si="108">H616*12</f>
        <v>8.6199999999999985E-2</v>
      </c>
      <c r="S616" s="74">
        <f t="shared" ref="S616:S679" si="109">Q616-R616</f>
        <v>0.23192600924806733</v>
      </c>
      <c r="U616" s="75"/>
      <c r="V616" s="75"/>
      <c r="W616" s="75"/>
      <c r="X616" s="75"/>
      <c r="Y616" s="75"/>
      <c r="Z616" s="75"/>
      <c r="AA616" s="75"/>
      <c r="AB616" s="75"/>
      <c r="AC616" s="75"/>
      <c r="AE616" s="75"/>
      <c r="AF616" s="75"/>
      <c r="AG616" s="75"/>
      <c r="AH616" s="75"/>
      <c r="AI616" s="75"/>
      <c r="AJ616" s="75"/>
      <c r="AK616" s="75"/>
      <c r="AL616" s="75"/>
      <c r="AM616" s="75"/>
      <c r="AO616" s="75"/>
      <c r="AP616" s="75"/>
      <c r="AQ616" s="75"/>
      <c r="AR616" s="75"/>
      <c r="AS616" s="75"/>
      <c r="AT616" s="75"/>
      <c r="AU616" s="75"/>
      <c r="AV616" s="75"/>
      <c r="AW616" s="75"/>
    </row>
    <row r="617" spans="1:49">
      <c r="A617" s="69">
        <v>28126</v>
      </c>
      <c r="B617" s="82">
        <v>-4.7300000000000002E-2</v>
      </c>
      <c r="C617" s="65">
        <v>3.5000000000000005E-3</v>
      </c>
      <c r="D617" s="65">
        <v>5.8999999999999999E-3</v>
      </c>
      <c r="E617" s="65">
        <v>6.6333333333333331E-3</v>
      </c>
      <c r="F617" s="65">
        <v>6.8000000000000005E-3</v>
      </c>
      <c r="G617" s="65">
        <v>6.7166666666666659E-3</v>
      </c>
      <c r="H617" s="65">
        <v>7.1749999999999991E-3</v>
      </c>
      <c r="I617" s="65">
        <f t="shared" si="99"/>
        <v>-5.3200000000000004E-2</v>
      </c>
      <c r="J617" s="65">
        <f t="shared" si="103"/>
        <v>-5.4016666666666671E-2</v>
      </c>
      <c r="K617" s="65">
        <f t="shared" si="104"/>
        <v>-3.6749999999999986E-3</v>
      </c>
      <c r="L617" s="73">
        <f t="shared" si="100"/>
        <v>5.2498616003382459E-2</v>
      </c>
      <c r="M617" s="73">
        <f t="shared" si="101"/>
        <v>7.0800000000000002E-2</v>
      </c>
      <c r="N617" s="73">
        <f t="shared" si="105"/>
        <v>8.0599999999999991E-2</v>
      </c>
      <c r="O617" s="74">
        <f t="shared" si="102"/>
        <v>-1.8301383996617543E-2</v>
      </c>
      <c r="P617" s="73">
        <f t="shared" si="106"/>
        <v>-2.8101383996617532E-2</v>
      </c>
      <c r="Q617" s="73">
        <f t="shared" si="107"/>
        <v>0.21419079335454017</v>
      </c>
      <c r="R617" s="73">
        <f t="shared" si="108"/>
        <v>8.6099999999999982E-2</v>
      </c>
      <c r="S617" s="74">
        <f t="shared" si="109"/>
        <v>0.12809079335454018</v>
      </c>
      <c r="U617" s="75"/>
      <c r="V617" s="75"/>
      <c r="W617" s="75"/>
      <c r="X617" s="75"/>
      <c r="Y617" s="75"/>
      <c r="Z617" s="75"/>
      <c r="AA617" s="75"/>
      <c r="AB617" s="75"/>
      <c r="AC617" s="75"/>
      <c r="AE617" s="75"/>
      <c r="AF617" s="75"/>
      <c r="AG617" s="75"/>
      <c r="AH617" s="75"/>
      <c r="AI617" s="75"/>
      <c r="AJ617" s="75"/>
      <c r="AK617" s="75"/>
      <c r="AL617" s="75"/>
      <c r="AM617" s="75"/>
      <c r="AO617" s="75"/>
      <c r="AP617" s="75"/>
      <c r="AQ617" s="75"/>
      <c r="AR617" s="75"/>
      <c r="AS617" s="75"/>
      <c r="AT617" s="75"/>
      <c r="AU617" s="75"/>
      <c r="AV617" s="75"/>
      <c r="AW617" s="75"/>
    </row>
    <row r="618" spans="1:49">
      <c r="A618" s="69">
        <v>28157</v>
      </c>
      <c r="B618" s="82">
        <v>-1.8200000000000001E-2</v>
      </c>
      <c r="C618" s="65">
        <v>-3.7200000000000004E-2</v>
      </c>
      <c r="D618" s="65">
        <v>5.7000000000000002E-3</v>
      </c>
      <c r="E618" s="65">
        <v>6.6999999999999994E-3</v>
      </c>
      <c r="F618" s="65">
        <v>6.8833333333333333E-3</v>
      </c>
      <c r="G618" s="65">
        <v>6.7916666666666672E-3</v>
      </c>
      <c r="H618" s="65">
        <v>7.2083333333333331E-3</v>
      </c>
      <c r="I618" s="65">
        <f t="shared" si="99"/>
        <v>-2.3900000000000001E-2</v>
      </c>
      <c r="J618" s="65">
        <f t="shared" si="103"/>
        <v>-2.4991666666666669E-2</v>
      </c>
      <c r="K618" s="65">
        <f t="shared" si="104"/>
        <v>-4.4408333333333334E-2</v>
      </c>
      <c r="L618" s="73">
        <f t="shared" si="100"/>
        <v>4.2096753925091157E-2</v>
      </c>
      <c r="M618" s="73">
        <f t="shared" si="101"/>
        <v>6.8400000000000002E-2</v>
      </c>
      <c r="N618" s="73">
        <f t="shared" si="105"/>
        <v>8.1500000000000003E-2</v>
      </c>
      <c r="O618" s="74">
        <f t="shared" si="102"/>
        <v>-2.6303246074908845E-2</v>
      </c>
      <c r="P618" s="73">
        <f t="shared" si="106"/>
        <v>-3.9403246074908846E-2</v>
      </c>
      <c r="Q618" s="73">
        <f t="shared" si="107"/>
        <v>0.21217637478406393</v>
      </c>
      <c r="R618" s="73">
        <f t="shared" si="108"/>
        <v>8.6499999999999994E-2</v>
      </c>
      <c r="S618" s="74">
        <f t="shared" si="109"/>
        <v>0.12567637478406393</v>
      </c>
      <c r="U618" s="75"/>
      <c r="V618" s="75"/>
      <c r="W618" s="75"/>
      <c r="X618" s="75"/>
      <c r="Y618" s="75"/>
      <c r="Z618" s="75"/>
      <c r="AA618" s="75"/>
      <c r="AB618" s="75"/>
      <c r="AC618" s="75"/>
      <c r="AE618" s="75"/>
      <c r="AF618" s="75"/>
      <c r="AG618" s="75"/>
      <c r="AH618" s="75"/>
      <c r="AI618" s="75"/>
      <c r="AJ618" s="75"/>
      <c r="AK618" s="75"/>
      <c r="AL618" s="75"/>
      <c r="AM618" s="75"/>
      <c r="AO618" s="75"/>
      <c r="AP618" s="75"/>
      <c r="AQ618" s="75"/>
      <c r="AR618" s="75"/>
      <c r="AS618" s="75"/>
      <c r="AT618" s="75"/>
      <c r="AU618" s="75"/>
      <c r="AV618" s="75"/>
      <c r="AW618" s="75"/>
    </row>
    <row r="619" spans="1:49">
      <c r="A619" s="69">
        <v>28185</v>
      </c>
      <c r="B619" s="82">
        <v>-1.0500000000000001E-2</v>
      </c>
      <c r="C619" s="65">
        <v>1.0200000000000001E-2</v>
      </c>
      <c r="D619" s="65">
        <v>6.5000000000000006E-3</v>
      </c>
      <c r="E619" s="65">
        <v>6.7499999999999991E-3</v>
      </c>
      <c r="F619" s="65">
        <v>6.8999999999999999E-3</v>
      </c>
      <c r="G619" s="65">
        <v>6.8249999999999986E-3</v>
      </c>
      <c r="H619" s="65">
        <v>7.2499999999999995E-3</v>
      </c>
      <c r="I619" s="65">
        <f t="shared" si="99"/>
        <v>-1.7000000000000001E-2</v>
      </c>
      <c r="J619" s="65">
        <f t="shared" si="103"/>
        <v>-1.7325E-2</v>
      </c>
      <c r="K619" s="65">
        <f t="shared" si="104"/>
        <v>2.9500000000000012E-3</v>
      </c>
      <c r="L619" s="73">
        <f t="shared" si="100"/>
        <v>-2.4622830522609274E-3</v>
      </c>
      <c r="M619" s="73">
        <f t="shared" si="101"/>
        <v>7.8000000000000014E-2</v>
      </c>
      <c r="N619" s="73">
        <f t="shared" si="105"/>
        <v>8.1899999999999987E-2</v>
      </c>
      <c r="O619" s="74">
        <f t="shared" si="102"/>
        <v>-8.0462283052260941E-2</v>
      </c>
      <c r="P619" s="73">
        <f t="shared" si="106"/>
        <v>-8.4362283052260914E-2</v>
      </c>
      <c r="Q619" s="73">
        <f t="shared" si="107"/>
        <v>0.21241640970976294</v>
      </c>
      <c r="R619" s="73">
        <f t="shared" si="108"/>
        <v>8.6999999999999994E-2</v>
      </c>
      <c r="S619" s="74">
        <f t="shared" si="109"/>
        <v>0.12541640970976295</v>
      </c>
      <c r="U619" s="75"/>
      <c r="V619" s="75"/>
      <c r="W619" s="75"/>
      <c r="X619" s="75"/>
      <c r="Y619" s="75"/>
      <c r="Z619" s="75"/>
      <c r="AA619" s="75"/>
      <c r="AB619" s="75"/>
      <c r="AC619" s="75"/>
      <c r="AE619" s="75"/>
      <c r="AF619" s="75"/>
      <c r="AG619" s="75"/>
      <c r="AH619" s="75"/>
      <c r="AI619" s="75"/>
      <c r="AJ619" s="75"/>
      <c r="AK619" s="75"/>
      <c r="AL619" s="75"/>
      <c r="AM619" s="75"/>
      <c r="AO619" s="75"/>
      <c r="AP619" s="75"/>
      <c r="AQ619" s="75"/>
      <c r="AR619" s="75"/>
      <c r="AS619" s="75"/>
      <c r="AT619" s="75"/>
      <c r="AU619" s="75"/>
      <c r="AV619" s="75"/>
      <c r="AW619" s="75"/>
    </row>
    <row r="620" spans="1:49">
      <c r="A620" s="69">
        <v>28216</v>
      </c>
      <c r="B620" s="82">
        <v>4.1999999999999997E-3</v>
      </c>
      <c r="C620" s="65">
        <v>2.0900000000000002E-2</v>
      </c>
      <c r="D620" s="65">
        <v>6.0999999999999995E-3</v>
      </c>
      <c r="E620" s="65">
        <v>6.6999999999999994E-3</v>
      </c>
      <c r="F620" s="65">
        <v>6.8999999999999999E-3</v>
      </c>
      <c r="G620" s="65">
        <v>6.7999999999999996E-3</v>
      </c>
      <c r="H620" s="65">
        <v>7.2583333333333345E-3</v>
      </c>
      <c r="I620" s="65">
        <f t="shared" si="99"/>
        <v>-1.8999999999999998E-3</v>
      </c>
      <c r="J620" s="65">
        <f t="shared" si="103"/>
        <v>-2.5999999999999999E-3</v>
      </c>
      <c r="K620" s="65">
        <f t="shared" si="104"/>
        <v>1.3641666666666667E-2</v>
      </c>
      <c r="L620" s="73">
        <f t="shared" si="100"/>
        <v>9.6022730890141794E-3</v>
      </c>
      <c r="M620" s="73">
        <f t="shared" si="101"/>
        <v>7.3199999999999987E-2</v>
      </c>
      <c r="N620" s="73">
        <f t="shared" si="105"/>
        <v>8.1599999999999992E-2</v>
      </c>
      <c r="O620" s="74">
        <f t="shared" si="102"/>
        <v>-6.3597726910985808E-2</v>
      </c>
      <c r="P620" s="73">
        <f t="shared" si="106"/>
        <v>-7.1997726910985813E-2</v>
      </c>
      <c r="Q620" s="73">
        <f t="shared" si="107"/>
        <v>0.23319309820932266</v>
      </c>
      <c r="R620" s="73">
        <f t="shared" si="108"/>
        <v>8.7100000000000011E-2</v>
      </c>
      <c r="S620" s="74">
        <f t="shared" si="109"/>
        <v>0.14609309820932265</v>
      </c>
      <c r="U620" s="75"/>
      <c r="V620" s="75"/>
      <c r="W620" s="75"/>
      <c r="X620" s="75"/>
      <c r="Y620" s="75"/>
      <c r="Z620" s="75"/>
      <c r="AA620" s="75"/>
      <c r="AB620" s="75"/>
      <c r="AC620" s="75"/>
      <c r="AE620" s="75"/>
      <c r="AF620" s="75"/>
      <c r="AG620" s="75"/>
      <c r="AH620" s="75"/>
      <c r="AI620" s="75"/>
      <c r="AJ620" s="75"/>
      <c r="AK620" s="75"/>
      <c r="AL620" s="75"/>
      <c r="AM620" s="75"/>
      <c r="AO620" s="75"/>
      <c r="AP620" s="75"/>
      <c r="AQ620" s="75"/>
      <c r="AR620" s="75"/>
      <c r="AS620" s="75"/>
      <c r="AT620" s="75"/>
      <c r="AU620" s="75"/>
      <c r="AV620" s="75"/>
      <c r="AW620" s="75"/>
    </row>
    <row r="621" spans="1:49">
      <c r="A621" s="69">
        <v>28246</v>
      </c>
      <c r="B621" s="82">
        <v>-1.9599999999999999E-2</v>
      </c>
      <c r="C621" s="65">
        <v>2.1099999999999997E-2</v>
      </c>
      <c r="D621" s="65">
        <v>6.7000000000000002E-3</v>
      </c>
      <c r="E621" s="65">
        <v>6.7083333333333335E-3</v>
      </c>
      <c r="F621" s="65">
        <v>6.8999999999999999E-3</v>
      </c>
      <c r="G621" s="65">
        <v>6.8041666666666667E-3</v>
      </c>
      <c r="H621" s="65">
        <v>7.2583333333333345E-3</v>
      </c>
      <c r="I621" s="65">
        <f t="shared" si="99"/>
        <v>-2.63E-2</v>
      </c>
      <c r="J621" s="65">
        <f t="shared" si="103"/>
        <v>-2.6404166666666666E-2</v>
      </c>
      <c r="K621" s="65">
        <f t="shared" si="104"/>
        <v>1.3841666666666662E-2</v>
      </c>
      <c r="L621" s="73">
        <f t="shared" si="100"/>
        <v>9.2432858374880134E-4</v>
      </c>
      <c r="M621" s="73">
        <f t="shared" si="101"/>
        <v>8.0399999999999999E-2</v>
      </c>
      <c r="N621" s="73">
        <f t="shared" si="105"/>
        <v>8.165E-2</v>
      </c>
      <c r="O621" s="74">
        <f t="shared" si="102"/>
        <v>-7.9475671416251198E-2</v>
      </c>
      <c r="P621" s="73">
        <f t="shared" si="106"/>
        <v>-8.0725671416251199E-2</v>
      </c>
      <c r="Q621" s="73">
        <f t="shared" si="107"/>
        <v>0.27696326192225884</v>
      </c>
      <c r="R621" s="73">
        <f t="shared" si="108"/>
        <v>8.7100000000000011E-2</v>
      </c>
      <c r="S621" s="74">
        <f t="shared" si="109"/>
        <v>0.18986326192225883</v>
      </c>
      <c r="U621" s="75"/>
      <c r="V621" s="75"/>
      <c r="W621" s="75"/>
      <c r="X621" s="75"/>
      <c r="Y621" s="75"/>
      <c r="Z621" s="75"/>
      <c r="AA621" s="75"/>
      <c r="AB621" s="75"/>
      <c r="AC621" s="75"/>
      <c r="AE621" s="75"/>
      <c r="AF621" s="75"/>
      <c r="AG621" s="75"/>
      <c r="AH621" s="75"/>
      <c r="AI621" s="75"/>
      <c r="AJ621" s="75"/>
      <c r="AK621" s="75"/>
      <c r="AL621" s="75"/>
      <c r="AM621" s="75"/>
      <c r="AO621" s="75"/>
      <c r="AP621" s="75"/>
      <c r="AQ621" s="75"/>
      <c r="AR621" s="75"/>
      <c r="AS621" s="75"/>
      <c r="AT621" s="75"/>
      <c r="AU621" s="75"/>
      <c r="AV621" s="75"/>
      <c r="AW621" s="75"/>
    </row>
    <row r="622" spans="1:49">
      <c r="A622" s="69">
        <v>28277</v>
      </c>
      <c r="B622" s="82">
        <v>4.9399999999999999E-2</v>
      </c>
      <c r="C622" s="65">
        <v>5.3099999999999994E-2</v>
      </c>
      <c r="D622" s="65">
        <v>6.1999999999999998E-3</v>
      </c>
      <c r="E622" s="65">
        <v>6.6249999999999998E-3</v>
      </c>
      <c r="F622" s="65">
        <v>6.8250000000000003E-3</v>
      </c>
      <c r="G622" s="65">
        <v>6.7250000000000001E-3</v>
      </c>
      <c r="H622" s="65">
        <v>7.1500000000000001E-3</v>
      </c>
      <c r="I622" s="65">
        <f t="shared" si="99"/>
        <v>4.3200000000000002E-2</v>
      </c>
      <c r="J622" s="65">
        <f t="shared" si="103"/>
        <v>4.2674999999999998E-2</v>
      </c>
      <c r="K622" s="65">
        <f t="shared" si="104"/>
        <v>4.5949999999999991E-2</v>
      </c>
      <c r="L622" s="73">
        <f t="shared" si="100"/>
        <v>5.8124968072261751E-3</v>
      </c>
      <c r="M622" s="73">
        <f t="shared" si="101"/>
        <v>7.4399999999999994E-2</v>
      </c>
      <c r="N622" s="73">
        <f t="shared" si="105"/>
        <v>8.0699999999999994E-2</v>
      </c>
      <c r="O622" s="74">
        <f t="shared" si="102"/>
        <v>-6.8587503192773819E-2</v>
      </c>
      <c r="P622" s="73">
        <f t="shared" si="106"/>
        <v>-7.4887503192773819E-2</v>
      </c>
      <c r="Q622" s="73">
        <f t="shared" si="107"/>
        <v>0.30092871348585692</v>
      </c>
      <c r="R622" s="73">
        <f t="shared" si="108"/>
        <v>8.5800000000000001E-2</v>
      </c>
      <c r="S622" s="74">
        <f t="shared" si="109"/>
        <v>0.21512871348585694</v>
      </c>
      <c r="U622" s="75"/>
      <c r="V622" s="75"/>
      <c r="W622" s="75"/>
      <c r="X622" s="75"/>
      <c r="Y622" s="75"/>
      <c r="Z622" s="75"/>
      <c r="AA622" s="75"/>
      <c r="AB622" s="75"/>
      <c r="AC622" s="75"/>
      <c r="AE622" s="75"/>
      <c r="AF622" s="75"/>
      <c r="AG622" s="75"/>
      <c r="AH622" s="75"/>
      <c r="AI622" s="75"/>
      <c r="AJ622" s="75"/>
      <c r="AK622" s="75"/>
      <c r="AL622" s="75"/>
      <c r="AM622" s="75"/>
      <c r="AO622" s="75"/>
      <c r="AP622" s="75"/>
      <c r="AQ622" s="75"/>
      <c r="AR622" s="75"/>
      <c r="AS622" s="75"/>
      <c r="AT622" s="75"/>
      <c r="AU622" s="75"/>
      <c r="AV622" s="75"/>
      <c r="AW622" s="75"/>
    </row>
    <row r="623" spans="1:49">
      <c r="A623" s="69">
        <v>28307</v>
      </c>
      <c r="B623" s="82">
        <v>-1.24E-2</v>
      </c>
      <c r="C623" s="65">
        <v>1.6399999999999998E-2</v>
      </c>
      <c r="D623" s="65">
        <v>5.8999999999999999E-3</v>
      </c>
      <c r="E623" s="65">
        <v>6.6166666666666674E-3</v>
      </c>
      <c r="F623" s="65">
        <v>6.7666666666666665E-3</v>
      </c>
      <c r="G623" s="65">
        <v>6.6916666666666669E-3</v>
      </c>
      <c r="H623" s="65">
        <v>7.0916666666666663E-3</v>
      </c>
      <c r="I623" s="65">
        <f t="shared" si="99"/>
        <v>-1.83E-2</v>
      </c>
      <c r="J623" s="65">
        <f t="shared" si="103"/>
        <v>-1.9091666666666667E-2</v>
      </c>
      <c r="K623" s="65">
        <f t="shared" si="104"/>
        <v>9.3083333333333317E-3</v>
      </c>
      <c r="L623" s="73">
        <f t="shared" si="100"/>
        <v>-1.8685471796455744E-3</v>
      </c>
      <c r="M623" s="73">
        <f t="shared" si="101"/>
        <v>7.0800000000000002E-2</v>
      </c>
      <c r="N623" s="73">
        <f t="shared" si="105"/>
        <v>8.030000000000001E-2</v>
      </c>
      <c r="O623" s="74">
        <f t="shared" si="102"/>
        <v>-7.2668547179645576E-2</v>
      </c>
      <c r="P623" s="73">
        <f t="shared" si="106"/>
        <v>-8.2168547179645585E-2</v>
      </c>
      <c r="Q623" s="73">
        <f t="shared" si="107"/>
        <v>0.2786615843603375</v>
      </c>
      <c r="R623" s="73">
        <f t="shared" si="108"/>
        <v>8.5099999999999995E-2</v>
      </c>
      <c r="S623" s="74">
        <f t="shared" si="109"/>
        <v>0.19356158436033749</v>
      </c>
      <c r="U623" s="75"/>
      <c r="V623" s="75"/>
      <c r="W623" s="75"/>
      <c r="X623" s="75"/>
      <c r="Y623" s="75"/>
      <c r="Z623" s="75"/>
      <c r="AA623" s="75"/>
      <c r="AB623" s="75"/>
      <c r="AC623" s="75"/>
      <c r="AE623" s="75"/>
      <c r="AF623" s="75"/>
      <c r="AG623" s="75"/>
      <c r="AH623" s="75"/>
      <c r="AI623" s="75"/>
      <c r="AJ623" s="75"/>
      <c r="AK623" s="75"/>
      <c r="AL623" s="75"/>
      <c r="AM623" s="75"/>
      <c r="AO623" s="75"/>
      <c r="AP623" s="75"/>
      <c r="AQ623" s="75"/>
      <c r="AR623" s="75"/>
      <c r="AS623" s="75"/>
      <c r="AT623" s="75"/>
      <c r="AU623" s="75"/>
      <c r="AV623" s="75"/>
      <c r="AW623" s="75"/>
    </row>
    <row r="624" spans="1:49">
      <c r="A624" s="69">
        <v>28338</v>
      </c>
      <c r="B624" s="82">
        <v>-1.72E-2</v>
      </c>
      <c r="C624" s="65">
        <v>-3.5300000000000005E-2</v>
      </c>
      <c r="D624" s="65">
        <v>6.7000000000000002E-3</v>
      </c>
      <c r="E624" s="65">
        <v>6.6500000000000005E-3</v>
      </c>
      <c r="F624" s="65">
        <v>6.8083333333333329E-3</v>
      </c>
      <c r="G624" s="65">
        <v>6.7291666666666663E-3</v>
      </c>
      <c r="H624" s="65">
        <v>7.0750000000000006E-3</v>
      </c>
      <c r="I624" s="65">
        <f t="shared" si="99"/>
        <v>-2.3900000000000001E-2</v>
      </c>
      <c r="J624" s="65">
        <f t="shared" si="103"/>
        <v>-2.3929166666666668E-2</v>
      </c>
      <c r="K624" s="65">
        <f t="shared" si="104"/>
        <v>-4.2375000000000003E-2</v>
      </c>
      <c r="L624" s="73">
        <f t="shared" si="100"/>
        <v>-1.7267489649525181E-2</v>
      </c>
      <c r="M624" s="73">
        <f t="shared" si="101"/>
        <v>8.0399999999999999E-2</v>
      </c>
      <c r="N624" s="73">
        <f t="shared" si="105"/>
        <v>8.0749999999999988E-2</v>
      </c>
      <c r="O624" s="74">
        <f t="shared" si="102"/>
        <v>-9.766748964952518E-2</v>
      </c>
      <c r="P624" s="73">
        <f t="shared" si="106"/>
        <v>-9.8017489649525169E-2</v>
      </c>
      <c r="Q624" s="73">
        <f t="shared" si="107"/>
        <v>0.18802352926169474</v>
      </c>
      <c r="R624" s="73">
        <f t="shared" si="108"/>
        <v>8.4900000000000003E-2</v>
      </c>
      <c r="S624" s="74">
        <f t="shared" si="109"/>
        <v>0.10312352926169474</v>
      </c>
      <c r="U624" s="75"/>
      <c r="V624" s="75"/>
      <c r="W624" s="75"/>
      <c r="X624" s="75"/>
      <c r="Y624" s="75"/>
      <c r="Z624" s="75"/>
      <c r="AA624" s="75"/>
      <c r="AB624" s="75"/>
      <c r="AC624" s="75"/>
      <c r="AE624" s="75"/>
      <c r="AF624" s="75"/>
      <c r="AG624" s="75"/>
      <c r="AH624" s="75"/>
      <c r="AI624" s="75"/>
      <c r="AJ624" s="75"/>
      <c r="AK624" s="75"/>
      <c r="AL624" s="75"/>
      <c r="AM624" s="75"/>
      <c r="AO624" s="75"/>
      <c r="AP624" s="75"/>
      <c r="AQ624" s="75"/>
      <c r="AR624" s="75"/>
      <c r="AS624" s="75"/>
      <c r="AT624" s="75"/>
      <c r="AU624" s="75"/>
      <c r="AV624" s="75"/>
      <c r="AW624" s="75"/>
    </row>
    <row r="625" spans="1:49">
      <c r="A625" s="69">
        <v>28369</v>
      </c>
      <c r="B625" s="82">
        <v>1.6000000000000001E-3</v>
      </c>
      <c r="C625" s="65">
        <v>2.4699999999999996E-2</v>
      </c>
      <c r="D625" s="65">
        <v>6.0999999999999995E-3</v>
      </c>
      <c r="E625" s="65">
        <v>6.6E-3</v>
      </c>
      <c r="F625" s="65">
        <v>6.7916666666666672E-3</v>
      </c>
      <c r="G625" s="65">
        <v>6.695833333333334E-3</v>
      </c>
      <c r="H625" s="65">
        <v>7.0500000000000007E-3</v>
      </c>
      <c r="I625" s="65">
        <f t="shared" si="99"/>
        <v>-4.4999999999999997E-3</v>
      </c>
      <c r="J625" s="65">
        <f t="shared" si="103"/>
        <v>-5.0958333333333342E-3</v>
      </c>
      <c r="K625" s="65">
        <f t="shared" si="104"/>
        <v>1.7649999999999996E-2</v>
      </c>
      <c r="L625" s="73">
        <f t="shared" si="100"/>
        <v>-4.0451469714334554E-2</v>
      </c>
      <c r="M625" s="73">
        <f t="shared" si="101"/>
        <v>7.3199999999999987E-2</v>
      </c>
      <c r="N625" s="73">
        <f t="shared" si="105"/>
        <v>8.0350000000000005E-2</v>
      </c>
      <c r="O625" s="74">
        <f t="shared" si="102"/>
        <v>-0.11365146971433454</v>
      </c>
      <c r="P625" s="73">
        <f t="shared" si="106"/>
        <v>-0.12080146971433456</v>
      </c>
      <c r="Q625" s="73">
        <f t="shared" si="107"/>
        <v>0.17268828671077774</v>
      </c>
      <c r="R625" s="73">
        <f t="shared" si="108"/>
        <v>8.4600000000000009E-2</v>
      </c>
      <c r="S625" s="74">
        <f t="shared" si="109"/>
        <v>8.808828671077773E-2</v>
      </c>
      <c r="U625" s="75"/>
      <c r="V625" s="75"/>
      <c r="W625" s="75"/>
      <c r="X625" s="75"/>
      <c r="Y625" s="75"/>
      <c r="Z625" s="75"/>
      <c r="AA625" s="75"/>
      <c r="AB625" s="75"/>
      <c r="AC625" s="75"/>
      <c r="AE625" s="75"/>
      <c r="AF625" s="75"/>
      <c r="AG625" s="75"/>
      <c r="AH625" s="75"/>
      <c r="AI625" s="75"/>
      <c r="AJ625" s="75"/>
      <c r="AK625" s="75"/>
      <c r="AL625" s="75"/>
      <c r="AM625" s="75"/>
      <c r="AO625" s="75"/>
      <c r="AP625" s="75"/>
      <c r="AQ625" s="75"/>
      <c r="AR625" s="75"/>
      <c r="AS625" s="75"/>
      <c r="AT625" s="75"/>
      <c r="AU625" s="75"/>
      <c r="AV625" s="75"/>
      <c r="AW625" s="75"/>
    </row>
    <row r="626" spans="1:49">
      <c r="A626" s="69">
        <v>28399</v>
      </c>
      <c r="B626" s="82">
        <v>-3.9E-2</v>
      </c>
      <c r="C626" s="65">
        <v>-2.9600000000000001E-2</v>
      </c>
      <c r="D626" s="65">
        <v>6.3E-3</v>
      </c>
      <c r="E626" s="65">
        <v>6.6999999999999994E-3</v>
      </c>
      <c r="F626" s="65">
        <v>6.8833333333333333E-3</v>
      </c>
      <c r="G626" s="65">
        <v>6.7916666666666672E-3</v>
      </c>
      <c r="H626" s="65">
        <v>7.1749999999999991E-3</v>
      </c>
      <c r="I626" s="65">
        <f t="shared" si="99"/>
        <v>-4.53E-2</v>
      </c>
      <c r="J626" s="65">
        <f t="shared" si="103"/>
        <v>-4.5791666666666668E-2</v>
      </c>
      <c r="K626" s="65">
        <f t="shared" si="104"/>
        <v>-3.6775000000000002E-2</v>
      </c>
      <c r="L626" s="73">
        <f t="shared" si="100"/>
        <v>-6.0397251269080132E-2</v>
      </c>
      <c r="M626" s="73">
        <f t="shared" si="101"/>
        <v>7.5600000000000001E-2</v>
      </c>
      <c r="N626" s="73">
        <f t="shared" si="105"/>
        <v>8.1500000000000003E-2</v>
      </c>
      <c r="O626" s="74">
        <f t="shared" si="102"/>
        <v>-0.13599725126908013</v>
      </c>
      <c r="P626" s="73">
        <f t="shared" si="106"/>
        <v>-0.14189725126908015</v>
      </c>
      <c r="Q626" s="73">
        <f t="shared" si="107"/>
        <v>0.14037149356061662</v>
      </c>
      <c r="R626" s="73">
        <f t="shared" si="108"/>
        <v>8.6099999999999982E-2</v>
      </c>
      <c r="S626" s="74">
        <f t="shared" si="109"/>
        <v>5.427149356061664E-2</v>
      </c>
      <c r="U626" s="75"/>
      <c r="V626" s="75"/>
      <c r="W626" s="75"/>
      <c r="X626" s="75"/>
      <c r="Y626" s="75"/>
      <c r="Z626" s="75"/>
      <c r="AA626" s="75"/>
      <c r="AB626" s="75"/>
      <c r="AC626" s="75"/>
      <c r="AE626" s="75"/>
      <c r="AF626" s="75"/>
      <c r="AG626" s="75"/>
      <c r="AH626" s="75"/>
      <c r="AI626" s="75"/>
      <c r="AJ626" s="75"/>
      <c r="AK626" s="75"/>
      <c r="AL626" s="75"/>
      <c r="AM626" s="75"/>
      <c r="AO626" s="75"/>
      <c r="AP626" s="75"/>
      <c r="AQ626" s="75"/>
      <c r="AR626" s="75"/>
      <c r="AS626" s="75"/>
      <c r="AT626" s="75"/>
      <c r="AU626" s="75"/>
      <c r="AV626" s="75"/>
      <c r="AW626" s="75"/>
    </row>
    <row r="627" spans="1:49">
      <c r="A627" s="69">
        <v>28430</v>
      </c>
      <c r="B627" s="82">
        <v>3.1600000000000003E-2</v>
      </c>
      <c r="C627" s="65">
        <v>3.8100000000000002E-2</v>
      </c>
      <c r="D627" s="65">
        <v>6.3E-3</v>
      </c>
      <c r="E627" s="65">
        <v>6.7333333333333334E-3</v>
      </c>
      <c r="F627" s="65">
        <v>6.9499999999999996E-3</v>
      </c>
      <c r="G627" s="65">
        <v>6.841666666666666E-3</v>
      </c>
      <c r="H627" s="65">
        <v>7.2000000000000007E-3</v>
      </c>
      <c r="I627" s="65">
        <f t="shared" si="99"/>
        <v>2.5300000000000003E-2</v>
      </c>
      <c r="J627" s="65">
        <f t="shared" si="103"/>
        <v>2.4758333333333337E-2</v>
      </c>
      <c r="K627" s="65">
        <f t="shared" si="104"/>
        <v>3.09E-2</v>
      </c>
      <c r="L627" s="73">
        <f t="shared" si="100"/>
        <v>-2.6715337292080865E-2</v>
      </c>
      <c r="M627" s="73">
        <f t="shared" si="101"/>
        <v>7.5600000000000001E-2</v>
      </c>
      <c r="N627" s="73">
        <f t="shared" si="105"/>
        <v>8.2099999999999992E-2</v>
      </c>
      <c r="O627" s="74">
        <f t="shared" si="102"/>
        <v>-0.10231533729208087</v>
      </c>
      <c r="P627" s="73">
        <f t="shared" si="106"/>
        <v>-0.10881533729208086</v>
      </c>
      <c r="Q627" s="73">
        <f t="shared" si="107"/>
        <v>0.15292135514732741</v>
      </c>
      <c r="R627" s="73">
        <f t="shared" si="108"/>
        <v>8.6400000000000005E-2</v>
      </c>
      <c r="S627" s="74">
        <f t="shared" si="109"/>
        <v>6.6521355147327405E-2</v>
      </c>
      <c r="U627" s="75"/>
      <c r="V627" s="75"/>
      <c r="W627" s="75"/>
      <c r="X627" s="75"/>
      <c r="Y627" s="75"/>
      <c r="Z627" s="75"/>
      <c r="AA627" s="75"/>
      <c r="AB627" s="75"/>
      <c r="AC627" s="75"/>
      <c r="AE627" s="75"/>
      <c r="AF627" s="75"/>
      <c r="AG627" s="75"/>
      <c r="AH627" s="75"/>
      <c r="AI627" s="75"/>
      <c r="AJ627" s="75"/>
      <c r="AK627" s="75"/>
      <c r="AL627" s="75"/>
      <c r="AM627" s="75"/>
      <c r="AO627" s="75"/>
      <c r="AP627" s="75"/>
      <c r="AQ627" s="75"/>
      <c r="AR627" s="75"/>
      <c r="AS627" s="75"/>
      <c r="AT627" s="75"/>
      <c r="AU627" s="75"/>
      <c r="AV627" s="75"/>
      <c r="AW627" s="75"/>
    </row>
    <row r="628" spans="1:49">
      <c r="A628" s="69">
        <v>28460</v>
      </c>
      <c r="B628" s="82">
        <v>7.4999999999999997E-3</v>
      </c>
      <c r="C628" s="65">
        <v>1.8999999999999998E-3</v>
      </c>
      <c r="D628" s="65">
        <v>6.1999999999999998E-3</v>
      </c>
      <c r="E628" s="65">
        <v>6.8250000000000003E-3</v>
      </c>
      <c r="F628" s="65">
        <v>7.0041666666666655E-3</v>
      </c>
      <c r="G628" s="65">
        <v>6.9145833333333325E-3</v>
      </c>
      <c r="H628" s="65">
        <v>7.2000000000000007E-3</v>
      </c>
      <c r="I628" s="65">
        <f t="shared" si="99"/>
        <v>1.2999999999999999E-3</v>
      </c>
      <c r="J628" s="65">
        <f t="shared" si="103"/>
        <v>5.8541666666666724E-4</v>
      </c>
      <c r="K628" s="65">
        <f t="shared" si="104"/>
        <v>-5.3000000000000009E-3</v>
      </c>
      <c r="L628" s="73">
        <f t="shared" si="100"/>
        <v>-7.1504310502576884E-2</v>
      </c>
      <c r="M628" s="73">
        <f t="shared" si="101"/>
        <v>7.4399999999999994E-2</v>
      </c>
      <c r="N628" s="73">
        <f t="shared" si="105"/>
        <v>8.2974999999999993E-2</v>
      </c>
      <c r="O628" s="74">
        <f t="shared" si="102"/>
        <v>-0.14590431050257688</v>
      </c>
      <c r="P628" s="73">
        <f t="shared" si="106"/>
        <v>-0.15447931050257688</v>
      </c>
      <c r="Q628" s="73">
        <f t="shared" si="107"/>
        <v>8.6550565066416452E-2</v>
      </c>
      <c r="R628" s="73">
        <f t="shared" si="108"/>
        <v>8.6400000000000005E-2</v>
      </c>
      <c r="S628" s="74">
        <f t="shared" si="109"/>
        <v>1.5056506641644707E-4</v>
      </c>
      <c r="U628" s="75"/>
      <c r="V628" s="75"/>
      <c r="W628" s="75"/>
      <c r="X628" s="75"/>
      <c r="Y628" s="75"/>
      <c r="Z628" s="75"/>
      <c r="AA628" s="75"/>
      <c r="AB628" s="75"/>
      <c r="AC628" s="75"/>
      <c r="AE628" s="75"/>
      <c r="AF628" s="75"/>
      <c r="AG628" s="75"/>
      <c r="AH628" s="75"/>
      <c r="AI628" s="75"/>
      <c r="AJ628" s="75"/>
      <c r="AK628" s="75"/>
      <c r="AL628" s="75"/>
      <c r="AM628" s="75"/>
      <c r="AO628" s="75"/>
      <c r="AP628" s="75"/>
      <c r="AQ628" s="75"/>
      <c r="AR628" s="75"/>
      <c r="AS628" s="75"/>
      <c r="AT628" s="75"/>
      <c r="AU628" s="75"/>
      <c r="AV628" s="75"/>
      <c r="AW628" s="75"/>
    </row>
    <row r="629" spans="1:49">
      <c r="A629" s="69">
        <v>28491</v>
      </c>
      <c r="B629" s="82">
        <v>-5.74E-2</v>
      </c>
      <c r="C629" s="65">
        <v>-5.33E-2</v>
      </c>
      <c r="D629" s="65">
        <v>6.8999999999999999E-3</v>
      </c>
      <c r="E629" s="65">
        <v>7.0083333333333334E-3</v>
      </c>
      <c r="F629" s="65">
        <v>7.1583333333333334E-3</v>
      </c>
      <c r="G629" s="65">
        <v>7.083333333333333E-3</v>
      </c>
      <c r="H629" s="65">
        <v>7.4333333333333326E-3</v>
      </c>
      <c r="I629" s="65">
        <f t="shared" si="99"/>
        <v>-6.4299999999999996E-2</v>
      </c>
      <c r="J629" s="65">
        <f t="shared" si="103"/>
        <v>-6.4483333333333337E-2</v>
      </c>
      <c r="K629" s="65">
        <f t="shared" si="104"/>
        <v>-6.0733333333333334E-2</v>
      </c>
      <c r="L629" s="73">
        <f t="shared" si="100"/>
        <v>-8.1347709750949071E-2</v>
      </c>
      <c r="M629" s="73">
        <f t="shared" si="101"/>
        <v>8.2799999999999999E-2</v>
      </c>
      <c r="N629" s="73">
        <f t="shared" si="105"/>
        <v>8.4999999999999992E-2</v>
      </c>
      <c r="O629" s="74">
        <f t="shared" si="102"/>
        <v>-0.16414770975094906</v>
      </c>
      <c r="P629" s="73">
        <f t="shared" si="106"/>
        <v>-0.16634770975094906</v>
      </c>
      <c r="Q629" s="73">
        <f t="shared" si="107"/>
        <v>2.5049745837943949E-2</v>
      </c>
      <c r="R629" s="73">
        <f t="shared" si="108"/>
        <v>8.9199999999999988E-2</v>
      </c>
      <c r="S629" s="74">
        <f t="shared" si="109"/>
        <v>-6.4150254162056039E-2</v>
      </c>
      <c r="U629" s="75"/>
      <c r="V629" s="75"/>
      <c r="W629" s="75"/>
      <c r="X629" s="75"/>
      <c r="Y629" s="75"/>
      <c r="Z629" s="75"/>
      <c r="AA629" s="75"/>
      <c r="AB629" s="75"/>
      <c r="AC629" s="75"/>
      <c r="AE629" s="75"/>
      <c r="AF629" s="75"/>
      <c r="AG629" s="75"/>
      <c r="AH629" s="75"/>
      <c r="AI629" s="75"/>
      <c r="AJ629" s="75"/>
      <c r="AK629" s="75"/>
      <c r="AL629" s="75"/>
      <c r="AM629" s="75"/>
      <c r="AO629" s="75"/>
      <c r="AP629" s="75"/>
      <c r="AQ629" s="75"/>
      <c r="AR629" s="75"/>
      <c r="AS629" s="75"/>
      <c r="AT629" s="75"/>
      <c r="AU629" s="75"/>
      <c r="AV629" s="75"/>
      <c r="AW629" s="75"/>
    </row>
    <row r="630" spans="1:49">
      <c r="A630" s="69">
        <v>28522</v>
      </c>
      <c r="B630" s="82">
        <v>-2.0299999999999999E-2</v>
      </c>
      <c r="C630" s="65">
        <v>-6.1999999999999998E-3</v>
      </c>
      <c r="D630" s="65">
        <v>6.0000000000000001E-3</v>
      </c>
      <c r="E630" s="65">
        <v>7.058333333333334E-3</v>
      </c>
      <c r="F630" s="65">
        <v>7.2083333333333331E-3</v>
      </c>
      <c r="G630" s="65">
        <v>7.1333333333333335E-3</v>
      </c>
      <c r="H630" s="65">
        <v>7.4750000000000007E-3</v>
      </c>
      <c r="I630" s="65">
        <f t="shared" si="99"/>
        <v>-2.6299999999999997E-2</v>
      </c>
      <c r="J630" s="65">
        <f t="shared" si="103"/>
        <v>-2.743333333333333E-2</v>
      </c>
      <c r="K630" s="65">
        <f t="shared" si="104"/>
        <v>-1.3675E-2</v>
      </c>
      <c r="L630" s="73">
        <f t="shared" si="100"/>
        <v>-8.3312641314936431E-2</v>
      </c>
      <c r="M630" s="73">
        <f t="shared" si="101"/>
        <v>7.2000000000000008E-2</v>
      </c>
      <c r="N630" s="73">
        <f t="shared" si="105"/>
        <v>8.5600000000000009E-2</v>
      </c>
      <c r="O630" s="74">
        <f t="shared" si="102"/>
        <v>-0.15531264131493644</v>
      </c>
      <c r="P630" s="73">
        <f t="shared" si="106"/>
        <v>-0.16891264131493644</v>
      </c>
      <c r="Q630" s="73">
        <f t="shared" si="107"/>
        <v>5.8054047999323233E-2</v>
      </c>
      <c r="R630" s="73">
        <f t="shared" si="108"/>
        <v>8.9700000000000002E-2</v>
      </c>
      <c r="S630" s="74">
        <f t="shared" si="109"/>
        <v>-3.1645952000676769E-2</v>
      </c>
      <c r="U630" s="75"/>
      <c r="V630" s="75"/>
      <c r="W630" s="75"/>
      <c r="X630" s="75"/>
      <c r="Y630" s="75"/>
      <c r="Z630" s="75"/>
      <c r="AA630" s="75"/>
      <c r="AB630" s="75"/>
      <c r="AC630" s="75"/>
      <c r="AE630" s="75"/>
      <c r="AF630" s="75"/>
      <c r="AG630" s="75"/>
      <c r="AH630" s="75"/>
      <c r="AI630" s="75"/>
      <c r="AJ630" s="75"/>
      <c r="AK630" s="75"/>
      <c r="AL630" s="75"/>
      <c r="AM630" s="75"/>
      <c r="AO630" s="75"/>
      <c r="AP630" s="75"/>
      <c r="AQ630" s="75"/>
      <c r="AR630" s="75"/>
      <c r="AS630" s="75"/>
      <c r="AT630" s="75"/>
      <c r="AU630" s="75"/>
      <c r="AV630" s="75"/>
      <c r="AW630" s="75"/>
    </row>
    <row r="631" spans="1:49">
      <c r="A631" s="69">
        <v>28550</v>
      </c>
      <c r="B631" s="82">
        <v>2.9399999999999999E-2</v>
      </c>
      <c r="C631" s="65">
        <v>3.0899999999999997E-2</v>
      </c>
      <c r="D631" s="65">
        <v>6.8999999999999999E-3</v>
      </c>
      <c r="E631" s="65">
        <v>7.058333333333334E-3</v>
      </c>
      <c r="F631" s="65">
        <v>7.2166666666666664E-3</v>
      </c>
      <c r="G631" s="65">
        <v>7.1375000000000015E-3</v>
      </c>
      <c r="H631" s="65">
        <v>7.483333333333334E-3</v>
      </c>
      <c r="I631" s="65">
        <f t="shared" si="99"/>
        <v>2.2499999999999999E-2</v>
      </c>
      <c r="J631" s="65">
        <f t="shared" si="103"/>
        <v>2.2262499999999998E-2</v>
      </c>
      <c r="K631" s="65">
        <f t="shared" si="104"/>
        <v>2.3416666666666662E-2</v>
      </c>
      <c r="L631" s="73">
        <f t="shared" si="100"/>
        <v>-4.6348694259318313E-2</v>
      </c>
      <c r="M631" s="73">
        <f t="shared" si="101"/>
        <v>8.2799999999999999E-2</v>
      </c>
      <c r="N631" s="73">
        <f t="shared" si="105"/>
        <v>8.5650000000000018E-2</v>
      </c>
      <c r="O631" s="74">
        <f t="shared" si="102"/>
        <v>-0.1291486942593183</v>
      </c>
      <c r="P631" s="73">
        <f t="shared" si="106"/>
        <v>-0.13199869425931832</v>
      </c>
      <c r="Q631" s="73">
        <f t="shared" si="107"/>
        <v>7.973462490843608E-2</v>
      </c>
      <c r="R631" s="73">
        <f t="shared" si="108"/>
        <v>8.9800000000000005E-2</v>
      </c>
      <c r="S631" s="74">
        <f t="shared" si="109"/>
        <v>-1.0065375091563925E-2</v>
      </c>
      <c r="U631" s="75"/>
      <c r="V631" s="75"/>
      <c r="W631" s="75"/>
      <c r="X631" s="75"/>
      <c r="Y631" s="75"/>
      <c r="Z631" s="75"/>
      <c r="AA631" s="75"/>
      <c r="AB631" s="75"/>
      <c r="AC631" s="75"/>
      <c r="AE631" s="75"/>
      <c r="AF631" s="75"/>
      <c r="AG631" s="75"/>
      <c r="AH631" s="75"/>
      <c r="AI631" s="75"/>
      <c r="AJ631" s="75"/>
      <c r="AK631" s="75"/>
      <c r="AL631" s="75"/>
      <c r="AM631" s="75"/>
      <c r="AO631" s="75"/>
      <c r="AP631" s="75"/>
      <c r="AQ631" s="75"/>
      <c r="AR631" s="75"/>
      <c r="AS631" s="75"/>
      <c r="AT631" s="75"/>
      <c r="AU631" s="75"/>
      <c r="AV631" s="75"/>
      <c r="AW631" s="75"/>
    </row>
    <row r="632" spans="1:49">
      <c r="A632" s="69">
        <v>28581</v>
      </c>
      <c r="B632" s="82">
        <v>9.0200000000000002E-2</v>
      </c>
      <c r="C632" s="65">
        <v>1.06E-2</v>
      </c>
      <c r="D632" s="65">
        <v>6.3E-3</v>
      </c>
      <c r="E632" s="65">
        <v>7.1333333333333335E-3</v>
      </c>
      <c r="F632" s="65">
        <v>7.2750000000000002E-3</v>
      </c>
      <c r="G632" s="65">
        <v>7.2041666666666669E-3</v>
      </c>
      <c r="H632" s="65">
        <v>7.5749999999999993E-3</v>
      </c>
      <c r="I632" s="65">
        <f t="shared" si="99"/>
        <v>8.3900000000000002E-2</v>
      </c>
      <c r="J632" s="65">
        <f t="shared" si="103"/>
        <v>8.2995833333333338E-2</v>
      </c>
      <c r="K632" s="65">
        <f t="shared" si="104"/>
        <v>3.0250000000000008E-3</v>
      </c>
      <c r="L632" s="73">
        <f t="shared" si="100"/>
        <v>3.5322299859083195E-2</v>
      </c>
      <c r="M632" s="73">
        <f t="shared" si="101"/>
        <v>7.5600000000000001E-2</v>
      </c>
      <c r="N632" s="73">
        <f t="shared" si="105"/>
        <v>8.6449999999999999E-2</v>
      </c>
      <c r="O632" s="74">
        <f t="shared" si="102"/>
        <v>-4.0277700140916806E-2</v>
      </c>
      <c r="P632" s="73">
        <f t="shared" si="106"/>
        <v>-5.1127700140916804E-2</v>
      </c>
      <c r="Q632" s="73">
        <f t="shared" si="107"/>
        <v>6.884103431527655E-2</v>
      </c>
      <c r="R632" s="73">
        <f t="shared" si="108"/>
        <v>9.0899999999999995E-2</v>
      </c>
      <c r="S632" s="74">
        <f t="shared" si="109"/>
        <v>-2.2058965684723444E-2</v>
      </c>
      <c r="U632" s="75"/>
      <c r="V632" s="75"/>
      <c r="W632" s="75"/>
      <c r="X632" s="75"/>
      <c r="Y632" s="75"/>
      <c r="Z632" s="75"/>
      <c r="AA632" s="75"/>
      <c r="AB632" s="75"/>
      <c r="AC632" s="75"/>
      <c r="AE632" s="75"/>
      <c r="AF632" s="75"/>
      <c r="AG632" s="75"/>
      <c r="AH632" s="75"/>
      <c r="AI632" s="75"/>
      <c r="AJ632" s="75"/>
      <c r="AK632" s="75"/>
      <c r="AL632" s="75"/>
      <c r="AM632" s="75"/>
      <c r="AO632" s="75"/>
      <c r="AP632" s="75"/>
      <c r="AQ632" s="75"/>
      <c r="AR632" s="75"/>
      <c r="AS632" s="75"/>
      <c r="AT632" s="75"/>
      <c r="AU632" s="75"/>
      <c r="AV632" s="75"/>
      <c r="AW632" s="75"/>
    </row>
    <row r="633" spans="1:49">
      <c r="A633" s="69">
        <v>28611</v>
      </c>
      <c r="B633" s="82">
        <v>9.1999999999999998E-3</v>
      </c>
      <c r="C633" s="65">
        <v>4.3E-3</v>
      </c>
      <c r="D633" s="65">
        <v>7.4999999999999997E-3</v>
      </c>
      <c r="E633" s="65">
        <v>7.2416666666666662E-3</v>
      </c>
      <c r="F633" s="65">
        <v>7.3666666666666672E-3</v>
      </c>
      <c r="G633" s="65">
        <v>7.3041666666666671E-3</v>
      </c>
      <c r="H633" s="65">
        <v>7.6833333333333345E-3</v>
      </c>
      <c r="I633" s="65">
        <f t="shared" si="99"/>
        <v>1.7000000000000001E-3</v>
      </c>
      <c r="J633" s="65">
        <f t="shared" si="103"/>
        <v>1.8958333333333327E-3</v>
      </c>
      <c r="K633" s="65">
        <f t="shared" si="104"/>
        <v>-3.3833333333333345E-3</v>
      </c>
      <c r="L633" s="73">
        <f t="shared" si="100"/>
        <v>6.5735684432666863E-2</v>
      </c>
      <c r="M633" s="73">
        <f t="shared" si="101"/>
        <v>0.09</v>
      </c>
      <c r="N633" s="73">
        <f t="shared" si="105"/>
        <v>8.7650000000000006E-2</v>
      </c>
      <c r="O633" s="74">
        <f t="shared" si="102"/>
        <v>-2.4264315567333133E-2</v>
      </c>
      <c r="P633" s="73">
        <f t="shared" si="106"/>
        <v>-2.1914315567333142E-2</v>
      </c>
      <c r="Q633" s="73">
        <f t="shared" si="107"/>
        <v>5.125555847892671E-2</v>
      </c>
      <c r="R633" s="73">
        <f t="shared" si="108"/>
        <v>9.2200000000000018E-2</v>
      </c>
      <c r="S633" s="74">
        <f t="shared" si="109"/>
        <v>-4.0944441521073308E-2</v>
      </c>
      <c r="U633" s="75"/>
      <c r="V633" s="75"/>
      <c r="W633" s="75"/>
      <c r="X633" s="75"/>
      <c r="Y633" s="75"/>
      <c r="Z633" s="75"/>
      <c r="AA633" s="75"/>
      <c r="AB633" s="75"/>
      <c r="AC633" s="75"/>
      <c r="AE633" s="75"/>
      <c r="AF633" s="75"/>
      <c r="AG633" s="75"/>
      <c r="AH633" s="75"/>
      <c r="AI633" s="75"/>
      <c r="AJ633" s="75"/>
      <c r="AK633" s="75"/>
      <c r="AL633" s="75"/>
      <c r="AM633" s="75"/>
      <c r="AO633" s="75"/>
      <c r="AP633" s="75"/>
      <c r="AQ633" s="75"/>
      <c r="AR633" s="75"/>
      <c r="AS633" s="75"/>
      <c r="AT633" s="75"/>
      <c r="AU633" s="75"/>
      <c r="AV633" s="75"/>
      <c r="AW633" s="75"/>
    </row>
    <row r="634" spans="1:49">
      <c r="A634" s="69">
        <v>28642</v>
      </c>
      <c r="B634" s="82">
        <v>-1.38E-2</v>
      </c>
      <c r="C634" s="65">
        <v>3.5999999999999999E-3</v>
      </c>
      <c r="D634" s="65">
        <v>6.8999999999999999E-3</v>
      </c>
      <c r="E634" s="65">
        <v>7.3000000000000001E-3</v>
      </c>
      <c r="F634" s="65">
        <v>7.4583333333333324E-3</v>
      </c>
      <c r="G634" s="65">
        <v>7.3791666666666658E-3</v>
      </c>
      <c r="H634" s="65">
        <v>7.8333333333333328E-3</v>
      </c>
      <c r="I634" s="65">
        <f t="shared" si="99"/>
        <v>-2.07E-2</v>
      </c>
      <c r="J634" s="65">
        <f t="shared" si="103"/>
        <v>-2.1179166666666666E-2</v>
      </c>
      <c r="K634" s="65">
        <f t="shared" si="104"/>
        <v>-4.2333333333333329E-3</v>
      </c>
      <c r="L634" s="73">
        <f t="shared" si="100"/>
        <v>1.551869627878899E-3</v>
      </c>
      <c r="M634" s="73">
        <f t="shared" si="101"/>
        <v>8.2799999999999999E-2</v>
      </c>
      <c r="N634" s="73">
        <f t="shared" si="105"/>
        <v>8.854999999999999E-2</v>
      </c>
      <c r="O634" s="74">
        <f t="shared" si="102"/>
        <v>-8.12481303721211E-2</v>
      </c>
      <c r="P634" s="73">
        <f t="shared" si="106"/>
        <v>-8.6998130372121091E-2</v>
      </c>
      <c r="Q634" s="73">
        <f t="shared" si="107"/>
        <v>1.8422547616097074E-3</v>
      </c>
      <c r="R634" s="73">
        <f t="shared" si="108"/>
        <v>9.4E-2</v>
      </c>
      <c r="S634" s="74">
        <f t="shared" si="109"/>
        <v>-9.2157745238390293E-2</v>
      </c>
      <c r="U634" s="75"/>
      <c r="V634" s="75"/>
      <c r="W634" s="75"/>
      <c r="X634" s="75"/>
      <c r="Y634" s="75"/>
      <c r="Z634" s="75"/>
      <c r="AA634" s="75"/>
      <c r="AB634" s="75"/>
      <c r="AC634" s="75"/>
      <c r="AE634" s="75"/>
      <c r="AF634" s="75"/>
      <c r="AG634" s="75"/>
      <c r="AH634" s="75"/>
      <c r="AI634" s="75"/>
      <c r="AJ634" s="75"/>
      <c r="AK634" s="75"/>
      <c r="AL634" s="75"/>
      <c r="AM634" s="75"/>
      <c r="AO634" s="75"/>
      <c r="AP634" s="75"/>
      <c r="AQ634" s="75"/>
      <c r="AR634" s="75"/>
      <c r="AS634" s="75"/>
      <c r="AT634" s="75"/>
      <c r="AU634" s="75"/>
      <c r="AV634" s="75"/>
      <c r="AW634" s="75"/>
    </row>
    <row r="635" spans="1:49">
      <c r="A635" s="69">
        <v>28672</v>
      </c>
      <c r="B635" s="82">
        <v>5.8299999999999998E-2</v>
      </c>
      <c r="C635" s="65">
        <v>3.1600000000000003E-2</v>
      </c>
      <c r="D635" s="65">
        <v>7.3000000000000001E-3</v>
      </c>
      <c r="E635" s="65">
        <v>7.4000000000000012E-3</v>
      </c>
      <c r="F635" s="65">
        <v>7.5583333333333336E-3</v>
      </c>
      <c r="G635" s="65">
        <v>7.4791666666666678E-3</v>
      </c>
      <c r="H635" s="65">
        <v>7.9249999999999998E-3</v>
      </c>
      <c r="I635" s="65">
        <f t="shared" si="99"/>
        <v>5.0999999999999997E-2</v>
      </c>
      <c r="J635" s="65">
        <f t="shared" si="103"/>
        <v>5.0820833333333329E-2</v>
      </c>
      <c r="K635" s="65">
        <f t="shared" si="104"/>
        <v>2.3675000000000002E-2</v>
      </c>
      <c r="L635" s="73">
        <f t="shared" si="100"/>
        <v>7.3250651708368419E-2</v>
      </c>
      <c r="M635" s="73">
        <f t="shared" si="101"/>
        <v>8.7599999999999997E-2</v>
      </c>
      <c r="N635" s="73">
        <f t="shared" si="105"/>
        <v>8.975000000000001E-2</v>
      </c>
      <c r="O635" s="74">
        <f t="shared" si="102"/>
        <v>-1.4349348291631578E-2</v>
      </c>
      <c r="P635" s="73">
        <f t="shared" si="106"/>
        <v>-1.6499348291631591E-2</v>
      </c>
      <c r="Q635" s="73">
        <f t="shared" si="107"/>
        <v>1.6824547434156623E-2</v>
      </c>
      <c r="R635" s="73">
        <f t="shared" si="108"/>
        <v>9.509999999999999E-2</v>
      </c>
      <c r="S635" s="74">
        <f t="shared" si="109"/>
        <v>-7.8275452565843368E-2</v>
      </c>
      <c r="U635" s="75"/>
      <c r="V635" s="75"/>
      <c r="W635" s="75"/>
      <c r="X635" s="75"/>
      <c r="Y635" s="75"/>
      <c r="Z635" s="75"/>
      <c r="AA635" s="75"/>
      <c r="AB635" s="75"/>
      <c r="AC635" s="75"/>
      <c r="AE635" s="75"/>
      <c r="AF635" s="75"/>
      <c r="AG635" s="75"/>
      <c r="AH635" s="75"/>
      <c r="AI635" s="75"/>
      <c r="AJ635" s="75"/>
      <c r="AK635" s="75"/>
      <c r="AL635" s="75"/>
      <c r="AM635" s="75"/>
      <c r="AO635" s="75"/>
      <c r="AP635" s="75"/>
      <c r="AQ635" s="75"/>
      <c r="AR635" s="75"/>
      <c r="AS635" s="75"/>
      <c r="AT635" s="75"/>
      <c r="AU635" s="75"/>
      <c r="AV635" s="75"/>
      <c r="AW635" s="75"/>
    </row>
    <row r="636" spans="1:49">
      <c r="A636" s="69">
        <v>28703</v>
      </c>
      <c r="B636" s="82">
        <v>3.0099999999999998E-2</v>
      </c>
      <c r="C636" s="65">
        <v>-3.0000000000000079E-4</v>
      </c>
      <c r="D636" s="65">
        <v>7.000000000000001E-3</v>
      </c>
      <c r="E636" s="65">
        <v>7.2416666666666662E-3</v>
      </c>
      <c r="F636" s="65">
        <v>7.4666666666666666E-3</v>
      </c>
      <c r="G636" s="65">
        <v>7.354166666666666E-3</v>
      </c>
      <c r="H636" s="65">
        <v>7.7666666666666674E-3</v>
      </c>
      <c r="I636" s="65">
        <f t="shared" si="99"/>
        <v>2.3099999999999996E-2</v>
      </c>
      <c r="J636" s="65">
        <f t="shared" si="103"/>
        <v>2.2745833333333333E-2</v>
      </c>
      <c r="K636" s="65">
        <f t="shared" si="104"/>
        <v>-8.0666666666666682E-3</v>
      </c>
      <c r="L636" s="73">
        <f t="shared" si="100"/>
        <v>0.12490384241431607</v>
      </c>
      <c r="M636" s="73">
        <f t="shared" si="101"/>
        <v>8.4000000000000019E-2</v>
      </c>
      <c r="N636" s="73">
        <f t="shared" si="105"/>
        <v>8.8249999999999995E-2</v>
      </c>
      <c r="O636" s="74">
        <f t="shared" si="102"/>
        <v>4.090384241431605E-2</v>
      </c>
      <c r="P636" s="73">
        <f t="shared" si="106"/>
        <v>3.6653842414316073E-2</v>
      </c>
      <c r="Q636" s="73">
        <f t="shared" si="107"/>
        <v>5.3715662972868339E-2</v>
      </c>
      <c r="R636" s="73">
        <f t="shared" si="108"/>
        <v>9.3200000000000005E-2</v>
      </c>
      <c r="S636" s="74">
        <f t="shared" si="109"/>
        <v>-3.9484337027131666E-2</v>
      </c>
      <c r="U636" s="75"/>
      <c r="V636" s="75"/>
      <c r="W636" s="75"/>
      <c r="X636" s="75"/>
      <c r="Y636" s="75"/>
      <c r="Z636" s="75"/>
      <c r="AA636" s="75"/>
      <c r="AB636" s="75"/>
      <c r="AC636" s="75"/>
      <c r="AE636" s="75"/>
      <c r="AF636" s="75"/>
      <c r="AG636" s="75"/>
      <c r="AH636" s="75"/>
      <c r="AI636" s="75"/>
      <c r="AJ636" s="75"/>
      <c r="AK636" s="75"/>
      <c r="AL636" s="75"/>
      <c r="AM636" s="75"/>
      <c r="AO636" s="75"/>
      <c r="AP636" s="75"/>
      <c r="AQ636" s="75"/>
      <c r="AR636" s="75"/>
      <c r="AS636" s="75"/>
      <c r="AT636" s="75"/>
      <c r="AU636" s="75"/>
      <c r="AV636" s="75"/>
      <c r="AW636" s="75"/>
    </row>
    <row r="637" spans="1:49">
      <c r="A637" s="69">
        <v>28734</v>
      </c>
      <c r="B637" s="82">
        <v>-3.2000000000000002E-3</v>
      </c>
      <c r="C637" s="65">
        <v>-5.6000000000000008E-3</v>
      </c>
      <c r="D637" s="65">
        <v>6.5000000000000006E-3</v>
      </c>
      <c r="E637" s="65">
        <v>7.2416666666666662E-3</v>
      </c>
      <c r="F637" s="65">
        <v>7.4333333333333326E-3</v>
      </c>
      <c r="G637" s="65">
        <v>7.3374999999999994E-3</v>
      </c>
      <c r="H637" s="65">
        <v>7.7333333333333334E-3</v>
      </c>
      <c r="I637" s="65">
        <f t="shared" si="99"/>
        <v>-9.7000000000000003E-3</v>
      </c>
      <c r="J637" s="65">
        <f t="shared" si="103"/>
        <v>-1.05375E-2</v>
      </c>
      <c r="K637" s="65">
        <f t="shared" si="104"/>
        <v>-1.3333333333333334E-2</v>
      </c>
      <c r="L637" s="73">
        <f t="shared" si="100"/>
        <v>0.11951292943150005</v>
      </c>
      <c r="M637" s="73">
        <f t="shared" si="101"/>
        <v>7.8000000000000014E-2</v>
      </c>
      <c r="N637" s="73">
        <f t="shared" si="105"/>
        <v>8.8049999999999989E-2</v>
      </c>
      <c r="O637" s="74">
        <f t="shared" si="102"/>
        <v>4.1512929431500034E-2</v>
      </c>
      <c r="P637" s="73">
        <f t="shared" si="106"/>
        <v>3.1462929431500058E-2</v>
      </c>
      <c r="Q637" s="73">
        <f t="shared" si="107"/>
        <v>2.2557680550620018E-2</v>
      </c>
      <c r="R637" s="73">
        <f t="shared" si="108"/>
        <v>9.2799999999999994E-2</v>
      </c>
      <c r="S637" s="74">
        <f t="shared" si="109"/>
        <v>-7.0242319449379975E-2</v>
      </c>
      <c r="U637" s="75"/>
      <c r="V637" s="75"/>
      <c r="W637" s="75"/>
      <c r="X637" s="75"/>
      <c r="Y637" s="75"/>
      <c r="Z637" s="75"/>
      <c r="AA637" s="75"/>
      <c r="AB637" s="75"/>
      <c r="AC637" s="75"/>
      <c r="AE637" s="75"/>
      <c r="AF637" s="75"/>
      <c r="AG637" s="75"/>
      <c r="AH637" s="75"/>
      <c r="AI637" s="75"/>
      <c r="AJ637" s="75"/>
      <c r="AK637" s="75"/>
      <c r="AL637" s="75"/>
      <c r="AM637" s="75"/>
      <c r="AO637" s="75"/>
      <c r="AP637" s="75"/>
      <c r="AQ637" s="75"/>
      <c r="AR637" s="75"/>
      <c r="AS637" s="75"/>
      <c r="AT637" s="75"/>
      <c r="AU637" s="75"/>
      <c r="AV637" s="75"/>
      <c r="AW637" s="75"/>
    </row>
    <row r="638" spans="1:49">
      <c r="A638" s="69">
        <v>28764</v>
      </c>
      <c r="B638" s="82">
        <v>-8.72E-2</v>
      </c>
      <c r="C638" s="65">
        <v>-6.8400000000000002E-2</v>
      </c>
      <c r="D638" s="65">
        <v>7.3000000000000001E-3</v>
      </c>
      <c r="E638" s="65">
        <v>7.4083333333333336E-3</v>
      </c>
      <c r="F638" s="65">
        <v>7.5583333333333336E-3</v>
      </c>
      <c r="G638" s="65">
        <v>7.4833333333333332E-3</v>
      </c>
      <c r="H638" s="65">
        <v>7.8833333333333342E-3</v>
      </c>
      <c r="I638" s="65">
        <f t="shared" si="99"/>
        <v>-9.4500000000000001E-2</v>
      </c>
      <c r="J638" s="65">
        <f t="shared" si="103"/>
        <v>-9.4683333333333328E-2</v>
      </c>
      <c r="K638" s="65">
        <f t="shared" si="104"/>
        <v>-7.6283333333333342E-2</v>
      </c>
      <c r="L638" s="73">
        <f t="shared" si="100"/>
        <v>6.3362541087485402E-2</v>
      </c>
      <c r="M638" s="73">
        <f t="shared" si="101"/>
        <v>8.7599999999999997E-2</v>
      </c>
      <c r="N638" s="73">
        <f t="shared" si="105"/>
        <v>8.9799999999999991E-2</v>
      </c>
      <c r="O638" s="74">
        <f t="shared" si="102"/>
        <v>-2.4237458912514595E-2</v>
      </c>
      <c r="P638" s="73">
        <f t="shared" si="106"/>
        <v>-2.6437458912514589E-2</v>
      </c>
      <c r="Q638" s="73">
        <f t="shared" si="107"/>
        <v>-1.8327766693160163E-2</v>
      </c>
      <c r="R638" s="73">
        <f t="shared" si="108"/>
        <v>9.4600000000000017E-2</v>
      </c>
      <c r="S638" s="74">
        <f t="shared" si="109"/>
        <v>-0.11292776669316018</v>
      </c>
      <c r="U638" s="75"/>
      <c r="V638" s="75"/>
      <c r="W638" s="75"/>
      <c r="X638" s="75"/>
      <c r="Y638" s="75"/>
      <c r="Z638" s="75"/>
      <c r="AA638" s="75"/>
      <c r="AB638" s="75"/>
      <c r="AC638" s="75"/>
      <c r="AE638" s="75"/>
      <c r="AF638" s="75"/>
      <c r="AG638" s="75"/>
      <c r="AH638" s="75"/>
      <c r="AI638" s="75"/>
      <c r="AJ638" s="75"/>
      <c r="AK638" s="75"/>
      <c r="AL638" s="75"/>
      <c r="AM638" s="75"/>
      <c r="AO638" s="75"/>
      <c r="AP638" s="75"/>
      <c r="AQ638" s="75"/>
      <c r="AR638" s="75"/>
      <c r="AS638" s="75"/>
      <c r="AT638" s="75"/>
      <c r="AU638" s="75"/>
      <c r="AV638" s="75"/>
      <c r="AW638" s="75"/>
    </row>
    <row r="639" spans="1:49">
      <c r="A639" s="69">
        <v>28795</v>
      </c>
      <c r="B639" s="82">
        <v>2.1499999999999998E-2</v>
      </c>
      <c r="C639" s="65">
        <v>3.56E-2</v>
      </c>
      <c r="D639" s="65">
        <v>7.1000000000000004E-3</v>
      </c>
      <c r="E639" s="65">
        <v>7.5249999999999996E-3</v>
      </c>
      <c r="F639" s="65">
        <v>7.7000000000000002E-3</v>
      </c>
      <c r="G639" s="65">
        <v>7.6124999999999995E-3</v>
      </c>
      <c r="H639" s="65">
        <v>8.0666666666666664E-3</v>
      </c>
      <c r="I639" s="65">
        <f t="shared" si="99"/>
        <v>1.4399999999999998E-2</v>
      </c>
      <c r="J639" s="65">
        <f t="shared" si="103"/>
        <v>1.3887499999999999E-2</v>
      </c>
      <c r="K639" s="65">
        <f t="shared" si="104"/>
        <v>2.7533333333333333E-2</v>
      </c>
      <c r="L639" s="73">
        <f t="shared" si="100"/>
        <v>5.2951566228059743E-2</v>
      </c>
      <c r="M639" s="73">
        <f t="shared" si="101"/>
        <v>8.5199999999999998E-2</v>
      </c>
      <c r="N639" s="73">
        <f t="shared" si="105"/>
        <v>9.1349999999999987E-2</v>
      </c>
      <c r="O639" s="74">
        <f t="shared" si="102"/>
        <v>-3.2248433771940255E-2</v>
      </c>
      <c r="P639" s="73">
        <f t="shared" si="106"/>
        <v>-3.8398433771940244E-2</v>
      </c>
      <c r="Q639" s="73">
        <f t="shared" si="107"/>
        <v>-2.069187475911427E-2</v>
      </c>
      <c r="R639" s="73">
        <f t="shared" si="108"/>
        <v>9.6799999999999997E-2</v>
      </c>
      <c r="S639" s="74">
        <f t="shared" si="109"/>
        <v>-0.11749187475911427</v>
      </c>
      <c r="U639" s="75"/>
      <c r="V639" s="75"/>
      <c r="W639" s="75"/>
      <c r="X639" s="75"/>
      <c r="Y639" s="75"/>
      <c r="Z639" s="75"/>
      <c r="AA639" s="75"/>
      <c r="AB639" s="75"/>
      <c r="AC639" s="75"/>
      <c r="AE639" s="75"/>
      <c r="AF639" s="75"/>
      <c r="AG639" s="75"/>
      <c r="AH639" s="75"/>
      <c r="AI639" s="75"/>
      <c r="AJ639" s="75"/>
      <c r="AK639" s="75"/>
      <c r="AL639" s="75"/>
      <c r="AM639" s="75"/>
      <c r="AO639" s="75"/>
      <c r="AP639" s="75"/>
      <c r="AQ639" s="75"/>
      <c r="AR639" s="75"/>
      <c r="AS639" s="75"/>
      <c r="AT639" s="75"/>
      <c r="AU639" s="75"/>
      <c r="AV639" s="75"/>
      <c r="AW639" s="75"/>
    </row>
    <row r="640" spans="1:49">
      <c r="A640" s="69">
        <v>28825</v>
      </c>
      <c r="B640" s="82">
        <v>1.9599999999999999E-2</v>
      </c>
      <c r="C640" s="65">
        <v>-1.49E-2</v>
      </c>
      <c r="D640" s="65">
        <v>6.7999999999999996E-3</v>
      </c>
      <c r="E640" s="65">
        <v>7.6333333333333331E-3</v>
      </c>
      <c r="F640" s="65">
        <v>7.7749999999999998E-3</v>
      </c>
      <c r="G640" s="65">
        <v>7.7041666666666665E-3</v>
      </c>
      <c r="H640" s="65">
        <v>8.083333333333333E-3</v>
      </c>
      <c r="I640" s="65">
        <f t="shared" si="99"/>
        <v>1.2799999999999999E-2</v>
      </c>
      <c r="J640" s="65">
        <f t="shared" si="103"/>
        <v>1.1895833333333333E-2</v>
      </c>
      <c r="K640" s="65">
        <f t="shared" si="104"/>
        <v>-2.2983333333333335E-2</v>
      </c>
      <c r="L640" s="73">
        <f t="shared" si="100"/>
        <v>6.5597436154967381E-2</v>
      </c>
      <c r="M640" s="73">
        <f t="shared" si="101"/>
        <v>8.1599999999999992E-2</v>
      </c>
      <c r="N640" s="73">
        <f t="shared" si="105"/>
        <v>9.2450000000000004E-2</v>
      </c>
      <c r="O640" s="74">
        <f t="shared" si="102"/>
        <v>-1.6002563845032611E-2</v>
      </c>
      <c r="P640" s="73">
        <f t="shared" si="106"/>
        <v>-2.6852563845032623E-2</v>
      </c>
      <c r="Q640" s="73">
        <f t="shared" si="107"/>
        <v>-3.7113051028249688E-2</v>
      </c>
      <c r="R640" s="73">
        <f t="shared" si="108"/>
        <v>9.7000000000000003E-2</v>
      </c>
      <c r="S640" s="74">
        <f t="shared" si="109"/>
        <v>-0.13411305102824969</v>
      </c>
      <c r="U640" s="75"/>
      <c r="V640" s="75"/>
      <c r="W640" s="75"/>
      <c r="X640" s="75"/>
      <c r="Y640" s="75"/>
      <c r="Z640" s="75"/>
      <c r="AA640" s="75"/>
      <c r="AB640" s="75"/>
      <c r="AC640" s="75"/>
      <c r="AE640" s="75"/>
      <c r="AF640" s="75"/>
      <c r="AG640" s="75"/>
      <c r="AH640" s="75"/>
      <c r="AI640" s="75"/>
      <c r="AJ640" s="75"/>
      <c r="AK640" s="75"/>
      <c r="AL640" s="75"/>
      <c r="AM640" s="75"/>
      <c r="AO640" s="75"/>
      <c r="AP640" s="75"/>
      <c r="AQ640" s="75"/>
      <c r="AR640" s="75"/>
      <c r="AS640" s="75"/>
      <c r="AT640" s="75"/>
      <c r="AU640" s="75"/>
      <c r="AV640" s="75"/>
      <c r="AW640" s="75"/>
    </row>
    <row r="641" spans="1:49">
      <c r="A641" s="69">
        <v>28856</v>
      </c>
      <c r="B641" s="82">
        <v>4.4299999999999999E-2</v>
      </c>
      <c r="C641" s="65">
        <v>6.9199999999999998E-2</v>
      </c>
      <c r="D641" s="65">
        <v>7.9000000000000008E-3</v>
      </c>
      <c r="E641" s="65">
        <v>7.7083333333333335E-3</v>
      </c>
      <c r="F641" s="65">
        <v>7.9000000000000008E-3</v>
      </c>
      <c r="G641" s="65">
        <v>7.8041666666666676E-3</v>
      </c>
      <c r="H641" s="65">
        <v>8.2500000000000004E-3</v>
      </c>
      <c r="I641" s="65">
        <f t="shared" si="99"/>
        <v>3.6400000000000002E-2</v>
      </c>
      <c r="J641" s="65">
        <f t="shared" si="103"/>
        <v>3.6495833333333332E-2</v>
      </c>
      <c r="K641" s="65">
        <f t="shared" si="104"/>
        <v>6.0949999999999997E-2</v>
      </c>
      <c r="L641" s="73">
        <f t="shared" si="100"/>
        <v>0.18056800612840274</v>
      </c>
      <c r="M641" s="73">
        <f t="shared" si="101"/>
        <v>9.4800000000000009E-2</v>
      </c>
      <c r="N641" s="73">
        <f t="shared" si="105"/>
        <v>9.3650000000000011E-2</v>
      </c>
      <c r="O641" s="74">
        <f t="shared" si="102"/>
        <v>8.5768006128402727E-2</v>
      </c>
      <c r="P641" s="73">
        <f t="shared" si="106"/>
        <v>8.6918006128402725E-2</v>
      </c>
      <c r="Q641" s="73">
        <f t="shared" si="107"/>
        <v>8.748148921579757E-2</v>
      </c>
      <c r="R641" s="73">
        <f t="shared" si="108"/>
        <v>9.9000000000000005E-2</v>
      </c>
      <c r="S641" s="74">
        <f t="shared" si="109"/>
        <v>-1.1518510784202435E-2</v>
      </c>
      <c r="U641" s="75"/>
      <c r="V641" s="75"/>
      <c r="W641" s="75"/>
      <c r="X641" s="75"/>
      <c r="Y641" s="75"/>
      <c r="Z641" s="75"/>
      <c r="AA641" s="75"/>
      <c r="AB641" s="75"/>
      <c r="AC641" s="75"/>
      <c r="AE641" s="75"/>
      <c r="AF641" s="75"/>
      <c r="AG641" s="75"/>
      <c r="AH641" s="75"/>
      <c r="AI641" s="75"/>
      <c r="AJ641" s="75"/>
      <c r="AK641" s="75"/>
      <c r="AL641" s="75"/>
      <c r="AM641" s="75"/>
      <c r="AO641" s="75"/>
      <c r="AP641" s="75"/>
      <c r="AQ641" s="75"/>
      <c r="AR641" s="75"/>
      <c r="AS641" s="75"/>
      <c r="AT641" s="75"/>
      <c r="AU641" s="75"/>
      <c r="AV641" s="75"/>
      <c r="AW641" s="75"/>
    </row>
    <row r="642" spans="1:49">
      <c r="A642" s="69">
        <v>28887</v>
      </c>
      <c r="B642" s="82">
        <v>-3.2099999999999997E-2</v>
      </c>
      <c r="C642" s="65">
        <v>-2.12E-2</v>
      </c>
      <c r="D642" s="65">
        <v>6.5000000000000006E-3</v>
      </c>
      <c r="E642" s="65">
        <v>7.7166666666666659E-3</v>
      </c>
      <c r="F642" s="65">
        <v>7.9166666666666656E-3</v>
      </c>
      <c r="G642" s="65">
        <v>7.8166666666666662E-3</v>
      </c>
      <c r="H642" s="65">
        <v>8.199999999999999E-3</v>
      </c>
      <c r="I642" s="65">
        <f t="shared" si="99"/>
        <v>-3.8599999999999995E-2</v>
      </c>
      <c r="J642" s="65">
        <f t="shared" si="103"/>
        <v>-3.9916666666666663E-2</v>
      </c>
      <c r="K642" s="65">
        <f t="shared" si="104"/>
        <v>-2.9399999999999999E-2</v>
      </c>
      <c r="L642" s="73">
        <f t="shared" si="100"/>
        <v>0.16634865074173799</v>
      </c>
      <c r="M642" s="73">
        <f t="shared" si="101"/>
        <v>7.8000000000000014E-2</v>
      </c>
      <c r="N642" s="73">
        <f t="shared" si="105"/>
        <v>9.3799999999999994E-2</v>
      </c>
      <c r="O642" s="74">
        <f t="shared" si="102"/>
        <v>8.8348650741737977E-2</v>
      </c>
      <c r="P642" s="73">
        <f t="shared" si="106"/>
        <v>7.2548650741737997E-2</v>
      </c>
      <c r="Q642" s="73">
        <f t="shared" si="107"/>
        <v>7.1067500145323814E-2</v>
      </c>
      <c r="R642" s="73">
        <f t="shared" si="108"/>
        <v>9.8399999999999987E-2</v>
      </c>
      <c r="S642" s="74">
        <f t="shared" si="109"/>
        <v>-2.7332499854676173E-2</v>
      </c>
      <c r="U642" s="75"/>
      <c r="V642" s="75"/>
      <c r="W642" s="75"/>
      <c r="X642" s="75"/>
      <c r="Y642" s="75"/>
      <c r="Z642" s="75"/>
      <c r="AA642" s="75"/>
      <c r="AB642" s="75"/>
      <c r="AC642" s="75"/>
      <c r="AE642" s="75"/>
      <c r="AF642" s="75"/>
      <c r="AG642" s="75"/>
      <c r="AH642" s="75"/>
      <c r="AI642" s="75"/>
      <c r="AJ642" s="75"/>
      <c r="AK642" s="75"/>
      <c r="AL642" s="75"/>
      <c r="AM642" s="75"/>
      <c r="AO642" s="75"/>
      <c r="AP642" s="75"/>
      <c r="AQ642" s="75"/>
      <c r="AR642" s="75"/>
      <c r="AS642" s="75"/>
      <c r="AT642" s="75"/>
      <c r="AU642" s="75"/>
      <c r="AV642" s="75"/>
      <c r="AW642" s="75"/>
    </row>
    <row r="643" spans="1:49">
      <c r="A643" s="69">
        <v>28915</v>
      </c>
      <c r="B643" s="82">
        <v>5.96E-2</v>
      </c>
      <c r="C643" s="65">
        <v>1.9599999999999999E-2</v>
      </c>
      <c r="D643" s="65">
        <v>7.4000000000000003E-3</v>
      </c>
      <c r="E643" s="65">
        <v>7.8083333333333329E-3</v>
      </c>
      <c r="F643" s="65">
        <v>8.0083333333333326E-3</v>
      </c>
      <c r="G643" s="65">
        <v>7.9083333333333332E-3</v>
      </c>
      <c r="H643" s="65">
        <v>8.3666666666666663E-3</v>
      </c>
      <c r="I643" s="65">
        <f t="shared" si="99"/>
        <v>5.2199999999999996E-2</v>
      </c>
      <c r="J643" s="65">
        <f t="shared" si="103"/>
        <v>5.1691666666666664E-2</v>
      </c>
      <c r="K643" s="65">
        <f t="shared" si="104"/>
        <v>1.1233333333333333E-2</v>
      </c>
      <c r="L643" s="73">
        <f t="shared" si="100"/>
        <v>0.20056637878953332</v>
      </c>
      <c r="M643" s="73">
        <f t="shared" si="101"/>
        <v>8.8800000000000004E-2</v>
      </c>
      <c r="N643" s="73">
        <f t="shared" si="105"/>
        <v>9.4899999999999998E-2</v>
      </c>
      <c r="O643" s="74">
        <f t="shared" si="102"/>
        <v>0.11176637878953331</v>
      </c>
      <c r="P643" s="73">
        <f t="shared" si="106"/>
        <v>0.10566637878953332</v>
      </c>
      <c r="Q643" s="73">
        <f t="shared" si="107"/>
        <v>5.9327212288458941E-2</v>
      </c>
      <c r="R643" s="73">
        <f t="shared" si="108"/>
        <v>0.10039999999999999</v>
      </c>
      <c r="S643" s="74">
        <f t="shared" si="109"/>
        <v>-4.1072787711541048E-2</v>
      </c>
      <c r="U643" s="75"/>
      <c r="V643" s="75"/>
      <c r="W643" s="75"/>
      <c r="X643" s="75"/>
      <c r="Y643" s="75"/>
      <c r="Z643" s="75"/>
      <c r="AA643" s="75"/>
      <c r="AB643" s="75"/>
      <c r="AC643" s="75"/>
      <c r="AE643" s="75"/>
      <c r="AF643" s="75"/>
      <c r="AG643" s="75"/>
      <c r="AH643" s="75"/>
      <c r="AI643" s="75"/>
      <c r="AJ643" s="75"/>
      <c r="AK643" s="75"/>
      <c r="AL643" s="75"/>
      <c r="AM643" s="75"/>
      <c r="AO643" s="75"/>
      <c r="AP643" s="75"/>
      <c r="AQ643" s="75"/>
      <c r="AR643" s="75"/>
      <c r="AS643" s="75"/>
      <c r="AT643" s="75"/>
      <c r="AU643" s="75"/>
      <c r="AV643" s="75"/>
      <c r="AW643" s="75"/>
    </row>
    <row r="644" spans="1:49">
      <c r="A644" s="69">
        <v>28946</v>
      </c>
      <c r="B644" s="82">
        <v>6.3E-3</v>
      </c>
      <c r="C644" s="65">
        <v>-2.4899999999999999E-2</v>
      </c>
      <c r="D644" s="65">
        <v>7.6E-3</v>
      </c>
      <c r="E644" s="65">
        <v>7.8166666666666679E-3</v>
      </c>
      <c r="F644" s="65">
        <v>8.0416666666666674E-3</v>
      </c>
      <c r="G644" s="65">
        <v>7.9291666666666677E-3</v>
      </c>
      <c r="H644" s="65">
        <v>8.416666666666666E-3</v>
      </c>
      <c r="I644" s="65">
        <f t="shared" si="99"/>
        <v>-1.2999999999999999E-3</v>
      </c>
      <c r="J644" s="65">
        <f t="shared" si="103"/>
        <v>-1.6291666666666677E-3</v>
      </c>
      <c r="K644" s="65">
        <f t="shared" si="104"/>
        <v>-3.3316666666666661E-2</v>
      </c>
      <c r="L644" s="73">
        <f t="shared" si="100"/>
        <v>0.10817276369098106</v>
      </c>
      <c r="M644" s="73">
        <f t="shared" si="101"/>
        <v>9.1200000000000003E-2</v>
      </c>
      <c r="N644" s="73">
        <f t="shared" si="105"/>
        <v>9.5150000000000012E-2</v>
      </c>
      <c r="O644" s="74">
        <f t="shared" si="102"/>
        <v>1.6972763690981052E-2</v>
      </c>
      <c r="P644" s="73">
        <f t="shared" si="106"/>
        <v>1.3022763690981043E-2</v>
      </c>
      <c r="Q644" s="73">
        <f t="shared" si="107"/>
        <v>2.2115539978702081E-2</v>
      </c>
      <c r="R644" s="73">
        <f t="shared" si="108"/>
        <v>0.10099999999999999</v>
      </c>
      <c r="S644" s="74">
        <f t="shared" si="109"/>
        <v>-7.8884460021297911E-2</v>
      </c>
      <c r="U644" s="75"/>
      <c r="V644" s="75"/>
      <c r="W644" s="75"/>
      <c r="X644" s="75"/>
      <c r="Y644" s="75"/>
      <c r="Z644" s="75"/>
      <c r="AA644" s="75"/>
      <c r="AB644" s="75"/>
      <c r="AC644" s="75"/>
      <c r="AE644" s="75"/>
      <c r="AF644" s="75"/>
      <c r="AG644" s="75"/>
      <c r="AH644" s="75"/>
      <c r="AI644" s="75"/>
      <c r="AJ644" s="75"/>
      <c r="AK644" s="75"/>
      <c r="AL644" s="75"/>
      <c r="AM644" s="75"/>
      <c r="AO644" s="75"/>
      <c r="AP644" s="75"/>
      <c r="AQ644" s="75"/>
      <c r="AR644" s="75"/>
      <c r="AS644" s="75"/>
      <c r="AT644" s="75"/>
      <c r="AU644" s="75"/>
      <c r="AV644" s="75"/>
      <c r="AW644" s="75"/>
    </row>
    <row r="645" spans="1:49">
      <c r="A645" s="69">
        <v>28976</v>
      </c>
      <c r="B645" s="82">
        <v>-2.1700000000000001E-2</v>
      </c>
      <c r="C645" s="65">
        <v>1.4999999999999999E-2</v>
      </c>
      <c r="D645" s="65">
        <v>7.7000000000000002E-3</v>
      </c>
      <c r="E645" s="65">
        <v>7.9166666666666656E-3</v>
      </c>
      <c r="F645" s="65">
        <v>8.2166666666666673E-3</v>
      </c>
      <c r="G645" s="65">
        <v>8.0666666666666664E-3</v>
      </c>
      <c r="H645" s="65">
        <v>8.5833333333333334E-3</v>
      </c>
      <c r="I645" s="65">
        <f t="shared" si="99"/>
        <v>-2.9400000000000003E-2</v>
      </c>
      <c r="J645" s="65">
        <f t="shared" si="103"/>
        <v>-2.9766666666666667E-2</v>
      </c>
      <c r="K645" s="65">
        <f t="shared" si="104"/>
        <v>6.416666666666666E-3</v>
      </c>
      <c r="L645" s="73">
        <f t="shared" si="100"/>
        <v>7.4242384778920645E-2</v>
      </c>
      <c r="M645" s="73">
        <f t="shared" si="101"/>
        <v>9.240000000000001E-2</v>
      </c>
      <c r="N645" s="73">
        <f t="shared" si="105"/>
        <v>9.6799999999999997E-2</v>
      </c>
      <c r="O645" s="74">
        <f t="shared" si="102"/>
        <v>-1.8157615221079365E-2</v>
      </c>
      <c r="P645" s="73">
        <f t="shared" si="106"/>
        <v>-2.2557615221079352E-2</v>
      </c>
      <c r="Q645" s="73">
        <f t="shared" si="107"/>
        <v>3.3005350073068485E-2</v>
      </c>
      <c r="R645" s="73">
        <f t="shared" si="108"/>
        <v>0.10300000000000001</v>
      </c>
      <c r="S645" s="74">
        <f t="shared" si="109"/>
        <v>-6.9994649926931524E-2</v>
      </c>
      <c r="U645" s="75"/>
      <c r="V645" s="75"/>
      <c r="W645" s="75"/>
      <c r="X645" s="75"/>
      <c r="Y645" s="75"/>
      <c r="Z645" s="75"/>
      <c r="AA645" s="75"/>
      <c r="AB645" s="75"/>
      <c r="AC645" s="75"/>
      <c r="AE645" s="75"/>
      <c r="AF645" s="75"/>
      <c r="AG645" s="75"/>
      <c r="AH645" s="75"/>
      <c r="AI645" s="75"/>
      <c r="AJ645" s="75"/>
      <c r="AK645" s="75"/>
      <c r="AL645" s="75"/>
      <c r="AM645" s="75"/>
      <c r="AO645" s="75"/>
      <c r="AP645" s="75"/>
      <c r="AQ645" s="75"/>
      <c r="AR645" s="75"/>
      <c r="AS645" s="75"/>
      <c r="AT645" s="75"/>
      <c r="AU645" s="75"/>
      <c r="AV645" s="75"/>
      <c r="AW645" s="75"/>
    </row>
    <row r="646" spans="1:49">
      <c r="A646" s="69">
        <v>29007</v>
      </c>
      <c r="B646" s="82">
        <v>4.3499999999999997E-2</v>
      </c>
      <c r="C646" s="65">
        <v>3.8600000000000002E-2</v>
      </c>
      <c r="D646" s="65">
        <v>7.1000000000000004E-3</v>
      </c>
      <c r="E646" s="65">
        <v>7.7416666666666658E-3</v>
      </c>
      <c r="F646" s="65">
        <v>8.0499999999999999E-3</v>
      </c>
      <c r="G646" s="65">
        <v>7.8958333333333328E-3</v>
      </c>
      <c r="H646" s="65">
        <v>8.4500000000000009E-3</v>
      </c>
      <c r="I646" s="65">
        <f t="shared" ref="I646:I709" si="110">B646-D646</f>
        <v>3.6399999999999995E-2</v>
      </c>
      <c r="J646" s="65">
        <f t="shared" si="103"/>
        <v>3.5604166666666666E-2</v>
      </c>
      <c r="K646" s="65">
        <f t="shared" si="104"/>
        <v>3.0150000000000003E-2</v>
      </c>
      <c r="L646" s="73">
        <f t="shared" si="100"/>
        <v>0.13665780624295598</v>
      </c>
      <c r="M646" s="73">
        <f t="shared" si="101"/>
        <v>8.5199999999999998E-2</v>
      </c>
      <c r="N646" s="73">
        <f t="shared" si="105"/>
        <v>9.4750000000000001E-2</v>
      </c>
      <c r="O646" s="74">
        <f t="shared" si="102"/>
        <v>5.1457806242955983E-2</v>
      </c>
      <c r="P646" s="73">
        <f t="shared" si="106"/>
        <v>4.1907806242955981E-2</v>
      </c>
      <c r="Q646" s="73">
        <f t="shared" si="107"/>
        <v>6.9030845541937724E-2</v>
      </c>
      <c r="R646" s="73">
        <f t="shared" si="108"/>
        <v>0.10140000000000002</v>
      </c>
      <c r="S646" s="74">
        <f t="shared" si="109"/>
        <v>-3.2369154458062294E-2</v>
      </c>
      <c r="U646" s="75"/>
      <c r="V646" s="75"/>
      <c r="W646" s="75"/>
      <c r="X646" s="75"/>
      <c r="Y646" s="75"/>
      <c r="Z646" s="75"/>
      <c r="AA646" s="75"/>
      <c r="AB646" s="75"/>
      <c r="AC646" s="75"/>
      <c r="AE646" s="75"/>
      <c r="AF646" s="75"/>
      <c r="AG646" s="75"/>
      <c r="AH646" s="75"/>
      <c r="AI646" s="75"/>
      <c r="AJ646" s="75"/>
      <c r="AK646" s="75"/>
      <c r="AL646" s="75"/>
      <c r="AM646" s="75"/>
      <c r="AO646" s="75"/>
      <c r="AP646" s="75"/>
      <c r="AQ646" s="75"/>
      <c r="AR646" s="75"/>
      <c r="AS646" s="75"/>
      <c r="AT646" s="75"/>
      <c r="AU646" s="75"/>
      <c r="AV646" s="75"/>
      <c r="AW646" s="75"/>
    </row>
    <row r="647" spans="1:49">
      <c r="A647" s="69">
        <v>29037</v>
      </c>
      <c r="B647" s="82">
        <v>1.34E-2</v>
      </c>
      <c r="C647" s="65">
        <v>3.4200000000000001E-2</v>
      </c>
      <c r="D647" s="65">
        <v>7.6E-3</v>
      </c>
      <c r="E647" s="65">
        <v>7.6666666666666662E-3</v>
      </c>
      <c r="F647" s="65">
        <v>7.9083333333333332E-3</v>
      </c>
      <c r="G647" s="65">
        <v>7.7875000000000002E-3</v>
      </c>
      <c r="H647" s="65">
        <v>8.3166666666666667E-3</v>
      </c>
      <c r="I647" s="65">
        <f t="shared" si="110"/>
        <v>5.8000000000000005E-3</v>
      </c>
      <c r="J647" s="65">
        <f t="shared" si="103"/>
        <v>5.6125000000000003E-3</v>
      </c>
      <c r="K647" s="65">
        <f t="shared" si="104"/>
        <v>2.5883333333333335E-2</v>
      </c>
      <c r="L647" s="73">
        <f t="shared" si="100"/>
        <v>8.8433356181245371E-2</v>
      </c>
      <c r="M647" s="73">
        <f t="shared" si="101"/>
        <v>9.1200000000000003E-2</v>
      </c>
      <c r="N647" s="73">
        <f t="shared" si="105"/>
        <v>9.3450000000000005E-2</v>
      </c>
      <c r="O647" s="74">
        <f t="shared" si="102"/>
        <v>-2.7666438187546327E-3</v>
      </c>
      <c r="P647" s="73">
        <f t="shared" si="106"/>
        <v>-5.0166438187546347E-3</v>
      </c>
      <c r="Q647" s="73">
        <f t="shared" si="107"/>
        <v>7.1725184625311744E-2</v>
      </c>
      <c r="R647" s="73">
        <f t="shared" si="108"/>
        <v>9.98E-2</v>
      </c>
      <c r="S647" s="74">
        <f t="shared" si="109"/>
        <v>-2.8074815374688256E-2</v>
      </c>
      <c r="U647" s="75"/>
      <c r="V647" s="75"/>
      <c r="W647" s="75"/>
      <c r="X647" s="75"/>
      <c r="Y647" s="75"/>
      <c r="Z647" s="75"/>
      <c r="AA647" s="75"/>
      <c r="AB647" s="75"/>
      <c r="AC647" s="75"/>
      <c r="AE647" s="75"/>
      <c r="AF647" s="75"/>
      <c r="AG647" s="75"/>
      <c r="AH647" s="75"/>
      <c r="AI647" s="75"/>
      <c r="AJ647" s="75"/>
      <c r="AK647" s="75"/>
      <c r="AL647" s="75"/>
      <c r="AM647" s="75"/>
      <c r="AO647" s="75"/>
      <c r="AP647" s="75"/>
      <c r="AQ647" s="75"/>
      <c r="AR647" s="75"/>
      <c r="AS647" s="75"/>
      <c r="AT647" s="75"/>
      <c r="AU647" s="75"/>
      <c r="AV647" s="75"/>
      <c r="AW647" s="75"/>
    </row>
    <row r="648" spans="1:49">
      <c r="A648" s="69">
        <v>29068</v>
      </c>
      <c r="B648" s="82">
        <v>5.7700000000000001E-2</v>
      </c>
      <c r="C648" s="65">
        <v>1.0200000000000001E-2</v>
      </c>
      <c r="D648" s="65">
        <v>7.3000000000000001E-3</v>
      </c>
      <c r="E648" s="65">
        <v>7.691666666666667E-3</v>
      </c>
      <c r="F648" s="65">
        <v>7.9416666666666663E-3</v>
      </c>
      <c r="G648" s="65">
        <v>7.8166666666666662E-3</v>
      </c>
      <c r="H648" s="65">
        <v>8.4500000000000009E-3</v>
      </c>
      <c r="I648" s="65">
        <f t="shared" si="110"/>
        <v>5.04E-2</v>
      </c>
      <c r="J648" s="65">
        <f t="shared" si="103"/>
        <v>4.9883333333333335E-2</v>
      </c>
      <c r="K648" s="65">
        <f t="shared" si="104"/>
        <v>1.7499999999999998E-3</v>
      </c>
      <c r="L648" s="73">
        <f t="shared" si="100"/>
        <v>0.11759631184632879</v>
      </c>
      <c r="M648" s="73">
        <f t="shared" si="101"/>
        <v>8.7599999999999997E-2</v>
      </c>
      <c r="N648" s="73">
        <f t="shared" si="105"/>
        <v>9.3799999999999994E-2</v>
      </c>
      <c r="O648" s="74">
        <f t="shared" si="102"/>
        <v>2.9996311846328796E-2</v>
      </c>
      <c r="P648" s="73">
        <f t="shared" si="106"/>
        <v>2.3796311846328799E-2</v>
      </c>
      <c r="Q648" s="73">
        <f t="shared" si="107"/>
        <v>8.2981676011293137E-2</v>
      </c>
      <c r="R648" s="73">
        <f t="shared" si="108"/>
        <v>0.10140000000000002</v>
      </c>
      <c r="S648" s="74">
        <f t="shared" si="109"/>
        <v>-1.8418323988706881E-2</v>
      </c>
      <c r="U648" s="75"/>
      <c r="V648" s="75"/>
      <c r="W648" s="75"/>
      <c r="X648" s="75"/>
      <c r="Y648" s="75"/>
      <c r="Z648" s="75"/>
      <c r="AA648" s="75"/>
      <c r="AB648" s="75"/>
      <c r="AC648" s="75"/>
      <c r="AE648" s="75"/>
      <c r="AF648" s="75"/>
      <c r="AG648" s="75"/>
      <c r="AH648" s="75"/>
      <c r="AI648" s="75"/>
      <c r="AJ648" s="75"/>
      <c r="AK648" s="75"/>
      <c r="AL648" s="75"/>
      <c r="AM648" s="75"/>
      <c r="AO648" s="75"/>
      <c r="AP648" s="75"/>
      <c r="AQ648" s="75"/>
      <c r="AR648" s="75"/>
      <c r="AS648" s="75"/>
      <c r="AT648" s="75"/>
      <c r="AU648" s="75"/>
      <c r="AV648" s="75"/>
      <c r="AW648" s="75"/>
    </row>
    <row r="649" spans="1:49">
      <c r="A649" s="69">
        <v>29099</v>
      </c>
      <c r="B649" s="82">
        <v>4.3E-3</v>
      </c>
      <c r="C649" s="65">
        <v>-1.77E-2</v>
      </c>
      <c r="D649" s="65">
        <v>6.7999999999999996E-3</v>
      </c>
      <c r="E649" s="65">
        <v>7.8666666666666659E-3</v>
      </c>
      <c r="F649" s="65">
        <v>8.083333333333333E-3</v>
      </c>
      <c r="G649" s="65">
        <v>7.9749999999999995E-3</v>
      </c>
      <c r="H649" s="65">
        <v>8.6333333333333331E-3</v>
      </c>
      <c r="I649" s="65">
        <f t="shared" si="110"/>
        <v>-2.4999999999999996E-3</v>
      </c>
      <c r="J649" s="65">
        <f t="shared" si="103"/>
        <v>-3.6749999999999994E-3</v>
      </c>
      <c r="K649" s="65">
        <f t="shared" si="104"/>
        <v>-2.6333333333333334E-2</v>
      </c>
      <c r="L649" s="73">
        <f t="shared" si="100"/>
        <v>0.12600519260359921</v>
      </c>
      <c r="M649" s="73">
        <f t="shared" si="101"/>
        <v>8.1599999999999992E-2</v>
      </c>
      <c r="N649" s="73">
        <f t="shared" si="105"/>
        <v>9.5699999999999993E-2</v>
      </c>
      <c r="O649" s="74">
        <f t="shared" si="102"/>
        <v>4.4405192603599222E-2</v>
      </c>
      <c r="P649" s="73">
        <f t="shared" si="106"/>
        <v>3.0305192603599221E-2</v>
      </c>
      <c r="Q649" s="73">
        <f t="shared" si="107"/>
        <v>6.9803801635049734E-2</v>
      </c>
      <c r="R649" s="73">
        <f t="shared" si="108"/>
        <v>0.1036</v>
      </c>
      <c r="S649" s="74">
        <f t="shared" si="109"/>
        <v>-3.3796198364950264E-2</v>
      </c>
      <c r="U649" s="75"/>
      <c r="V649" s="75"/>
      <c r="W649" s="75"/>
      <c r="X649" s="75"/>
      <c r="Y649" s="75"/>
      <c r="Z649" s="75"/>
      <c r="AA649" s="75"/>
      <c r="AB649" s="75"/>
      <c r="AC649" s="75"/>
      <c r="AE649" s="75"/>
      <c r="AF649" s="75"/>
      <c r="AG649" s="75"/>
      <c r="AH649" s="75"/>
      <c r="AI649" s="75"/>
      <c r="AJ649" s="75"/>
      <c r="AK649" s="75"/>
      <c r="AL649" s="75"/>
      <c r="AM649" s="75"/>
      <c r="AO649" s="75"/>
      <c r="AP649" s="75"/>
      <c r="AQ649" s="75"/>
      <c r="AR649" s="75"/>
      <c r="AS649" s="75"/>
      <c r="AT649" s="75"/>
      <c r="AU649" s="75"/>
      <c r="AV649" s="75"/>
      <c r="AW649" s="75"/>
    </row>
    <row r="650" spans="1:49">
      <c r="A650" s="69">
        <v>29129</v>
      </c>
      <c r="B650" s="82">
        <v>-6.4000000000000001E-2</v>
      </c>
      <c r="C650" s="65">
        <v>-5.0499999999999996E-2</v>
      </c>
      <c r="D650" s="65">
        <v>8.2000000000000007E-3</v>
      </c>
      <c r="E650" s="65">
        <v>8.4416666666666668E-3</v>
      </c>
      <c r="F650" s="65">
        <v>8.7166666666666677E-3</v>
      </c>
      <c r="G650" s="65">
        <v>8.5791666666666672E-3</v>
      </c>
      <c r="H650" s="65">
        <v>9.5000000000000015E-3</v>
      </c>
      <c r="I650" s="65">
        <f t="shared" si="110"/>
        <v>-7.22E-2</v>
      </c>
      <c r="J650" s="65">
        <f t="shared" si="103"/>
        <v>-7.2579166666666667E-2</v>
      </c>
      <c r="K650" s="65">
        <f t="shared" si="104"/>
        <v>-0.06</v>
      </c>
      <c r="L650" s="73">
        <f t="shared" si="100"/>
        <v>0.15462408005802919</v>
      </c>
      <c r="M650" s="73">
        <f t="shared" si="101"/>
        <v>9.8400000000000015E-2</v>
      </c>
      <c r="N650" s="73">
        <f t="shared" si="105"/>
        <v>0.10295000000000001</v>
      </c>
      <c r="O650" s="74">
        <f t="shared" si="102"/>
        <v>5.6224080058029174E-2</v>
      </c>
      <c r="P650" s="73">
        <f t="shared" si="106"/>
        <v>5.1674080058029176E-2</v>
      </c>
      <c r="Q650" s="73">
        <f t="shared" si="107"/>
        <v>9.0359284727865807E-2</v>
      </c>
      <c r="R650" s="73">
        <f t="shared" si="108"/>
        <v>0.11400000000000002</v>
      </c>
      <c r="S650" s="74">
        <f t="shared" si="109"/>
        <v>-2.3640715272134211E-2</v>
      </c>
      <c r="U650" s="75"/>
      <c r="V650" s="75"/>
      <c r="W650" s="75"/>
      <c r="X650" s="75"/>
      <c r="Y650" s="75"/>
      <c r="Z650" s="75"/>
      <c r="AA650" s="75"/>
      <c r="AB650" s="75"/>
      <c r="AC650" s="75"/>
      <c r="AE650" s="75"/>
      <c r="AF650" s="75"/>
      <c r="AG650" s="75"/>
      <c r="AH650" s="75"/>
      <c r="AI650" s="75"/>
      <c r="AJ650" s="75"/>
      <c r="AK650" s="75"/>
      <c r="AL650" s="75"/>
      <c r="AM650" s="75"/>
      <c r="AO650" s="75"/>
      <c r="AP650" s="75"/>
      <c r="AQ650" s="75"/>
      <c r="AR650" s="75"/>
      <c r="AS650" s="75"/>
      <c r="AT650" s="75"/>
      <c r="AU650" s="75"/>
      <c r="AV650" s="75"/>
      <c r="AW650" s="75"/>
    </row>
    <row r="651" spans="1:49">
      <c r="A651" s="69">
        <v>29160</v>
      </c>
      <c r="B651" s="82">
        <v>4.7500000000000001E-2</v>
      </c>
      <c r="C651" s="65">
        <v>6.0699999999999997E-2</v>
      </c>
      <c r="D651" s="65">
        <v>8.3000000000000001E-3</v>
      </c>
      <c r="E651" s="65">
        <v>8.9666666666666662E-3</v>
      </c>
      <c r="F651" s="65">
        <v>9.3500000000000007E-3</v>
      </c>
      <c r="G651" s="65">
        <v>9.1583333333333326E-3</v>
      </c>
      <c r="H651" s="65">
        <v>9.9083333333333332E-3</v>
      </c>
      <c r="I651" s="65">
        <f t="shared" si="110"/>
        <v>3.9199999999999999E-2</v>
      </c>
      <c r="J651" s="65">
        <f t="shared" si="103"/>
        <v>3.834166666666667E-2</v>
      </c>
      <c r="K651" s="65">
        <f t="shared" si="104"/>
        <v>5.0791666666666666E-2</v>
      </c>
      <c r="L651" s="73">
        <f t="shared" si="100"/>
        <v>0.18401245605559025</v>
      </c>
      <c r="M651" s="73">
        <f t="shared" si="101"/>
        <v>9.9599999999999994E-2</v>
      </c>
      <c r="N651" s="73">
        <f t="shared" si="105"/>
        <v>0.1099</v>
      </c>
      <c r="O651" s="74">
        <f t="shared" si="102"/>
        <v>8.4412456055590251E-2</v>
      </c>
      <c r="P651" s="73">
        <f t="shared" si="106"/>
        <v>7.4112456055590248E-2</v>
      </c>
      <c r="Q651" s="73">
        <f t="shared" si="107"/>
        <v>0.11678649412016884</v>
      </c>
      <c r="R651" s="73">
        <f t="shared" si="108"/>
        <v>0.11890000000000001</v>
      </c>
      <c r="S651" s="74">
        <f t="shared" si="109"/>
        <v>-2.1135058798311679E-3</v>
      </c>
      <c r="U651" s="75"/>
      <c r="V651" s="75"/>
      <c r="W651" s="75"/>
      <c r="X651" s="75"/>
      <c r="Y651" s="75"/>
      <c r="Z651" s="75"/>
      <c r="AA651" s="75"/>
      <c r="AB651" s="75"/>
      <c r="AC651" s="75"/>
      <c r="AE651" s="75"/>
      <c r="AF651" s="75"/>
      <c r="AG651" s="75"/>
      <c r="AH651" s="75"/>
      <c r="AI651" s="75"/>
      <c r="AJ651" s="75"/>
      <c r="AK651" s="75"/>
      <c r="AL651" s="75"/>
      <c r="AM651" s="75"/>
      <c r="AO651" s="75"/>
      <c r="AP651" s="75"/>
      <c r="AQ651" s="75"/>
      <c r="AR651" s="75"/>
      <c r="AS651" s="75"/>
      <c r="AT651" s="75"/>
      <c r="AU651" s="75"/>
      <c r="AV651" s="75"/>
      <c r="AW651" s="75"/>
    </row>
    <row r="652" spans="1:49">
      <c r="A652" s="69">
        <v>29190</v>
      </c>
      <c r="B652" s="82">
        <v>2.1399999999999999E-2</v>
      </c>
      <c r="C652" s="65">
        <v>2.2000000000000006E-3</v>
      </c>
      <c r="D652" s="65">
        <v>8.3000000000000001E-3</v>
      </c>
      <c r="E652" s="65">
        <v>8.9499999999999996E-3</v>
      </c>
      <c r="F652" s="65">
        <v>9.2916666666666668E-3</v>
      </c>
      <c r="G652" s="65">
        <v>9.1208333333333332E-3</v>
      </c>
      <c r="H652" s="65">
        <v>1.0125E-2</v>
      </c>
      <c r="I652" s="65">
        <f t="shared" si="110"/>
        <v>1.3099999999999999E-2</v>
      </c>
      <c r="J652" s="65">
        <f t="shared" si="103"/>
        <v>1.2279166666666666E-2</v>
      </c>
      <c r="K652" s="65">
        <f t="shared" si="104"/>
        <v>-7.9249999999999998E-3</v>
      </c>
      <c r="L652" s="73">
        <f t="shared" si="100"/>
        <v>0.18610270950880725</v>
      </c>
      <c r="M652" s="73">
        <f t="shared" si="101"/>
        <v>9.9599999999999994E-2</v>
      </c>
      <c r="N652" s="73">
        <f t="shared" si="105"/>
        <v>0.10944999999999999</v>
      </c>
      <c r="O652" s="74">
        <f t="shared" si="102"/>
        <v>8.6502709508807257E-2</v>
      </c>
      <c r="P652" s="73">
        <f t="shared" si="106"/>
        <v>7.665270950880726E-2</v>
      </c>
      <c r="Q652" s="73">
        <f t="shared" si="107"/>
        <v>0.1361723930638854</v>
      </c>
      <c r="R652" s="73">
        <f t="shared" si="108"/>
        <v>0.1215</v>
      </c>
      <c r="S652" s="74">
        <f t="shared" si="109"/>
        <v>1.4672393063885403E-2</v>
      </c>
      <c r="U652" s="75"/>
      <c r="V652" s="75"/>
      <c r="W652" s="75"/>
      <c r="X652" s="75"/>
      <c r="Y652" s="75"/>
      <c r="Z652" s="75"/>
      <c r="AA652" s="75"/>
      <c r="AB652" s="75"/>
      <c r="AC652" s="75"/>
      <c r="AE652" s="75"/>
      <c r="AF652" s="75"/>
      <c r="AG652" s="75"/>
      <c r="AH652" s="75"/>
      <c r="AI652" s="75"/>
      <c r="AJ652" s="75"/>
      <c r="AK652" s="75"/>
      <c r="AL652" s="75"/>
      <c r="AM652" s="75"/>
      <c r="AO652" s="75"/>
      <c r="AP652" s="75"/>
      <c r="AQ652" s="75"/>
      <c r="AR652" s="75"/>
      <c r="AS652" s="75"/>
      <c r="AT652" s="75"/>
      <c r="AU652" s="75"/>
      <c r="AV652" s="75"/>
      <c r="AW652" s="75"/>
    </row>
    <row r="653" spans="1:49">
      <c r="A653" s="69">
        <v>29221</v>
      </c>
      <c r="B653" s="82">
        <v>6.2199999999999998E-2</v>
      </c>
      <c r="C653" s="65">
        <v>-2.3E-3</v>
      </c>
      <c r="D653" s="65">
        <v>8.3000000000000001E-3</v>
      </c>
      <c r="E653" s="65">
        <v>9.2416666666666671E-3</v>
      </c>
      <c r="F653" s="65">
        <v>9.633333333333334E-3</v>
      </c>
      <c r="G653" s="65">
        <v>9.4375000000000014E-3</v>
      </c>
      <c r="H653" s="65">
        <v>1.0177083333333335E-2</v>
      </c>
      <c r="I653" s="65">
        <f t="shared" si="110"/>
        <v>5.3899999999999997E-2</v>
      </c>
      <c r="J653" s="65">
        <f t="shared" si="103"/>
        <v>5.2762499999999997E-2</v>
      </c>
      <c r="K653" s="65">
        <f t="shared" si="104"/>
        <v>-1.2477083333333335E-2</v>
      </c>
      <c r="L653" s="73">
        <f t="shared" si="100"/>
        <v>0.20643330272934546</v>
      </c>
      <c r="M653" s="73">
        <f t="shared" si="101"/>
        <v>9.9599999999999994E-2</v>
      </c>
      <c r="N653" s="73">
        <f t="shared" si="105"/>
        <v>0.11325000000000002</v>
      </c>
      <c r="O653" s="74">
        <f t="shared" si="102"/>
        <v>0.10683330272934546</v>
      </c>
      <c r="P653" s="73">
        <f t="shared" si="106"/>
        <v>9.3183302729345441E-2</v>
      </c>
      <c r="Q653" s="73">
        <f t="shared" si="107"/>
        <v>6.0193786531835825E-2</v>
      </c>
      <c r="R653" s="73">
        <f t="shared" si="108"/>
        <v>0.12212500000000001</v>
      </c>
      <c r="S653" s="74">
        <f t="shared" si="109"/>
        <v>-6.1931213468164187E-2</v>
      </c>
      <c r="U653" s="75"/>
      <c r="V653" s="75"/>
      <c r="W653" s="75"/>
      <c r="X653" s="75"/>
      <c r="Y653" s="75"/>
      <c r="Z653" s="75"/>
      <c r="AA653" s="75"/>
      <c r="AB653" s="75"/>
      <c r="AC653" s="75"/>
      <c r="AE653" s="75"/>
      <c r="AF653" s="75"/>
      <c r="AG653" s="75"/>
      <c r="AH653" s="75"/>
      <c r="AI653" s="75"/>
      <c r="AJ653" s="75"/>
      <c r="AK653" s="75"/>
      <c r="AL653" s="75"/>
      <c r="AM653" s="75"/>
      <c r="AO653" s="75"/>
      <c r="AP653" s="75"/>
      <c r="AQ653" s="75"/>
      <c r="AR653" s="75"/>
      <c r="AS653" s="75"/>
      <c r="AT653" s="75"/>
      <c r="AU653" s="75"/>
      <c r="AV653" s="75"/>
      <c r="AW653" s="75"/>
    </row>
    <row r="654" spans="1:49">
      <c r="A654" s="69">
        <v>29252</v>
      </c>
      <c r="B654" s="82">
        <v>-1E-4</v>
      </c>
      <c r="C654" s="65">
        <v>-2.4700000000000003E-2</v>
      </c>
      <c r="D654" s="65">
        <v>8.3999999999999995E-3</v>
      </c>
      <c r="E654" s="65">
        <v>1.0316666666666667E-2</v>
      </c>
      <c r="F654" s="65">
        <v>1.0608333333333332E-2</v>
      </c>
      <c r="G654" s="65">
        <v>1.0462500000000001E-2</v>
      </c>
      <c r="H654" s="65">
        <v>1.1028333333333333E-2</v>
      </c>
      <c r="I654" s="65">
        <f t="shared" si="110"/>
        <v>-8.4999999999999989E-3</v>
      </c>
      <c r="J654" s="65">
        <f t="shared" si="103"/>
        <v>-1.0562500000000001E-2</v>
      </c>
      <c r="K654" s="65">
        <f t="shared" si="104"/>
        <v>-3.5728333333333334E-2</v>
      </c>
      <c r="L654" s="73">
        <f t="shared" si="100"/>
        <v>0.24631951585811751</v>
      </c>
      <c r="M654" s="73">
        <f t="shared" si="101"/>
        <v>0.1008</v>
      </c>
      <c r="N654" s="73">
        <f t="shared" si="105"/>
        <v>0.12555000000000002</v>
      </c>
      <c r="O654" s="74">
        <f t="shared" si="102"/>
        <v>0.14551951585811751</v>
      </c>
      <c r="P654" s="73">
        <f t="shared" si="106"/>
        <v>0.12076951585811749</v>
      </c>
      <c r="Q654" s="73">
        <f t="shared" si="107"/>
        <v>5.6402738051183787E-2</v>
      </c>
      <c r="R654" s="73">
        <f t="shared" si="108"/>
        <v>0.13233999999999999</v>
      </c>
      <c r="S654" s="74">
        <f t="shared" si="109"/>
        <v>-7.5937261948816198E-2</v>
      </c>
      <c r="U654" s="75"/>
      <c r="V654" s="75"/>
      <c r="W654" s="75"/>
      <c r="X654" s="75"/>
      <c r="Y654" s="75"/>
      <c r="Z654" s="75"/>
      <c r="AA654" s="75"/>
      <c r="AB654" s="75"/>
      <c r="AC654" s="75"/>
      <c r="AE654" s="75"/>
      <c r="AF654" s="75"/>
      <c r="AG654" s="75"/>
      <c r="AH654" s="75"/>
      <c r="AI654" s="75"/>
      <c r="AJ654" s="75"/>
      <c r="AK654" s="75"/>
      <c r="AL654" s="75"/>
      <c r="AM654" s="75"/>
      <c r="AO654" s="75"/>
      <c r="AP654" s="75"/>
      <c r="AQ654" s="75"/>
      <c r="AR654" s="75"/>
      <c r="AS654" s="75"/>
      <c r="AT654" s="75"/>
      <c r="AU654" s="75"/>
      <c r="AV654" s="75"/>
      <c r="AW654" s="75"/>
    </row>
    <row r="655" spans="1:49">
      <c r="A655" s="69">
        <v>29281</v>
      </c>
      <c r="B655" s="82">
        <v>-9.7199999999999995E-2</v>
      </c>
      <c r="C655" s="65">
        <v>-5.2900000000000003E-2</v>
      </c>
      <c r="D655" s="65">
        <v>9.9000000000000008E-3</v>
      </c>
      <c r="E655" s="65">
        <v>1.0800000000000001E-2</v>
      </c>
      <c r="F655" s="65">
        <v>1.1258333333333332E-2</v>
      </c>
      <c r="G655" s="65">
        <v>1.1029166666666668E-2</v>
      </c>
      <c r="H655" s="65">
        <v>1.2158333333333333E-2</v>
      </c>
      <c r="I655" s="65">
        <f t="shared" si="110"/>
        <v>-0.1071</v>
      </c>
      <c r="J655" s="65">
        <f t="shared" si="103"/>
        <v>-0.10822916666666667</v>
      </c>
      <c r="K655" s="65">
        <f t="shared" si="104"/>
        <v>-6.5058333333333329E-2</v>
      </c>
      <c r="L655" s="73">
        <f t="shared" si="100"/>
        <v>6.1888692824376035E-2</v>
      </c>
      <c r="M655" s="73">
        <f t="shared" si="101"/>
        <v>0.11880000000000002</v>
      </c>
      <c r="N655" s="73">
        <f t="shared" si="105"/>
        <v>0.13235000000000002</v>
      </c>
      <c r="O655" s="74">
        <f t="shared" si="102"/>
        <v>-5.6911307175623982E-2</v>
      </c>
      <c r="P655" s="73">
        <f t="shared" si="106"/>
        <v>-7.0461307175623988E-2</v>
      </c>
      <c r="Q655" s="73">
        <f t="shared" si="107"/>
        <v>-1.8714169077798659E-2</v>
      </c>
      <c r="R655" s="73">
        <f t="shared" si="108"/>
        <v>0.1459</v>
      </c>
      <c r="S655" s="74">
        <f t="shared" si="109"/>
        <v>-0.16461416907779866</v>
      </c>
      <c r="U655" s="75"/>
      <c r="V655" s="75"/>
      <c r="W655" s="75"/>
      <c r="X655" s="75"/>
      <c r="Y655" s="75"/>
      <c r="Z655" s="75"/>
      <c r="AA655" s="75"/>
      <c r="AB655" s="75"/>
      <c r="AC655" s="75"/>
      <c r="AE655" s="75"/>
      <c r="AF655" s="75"/>
      <c r="AG655" s="75"/>
      <c r="AH655" s="75"/>
      <c r="AI655" s="75"/>
      <c r="AJ655" s="75"/>
      <c r="AK655" s="75"/>
      <c r="AL655" s="75"/>
      <c r="AM655" s="75"/>
      <c r="AO655" s="75"/>
      <c r="AP655" s="75"/>
      <c r="AQ655" s="75"/>
      <c r="AR655" s="75"/>
      <c r="AS655" s="75"/>
      <c r="AT655" s="75"/>
      <c r="AU655" s="75"/>
      <c r="AV655" s="75"/>
      <c r="AW655" s="75"/>
    </row>
    <row r="656" spans="1:49">
      <c r="A656" s="69">
        <v>29312</v>
      </c>
      <c r="B656" s="82">
        <v>4.6199999999999998E-2</v>
      </c>
      <c r="C656" s="65">
        <v>0.1186</v>
      </c>
      <c r="D656" s="65">
        <v>0.01</v>
      </c>
      <c r="E656" s="65">
        <v>1.0033333333333332E-2</v>
      </c>
      <c r="F656" s="65">
        <v>1.0883333333333333E-2</v>
      </c>
      <c r="G656" s="65">
        <v>1.0458333333333333E-2</v>
      </c>
      <c r="H656" s="65">
        <v>1.1908333333333333E-2</v>
      </c>
      <c r="I656" s="65">
        <f t="shared" si="110"/>
        <v>3.6199999999999996E-2</v>
      </c>
      <c r="J656" s="65">
        <f t="shared" si="103"/>
        <v>3.5741666666666665E-2</v>
      </c>
      <c r="K656" s="65">
        <f t="shared" si="104"/>
        <v>0.10669166666666666</v>
      </c>
      <c r="L656" s="73">
        <f t="shared" ref="L656:L719" si="111">((1+B645)*(1+B646)*(1+B647)*(1+B648)*(1+B649)*(1+B650)*(1+B651)*(1+B652)*(1+B653)*(1+B654)*(1+B655)*(1+B656))-1</f>
        <v>0.10399279581920129</v>
      </c>
      <c r="M656" s="73">
        <f t="shared" ref="M656:M719" si="112">D656*12</f>
        <v>0.12</v>
      </c>
      <c r="N656" s="73">
        <f t="shared" si="105"/>
        <v>0.1255</v>
      </c>
      <c r="O656" s="74">
        <f t="shared" ref="O656:O719" si="113">L656-M656</f>
        <v>-1.6007204180798706E-2</v>
      </c>
      <c r="P656" s="73">
        <f t="shared" si="106"/>
        <v>-2.1507204180798711E-2</v>
      </c>
      <c r="Q656" s="73">
        <f t="shared" si="107"/>
        <v>0.12569616497751457</v>
      </c>
      <c r="R656" s="73">
        <f t="shared" si="108"/>
        <v>0.1429</v>
      </c>
      <c r="S656" s="74">
        <f t="shared" si="109"/>
        <v>-1.7203835022485431E-2</v>
      </c>
      <c r="U656" s="75"/>
      <c r="V656" s="75"/>
      <c r="W656" s="75"/>
      <c r="X656" s="75"/>
      <c r="Y656" s="75"/>
      <c r="Z656" s="75"/>
      <c r="AA656" s="75"/>
      <c r="AB656" s="75"/>
      <c r="AC656" s="75"/>
      <c r="AE656" s="75"/>
      <c r="AF656" s="75"/>
      <c r="AG656" s="75"/>
      <c r="AH656" s="75"/>
      <c r="AI656" s="75"/>
      <c r="AJ656" s="75"/>
      <c r="AK656" s="75"/>
      <c r="AL656" s="75"/>
      <c r="AM656" s="75"/>
      <c r="AO656" s="75"/>
      <c r="AP656" s="75"/>
      <c r="AQ656" s="75"/>
      <c r="AR656" s="75"/>
      <c r="AS656" s="75"/>
      <c r="AT656" s="75"/>
      <c r="AU656" s="75"/>
      <c r="AV656" s="75"/>
      <c r="AW656" s="75"/>
    </row>
    <row r="657" spans="1:49">
      <c r="A657" s="69">
        <v>29342</v>
      </c>
      <c r="B657" s="82">
        <v>5.1499999999999997E-2</v>
      </c>
      <c r="C657" s="65">
        <v>3.2299999999999995E-2</v>
      </c>
      <c r="D657" s="65">
        <v>8.6999999999999994E-3</v>
      </c>
      <c r="E657" s="65">
        <v>9.1583333333333343E-3</v>
      </c>
      <c r="F657" s="65">
        <v>9.9249999999999998E-3</v>
      </c>
      <c r="G657" s="65">
        <v>9.541666666666667E-3</v>
      </c>
      <c r="H657" s="65">
        <v>1.0613333333333334E-2</v>
      </c>
      <c r="I657" s="65">
        <f t="shared" si="110"/>
        <v>4.2799999999999998E-2</v>
      </c>
      <c r="J657" s="65">
        <f t="shared" si="103"/>
        <v>4.1958333333333334E-2</v>
      </c>
      <c r="K657" s="65">
        <f t="shared" si="104"/>
        <v>2.168666666666666E-2</v>
      </c>
      <c r="L657" s="73">
        <f t="shared" si="111"/>
        <v>0.18659759256249631</v>
      </c>
      <c r="M657" s="73">
        <f t="shared" si="112"/>
        <v>0.10439999999999999</v>
      </c>
      <c r="N657" s="73">
        <f t="shared" si="105"/>
        <v>0.1145</v>
      </c>
      <c r="O657" s="74">
        <f t="shared" si="113"/>
        <v>8.2197592562496313E-2</v>
      </c>
      <c r="P657" s="73">
        <f t="shared" si="106"/>
        <v>7.2097592562496302E-2</v>
      </c>
      <c r="Q657" s="73">
        <f t="shared" si="107"/>
        <v>0.14488290749388066</v>
      </c>
      <c r="R657" s="73">
        <f t="shared" si="108"/>
        <v>0.12736</v>
      </c>
      <c r="S657" s="74">
        <f t="shared" si="109"/>
        <v>1.7522907493880663E-2</v>
      </c>
      <c r="U657" s="75"/>
      <c r="V657" s="75"/>
      <c r="W657" s="75"/>
      <c r="X657" s="75"/>
      <c r="Y657" s="75"/>
      <c r="Z657" s="75"/>
      <c r="AA657" s="75"/>
      <c r="AB657" s="75"/>
      <c r="AC657" s="75"/>
      <c r="AE657" s="75"/>
      <c r="AF657" s="75"/>
      <c r="AG657" s="75"/>
      <c r="AH657" s="75"/>
      <c r="AI657" s="75"/>
      <c r="AJ657" s="75"/>
      <c r="AK657" s="75"/>
      <c r="AL657" s="75"/>
      <c r="AM657" s="75"/>
      <c r="AO657" s="75"/>
      <c r="AP657" s="75"/>
      <c r="AQ657" s="75"/>
      <c r="AR657" s="75"/>
      <c r="AS657" s="75"/>
      <c r="AT657" s="75"/>
      <c r="AU657" s="75"/>
      <c r="AV657" s="75"/>
      <c r="AW657" s="75"/>
    </row>
    <row r="658" spans="1:49">
      <c r="A658" s="69">
        <v>29373</v>
      </c>
      <c r="B658" s="82">
        <v>3.1600000000000003E-2</v>
      </c>
      <c r="C658" s="65">
        <v>3.3700000000000001E-2</v>
      </c>
      <c r="D658" s="65">
        <v>8.6E-3</v>
      </c>
      <c r="E658" s="65">
        <v>8.8166666666666671E-3</v>
      </c>
      <c r="F658" s="65">
        <v>9.4916666666666673E-3</v>
      </c>
      <c r="G658" s="65">
        <v>9.1541666666666681E-3</v>
      </c>
      <c r="H658" s="65">
        <v>1.033125E-2</v>
      </c>
      <c r="I658" s="65">
        <f t="shared" si="110"/>
        <v>2.3000000000000003E-2</v>
      </c>
      <c r="J658" s="65">
        <f t="shared" si="103"/>
        <v>2.2445833333333335E-2</v>
      </c>
      <c r="K658" s="65">
        <f t="shared" si="104"/>
        <v>2.3368750000000001E-2</v>
      </c>
      <c r="L658" s="73">
        <f t="shared" si="111"/>
        <v>0.17306571776470658</v>
      </c>
      <c r="M658" s="73">
        <f t="shared" si="112"/>
        <v>0.1032</v>
      </c>
      <c r="N658" s="73">
        <f t="shared" si="105"/>
        <v>0.10985000000000002</v>
      </c>
      <c r="O658" s="74">
        <f t="shared" si="113"/>
        <v>6.9865717764706584E-2</v>
      </c>
      <c r="P658" s="73">
        <f t="shared" si="106"/>
        <v>6.3215717764706567E-2</v>
      </c>
      <c r="Q658" s="73">
        <f t="shared" si="107"/>
        <v>0.13948147648413611</v>
      </c>
      <c r="R658" s="73">
        <f t="shared" si="108"/>
        <v>0.123975</v>
      </c>
      <c r="S658" s="74">
        <f t="shared" si="109"/>
        <v>1.5506476484136111E-2</v>
      </c>
      <c r="U658" s="75"/>
      <c r="V658" s="75"/>
      <c r="W658" s="75"/>
      <c r="X658" s="75"/>
      <c r="Y658" s="75"/>
      <c r="Z658" s="75"/>
      <c r="AA658" s="75"/>
      <c r="AB658" s="75"/>
      <c r="AC658" s="75"/>
      <c r="AE658" s="75"/>
      <c r="AF658" s="75"/>
      <c r="AG658" s="75"/>
      <c r="AH658" s="75"/>
      <c r="AI658" s="75"/>
      <c r="AJ658" s="75"/>
      <c r="AK658" s="75"/>
      <c r="AL658" s="75"/>
      <c r="AM658" s="75"/>
      <c r="AO658" s="75"/>
      <c r="AP658" s="75"/>
      <c r="AQ658" s="75"/>
      <c r="AR658" s="75"/>
      <c r="AS658" s="75"/>
      <c r="AT658" s="75"/>
      <c r="AU658" s="75"/>
      <c r="AV658" s="75"/>
      <c r="AW658" s="75"/>
    </row>
    <row r="659" spans="1:49">
      <c r="A659" s="69">
        <v>29403</v>
      </c>
      <c r="B659" s="82">
        <v>6.9599999999999995E-2</v>
      </c>
      <c r="C659" s="65">
        <v>-4.0999999999999995E-3</v>
      </c>
      <c r="D659" s="65">
        <v>8.3999999999999995E-3</v>
      </c>
      <c r="E659" s="65">
        <v>9.2250000000000006E-3</v>
      </c>
      <c r="F659" s="65">
        <v>9.5250000000000005E-3</v>
      </c>
      <c r="G659" s="65">
        <v>9.3749999999999997E-3</v>
      </c>
      <c r="H659" s="65">
        <v>1.0127083333333333E-2</v>
      </c>
      <c r="I659" s="65">
        <f t="shared" si="110"/>
        <v>6.1199999999999997E-2</v>
      </c>
      <c r="J659" s="65">
        <f t="shared" si="103"/>
        <v>6.0224999999999994E-2</v>
      </c>
      <c r="K659" s="65">
        <f t="shared" si="104"/>
        <v>-1.4227083333333333E-2</v>
      </c>
      <c r="L659" s="73">
        <f t="shared" si="111"/>
        <v>0.23812027996953811</v>
      </c>
      <c r="M659" s="73">
        <f t="shared" si="112"/>
        <v>0.1008</v>
      </c>
      <c r="N659" s="73">
        <f t="shared" si="105"/>
        <v>0.11249999999999999</v>
      </c>
      <c r="O659" s="74">
        <f t="shared" si="113"/>
        <v>0.13732027996953811</v>
      </c>
      <c r="P659" s="73">
        <f t="shared" si="106"/>
        <v>0.12562027996953812</v>
      </c>
      <c r="Q659" s="73">
        <f t="shared" si="107"/>
        <v>9.7282539577017602E-2</v>
      </c>
      <c r="R659" s="73">
        <f t="shared" si="108"/>
        <v>0.12152499999999999</v>
      </c>
      <c r="S659" s="74">
        <f t="shared" si="109"/>
        <v>-2.4242460422982393E-2</v>
      </c>
      <c r="U659" s="75"/>
      <c r="V659" s="75"/>
      <c r="W659" s="75"/>
      <c r="X659" s="75"/>
      <c r="Y659" s="75"/>
      <c r="Z659" s="75"/>
      <c r="AA659" s="75"/>
      <c r="AB659" s="75"/>
      <c r="AC659" s="75"/>
      <c r="AE659" s="75"/>
      <c r="AF659" s="75"/>
      <c r="AG659" s="75"/>
      <c r="AH659" s="75"/>
      <c r="AI659" s="75"/>
      <c r="AJ659" s="75"/>
      <c r="AK659" s="75"/>
      <c r="AL659" s="75"/>
      <c r="AM659" s="75"/>
      <c r="AO659" s="75"/>
      <c r="AP659" s="75"/>
      <c r="AQ659" s="75"/>
      <c r="AR659" s="75"/>
      <c r="AS659" s="75"/>
      <c r="AT659" s="75"/>
      <c r="AU659" s="75"/>
      <c r="AV659" s="75"/>
      <c r="AW659" s="75"/>
    </row>
    <row r="660" spans="1:49">
      <c r="A660" s="69">
        <v>29434</v>
      </c>
      <c r="B660" s="82">
        <v>1.01E-2</v>
      </c>
      <c r="C660" s="65">
        <v>-1.3899999999999999E-2</v>
      </c>
      <c r="D660" s="65">
        <v>8.0999999999999996E-3</v>
      </c>
      <c r="E660" s="65">
        <v>9.7000000000000003E-3</v>
      </c>
      <c r="F660" s="65">
        <v>1.0075000000000001E-2</v>
      </c>
      <c r="G660" s="65">
        <v>9.8875000000000005E-3</v>
      </c>
      <c r="H660" s="65">
        <v>1.0549999999999999E-2</v>
      </c>
      <c r="I660" s="65">
        <f t="shared" si="110"/>
        <v>2E-3</v>
      </c>
      <c r="J660" s="65">
        <f t="shared" si="103"/>
        <v>2.1249999999999915E-4</v>
      </c>
      <c r="K660" s="65">
        <f t="shared" si="104"/>
        <v>-2.445E-2</v>
      </c>
      <c r="L660" s="73">
        <f t="shared" si="111"/>
        <v>0.18240077034814273</v>
      </c>
      <c r="M660" s="73">
        <f t="shared" si="112"/>
        <v>9.7199999999999995E-2</v>
      </c>
      <c r="N660" s="73">
        <f t="shared" si="105"/>
        <v>0.11865000000000001</v>
      </c>
      <c r="O660" s="74">
        <f t="shared" si="113"/>
        <v>8.5200770348142732E-2</v>
      </c>
      <c r="P660" s="73">
        <f t="shared" si="106"/>
        <v>6.3750770348142721E-2</v>
      </c>
      <c r="Q660" s="73">
        <f t="shared" si="107"/>
        <v>7.1105040860123703E-2</v>
      </c>
      <c r="R660" s="73">
        <f t="shared" si="108"/>
        <v>0.12659999999999999</v>
      </c>
      <c r="S660" s="74">
        <f t="shared" si="109"/>
        <v>-5.5494959139876288E-2</v>
      </c>
      <c r="U660" s="75"/>
      <c r="V660" s="75"/>
      <c r="W660" s="75"/>
      <c r="X660" s="75"/>
      <c r="Y660" s="75"/>
      <c r="Z660" s="75"/>
      <c r="AA660" s="75"/>
      <c r="AB660" s="75"/>
      <c r="AC660" s="75"/>
      <c r="AE660" s="75"/>
      <c r="AF660" s="75"/>
      <c r="AG660" s="75"/>
      <c r="AH660" s="75"/>
      <c r="AI660" s="75"/>
      <c r="AJ660" s="75"/>
      <c r="AK660" s="75"/>
      <c r="AL660" s="75"/>
      <c r="AM660" s="75"/>
      <c r="AO660" s="75"/>
      <c r="AP660" s="75"/>
      <c r="AQ660" s="75"/>
      <c r="AR660" s="75"/>
      <c r="AS660" s="75"/>
      <c r="AT660" s="75"/>
      <c r="AU660" s="75"/>
      <c r="AV660" s="75"/>
      <c r="AW660" s="75"/>
    </row>
    <row r="661" spans="1:49">
      <c r="A661" s="69">
        <v>29465</v>
      </c>
      <c r="B661" s="82">
        <v>2.9399999999999999E-2</v>
      </c>
      <c r="C661" s="65">
        <v>-1.14E-2</v>
      </c>
      <c r="D661" s="65">
        <v>9.7000000000000003E-3</v>
      </c>
      <c r="E661" s="65">
        <v>1.0016666666666667E-2</v>
      </c>
      <c r="F661" s="65">
        <v>1.0433333333333333E-2</v>
      </c>
      <c r="G661" s="65">
        <v>1.0225E-2</v>
      </c>
      <c r="H661" s="65">
        <v>1.1077083333333333E-2</v>
      </c>
      <c r="I661" s="65">
        <f t="shared" si="110"/>
        <v>1.9699999999999999E-2</v>
      </c>
      <c r="J661" s="65">
        <f t="shared" si="103"/>
        <v>1.9174999999999998E-2</v>
      </c>
      <c r="K661" s="65">
        <f t="shared" si="104"/>
        <v>-2.2477083333333335E-2</v>
      </c>
      <c r="L661" s="73">
        <f t="shared" si="111"/>
        <v>0.21195195957022617</v>
      </c>
      <c r="M661" s="73">
        <f t="shared" si="112"/>
        <v>0.1164</v>
      </c>
      <c r="N661" s="73">
        <f t="shared" si="105"/>
        <v>0.1227</v>
      </c>
      <c r="O661" s="74">
        <f t="shared" si="113"/>
        <v>9.5551959570226164E-2</v>
      </c>
      <c r="P661" s="73">
        <f t="shared" si="106"/>
        <v>8.9251959570226164E-2</v>
      </c>
      <c r="Q661" s="73">
        <f t="shared" si="107"/>
        <v>7.7974593702858863E-2</v>
      </c>
      <c r="R661" s="73">
        <f t="shared" si="108"/>
        <v>0.13292499999999999</v>
      </c>
      <c r="S661" s="74">
        <f t="shared" si="109"/>
        <v>-5.4950406297141124E-2</v>
      </c>
      <c r="U661" s="75"/>
      <c r="V661" s="75"/>
      <c r="W661" s="75"/>
      <c r="X661" s="75"/>
      <c r="Y661" s="75"/>
      <c r="Z661" s="75"/>
      <c r="AA661" s="75"/>
      <c r="AB661" s="75"/>
      <c r="AC661" s="75"/>
      <c r="AE661" s="75"/>
      <c r="AF661" s="75"/>
      <c r="AG661" s="75"/>
      <c r="AH661" s="75"/>
      <c r="AI661" s="75"/>
      <c r="AJ661" s="75"/>
      <c r="AK661" s="75"/>
      <c r="AL661" s="75"/>
      <c r="AM661" s="75"/>
      <c r="AO661" s="75"/>
      <c r="AP661" s="75"/>
      <c r="AQ661" s="75"/>
      <c r="AR661" s="75"/>
      <c r="AS661" s="75"/>
      <c r="AT661" s="75"/>
      <c r="AU661" s="75"/>
      <c r="AV661" s="75"/>
      <c r="AW661" s="75"/>
    </row>
    <row r="662" spans="1:49">
      <c r="A662" s="69">
        <v>29495</v>
      </c>
      <c r="B662" s="82">
        <v>2.0199999999999999E-2</v>
      </c>
      <c r="C662" s="65">
        <v>2.7400000000000001E-2</v>
      </c>
      <c r="D662" s="65">
        <v>9.7000000000000003E-3</v>
      </c>
      <c r="E662" s="65">
        <v>1.0258333333333335E-2</v>
      </c>
      <c r="F662" s="65">
        <v>1.0566666666666667E-2</v>
      </c>
      <c r="G662" s="65">
        <v>1.04125E-2</v>
      </c>
      <c r="H662" s="65">
        <v>1.1279999999999998E-2</v>
      </c>
      <c r="I662" s="65">
        <f t="shared" si="110"/>
        <v>1.0499999999999999E-2</v>
      </c>
      <c r="J662" s="65">
        <f t="shared" si="103"/>
        <v>9.7874999999999993E-3</v>
      </c>
      <c r="K662" s="65">
        <f t="shared" si="104"/>
        <v>1.6120000000000002E-2</v>
      </c>
      <c r="L662" s="73">
        <f t="shared" si="111"/>
        <v>0.32097584311276184</v>
      </c>
      <c r="M662" s="73">
        <f t="shared" si="112"/>
        <v>0.1164</v>
      </c>
      <c r="N662" s="73">
        <f t="shared" si="105"/>
        <v>0.12495000000000001</v>
      </c>
      <c r="O662" s="74">
        <f t="shared" si="113"/>
        <v>0.20457584311276183</v>
      </c>
      <c r="P662" s="73">
        <f t="shared" si="106"/>
        <v>0.19602584311276183</v>
      </c>
      <c r="Q662" s="73">
        <f t="shared" si="107"/>
        <v>0.16641505799928114</v>
      </c>
      <c r="R662" s="73">
        <f t="shared" si="108"/>
        <v>0.13535999999999998</v>
      </c>
      <c r="S662" s="74">
        <f t="shared" si="109"/>
        <v>3.1055057999281155E-2</v>
      </c>
      <c r="U662" s="75"/>
      <c r="V662" s="75"/>
      <c r="W662" s="75"/>
      <c r="X662" s="75"/>
      <c r="Y662" s="75"/>
      <c r="Z662" s="75"/>
      <c r="AA662" s="75"/>
      <c r="AB662" s="75"/>
      <c r="AC662" s="75"/>
      <c r="AE662" s="75"/>
      <c r="AF662" s="75"/>
      <c r="AG662" s="75"/>
      <c r="AH662" s="75"/>
      <c r="AI662" s="75"/>
      <c r="AJ662" s="75"/>
      <c r="AK662" s="75"/>
      <c r="AL662" s="75"/>
      <c r="AM662" s="75"/>
      <c r="AO662" s="75"/>
      <c r="AP662" s="75"/>
      <c r="AQ662" s="75"/>
      <c r="AR662" s="75"/>
      <c r="AS662" s="75"/>
      <c r="AT662" s="75"/>
      <c r="AU662" s="75"/>
      <c r="AV662" s="75"/>
      <c r="AW662" s="75"/>
    </row>
    <row r="663" spans="1:49">
      <c r="A663" s="69">
        <v>29526</v>
      </c>
      <c r="B663" s="82">
        <v>0.1065</v>
      </c>
      <c r="C663" s="65">
        <v>5.0099999999999999E-2</v>
      </c>
      <c r="D663" s="65">
        <v>9.1000000000000004E-3</v>
      </c>
      <c r="E663" s="65">
        <v>1.0808333333333333E-2</v>
      </c>
      <c r="F663" s="65">
        <v>1.1116666666666665E-2</v>
      </c>
      <c r="G663" s="65">
        <v>1.09625E-2</v>
      </c>
      <c r="H663" s="65">
        <v>1.1677083333333333E-2</v>
      </c>
      <c r="I663" s="65">
        <f t="shared" si="110"/>
        <v>9.74E-2</v>
      </c>
      <c r="J663" s="65">
        <f t="shared" si="103"/>
        <v>9.5537499999999997E-2</v>
      </c>
      <c r="K663" s="65">
        <f t="shared" si="104"/>
        <v>3.8422916666666668E-2</v>
      </c>
      <c r="L663" s="73">
        <f t="shared" si="111"/>
        <v>0.39537925575586663</v>
      </c>
      <c r="M663" s="73">
        <f t="shared" si="112"/>
        <v>0.10920000000000001</v>
      </c>
      <c r="N663" s="73">
        <f t="shared" si="105"/>
        <v>0.13155</v>
      </c>
      <c r="O663" s="74">
        <f t="shared" si="113"/>
        <v>0.28617925575586661</v>
      </c>
      <c r="P663" s="73">
        <f t="shared" si="106"/>
        <v>0.26382925575586663</v>
      </c>
      <c r="Q663" s="73">
        <f t="shared" si="107"/>
        <v>0.15475860507687855</v>
      </c>
      <c r="R663" s="73">
        <f t="shared" si="108"/>
        <v>0.140125</v>
      </c>
      <c r="S663" s="74">
        <f t="shared" si="109"/>
        <v>1.4633605076878553E-2</v>
      </c>
      <c r="U663" s="75"/>
      <c r="V663" s="75"/>
      <c r="W663" s="75"/>
      <c r="X663" s="75"/>
      <c r="Y663" s="75"/>
      <c r="Z663" s="75"/>
      <c r="AA663" s="75"/>
      <c r="AB663" s="75"/>
      <c r="AC663" s="75"/>
      <c r="AE663" s="75"/>
      <c r="AF663" s="75"/>
      <c r="AG663" s="75"/>
      <c r="AH663" s="75"/>
      <c r="AI663" s="75"/>
      <c r="AJ663" s="75"/>
      <c r="AK663" s="75"/>
      <c r="AL663" s="75"/>
      <c r="AM663" s="75"/>
      <c r="AO663" s="75"/>
      <c r="AP663" s="75"/>
      <c r="AQ663" s="75"/>
      <c r="AR663" s="75"/>
      <c r="AS663" s="75"/>
      <c r="AT663" s="75"/>
      <c r="AU663" s="75"/>
      <c r="AV663" s="75"/>
      <c r="AW663" s="75"/>
    </row>
    <row r="664" spans="1:49">
      <c r="A664" s="69">
        <v>29556</v>
      </c>
      <c r="B664" s="82">
        <v>-3.0200000000000001E-2</v>
      </c>
      <c r="C664" s="65">
        <v>-1.4000000000000002E-3</v>
      </c>
      <c r="D664" s="65">
        <v>1.0800000000000001E-2</v>
      </c>
      <c r="E664" s="65">
        <v>1.1008333333333334E-2</v>
      </c>
      <c r="F664" s="65">
        <v>1.1483333333333332E-2</v>
      </c>
      <c r="G664" s="65">
        <v>1.1245833333333333E-2</v>
      </c>
      <c r="H664" s="65">
        <v>1.2216666666666667E-2</v>
      </c>
      <c r="I664" s="65">
        <f t="shared" si="110"/>
        <v>-4.1000000000000002E-2</v>
      </c>
      <c r="J664" s="65">
        <f t="shared" si="103"/>
        <v>-4.1445833333333335E-2</v>
      </c>
      <c r="K664" s="65">
        <f t="shared" si="104"/>
        <v>-1.3616666666666668E-2</v>
      </c>
      <c r="L664" s="73">
        <f t="shared" si="111"/>
        <v>0.32488623676526296</v>
      </c>
      <c r="M664" s="73">
        <f t="shared" si="112"/>
        <v>0.12959999999999999</v>
      </c>
      <c r="N664" s="73">
        <f t="shared" si="105"/>
        <v>0.13495000000000001</v>
      </c>
      <c r="O664" s="74">
        <f t="shared" si="113"/>
        <v>0.19528623676526297</v>
      </c>
      <c r="P664" s="73">
        <f t="shared" si="106"/>
        <v>0.18993623676526294</v>
      </c>
      <c r="Q664" s="73">
        <f t="shared" si="107"/>
        <v>0.15061059971040835</v>
      </c>
      <c r="R664" s="73">
        <f t="shared" si="108"/>
        <v>0.14660000000000001</v>
      </c>
      <c r="S664" s="74">
        <f t="shared" si="109"/>
        <v>4.0105997104083468E-3</v>
      </c>
      <c r="U664" s="75"/>
      <c r="V664" s="75"/>
      <c r="W664" s="75"/>
      <c r="X664" s="75"/>
      <c r="Y664" s="75"/>
      <c r="Z664" s="75"/>
      <c r="AA664" s="75"/>
      <c r="AB664" s="75"/>
      <c r="AC664" s="75"/>
      <c r="AE664" s="75"/>
      <c r="AF664" s="75"/>
      <c r="AG664" s="75"/>
      <c r="AH664" s="75"/>
      <c r="AI664" s="75"/>
      <c r="AJ664" s="75"/>
      <c r="AK664" s="75"/>
      <c r="AL664" s="75"/>
      <c r="AM664" s="75"/>
      <c r="AO664" s="75"/>
      <c r="AP664" s="75"/>
      <c r="AQ664" s="75"/>
      <c r="AR664" s="75"/>
      <c r="AS664" s="75"/>
      <c r="AT664" s="75"/>
      <c r="AU664" s="75"/>
      <c r="AV664" s="75"/>
      <c r="AW664" s="75"/>
    </row>
    <row r="665" spans="1:49">
      <c r="A665" s="69">
        <v>29587</v>
      </c>
      <c r="B665" s="82">
        <v>-4.1799999999999997E-2</v>
      </c>
      <c r="C665" s="65">
        <v>-1.8600000000000002E-2</v>
      </c>
      <c r="D665" s="65">
        <v>9.4000000000000004E-3</v>
      </c>
      <c r="E665" s="65">
        <v>1.0675E-2</v>
      </c>
      <c r="F665" s="65">
        <v>1.1266666666666668E-2</v>
      </c>
      <c r="G665" s="65">
        <v>1.0970833333333334E-2</v>
      </c>
      <c r="H665" s="65">
        <v>1.1894999999999999E-2</v>
      </c>
      <c r="I665" s="65">
        <f t="shared" si="110"/>
        <v>-5.1199999999999996E-2</v>
      </c>
      <c r="J665" s="65">
        <f t="shared" si="103"/>
        <v>-5.2770833333333329E-2</v>
      </c>
      <c r="K665" s="65">
        <f t="shared" si="104"/>
        <v>-3.0495000000000001E-2</v>
      </c>
      <c r="L665" s="73">
        <f t="shared" si="111"/>
        <v>0.19516662781818406</v>
      </c>
      <c r="M665" s="73">
        <f t="shared" si="112"/>
        <v>0.11280000000000001</v>
      </c>
      <c r="N665" s="73">
        <f t="shared" si="105"/>
        <v>0.13165000000000002</v>
      </c>
      <c r="O665" s="74">
        <f t="shared" si="113"/>
        <v>8.2366627818184046E-2</v>
      </c>
      <c r="P665" s="73">
        <f t="shared" si="106"/>
        <v>6.351662781818404E-2</v>
      </c>
      <c r="Q665" s="73">
        <f t="shared" si="107"/>
        <v>0.13181241110132769</v>
      </c>
      <c r="R665" s="73">
        <f t="shared" si="108"/>
        <v>0.14273999999999998</v>
      </c>
      <c r="S665" s="74">
        <f t="shared" si="109"/>
        <v>-1.0927588898672291E-2</v>
      </c>
      <c r="U665" s="75"/>
      <c r="V665" s="75"/>
      <c r="W665" s="75"/>
      <c r="X665" s="75"/>
      <c r="Y665" s="75"/>
      <c r="Z665" s="75"/>
      <c r="AA665" s="75"/>
      <c r="AB665" s="75"/>
      <c r="AC665" s="75"/>
      <c r="AE665" s="75"/>
      <c r="AF665" s="75"/>
      <c r="AG665" s="75"/>
      <c r="AH665" s="75"/>
      <c r="AI665" s="75"/>
      <c r="AJ665" s="75"/>
      <c r="AK665" s="75"/>
      <c r="AL665" s="75"/>
      <c r="AM665" s="75"/>
      <c r="AO665" s="75"/>
      <c r="AP665" s="75"/>
      <c r="AQ665" s="75"/>
      <c r="AR665" s="75"/>
      <c r="AS665" s="75"/>
      <c r="AT665" s="75"/>
      <c r="AU665" s="75"/>
      <c r="AV665" s="75"/>
      <c r="AW665" s="75"/>
    </row>
    <row r="666" spans="1:49">
      <c r="A666" s="69">
        <v>29618</v>
      </c>
      <c r="B666" s="82">
        <v>1.7399999999999999E-2</v>
      </c>
      <c r="C666" s="65">
        <v>-2.2400000000000003E-2</v>
      </c>
      <c r="D666" s="65">
        <v>8.8000000000000005E-3</v>
      </c>
      <c r="E666" s="65">
        <v>1.1125000000000001E-2</v>
      </c>
      <c r="F666" s="65">
        <v>1.1575E-2</v>
      </c>
      <c r="G666" s="65">
        <v>1.1350000000000001E-2</v>
      </c>
      <c r="H666" s="65">
        <v>1.2233333333333334E-2</v>
      </c>
      <c r="I666" s="65">
        <f t="shared" si="110"/>
        <v>8.5999999999999983E-3</v>
      </c>
      <c r="J666" s="65">
        <f t="shared" si="103"/>
        <v>6.0499999999999981E-3</v>
      </c>
      <c r="K666" s="65">
        <f t="shared" si="104"/>
        <v>-3.4633333333333335E-2</v>
      </c>
      <c r="L666" s="73">
        <f t="shared" si="111"/>
        <v>0.21608413555577588</v>
      </c>
      <c r="M666" s="73">
        <f t="shared" si="112"/>
        <v>0.1056</v>
      </c>
      <c r="N666" s="73">
        <f t="shared" si="105"/>
        <v>0.13620000000000002</v>
      </c>
      <c r="O666" s="74">
        <f t="shared" si="113"/>
        <v>0.11048413555577588</v>
      </c>
      <c r="P666" s="73">
        <f t="shared" si="106"/>
        <v>7.9884135555775865E-2</v>
      </c>
      <c r="Q666" s="73">
        <f t="shared" si="107"/>
        <v>0.13448150629822408</v>
      </c>
      <c r="R666" s="73">
        <f t="shared" si="108"/>
        <v>0.14680000000000001</v>
      </c>
      <c r="S666" s="74">
        <f t="shared" si="109"/>
        <v>-1.2318493701775929E-2</v>
      </c>
      <c r="U666" s="75"/>
      <c r="V666" s="75"/>
      <c r="W666" s="75"/>
      <c r="X666" s="75"/>
      <c r="Y666" s="75"/>
      <c r="Z666" s="75"/>
      <c r="AA666" s="75"/>
      <c r="AB666" s="75"/>
      <c r="AC666" s="75"/>
      <c r="AE666" s="75"/>
      <c r="AF666" s="75"/>
      <c r="AG666" s="75"/>
      <c r="AH666" s="75"/>
      <c r="AI666" s="75"/>
      <c r="AJ666" s="75"/>
      <c r="AK666" s="75"/>
      <c r="AL666" s="75"/>
      <c r="AM666" s="75"/>
      <c r="AO666" s="75"/>
      <c r="AP666" s="75"/>
      <c r="AQ666" s="75"/>
      <c r="AR666" s="75"/>
      <c r="AS666" s="75"/>
      <c r="AT666" s="75"/>
      <c r="AU666" s="75"/>
      <c r="AV666" s="75"/>
      <c r="AW666" s="75"/>
    </row>
    <row r="667" spans="1:49">
      <c r="A667" s="69">
        <v>29646</v>
      </c>
      <c r="B667" s="82">
        <v>0.04</v>
      </c>
      <c r="C667" s="65">
        <v>4.2000000000000003E-2</v>
      </c>
      <c r="D667" s="65">
        <v>1.11E-2</v>
      </c>
      <c r="E667" s="65">
        <v>1.1108333333333333E-2</v>
      </c>
      <c r="F667" s="65">
        <v>1.1583333333333334E-2</v>
      </c>
      <c r="G667" s="65">
        <v>1.1345833333333335E-2</v>
      </c>
      <c r="H667" s="65">
        <v>1.2604166666666668E-2</v>
      </c>
      <c r="I667" s="65">
        <f t="shared" si="110"/>
        <v>2.8900000000000002E-2</v>
      </c>
      <c r="J667" s="65">
        <f t="shared" si="103"/>
        <v>2.8654166666666668E-2</v>
      </c>
      <c r="K667" s="65">
        <f t="shared" si="104"/>
        <v>2.9395833333333336E-2</v>
      </c>
      <c r="L667" s="73">
        <f t="shared" si="111"/>
        <v>0.40089444060479296</v>
      </c>
      <c r="M667" s="73">
        <f t="shared" si="112"/>
        <v>0.13320000000000001</v>
      </c>
      <c r="N667" s="73">
        <f t="shared" si="105"/>
        <v>0.13615000000000002</v>
      </c>
      <c r="O667" s="74">
        <f t="shared" si="113"/>
        <v>0.26769444060479297</v>
      </c>
      <c r="P667" s="73">
        <f t="shared" si="106"/>
        <v>0.26474444060479296</v>
      </c>
      <c r="Q667" s="73">
        <f t="shared" si="107"/>
        <v>0.24815724798094108</v>
      </c>
      <c r="R667" s="73">
        <f t="shared" si="108"/>
        <v>0.15125000000000002</v>
      </c>
      <c r="S667" s="74">
        <f t="shared" si="109"/>
        <v>9.6907247980941053E-2</v>
      </c>
      <c r="U667" s="75"/>
      <c r="V667" s="75"/>
      <c r="W667" s="75"/>
      <c r="X667" s="75"/>
      <c r="Y667" s="75"/>
      <c r="Z667" s="75"/>
      <c r="AA667" s="75"/>
      <c r="AB667" s="75"/>
      <c r="AC667" s="75"/>
      <c r="AE667" s="75"/>
      <c r="AF667" s="75"/>
      <c r="AG667" s="75"/>
      <c r="AH667" s="75"/>
      <c r="AI667" s="75"/>
      <c r="AJ667" s="75"/>
      <c r="AK667" s="75"/>
      <c r="AL667" s="75"/>
      <c r="AM667" s="75"/>
      <c r="AO667" s="75"/>
      <c r="AP667" s="75"/>
      <c r="AQ667" s="75"/>
      <c r="AR667" s="75"/>
      <c r="AS667" s="75"/>
      <c r="AT667" s="75"/>
      <c r="AU667" s="75"/>
      <c r="AV667" s="75"/>
      <c r="AW667" s="75"/>
    </row>
    <row r="668" spans="1:49">
      <c r="A668" s="69">
        <v>29677</v>
      </c>
      <c r="B668" s="82">
        <v>-1.9300000000000001E-2</v>
      </c>
      <c r="C668" s="65">
        <v>-9.5999999999999992E-3</v>
      </c>
      <c r="D668" s="65">
        <v>1.01E-2</v>
      </c>
      <c r="E668" s="65">
        <v>1.1566666666666668E-2</v>
      </c>
      <c r="F668" s="65">
        <v>1.1991666666666668E-2</v>
      </c>
      <c r="G668" s="65">
        <v>1.1779166666666667E-2</v>
      </c>
      <c r="H668" s="65">
        <v>1.2708333333333332E-2</v>
      </c>
      <c r="I668" s="65">
        <f t="shared" si="110"/>
        <v>-2.9400000000000003E-2</v>
      </c>
      <c r="J668" s="65">
        <f t="shared" si="103"/>
        <v>-3.1079166666666668E-2</v>
      </c>
      <c r="K668" s="65">
        <f t="shared" si="104"/>
        <v>-2.2308333333333333E-2</v>
      </c>
      <c r="L668" s="73">
        <f t="shared" si="111"/>
        <v>0.31318789705708339</v>
      </c>
      <c r="M668" s="73">
        <f t="shared" si="112"/>
        <v>0.1212</v>
      </c>
      <c r="N668" s="73">
        <f t="shared" si="105"/>
        <v>0.14135</v>
      </c>
      <c r="O668" s="74">
        <f t="shared" si="113"/>
        <v>0.19198789705708338</v>
      </c>
      <c r="P668" s="73">
        <f t="shared" si="106"/>
        <v>0.17183789705708338</v>
      </c>
      <c r="Q668" s="73">
        <f t="shared" si="107"/>
        <v>0.10510900983401039</v>
      </c>
      <c r="R668" s="73">
        <f t="shared" si="108"/>
        <v>0.15249999999999997</v>
      </c>
      <c r="S668" s="74">
        <f t="shared" si="109"/>
        <v>-4.7390990165989577E-2</v>
      </c>
      <c r="U668" s="75"/>
      <c r="V668" s="75"/>
      <c r="W668" s="75"/>
      <c r="X668" s="75"/>
      <c r="Y668" s="75"/>
      <c r="Z668" s="75"/>
      <c r="AA668" s="75"/>
      <c r="AB668" s="75"/>
      <c r="AC668" s="75"/>
      <c r="AE668" s="75"/>
      <c r="AF668" s="75"/>
      <c r="AG668" s="75"/>
      <c r="AH668" s="75"/>
      <c r="AI668" s="75"/>
      <c r="AJ668" s="75"/>
      <c r="AK668" s="75"/>
      <c r="AL668" s="75"/>
      <c r="AM668" s="75"/>
      <c r="AO668" s="75"/>
      <c r="AP668" s="75"/>
      <c r="AQ668" s="75"/>
      <c r="AR668" s="75"/>
      <c r="AS668" s="75"/>
      <c r="AT668" s="75"/>
      <c r="AU668" s="75"/>
      <c r="AV668" s="75"/>
      <c r="AW668" s="75"/>
    </row>
    <row r="669" spans="1:49">
      <c r="A669" s="69">
        <v>29707</v>
      </c>
      <c r="B669" s="82">
        <v>2.5999999999999999E-3</v>
      </c>
      <c r="C669" s="65">
        <v>2.9100000000000001E-2</v>
      </c>
      <c r="D669" s="65">
        <v>1.04E-2</v>
      </c>
      <c r="E669" s="65">
        <v>1.1933333333333334E-2</v>
      </c>
      <c r="F669" s="65">
        <v>1.24E-2</v>
      </c>
      <c r="G669" s="65">
        <v>1.2166666666666668E-2</v>
      </c>
      <c r="H669" s="65">
        <v>1.3429999999999999E-2</v>
      </c>
      <c r="I669" s="65">
        <f t="shared" si="110"/>
        <v>-7.7999999999999996E-3</v>
      </c>
      <c r="J669" s="65">
        <f t="shared" ref="J669:J732" si="114">B669-G669</f>
        <v>-9.5666666666666678E-3</v>
      </c>
      <c r="K669" s="65">
        <f t="shared" ref="K669:K732" si="115">$C669-H669</f>
        <v>1.5670000000000003E-2</v>
      </c>
      <c r="L669" s="73">
        <f t="shared" si="111"/>
        <v>0.25211810327097628</v>
      </c>
      <c r="M669" s="73">
        <f t="shared" si="112"/>
        <v>0.12479999999999999</v>
      </c>
      <c r="N669" s="73">
        <f t="shared" si="105"/>
        <v>0.14600000000000002</v>
      </c>
      <c r="O669" s="74">
        <f t="shared" si="113"/>
        <v>0.12731810327097628</v>
      </c>
      <c r="P669" s="73">
        <f t="shared" si="106"/>
        <v>0.10611810327097626</v>
      </c>
      <c r="Q669" s="73">
        <f t="shared" si="107"/>
        <v>0.10168331107253747</v>
      </c>
      <c r="R669" s="73">
        <f t="shared" si="108"/>
        <v>0.16116</v>
      </c>
      <c r="S669" s="74">
        <f t="shared" si="109"/>
        <v>-5.9476688927462523E-2</v>
      </c>
      <c r="U669" s="75"/>
      <c r="V669" s="75"/>
      <c r="W669" s="75"/>
      <c r="X669" s="75"/>
      <c r="Y669" s="75"/>
      <c r="Z669" s="75"/>
      <c r="AA669" s="75"/>
      <c r="AB669" s="75"/>
      <c r="AC669" s="75"/>
      <c r="AE669" s="75"/>
      <c r="AF669" s="75"/>
      <c r="AG669" s="75"/>
      <c r="AH669" s="75"/>
      <c r="AI669" s="75"/>
      <c r="AJ669" s="75"/>
      <c r="AK669" s="75"/>
      <c r="AL669" s="75"/>
      <c r="AM669" s="75"/>
      <c r="AO669" s="75"/>
      <c r="AP669" s="75"/>
      <c r="AQ669" s="75"/>
      <c r="AR669" s="75"/>
      <c r="AS669" s="75"/>
      <c r="AT669" s="75"/>
      <c r="AU669" s="75"/>
      <c r="AV669" s="75"/>
      <c r="AW669" s="75"/>
    </row>
    <row r="670" spans="1:49">
      <c r="A670" s="69">
        <v>29738</v>
      </c>
      <c r="B670" s="82">
        <v>-6.3E-3</v>
      </c>
      <c r="C670" s="65">
        <v>2.7200000000000002E-2</v>
      </c>
      <c r="D670" s="65">
        <v>1.09E-2</v>
      </c>
      <c r="E670" s="65">
        <v>1.1458333333333333E-2</v>
      </c>
      <c r="F670" s="65">
        <v>1.2008333333333334E-2</v>
      </c>
      <c r="G670" s="65">
        <v>1.1733333333333333E-2</v>
      </c>
      <c r="H670" s="65">
        <v>1.3160416666666667E-2</v>
      </c>
      <c r="I670" s="65">
        <f t="shared" si="110"/>
        <v>-1.72E-2</v>
      </c>
      <c r="J670" s="65">
        <f t="shared" si="114"/>
        <v>-1.8033333333333332E-2</v>
      </c>
      <c r="K670" s="65">
        <f t="shared" si="115"/>
        <v>1.4039583333333334E-2</v>
      </c>
      <c r="L670" s="73">
        <f t="shared" si="111"/>
        <v>0.20611647849977599</v>
      </c>
      <c r="M670" s="73">
        <f t="shared" si="112"/>
        <v>0.1308</v>
      </c>
      <c r="N670" s="73">
        <f t="shared" si="105"/>
        <v>0.14080000000000001</v>
      </c>
      <c r="O670" s="74">
        <f t="shared" si="113"/>
        <v>7.5316478499775991E-2</v>
      </c>
      <c r="P670" s="73">
        <f t="shared" si="106"/>
        <v>6.5316478499775982E-2</v>
      </c>
      <c r="Q670" s="73">
        <f t="shared" si="107"/>
        <v>9.4755825804111904E-2</v>
      </c>
      <c r="R670" s="73">
        <f t="shared" si="108"/>
        <v>0.15792500000000001</v>
      </c>
      <c r="S670" s="74">
        <f t="shared" si="109"/>
        <v>-6.3169174195888106E-2</v>
      </c>
      <c r="U670" s="75"/>
      <c r="V670" s="75"/>
      <c r="W670" s="75"/>
      <c r="X670" s="75"/>
      <c r="Y670" s="75"/>
      <c r="Z670" s="75"/>
      <c r="AA670" s="75"/>
      <c r="AB670" s="75"/>
      <c r="AC670" s="75"/>
      <c r="AE670" s="75"/>
      <c r="AF670" s="75"/>
      <c r="AG670" s="75"/>
      <c r="AH670" s="75"/>
      <c r="AI670" s="75"/>
      <c r="AJ670" s="75"/>
      <c r="AK670" s="75"/>
      <c r="AL670" s="75"/>
      <c r="AM670" s="75"/>
      <c r="AO670" s="75"/>
      <c r="AP670" s="75"/>
      <c r="AQ670" s="75"/>
      <c r="AR670" s="75"/>
      <c r="AS670" s="75"/>
      <c r="AT670" s="75"/>
      <c r="AU670" s="75"/>
      <c r="AV670" s="75"/>
      <c r="AW670" s="75"/>
    </row>
    <row r="671" spans="1:49">
      <c r="A671" s="69">
        <v>29768</v>
      </c>
      <c r="B671" s="82">
        <v>2.0999999999999999E-3</v>
      </c>
      <c r="C671" s="65">
        <v>3.4099999999999998E-2</v>
      </c>
      <c r="D671" s="65">
        <v>1.09E-2</v>
      </c>
      <c r="E671" s="65">
        <v>1.1983333333333335E-2</v>
      </c>
      <c r="F671" s="65">
        <v>1.2324999999999999E-2</v>
      </c>
      <c r="G671" s="65">
        <v>1.2154166666666666E-2</v>
      </c>
      <c r="H671" s="65">
        <v>1.3393333333333333E-2</v>
      </c>
      <c r="I671" s="65">
        <f t="shared" si="110"/>
        <v>-8.8000000000000005E-3</v>
      </c>
      <c r="J671" s="65">
        <f t="shared" si="114"/>
        <v>-1.0054166666666666E-2</v>
      </c>
      <c r="K671" s="65">
        <f t="shared" si="115"/>
        <v>2.0706666666666665E-2</v>
      </c>
      <c r="L671" s="73">
        <f t="shared" si="111"/>
        <v>0.13000123700881239</v>
      </c>
      <c r="M671" s="73">
        <f t="shared" si="112"/>
        <v>0.1308</v>
      </c>
      <c r="N671" s="73">
        <f t="shared" si="105"/>
        <v>0.14584999999999998</v>
      </c>
      <c r="O671" s="74">
        <f t="shared" si="113"/>
        <v>-7.9876299118761263E-4</v>
      </c>
      <c r="P671" s="73">
        <f t="shared" si="106"/>
        <v>-1.5848762991187593E-2</v>
      </c>
      <c r="Q671" s="73">
        <f t="shared" si="107"/>
        <v>0.13674766489008139</v>
      </c>
      <c r="R671" s="73">
        <f t="shared" si="108"/>
        <v>0.16072</v>
      </c>
      <c r="S671" s="74">
        <f t="shared" si="109"/>
        <v>-2.3972335109918613E-2</v>
      </c>
      <c r="U671" s="75"/>
      <c r="V671" s="75"/>
      <c r="W671" s="75"/>
      <c r="X671" s="75"/>
      <c r="Y671" s="75"/>
      <c r="Z671" s="75"/>
      <c r="AA671" s="75"/>
      <c r="AB671" s="75"/>
      <c r="AC671" s="75"/>
      <c r="AE671" s="75"/>
      <c r="AF671" s="75"/>
      <c r="AG671" s="75"/>
      <c r="AH671" s="75"/>
      <c r="AI671" s="75"/>
      <c r="AJ671" s="75"/>
      <c r="AK671" s="75"/>
      <c r="AL671" s="75"/>
      <c r="AM671" s="75"/>
      <c r="AO671" s="75"/>
      <c r="AP671" s="75"/>
      <c r="AQ671" s="75"/>
      <c r="AR671" s="75"/>
      <c r="AS671" s="75"/>
      <c r="AT671" s="75"/>
      <c r="AU671" s="75"/>
      <c r="AV671" s="75"/>
      <c r="AW671" s="75"/>
    </row>
    <row r="672" spans="1:49">
      <c r="A672" s="69">
        <v>29799</v>
      </c>
      <c r="B672" s="82">
        <v>-5.7700000000000001E-2</v>
      </c>
      <c r="C672" s="65">
        <v>-2.3999999999999994E-3</v>
      </c>
      <c r="D672" s="65">
        <v>1.0999999999999999E-2</v>
      </c>
      <c r="E672" s="65">
        <v>1.2408333333333334E-2</v>
      </c>
      <c r="F672" s="65">
        <v>1.2849999999999999E-2</v>
      </c>
      <c r="G672" s="65">
        <v>1.2629166666666667E-2</v>
      </c>
      <c r="H672" s="65">
        <v>1.3706250000000001E-2</v>
      </c>
      <c r="I672" s="65">
        <f t="shared" si="110"/>
        <v>-6.8699999999999997E-2</v>
      </c>
      <c r="J672" s="65">
        <f t="shared" si="114"/>
        <v>-7.0329166666666665E-2</v>
      </c>
      <c r="K672" s="65">
        <f t="shared" si="115"/>
        <v>-1.6106250000000003E-2</v>
      </c>
      <c r="L672" s="73">
        <f t="shared" si="111"/>
        <v>5.4153218130288172E-2</v>
      </c>
      <c r="M672" s="73">
        <f t="shared" si="112"/>
        <v>0.13200000000000001</v>
      </c>
      <c r="N672" s="73">
        <f t="shared" si="105"/>
        <v>0.15155000000000002</v>
      </c>
      <c r="O672" s="74">
        <f t="shared" si="113"/>
        <v>-7.7846781869711834E-2</v>
      </c>
      <c r="P672" s="73">
        <f t="shared" si="106"/>
        <v>-9.7396781869711846E-2</v>
      </c>
      <c r="Q672" s="73">
        <f t="shared" si="107"/>
        <v>0.15000453351013587</v>
      </c>
      <c r="R672" s="73">
        <f t="shared" si="108"/>
        <v>0.16447500000000001</v>
      </c>
      <c r="S672" s="74">
        <f t="shared" si="109"/>
        <v>-1.4470466489864137E-2</v>
      </c>
      <c r="U672" s="75"/>
      <c r="V672" s="75"/>
      <c r="W672" s="75"/>
      <c r="X672" s="75"/>
      <c r="Y672" s="75"/>
      <c r="Z672" s="75"/>
      <c r="AA672" s="75"/>
      <c r="AB672" s="75"/>
      <c r="AC672" s="75"/>
      <c r="AE672" s="75"/>
      <c r="AF672" s="75"/>
      <c r="AG672" s="75"/>
      <c r="AH672" s="75"/>
      <c r="AI672" s="75"/>
      <c r="AJ672" s="75"/>
      <c r="AK672" s="75"/>
      <c r="AL672" s="75"/>
      <c r="AM672" s="75"/>
      <c r="AO672" s="75"/>
      <c r="AP672" s="75"/>
      <c r="AQ672" s="75"/>
      <c r="AR672" s="75"/>
      <c r="AS672" s="75"/>
      <c r="AT672" s="75"/>
      <c r="AU672" s="75"/>
      <c r="AV672" s="75"/>
      <c r="AW672" s="75"/>
    </row>
    <row r="673" spans="1:49">
      <c r="A673" s="69">
        <v>29830</v>
      </c>
      <c r="B673" s="82">
        <v>-4.9299999999999997E-2</v>
      </c>
      <c r="C673" s="65">
        <v>-4.0899999999999999E-2</v>
      </c>
      <c r="D673" s="65">
        <v>1.14E-2</v>
      </c>
      <c r="E673" s="65">
        <v>1.2908333333333332E-2</v>
      </c>
      <c r="F673" s="65">
        <v>1.3291666666666667E-2</v>
      </c>
      <c r="G673" s="65">
        <v>1.3100000000000001E-2</v>
      </c>
      <c r="H673" s="65">
        <v>1.4191666666666667E-2</v>
      </c>
      <c r="I673" s="65">
        <f t="shared" si="110"/>
        <v>-6.0699999999999997E-2</v>
      </c>
      <c r="J673" s="65">
        <f t="shared" si="114"/>
        <v>-6.2399999999999997E-2</v>
      </c>
      <c r="K673" s="65">
        <f t="shared" si="115"/>
        <v>-5.5091666666666664E-2</v>
      </c>
      <c r="L673" s="73">
        <f t="shared" si="111"/>
        <v>-2.6439222385404415E-2</v>
      </c>
      <c r="M673" s="73">
        <f t="shared" si="112"/>
        <v>0.1368</v>
      </c>
      <c r="N673" s="73">
        <f t="shared" si="105"/>
        <v>0.15720000000000001</v>
      </c>
      <c r="O673" s="74">
        <f t="shared" si="113"/>
        <v>-0.16323922238540442</v>
      </c>
      <c r="P673" s="73">
        <f t="shared" si="106"/>
        <v>-0.18363922238540442</v>
      </c>
      <c r="Q673" s="73">
        <f t="shared" si="107"/>
        <v>0.11568819349541881</v>
      </c>
      <c r="R673" s="73">
        <f t="shared" si="108"/>
        <v>0.17030000000000001</v>
      </c>
      <c r="S673" s="74">
        <f t="shared" si="109"/>
        <v>-5.4611806504581195E-2</v>
      </c>
      <c r="U673" s="75"/>
      <c r="V673" s="75"/>
      <c r="W673" s="75"/>
      <c r="X673" s="75"/>
      <c r="Y673" s="75"/>
      <c r="Z673" s="75"/>
      <c r="AA673" s="75"/>
      <c r="AB673" s="75"/>
      <c r="AC673" s="75"/>
      <c r="AE673" s="75"/>
      <c r="AF673" s="75"/>
      <c r="AG673" s="75"/>
      <c r="AH673" s="75"/>
      <c r="AI673" s="75"/>
      <c r="AJ673" s="75"/>
      <c r="AK673" s="75"/>
      <c r="AL673" s="75"/>
      <c r="AM673" s="75"/>
      <c r="AO673" s="75"/>
      <c r="AP673" s="75"/>
      <c r="AQ673" s="75"/>
      <c r="AR673" s="75"/>
      <c r="AS673" s="75"/>
      <c r="AT673" s="75"/>
      <c r="AU673" s="75"/>
      <c r="AV673" s="75"/>
      <c r="AW673" s="75"/>
    </row>
    <row r="674" spans="1:49">
      <c r="A674" s="69">
        <v>29860</v>
      </c>
      <c r="B674" s="82">
        <v>5.3999999999999999E-2</v>
      </c>
      <c r="C674" s="65">
        <v>6.1699999999999998E-2</v>
      </c>
      <c r="D674" s="65">
        <v>1.1699999999999999E-2</v>
      </c>
      <c r="E674" s="65">
        <v>1.2833333333333334E-2</v>
      </c>
      <c r="F674" s="65">
        <v>1.3183333333333333E-2</v>
      </c>
      <c r="G674" s="65">
        <v>1.3008333333333334E-2</v>
      </c>
      <c r="H674" s="65">
        <v>1.4379166666666665E-2</v>
      </c>
      <c r="I674" s="65">
        <f t="shared" si="110"/>
        <v>4.2300000000000004E-2</v>
      </c>
      <c r="J674" s="65">
        <f t="shared" si="114"/>
        <v>4.0991666666666662E-2</v>
      </c>
      <c r="K674" s="65">
        <f t="shared" si="115"/>
        <v>4.7320833333333333E-2</v>
      </c>
      <c r="L674" s="73">
        <f t="shared" si="111"/>
        <v>5.8155847929657334E-3</v>
      </c>
      <c r="M674" s="73">
        <f t="shared" si="112"/>
        <v>0.14039999999999997</v>
      </c>
      <c r="N674" s="73">
        <f t="shared" si="105"/>
        <v>0.15610000000000002</v>
      </c>
      <c r="O674" s="74">
        <f t="shared" si="113"/>
        <v>-0.13458441520703424</v>
      </c>
      <c r="P674" s="73">
        <f t="shared" si="106"/>
        <v>-0.15028441520703428</v>
      </c>
      <c r="Q674" s="73">
        <f t="shared" si="107"/>
        <v>0.1529357164046008</v>
      </c>
      <c r="R674" s="73">
        <f t="shared" si="108"/>
        <v>0.17254999999999998</v>
      </c>
      <c r="S674" s="74">
        <f t="shared" si="109"/>
        <v>-1.9614283595399185E-2</v>
      </c>
      <c r="U674" s="75"/>
      <c r="V674" s="75"/>
      <c r="W674" s="75"/>
      <c r="X674" s="75"/>
      <c r="Y674" s="75"/>
      <c r="Z674" s="75"/>
      <c r="AA674" s="75"/>
      <c r="AB674" s="75"/>
      <c r="AC674" s="75"/>
      <c r="AE674" s="75"/>
      <c r="AF674" s="75"/>
      <c r="AG674" s="75"/>
      <c r="AH674" s="75"/>
      <c r="AI674" s="75"/>
      <c r="AJ674" s="75"/>
      <c r="AK674" s="75"/>
      <c r="AL674" s="75"/>
      <c r="AM674" s="75"/>
      <c r="AO674" s="75"/>
      <c r="AP674" s="75"/>
      <c r="AQ674" s="75"/>
      <c r="AR674" s="75"/>
      <c r="AS674" s="75"/>
      <c r="AT674" s="75"/>
      <c r="AU674" s="75"/>
      <c r="AV674" s="75"/>
      <c r="AW674" s="75"/>
    </row>
    <row r="675" spans="1:49">
      <c r="A675" s="69">
        <v>29891</v>
      </c>
      <c r="B675" s="82">
        <v>4.1300000000000003E-2</v>
      </c>
      <c r="C675" s="65">
        <v>4.8100000000000004E-2</v>
      </c>
      <c r="D675" s="65">
        <v>1.1299999999999999E-2</v>
      </c>
      <c r="E675" s="65">
        <v>1.1850000000000001E-2</v>
      </c>
      <c r="F675" s="65">
        <v>1.2475E-2</v>
      </c>
      <c r="G675" s="65">
        <v>1.21625E-2</v>
      </c>
      <c r="H675" s="65">
        <v>1.3679166666666666E-2</v>
      </c>
      <c r="I675" s="65">
        <f t="shared" si="110"/>
        <v>3.0000000000000006E-2</v>
      </c>
      <c r="J675" s="65">
        <f t="shared" si="114"/>
        <v>2.9137500000000004E-2</v>
      </c>
      <c r="K675" s="65">
        <f t="shared" si="115"/>
        <v>3.4420833333333338E-2</v>
      </c>
      <c r="L675" s="73">
        <f t="shared" si="111"/>
        <v>-5.3451632675178051E-2</v>
      </c>
      <c r="M675" s="73">
        <f t="shared" si="112"/>
        <v>0.1356</v>
      </c>
      <c r="N675" s="73">
        <f t="shared" si="105"/>
        <v>0.14595</v>
      </c>
      <c r="O675" s="74">
        <f t="shared" si="113"/>
        <v>-0.18905163267517805</v>
      </c>
      <c r="P675" s="73">
        <f t="shared" si="106"/>
        <v>-0.19940163267517805</v>
      </c>
      <c r="Q675" s="73">
        <f t="shared" si="107"/>
        <v>0.15073985750277274</v>
      </c>
      <c r="R675" s="73">
        <f t="shared" si="108"/>
        <v>0.16414999999999999</v>
      </c>
      <c r="S675" s="74">
        <f t="shared" si="109"/>
        <v>-1.3410142497227245E-2</v>
      </c>
      <c r="U675" s="75"/>
      <c r="V675" s="75"/>
      <c r="W675" s="75"/>
      <c r="X675" s="75"/>
      <c r="Y675" s="75"/>
      <c r="Z675" s="75"/>
      <c r="AA675" s="75"/>
      <c r="AB675" s="75"/>
      <c r="AC675" s="75"/>
      <c r="AE675" s="75"/>
      <c r="AF675" s="75"/>
      <c r="AG675" s="75"/>
      <c r="AH675" s="75"/>
      <c r="AI675" s="75"/>
      <c r="AJ675" s="75"/>
      <c r="AK675" s="75"/>
      <c r="AL675" s="75"/>
      <c r="AM675" s="75"/>
      <c r="AO675" s="75"/>
      <c r="AP675" s="75"/>
      <c r="AQ675" s="75"/>
      <c r="AR675" s="75"/>
      <c r="AS675" s="75"/>
      <c r="AT675" s="75"/>
      <c r="AU675" s="75"/>
      <c r="AV675" s="75"/>
      <c r="AW675" s="75"/>
    </row>
    <row r="676" spans="1:49">
      <c r="A676" s="69">
        <v>29921</v>
      </c>
      <c r="B676" s="82">
        <v>-2.5600000000000001E-2</v>
      </c>
      <c r="C676" s="65">
        <v>-3.0499999999999999E-2</v>
      </c>
      <c r="D676" s="65">
        <v>0.01</v>
      </c>
      <c r="E676" s="65">
        <v>1.1858333333333334E-2</v>
      </c>
      <c r="F676" s="65">
        <v>1.2500000000000001E-2</v>
      </c>
      <c r="G676" s="65">
        <v>1.2179166666666665E-2</v>
      </c>
      <c r="H676" s="65">
        <v>1.3468333333333334E-2</v>
      </c>
      <c r="I676" s="65">
        <f t="shared" si="110"/>
        <v>-3.56E-2</v>
      </c>
      <c r="J676" s="65">
        <f t="shared" si="114"/>
        <v>-3.7779166666666669E-2</v>
      </c>
      <c r="K676" s="65">
        <f t="shared" si="115"/>
        <v>-4.3968333333333331E-2</v>
      </c>
      <c r="L676" s="73">
        <f t="shared" si="111"/>
        <v>-4.8961920889558197E-2</v>
      </c>
      <c r="M676" s="73">
        <f t="shared" si="112"/>
        <v>0.12</v>
      </c>
      <c r="N676" s="73">
        <f t="shared" si="105"/>
        <v>0.14614999999999997</v>
      </c>
      <c r="O676" s="74">
        <f t="shared" si="113"/>
        <v>-0.16896192088955819</v>
      </c>
      <c r="P676" s="73">
        <f t="shared" si="106"/>
        <v>-0.19511192088955817</v>
      </c>
      <c r="Q676" s="73">
        <f t="shared" si="107"/>
        <v>0.11720638078203316</v>
      </c>
      <c r="R676" s="73">
        <f t="shared" si="108"/>
        <v>0.16162000000000001</v>
      </c>
      <c r="S676" s="74">
        <f t="shared" si="109"/>
        <v>-4.4413619217966854E-2</v>
      </c>
      <c r="U676" s="75"/>
      <c r="V676" s="75"/>
      <c r="W676" s="75"/>
      <c r="X676" s="75"/>
      <c r="Y676" s="75"/>
      <c r="Z676" s="75"/>
      <c r="AA676" s="75"/>
      <c r="AB676" s="75"/>
      <c r="AC676" s="75"/>
      <c r="AE676" s="75"/>
      <c r="AF676" s="75"/>
      <c r="AG676" s="75"/>
      <c r="AH676" s="75"/>
      <c r="AI676" s="75"/>
      <c r="AJ676" s="75"/>
      <c r="AK676" s="75"/>
      <c r="AL676" s="75"/>
      <c r="AM676" s="75"/>
      <c r="AO676" s="75"/>
      <c r="AP676" s="75"/>
      <c r="AQ676" s="75"/>
      <c r="AR676" s="75"/>
      <c r="AS676" s="75"/>
      <c r="AT676" s="75"/>
      <c r="AU676" s="75"/>
      <c r="AV676" s="75"/>
      <c r="AW676" s="75"/>
    </row>
    <row r="677" spans="1:49">
      <c r="A677" s="69">
        <v>29952</v>
      </c>
      <c r="B677" s="82">
        <v>-1.3100000000000001E-2</v>
      </c>
      <c r="C677" s="65">
        <v>3.7000000000000002E-3</v>
      </c>
      <c r="D677" s="65">
        <v>1.0800000000000001E-2</v>
      </c>
      <c r="E677" s="65">
        <v>1.265E-2</v>
      </c>
      <c r="F677" s="65">
        <v>1.3125E-2</v>
      </c>
      <c r="G677" s="65">
        <v>1.2887499999999998E-2</v>
      </c>
      <c r="H677" s="65">
        <v>1.4000000000000002E-2</v>
      </c>
      <c r="I677" s="65">
        <f t="shared" si="110"/>
        <v>-2.3900000000000001E-2</v>
      </c>
      <c r="J677" s="65">
        <f t="shared" si="114"/>
        <v>-2.5987499999999997E-2</v>
      </c>
      <c r="K677" s="65">
        <f t="shared" si="115"/>
        <v>-1.0300000000000002E-2</v>
      </c>
      <c r="L677" s="73">
        <f t="shared" si="111"/>
        <v>-2.0476434696206747E-2</v>
      </c>
      <c r="M677" s="73">
        <f t="shared" si="112"/>
        <v>0.12959999999999999</v>
      </c>
      <c r="N677" s="73">
        <f t="shared" si="105"/>
        <v>0.15464999999999998</v>
      </c>
      <c r="O677" s="74">
        <f t="shared" si="113"/>
        <v>-0.15007643469620674</v>
      </c>
      <c r="P677" s="73">
        <f t="shared" si="106"/>
        <v>-0.17512643469620673</v>
      </c>
      <c r="Q677" s="73">
        <f t="shared" si="107"/>
        <v>0.14259226043501805</v>
      </c>
      <c r="R677" s="73">
        <f t="shared" si="108"/>
        <v>0.16800000000000004</v>
      </c>
      <c r="S677" s="74">
        <f t="shared" si="109"/>
        <v>-2.540773956498199E-2</v>
      </c>
      <c r="U677" s="75"/>
      <c r="V677" s="75"/>
      <c r="W677" s="75"/>
      <c r="X677" s="75"/>
      <c r="Y677" s="75"/>
      <c r="Z677" s="75"/>
      <c r="AA677" s="75"/>
      <c r="AB677" s="75"/>
      <c r="AC677" s="75"/>
      <c r="AE677" s="75"/>
      <c r="AF677" s="75"/>
      <c r="AG677" s="75"/>
      <c r="AH677" s="75"/>
      <c r="AI677" s="75"/>
      <c r="AJ677" s="75"/>
      <c r="AK677" s="75"/>
      <c r="AL677" s="75"/>
      <c r="AM677" s="75"/>
      <c r="AO677" s="75"/>
      <c r="AP677" s="75"/>
      <c r="AQ677" s="75"/>
      <c r="AR677" s="75"/>
      <c r="AS677" s="75"/>
      <c r="AT677" s="75"/>
      <c r="AU677" s="75"/>
      <c r="AV677" s="75"/>
      <c r="AW677" s="75"/>
    </row>
    <row r="678" spans="1:49">
      <c r="A678" s="69">
        <v>29983</v>
      </c>
      <c r="B678" s="82">
        <v>-5.5899999999999998E-2</v>
      </c>
      <c r="C678" s="65">
        <v>-3.4999999999999996E-3</v>
      </c>
      <c r="D678" s="65">
        <v>1.03E-2</v>
      </c>
      <c r="E678" s="65">
        <v>1.2725E-2</v>
      </c>
      <c r="F678" s="65">
        <v>1.3100000000000001E-2</v>
      </c>
      <c r="G678" s="65">
        <v>1.29125E-2</v>
      </c>
      <c r="H678" s="65">
        <v>1.4095833333333332E-2</v>
      </c>
      <c r="I678" s="65">
        <f t="shared" si="110"/>
        <v>-6.6199999999999995E-2</v>
      </c>
      <c r="J678" s="65">
        <f t="shared" si="114"/>
        <v>-6.8812499999999999E-2</v>
      </c>
      <c r="K678" s="65">
        <f t="shared" si="115"/>
        <v>-1.7595833333333331E-2</v>
      </c>
      <c r="L678" s="73">
        <f t="shared" si="111"/>
        <v>-9.1047574205512904E-2</v>
      </c>
      <c r="M678" s="73">
        <f t="shared" si="112"/>
        <v>0.1236</v>
      </c>
      <c r="N678" s="73">
        <f t="shared" si="105"/>
        <v>0.15495</v>
      </c>
      <c r="O678" s="74">
        <f t="shared" si="113"/>
        <v>-0.21464757420551289</v>
      </c>
      <c r="P678" s="73">
        <f t="shared" si="106"/>
        <v>-0.24599757420551291</v>
      </c>
      <c r="Q678" s="73">
        <f t="shared" si="107"/>
        <v>0.16468206579735578</v>
      </c>
      <c r="R678" s="73">
        <f t="shared" si="108"/>
        <v>0.16914999999999997</v>
      </c>
      <c r="S678" s="74">
        <f t="shared" si="109"/>
        <v>-4.4679342026441859E-3</v>
      </c>
      <c r="U678" s="75"/>
      <c r="V678" s="75"/>
      <c r="W678" s="75"/>
      <c r="X678" s="75"/>
      <c r="Y678" s="75"/>
      <c r="Z678" s="75"/>
      <c r="AA678" s="75"/>
      <c r="AB678" s="75"/>
      <c r="AC678" s="75"/>
      <c r="AE678" s="75"/>
      <c r="AF678" s="75"/>
      <c r="AG678" s="75"/>
      <c r="AH678" s="75"/>
      <c r="AI678" s="75"/>
      <c r="AJ678" s="75"/>
      <c r="AK678" s="75"/>
      <c r="AL678" s="75"/>
      <c r="AM678" s="75"/>
      <c r="AO678" s="75"/>
      <c r="AP678" s="75"/>
      <c r="AQ678" s="75"/>
      <c r="AR678" s="75"/>
      <c r="AS678" s="75"/>
      <c r="AT678" s="75"/>
      <c r="AU678" s="75"/>
      <c r="AV678" s="75"/>
      <c r="AW678" s="75"/>
    </row>
    <row r="679" spans="1:49">
      <c r="A679" s="69">
        <v>30011</v>
      </c>
      <c r="B679" s="82">
        <v>-5.1999999999999998E-3</v>
      </c>
      <c r="C679" s="65">
        <v>1.6800000000000002E-2</v>
      </c>
      <c r="D679" s="65">
        <v>1.24E-2</v>
      </c>
      <c r="E679" s="65">
        <v>1.2150000000000001E-2</v>
      </c>
      <c r="F679" s="65">
        <v>1.2675000000000001E-2</v>
      </c>
      <c r="G679" s="65">
        <v>1.24125E-2</v>
      </c>
      <c r="H679" s="65">
        <v>1.3739999999999999E-2</v>
      </c>
      <c r="I679" s="65">
        <f t="shared" si="110"/>
        <v>-1.7599999999999998E-2</v>
      </c>
      <c r="J679" s="65">
        <f t="shared" si="114"/>
        <v>-1.76125E-2</v>
      </c>
      <c r="K679" s="65">
        <f t="shared" si="115"/>
        <v>3.0600000000000037E-3</v>
      </c>
      <c r="L679" s="73">
        <f t="shared" si="111"/>
        <v>-0.13055204501888851</v>
      </c>
      <c r="M679" s="73">
        <f t="shared" si="112"/>
        <v>0.14879999999999999</v>
      </c>
      <c r="N679" s="73">
        <f t="shared" si="105"/>
        <v>0.14895</v>
      </c>
      <c r="O679" s="74">
        <f t="shared" si="113"/>
        <v>-0.2793520450188885</v>
      </c>
      <c r="P679" s="73">
        <f t="shared" si="106"/>
        <v>-0.27950204501888853</v>
      </c>
      <c r="Q679" s="73">
        <f t="shared" si="107"/>
        <v>0.13651509069361967</v>
      </c>
      <c r="R679" s="73">
        <f t="shared" si="108"/>
        <v>0.16487999999999997</v>
      </c>
      <c r="S679" s="74">
        <f t="shared" si="109"/>
        <v>-2.8364909306380304E-2</v>
      </c>
      <c r="U679" s="75"/>
      <c r="V679" s="75"/>
      <c r="W679" s="75"/>
      <c r="X679" s="75"/>
      <c r="Y679" s="75"/>
      <c r="Z679" s="75"/>
      <c r="AA679" s="75"/>
      <c r="AB679" s="75"/>
      <c r="AC679" s="75"/>
      <c r="AE679" s="75"/>
      <c r="AF679" s="75"/>
      <c r="AG679" s="75"/>
      <c r="AH679" s="75"/>
      <c r="AI679" s="75"/>
      <c r="AJ679" s="75"/>
      <c r="AK679" s="75"/>
      <c r="AL679" s="75"/>
      <c r="AM679" s="75"/>
      <c r="AO679" s="75"/>
      <c r="AP679" s="75"/>
      <c r="AQ679" s="75"/>
      <c r="AR679" s="75"/>
      <c r="AS679" s="75"/>
      <c r="AT679" s="75"/>
      <c r="AU679" s="75"/>
      <c r="AV679" s="75"/>
      <c r="AW679" s="75"/>
    </row>
    <row r="680" spans="1:49">
      <c r="A680" s="69">
        <v>30042</v>
      </c>
      <c r="B680" s="82">
        <v>4.5199999999999997E-2</v>
      </c>
      <c r="C680" s="65">
        <v>5.4800000000000001E-2</v>
      </c>
      <c r="D680" s="65">
        <v>1.1199999999999998E-2</v>
      </c>
      <c r="E680" s="65">
        <v>1.205E-2</v>
      </c>
      <c r="F680" s="65">
        <v>1.2416666666666666E-2</v>
      </c>
      <c r="G680" s="65">
        <v>1.2233333333333334E-2</v>
      </c>
      <c r="H680" s="65">
        <v>1.3664583333333334E-2</v>
      </c>
      <c r="I680" s="65">
        <f t="shared" si="110"/>
        <v>3.4000000000000002E-2</v>
      </c>
      <c r="J680" s="65">
        <f t="shared" si="114"/>
        <v>3.2966666666666665E-2</v>
      </c>
      <c r="K680" s="65">
        <f t="shared" si="115"/>
        <v>4.1135416666666667E-2</v>
      </c>
      <c r="L680" s="73">
        <f t="shared" si="111"/>
        <v>-7.3369019530684643E-2</v>
      </c>
      <c r="M680" s="73">
        <f t="shared" si="112"/>
        <v>0.13439999999999996</v>
      </c>
      <c r="N680" s="73">
        <f t="shared" ref="N680:N743" si="116">G680*12</f>
        <v>0.14680000000000001</v>
      </c>
      <c r="O680" s="74">
        <f t="shared" si="113"/>
        <v>-0.20776901953068461</v>
      </c>
      <c r="P680" s="73">
        <f t="shared" ref="P680:P743" si="117">L680-N680</f>
        <v>-0.22016901953068466</v>
      </c>
      <c r="Q680" s="73">
        <f t="shared" ref="Q680:Q743" si="118">((1+C669)*(1+C670)*(1+C671)*(1+C672)*(1+C673)*(1+C674)*(1+C675)*(1+C676)*(1+C677)*(1+C678)*(1+C679)*(1+C680))-1</f>
        <v>0.21041611234211399</v>
      </c>
      <c r="R680" s="73">
        <f t="shared" ref="R680:R743" si="119">H680*12</f>
        <v>0.16397500000000001</v>
      </c>
      <c r="S680" s="74">
        <f t="shared" ref="S680:S743" si="120">Q680-R680</f>
        <v>4.6441112342113983E-2</v>
      </c>
      <c r="U680" s="75"/>
      <c r="V680" s="75"/>
      <c r="W680" s="75"/>
      <c r="X680" s="75"/>
      <c r="Y680" s="75"/>
      <c r="Z680" s="75"/>
      <c r="AA680" s="75"/>
      <c r="AB680" s="75"/>
      <c r="AC680" s="75"/>
      <c r="AE680" s="75"/>
      <c r="AF680" s="75"/>
      <c r="AG680" s="75"/>
      <c r="AH680" s="75"/>
      <c r="AI680" s="75"/>
      <c r="AJ680" s="75"/>
      <c r="AK680" s="75"/>
      <c r="AL680" s="75"/>
      <c r="AM680" s="75"/>
      <c r="AO680" s="75"/>
      <c r="AP680" s="75"/>
      <c r="AQ680" s="75"/>
      <c r="AR680" s="75"/>
      <c r="AS680" s="75"/>
      <c r="AT680" s="75"/>
      <c r="AU680" s="75"/>
      <c r="AV680" s="75"/>
      <c r="AW680" s="75"/>
    </row>
    <row r="681" spans="1:49">
      <c r="A681" s="69">
        <v>30072</v>
      </c>
      <c r="B681" s="82">
        <v>-3.4099999999999998E-2</v>
      </c>
      <c r="C681" s="65">
        <v>-1.8700000000000001E-2</v>
      </c>
      <c r="D681" s="65">
        <v>1.01E-2</v>
      </c>
      <c r="E681" s="65">
        <v>1.1883333333333333E-2</v>
      </c>
      <c r="F681" s="65">
        <v>1.2308333333333333E-2</v>
      </c>
      <c r="G681" s="65">
        <v>1.2095833333333332E-2</v>
      </c>
      <c r="H681" s="65">
        <v>1.3399999999999999E-2</v>
      </c>
      <c r="I681" s="65">
        <f t="shared" si="110"/>
        <v>-4.4199999999999996E-2</v>
      </c>
      <c r="J681" s="65">
        <f t="shared" si="114"/>
        <v>-4.6195833333333332E-2</v>
      </c>
      <c r="K681" s="65">
        <f t="shared" si="115"/>
        <v>-3.2100000000000004E-2</v>
      </c>
      <c r="L681" s="73">
        <f t="shared" si="111"/>
        <v>-0.10728818667932183</v>
      </c>
      <c r="M681" s="73">
        <f t="shared" si="112"/>
        <v>0.1212</v>
      </c>
      <c r="N681" s="73">
        <f t="shared" si="116"/>
        <v>0.14514999999999997</v>
      </c>
      <c r="O681" s="74">
        <f t="shared" si="113"/>
        <v>-0.22848818667932183</v>
      </c>
      <c r="P681" s="73">
        <f t="shared" si="117"/>
        <v>-0.25243818667932183</v>
      </c>
      <c r="Q681" s="73">
        <f t="shared" si="118"/>
        <v>0.15419427756419846</v>
      </c>
      <c r="R681" s="73">
        <f t="shared" si="119"/>
        <v>0.1608</v>
      </c>
      <c r="S681" s="74">
        <f t="shared" si="120"/>
        <v>-6.6057224358015421E-3</v>
      </c>
      <c r="U681" s="75"/>
      <c r="V681" s="75"/>
      <c r="W681" s="75"/>
      <c r="X681" s="75"/>
      <c r="Y681" s="75"/>
      <c r="Z681" s="75"/>
      <c r="AA681" s="75"/>
      <c r="AB681" s="75"/>
      <c r="AC681" s="75"/>
      <c r="AE681" s="75"/>
      <c r="AF681" s="75"/>
      <c r="AG681" s="75"/>
      <c r="AH681" s="75"/>
      <c r="AI681" s="75"/>
      <c r="AJ681" s="75"/>
      <c r="AK681" s="75"/>
      <c r="AL681" s="75"/>
      <c r="AM681" s="75"/>
      <c r="AO681" s="75"/>
      <c r="AP681" s="75"/>
      <c r="AQ681" s="75"/>
      <c r="AR681" s="75"/>
      <c r="AS681" s="75"/>
      <c r="AT681" s="75"/>
      <c r="AU681" s="75"/>
      <c r="AV681" s="75"/>
      <c r="AW681" s="75"/>
    </row>
    <row r="682" spans="1:49">
      <c r="A682" s="69">
        <v>30103</v>
      </c>
      <c r="B682" s="82">
        <v>-1.4999999999999999E-2</v>
      </c>
      <c r="C682" s="65">
        <v>-1.6099999999999996E-2</v>
      </c>
      <c r="D682" s="65">
        <v>1.2E-2</v>
      </c>
      <c r="E682" s="65">
        <v>1.2341666666666666E-2</v>
      </c>
      <c r="F682" s="65">
        <v>1.2716666666666668E-2</v>
      </c>
      <c r="G682" s="65">
        <v>1.2529166666666668E-2</v>
      </c>
      <c r="H682" s="65">
        <v>1.3616666666666666E-2</v>
      </c>
      <c r="I682" s="65">
        <f t="shared" si="110"/>
        <v>-2.7E-2</v>
      </c>
      <c r="J682" s="65">
        <f t="shared" si="114"/>
        <v>-2.7529166666666667E-2</v>
      </c>
      <c r="K682" s="65">
        <f t="shared" si="115"/>
        <v>-2.9716666666666662E-2</v>
      </c>
      <c r="L682" s="73">
        <f t="shared" si="111"/>
        <v>-0.11510401920009261</v>
      </c>
      <c r="M682" s="73">
        <f t="shared" si="112"/>
        <v>0.14400000000000002</v>
      </c>
      <c r="N682" s="73">
        <f t="shared" si="116"/>
        <v>0.15035000000000001</v>
      </c>
      <c r="O682" s="74">
        <f t="shared" si="113"/>
        <v>-0.25910401920009263</v>
      </c>
      <c r="P682" s="73">
        <f t="shared" si="117"/>
        <v>-0.26545401920009259</v>
      </c>
      <c r="Q682" s="73">
        <f t="shared" si="118"/>
        <v>0.10554103358198486</v>
      </c>
      <c r="R682" s="73">
        <f t="shared" si="119"/>
        <v>0.16339999999999999</v>
      </c>
      <c r="S682" s="74">
        <f t="shared" si="120"/>
        <v>-5.7858966418015134E-2</v>
      </c>
      <c r="U682" s="75"/>
      <c r="V682" s="75"/>
      <c r="W682" s="75"/>
      <c r="X682" s="75"/>
      <c r="Y682" s="75"/>
      <c r="Z682" s="75"/>
      <c r="AA682" s="75"/>
      <c r="AB682" s="75"/>
      <c r="AC682" s="75"/>
      <c r="AE682" s="75"/>
      <c r="AF682" s="75"/>
      <c r="AG682" s="75"/>
      <c r="AH682" s="75"/>
      <c r="AI682" s="75"/>
      <c r="AJ682" s="75"/>
      <c r="AK682" s="75"/>
      <c r="AL682" s="75"/>
      <c r="AM682" s="75"/>
      <c r="AO682" s="75"/>
      <c r="AP682" s="75"/>
      <c r="AQ682" s="75"/>
      <c r="AR682" s="75"/>
      <c r="AS682" s="75"/>
      <c r="AT682" s="75"/>
      <c r="AU682" s="75"/>
      <c r="AV682" s="75"/>
      <c r="AW682" s="75"/>
    </row>
    <row r="683" spans="1:49">
      <c r="A683" s="69">
        <v>30133</v>
      </c>
      <c r="B683" s="82">
        <v>-1.78E-2</v>
      </c>
      <c r="C683" s="65">
        <v>-1.9800000000000002E-2</v>
      </c>
      <c r="D683" s="65">
        <v>1.14E-2</v>
      </c>
      <c r="E683" s="65">
        <v>1.2175E-2</v>
      </c>
      <c r="F683" s="65">
        <v>1.2675000000000001E-2</v>
      </c>
      <c r="G683" s="65">
        <v>1.2425000000000002E-2</v>
      </c>
      <c r="H683" s="65">
        <v>1.3716666666666669E-2</v>
      </c>
      <c r="I683" s="65">
        <f t="shared" si="110"/>
        <v>-2.92E-2</v>
      </c>
      <c r="J683" s="65">
        <f t="shared" si="114"/>
        <v>-3.0225000000000002E-2</v>
      </c>
      <c r="K683" s="65">
        <f t="shared" si="115"/>
        <v>-3.3516666666666667E-2</v>
      </c>
      <c r="L683" s="73">
        <f t="shared" si="111"/>
        <v>-0.13267654690982034</v>
      </c>
      <c r="M683" s="73">
        <f t="shared" si="112"/>
        <v>0.1368</v>
      </c>
      <c r="N683" s="73">
        <f t="shared" si="116"/>
        <v>0.14910000000000001</v>
      </c>
      <c r="O683" s="74">
        <f t="shared" si="113"/>
        <v>-0.26947654690982037</v>
      </c>
      <c r="P683" s="73">
        <f t="shared" si="117"/>
        <v>-0.28177654690982035</v>
      </c>
      <c r="Q683" s="73">
        <f t="shared" si="118"/>
        <v>4.7917339828896122E-2</v>
      </c>
      <c r="R683" s="73">
        <f t="shared" si="119"/>
        <v>0.16460000000000002</v>
      </c>
      <c r="S683" s="74">
        <f t="shared" si="120"/>
        <v>-0.1166826601711039</v>
      </c>
      <c r="U683" s="75"/>
      <c r="V683" s="75"/>
      <c r="W683" s="75"/>
      <c r="X683" s="75"/>
      <c r="Y683" s="75"/>
      <c r="Z683" s="75"/>
      <c r="AA683" s="75"/>
      <c r="AB683" s="75"/>
      <c r="AC683" s="75"/>
      <c r="AE683" s="75"/>
      <c r="AF683" s="75"/>
      <c r="AG683" s="75"/>
      <c r="AH683" s="75"/>
      <c r="AI683" s="75"/>
      <c r="AJ683" s="75"/>
      <c r="AK683" s="75"/>
      <c r="AL683" s="75"/>
      <c r="AM683" s="75"/>
      <c r="AO683" s="75"/>
      <c r="AP683" s="75"/>
      <c r="AQ683" s="75"/>
      <c r="AR683" s="75"/>
      <c r="AS683" s="75"/>
      <c r="AT683" s="75"/>
      <c r="AU683" s="75"/>
      <c r="AV683" s="75"/>
      <c r="AW683" s="75"/>
    </row>
    <row r="684" spans="1:49">
      <c r="A684" s="69">
        <v>30164</v>
      </c>
      <c r="B684" s="82">
        <v>0.12139999999999999</v>
      </c>
      <c r="C684" s="65">
        <v>0.1211</v>
      </c>
      <c r="D684" s="65">
        <v>1.1199999999999998E-2</v>
      </c>
      <c r="E684" s="65">
        <v>1.1425000000000001E-2</v>
      </c>
      <c r="F684" s="65">
        <v>1.2066666666666668E-2</v>
      </c>
      <c r="G684" s="65">
        <v>1.1745833333333336E-2</v>
      </c>
      <c r="H684" s="65">
        <v>1.3266666666666666E-2</v>
      </c>
      <c r="I684" s="65">
        <f t="shared" si="110"/>
        <v>0.11019999999999999</v>
      </c>
      <c r="J684" s="65">
        <f t="shared" si="114"/>
        <v>0.10965416666666666</v>
      </c>
      <c r="K684" s="65">
        <f t="shared" si="115"/>
        <v>0.10783333333333334</v>
      </c>
      <c r="L684" s="73">
        <f t="shared" si="111"/>
        <v>3.2172896418685593E-2</v>
      </c>
      <c r="M684" s="73">
        <f t="shared" si="112"/>
        <v>0.13439999999999996</v>
      </c>
      <c r="N684" s="73">
        <f t="shared" si="116"/>
        <v>0.14095000000000002</v>
      </c>
      <c r="O684" s="74">
        <f t="shared" si="113"/>
        <v>-0.10222710358131437</v>
      </c>
      <c r="P684" s="73">
        <f t="shared" si="117"/>
        <v>-0.10877710358131443</v>
      </c>
      <c r="Q684" s="73">
        <f t="shared" si="118"/>
        <v>0.17764648123714455</v>
      </c>
      <c r="R684" s="73">
        <f t="shared" si="119"/>
        <v>0.15920000000000001</v>
      </c>
      <c r="S684" s="74">
        <f t="shared" si="120"/>
        <v>1.8446481237144541E-2</v>
      </c>
      <c r="U684" s="75"/>
      <c r="V684" s="75"/>
      <c r="W684" s="75"/>
      <c r="X684" s="75"/>
      <c r="Y684" s="75"/>
      <c r="Z684" s="75"/>
      <c r="AA684" s="75"/>
      <c r="AB684" s="75"/>
      <c r="AC684" s="75"/>
      <c r="AE684" s="75"/>
      <c r="AF684" s="75"/>
      <c r="AG684" s="75"/>
      <c r="AH684" s="75"/>
      <c r="AI684" s="75"/>
      <c r="AJ684" s="75"/>
      <c r="AK684" s="75"/>
      <c r="AL684" s="75"/>
      <c r="AM684" s="75"/>
      <c r="AO684" s="75"/>
      <c r="AP684" s="75"/>
      <c r="AQ684" s="75"/>
      <c r="AR684" s="75"/>
      <c r="AS684" s="75"/>
      <c r="AT684" s="75"/>
      <c r="AU684" s="75"/>
      <c r="AV684" s="75"/>
      <c r="AW684" s="75"/>
    </row>
    <row r="685" spans="1:49">
      <c r="A685" s="69">
        <v>30195</v>
      </c>
      <c r="B685" s="82">
        <v>1.2500000000000001E-2</v>
      </c>
      <c r="C685" s="65">
        <v>5.1999999999999998E-3</v>
      </c>
      <c r="D685" s="65">
        <v>0.01</v>
      </c>
      <c r="E685" s="65">
        <v>1.0783333333333334E-2</v>
      </c>
      <c r="F685" s="65">
        <v>1.1433333333333334E-2</v>
      </c>
      <c r="G685" s="65">
        <v>1.1108333333333333E-2</v>
      </c>
      <c r="H685" s="65">
        <v>1.2875000000000001E-2</v>
      </c>
      <c r="I685" s="65">
        <f t="shared" si="110"/>
        <v>2.5000000000000005E-3</v>
      </c>
      <c r="J685" s="65">
        <f t="shared" si="114"/>
        <v>1.3916666666666678E-3</v>
      </c>
      <c r="K685" s="65">
        <f t="shared" si="115"/>
        <v>-7.6750000000000013E-3</v>
      </c>
      <c r="L685" s="73">
        <f t="shared" si="111"/>
        <v>9.9269020325990276E-2</v>
      </c>
      <c r="M685" s="73">
        <f t="shared" si="112"/>
        <v>0.12</v>
      </c>
      <c r="N685" s="73">
        <f t="shared" si="116"/>
        <v>0.1333</v>
      </c>
      <c r="O685" s="74">
        <f t="shared" si="113"/>
        <v>-2.073097967400972E-2</v>
      </c>
      <c r="P685" s="73">
        <f t="shared" si="117"/>
        <v>-3.4030979674009726E-2</v>
      </c>
      <c r="Q685" s="73">
        <f t="shared" si="118"/>
        <v>0.2342511134809484</v>
      </c>
      <c r="R685" s="73">
        <f t="shared" si="119"/>
        <v>0.15450000000000003</v>
      </c>
      <c r="S685" s="74">
        <f t="shared" si="120"/>
        <v>7.9751113480948377E-2</v>
      </c>
      <c r="U685" s="75"/>
      <c r="V685" s="75"/>
      <c r="W685" s="75"/>
      <c r="X685" s="75"/>
      <c r="Y685" s="75"/>
      <c r="Z685" s="75"/>
      <c r="AA685" s="75"/>
      <c r="AB685" s="75"/>
      <c r="AC685" s="75"/>
      <c r="AE685" s="75"/>
      <c r="AF685" s="75"/>
      <c r="AG685" s="75"/>
      <c r="AH685" s="75"/>
      <c r="AI685" s="75"/>
      <c r="AJ685" s="75"/>
      <c r="AK685" s="75"/>
      <c r="AL685" s="75"/>
      <c r="AM685" s="75"/>
      <c r="AO685" s="75"/>
      <c r="AP685" s="75"/>
      <c r="AQ685" s="75"/>
      <c r="AR685" s="75"/>
      <c r="AS685" s="75"/>
      <c r="AT685" s="75"/>
      <c r="AU685" s="75"/>
      <c r="AV685" s="75"/>
      <c r="AW685" s="75"/>
    </row>
    <row r="686" spans="1:49">
      <c r="A686" s="69">
        <v>30225</v>
      </c>
      <c r="B686" s="82">
        <v>0.11509999999999999</v>
      </c>
      <c r="C686" s="65">
        <v>6.59E-2</v>
      </c>
      <c r="D686" s="65">
        <v>9.1000000000000004E-3</v>
      </c>
      <c r="E686" s="65">
        <v>1.01E-2</v>
      </c>
      <c r="F686" s="65">
        <v>1.0808333333333333E-2</v>
      </c>
      <c r="G686" s="65">
        <v>1.0454166666666667E-2</v>
      </c>
      <c r="H686" s="65">
        <v>1.2486666666666667E-2</v>
      </c>
      <c r="I686" s="65">
        <f t="shared" si="110"/>
        <v>0.106</v>
      </c>
      <c r="J686" s="65">
        <f t="shared" si="114"/>
        <v>0.10464583333333333</v>
      </c>
      <c r="K686" s="65">
        <f t="shared" si="115"/>
        <v>5.3413333333333333E-2</v>
      </c>
      <c r="L686" s="73">
        <f t="shared" si="111"/>
        <v>0.16299324911338875</v>
      </c>
      <c r="M686" s="73">
        <f t="shared" si="112"/>
        <v>0.10920000000000001</v>
      </c>
      <c r="N686" s="73">
        <f t="shared" si="116"/>
        <v>0.12545000000000001</v>
      </c>
      <c r="O686" s="74">
        <f t="shared" si="113"/>
        <v>5.3793249113388744E-2</v>
      </c>
      <c r="P686" s="73">
        <f t="shared" si="117"/>
        <v>3.7543249113388744E-2</v>
      </c>
      <c r="Q686" s="73">
        <f t="shared" si="118"/>
        <v>0.23913371183888388</v>
      </c>
      <c r="R686" s="73">
        <f t="shared" si="119"/>
        <v>0.14984</v>
      </c>
      <c r="S686" s="74">
        <f t="shared" si="120"/>
        <v>8.9293711838883877E-2</v>
      </c>
      <c r="U686" s="75"/>
      <c r="V686" s="75"/>
      <c r="W686" s="75"/>
      <c r="X686" s="75"/>
      <c r="Y686" s="75"/>
      <c r="Z686" s="75"/>
      <c r="AA686" s="75"/>
      <c r="AB686" s="75"/>
      <c r="AC686" s="75"/>
      <c r="AE686" s="75"/>
      <c r="AF686" s="75"/>
      <c r="AG686" s="75"/>
      <c r="AH686" s="75"/>
      <c r="AI686" s="75"/>
      <c r="AJ686" s="75"/>
      <c r="AK686" s="75"/>
      <c r="AL686" s="75"/>
      <c r="AM686" s="75"/>
      <c r="AO686" s="75"/>
      <c r="AP686" s="75"/>
      <c r="AQ686" s="75"/>
      <c r="AR686" s="75"/>
      <c r="AS686" s="75"/>
      <c r="AT686" s="75"/>
      <c r="AU686" s="75"/>
      <c r="AV686" s="75"/>
      <c r="AW686" s="75"/>
    </row>
    <row r="687" spans="1:49">
      <c r="A687" s="69">
        <v>30256</v>
      </c>
      <c r="B687" s="82">
        <v>4.0399999999999998E-2</v>
      </c>
      <c r="C687" s="65">
        <v>1.6999999999999993E-3</v>
      </c>
      <c r="D687" s="65">
        <v>9.4999999999999998E-3</v>
      </c>
      <c r="E687" s="65">
        <v>9.7333333333333334E-3</v>
      </c>
      <c r="F687" s="65">
        <v>1.0425E-2</v>
      </c>
      <c r="G687" s="65">
        <v>1.0079166666666665E-2</v>
      </c>
      <c r="H687" s="65">
        <v>1.2052083333333335E-2</v>
      </c>
      <c r="I687" s="65">
        <f t="shared" si="110"/>
        <v>3.0899999999999997E-2</v>
      </c>
      <c r="J687" s="65">
        <f t="shared" si="114"/>
        <v>3.0320833333333332E-2</v>
      </c>
      <c r="K687" s="65">
        <f t="shared" si="115"/>
        <v>-1.0352083333333335E-2</v>
      </c>
      <c r="L687" s="73">
        <f t="shared" si="111"/>
        <v>0.16198806912279773</v>
      </c>
      <c r="M687" s="73">
        <f t="shared" si="112"/>
        <v>0.11399999999999999</v>
      </c>
      <c r="N687" s="73">
        <f t="shared" si="116"/>
        <v>0.12094999999999997</v>
      </c>
      <c r="O687" s="74">
        <f t="shared" si="113"/>
        <v>4.7988069122797739E-2</v>
      </c>
      <c r="P687" s="73">
        <f t="shared" si="117"/>
        <v>4.1038069122797755E-2</v>
      </c>
      <c r="Q687" s="73">
        <f t="shared" si="118"/>
        <v>0.18427653768629915</v>
      </c>
      <c r="R687" s="73">
        <f t="shared" si="119"/>
        <v>0.144625</v>
      </c>
      <c r="S687" s="74">
        <f t="shared" si="120"/>
        <v>3.9651537686299143E-2</v>
      </c>
      <c r="U687" s="75"/>
      <c r="V687" s="75"/>
      <c r="W687" s="75"/>
      <c r="X687" s="75"/>
      <c r="Y687" s="75"/>
      <c r="Z687" s="75"/>
      <c r="AA687" s="75"/>
      <c r="AB687" s="75"/>
      <c r="AC687" s="75"/>
      <c r="AE687" s="75"/>
      <c r="AF687" s="75"/>
      <c r="AG687" s="75"/>
      <c r="AH687" s="75"/>
      <c r="AI687" s="75"/>
      <c r="AJ687" s="75"/>
      <c r="AK687" s="75"/>
      <c r="AL687" s="75"/>
      <c r="AM687" s="75"/>
      <c r="AO687" s="75"/>
      <c r="AP687" s="75"/>
      <c r="AQ687" s="75"/>
      <c r="AR687" s="75"/>
      <c r="AS687" s="75"/>
      <c r="AT687" s="75"/>
      <c r="AU687" s="75"/>
      <c r="AV687" s="75"/>
      <c r="AW687" s="75"/>
    </row>
    <row r="688" spans="1:49">
      <c r="A688" s="69">
        <v>30286</v>
      </c>
      <c r="B688" s="82">
        <v>1.9300000000000001E-2</v>
      </c>
      <c r="C688" s="65">
        <v>3.5999999999999997E-2</v>
      </c>
      <c r="D688" s="65">
        <v>9.2999999999999992E-3</v>
      </c>
      <c r="E688" s="65">
        <v>9.8583333333333335E-3</v>
      </c>
      <c r="F688" s="65">
        <v>1.0366666666666666E-2</v>
      </c>
      <c r="G688" s="65">
        <v>1.01125E-2</v>
      </c>
      <c r="H688" s="65">
        <v>1.2021333333333334E-2</v>
      </c>
      <c r="I688" s="65">
        <f t="shared" si="110"/>
        <v>1.0000000000000002E-2</v>
      </c>
      <c r="J688" s="65">
        <f t="shared" si="114"/>
        <v>9.1875000000000012E-3</v>
      </c>
      <c r="K688" s="65">
        <f t="shared" si="115"/>
        <v>2.3978666666666662E-2</v>
      </c>
      <c r="L688" s="73">
        <f t="shared" si="111"/>
        <v>0.21553205958217148</v>
      </c>
      <c r="M688" s="73">
        <f t="shared" si="112"/>
        <v>0.11159999999999999</v>
      </c>
      <c r="N688" s="73">
        <f t="shared" si="116"/>
        <v>0.12135</v>
      </c>
      <c r="O688" s="74">
        <f t="shared" si="113"/>
        <v>0.10393205958217148</v>
      </c>
      <c r="P688" s="73">
        <f t="shared" si="117"/>
        <v>9.4182059582171476E-2</v>
      </c>
      <c r="Q688" s="73">
        <f t="shared" si="118"/>
        <v>0.26550850236514245</v>
      </c>
      <c r="R688" s="73">
        <f t="shared" si="119"/>
        <v>0.144256</v>
      </c>
      <c r="S688" s="74">
        <f t="shared" si="120"/>
        <v>0.12125250236514246</v>
      </c>
      <c r="U688" s="75"/>
      <c r="V688" s="75"/>
      <c r="W688" s="75"/>
      <c r="X688" s="75"/>
      <c r="Y688" s="75"/>
      <c r="Z688" s="75"/>
      <c r="AA688" s="75"/>
      <c r="AB688" s="75"/>
      <c r="AC688" s="75"/>
      <c r="AE688" s="75"/>
      <c r="AF688" s="75"/>
      <c r="AG688" s="75"/>
      <c r="AH688" s="75"/>
      <c r="AI688" s="75"/>
      <c r="AJ688" s="75"/>
      <c r="AK688" s="75"/>
      <c r="AL688" s="75"/>
      <c r="AM688" s="75"/>
      <c r="AO688" s="75"/>
      <c r="AP688" s="75"/>
      <c r="AQ688" s="75"/>
      <c r="AR688" s="75"/>
      <c r="AS688" s="75"/>
      <c r="AT688" s="75"/>
      <c r="AU688" s="75"/>
      <c r="AV688" s="75"/>
      <c r="AW688" s="75"/>
    </row>
    <row r="689" spans="1:49">
      <c r="A689" s="69">
        <v>30317</v>
      </c>
      <c r="B689" s="82">
        <v>3.7199999999999997E-2</v>
      </c>
      <c r="C689" s="65">
        <v>3.7199999999999997E-2</v>
      </c>
      <c r="D689" s="65">
        <v>8.6999999999999994E-3</v>
      </c>
      <c r="E689" s="65">
        <v>9.8249999999999987E-3</v>
      </c>
      <c r="F689" s="65">
        <v>1.0291666666666666E-2</v>
      </c>
      <c r="G689" s="65">
        <v>1.0058333333333334E-2</v>
      </c>
      <c r="H689" s="65">
        <v>1.18675E-2</v>
      </c>
      <c r="I689" s="65">
        <f t="shared" si="110"/>
        <v>2.8499999999999998E-2</v>
      </c>
      <c r="J689" s="65">
        <f t="shared" si="114"/>
        <v>2.7141666666666661E-2</v>
      </c>
      <c r="K689" s="65">
        <f t="shared" si="115"/>
        <v>2.5332499999999997E-2</v>
      </c>
      <c r="L689" s="73">
        <f t="shared" si="111"/>
        <v>0.27748490444688256</v>
      </c>
      <c r="M689" s="73">
        <f t="shared" si="112"/>
        <v>0.10439999999999999</v>
      </c>
      <c r="N689" s="73">
        <f t="shared" si="116"/>
        <v>0.1207</v>
      </c>
      <c r="O689" s="74">
        <f t="shared" si="113"/>
        <v>0.17308490444688257</v>
      </c>
      <c r="P689" s="73">
        <f t="shared" si="117"/>
        <v>0.15678490444688256</v>
      </c>
      <c r="Q689" s="73">
        <f t="shared" si="118"/>
        <v>0.30774675565719423</v>
      </c>
      <c r="R689" s="73">
        <f t="shared" si="119"/>
        <v>0.14240999999999998</v>
      </c>
      <c r="S689" s="74">
        <f t="shared" si="120"/>
        <v>0.16533675565719425</v>
      </c>
      <c r="U689" s="75"/>
      <c r="V689" s="75"/>
      <c r="W689" s="75"/>
      <c r="X689" s="75"/>
      <c r="Y689" s="75"/>
      <c r="Z689" s="75"/>
      <c r="AA689" s="75"/>
      <c r="AB689" s="75"/>
      <c r="AC689" s="75"/>
      <c r="AE689" s="75"/>
      <c r="AF689" s="75"/>
      <c r="AG689" s="75"/>
      <c r="AH689" s="75"/>
      <c r="AI689" s="75"/>
      <c r="AJ689" s="75"/>
      <c r="AK689" s="75"/>
      <c r="AL689" s="75"/>
      <c r="AM689" s="75"/>
      <c r="AO689" s="75"/>
      <c r="AP689" s="75"/>
      <c r="AQ689" s="75"/>
      <c r="AR689" s="75"/>
      <c r="AS689" s="75"/>
      <c r="AT689" s="75"/>
      <c r="AU689" s="75"/>
      <c r="AV689" s="75"/>
      <c r="AW689" s="75"/>
    </row>
    <row r="690" spans="1:49">
      <c r="A690" s="69">
        <v>30348</v>
      </c>
      <c r="B690" s="82">
        <v>2.29E-2</v>
      </c>
      <c r="C690" s="65">
        <v>-4.9999999999999871E-4</v>
      </c>
      <c r="D690" s="65">
        <v>8.0999999999999996E-3</v>
      </c>
      <c r="E690" s="65">
        <v>1.0008333333333333E-2</v>
      </c>
      <c r="F690" s="65">
        <v>1.0483333333333334E-2</v>
      </c>
      <c r="G690" s="65">
        <v>1.0245833333333332E-2</v>
      </c>
      <c r="H690" s="65">
        <v>1.1898250000000001E-2</v>
      </c>
      <c r="I690" s="65">
        <f t="shared" si="110"/>
        <v>1.4800000000000001E-2</v>
      </c>
      <c r="J690" s="65">
        <f t="shared" si="114"/>
        <v>1.2654166666666668E-2</v>
      </c>
      <c r="K690" s="65">
        <f t="shared" si="115"/>
        <v>-1.239825E-2</v>
      </c>
      <c r="L690" s="73">
        <f t="shared" si="111"/>
        <v>0.38411112038842865</v>
      </c>
      <c r="M690" s="73">
        <f t="shared" si="112"/>
        <v>9.7199999999999995E-2</v>
      </c>
      <c r="N690" s="73">
        <f t="shared" si="116"/>
        <v>0.12294999999999999</v>
      </c>
      <c r="O690" s="74">
        <f t="shared" si="113"/>
        <v>0.28691112038842864</v>
      </c>
      <c r="P690" s="73">
        <f t="shared" si="117"/>
        <v>0.26116112038842865</v>
      </c>
      <c r="Q690" s="73">
        <f t="shared" si="118"/>
        <v>0.31168377549359283</v>
      </c>
      <c r="R690" s="73">
        <f t="shared" si="119"/>
        <v>0.14277900000000002</v>
      </c>
      <c r="S690" s="74">
        <f t="shared" si="120"/>
        <v>0.16890477549359281</v>
      </c>
      <c r="U690" s="75"/>
      <c r="V690" s="75"/>
      <c r="W690" s="75"/>
      <c r="X690" s="75"/>
      <c r="Y690" s="75"/>
      <c r="Z690" s="75"/>
      <c r="AA690" s="75"/>
      <c r="AB690" s="75"/>
      <c r="AC690" s="75"/>
      <c r="AE690" s="75"/>
      <c r="AF690" s="75"/>
      <c r="AG690" s="75"/>
      <c r="AH690" s="75"/>
      <c r="AI690" s="75"/>
      <c r="AJ690" s="75"/>
      <c r="AK690" s="75"/>
      <c r="AL690" s="75"/>
      <c r="AM690" s="75"/>
      <c r="AO690" s="75"/>
      <c r="AP690" s="75"/>
      <c r="AQ690" s="75"/>
      <c r="AR690" s="75"/>
      <c r="AS690" s="75"/>
      <c r="AT690" s="75"/>
      <c r="AU690" s="75"/>
      <c r="AV690" s="75"/>
      <c r="AW690" s="75"/>
    </row>
    <row r="691" spans="1:49">
      <c r="A691" s="69">
        <v>30376</v>
      </c>
      <c r="B691" s="82">
        <v>3.6900000000000002E-2</v>
      </c>
      <c r="C691" s="65">
        <v>1.7000000000000001E-3</v>
      </c>
      <c r="D691" s="65">
        <v>8.8999999999999999E-3</v>
      </c>
      <c r="E691" s="65">
        <v>9.7750000000000007E-3</v>
      </c>
      <c r="F691" s="65">
        <v>1.0266666666666667E-2</v>
      </c>
      <c r="G691" s="65">
        <v>1.0020833333333333E-2</v>
      </c>
      <c r="H691" s="65">
        <v>1.1689499999999999E-2</v>
      </c>
      <c r="I691" s="65">
        <f t="shared" si="110"/>
        <v>2.8000000000000004E-2</v>
      </c>
      <c r="J691" s="65">
        <f t="shared" si="114"/>
        <v>2.6879166666666669E-2</v>
      </c>
      <c r="K691" s="65">
        <f t="shared" si="115"/>
        <v>-9.9894999999999984E-3</v>
      </c>
      <c r="L691" s="73">
        <f t="shared" si="111"/>
        <v>0.44268679204941863</v>
      </c>
      <c r="M691" s="73">
        <f t="shared" si="112"/>
        <v>0.10680000000000001</v>
      </c>
      <c r="N691" s="73">
        <f t="shared" si="116"/>
        <v>0.12025</v>
      </c>
      <c r="O691" s="74">
        <f t="shared" si="113"/>
        <v>0.33588679204941863</v>
      </c>
      <c r="P691" s="73">
        <f t="shared" si="117"/>
        <v>0.32243679204941866</v>
      </c>
      <c r="Q691" s="73">
        <f t="shared" si="118"/>
        <v>0.29220460062149134</v>
      </c>
      <c r="R691" s="73">
        <f t="shared" si="119"/>
        <v>0.14027399999999998</v>
      </c>
      <c r="S691" s="74">
        <f t="shared" si="120"/>
        <v>0.15193060062149136</v>
      </c>
      <c r="U691" s="75"/>
      <c r="V691" s="75"/>
      <c r="W691" s="75"/>
      <c r="X691" s="75"/>
      <c r="Y691" s="75"/>
      <c r="Z691" s="75"/>
      <c r="AA691" s="75"/>
      <c r="AB691" s="75"/>
      <c r="AC691" s="75"/>
      <c r="AE691" s="75"/>
      <c r="AF691" s="75"/>
      <c r="AG691" s="75"/>
      <c r="AH691" s="75"/>
      <c r="AI691" s="75"/>
      <c r="AJ691" s="75"/>
      <c r="AK691" s="75"/>
      <c r="AL691" s="75"/>
      <c r="AM691" s="75"/>
      <c r="AO691" s="75"/>
      <c r="AP691" s="75"/>
      <c r="AQ691" s="75"/>
      <c r="AR691" s="75"/>
      <c r="AS691" s="75"/>
      <c r="AT691" s="75"/>
      <c r="AU691" s="75"/>
      <c r="AV691" s="75"/>
      <c r="AW691" s="75"/>
    </row>
    <row r="692" spans="1:49">
      <c r="A692" s="69">
        <v>30407</v>
      </c>
      <c r="B692" s="82">
        <v>7.8799999999999995E-2</v>
      </c>
      <c r="C692" s="65">
        <v>5.7099999999999998E-2</v>
      </c>
      <c r="D692" s="65">
        <v>8.5000000000000006E-3</v>
      </c>
      <c r="E692" s="65">
        <v>9.5916666666666667E-3</v>
      </c>
      <c r="F692" s="65">
        <v>1.0050000000000002E-2</v>
      </c>
      <c r="G692" s="65">
        <v>9.8208333333333342E-3</v>
      </c>
      <c r="H692" s="65">
        <v>1.1364583333333334E-2</v>
      </c>
      <c r="I692" s="65">
        <f t="shared" si="110"/>
        <v>7.0300000000000001E-2</v>
      </c>
      <c r="J692" s="65">
        <f t="shared" si="114"/>
        <v>6.8979166666666661E-2</v>
      </c>
      <c r="K692" s="65">
        <f t="shared" si="115"/>
        <v>4.5735416666666667E-2</v>
      </c>
      <c r="L692" s="73">
        <f t="shared" si="111"/>
        <v>0.48906478306822909</v>
      </c>
      <c r="M692" s="73">
        <f t="shared" si="112"/>
        <v>0.10200000000000001</v>
      </c>
      <c r="N692" s="73">
        <f t="shared" si="116"/>
        <v>0.11785000000000001</v>
      </c>
      <c r="O692" s="74">
        <f t="shared" si="113"/>
        <v>0.38706478306822911</v>
      </c>
      <c r="P692" s="73">
        <f t="shared" si="117"/>
        <v>0.37121478306822908</v>
      </c>
      <c r="Q692" s="73">
        <f t="shared" si="118"/>
        <v>0.29502226328875514</v>
      </c>
      <c r="R692" s="73">
        <f t="shared" si="119"/>
        <v>0.13637500000000002</v>
      </c>
      <c r="S692" s="74">
        <f t="shared" si="120"/>
        <v>0.15864726328875511</v>
      </c>
      <c r="U692" s="75"/>
      <c r="V692" s="75"/>
      <c r="W692" s="75"/>
      <c r="X692" s="75"/>
      <c r="Y692" s="75"/>
      <c r="Z692" s="75"/>
      <c r="AA692" s="75"/>
      <c r="AB692" s="75"/>
      <c r="AC692" s="75"/>
      <c r="AE692" s="75"/>
      <c r="AF692" s="75"/>
      <c r="AG692" s="75"/>
      <c r="AH692" s="75"/>
      <c r="AI692" s="75"/>
      <c r="AJ692" s="75"/>
      <c r="AK692" s="75"/>
      <c r="AL692" s="75"/>
      <c r="AM692" s="75"/>
      <c r="AO692" s="75"/>
      <c r="AP692" s="75"/>
      <c r="AQ692" s="75"/>
      <c r="AR692" s="75"/>
      <c r="AS692" s="75"/>
      <c r="AT692" s="75"/>
      <c r="AU692" s="75"/>
      <c r="AV692" s="75"/>
      <c r="AW692" s="75"/>
    </row>
    <row r="693" spans="1:49">
      <c r="A693" s="69">
        <v>30437</v>
      </c>
      <c r="B693" s="82">
        <v>-8.6999999999999994E-3</v>
      </c>
      <c r="C693" s="65">
        <v>1.2400000000000001E-2</v>
      </c>
      <c r="D693" s="65">
        <v>9.1000000000000004E-3</v>
      </c>
      <c r="E693" s="65">
        <v>9.5500000000000012E-3</v>
      </c>
      <c r="F693" s="65">
        <v>9.9583333333333329E-3</v>
      </c>
      <c r="G693" s="65">
        <v>9.7541666666666662E-3</v>
      </c>
      <c r="H693" s="65">
        <v>1.1242833333333334E-2</v>
      </c>
      <c r="I693" s="65">
        <f t="shared" si="110"/>
        <v>-1.78E-2</v>
      </c>
      <c r="J693" s="65">
        <f t="shared" si="114"/>
        <v>-1.8454166666666667E-2</v>
      </c>
      <c r="K693" s="65">
        <f t="shared" si="115"/>
        <v>1.1571666666666675E-3</v>
      </c>
      <c r="L693" s="73">
        <f t="shared" si="111"/>
        <v>0.52822229988149449</v>
      </c>
      <c r="M693" s="73">
        <f t="shared" si="112"/>
        <v>0.10920000000000001</v>
      </c>
      <c r="N693" s="73">
        <f t="shared" si="116"/>
        <v>0.11704999999999999</v>
      </c>
      <c r="O693" s="74">
        <f t="shared" si="113"/>
        <v>0.41902229988149448</v>
      </c>
      <c r="P693" s="73">
        <f t="shared" si="117"/>
        <v>0.41117229988149451</v>
      </c>
      <c r="Q693" s="73">
        <f t="shared" si="118"/>
        <v>0.33606495399320813</v>
      </c>
      <c r="R693" s="73">
        <f t="shared" si="119"/>
        <v>0.13491400000000001</v>
      </c>
      <c r="S693" s="74">
        <f t="shared" si="120"/>
        <v>0.20115095399320812</v>
      </c>
      <c r="U693" s="75"/>
      <c r="V693" s="75"/>
      <c r="W693" s="75"/>
      <c r="X693" s="75"/>
      <c r="Y693" s="75"/>
      <c r="Z693" s="75"/>
      <c r="AA693" s="75"/>
      <c r="AB693" s="75"/>
      <c r="AC693" s="75"/>
      <c r="AE693" s="75"/>
      <c r="AF693" s="75"/>
      <c r="AG693" s="75"/>
      <c r="AH693" s="75"/>
      <c r="AI693" s="75"/>
      <c r="AJ693" s="75"/>
      <c r="AK693" s="75"/>
      <c r="AL693" s="75"/>
      <c r="AM693" s="75"/>
      <c r="AO693" s="75"/>
      <c r="AP693" s="75"/>
      <c r="AQ693" s="75"/>
      <c r="AR693" s="75"/>
      <c r="AS693" s="75"/>
      <c r="AT693" s="75"/>
      <c r="AU693" s="75"/>
      <c r="AV693" s="75"/>
      <c r="AW693" s="75"/>
    </row>
    <row r="694" spans="1:49">
      <c r="A694" s="69">
        <v>30468</v>
      </c>
      <c r="B694" s="82">
        <v>3.8899999999999997E-2</v>
      </c>
      <c r="C694" s="65">
        <v>-1.23E-2</v>
      </c>
      <c r="D694" s="65">
        <v>8.9999999999999993E-3</v>
      </c>
      <c r="E694" s="65">
        <v>9.7833333333333331E-3</v>
      </c>
      <c r="F694" s="65">
        <v>1.0125E-2</v>
      </c>
      <c r="G694" s="65">
        <v>9.9541666666666667E-3</v>
      </c>
      <c r="H694" s="65">
        <v>1.1372750000000001E-2</v>
      </c>
      <c r="I694" s="65">
        <f t="shared" si="110"/>
        <v>2.9899999999999996E-2</v>
      </c>
      <c r="J694" s="65">
        <f t="shared" si="114"/>
        <v>2.894583333333333E-2</v>
      </c>
      <c r="K694" s="65">
        <f t="shared" si="115"/>
        <v>-2.3672749999999999E-2</v>
      </c>
      <c r="L694" s="73">
        <f t="shared" si="111"/>
        <v>0.6118478653267867</v>
      </c>
      <c r="M694" s="73">
        <f t="shared" si="112"/>
        <v>0.10799999999999998</v>
      </c>
      <c r="N694" s="73">
        <f t="shared" si="116"/>
        <v>0.11945</v>
      </c>
      <c r="O694" s="74">
        <f t="shared" si="113"/>
        <v>0.50384786532678671</v>
      </c>
      <c r="P694" s="73">
        <f t="shared" si="117"/>
        <v>0.4923978653267867</v>
      </c>
      <c r="Q694" s="73">
        <f t="shared" si="118"/>
        <v>0.3412250788282265</v>
      </c>
      <c r="R694" s="73">
        <f t="shared" si="119"/>
        <v>0.13647300000000001</v>
      </c>
      <c r="S694" s="74">
        <f t="shared" si="120"/>
        <v>0.20475207882822649</v>
      </c>
      <c r="U694" s="75"/>
      <c r="V694" s="75"/>
      <c r="W694" s="75"/>
      <c r="X694" s="75"/>
      <c r="Y694" s="75"/>
      <c r="Z694" s="75"/>
      <c r="AA694" s="75"/>
      <c r="AB694" s="75"/>
      <c r="AC694" s="75"/>
      <c r="AE694" s="75"/>
      <c r="AF694" s="75"/>
      <c r="AG694" s="75"/>
      <c r="AH694" s="75"/>
      <c r="AI694" s="75"/>
      <c r="AJ694" s="75"/>
      <c r="AK694" s="75"/>
      <c r="AL694" s="75"/>
      <c r="AM694" s="75"/>
      <c r="AO694" s="75"/>
      <c r="AP694" s="75"/>
      <c r="AQ694" s="75"/>
      <c r="AR694" s="75"/>
      <c r="AS694" s="75"/>
      <c r="AT694" s="75"/>
      <c r="AU694" s="75"/>
      <c r="AV694" s="75"/>
      <c r="AW694" s="75"/>
    </row>
    <row r="695" spans="1:49">
      <c r="A695" s="69">
        <v>30498</v>
      </c>
      <c r="B695" s="82">
        <v>-2.9499999999999998E-2</v>
      </c>
      <c r="C695" s="65">
        <v>3.39E-2</v>
      </c>
      <c r="D695" s="65">
        <v>8.8000000000000005E-3</v>
      </c>
      <c r="E695" s="65">
        <v>1.0125E-2</v>
      </c>
      <c r="F695" s="65">
        <v>1.0324999999999999E-2</v>
      </c>
      <c r="G695" s="65">
        <v>1.0225E-2</v>
      </c>
      <c r="H695" s="65">
        <v>1.1310000000000001E-2</v>
      </c>
      <c r="I695" s="65">
        <f t="shared" si="110"/>
        <v>-3.8300000000000001E-2</v>
      </c>
      <c r="J695" s="65">
        <f t="shared" si="114"/>
        <v>-3.9724999999999996E-2</v>
      </c>
      <c r="K695" s="65">
        <f t="shared" si="115"/>
        <v>2.2589999999999999E-2</v>
      </c>
      <c r="L695" s="73">
        <f t="shared" si="111"/>
        <v>0.59264747841544163</v>
      </c>
      <c r="M695" s="73">
        <f t="shared" si="112"/>
        <v>0.1056</v>
      </c>
      <c r="N695" s="73">
        <f t="shared" si="116"/>
        <v>0.1227</v>
      </c>
      <c r="O695" s="74">
        <f t="shared" si="113"/>
        <v>0.4870474784154416</v>
      </c>
      <c r="P695" s="73">
        <f t="shared" si="117"/>
        <v>0.4699474784154416</v>
      </c>
      <c r="Q695" s="73">
        <f t="shared" si="118"/>
        <v>0.4147037431141638</v>
      </c>
      <c r="R695" s="73">
        <f t="shared" si="119"/>
        <v>0.13572000000000001</v>
      </c>
      <c r="S695" s="74">
        <f t="shared" si="120"/>
        <v>0.2789837431141638</v>
      </c>
      <c r="U695" s="75"/>
      <c r="V695" s="75"/>
      <c r="W695" s="75"/>
      <c r="X695" s="75"/>
      <c r="Y695" s="75"/>
      <c r="Z695" s="75"/>
      <c r="AA695" s="75"/>
      <c r="AB695" s="75"/>
      <c r="AC695" s="75"/>
      <c r="AE695" s="75"/>
      <c r="AF695" s="75"/>
      <c r="AG695" s="75"/>
      <c r="AH695" s="75"/>
      <c r="AI695" s="75"/>
      <c r="AJ695" s="75"/>
      <c r="AK695" s="75"/>
      <c r="AL695" s="75"/>
      <c r="AM695" s="75"/>
      <c r="AO695" s="75"/>
      <c r="AP695" s="75"/>
      <c r="AQ695" s="75"/>
      <c r="AR695" s="75"/>
      <c r="AS695" s="75"/>
      <c r="AT695" s="75"/>
      <c r="AU695" s="75"/>
      <c r="AV695" s="75"/>
      <c r="AW695" s="75"/>
    </row>
    <row r="696" spans="1:49">
      <c r="A696" s="69">
        <v>30529</v>
      </c>
      <c r="B696" s="82">
        <v>1.4999999999999999E-2</v>
      </c>
      <c r="C696" s="65">
        <v>4.0000000000000001E-3</v>
      </c>
      <c r="D696" s="65">
        <v>1.03E-2</v>
      </c>
      <c r="E696" s="65">
        <v>1.0425E-2</v>
      </c>
      <c r="F696" s="65">
        <v>1.06E-2</v>
      </c>
      <c r="G696" s="65">
        <v>1.0512500000000001E-2</v>
      </c>
      <c r="H696" s="65">
        <v>1.1305833333333333E-2</v>
      </c>
      <c r="I696" s="65">
        <f t="shared" si="110"/>
        <v>4.6999999999999993E-3</v>
      </c>
      <c r="J696" s="65">
        <f t="shared" si="114"/>
        <v>4.4874999999999984E-3</v>
      </c>
      <c r="K696" s="65">
        <f t="shared" si="115"/>
        <v>-7.3058333333333326E-3</v>
      </c>
      <c r="L696" s="73">
        <f t="shared" si="111"/>
        <v>0.44153485874056764</v>
      </c>
      <c r="M696" s="73">
        <f t="shared" si="112"/>
        <v>0.1236</v>
      </c>
      <c r="N696" s="73">
        <f t="shared" si="116"/>
        <v>0.12615000000000001</v>
      </c>
      <c r="O696" s="74">
        <f t="shared" si="113"/>
        <v>0.31793485874056765</v>
      </c>
      <c r="P696" s="73">
        <f t="shared" si="117"/>
        <v>0.31538485874056765</v>
      </c>
      <c r="Q696" s="73">
        <f t="shared" si="118"/>
        <v>0.26693654275855905</v>
      </c>
      <c r="R696" s="73">
        <f t="shared" si="119"/>
        <v>0.13566999999999999</v>
      </c>
      <c r="S696" s="74">
        <f t="shared" si="120"/>
        <v>0.13126654275855906</v>
      </c>
      <c r="U696" s="75"/>
      <c r="V696" s="75"/>
      <c r="W696" s="75"/>
      <c r="X696" s="75"/>
      <c r="Y696" s="75"/>
      <c r="Z696" s="75"/>
      <c r="AA696" s="75"/>
      <c r="AB696" s="75"/>
      <c r="AC696" s="75"/>
      <c r="AE696" s="75"/>
      <c r="AF696" s="75"/>
      <c r="AG696" s="75"/>
      <c r="AH696" s="75"/>
      <c r="AI696" s="75"/>
      <c r="AJ696" s="75"/>
      <c r="AK696" s="75"/>
      <c r="AL696" s="75"/>
      <c r="AM696" s="75"/>
      <c r="AO696" s="75"/>
      <c r="AP696" s="75"/>
      <c r="AQ696" s="75"/>
      <c r="AR696" s="75"/>
      <c r="AS696" s="75"/>
      <c r="AT696" s="75"/>
      <c r="AU696" s="75"/>
      <c r="AV696" s="75"/>
      <c r="AW696" s="75"/>
    </row>
    <row r="697" spans="1:49">
      <c r="A697" s="69">
        <v>30560</v>
      </c>
      <c r="B697" s="82">
        <v>1.38E-2</v>
      </c>
      <c r="C697" s="65">
        <v>4.4500000000000005E-2</v>
      </c>
      <c r="D697" s="65">
        <v>9.5999999999999992E-3</v>
      </c>
      <c r="E697" s="65">
        <v>1.0308333333333333E-2</v>
      </c>
      <c r="F697" s="65">
        <v>1.0516666666666665E-2</v>
      </c>
      <c r="G697" s="65">
        <v>1.0412499999999998E-2</v>
      </c>
      <c r="H697" s="65">
        <v>1.1197250000000001E-2</v>
      </c>
      <c r="I697" s="65">
        <f t="shared" si="110"/>
        <v>4.2000000000000006E-3</v>
      </c>
      <c r="J697" s="65">
        <f t="shared" si="114"/>
        <v>3.3875000000000016E-3</v>
      </c>
      <c r="K697" s="65">
        <f t="shared" si="115"/>
        <v>3.3302750000000006E-2</v>
      </c>
      <c r="L697" s="73">
        <f t="shared" si="111"/>
        <v>0.44338571831228424</v>
      </c>
      <c r="M697" s="73">
        <f t="shared" si="112"/>
        <v>0.1152</v>
      </c>
      <c r="N697" s="73">
        <f t="shared" si="116"/>
        <v>0.12494999999999998</v>
      </c>
      <c r="O697" s="74">
        <f t="shared" si="113"/>
        <v>0.32818571831228427</v>
      </c>
      <c r="P697" s="73">
        <f t="shared" si="117"/>
        <v>0.31843571831228423</v>
      </c>
      <c r="Q697" s="73">
        <f t="shared" si="118"/>
        <v>0.31646957711034052</v>
      </c>
      <c r="R697" s="73">
        <f t="shared" si="119"/>
        <v>0.13436700000000001</v>
      </c>
      <c r="S697" s="74">
        <f t="shared" si="120"/>
        <v>0.1821025771103405</v>
      </c>
      <c r="U697" s="75"/>
      <c r="V697" s="75"/>
      <c r="W697" s="75"/>
      <c r="X697" s="75"/>
      <c r="Y697" s="75"/>
      <c r="Z697" s="75"/>
      <c r="AA697" s="75"/>
      <c r="AB697" s="75"/>
      <c r="AC697" s="75"/>
      <c r="AE697" s="75"/>
      <c r="AF697" s="75"/>
      <c r="AG697" s="75"/>
      <c r="AH697" s="75"/>
      <c r="AI697" s="75"/>
      <c r="AJ697" s="75"/>
      <c r="AK697" s="75"/>
      <c r="AL697" s="75"/>
      <c r="AM697" s="75"/>
      <c r="AO697" s="75"/>
      <c r="AP697" s="75"/>
      <c r="AQ697" s="75"/>
      <c r="AR697" s="75"/>
      <c r="AS697" s="75"/>
      <c r="AT697" s="75"/>
      <c r="AU697" s="75"/>
      <c r="AV697" s="75"/>
      <c r="AW697" s="75"/>
    </row>
    <row r="698" spans="1:49">
      <c r="A698" s="69">
        <v>30590</v>
      </c>
      <c r="B698" s="82">
        <v>-1.1599999999999999E-2</v>
      </c>
      <c r="C698" s="65">
        <v>5.3199999999999997E-2</v>
      </c>
      <c r="D698" s="65">
        <v>9.4999999999999998E-3</v>
      </c>
      <c r="E698" s="65">
        <v>1.0208333333333333E-2</v>
      </c>
      <c r="F698" s="65">
        <v>1.0408333333333332E-2</v>
      </c>
      <c r="G698" s="65">
        <v>1.0308333333333333E-2</v>
      </c>
      <c r="H698" s="65">
        <v>1.1043666666666667E-2</v>
      </c>
      <c r="I698" s="65">
        <f t="shared" si="110"/>
        <v>-2.1100000000000001E-2</v>
      </c>
      <c r="J698" s="65">
        <f t="shared" si="114"/>
        <v>-2.1908333333333332E-2</v>
      </c>
      <c r="K698" s="65">
        <f t="shared" si="115"/>
        <v>4.215633333333333E-2</v>
      </c>
      <c r="L698" s="73">
        <f t="shared" si="111"/>
        <v>0.27938520668985878</v>
      </c>
      <c r="M698" s="73">
        <f t="shared" si="112"/>
        <v>0.11399999999999999</v>
      </c>
      <c r="N698" s="73">
        <f t="shared" si="116"/>
        <v>0.12369999999999999</v>
      </c>
      <c r="O698" s="74">
        <f t="shared" si="113"/>
        <v>0.16538520668985879</v>
      </c>
      <c r="P698" s="73">
        <f t="shared" si="117"/>
        <v>0.1556852066898588</v>
      </c>
      <c r="Q698" s="73">
        <f t="shared" si="118"/>
        <v>0.3007840872620422</v>
      </c>
      <c r="R698" s="73">
        <f t="shared" si="119"/>
        <v>0.132524</v>
      </c>
      <c r="S698" s="74">
        <f t="shared" si="120"/>
        <v>0.1682600872620422</v>
      </c>
      <c r="U698" s="75"/>
      <c r="V698" s="75"/>
      <c r="W698" s="75"/>
      <c r="X698" s="75"/>
      <c r="Y698" s="75"/>
      <c r="Z698" s="75"/>
      <c r="AA698" s="75"/>
      <c r="AB698" s="75"/>
      <c r="AC698" s="75"/>
      <c r="AE698" s="75"/>
      <c r="AF698" s="75"/>
      <c r="AG698" s="75"/>
      <c r="AH698" s="75"/>
      <c r="AI698" s="75"/>
      <c r="AJ698" s="75"/>
      <c r="AK698" s="75"/>
      <c r="AL698" s="75"/>
      <c r="AM698" s="75"/>
      <c r="AO698" s="75"/>
      <c r="AP698" s="75"/>
      <c r="AQ698" s="75"/>
      <c r="AR698" s="75"/>
      <c r="AS698" s="75"/>
      <c r="AT698" s="75"/>
      <c r="AU698" s="75"/>
      <c r="AV698" s="75"/>
      <c r="AW698" s="75"/>
    </row>
    <row r="699" spans="1:49">
      <c r="A699" s="69">
        <v>30621</v>
      </c>
      <c r="B699" s="82">
        <v>2.1100000000000001E-2</v>
      </c>
      <c r="C699" s="65">
        <v>-2.0400000000000001E-2</v>
      </c>
      <c r="D699" s="65">
        <v>9.4000000000000004E-3</v>
      </c>
      <c r="E699" s="65">
        <v>1.0341666666666667E-2</v>
      </c>
      <c r="F699" s="65">
        <v>1.0508333333333333E-2</v>
      </c>
      <c r="G699" s="65">
        <v>1.0425E-2</v>
      </c>
      <c r="H699" s="65">
        <v>1.1152749999999999E-2</v>
      </c>
      <c r="I699" s="65">
        <f t="shared" si="110"/>
        <v>1.17E-2</v>
      </c>
      <c r="J699" s="65">
        <f t="shared" si="114"/>
        <v>1.0675E-2</v>
      </c>
      <c r="K699" s="65">
        <f t="shared" si="115"/>
        <v>-3.1552750000000004E-2</v>
      </c>
      <c r="L699" s="73">
        <f t="shared" si="111"/>
        <v>0.25565189787679232</v>
      </c>
      <c r="M699" s="73">
        <f t="shared" si="112"/>
        <v>0.11280000000000001</v>
      </c>
      <c r="N699" s="73">
        <f t="shared" si="116"/>
        <v>0.12509999999999999</v>
      </c>
      <c r="O699" s="74">
        <f t="shared" si="113"/>
        <v>0.14285189787679231</v>
      </c>
      <c r="P699" s="73">
        <f t="shared" si="117"/>
        <v>0.13055189787679233</v>
      </c>
      <c r="Q699" s="73">
        <f t="shared" si="118"/>
        <v>0.27208554645292704</v>
      </c>
      <c r="R699" s="73">
        <f t="shared" si="119"/>
        <v>0.13383299999999998</v>
      </c>
      <c r="S699" s="74">
        <f t="shared" si="120"/>
        <v>0.13825254645292706</v>
      </c>
      <c r="U699" s="75"/>
      <c r="V699" s="75"/>
      <c r="W699" s="75"/>
      <c r="X699" s="75"/>
      <c r="Y699" s="75"/>
      <c r="Z699" s="75"/>
      <c r="AA699" s="75"/>
      <c r="AB699" s="75"/>
      <c r="AC699" s="75"/>
      <c r="AE699" s="75"/>
      <c r="AF699" s="75"/>
      <c r="AG699" s="75"/>
      <c r="AH699" s="75"/>
      <c r="AI699" s="75"/>
      <c r="AJ699" s="75"/>
      <c r="AK699" s="75"/>
      <c r="AL699" s="75"/>
      <c r="AM699" s="75"/>
      <c r="AO699" s="75"/>
      <c r="AP699" s="75"/>
      <c r="AQ699" s="75"/>
      <c r="AR699" s="75"/>
      <c r="AS699" s="75"/>
      <c r="AT699" s="75"/>
      <c r="AU699" s="75"/>
      <c r="AV699" s="75"/>
      <c r="AW699" s="75"/>
    </row>
    <row r="700" spans="1:49">
      <c r="A700" s="69">
        <v>30651</v>
      </c>
      <c r="B700" s="82">
        <v>-5.1999999999999998E-3</v>
      </c>
      <c r="C700" s="65">
        <v>-2.2600000000000002E-2</v>
      </c>
      <c r="D700" s="65">
        <v>9.4000000000000004E-3</v>
      </c>
      <c r="E700" s="65">
        <v>1.0475000000000002E-2</v>
      </c>
      <c r="F700" s="65">
        <v>1.0633333333333333E-2</v>
      </c>
      <c r="G700" s="65">
        <v>1.0554166666666667E-2</v>
      </c>
      <c r="H700" s="65">
        <v>1.126425E-2</v>
      </c>
      <c r="I700" s="65">
        <f t="shared" si="110"/>
        <v>-1.46E-2</v>
      </c>
      <c r="J700" s="65">
        <f t="shared" si="114"/>
        <v>-1.5754166666666666E-2</v>
      </c>
      <c r="K700" s="65">
        <f t="shared" si="115"/>
        <v>-3.3864249999999999E-2</v>
      </c>
      <c r="L700" s="73">
        <f t="shared" si="111"/>
        <v>0.22547091926599894</v>
      </c>
      <c r="M700" s="73">
        <f t="shared" si="112"/>
        <v>0.11280000000000001</v>
      </c>
      <c r="N700" s="73">
        <f t="shared" si="116"/>
        <v>0.12664999999999998</v>
      </c>
      <c r="O700" s="74">
        <f t="shared" si="113"/>
        <v>0.11267091926599893</v>
      </c>
      <c r="P700" s="73">
        <f t="shared" si="117"/>
        <v>9.8820919265998952E-2</v>
      </c>
      <c r="Q700" s="73">
        <f t="shared" si="118"/>
        <v>0.2001316728794309</v>
      </c>
      <c r="R700" s="73">
        <f t="shared" si="119"/>
        <v>0.13517099999999999</v>
      </c>
      <c r="S700" s="74">
        <f t="shared" si="120"/>
        <v>6.4960672879430914E-2</v>
      </c>
      <c r="U700" s="75"/>
      <c r="V700" s="75"/>
      <c r="W700" s="75"/>
      <c r="X700" s="75"/>
      <c r="Y700" s="75"/>
      <c r="Z700" s="75"/>
      <c r="AA700" s="75"/>
      <c r="AB700" s="75"/>
      <c r="AC700" s="75"/>
      <c r="AE700" s="75"/>
      <c r="AF700" s="75"/>
      <c r="AG700" s="75"/>
      <c r="AH700" s="75"/>
      <c r="AI700" s="75"/>
      <c r="AJ700" s="75"/>
      <c r="AK700" s="75"/>
      <c r="AL700" s="75"/>
      <c r="AM700" s="75"/>
      <c r="AO700" s="75"/>
      <c r="AP700" s="75"/>
      <c r="AQ700" s="75"/>
      <c r="AR700" s="75"/>
      <c r="AS700" s="75"/>
      <c r="AT700" s="75"/>
      <c r="AU700" s="75"/>
      <c r="AV700" s="75"/>
      <c r="AW700" s="75"/>
    </row>
    <row r="701" spans="1:49">
      <c r="A701" s="69">
        <v>30682</v>
      </c>
      <c r="B701" s="82">
        <v>-5.5999999999999999E-3</v>
      </c>
      <c r="C701" s="65">
        <v>4.82E-2</v>
      </c>
      <c r="D701" s="65">
        <v>1.03E-2</v>
      </c>
      <c r="E701" s="65">
        <v>1.0166666666666666E-2</v>
      </c>
      <c r="F701" s="65">
        <v>1.0591666666666668E-2</v>
      </c>
      <c r="G701" s="65">
        <v>1.0379166666666668E-2</v>
      </c>
      <c r="H701" s="65">
        <v>1.1167083333333333E-2</v>
      </c>
      <c r="I701" s="65">
        <f t="shared" si="110"/>
        <v>-1.5900000000000001E-2</v>
      </c>
      <c r="J701" s="65">
        <f t="shared" si="114"/>
        <v>-1.5979166666666669E-2</v>
      </c>
      <c r="K701" s="65">
        <f t="shared" si="115"/>
        <v>3.7032916666666665E-2</v>
      </c>
      <c r="L701" s="73">
        <f t="shared" si="111"/>
        <v>0.17490193031055679</v>
      </c>
      <c r="M701" s="73">
        <f t="shared" si="112"/>
        <v>0.1236</v>
      </c>
      <c r="N701" s="73">
        <f t="shared" si="116"/>
        <v>0.12455000000000002</v>
      </c>
      <c r="O701" s="74">
        <f t="shared" si="113"/>
        <v>5.1301930310556784E-2</v>
      </c>
      <c r="P701" s="73">
        <f t="shared" si="117"/>
        <v>5.0351930310556764E-2</v>
      </c>
      <c r="Q701" s="73">
        <f t="shared" si="118"/>
        <v>0.21285964087178932</v>
      </c>
      <c r="R701" s="73">
        <f t="shared" si="119"/>
        <v>0.13400499999999999</v>
      </c>
      <c r="S701" s="74">
        <f t="shared" si="120"/>
        <v>7.8854640871789339E-2</v>
      </c>
      <c r="U701" s="75"/>
      <c r="V701" s="75"/>
      <c r="W701" s="75"/>
      <c r="X701" s="75"/>
      <c r="Y701" s="75"/>
      <c r="Z701" s="75"/>
      <c r="AA701" s="75"/>
      <c r="AB701" s="75"/>
      <c r="AC701" s="75"/>
      <c r="AE701" s="75"/>
      <c r="AF701" s="75"/>
      <c r="AG701" s="75"/>
      <c r="AH701" s="75"/>
      <c r="AI701" s="75"/>
      <c r="AJ701" s="75"/>
      <c r="AK701" s="75"/>
      <c r="AL701" s="75"/>
      <c r="AM701" s="75"/>
      <c r="AO701" s="75"/>
      <c r="AP701" s="75"/>
      <c r="AQ701" s="75"/>
      <c r="AR701" s="75"/>
      <c r="AS701" s="75"/>
      <c r="AT701" s="75"/>
      <c r="AU701" s="75"/>
      <c r="AV701" s="75"/>
      <c r="AW701" s="75"/>
    </row>
    <row r="702" spans="1:49">
      <c r="A702" s="69">
        <v>30713</v>
      </c>
      <c r="B702" s="82">
        <v>-3.5200000000000002E-2</v>
      </c>
      <c r="C702" s="65">
        <v>-4.1100000000000005E-2</v>
      </c>
      <c r="D702" s="65">
        <v>9.1999999999999998E-3</v>
      </c>
      <c r="E702" s="65">
        <v>1.0066666666666666E-2</v>
      </c>
      <c r="F702" s="65">
        <v>1.0583333333333333E-2</v>
      </c>
      <c r="G702" s="65">
        <v>1.0324999999999999E-2</v>
      </c>
      <c r="H702" s="65">
        <v>1.1164166666666666E-2</v>
      </c>
      <c r="I702" s="65">
        <f t="shared" si="110"/>
        <v>-4.4400000000000002E-2</v>
      </c>
      <c r="J702" s="65">
        <f t="shared" si="114"/>
        <v>-4.5525000000000003E-2</v>
      </c>
      <c r="K702" s="65">
        <f t="shared" si="115"/>
        <v>-5.2264166666666667E-2</v>
      </c>
      <c r="L702" s="73">
        <f t="shared" si="111"/>
        <v>0.10816832766020701</v>
      </c>
      <c r="M702" s="73">
        <f t="shared" si="112"/>
        <v>0.1104</v>
      </c>
      <c r="N702" s="73">
        <f t="shared" si="116"/>
        <v>0.12389999999999998</v>
      </c>
      <c r="O702" s="74">
        <f t="shared" si="113"/>
        <v>-2.2316723397929894E-3</v>
      </c>
      <c r="P702" s="73">
        <f t="shared" si="117"/>
        <v>-1.5731672339792974E-2</v>
      </c>
      <c r="Q702" s="73">
        <f t="shared" si="118"/>
        <v>0.16359290608500099</v>
      </c>
      <c r="R702" s="73">
        <f t="shared" si="119"/>
        <v>0.13396999999999998</v>
      </c>
      <c r="S702" s="74">
        <f t="shared" si="120"/>
        <v>2.9622906085001011E-2</v>
      </c>
      <c r="U702" s="75"/>
      <c r="V702" s="75"/>
      <c r="W702" s="75"/>
      <c r="X702" s="75"/>
      <c r="Y702" s="75"/>
      <c r="Z702" s="75"/>
      <c r="AA702" s="75"/>
      <c r="AB702" s="75"/>
      <c r="AC702" s="75"/>
      <c r="AE702" s="75"/>
      <c r="AF702" s="75"/>
      <c r="AG702" s="75"/>
      <c r="AH702" s="75"/>
      <c r="AI702" s="75"/>
      <c r="AJ702" s="75"/>
      <c r="AK702" s="75"/>
      <c r="AL702" s="75"/>
      <c r="AM702" s="75"/>
      <c r="AO702" s="75"/>
      <c r="AP702" s="75"/>
      <c r="AQ702" s="75"/>
      <c r="AR702" s="75"/>
      <c r="AS702" s="75"/>
      <c r="AT702" s="75"/>
      <c r="AU702" s="75"/>
      <c r="AV702" s="75"/>
      <c r="AW702" s="75"/>
    </row>
    <row r="703" spans="1:49">
      <c r="A703" s="69">
        <v>30742</v>
      </c>
      <c r="B703" s="82">
        <v>1.7299999999999999E-2</v>
      </c>
      <c r="C703" s="65">
        <v>-5.4999999999999997E-3</v>
      </c>
      <c r="D703" s="65">
        <v>9.7999999999999997E-3</v>
      </c>
      <c r="E703" s="65">
        <v>1.0475000000000002E-2</v>
      </c>
      <c r="F703" s="65">
        <v>1.1016666666666668E-2</v>
      </c>
      <c r="G703" s="65">
        <v>1.0745833333333335E-2</v>
      </c>
      <c r="H703" s="65">
        <v>1.1476916666666665E-2</v>
      </c>
      <c r="I703" s="65">
        <f t="shared" si="110"/>
        <v>7.4999999999999997E-3</v>
      </c>
      <c r="J703" s="65">
        <f t="shared" si="114"/>
        <v>6.5541666666666647E-3</v>
      </c>
      <c r="K703" s="65">
        <f t="shared" si="115"/>
        <v>-1.6976916666666664E-2</v>
      </c>
      <c r="L703" s="73">
        <f t="shared" si="111"/>
        <v>8.7221178251257303E-2</v>
      </c>
      <c r="M703" s="73">
        <f t="shared" si="112"/>
        <v>0.1176</v>
      </c>
      <c r="N703" s="73">
        <f t="shared" si="116"/>
        <v>0.12895000000000001</v>
      </c>
      <c r="O703" s="74">
        <f t="shared" si="113"/>
        <v>-3.0378821748742693E-2</v>
      </c>
      <c r="P703" s="73">
        <f t="shared" si="117"/>
        <v>-4.1728821748742706E-2</v>
      </c>
      <c r="Q703" s="73">
        <f t="shared" si="118"/>
        <v>0.15522925536740884</v>
      </c>
      <c r="R703" s="73">
        <f t="shared" si="119"/>
        <v>0.13772299999999998</v>
      </c>
      <c r="S703" s="74">
        <f t="shared" si="120"/>
        <v>1.7506255367408852E-2</v>
      </c>
      <c r="U703" s="75"/>
      <c r="V703" s="75"/>
      <c r="W703" s="75"/>
      <c r="X703" s="75"/>
      <c r="Y703" s="75"/>
      <c r="Z703" s="75"/>
      <c r="AA703" s="75"/>
      <c r="AB703" s="75"/>
      <c r="AC703" s="75"/>
      <c r="AE703" s="75"/>
      <c r="AF703" s="75"/>
      <c r="AG703" s="75"/>
      <c r="AH703" s="75"/>
      <c r="AI703" s="75"/>
      <c r="AJ703" s="75"/>
      <c r="AK703" s="75"/>
      <c r="AL703" s="75"/>
      <c r="AM703" s="75"/>
      <c r="AO703" s="75"/>
      <c r="AP703" s="75"/>
      <c r="AQ703" s="75"/>
      <c r="AR703" s="75"/>
      <c r="AS703" s="75"/>
      <c r="AT703" s="75"/>
      <c r="AU703" s="75"/>
      <c r="AV703" s="75"/>
      <c r="AW703" s="75"/>
    </row>
    <row r="704" spans="1:49">
      <c r="A704" s="69">
        <v>30773</v>
      </c>
      <c r="B704" s="82">
        <v>9.4999999999999998E-3</v>
      </c>
      <c r="C704" s="65">
        <v>1.5900000000000001E-2</v>
      </c>
      <c r="D704" s="65">
        <v>1.04E-2</v>
      </c>
      <c r="E704" s="65">
        <v>1.0675E-2</v>
      </c>
      <c r="F704" s="65">
        <v>1.1233333333333333E-2</v>
      </c>
      <c r="G704" s="65">
        <v>1.0954166666666668E-2</v>
      </c>
      <c r="H704" s="65">
        <v>1.1774166666666665E-2</v>
      </c>
      <c r="I704" s="65">
        <f t="shared" si="110"/>
        <v>-8.9999999999999976E-4</v>
      </c>
      <c r="J704" s="65">
        <f t="shared" si="114"/>
        <v>-1.4541666666666678E-3</v>
      </c>
      <c r="K704" s="65">
        <f t="shared" si="115"/>
        <v>4.1258333333333355E-3</v>
      </c>
      <c r="L704" s="73">
        <f t="shared" si="111"/>
        <v>1.7380218246796586E-2</v>
      </c>
      <c r="M704" s="73">
        <f t="shared" si="112"/>
        <v>0.12479999999999999</v>
      </c>
      <c r="N704" s="73">
        <f t="shared" si="116"/>
        <v>0.13145000000000001</v>
      </c>
      <c r="O704" s="74">
        <f t="shared" si="113"/>
        <v>-0.10741978175320341</v>
      </c>
      <c r="P704" s="73">
        <f t="shared" si="117"/>
        <v>-0.11406978175320343</v>
      </c>
      <c r="Q704" s="73">
        <f t="shared" si="118"/>
        <v>0.11020471150104139</v>
      </c>
      <c r="R704" s="73">
        <f t="shared" si="119"/>
        <v>0.14128999999999997</v>
      </c>
      <c r="S704" s="74">
        <f t="shared" si="120"/>
        <v>-3.1085288498958585E-2</v>
      </c>
      <c r="U704" s="75"/>
      <c r="V704" s="75"/>
      <c r="W704" s="75"/>
      <c r="X704" s="75"/>
      <c r="Y704" s="75"/>
      <c r="Z704" s="75"/>
      <c r="AA704" s="75"/>
      <c r="AB704" s="75"/>
      <c r="AC704" s="75"/>
      <c r="AE704" s="75"/>
      <c r="AF704" s="75"/>
      <c r="AG704" s="75"/>
      <c r="AH704" s="75"/>
      <c r="AI704" s="75"/>
      <c r="AJ704" s="75"/>
      <c r="AK704" s="75"/>
      <c r="AL704" s="75"/>
      <c r="AM704" s="75"/>
      <c r="AO704" s="75"/>
      <c r="AP704" s="75"/>
      <c r="AQ704" s="75"/>
      <c r="AR704" s="75"/>
      <c r="AS704" s="75"/>
      <c r="AT704" s="75"/>
      <c r="AU704" s="75"/>
      <c r="AV704" s="75"/>
      <c r="AW704" s="75"/>
    </row>
    <row r="705" spans="1:49">
      <c r="A705" s="69">
        <v>30803</v>
      </c>
      <c r="B705" s="82">
        <v>-5.5399999999999998E-2</v>
      </c>
      <c r="C705" s="65">
        <v>-2.3E-2</v>
      </c>
      <c r="D705" s="65">
        <v>1.03E-2</v>
      </c>
      <c r="E705" s="65">
        <v>1.1066666666666667E-2</v>
      </c>
      <c r="F705" s="65">
        <v>1.175E-2</v>
      </c>
      <c r="G705" s="65">
        <v>1.1408333333333333E-2</v>
      </c>
      <c r="H705" s="65">
        <v>1.2399583333333332E-2</v>
      </c>
      <c r="I705" s="65">
        <f t="shared" si="110"/>
        <v>-6.5699999999999995E-2</v>
      </c>
      <c r="J705" s="65">
        <f t="shared" si="114"/>
        <v>-6.6808333333333331E-2</v>
      </c>
      <c r="K705" s="65">
        <f t="shared" si="115"/>
        <v>-3.5399583333333332E-2</v>
      </c>
      <c r="L705" s="73">
        <f t="shared" si="111"/>
        <v>-3.0548417072608025E-2</v>
      </c>
      <c r="M705" s="73">
        <f t="shared" si="112"/>
        <v>0.1236</v>
      </c>
      <c r="N705" s="73">
        <f t="shared" si="116"/>
        <v>0.13689999999999999</v>
      </c>
      <c r="O705" s="74">
        <f t="shared" si="113"/>
        <v>-0.15414841707260801</v>
      </c>
      <c r="P705" s="73">
        <f t="shared" si="117"/>
        <v>-0.16744841707260802</v>
      </c>
      <c r="Q705" s="73">
        <f t="shared" si="118"/>
        <v>7.1384831229274415E-2</v>
      </c>
      <c r="R705" s="73">
        <f t="shared" si="119"/>
        <v>0.14879499999999998</v>
      </c>
      <c r="S705" s="74">
        <f t="shared" si="120"/>
        <v>-7.7410168770725568E-2</v>
      </c>
      <c r="U705" s="75"/>
      <c r="V705" s="75"/>
      <c r="W705" s="75"/>
      <c r="X705" s="75"/>
      <c r="Y705" s="75"/>
      <c r="Z705" s="75"/>
      <c r="AA705" s="75"/>
      <c r="AB705" s="75"/>
      <c r="AC705" s="75"/>
      <c r="AE705" s="75"/>
      <c r="AF705" s="75"/>
      <c r="AG705" s="75"/>
      <c r="AH705" s="75"/>
      <c r="AI705" s="75"/>
      <c r="AJ705" s="75"/>
      <c r="AK705" s="75"/>
      <c r="AL705" s="75"/>
      <c r="AM705" s="75"/>
      <c r="AO705" s="75"/>
      <c r="AP705" s="75"/>
      <c r="AQ705" s="75"/>
      <c r="AR705" s="75"/>
      <c r="AS705" s="75"/>
      <c r="AT705" s="75"/>
      <c r="AU705" s="75"/>
      <c r="AV705" s="75"/>
      <c r="AW705" s="75"/>
    </row>
    <row r="706" spans="1:49">
      <c r="A706" s="69">
        <v>30834</v>
      </c>
      <c r="B706" s="82">
        <v>2.1700000000000001E-2</v>
      </c>
      <c r="C706" s="65">
        <v>6.9000000000000008E-3</v>
      </c>
      <c r="D706" s="65">
        <v>1.06E-2</v>
      </c>
      <c r="E706" s="65">
        <v>1.1291666666666667E-2</v>
      </c>
      <c r="F706" s="65">
        <v>1.1941666666666666E-2</v>
      </c>
      <c r="G706" s="65">
        <v>1.1616666666666666E-2</v>
      </c>
      <c r="H706" s="65">
        <v>1.2580916666666666E-2</v>
      </c>
      <c r="I706" s="65">
        <f t="shared" si="110"/>
        <v>1.11E-2</v>
      </c>
      <c r="J706" s="65">
        <f t="shared" si="114"/>
        <v>1.0083333333333335E-2</v>
      </c>
      <c r="K706" s="65">
        <f t="shared" si="115"/>
        <v>-5.6809166666666648E-3</v>
      </c>
      <c r="L706" s="73">
        <f t="shared" si="111"/>
        <v>-4.6598630978037514E-2</v>
      </c>
      <c r="M706" s="73">
        <f t="shared" si="112"/>
        <v>0.12720000000000001</v>
      </c>
      <c r="N706" s="73">
        <f t="shared" si="116"/>
        <v>0.1394</v>
      </c>
      <c r="O706" s="74">
        <f t="shared" si="113"/>
        <v>-0.17379863097803752</v>
      </c>
      <c r="P706" s="73">
        <f t="shared" si="117"/>
        <v>-0.18599863097803751</v>
      </c>
      <c r="Q706" s="73">
        <f t="shared" si="118"/>
        <v>9.2211589110819059E-2</v>
      </c>
      <c r="R706" s="73">
        <f t="shared" si="119"/>
        <v>0.15097099999999999</v>
      </c>
      <c r="S706" s="74">
        <f t="shared" si="120"/>
        <v>-5.8759410889180935E-2</v>
      </c>
      <c r="U706" s="75"/>
      <c r="V706" s="75"/>
      <c r="W706" s="75"/>
      <c r="X706" s="75"/>
      <c r="Y706" s="75"/>
      <c r="Z706" s="75"/>
      <c r="AA706" s="75"/>
      <c r="AB706" s="75"/>
      <c r="AC706" s="75"/>
      <c r="AE706" s="75"/>
      <c r="AF706" s="75"/>
      <c r="AG706" s="75"/>
      <c r="AH706" s="75"/>
      <c r="AI706" s="75"/>
      <c r="AJ706" s="75"/>
      <c r="AK706" s="75"/>
      <c r="AL706" s="75"/>
      <c r="AM706" s="75"/>
      <c r="AO706" s="75"/>
      <c r="AP706" s="75"/>
      <c r="AQ706" s="75"/>
      <c r="AR706" s="75"/>
      <c r="AS706" s="75"/>
      <c r="AT706" s="75"/>
      <c r="AU706" s="75"/>
      <c r="AV706" s="75"/>
      <c r="AW706" s="75"/>
    </row>
    <row r="707" spans="1:49">
      <c r="A707" s="69">
        <v>30864</v>
      </c>
      <c r="B707" s="82">
        <v>-1.24E-2</v>
      </c>
      <c r="C707" s="65">
        <v>4.3299999999999998E-2</v>
      </c>
      <c r="D707" s="65">
        <v>1.1599999999999999E-2</v>
      </c>
      <c r="E707" s="65">
        <v>1.1199999999999998E-2</v>
      </c>
      <c r="F707" s="65">
        <v>1.1766666666666665E-2</v>
      </c>
      <c r="G707" s="65">
        <v>1.1483333333333332E-2</v>
      </c>
      <c r="H707" s="65">
        <v>1.2383750000000001E-2</v>
      </c>
      <c r="I707" s="65">
        <f t="shared" si="110"/>
        <v>-2.4E-2</v>
      </c>
      <c r="J707" s="65">
        <f t="shared" si="114"/>
        <v>-2.3883333333333333E-2</v>
      </c>
      <c r="K707" s="65">
        <f t="shared" si="115"/>
        <v>3.0916249999999999E-2</v>
      </c>
      <c r="L707" s="73">
        <f t="shared" si="111"/>
        <v>-2.9799905156011941E-2</v>
      </c>
      <c r="M707" s="73">
        <f t="shared" si="112"/>
        <v>0.13919999999999999</v>
      </c>
      <c r="N707" s="73">
        <f t="shared" si="116"/>
        <v>0.13779999999999998</v>
      </c>
      <c r="O707" s="74">
        <f t="shared" si="113"/>
        <v>-0.16899990515601193</v>
      </c>
      <c r="P707" s="73">
        <f t="shared" si="117"/>
        <v>-0.16759990515601192</v>
      </c>
      <c r="Q707" s="73">
        <f t="shared" si="118"/>
        <v>0.10214174573877344</v>
      </c>
      <c r="R707" s="73">
        <f t="shared" si="119"/>
        <v>0.14860500000000001</v>
      </c>
      <c r="S707" s="74">
        <f t="shared" si="120"/>
        <v>-4.6463254261226578E-2</v>
      </c>
      <c r="U707" s="75"/>
      <c r="V707" s="75"/>
      <c r="W707" s="75"/>
      <c r="X707" s="75"/>
      <c r="Y707" s="75"/>
      <c r="Z707" s="75"/>
      <c r="AA707" s="75"/>
      <c r="AB707" s="75"/>
      <c r="AC707" s="75"/>
      <c r="AE707" s="75"/>
      <c r="AF707" s="75"/>
      <c r="AG707" s="75"/>
      <c r="AH707" s="75"/>
      <c r="AI707" s="75"/>
      <c r="AJ707" s="75"/>
      <c r="AK707" s="75"/>
      <c r="AL707" s="75"/>
      <c r="AM707" s="75"/>
      <c r="AO707" s="75"/>
      <c r="AP707" s="75"/>
      <c r="AQ707" s="75"/>
      <c r="AR707" s="75"/>
      <c r="AS707" s="75"/>
      <c r="AT707" s="75"/>
      <c r="AU707" s="75"/>
      <c r="AV707" s="75"/>
      <c r="AW707" s="75"/>
    </row>
    <row r="708" spans="1:49">
      <c r="A708" s="69">
        <v>30895</v>
      </c>
      <c r="B708" s="82">
        <v>0.1104</v>
      </c>
      <c r="C708" s="65">
        <v>6.4600000000000005E-2</v>
      </c>
      <c r="D708" s="65">
        <v>1.06E-2</v>
      </c>
      <c r="E708" s="65">
        <v>1.0725E-2</v>
      </c>
      <c r="F708" s="65">
        <v>1.1225000000000001E-2</v>
      </c>
      <c r="G708" s="65">
        <v>1.0975000000000002E-2</v>
      </c>
      <c r="H708" s="65">
        <v>1.202425E-2</v>
      </c>
      <c r="I708" s="65">
        <f t="shared" si="110"/>
        <v>9.98E-2</v>
      </c>
      <c r="J708" s="65">
        <f t="shared" si="114"/>
        <v>9.9424999999999999E-2</v>
      </c>
      <c r="K708" s="65">
        <f t="shared" si="115"/>
        <v>5.2575750000000004E-2</v>
      </c>
      <c r="L708" s="73">
        <f t="shared" si="111"/>
        <v>6.1389345137698781E-2</v>
      </c>
      <c r="M708" s="73">
        <f t="shared" si="112"/>
        <v>0.12720000000000001</v>
      </c>
      <c r="N708" s="73">
        <f t="shared" si="116"/>
        <v>0.13170000000000004</v>
      </c>
      <c r="O708" s="74">
        <f t="shared" si="113"/>
        <v>-6.5810654862301227E-2</v>
      </c>
      <c r="P708" s="73">
        <f t="shared" si="117"/>
        <v>-7.0310654862301258E-2</v>
      </c>
      <c r="Q708" s="73">
        <f t="shared" si="118"/>
        <v>0.16866544075049617</v>
      </c>
      <c r="R708" s="73">
        <f t="shared" si="119"/>
        <v>0.144291</v>
      </c>
      <c r="S708" s="74">
        <f t="shared" si="120"/>
        <v>2.4374440750496162E-2</v>
      </c>
      <c r="U708" s="75"/>
      <c r="V708" s="75"/>
      <c r="W708" s="75"/>
      <c r="X708" s="75"/>
      <c r="Y708" s="75"/>
      <c r="Z708" s="75"/>
      <c r="AA708" s="75"/>
      <c r="AB708" s="75"/>
      <c r="AC708" s="75"/>
      <c r="AE708" s="75"/>
      <c r="AF708" s="75"/>
      <c r="AG708" s="75"/>
      <c r="AH708" s="75"/>
      <c r="AI708" s="75"/>
      <c r="AJ708" s="75"/>
      <c r="AK708" s="75"/>
      <c r="AL708" s="75"/>
      <c r="AM708" s="75"/>
      <c r="AO708" s="75"/>
      <c r="AP708" s="75"/>
      <c r="AQ708" s="75"/>
      <c r="AR708" s="75"/>
      <c r="AS708" s="75"/>
      <c r="AT708" s="75"/>
      <c r="AU708" s="75"/>
      <c r="AV708" s="75"/>
      <c r="AW708" s="75"/>
    </row>
    <row r="709" spans="1:49">
      <c r="A709" s="69">
        <v>30926</v>
      </c>
      <c r="B709" s="82">
        <v>2.0000000000000001E-4</v>
      </c>
      <c r="C709" s="65">
        <v>4.3800000000000006E-2</v>
      </c>
      <c r="D709" s="65">
        <v>9.4000000000000004E-3</v>
      </c>
      <c r="E709" s="65">
        <v>1.0549999999999999E-2</v>
      </c>
      <c r="F709" s="65">
        <v>1.1058333333333331E-2</v>
      </c>
      <c r="G709" s="65">
        <v>1.0804166666666665E-2</v>
      </c>
      <c r="H709" s="65">
        <v>1.1822833333333333E-2</v>
      </c>
      <c r="I709" s="65">
        <f t="shared" si="110"/>
        <v>-9.1999999999999998E-3</v>
      </c>
      <c r="J709" s="65">
        <f t="shared" si="114"/>
        <v>-1.0604166666666665E-2</v>
      </c>
      <c r="K709" s="65">
        <f t="shared" si="115"/>
        <v>3.1977166666666675E-2</v>
      </c>
      <c r="L709" s="73">
        <f t="shared" si="111"/>
        <v>4.7150940034253352E-2</v>
      </c>
      <c r="M709" s="73">
        <f t="shared" si="112"/>
        <v>0.11280000000000001</v>
      </c>
      <c r="N709" s="73">
        <f t="shared" si="116"/>
        <v>0.12964999999999999</v>
      </c>
      <c r="O709" s="74">
        <f t="shared" si="113"/>
        <v>-6.5649059965746659E-2</v>
      </c>
      <c r="P709" s="73">
        <f t="shared" si="117"/>
        <v>-8.2499059965746635E-2</v>
      </c>
      <c r="Q709" s="73">
        <f t="shared" si="118"/>
        <v>0.1678822279132286</v>
      </c>
      <c r="R709" s="73">
        <f t="shared" si="119"/>
        <v>0.141874</v>
      </c>
      <c r="S709" s="74">
        <f t="shared" si="120"/>
        <v>2.6008227913228599E-2</v>
      </c>
      <c r="U709" s="75"/>
      <c r="V709" s="75"/>
      <c r="W709" s="75"/>
      <c r="X709" s="75"/>
      <c r="Y709" s="75"/>
      <c r="Z709" s="75"/>
      <c r="AA709" s="75"/>
      <c r="AB709" s="75"/>
      <c r="AC709" s="75"/>
      <c r="AE709" s="75"/>
      <c r="AF709" s="75"/>
      <c r="AG709" s="75"/>
      <c r="AH709" s="75"/>
      <c r="AI709" s="75"/>
      <c r="AJ709" s="75"/>
      <c r="AK709" s="75"/>
      <c r="AL709" s="75"/>
      <c r="AM709" s="75"/>
      <c r="AO709" s="75"/>
      <c r="AP709" s="75"/>
      <c r="AQ709" s="75"/>
      <c r="AR709" s="75"/>
      <c r="AS709" s="75"/>
      <c r="AT709" s="75"/>
      <c r="AU709" s="75"/>
      <c r="AV709" s="75"/>
      <c r="AW709" s="75"/>
    </row>
    <row r="710" spans="1:49">
      <c r="A710" s="69">
        <v>30956</v>
      </c>
      <c r="B710" s="82">
        <v>3.8999999999999998E-3</v>
      </c>
      <c r="C710" s="65">
        <v>2.7199999999999998E-2</v>
      </c>
      <c r="D710" s="65">
        <v>1.0800000000000001E-2</v>
      </c>
      <c r="E710" s="65">
        <v>1.0525E-2</v>
      </c>
      <c r="F710" s="65">
        <v>1.0925000000000001E-2</v>
      </c>
      <c r="G710" s="65">
        <v>1.0725E-2</v>
      </c>
      <c r="H710" s="65">
        <v>1.1524666666666666E-2</v>
      </c>
      <c r="I710" s="65">
        <f t="shared" ref="I710:I773" si="121">B710-D710</f>
        <v>-6.9000000000000008E-3</v>
      </c>
      <c r="J710" s="65">
        <f t="shared" si="114"/>
        <v>-6.8250000000000003E-3</v>
      </c>
      <c r="K710" s="65">
        <f t="shared" si="115"/>
        <v>1.5675333333333333E-2</v>
      </c>
      <c r="L710" s="73">
        <f t="shared" si="111"/>
        <v>6.3572266997558691E-2</v>
      </c>
      <c r="M710" s="73">
        <f t="shared" si="112"/>
        <v>0.12959999999999999</v>
      </c>
      <c r="N710" s="73">
        <f t="shared" si="116"/>
        <v>0.12870000000000001</v>
      </c>
      <c r="O710" s="74">
        <f t="shared" si="113"/>
        <v>-6.6027733002441302E-2</v>
      </c>
      <c r="P710" s="73">
        <f t="shared" si="117"/>
        <v>-6.5127733002441318E-2</v>
      </c>
      <c r="Q710" s="73">
        <f t="shared" si="118"/>
        <v>0.13905110568977297</v>
      </c>
      <c r="R710" s="73">
        <f t="shared" si="119"/>
        <v>0.13829599999999997</v>
      </c>
      <c r="S710" s="74">
        <f t="shared" si="120"/>
        <v>7.5510568977299464E-4</v>
      </c>
      <c r="U710" s="75"/>
      <c r="V710" s="75"/>
      <c r="W710" s="75"/>
      <c r="X710" s="75"/>
      <c r="Y710" s="75"/>
      <c r="Z710" s="75"/>
      <c r="AA710" s="75"/>
      <c r="AB710" s="75"/>
      <c r="AC710" s="75"/>
      <c r="AE710" s="75"/>
      <c r="AF710" s="75"/>
      <c r="AG710" s="75"/>
      <c r="AH710" s="75"/>
      <c r="AI710" s="75"/>
      <c r="AJ710" s="75"/>
      <c r="AK710" s="75"/>
      <c r="AL710" s="75"/>
      <c r="AM710" s="75"/>
      <c r="AO710" s="75"/>
      <c r="AP710" s="75"/>
      <c r="AQ710" s="75"/>
      <c r="AR710" s="75"/>
      <c r="AS710" s="75"/>
      <c r="AT710" s="75"/>
      <c r="AU710" s="75"/>
      <c r="AV710" s="75"/>
      <c r="AW710" s="75"/>
    </row>
    <row r="711" spans="1:49">
      <c r="A711" s="69">
        <v>30987</v>
      </c>
      <c r="B711" s="82">
        <v>-1.12E-2</v>
      </c>
      <c r="C711" s="65">
        <v>2.7000000000000003E-2</v>
      </c>
      <c r="D711" s="65">
        <v>9.1000000000000004E-3</v>
      </c>
      <c r="E711" s="65">
        <v>1.0241666666666666E-2</v>
      </c>
      <c r="F711" s="65">
        <v>1.0549999999999999E-2</v>
      </c>
      <c r="G711" s="65">
        <v>1.0395833333333333E-2</v>
      </c>
      <c r="H711" s="65">
        <v>1.1038916666666667E-2</v>
      </c>
      <c r="I711" s="65">
        <f t="shared" si="121"/>
        <v>-2.0299999999999999E-2</v>
      </c>
      <c r="J711" s="65">
        <f t="shared" si="114"/>
        <v>-2.1595833333333335E-2</v>
      </c>
      <c r="K711" s="65">
        <f t="shared" si="115"/>
        <v>1.5961083333333334E-2</v>
      </c>
      <c r="L711" s="73">
        <f t="shared" si="111"/>
        <v>2.9928760755250305E-2</v>
      </c>
      <c r="M711" s="73">
        <f t="shared" si="112"/>
        <v>0.10920000000000001</v>
      </c>
      <c r="N711" s="73">
        <f t="shared" si="116"/>
        <v>0.12475</v>
      </c>
      <c r="O711" s="74">
        <f t="shared" si="113"/>
        <v>-7.92712392447497E-2</v>
      </c>
      <c r="P711" s="73">
        <f t="shared" si="117"/>
        <v>-9.4821239244749694E-2</v>
      </c>
      <c r="Q711" s="73">
        <f t="shared" si="118"/>
        <v>0.19416648177153628</v>
      </c>
      <c r="R711" s="73">
        <f t="shared" si="119"/>
        <v>0.132467</v>
      </c>
      <c r="S711" s="74">
        <f t="shared" si="120"/>
        <v>6.169948177153628E-2</v>
      </c>
      <c r="U711" s="75"/>
      <c r="V711" s="75"/>
      <c r="W711" s="75"/>
      <c r="X711" s="75"/>
      <c r="Y711" s="75"/>
      <c r="Z711" s="75"/>
      <c r="AA711" s="75"/>
      <c r="AB711" s="75"/>
      <c r="AC711" s="75"/>
      <c r="AE711" s="75"/>
      <c r="AF711" s="75"/>
      <c r="AG711" s="75"/>
      <c r="AH711" s="75"/>
      <c r="AI711" s="75"/>
      <c r="AJ711" s="75"/>
      <c r="AK711" s="75"/>
      <c r="AL711" s="75"/>
      <c r="AM711" s="75"/>
      <c r="AO711" s="75"/>
      <c r="AP711" s="75"/>
      <c r="AQ711" s="75"/>
      <c r="AR711" s="75"/>
      <c r="AS711" s="75"/>
      <c r="AT711" s="75"/>
      <c r="AU711" s="75"/>
      <c r="AV711" s="75"/>
      <c r="AW711" s="75"/>
    </row>
    <row r="712" spans="1:49">
      <c r="A712" s="69">
        <v>31017</v>
      </c>
      <c r="B712" s="82">
        <v>2.63E-2</v>
      </c>
      <c r="C712" s="65">
        <v>3.1599999999999996E-2</v>
      </c>
      <c r="D712" s="65">
        <v>9.7999999999999997E-3</v>
      </c>
      <c r="E712" s="65">
        <v>1.0108333333333335E-2</v>
      </c>
      <c r="F712" s="65">
        <v>1.0416666666666668E-2</v>
      </c>
      <c r="G712" s="65">
        <v>1.0262500000000001E-2</v>
      </c>
      <c r="H712" s="65">
        <v>1.0891249999999998E-2</v>
      </c>
      <c r="I712" s="65">
        <f t="shared" si="121"/>
        <v>1.6500000000000001E-2</v>
      </c>
      <c r="J712" s="65">
        <f t="shared" si="114"/>
        <v>1.60375E-2</v>
      </c>
      <c r="K712" s="65">
        <f t="shared" si="115"/>
        <v>2.0708749999999998E-2</v>
      </c>
      <c r="L712" s="73">
        <f t="shared" si="111"/>
        <v>6.2541100887729906E-2</v>
      </c>
      <c r="M712" s="73">
        <f t="shared" si="112"/>
        <v>0.1176</v>
      </c>
      <c r="N712" s="73">
        <f t="shared" si="116"/>
        <v>0.12315000000000001</v>
      </c>
      <c r="O712" s="74">
        <f t="shared" si="113"/>
        <v>-5.505889911227009E-2</v>
      </c>
      <c r="P712" s="73">
        <f t="shared" si="117"/>
        <v>-6.0608899112270104E-2</v>
      </c>
      <c r="Q712" s="73">
        <f t="shared" si="118"/>
        <v>0.26038688622418338</v>
      </c>
      <c r="R712" s="73">
        <f t="shared" si="119"/>
        <v>0.13069499999999998</v>
      </c>
      <c r="S712" s="74">
        <f t="shared" si="120"/>
        <v>0.1296918862241834</v>
      </c>
      <c r="U712" s="75"/>
      <c r="V712" s="75"/>
      <c r="W712" s="75"/>
      <c r="X712" s="75"/>
      <c r="Y712" s="75"/>
      <c r="Z712" s="75"/>
      <c r="AA712" s="75"/>
      <c r="AB712" s="75"/>
      <c r="AC712" s="75"/>
      <c r="AE712" s="75"/>
      <c r="AF712" s="75"/>
      <c r="AG712" s="75"/>
      <c r="AH712" s="75"/>
      <c r="AI712" s="75"/>
      <c r="AJ712" s="75"/>
      <c r="AK712" s="75"/>
      <c r="AL712" s="75"/>
      <c r="AM712" s="75"/>
      <c r="AO712" s="75"/>
      <c r="AP712" s="75"/>
      <c r="AQ712" s="75"/>
      <c r="AR712" s="75"/>
      <c r="AS712" s="75"/>
      <c r="AT712" s="75"/>
      <c r="AU712" s="75"/>
      <c r="AV712" s="75"/>
      <c r="AW712" s="75"/>
    </row>
    <row r="713" spans="1:49">
      <c r="A713" s="69">
        <v>31048</v>
      </c>
      <c r="B713" s="82">
        <v>7.7899999999999997E-2</v>
      </c>
      <c r="C713" s="65">
        <v>2.35E-2</v>
      </c>
      <c r="D713" s="65">
        <v>9.5999999999999992E-3</v>
      </c>
      <c r="E713" s="65">
        <v>1.0066666666666666E-2</v>
      </c>
      <c r="F713" s="65">
        <v>1.0358333333333334E-2</v>
      </c>
      <c r="G713" s="65">
        <v>1.0212499999999999E-2</v>
      </c>
      <c r="H713" s="65">
        <v>1.0821583333333334E-2</v>
      </c>
      <c r="I713" s="65">
        <f t="shared" si="121"/>
        <v>6.83E-2</v>
      </c>
      <c r="J713" s="65">
        <f t="shared" si="114"/>
        <v>6.7687499999999998E-2</v>
      </c>
      <c r="K713" s="65">
        <f t="shared" si="115"/>
        <v>1.2678416666666666E-2</v>
      </c>
      <c r="L713" s="73">
        <f t="shared" si="111"/>
        <v>0.15176292502703559</v>
      </c>
      <c r="M713" s="73">
        <f t="shared" si="112"/>
        <v>0.1152</v>
      </c>
      <c r="N713" s="73">
        <f t="shared" si="116"/>
        <v>0.12254999999999999</v>
      </c>
      <c r="O713" s="74">
        <f t="shared" si="113"/>
        <v>3.6562925027035592E-2</v>
      </c>
      <c r="P713" s="73">
        <f t="shared" si="117"/>
        <v>2.9212925027035597E-2</v>
      </c>
      <c r="Q713" s="73">
        <f t="shared" si="118"/>
        <v>0.23068687087430995</v>
      </c>
      <c r="R713" s="73">
        <f t="shared" si="119"/>
        <v>0.129859</v>
      </c>
      <c r="S713" s="74">
        <f t="shared" si="120"/>
        <v>0.10082787087430994</v>
      </c>
      <c r="U713" s="75"/>
      <c r="V713" s="75"/>
      <c r="W713" s="75"/>
      <c r="X713" s="75"/>
      <c r="Y713" s="75"/>
      <c r="Z713" s="75"/>
      <c r="AA713" s="75"/>
      <c r="AB713" s="75"/>
      <c r="AC713" s="75"/>
      <c r="AE713" s="75"/>
      <c r="AF713" s="75"/>
      <c r="AG713" s="75"/>
      <c r="AH713" s="75"/>
      <c r="AI713" s="75"/>
      <c r="AJ713" s="75"/>
      <c r="AK713" s="75"/>
      <c r="AL713" s="75"/>
      <c r="AM713" s="75"/>
      <c r="AO713" s="75"/>
      <c r="AP713" s="75"/>
      <c r="AQ713" s="75"/>
      <c r="AR713" s="75"/>
      <c r="AS713" s="75"/>
      <c r="AT713" s="75"/>
      <c r="AU713" s="75"/>
      <c r="AV713" s="75"/>
      <c r="AW713" s="75"/>
    </row>
    <row r="714" spans="1:49">
      <c r="A714" s="69">
        <v>31079</v>
      </c>
      <c r="B714" s="82">
        <v>1.2200000000000001E-2</v>
      </c>
      <c r="C714" s="65">
        <v>1.9300000000000001E-2</v>
      </c>
      <c r="D714" s="65">
        <v>8.2000000000000007E-3</v>
      </c>
      <c r="E714" s="65">
        <v>1.0108333333333335E-2</v>
      </c>
      <c r="F714" s="65">
        <v>1.0408333333333332E-2</v>
      </c>
      <c r="G714" s="65">
        <v>1.0258333333333335E-2</v>
      </c>
      <c r="H714" s="65">
        <v>1.0861833333333333E-2</v>
      </c>
      <c r="I714" s="65">
        <f t="shared" si="121"/>
        <v>4.0000000000000001E-3</v>
      </c>
      <c r="J714" s="65">
        <f t="shared" si="114"/>
        <v>1.9416666666666662E-3</v>
      </c>
      <c r="K714" s="65">
        <f t="shared" si="115"/>
        <v>8.4381666666666685E-3</v>
      </c>
      <c r="L714" s="73">
        <f t="shared" si="111"/>
        <v>0.2083482926123188</v>
      </c>
      <c r="M714" s="73">
        <f t="shared" si="112"/>
        <v>9.8400000000000015E-2</v>
      </c>
      <c r="N714" s="73">
        <f t="shared" si="116"/>
        <v>0.12310000000000001</v>
      </c>
      <c r="O714" s="74">
        <f t="shared" si="113"/>
        <v>0.10994829261231878</v>
      </c>
      <c r="P714" s="73">
        <f t="shared" si="117"/>
        <v>8.5248292612318782E-2</v>
      </c>
      <c r="Q714" s="73">
        <f t="shared" si="118"/>
        <v>0.30820641097318235</v>
      </c>
      <c r="R714" s="73">
        <f t="shared" si="119"/>
        <v>0.13034199999999999</v>
      </c>
      <c r="S714" s="74">
        <f t="shared" si="120"/>
        <v>0.17786441097318237</v>
      </c>
      <c r="U714" s="75"/>
      <c r="V714" s="75"/>
      <c r="W714" s="75"/>
      <c r="X714" s="75"/>
      <c r="Y714" s="75"/>
      <c r="Z714" s="75"/>
      <c r="AA714" s="75"/>
      <c r="AB714" s="75"/>
      <c r="AC714" s="75"/>
      <c r="AE714" s="75"/>
      <c r="AF714" s="75"/>
      <c r="AG714" s="75"/>
      <c r="AH714" s="75"/>
      <c r="AI714" s="75"/>
      <c r="AJ714" s="75"/>
      <c r="AK714" s="75"/>
      <c r="AL714" s="75"/>
      <c r="AM714" s="75"/>
      <c r="AO714" s="75"/>
      <c r="AP714" s="75"/>
      <c r="AQ714" s="75"/>
      <c r="AR714" s="75"/>
      <c r="AS714" s="75"/>
      <c r="AT714" s="75"/>
      <c r="AU714" s="75"/>
      <c r="AV714" s="75"/>
      <c r="AW714" s="75"/>
    </row>
    <row r="715" spans="1:49">
      <c r="A715" s="69">
        <v>31107</v>
      </c>
      <c r="B715" s="82">
        <v>6.9999999999999999E-4</v>
      </c>
      <c r="C715" s="65">
        <v>3.6200000000000003E-2</v>
      </c>
      <c r="D715" s="65">
        <v>9.4000000000000004E-3</v>
      </c>
      <c r="E715" s="65">
        <v>1.0466666666666666E-2</v>
      </c>
      <c r="F715" s="65">
        <v>1.0758333333333335E-2</v>
      </c>
      <c r="G715" s="65">
        <v>1.06125E-2</v>
      </c>
      <c r="H715" s="65">
        <v>1.1501166666666666E-2</v>
      </c>
      <c r="I715" s="65">
        <f t="shared" si="121"/>
        <v>-8.7000000000000011E-3</v>
      </c>
      <c r="J715" s="65">
        <f t="shared" si="114"/>
        <v>-9.9125000000000012E-3</v>
      </c>
      <c r="K715" s="65">
        <f t="shared" si="115"/>
        <v>2.4698833333333337E-2</v>
      </c>
      <c r="L715" s="73">
        <f t="shared" si="111"/>
        <v>0.18863082317619906</v>
      </c>
      <c r="M715" s="73">
        <f t="shared" si="112"/>
        <v>0.11280000000000001</v>
      </c>
      <c r="N715" s="73">
        <f t="shared" si="116"/>
        <v>0.12735000000000002</v>
      </c>
      <c r="O715" s="74">
        <f t="shared" si="113"/>
        <v>7.5830823176199047E-2</v>
      </c>
      <c r="P715" s="73">
        <f t="shared" si="117"/>
        <v>6.128082317619904E-2</v>
      </c>
      <c r="Q715" s="73">
        <f t="shared" si="118"/>
        <v>0.36306031478171108</v>
      </c>
      <c r="R715" s="73">
        <f t="shared" si="119"/>
        <v>0.138014</v>
      </c>
      <c r="S715" s="74">
        <f t="shared" si="120"/>
        <v>0.22504631478171108</v>
      </c>
      <c r="U715" s="75"/>
      <c r="V715" s="75"/>
      <c r="W715" s="75"/>
      <c r="X715" s="75"/>
      <c r="Y715" s="75"/>
      <c r="Z715" s="75"/>
      <c r="AA715" s="75"/>
      <c r="AB715" s="75"/>
      <c r="AC715" s="75"/>
      <c r="AE715" s="75"/>
      <c r="AF715" s="75"/>
      <c r="AG715" s="75"/>
      <c r="AH715" s="75"/>
      <c r="AI715" s="75"/>
      <c r="AJ715" s="75"/>
      <c r="AK715" s="75"/>
      <c r="AL715" s="75"/>
      <c r="AM715" s="75"/>
      <c r="AO715" s="75"/>
      <c r="AP715" s="75"/>
      <c r="AQ715" s="75"/>
      <c r="AR715" s="75"/>
      <c r="AS715" s="75"/>
      <c r="AT715" s="75"/>
      <c r="AU715" s="75"/>
      <c r="AV715" s="75"/>
      <c r="AW715" s="75"/>
    </row>
    <row r="716" spans="1:49">
      <c r="A716" s="69">
        <v>31138</v>
      </c>
      <c r="B716" s="82">
        <v>-8.9999999999999998E-4</v>
      </c>
      <c r="C716" s="65">
        <v>2.07E-2</v>
      </c>
      <c r="D716" s="65">
        <v>1.0200000000000001E-2</v>
      </c>
      <c r="E716" s="65">
        <v>1.0191666666666668E-2</v>
      </c>
      <c r="F716" s="65">
        <v>1.0574999999999999E-2</v>
      </c>
      <c r="G716" s="65">
        <v>1.0383333333333333E-2</v>
      </c>
      <c r="H716" s="65">
        <v>1.1322250000000001E-2</v>
      </c>
      <c r="I716" s="65">
        <f t="shared" si="121"/>
        <v>-1.11E-2</v>
      </c>
      <c r="J716" s="65">
        <f t="shared" si="114"/>
        <v>-1.1283333333333333E-2</v>
      </c>
      <c r="K716" s="65">
        <f t="shared" si="115"/>
        <v>9.3777499999999989E-3</v>
      </c>
      <c r="L716" s="73">
        <f t="shared" si="111"/>
        <v>0.17638539419053023</v>
      </c>
      <c r="M716" s="73">
        <f t="shared" si="112"/>
        <v>0.12240000000000001</v>
      </c>
      <c r="N716" s="73">
        <f t="shared" si="116"/>
        <v>0.12459999999999999</v>
      </c>
      <c r="O716" s="74">
        <f t="shared" si="113"/>
        <v>5.3985394190530223E-2</v>
      </c>
      <c r="P716" s="73">
        <f t="shared" si="117"/>
        <v>5.1785394190530243E-2</v>
      </c>
      <c r="Q716" s="73">
        <f t="shared" si="118"/>
        <v>0.36950060369888016</v>
      </c>
      <c r="R716" s="73">
        <f t="shared" si="119"/>
        <v>0.13586700000000002</v>
      </c>
      <c r="S716" s="74">
        <f t="shared" si="120"/>
        <v>0.23363360369888014</v>
      </c>
      <c r="U716" s="75"/>
      <c r="V716" s="75"/>
      <c r="W716" s="75"/>
      <c r="X716" s="75"/>
      <c r="Y716" s="75"/>
      <c r="Z716" s="75"/>
      <c r="AA716" s="75"/>
      <c r="AB716" s="75"/>
      <c r="AC716" s="75"/>
      <c r="AE716" s="75"/>
      <c r="AF716" s="75"/>
      <c r="AG716" s="75"/>
      <c r="AH716" s="75"/>
      <c r="AI716" s="75"/>
      <c r="AJ716" s="75"/>
      <c r="AK716" s="75"/>
      <c r="AL716" s="75"/>
      <c r="AM716" s="75"/>
      <c r="AO716" s="75"/>
      <c r="AP716" s="75"/>
      <c r="AQ716" s="75"/>
      <c r="AR716" s="75"/>
      <c r="AS716" s="75"/>
      <c r="AT716" s="75"/>
      <c r="AU716" s="75"/>
      <c r="AV716" s="75"/>
      <c r="AW716" s="75"/>
    </row>
    <row r="717" spans="1:49">
      <c r="A717" s="69">
        <v>31168</v>
      </c>
      <c r="B717" s="82">
        <v>5.7799999999999997E-2</v>
      </c>
      <c r="C717" s="65">
        <v>6.0600000000000008E-2</v>
      </c>
      <c r="D717" s="65">
        <v>9.7000000000000003E-3</v>
      </c>
      <c r="E717" s="65">
        <v>9.7666666666666666E-3</v>
      </c>
      <c r="F717" s="65">
        <v>1.0250000000000002E-2</v>
      </c>
      <c r="G717" s="65">
        <v>1.0008333333333334E-2</v>
      </c>
      <c r="H717" s="65">
        <v>1.0978416666666666E-2</v>
      </c>
      <c r="I717" s="65">
        <f t="shared" si="121"/>
        <v>4.8099999999999997E-2</v>
      </c>
      <c r="J717" s="65">
        <f t="shared" si="114"/>
        <v>4.7791666666666663E-2</v>
      </c>
      <c r="K717" s="65">
        <f t="shared" si="115"/>
        <v>4.9621583333333344E-2</v>
      </c>
      <c r="L717" s="73">
        <f t="shared" si="111"/>
        <v>0.31736234382251016</v>
      </c>
      <c r="M717" s="73">
        <f t="shared" si="112"/>
        <v>0.1164</v>
      </c>
      <c r="N717" s="73">
        <f t="shared" si="116"/>
        <v>0.12010000000000001</v>
      </c>
      <c r="O717" s="74">
        <f t="shared" si="113"/>
        <v>0.20096234382251016</v>
      </c>
      <c r="P717" s="73">
        <f t="shared" si="117"/>
        <v>0.19726234382251015</v>
      </c>
      <c r="Q717" s="73">
        <f t="shared" si="118"/>
        <v>0.48668612106758635</v>
      </c>
      <c r="R717" s="73">
        <f t="shared" si="119"/>
        <v>0.131741</v>
      </c>
      <c r="S717" s="74">
        <f t="shared" si="120"/>
        <v>0.35494512106758636</v>
      </c>
      <c r="U717" s="75"/>
      <c r="V717" s="75"/>
      <c r="W717" s="75"/>
      <c r="X717" s="75"/>
      <c r="Y717" s="75"/>
      <c r="Z717" s="75"/>
      <c r="AA717" s="75"/>
      <c r="AB717" s="75"/>
      <c r="AC717" s="75"/>
      <c r="AE717" s="75"/>
      <c r="AF717" s="75"/>
      <c r="AG717" s="75"/>
      <c r="AH717" s="75"/>
      <c r="AI717" s="75"/>
      <c r="AJ717" s="75"/>
      <c r="AK717" s="75"/>
      <c r="AL717" s="75"/>
      <c r="AM717" s="75"/>
      <c r="AO717" s="75"/>
      <c r="AP717" s="75"/>
      <c r="AQ717" s="75"/>
      <c r="AR717" s="75"/>
      <c r="AS717" s="75"/>
      <c r="AT717" s="75"/>
      <c r="AU717" s="75"/>
      <c r="AV717" s="75"/>
      <c r="AW717" s="75"/>
    </row>
    <row r="718" spans="1:49">
      <c r="A718" s="69">
        <v>31199</v>
      </c>
      <c r="B718" s="82">
        <v>1.5699999999999999E-2</v>
      </c>
      <c r="C718" s="65">
        <v>2.7900000000000001E-2</v>
      </c>
      <c r="D718" s="65">
        <v>8.0000000000000002E-3</v>
      </c>
      <c r="E718" s="65">
        <v>9.116666666666667E-3</v>
      </c>
      <c r="F718" s="65">
        <v>9.5500000000000012E-3</v>
      </c>
      <c r="G718" s="65">
        <v>9.3333333333333341E-3</v>
      </c>
      <c r="H718" s="65">
        <v>1.0119583333333333E-2</v>
      </c>
      <c r="I718" s="65">
        <f t="shared" si="121"/>
        <v>7.6999999999999985E-3</v>
      </c>
      <c r="J718" s="65">
        <f t="shared" si="114"/>
        <v>6.3666666666666646E-3</v>
      </c>
      <c r="K718" s="65">
        <f t="shared" si="115"/>
        <v>1.7780416666666667E-2</v>
      </c>
      <c r="L718" s="73">
        <f t="shared" si="111"/>
        <v>0.30962604739211508</v>
      </c>
      <c r="M718" s="73">
        <f t="shared" si="112"/>
        <v>9.6000000000000002E-2</v>
      </c>
      <c r="N718" s="73">
        <f t="shared" si="116"/>
        <v>0.11200000000000002</v>
      </c>
      <c r="O718" s="74">
        <f t="shared" si="113"/>
        <v>0.21362604739211508</v>
      </c>
      <c r="P718" s="73">
        <f t="shared" si="117"/>
        <v>0.19762604739211506</v>
      </c>
      <c r="Q718" s="73">
        <f t="shared" si="118"/>
        <v>0.51769258500881121</v>
      </c>
      <c r="R718" s="73">
        <f t="shared" si="119"/>
        <v>0.12143499999999999</v>
      </c>
      <c r="S718" s="74">
        <f t="shared" si="120"/>
        <v>0.39625758500881125</v>
      </c>
      <c r="U718" s="75"/>
      <c r="V718" s="75"/>
      <c r="W718" s="75"/>
      <c r="X718" s="75"/>
      <c r="Y718" s="75"/>
      <c r="Z718" s="75"/>
      <c r="AA718" s="75"/>
      <c r="AB718" s="75"/>
      <c r="AC718" s="75"/>
      <c r="AE718" s="75"/>
      <c r="AF718" s="75"/>
      <c r="AG718" s="75"/>
      <c r="AH718" s="75"/>
      <c r="AI718" s="75"/>
      <c r="AJ718" s="75"/>
      <c r="AK718" s="75"/>
      <c r="AL718" s="75"/>
      <c r="AM718" s="75"/>
      <c r="AO718" s="75"/>
      <c r="AP718" s="75"/>
      <c r="AQ718" s="75"/>
      <c r="AR718" s="75"/>
      <c r="AS718" s="75"/>
      <c r="AT718" s="75"/>
      <c r="AU718" s="75"/>
      <c r="AV718" s="75"/>
      <c r="AW718" s="75"/>
    </row>
    <row r="719" spans="1:49">
      <c r="A719" s="69">
        <v>31229</v>
      </c>
      <c r="B719" s="82">
        <v>-1.5E-3</v>
      </c>
      <c r="C719" s="65">
        <v>-4.2700000000000002E-2</v>
      </c>
      <c r="D719" s="65">
        <v>9.4000000000000004E-3</v>
      </c>
      <c r="E719" s="65">
        <v>9.141666666666666E-3</v>
      </c>
      <c r="F719" s="65">
        <v>9.5166666666666663E-3</v>
      </c>
      <c r="G719" s="65">
        <v>9.3291666666666662E-3</v>
      </c>
      <c r="H719" s="65">
        <v>1.0053750000000002E-2</v>
      </c>
      <c r="I719" s="65">
        <f t="shared" si="121"/>
        <v>-1.09E-2</v>
      </c>
      <c r="J719" s="65">
        <f t="shared" si="114"/>
        <v>-1.0829166666666666E-2</v>
      </c>
      <c r="K719" s="65">
        <f t="shared" si="115"/>
        <v>-5.2753750000000002E-2</v>
      </c>
      <c r="L719" s="73">
        <f t="shared" si="111"/>
        <v>0.3240802028361951</v>
      </c>
      <c r="M719" s="73">
        <f t="shared" si="112"/>
        <v>0.11280000000000001</v>
      </c>
      <c r="N719" s="73">
        <f t="shared" si="116"/>
        <v>0.11194999999999999</v>
      </c>
      <c r="O719" s="74">
        <f t="shared" si="113"/>
        <v>0.21128020283619509</v>
      </c>
      <c r="P719" s="73">
        <f t="shared" si="117"/>
        <v>0.2121302028361951</v>
      </c>
      <c r="Q719" s="73">
        <f t="shared" si="118"/>
        <v>0.39258804910278511</v>
      </c>
      <c r="R719" s="73">
        <f t="shared" si="119"/>
        <v>0.12064500000000003</v>
      </c>
      <c r="S719" s="74">
        <f t="shared" si="120"/>
        <v>0.27194304910278511</v>
      </c>
      <c r="U719" s="75"/>
      <c r="V719" s="75"/>
      <c r="W719" s="75"/>
      <c r="X719" s="75"/>
      <c r="Y719" s="75"/>
      <c r="Z719" s="75"/>
      <c r="AA719" s="75"/>
      <c r="AB719" s="75"/>
      <c r="AC719" s="75"/>
      <c r="AE719" s="75"/>
      <c r="AF719" s="75"/>
      <c r="AG719" s="75"/>
      <c r="AH719" s="75"/>
      <c r="AI719" s="75"/>
      <c r="AJ719" s="75"/>
      <c r="AK719" s="75"/>
      <c r="AL719" s="75"/>
      <c r="AM719" s="75"/>
      <c r="AO719" s="75"/>
      <c r="AP719" s="75"/>
      <c r="AQ719" s="75"/>
      <c r="AR719" s="75"/>
      <c r="AS719" s="75"/>
      <c r="AT719" s="75"/>
      <c r="AU719" s="75"/>
      <c r="AV719" s="75"/>
      <c r="AW719" s="75"/>
    </row>
    <row r="720" spans="1:49">
      <c r="A720" s="69">
        <v>31260</v>
      </c>
      <c r="B720" s="82">
        <v>-8.5000000000000006E-3</v>
      </c>
      <c r="C720" s="65">
        <v>1.8099999999999998E-2</v>
      </c>
      <c r="D720" s="65">
        <v>8.5000000000000006E-3</v>
      </c>
      <c r="E720" s="65">
        <v>9.208333333333334E-3</v>
      </c>
      <c r="F720" s="65">
        <v>9.5583333333333336E-3</v>
      </c>
      <c r="G720" s="65">
        <v>9.3833333333333338E-3</v>
      </c>
      <c r="H720" s="65">
        <v>1.0114416666666666E-2</v>
      </c>
      <c r="I720" s="65">
        <f t="shared" si="121"/>
        <v>-1.7000000000000001E-2</v>
      </c>
      <c r="J720" s="65">
        <f t="shared" si="114"/>
        <v>-1.7883333333333334E-2</v>
      </c>
      <c r="K720" s="65">
        <f t="shared" si="115"/>
        <v>7.9855833333333324E-3</v>
      </c>
      <c r="L720" s="73">
        <f t="shared" ref="L720:L783" si="122">((1+B709)*(1+B710)*(1+B711)*(1+B712)*(1+B713)*(1+B714)*(1+B715)*(1+B716)*(1+B717)*(1+B718)*(1+B719)*(1+B720))-1</f>
        <v>0.18229964077097249</v>
      </c>
      <c r="M720" s="73">
        <f t="shared" ref="M720:M783" si="123">D720*12</f>
        <v>0.10200000000000001</v>
      </c>
      <c r="N720" s="73">
        <f t="shared" si="116"/>
        <v>0.11260000000000001</v>
      </c>
      <c r="O720" s="74">
        <f t="shared" ref="O720:O783" si="124">L720-M720</f>
        <v>8.0299640770972486E-2</v>
      </c>
      <c r="P720" s="73">
        <f t="shared" si="117"/>
        <v>6.9699640770972487E-2</v>
      </c>
      <c r="Q720" s="73">
        <f t="shared" si="118"/>
        <v>0.33176206349008575</v>
      </c>
      <c r="R720" s="73">
        <f t="shared" si="119"/>
        <v>0.12137299999999998</v>
      </c>
      <c r="S720" s="74">
        <f t="shared" si="120"/>
        <v>0.21038906349008576</v>
      </c>
      <c r="U720" s="75"/>
      <c r="V720" s="75"/>
      <c r="W720" s="75"/>
      <c r="X720" s="75"/>
      <c r="Y720" s="75"/>
      <c r="Z720" s="75"/>
      <c r="AA720" s="75"/>
      <c r="AB720" s="75"/>
      <c r="AC720" s="75"/>
      <c r="AE720" s="75"/>
      <c r="AF720" s="75"/>
      <c r="AG720" s="75"/>
      <c r="AH720" s="75"/>
      <c r="AI720" s="75"/>
      <c r="AJ720" s="75"/>
      <c r="AK720" s="75"/>
      <c r="AL720" s="75"/>
      <c r="AM720" s="75"/>
      <c r="AO720" s="75"/>
      <c r="AP720" s="75"/>
      <c r="AQ720" s="75"/>
      <c r="AR720" s="75"/>
      <c r="AS720" s="75"/>
      <c r="AT720" s="75"/>
      <c r="AU720" s="75"/>
      <c r="AV720" s="75"/>
      <c r="AW720" s="75"/>
    </row>
    <row r="721" spans="1:49">
      <c r="A721" s="69">
        <v>31291</v>
      </c>
      <c r="B721" s="82">
        <v>-3.1300000000000001E-2</v>
      </c>
      <c r="C721" s="65">
        <v>-5.21E-2</v>
      </c>
      <c r="D721" s="65">
        <v>8.8000000000000005E-3</v>
      </c>
      <c r="E721" s="65">
        <v>9.2250000000000006E-3</v>
      </c>
      <c r="F721" s="65">
        <v>9.5500000000000012E-3</v>
      </c>
      <c r="G721" s="65">
        <v>9.3875E-3</v>
      </c>
      <c r="H721" s="65">
        <v>1.0110083333333332E-2</v>
      </c>
      <c r="I721" s="65">
        <f t="shared" si="121"/>
        <v>-4.0100000000000004E-2</v>
      </c>
      <c r="J721" s="65">
        <f t="shared" si="114"/>
        <v>-4.0687500000000001E-2</v>
      </c>
      <c r="K721" s="65">
        <f t="shared" si="115"/>
        <v>-6.2210083333333333E-2</v>
      </c>
      <c r="L721" s="73">
        <f t="shared" si="122"/>
        <v>0.14506464908502381</v>
      </c>
      <c r="M721" s="73">
        <f t="shared" si="123"/>
        <v>0.1056</v>
      </c>
      <c r="N721" s="73">
        <f t="shared" si="116"/>
        <v>0.11265</v>
      </c>
      <c r="O721" s="74">
        <f t="shared" si="124"/>
        <v>3.9464649085023812E-2</v>
      </c>
      <c r="P721" s="73">
        <f t="shared" si="117"/>
        <v>3.2414649085023811E-2</v>
      </c>
      <c r="Q721" s="73">
        <f t="shared" si="118"/>
        <v>0.20940530751317499</v>
      </c>
      <c r="R721" s="73">
        <f t="shared" si="119"/>
        <v>0.12132099999999998</v>
      </c>
      <c r="S721" s="74">
        <f t="shared" si="120"/>
        <v>8.8084307513175003E-2</v>
      </c>
      <c r="U721" s="75"/>
      <c r="V721" s="75"/>
      <c r="W721" s="75"/>
      <c r="X721" s="75"/>
      <c r="Y721" s="75"/>
      <c r="Z721" s="75"/>
      <c r="AA721" s="75"/>
      <c r="AB721" s="75"/>
      <c r="AC721" s="75"/>
      <c r="AE721" s="75"/>
      <c r="AF721" s="75"/>
      <c r="AG721" s="75"/>
      <c r="AH721" s="75"/>
      <c r="AI721" s="75"/>
      <c r="AJ721" s="75"/>
      <c r="AK721" s="75"/>
      <c r="AL721" s="75"/>
      <c r="AM721" s="75"/>
      <c r="AO721" s="75"/>
      <c r="AP721" s="75"/>
      <c r="AQ721" s="75"/>
      <c r="AR721" s="75"/>
      <c r="AS721" s="75"/>
      <c r="AT721" s="75"/>
      <c r="AU721" s="75"/>
      <c r="AV721" s="75"/>
      <c r="AW721" s="75"/>
    </row>
    <row r="722" spans="1:49">
      <c r="A722" s="69">
        <v>31321</v>
      </c>
      <c r="B722" s="82">
        <v>4.6199999999999998E-2</v>
      </c>
      <c r="C722" s="65">
        <v>6.3799999999999996E-2</v>
      </c>
      <c r="D722" s="65">
        <v>8.8999999999999999E-3</v>
      </c>
      <c r="E722" s="65">
        <v>9.1833333333333333E-3</v>
      </c>
      <c r="F722" s="65">
        <v>9.5416666666666653E-3</v>
      </c>
      <c r="G722" s="65">
        <v>9.362500000000001E-3</v>
      </c>
      <c r="H722" s="65">
        <v>1.0011583333333334E-2</v>
      </c>
      <c r="I722" s="65">
        <f t="shared" si="121"/>
        <v>3.73E-2</v>
      </c>
      <c r="J722" s="65">
        <f t="shared" si="114"/>
        <v>3.6837499999999995E-2</v>
      </c>
      <c r="K722" s="65">
        <f t="shared" si="115"/>
        <v>5.3788416666666658E-2</v>
      </c>
      <c r="L722" s="73">
        <f t="shared" si="122"/>
        <v>0.19331271627926272</v>
      </c>
      <c r="M722" s="73">
        <f t="shared" si="123"/>
        <v>0.10680000000000001</v>
      </c>
      <c r="N722" s="73">
        <f t="shared" si="116"/>
        <v>0.11235000000000001</v>
      </c>
      <c r="O722" s="74">
        <f t="shared" si="124"/>
        <v>8.6512716279262714E-2</v>
      </c>
      <c r="P722" s="73">
        <f t="shared" si="117"/>
        <v>8.0962716279262714E-2</v>
      </c>
      <c r="Q722" s="73">
        <f t="shared" si="118"/>
        <v>0.25249743587667028</v>
      </c>
      <c r="R722" s="73">
        <f t="shared" si="119"/>
        <v>0.12013900000000001</v>
      </c>
      <c r="S722" s="74">
        <f t="shared" si="120"/>
        <v>0.13235843587667029</v>
      </c>
      <c r="U722" s="75"/>
      <c r="V722" s="75"/>
      <c r="W722" s="75"/>
      <c r="X722" s="75"/>
      <c r="Y722" s="75"/>
      <c r="Z722" s="75"/>
      <c r="AA722" s="75"/>
      <c r="AB722" s="75"/>
      <c r="AC722" s="75"/>
      <c r="AE722" s="75"/>
      <c r="AF722" s="75"/>
      <c r="AG722" s="75"/>
      <c r="AH722" s="75"/>
      <c r="AI722" s="75"/>
      <c r="AJ722" s="75"/>
      <c r="AK722" s="75"/>
      <c r="AL722" s="75"/>
      <c r="AM722" s="75"/>
      <c r="AO722" s="75"/>
      <c r="AP722" s="75"/>
      <c r="AQ722" s="75"/>
      <c r="AR722" s="75"/>
      <c r="AS722" s="75"/>
      <c r="AT722" s="75"/>
      <c r="AU722" s="75"/>
      <c r="AV722" s="75"/>
      <c r="AW722" s="75"/>
    </row>
    <row r="723" spans="1:49">
      <c r="A723" s="69">
        <v>31352</v>
      </c>
      <c r="B723" s="82">
        <v>6.8599999999999994E-2</v>
      </c>
      <c r="C723" s="65">
        <v>5.2200000000000003E-2</v>
      </c>
      <c r="D723" s="65">
        <v>8.0999999999999996E-3</v>
      </c>
      <c r="E723" s="65">
        <v>8.7916666666666681E-3</v>
      </c>
      <c r="F723" s="65">
        <v>9.2250000000000006E-3</v>
      </c>
      <c r="G723" s="65">
        <v>9.0083333333333335E-3</v>
      </c>
      <c r="H723" s="65">
        <v>9.5949999999999994E-3</v>
      </c>
      <c r="I723" s="65">
        <f t="shared" si="121"/>
        <v>6.0499999999999998E-2</v>
      </c>
      <c r="J723" s="65">
        <f t="shared" si="114"/>
        <v>5.9591666666666661E-2</v>
      </c>
      <c r="K723" s="65">
        <f t="shared" si="115"/>
        <v>4.2605000000000004E-2</v>
      </c>
      <c r="L723" s="73">
        <f t="shared" si="122"/>
        <v>0.2896176867071405</v>
      </c>
      <c r="M723" s="73">
        <f t="shared" si="123"/>
        <v>9.7199999999999995E-2</v>
      </c>
      <c r="N723" s="73">
        <f t="shared" si="116"/>
        <v>0.1081</v>
      </c>
      <c r="O723" s="74">
        <f t="shared" si="124"/>
        <v>0.19241768670714049</v>
      </c>
      <c r="P723" s="73">
        <f t="shared" si="117"/>
        <v>0.1815176867071405</v>
      </c>
      <c r="Q723" s="73">
        <f t="shared" si="118"/>
        <v>0.28323057646488103</v>
      </c>
      <c r="R723" s="73">
        <f t="shared" si="119"/>
        <v>0.11513999999999999</v>
      </c>
      <c r="S723" s="74">
        <f t="shared" si="120"/>
        <v>0.16809057646488104</v>
      </c>
      <c r="U723" s="75"/>
      <c r="V723" s="75"/>
      <c r="W723" s="75"/>
      <c r="X723" s="75"/>
      <c r="Y723" s="75"/>
      <c r="Z723" s="75"/>
      <c r="AA723" s="75"/>
      <c r="AB723" s="75"/>
      <c r="AC723" s="75"/>
      <c r="AE723" s="75"/>
      <c r="AF723" s="75"/>
      <c r="AG723" s="75"/>
      <c r="AH723" s="75"/>
      <c r="AI723" s="75"/>
      <c r="AJ723" s="75"/>
      <c r="AK723" s="75"/>
      <c r="AL723" s="75"/>
      <c r="AM723" s="75"/>
      <c r="AO723" s="75"/>
      <c r="AP723" s="75"/>
      <c r="AQ723" s="75"/>
      <c r="AR723" s="75"/>
      <c r="AS723" s="75"/>
      <c r="AT723" s="75"/>
      <c r="AU723" s="75"/>
      <c r="AV723" s="75"/>
      <c r="AW723" s="75"/>
    </row>
    <row r="724" spans="1:49">
      <c r="A724" s="69">
        <v>31382</v>
      </c>
      <c r="B724" s="82">
        <v>4.8399999999999999E-2</v>
      </c>
      <c r="C724" s="65">
        <v>6.9400000000000003E-2</v>
      </c>
      <c r="D724" s="65">
        <v>8.6E-3</v>
      </c>
      <c r="E724" s="65">
        <v>8.4666666666666675E-3</v>
      </c>
      <c r="F724" s="65">
        <v>8.8583333333333344E-3</v>
      </c>
      <c r="G724" s="65">
        <v>8.6625000000000001E-3</v>
      </c>
      <c r="H724" s="65">
        <v>9.173333333333332E-3</v>
      </c>
      <c r="I724" s="65">
        <f t="shared" si="121"/>
        <v>3.9800000000000002E-2</v>
      </c>
      <c r="J724" s="65">
        <f t="shared" si="114"/>
        <v>3.9737499999999995E-2</v>
      </c>
      <c r="K724" s="65">
        <f t="shared" si="115"/>
        <v>6.0226666666666671E-2</v>
      </c>
      <c r="L724" s="73">
        <f t="shared" si="122"/>
        <v>0.31738788146133268</v>
      </c>
      <c r="M724" s="73">
        <f t="shared" si="123"/>
        <v>0.1032</v>
      </c>
      <c r="N724" s="73">
        <f t="shared" si="116"/>
        <v>0.10395</v>
      </c>
      <c r="O724" s="74">
        <f t="shared" si="124"/>
        <v>0.21418788146133266</v>
      </c>
      <c r="P724" s="73">
        <f t="shared" si="117"/>
        <v>0.21343788146133269</v>
      </c>
      <c r="Q724" s="73">
        <f t="shared" si="118"/>
        <v>0.33025085156217893</v>
      </c>
      <c r="R724" s="73">
        <f t="shared" si="119"/>
        <v>0.11007999999999998</v>
      </c>
      <c r="S724" s="74">
        <f t="shared" si="120"/>
        <v>0.22017085156217894</v>
      </c>
      <c r="U724" s="75"/>
      <c r="V724" s="75"/>
      <c r="W724" s="75"/>
      <c r="X724" s="75"/>
      <c r="Y724" s="75"/>
      <c r="Z724" s="75"/>
      <c r="AA724" s="75"/>
      <c r="AB724" s="75"/>
      <c r="AC724" s="75"/>
      <c r="AE724" s="75"/>
      <c r="AF724" s="75"/>
      <c r="AG724" s="75"/>
      <c r="AH724" s="75"/>
      <c r="AI724" s="75"/>
      <c r="AJ724" s="75"/>
      <c r="AK724" s="75"/>
      <c r="AL724" s="75"/>
      <c r="AM724" s="75"/>
      <c r="AO724" s="75"/>
      <c r="AP724" s="75"/>
      <c r="AQ724" s="75"/>
      <c r="AR724" s="75"/>
      <c r="AS724" s="75"/>
      <c r="AT724" s="75"/>
      <c r="AU724" s="75"/>
      <c r="AV724" s="75"/>
      <c r="AW724" s="75"/>
    </row>
    <row r="725" spans="1:49">
      <c r="A725" s="69">
        <v>31413</v>
      </c>
      <c r="B725" s="82">
        <v>5.5999999999999999E-3</v>
      </c>
      <c r="C725" s="65">
        <v>2.9300000000000003E-2</v>
      </c>
      <c r="D725" s="65">
        <v>7.9000000000000008E-3</v>
      </c>
      <c r="E725" s="65">
        <v>8.3750000000000005E-3</v>
      </c>
      <c r="F725" s="65">
        <v>8.7166666666666677E-3</v>
      </c>
      <c r="G725" s="65">
        <v>8.5458333333333341E-3</v>
      </c>
      <c r="H725" s="65">
        <v>8.9988333333333344E-3</v>
      </c>
      <c r="I725" s="65">
        <f t="shared" si="121"/>
        <v>-2.3000000000000008E-3</v>
      </c>
      <c r="J725" s="65">
        <f t="shared" si="114"/>
        <v>-2.9458333333333342E-3</v>
      </c>
      <c r="K725" s="65">
        <f t="shared" si="115"/>
        <v>2.0301166666666669E-2</v>
      </c>
      <c r="L725" s="73">
        <f t="shared" si="122"/>
        <v>0.22902426347297222</v>
      </c>
      <c r="M725" s="73">
        <f t="shared" si="123"/>
        <v>9.4800000000000009E-2</v>
      </c>
      <c r="N725" s="73">
        <f t="shared" si="116"/>
        <v>0.10255</v>
      </c>
      <c r="O725" s="74">
        <f t="shared" si="124"/>
        <v>0.13422426347297223</v>
      </c>
      <c r="P725" s="73">
        <f t="shared" si="117"/>
        <v>0.12647426347297222</v>
      </c>
      <c r="Q725" s="73">
        <f t="shared" si="118"/>
        <v>0.33778915633898454</v>
      </c>
      <c r="R725" s="73">
        <f t="shared" si="119"/>
        <v>0.10798600000000001</v>
      </c>
      <c r="S725" s="74">
        <f t="shared" si="120"/>
        <v>0.22980315633898452</v>
      </c>
      <c r="U725" s="75"/>
      <c r="V725" s="75"/>
      <c r="W725" s="75"/>
      <c r="X725" s="75"/>
      <c r="Y725" s="75"/>
      <c r="Z725" s="75"/>
      <c r="AA725" s="75"/>
      <c r="AB725" s="75"/>
      <c r="AC725" s="75"/>
      <c r="AE725" s="75"/>
      <c r="AF725" s="75"/>
      <c r="AG725" s="75"/>
      <c r="AH725" s="75"/>
      <c r="AI725" s="75"/>
      <c r="AJ725" s="75"/>
      <c r="AK725" s="75"/>
      <c r="AL725" s="75"/>
      <c r="AM725" s="75"/>
      <c r="AO725" s="75"/>
      <c r="AP725" s="75"/>
      <c r="AQ725" s="75"/>
      <c r="AR725" s="75"/>
      <c r="AS725" s="75"/>
      <c r="AT725" s="75"/>
      <c r="AU725" s="75"/>
      <c r="AV725" s="75"/>
      <c r="AW725" s="75"/>
    </row>
    <row r="726" spans="1:49">
      <c r="A726" s="69">
        <v>31444</v>
      </c>
      <c r="B726" s="82">
        <v>7.4700000000000003E-2</v>
      </c>
      <c r="C726" s="65">
        <v>6.2300000000000001E-2</v>
      </c>
      <c r="D726" s="65">
        <v>7.3000000000000001E-3</v>
      </c>
      <c r="E726" s="65">
        <v>8.0583333333333323E-3</v>
      </c>
      <c r="F726" s="65">
        <v>8.4416666666666668E-3</v>
      </c>
      <c r="G726" s="65">
        <v>8.2500000000000004E-3</v>
      </c>
      <c r="H726" s="65">
        <v>8.5969166666666659E-3</v>
      </c>
      <c r="I726" s="65">
        <f t="shared" si="121"/>
        <v>6.7400000000000002E-2</v>
      </c>
      <c r="J726" s="65">
        <f t="shared" si="114"/>
        <v>6.6450000000000009E-2</v>
      </c>
      <c r="K726" s="65">
        <f t="shared" si="115"/>
        <v>5.3703083333333332E-2</v>
      </c>
      <c r="L726" s="73">
        <f t="shared" si="122"/>
        <v>0.30491244413594454</v>
      </c>
      <c r="M726" s="73">
        <f t="shared" si="123"/>
        <v>8.7599999999999997E-2</v>
      </c>
      <c r="N726" s="73">
        <f t="shared" si="116"/>
        <v>9.9000000000000005E-2</v>
      </c>
      <c r="O726" s="74">
        <f t="shared" si="124"/>
        <v>0.21731244413594453</v>
      </c>
      <c r="P726" s="73">
        <f t="shared" si="117"/>
        <v>0.20591244413594453</v>
      </c>
      <c r="Q726" s="73">
        <f t="shared" si="118"/>
        <v>0.39422488058363925</v>
      </c>
      <c r="R726" s="73">
        <f t="shared" si="119"/>
        <v>0.10316299999999999</v>
      </c>
      <c r="S726" s="74">
        <f t="shared" si="120"/>
        <v>0.29106188058363924</v>
      </c>
      <c r="U726" s="75"/>
      <c r="V726" s="75"/>
      <c r="W726" s="75"/>
      <c r="X726" s="75"/>
      <c r="Y726" s="75"/>
      <c r="Z726" s="75"/>
      <c r="AA726" s="75"/>
      <c r="AB726" s="75"/>
      <c r="AC726" s="75"/>
      <c r="AE726" s="75"/>
      <c r="AF726" s="75"/>
      <c r="AG726" s="75"/>
      <c r="AH726" s="75"/>
      <c r="AI726" s="75"/>
      <c r="AJ726" s="75"/>
      <c r="AK726" s="75"/>
      <c r="AL726" s="75"/>
      <c r="AM726" s="75"/>
      <c r="AO726" s="75"/>
      <c r="AP726" s="75"/>
      <c r="AQ726" s="75"/>
      <c r="AR726" s="75"/>
      <c r="AS726" s="75"/>
      <c r="AT726" s="75"/>
      <c r="AU726" s="75"/>
      <c r="AV726" s="75"/>
      <c r="AW726" s="75"/>
    </row>
    <row r="727" spans="1:49">
      <c r="A727" s="69">
        <v>31472</v>
      </c>
      <c r="B727" s="82">
        <v>5.5800000000000002E-2</v>
      </c>
      <c r="C727" s="65">
        <v>5.1400000000000008E-2</v>
      </c>
      <c r="D727" s="65">
        <v>7.1000000000000004E-3</v>
      </c>
      <c r="E727" s="65">
        <v>7.4999999999999997E-3</v>
      </c>
      <c r="F727" s="65">
        <v>7.9083333333333332E-3</v>
      </c>
      <c r="G727" s="65">
        <v>7.7041666666666673E-3</v>
      </c>
      <c r="H727" s="65">
        <v>7.9274999999999988E-3</v>
      </c>
      <c r="I727" s="65">
        <f t="shared" si="121"/>
        <v>4.87E-2</v>
      </c>
      <c r="J727" s="65">
        <f t="shared" si="114"/>
        <v>4.8095833333333338E-2</v>
      </c>
      <c r="K727" s="65">
        <f t="shared" si="115"/>
        <v>4.3472500000000011E-2</v>
      </c>
      <c r="L727" s="73">
        <f t="shared" si="122"/>
        <v>0.37676282454155108</v>
      </c>
      <c r="M727" s="73">
        <f t="shared" si="123"/>
        <v>8.5199999999999998E-2</v>
      </c>
      <c r="N727" s="73">
        <f t="shared" si="116"/>
        <v>9.2450000000000004E-2</v>
      </c>
      <c r="O727" s="74">
        <f t="shared" si="124"/>
        <v>0.29156282454155108</v>
      </c>
      <c r="P727" s="73">
        <f t="shared" si="117"/>
        <v>0.28431282454155105</v>
      </c>
      <c r="Q727" s="73">
        <f t="shared" si="118"/>
        <v>0.41467674140671495</v>
      </c>
      <c r="R727" s="73">
        <f t="shared" si="119"/>
        <v>9.5129999999999992E-2</v>
      </c>
      <c r="S727" s="74">
        <f t="shared" si="120"/>
        <v>0.31954674140671496</v>
      </c>
      <c r="U727" s="75"/>
      <c r="V727" s="75"/>
      <c r="W727" s="75"/>
      <c r="X727" s="75"/>
      <c r="Y727" s="75"/>
      <c r="Z727" s="75"/>
      <c r="AA727" s="75"/>
      <c r="AB727" s="75"/>
      <c r="AC727" s="75"/>
      <c r="AE727" s="75"/>
      <c r="AF727" s="75"/>
      <c r="AG727" s="75"/>
      <c r="AH727" s="75"/>
      <c r="AI727" s="75"/>
      <c r="AJ727" s="75"/>
      <c r="AK727" s="75"/>
      <c r="AL727" s="75"/>
      <c r="AM727" s="75"/>
      <c r="AO727" s="75"/>
      <c r="AP727" s="75"/>
      <c r="AQ727" s="75"/>
      <c r="AR727" s="75"/>
      <c r="AS727" s="75"/>
      <c r="AT727" s="75"/>
      <c r="AU727" s="75"/>
      <c r="AV727" s="75"/>
      <c r="AW727" s="75"/>
    </row>
    <row r="728" spans="1:49">
      <c r="A728" s="69">
        <v>31503</v>
      </c>
      <c r="B728" s="82">
        <v>-1.1299999999999999E-2</v>
      </c>
      <c r="C728" s="65">
        <v>-3.3300000000000003E-2</v>
      </c>
      <c r="D728" s="65">
        <v>6.3E-3</v>
      </c>
      <c r="E728" s="65">
        <v>7.324999999999999E-3</v>
      </c>
      <c r="F728" s="65">
        <v>7.6750000000000004E-3</v>
      </c>
      <c r="G728" s="65">
        <v>7.4999999999999997E-3</v>
      </c>
      <c r="H728" s="65">
        <v>7.609083333333334E-3</v>
      </c>
      <c r="I728" s="65">
        <f t="shared" si="121"/>
        <v>-1.7599999999999998E-2</v>
      </c>
      <c r="J728" s="65">
        <f t="shared" si="114"/>
        <v>-1.8799999999999997E-2</v>
      </c>
      <c r="K728" s="65">
        <f t="shared" si="115"/>
        <v>-4.0909083333333339E-2</v>
      </c>
      <c r="L728" s="73">
        <f t="shared" si="122"/>
        <v>0.362431593057984</v>
      </c>
      <c r="M728" s="73">
        <f t="shared" si="123"/>
        <v>7.5600000000000001E-2</v>
      </c>
      <c r="N728" s="73">
        <f t="shared" si="116"/>
        <v>0.09</v>
      </c>
      <c r="O728" s="74">
        <f t="shared" si="124"/>
        <v>0.286831593057984</v>
      </c>
      <c r="P728" s="73">
        <f t="shared" si="117"/>
        <v>0.27243159305798403</v>
      </c>
      <c r="Q728" s="73">
        <f t="shared" si="118"/>
        <v>0.33983345343183236</v>
      </c>
      <c r="R728" s="73">
        <f t="shared" si="119"/>
        <v>9.1309000000000001E-2</v>
      </c>
      <c r="S728" s="74">
        <f t="shared" si="120"/>
        <v>0.24852445343183235</v>
      </c>
      <c r="U728" s="75"/>
      <c r="V728" s="75"/>
      <c r="W728" s="75"/>
      <c r="X728" s="75"/>
      <c r="Y728" s="75"/>
      <c r="Z728" s="75"/>
      <c r="AA728" s="75"/>
      <c r="AB728" s="75"/>
      <c r="AC728" s="75"/>
      <c r="AE728" s="75"/>
      <c r="AF728" s="75"/>
      <c r="AG728" s="75"/>
      <c r="AH728" s="75"/>
      <c r="AI728" s="75"/>
      <c r="AJ728" s="75"/>
      <c r="AK728" s="75"/>
      <c r="AL728" s="75"/>
      <c r="AM728" s="75"/>
      <c r="AO728" s="75"/>
      <c r="AP728" s="75"/>
      <c r="AQ728" s="75"/>
      <c r="AR728" s="75"/>
      <c r="AS728" s="75"/>
      <c r="AT728" s="75"/>
      <c r="AU728" s="75"/>
      <c r="AV728" s="75"/>
      <c r="AW728" s="75"/>
    </row>
    <row r="729" spans="1:49">
      <c r="A729" s="69">
        <v>31533</v>
      </c>
      <c r="B729" s="82">
        <v>5.3199999999999997E-2</v>
      </c>
      <c r="C729" s="65">
        <v>5.2500000000000012E-2</v>
      </c>
      <c r="D729" s="65">
        <v>6.1999999999999998E-3</v>
      </c>
      <c r="E729" s="65">
        <v>7.5749999999999993E-3</v>
      </c>
      <c r="F729" s="65">
        <v>7.8583333333333335E-3</v>
      </c>
      <c r="G729" s="65">
        <v>7.7166666666666659E-3</v>
      </c>
      <c r="H729" s="65">
        <v>7.9722500000000002E-3</v>
      </c>
      <c r="I729" s="65">
        <f t="shared" si="121"/>
        <v>4.7E-2</v>
      </c>
      <c r="J729" s="65">
        <f t="shared" si="114"/>
        <v>4.5483333333333334E-2</v>
      </c>
      <c r="K729" s="65">
        <f t="shared" si="115"/>
        <v>4.4527750000000012E-2</v>
      </c>
      <c r="L729" s="73">
        <f t="shared" si="122"/>
        <v>0.35650685744816468</v>
      </c>
      <c r="M729" s="73">
        <f t="shared" si="123"/>
        <v>7.4399999999999994E-2</v>
      </c>
      <c r="N729" s="73">
        <f t="shared" si="116"/>
        <v>9.2599999999999988E-2</v>
      </c>
      <c r="O729" s="74">
        <f t="shared" si="124"/>
        <v>0.28210685744816466</v>
      </c>
      <c r="P729" s="73">
        <f t="shared" si="117"/>
        <v>0.26390685744816467</v>
      </c>
      <c r="Q729" s="73">
        <f t="shared" si="118"/>
        <v>0.3296008954714349</v>
      </c>
      <c r="R729" s="73">
        <f t="shared" si="119"/>
        <v>9.5667000000000002E-2</v>
      </c>
      <c r="S729" s="74">
        <f t="shared" si="120"/>
        <v>0.23393389547143489</v>
      </c>
      <c r="U729" s="75"/>
      <c r="V729" s="75"/>
      <c r="W729" s="75"/>
      <c r="X729" s="75"/>
      <c r="Y729" s="75"/>
      <c r="Z729" s="75"/>
      <c r="AA729" s="75"/>
      <c r="AB729" s="75"/>
      <c r="AC729" s="75"/>
      <c r="AE729" s="75"/>
      <c r="AF729" s="75"/>
      <c r="AG729" s="75"/>
      <c r="AH729" s="75"/>
      <c r="AI729" s="75"/>
      <c r="AJ729" s="75"/>
      <c r="AK729" s="75"/>
      <c r="AL729" s="75"/>
      <c r="AM729" s="75"/>
      <c r="AO729" s="75"/>
      <c r="AP729" s="75"/>
      <c r="AQ729" s="75"/>
      <c r="AR729" s="75"/>
      <c r="AS729" s="75"/>
      <c r="AT729" s="75"/>
      <c r="AU729" s="75"/>
      <c r="AV729" s="75"/>
      <c r="AW729" s="75"/>
    </row>
    <row r="730" spans="1:49">
      <c r="A730" s="69">
        <v>31564</v>
      </c>
      <c r="B730" s="82">
        <v>1.6899999999999998E-2</v>
      </c>
      <c r="C730" s="65">
        <v>5.9699999999999996E-2</v>
      </c>
      <c r="D730" s="65">
        <v>7.000000000000001E-3</v>
      </c>
      <c r="E730" s="65">
        <v>7.6083333333333333E-3</v>
      </c>
      <c r="F730" s="65">
        <v>7.9083333333333332E-3</v>
      </c>
      <c r="G730" s="65">
        <v>7.7583333333333341E-3</v>
      </c>
      <c r="H730" s="65">
        <v>8.0456666666666662E-3</v>
      </c>
      <c r="I730" s="65">
        <f t="shared" si="121"/>
        <v>9.8999999999999973E-3</v>
      </c>
      <c r="J730" s="65">
        <f t="shared" si="114"/>
        <v>9.1416666666666643E-3</v>
      </c>
      <c r="K730" s="65">
        <f t="shared" si="115"/>
        <v>5.165433333333333E-2</v>
      </c>
      <c r="L730" s="73">
        <f t="shared" si="122"/>
        <v>0.35810950412428655</v>
      </c>
      <c r="M730" s="73">
        <f t="shared" si="123"/>
        <v>8.4000000000000019E-2</v>
      </c>
      <c r="N730" s="73">
        <f t="shared" si="116"/>
        <v>9.3100000000000016E-2</v>
      </c>
      <c r="O730" s="74">
        <f t="shared" si="124"/>
        <v>0.27410950412428653</v>
      </c>
      <c r="P730" s="73">
        <f t="shared" si="117"/>
        <v>0.26500950412428653</v>
      </c>
      <c r="Q730" s="73">
        <f t="shared" si="118"/>
        <v>0.37073457430788936</v>
      </c>
      <c r="R730" s="73">
        <f t="shared" si="119"/>
        <v>9.6547999999999995E-2</v>
      </c>
      <c r="S730" s="74">
        <f t="shared" si="120"/>
        <v>0.2741865743078894</v>
      </c>
      <c r="U730" s="75"/>
      <c r="V730" s="75"/>
      <c r="W730" s="75"/>
      <c r="X730" s="75"/>
      <c r="Y730" s="75"/>
      <c r="Z730" s="75"/>
      <c r="AA730" s="75"/>
      <c r="AB730" s="75"/>
      <c r="AC730" s="75"/>
      <c r="AE730" s="75"/>
      <c r="AF730" s="75"/>
      <c r="AG730" s="75"/>
      <c r="AH730" s="75"/>
      <c r="AI730" s="75"/>
      <c r="AJ730" s="75"/>
      <c r="AK730" s="75"/>
      <c r="AL730" s="75"/>
      <c r="AM730" s="75"/>
      <c r="AO730" s="75"/>
      <c r="AP730" s="75"/>
      <c r="AQ730" s="75"/>
      <c r="AR730" s="75"/>
      <c r="AS730" s="75"/>
      <c r="AT730" s="75"/>
      <c r="AU730" s="75"/>
      <c r="AV730" s="75"/>
      <c r="AW730" s="75"/>
    </row>
    <row r="731" spans="1:49">
      <c r="A731" s="69">
        <v>31594</v>
      </c>
      <c r="B731" s="82">
        <v>-5.5899999999999998E-2</v>
      </c>
      <c r="C731" s="65">
        <v>2.8300000000000002E-2</v>
      </c>
      <c r="D731" s="65">
        <v>6.6E-3</v>
      </c>
      <c r="E731" s="65">
        <v>7.4000000000000012E-3</v>
      </c>
      <c r="F731" s="65">
        <v>7.7333333333333334E-3</v>
      </c>
      <c r="G731" s="65">
        <v>7.5666666666666669E-3</v>
      </c>
      <c r="H731" s="65">
        <v>7.7954166666666666E-3</v>
      </c>
      <c r="I731" s="65">
        <f t="shared" si="121"/>
        <v>-6.25E-2</v>
      </c>
      <c r="J731" s="65">
        <f t="shared" si="114"/>
        <v>-6.3466666666666671E-2</v>
      </c>
      <c r="K731" s="65">
        <f t="shared" si="115"/>
        <v>2.0504583333333336E-2</v>
      </c>
      <c r="L731" s="73">
        <f t="shared" si="122"/>
        <v>0.28411735888206291</v>
      </c>
      <c r="M731" s="73">
        <f t="shared" si="123"/>
        <v>7.9199999999999993E-2</v>
      </c>
      <c r="N731" s="73">
        <f t="shared" si="116"/>
        <v>9.0800000000000006E-2</v>
      </c>
      <c r="O731" s="74">
        <f t="shared" si="124"/>
        <v>0.20491735888206292</v>
      </c>
      <c r="P731" s="73">
        <f t="shared" si="117"/>
        <v>0.19331735888206292</v>
      </c>
      <c r="Q731" s="73">
        <f t="shared" si="118"/>
        <v>0.47239774653797428</v>
      </c>
      <c r="R731" s="73">
        <f t="shared" si="119"/>
        <v>9.3545000000000003E-2</v>
      </c>
      <c r="S731" s="74">
        <f t="shared" si="120"/>
        <v>0.37885274653797429</v>
      </c>
      <c r="U731" s="75"/>
      <c r="V731" s="75"/>
      <c r="W731" s="75"/>
      <c r="X731" s="75"/>
      <c r="Y731" s="75"/>
      <c r="Z731" s="75"/>
      <c r="AA731" s="75"/>
      <c r="AB731" s="75"/>
      <c r="AC731" s="75"/>
      <c r="AE731" s="75"/>
      <c r="AF731" s="75"/>
      <c r="AG731" s="75"/>
      <c r="AH731" s="75"/>
      <c r="AI731" s="75"/>
      <c r="AJ731" s="75"/>
      <c r="AK731" s="75"/>
      <c r="AL731" s="75"/>
      <c r="AM731" s="75"/>
      <c r="AO731" s="75"/>
      <c r="AP731" s="75"/>
      <c r="AQ731" s="75"/>
      <c r="AR731" s="75"/>
      <c r="AS731" s="75"/>
      <c r="AT731" s="75"/>
      <c r="AU731" s="75"/>
      <c r="AV731" s="75"/>
      <c r="AW731" s="75"/>
    </row>
    <row r="732" spans="1:49">
      <c r="A732" s="69">
        <v>31625</v>
      </c>
      <c r="B732" s="82">
        <v>7.4200000000000002E-2</v>
      </c>
      <c r="C732" s="65">
        <v>8.8399999999999992E-2</v>
      </c>
      <c r="D732" s="65">
        <v>6.3E-3</v>
      </c>
      <c r="E732" s="65">
        <v>7.2666666666666669E-3</v>
      </c>
      <c r="F732" s="65">
        <v>7.6833333333333345E-3</v>
      </c>
      <c r="G732" s="65">
        <v>7.4750000000000007E-3</v>
      </c>
      <c r="H732" s="65">
        <v>7.7555833333333322E-3</v>
      </c>
      <c r="I732" s="65">
        <f t="shared" si="121"/>
        <v>6.7900000000000002E-2</v>
      </c>
      <c r="J732" s="65">
        <f t="shared" si="114"/>
        <v>6.6725000000000007E-2</v>
      </c>
      <c r="K732" s="65">
        <f t="shared" si="115"/>
        <v>8.0644416666666663E-2</v>
      </c>
      <c r="L732" s="73">
        <f t="shared" si="122"/>
        <v>0.3912242732335971</v>
      </c>
      <c r="M732" s="73">
        <f t="shared" si="123"/>
        <v>7.5600000000000001E-2</v>
      </c>
      <c r="N732" s="73">
        <f t="shared" si="116"/>
        <v>8.9700000000000002E-2</v>
      </c>
      <c r="O732" s="74">
        <f t="shared" si="124"/>
        <v>0.3156242732335971</v>
      </c>
      <c r="P732" s="73">
        <f t="shared" si="117"/>
        <v>0.3015242732335971</v>
      </c>
      <c r="Q732" s="73">
        <f t="shared" si="118"/>
        <v>0.57406709294954394</v>
      </c>
      <c r="R732" s="73">
        <f t="shared" si="119"/>
        <v>9.3066999999999983E-2</v>
      </c>
      <c r="S732" s="74">
        <f t="shared" si="120"/>
        <v>0.48100009294954393</v>
      </c>
      <c r="U732" s="75"/>
      <c r="V732" s="75"/>
      <c r="W732" s="75"/>
      <c r="X732" s="75"/>
      <c r="Y732" s="75"/>
      <c r="Z732" s="75"/>
      <c r="AA732" s="75"/>
      <c r="AB732" s="75"/>
      <c r="AC732" s="75"/>
      <c r="AE732" s="75"/>
      <c r="AF732" s="75"/>
      <c r="AG732" s="75"/>
      <c r="AH732" s="75"/>
      <c r="AI732" s="75"/>
      <c r="AJ732" s="75"/>
      <c r="AK732" s="75"/>
      <c r="AL732" s="75"/>
      <c r="AM732" s="75"/>
      <c r="AO732" s="75"/>
      <c r="AP732" s="75"/>
      <c r="AQ732" s="75"/>
      <c r="AR732" s="75"/>
      <c r="AS732" s="75"/>
      <c r="AT732" s="75"/>
      <c r="AU732" s="75"/>
      <c r="AV732" s="75"/>
      <c r="AW732" s="75"/>
    </row>
    <row r="733" spans="1:49">
      <c r="A733" s="69">
        <v>31656</v>
      </c>
      <c r="B733" s="82">
        <v>-8.2699999999999996E-2</v>
      </c>
      <c r="C733" s="65">
        <v>-0.11370000000000001</v>
      </c>
      <c r="D733" s="65">
        <v>6.5000000000000006E-3</v>
      </c>
      <c r="E733" s="65">
        <v>7.4083333333333336E-3</v>
      </c>
      <c r="F733" s="65">
        <v>7.7999999999999988E-3</v>
      </c>
      <c r="G733" s="65">
        <v>7.6041666666666662E-3</v>
      </c>
      <c r="H733" s="65">
        <v>7.9194166666666666E-3</v>
      </c>
      <c r="I733" s="65">
        <f t="shared" si="121"/>
        <v>-8.9200000000000002E-2</v>
      </c>
      <c r="J733" s="65">
        <f t="shared" ref="J733:J796" si="125">B733-G733</f>
        <v>-9.0304166666666658E-2</v>
      </c>
      <c r="K733" s="65">
        <f t="shared" ref="K733:K796" si="126">$C733-H733</f>
        <v>-0.12161941666666667</v>
      </c>
      <c r="L733" s="73">
        <f t="shared" si="122"/>
        <v>0.31740479595042714</v>
      </c>
      <c r="M733" s="73">
        <f t="shared" si="123"/>
        <v>7.8000000000000014E-2</v>
      </c>
      <c r="N733" s="73">
        <f t="shared" si="116"/>
        <v>9.1249999999999998E-2</v>
      </c>
      <c r="O733" s="74">
        <f t="shared" si="124"/>
        <v>0.23940479595042713</v>
      </c>
      <c r="P733" s="73">
        <f t="shared" si="117"/>
        <v>0.22615479595042715</v>
      </c>
      <c r="Q733" s="73">
        <f t="shared" si="118"/>
        <v>0.47177514978497825</v>
      </c>
      <c r="R733" s="73">
        <f t="shared" si="119"/>
        <v>9.5033000000000006E-2</v>
      </c>
      <c r="S733" s="74">
        <f t="shared" si="120"/>
        <v>0.37674214978497822</v>
      </c>
      <c r="U733" s="75"/>
      <c r="V733" s="75"/>
      <c r="W733" s="75"/>
      <c r="X733" s="75"/>
      <c r="Y733" s="75"/>
      <c r="Z733" s="75"/>
      <c r="AA733" s="75"/>
      <c r="AB733" s="75"/>
      <c r="AC733" s="75"/>
      <c r="AE733" s="75"/>
      <c r="AF733" s="75"/>
      <c r="AG733" s="75"/>
      <c r="AH733" s="75"/>
      <c r="AI733" s="75"/>
      <c r="AJ733" s="75"/>
      <c r="AK733" s="75"/>
      <c r="AL733" s="75"/>
      <c r="AM733" s="75"/>
      <c r="AO733" s="75"/>
      <c r="AP733" s="75"/>
      <c r="AQ733" s="75"/>
      <c r="AR733" s="75"/>
      <c r="AS733" s="75"/>
      <c r="AT733" s="75"/>
      <c r="AU733" s="75"/>
      <c r="AV733" s="75"/>
      <c r="AW733" s="75"/>
    </row>
    <row r="734" spans="1:49">
      <c r="A734" s="69">
        <v>31686</v>
      </c>
      <c r="B734" s="82">
        <v>5.7700000000000001E-2</v>
      </c>
      <c r="C734" s="65">
        <v>5.050000000000001E-2</v>
      </c>
      <c r="D734" s="65">
        <v>6.8999999999999999E-3</v>
      </c>
      <c r="E734" s="65">
        <v>7.3833333333333329E-3</v>
      </c>
      <c r="F734" s="65">
        <v>7.7749999999999998E-3</v>
      </c>
      <c r="G734" s="65">
        <v>7.5791666666666655E-3</v>
      </c>
      <c r="H734" s="65">
        <v>7.9395000000000004E-3</v>
      </c>
      <c r="I734" s="65">
        <f t="shared" si="121"/>
        <v>5.0799999999999998E-2</v>
      </c>
      <c r="J734" s="65">
        <f t="shared" si="125"/>
        <v>5.0120833333333337E-2</v>
      </c>
      <c r="K734" s="65">
        <f t="shared" si="126"/>
        <v>4.2560500000000008E-2</v>
      </c>
      <c r="L734" s="73">
        <f t="shared" si="122"/>
        <v>0.33188592303265807</v>
      </c>
      <c r="M734" s="73">
        <f t="shared" si="123"/>
        <v>8.2799999999999999E-2</v>
      </c>
      <c r="N734" s="73">
        <f t="shared" si="116"/>
        <v>9.0949999999999989E-2</v>
      </c>
      <c r="O734" s="74">
        <f t="shared" si="124"/>
        <v>0.24908592303265809</v>
      </c>
      <c r="P734" s="73">
        <f t="shared" si="117"/>
        <v>0.24093592303265809</v>
      </c>
      <c r="Q734" s="73">
        <f t="shared" si="118"/>
        <v>0.45337450164421833</v>
      </c>
      <c r="R734" s="73">
        <f t="shared" si="119"/>
        <v>9.5273999999999998E-2</v>
      </c>
      <c r="S734" s="74">
        <f t="shared" si="120"/>
        <v>0.35810050164421836</v>
      </c>
      <c r="U734" s="75"/>
      <c r="V734" s="75"/>
      <c r="W734" s="75"/>
      <c r="X734" s="75"/>
      <c r="Y734" s="75"/>
      <c r="Z734" s="75"/>
      <c r="AA734" s="75"/>
      <c r="AB734" s="75"/>
      <c r="AC734" s="75"/>
      <c r="AE734" s="75"/>
      <c r="AF734" s="75"/>
      <c r="AG734" s="75"/>
      <c r="AH734" s="75"/>
      <c r="AI734" s="75"/>
      <c r="AJ734" s="75"/>
      <c r="AK734" s="75"/>
      <c r="AL734" s="75"/>
      <c r="AM734" s="75"/>
      <c r="AO734" s="75"/>
      <c r="AP734" s="75"/>
      <c r="AQ734" s="75"/>
      <c r="AR734" s="75"/>
      <c r="AS734" s="75"/>
      <c r="AT734" s="75"/>
      <c r="AU734" s="75"/>
      <c r="AV734" s="75"/>
      <c r="AW734" s="75"/>
    </row>
    <row r="735" spans="1:49">
      <c r="A735" s="69">
        <v>31717</v>
      </c>
      <c r="B735" s="82">
        <v>2.4299999999999999E-2</v>
      </c>
      <c r="C735" s="65">
        <v>2.1099999999999997E-2</v>
      </c>
      <c r="D735" s="65">
        <v>5.8999999999999999E-3</v>
      </c>
      <c r="E735" s="65">
        <v>7.2333333333333329E-3</v>
      </c>
      <c r="F735" s="65">
        <v>7.6666666666666662E-3</v>
      </c>
      <c r="G735" s="65">
        <v>7.4499999999999992E-3</v>
      </c>
      <c r="H735" s="65">
        <v>7.744749999999999E-3</v>
      </c>
      <c r="I735" s="65">
        <f t="shared" si="121"/>
        <v>1.84E-2</v>
      </c>
      <c r="J735" s="65">
        <f t="shared" si="125"/>
        <v>1.685E-2</v>
      </c>
      <c r="K735" s="65">
        <f t="shared" si="126"/>
        <v>1.3355249999999999E-2</v>
      </c>
      <c r="L735" s="73">
        <f t="shared" si="122"/>
        <v>0.27667111263555233</v>
      </c>
      <c r="M735" s="73">
        <f t="shared" si="123"/>
        <v>7.0800000000000002E-2</v>
      </c>
      <c r="N735" s="73">
        <f t="shared" si="116"/>
        <v>8.9399999999999993E-2</v>
      </c>
      <c r="O735" s="74">
        <f t="shared" si="124"/>
        <v>0.20587111263555233</v>
      </c>
      <c r="P735" s="73">
        <f t="shared" si="117"/>
        <v>0.18727111263555235</v>
      </c>
      <c r="Q735" s="73">
        <f t="shared" si="118"/>
        <v>0.41041693939261692</v>
      </c>
      <c r="R735" s="73">
        <f t="shared" si="119"/>
        <v>9.2936999999999992E-2</v>
      </c>
      <c r="S735" s="74">
        <f t="shared" si="120"/>
        <v>0.31747993939261693</v>
      </c>
      <c r="U735" s="75"/>
      <c r="V735" s="75"/>
      <c r="W735" s="75"/>
      <c r="X735" s="75"/>
      <c r="Y735" s="75"/>
      <c r="Z735" s="75"/>
      <c r="AA735" s="75"/>
      <c r="AB735" s="75"/>
      <c r="AC735" s="75"/>
      <c r="AE735" s="75"/>
      <c r="AF735" s="75"/>
      <c r="AG735" s="75"/>
      <c r="AH735" s="75"/>
      <c r="AI735" s="75"/>
      <c r="AJ735" s="75"/>
      <c r="AK735" s="75"/>
      <c r="AL735" s="75"/>
      <c r="AM735" s="75"/>
      <c r="AO735" s="75"/>
      <c r="AP735" s="75"/>
      <c r="AQ735" s="75"/>
      <c r="AR735" s="75"/>
      <c r="AS735" s="75"/>
      <c r="AT735" s="75"/>
      <c r="AU735" s="75"/>
      <c r="AV735" s="75"/>
      <c r="AW735" s="75"/>
    </row>
    <row r="736" spans="1:49">
      <c r="A736" s="69">
        <v>31747</v>
      </c>
      <c r="B736" s="82">
        <v>-2.5499999999999998E-2</v>
      </c>
      <c r="C736" s="65">
        <v>-2.5399999999999999E-2</v>
      </c>
      <c r="D736" s="65">
        <v>7.000000000000001E-3</v>
      </c>
      <c r="E736" s="65">
        <v>7.0750000000000006E-3</v>
      </c>
      <c r="F736" s="65">
        <v>7.5166666666666663E-3</v>
      </c>
      <c r="G736" s="65">
        <v>7.2958333333333321E-3</v>
      </c>
      <c r="H736" s="65">
        <v>7.5995833333333341E-3</v>
      </c>
      <c r="I736" s="65">
        <f t="shared" si="121"/>
        <v>-3.2500000000000001E-2</v>
      </c>
      <c r="J736" s="65">
        <f t="shared" si="125"/>
        <v>-3.279583333333333E-2</v>
      </c>
      <c r="K736" s="65">
        <f t="shared" si="126"/>
        <v>-3.2999583333333332E-2</v>
      </c>
      <c r="L736" s="73">
        <f t="shared" si="122"/>
        <v>0.18668065553543101</v>
      </c>
      <c r="M736" s="73">
        <f t="shared" si="123"/>
        <v>8.4000000000000019E-2</v>
      </c>
      <c r="N736" s="73">
        <f t="shared" si="116"/>
        <v>8.7549999999999989E-2</v>
      </c>
      <c r="O736" s="74">
        <f t="shared" si="124"/>
        <v>0.10268065553543099</v>
      </c>
      <c r="P736" s="73">
        <f t="shared" si="117"/>
        <v>9.9130655535431017E-2</v>
      </c>
      <c r="Q736" s="73">
        <f t="shared" si="118"/>
        <v>0.28538652434266387</v>
      </c>
      <c r="R736" s="73">
        <f t="shared" si="119"/>
        <v>9.1195000000000012E-2</v>
      </c>
      <c r="S736" s="74">
        <f t="shared" si="120"/>
        <v>0.19419152434266385</v>
      </c>
      <c r="U736" s="75"/>
      <c r="V736" s="75"/>
      <c r="W736" s="75"/>
      <c r="X736" s="75"/>
      <c r="Y736" s="75"/>
      <c r="Z736" s="75"/>
      <c r="AA736" s="75"/>
      <c r="AB736" s="75"/>
      <c r="AC736" s="75"/>
      <c r="AE736" s="75"/>
      <c r="AF736" s="75"/>
      <c r="AG736" s="75"/>
      <c r="AH736" s="75"/>
      <c r="AI736" s="75"/>
      <c r="AJ736" s="75"/>
      <c r="AK736" s="75"/>
      <c r="AL736" s="75"/>
      <c r="AM736" s="75"/>
      <c r="AO736" s="75"/>
      <c r="AP736" s="75"/>
      <c r="AQ736" s="75"/>
      <c r="AR736" s="75"/>
      <c r="AS736" s="75"/>
      <c r="AT736" s="75"/>
      <c r="AU736" s="75"/>
      <c r="AV736" s="75"/>
      <c r="AW736" s="75"/>
    </row>
    <row r="737" spans="1:49">
      <c r="A737" s="69">
        <v>31778</v>
      </c>
      <c r="B737" s="82">
        <v>0.13469999999999999</v>
      </c>
      <c r="C737" s="65">
        <v>9.8400000000000001E-2</v>
      </c>
      <c r="D737" s="65">
        <v>6.4000000000000003E-3</v>
      </c>
      <c r="E737" s="65">
        <v>6.9666666666666661E-3</v>
      </c>
      <c r="F737" s="65">
        <v>7.3833333333333329E-3</v>
      </c>
      <c r="G737" s="65">
        <v>7.175E-3</v>
      </c>
      <c r="H737" s="65">
        <v>7.4537500000000003E-3</v>
      </c>
      <c r="I737" s="65">
        <f t="shared" si="121"/>
        <v>0.1283</v>
      </c>
      <c r="J737" s="65">
        <f t="shared" si="125"/>
        <v>0.127525</v>
      </c>
      <c r="K737" s="65">
        <f t="shared" si="126"/>
        <v>9.0946250000000006E-2</v>
      </c>
      <c r="L737" s="73">
        <f t="shared" si="122"/>
        <v>0.33902798313052274</v>
      </c>
      <c r="M737" s="73">
        <f t="shared" si="123"/>
        <v>7.6800000000000007E-2</v>
      </c>
      <c r="N737" s="73">
        <f t="shared" si="116"/>
        <v>8.6099999999999996E-2</v>
      </c>
      <c r="O737" s="74">
        <f t="shared" si="124"/>
        <v>0.26222798313052276</v>
      </c>
      <c r="P737" s="73">
        <f t="shared" si="117"/>
        <v>0.25292798313052273</v>
      </c>
      <c r="Q737" s="73">
        <f t="shared" si="118"/>
        <v>0.37167838175262924</v>
      </c>
      <c r="R737" s="73">
        <f t="shared" si="119"/>
        <v>8.9444999999999997E-2</v>
      </c>
      <c r="S737" s="74">
        <f t="shared" si="120"/>
        <v>0.28223338175262924</v>
      </c>
      <c r="U737" s="75"/>
      <c r="V737" s="75"/>
      <c r="W737" s="75"/>
      <c r="X737" s="75"/>
      <c r="Y737" s="75"/>
      <c r="Z737" s="75"/>
      <c r="AA737" s="75"/>
      <c r="AB737" s="75"/>
      <c r="AC737" s="75"/>
      <c r="AE737" s="75"/>
      <c r="AF737" s="75"/>
      <c r="AG737" s="75"/>
      <c r="AH737" s="75"/>
      <c r="AI737" s="75"/>
      <c r="AJ737" s="75"/>
      <c r="AK737" s="75"/>
      <c r="AL737" s="75"/>
      <c r="AM737" s="75"/>
      <c r="AO737" s="75"/>
      <c r="AP737" s="75"/>
      <c r="AQ737" s="75"/>
      <c r="AR737" s="75"/>
      <c r="AS737" s="75"/>
      <c r="AT737" s="75"/>
      <c r="AU737" s="75"/>
      <c r="AV737" s="75"/>
      <c r="AW737" s="75"/>
    </row>
    <row r="738" spans="1:49">
      <c r="A738" s="69">
        <v>31809</v>
      </c>
      <c r="B738" s="82">
        <v>3.95E-2</v>
      </c>
      <c r="C738" s="65">
        <v>-3.0100000000000002E-2</v>
      </c>
      <c r="D738" s="65">
        <v>5.8999999999999999E-3</v>
      </c>
      <c r="E738" s="65">
        <v>6.9833333333333336E-3</v>
      </c>
      <c r="F738" s="65">
        <v>7.4000000000000012E-3</v>
      </c>
      <c r="G738" s="65">
        <v>7.1916666666666674E-3</v>
      </c>
      <c r="H738" s="65">
        <v>7.5030833333333338E-3</v>
      </c>
      <c r="I738" s="65">
        <f t="shared" si="121"/>
        <v>3.3599999999999998E-2</v>
      </c>
      <c r="J738" s="65">
        <f t="shared" si="125"/>
        <v>3.2308333333333335E-2</v>
      </c>
      <c r="K738" s="65">
        <f t="shared" si="126"/>
        <v>-3.7603083333333336E-2</v>
      </c>
      <c r="L738" s="73">
        <f t="shared" si="122"/>
        <v>0.29517036239339212</v>
      </c>
      <c r="M738" s="73">
        <f t="shared" si="123"/>
        <v>7.0800000000000002E-2</v>
      </c>
      <c r="N738" s="73">
        <f t="shared" si="116"/>
        <v>8.6300000000000016E-2</v>
      </c>
      <c r="O738" s="74">
        <f t="shared" si="124"/>
        <v>0.22437036239339211</v>
      </c>
      <c r="P738" s="73">
        <f t="shared" si="117"/>
        <v>0.2088703623933921</v>
      </c>
      <c r="Q738" s="73">
        <f t="shared" si="118"/>
        <v>0.25236831635307855</v>
      </c>
      <c r="R738" s="73">
        <f t="shared" si="119"/>
        <v>9.0037000000000006E-2</v>
      </c>
      <c r="S738" s="74">
        <f t="shared" si="120"/>
        <v>0.16233131635307854</v>
      </c>
      <c r="U738" s="75"/>
      <c r="V738" s="75"/>
      <c r="W738" s="75"/>
      <c r="X738" s="75"/>
      <c r="Y738" s="75"/>
      <c r="Z738" s="75"/>
      <c r="AA738" s="75"/>
      <c r="AB738" s="75"/>
      <c r="AC738" s="75"/>
      <c r="AE738" s="75"/>
      <c r="AF738" s="75"/>
      <c r="AG738" s="75"/>
      <c r="AH738" s="75"/>
      <c r="AI738" s="75"/>
      <c r="AJ738" s="75"/>
      <c r="AK738" s="75"/>
      <c r="AL738" s="75"/>
      <c r="AM738" s="75"/>
      <c r="AO738" s="75"/>
      <c r="AP738" s="75"/>
      <c r="AQ738" s="75"/>
      <c r="AR738" s="75"/>
      <c r="AS738" s="75"/>
      <c r="AT738" s="75"/>
      <c r="AU738" s="75"/>
      <c r="AV738" s="75"/>
      <c r="AW738" s="75"/>
    </row>
    <row r="739" spans="1:49">
      <c r="A739" s="69">
        <v>31837</v>
      </c>
      <c r="B739" s="82">
        <v>2.8899999999999999E-2</v>
      </c>
      <c r="C739" s="65">
        <v>-1.89E-2</v>
      </c>
      <c r="D739" s="65">
        <v>6.6E-3</v>
      </c>
      <c r="E739" s="65">
        <v>6.9666666666666661E-3</v>
      </c>
      <c r="F739" s="65">
        <v>7.3666666666666672E-3</v>
      </c>
      <c r="G739" s="65">
        <v>7.1666666666666667E-3</v>
      </c>
      <c r="H739" s="65">
        <v>7.4409166666666669E-3</v>
      </c>
      <c r="I739" s="65">
        <f t="shared" si="121"/>
        <v>2.23E-2</v>
      </c>
      <c r="J739" s="65">
        <f t="shared" si="125"/>
        <v>2.1733333333333334E-2</v>
      </c>
      <c r="K739" s="65">
        <f t="shared" si="126"/>
        <v>-2.6340916666666665E-2</v>
      </c>
      <c r="L739" s="73">
        <f t="shared" si="122"/>
        <v>0.26217161002705169</v>
      </c>
      <c r="M739" s="73">
        <f t="shared" si="123"/>
        <v>7.9199999999999993E-2</v>
      </c>
      <c r="N739" s="73">
        <f t="shared" si="116"/>
        <v>8.5999999999999993E-2</v>
      </c>
      <c r="O739" s="74">
        <f t="shared" si="124"/>
        <v>0.1829716100270517</v>
      </c>
      <c r="P739" s="73">
        <f t="shared" si="117"/>
        <v>0.1761716100270517</v>
      </c>
      <c r="Q739" s="73">
        <f t="shared" si="118"/>
        <v>0.16863092559825499</v>
      </c>
      <c r="R739" s="73">
        <f t="shared" si="119"/>
        <v>8.9291000000000009E-2</v>
      </c>
      <c r="S739" s="74">
        <f t="shared" si="120"/>
        <v>7.9339925598254979E-2</v>
      </c>
      <c r="U739" s="75"/>
      <c r="V739" s="75"/>
      <c r="W739" s="75"/>
      <c r="X739" s="75"/>
      <c r="Y739" s="75"/>
      <c r="Z739" s="75"/>
      <c r="AA739" s="75"/>
      <c r="AB739" s="75"/>
      <c r="AC739" s="75"/>
      <c r="AE739" s="75"/>
      <c r="AF739" s="75"/>
      <c r="AG739" s="75"/>
      <c r="AH739" s="75"/>
      <c r="AI739" s="75"/>
      <c r="AJ739" s="75"/>
      <c r="AK739" s="75"/>
      <c r="AL739" s="75"/>
      <c r="AM739" s="75"/>
      <c r="AO739" s="75"/>
      <c r="AP739" s="75"/>
      <c r="AQ739" s="75"/>
      <c r="AR739" s="75"/>
      <c r="AS739" s="75"/>
      <c r="AT739" s="75"/>
      <c r="AU739" s="75"/>
      <c r="AV739" s="75"/>
      <c r="AW739" s="75"/>
    </row>
    <row r="740" spans="1:49">
      <c r="A740" s="69">
        <v>31868</v>
      </c>
      <c r="B740" s="82">
        <v>-8.8999999999999999E-3</v>
      </c>
      <c r="C740" s="65">
        <v>-4.1399999999999999E-2</v>
      </c>
      <c r="D740" s="65">
        <v>6.5000000000000006E-3</v>
      </c>
      <c r="E740" s="65">
        <v>7.3749999999999996E-3</v>
      </c>
      <c r="F740" s="65">
        <v>7.6250000000000007E-3</v>
      </c>
      <c r="G740" s="65">
        <v>7.4999999999999997E-3</v>
      </c>
      <c r="H740" s="65">
        <v>7.7940833333333334E-3</v>
      </c>
      <c r="I740" s="65">
        <f t="shared" si="121"/>
        <v>-1.54E-2</v>
      </c>
      <c r="J740" s="65">
        <f t="shared" si="125"/>
        <v>-1.6399999999999998E-2</v>
      </c>
      <c r="K740" s="65">
        <f t="shared" si="126"/>
        <v>-4.9194083333333333E-2</v>
      </c>
      <c r="L740" s="73">
        <f t="shared" si="122"/>
        <v>0.26523544320603887</v>
      </c>
      <c r="M740" s="73">
        <f t="shared" si="123"/>
        <v>7.8000000000000014E-2</v>
      </c>
      <c r="N740" s="73">
        <f t="shared" si="116"/>
        <v>0.09</v>
      </c>
      <c r="O740" s="74">
        <f t="shared" si="124"/>
        <v>0.18723544320603885</v>
      </c>
      <c r="P740" s="73">
        <f t="shared" si="117"/>
        <v>0.17523544320603887</v>
      </c>
      <c r="Q740" s="73">
        <f t="shared" si="118"/>
        <v>0.15883894204870885</v>
      </c>
      <c r="R740" s="73">
        <f t="shared" si="119"/>
        <v>9.3529000000000001E-2</v>
      </c>
      <c r="S740" s="74">
        <f t="shared" si="120"/>
        <v>6.5309942048708852E-2</v>
      </c>
      <c r="U740" s="75"/>
      <c r="V740" s="75"/>
      <c r="W740" s="75"/>
      <c r="X740" s="75"/>
      <c r="Y740" s="75"/>
      <c r="Z740" s="75"/>
      <c r="AA740" s="75"/>
      <c r="AB740" s="75"/>
      <c r="AC740" s="75"/>
      <c r="AE740" s="75"/>
      <c r="AF740" s="75"/>
      <c r="AG740" s="75"/>
      <c r="AH740" s="75"/>
      <c r="AI740" s="75"/>
      <c r="AJ740" s="75"/>
      <c r="AK740" s="75"/>
      <c r="AL740" s="75"/>
      <c r="AM740" s="75"/>
      <c r="AO740" s="75"/>
      <c r="AP740" s="75"/>
      <c r="AQ740" s="75"/>
      <c r="AR740" s="75"/>
      <c r="AS740" s="75"/>
      <c r="AT740" s="75"/>
      <c r="AU740" s="75"/>
      <c r="AV740" s="75"/>
      <c r="AW740" s="75"/>
    </row>
    <row r="741" spans="1:49">
      <c r="A741" s="69">
        <v>31898</v>
      </c>
      <c r="B741" s="82">
        <v>8.6999999999999994E-3</v>
      </c>
      <c r="C741" s="65">
        <v>-6.4000000000000003E-3</v>
      </c>
      <c r="D741" s="65">
        <v>6.6E-3</v>
      </c>
      <c r="E741" s="65">
        <v>7.7749999999999998E-3</v>
      </c>
      <c r="F741" s="65">
        <v>7.9916666666666678E-3</v>
      </c>
      <c r="G741" s="65">
        <v>7.8833333333333325E-3</v>
      </c>
      <c r="H741" s="65">
        <v>8.2208333333333335E-3</v>
      </c>
      <c r="I741" s="65">
        <f t="shared" si="121"/>
        <v>2.0999999999999994E-3</v>
      </c>
      <c r="J741" s="65">
        <f t="shared" si="125"/>
        <v>8.1666666666666693E-4</v>
      </c>
      <c r="K741" s="65">
        <f t="shared" si="126"/>
        <v>-1.4620833333333333E-2</v>
      </c>
      <c r="L741" s="73">
        <f t="shared" si="122"/>
        <v>0.21177648268318627</v>
      </c>
      <c r="M741" s="73">
        <f t="shared" si="123"/>
        <v>7.9199999999999993E-2</v>
      </c>
      <c r="N741" s="73">
        <f t="shared" si="116"/>
        <v>9.459999999999999E-2</v>
      </c>
      <c r="O741" s="74">
        <f t="shared" si="124"/>
        <v>0.13257648268318628</v>
      </c>
      <c r="P741" s="73">
        <f t="shared" si="117"/>
        <v>0.11717648268318628</v>
      </c>
      <c r="Q741" s="73">
        <f t="shared" si="118"/>
        <v>9.3988002678952576E-2</v>
      </c>
      <c r="R741" s="73">
        <f t="shared" si="119"/>
        <v>9.8650000000000002E-2</v>
      </c>
      <c r="S741" s="74">
        <f t="shared" si="120"/>
        <v>-4.6619973210474258E-3</v>
      </c>
      <c r="U741" s="75"/>
      <c r="V741" s="75"/>
      <c r="W741" s="75"/>
      <c r="X741" s="75"/>
      <c r="Y741" s="75"/>
      <c r="Z741" s="75"/>
      <c r="AA741" s="75"/>
      <c r="AB741" s="75"/>
      <c r="AC741" s="75"/>
      <c r="AE741" s="75"/>
      <c r="AF741" s="75"/>
      <c r="AG741" s="75"/>
      <c r="AH741" s="75"/>
      <c r="AI741" s="75"/>
      <c r="AJ741" s="75"/>
      <c r="AK741" s="75"/>
      <c r="AL741" s="75"/>
      <c r="AM741" s="75"/>
      <c r="AO741" s="75"/>
      <c r="AP741" s="75"/>
      <c r="AQ741" s="75"/>
      <c r="AR741" s="75"/>
      <c r="AS741" s="75"/>
      <c r="AT741" s="75"/>
      <c r="AU741" s="75"/>
      <c r="AV741" s="75"/>
      <c r="AW741" s="75"/>
    </row>
    <row r="742" spans="1:49">
      <c r="A742" s="69">
        <v>31929</v>
      </c>
      <c r="B742" s="82">
        <v>5.0500000000000003E-2</v>
      </c>
      <c r="C742" s="65">
        <v>4.3899999999999995E-2</v>
      </c>
      <c r="D742" s="65">
        <v>7.4999999999999997E-3</v>
      </c>
      <c r="E742" s="65">
        <v>7.7666666666666674E-3</v>
      </c>
      <c r="F742" s="65">
        <v>8.0416666666666674E-3</v>
      </c>
      <c r="G742" s="65">
        <v>7.904166666666667E-3</v>
      </c>
      <c r="H742" s="65">
        <v>8.3485E-3</v>
      </c>
      <c r="I742" s="65">
        <f t="shared" si="121"/>
        <v>4.3000000000000003E-2</v>
      </c>
      <c r="J742" s="65">
        <f t="shared" si="125"/>
        <v>4.2595833333333333E-2</v>
      </c>
      <c r="K742" s="65">
        <f t="shared" si="126"/>
        <v>3.5551499999999993E-2</v>
      </c>
      <c r="L742" s="73">
        <f t="shared" si="122"/>
        <v>0.25181551289083171</v>
      </c>
      <c r="M742" s="73">
        <f t="shared" si="123"/>
        <v>0.09</v>
      </c>
      <c r="N742" s="73">
        <f t="shared" si="116"/>
        <v>9.4850000000000004E-2</v>
      </c>
      <c r="O742" s="74">
        <f t="shared" si="124"/>
        <v>0.16181551289083171</v>
      </c>
      <c r="P742" s="73">
        <f t="shared" si="117"/>
        <v>0.15696551289083172</v>
      </c>
      <c r="Q742" s="73">
        <f t="shared" si="118"/>
        <v>7.7676772668263228E-2</v>
      </c>
      <c r="R742" s="73">
        <f t="shared" si="119"/>
        <v>0.10018199999999999</v>
      </c>
      <c r="S742" s="74">
        <f t="shared" si="120"/>
        <v>-2.2505227331736766E-2</v>
      </c>
      <c r="U742" s="75"/>
      <c r="V742" s="75"/>
      <c r="W742" s="75"/>
      <c r="X742" s="75"/>
      <c r="Y742" s="75"/>
      <c r="Z742" s="75"/>
      <c r="AA742" s="75"/>
      <c r="AB742" s="75"/>
      <c r="AC742" s="75"/>
      <c r="AE742" s="75"/>
      <c r="AF742" s="75"/>
      <c r="AG742" s="75"/>
      <c r="AH742" s="75"/>
      <c r="AI742" s="75"/>
      <c r="AJ742" s="75"/>
      <c r="AK742" s="75"/>
      <c r="AL742" s="75"/>
      <c r="AM742" s="75"/>
      <c r="AO742" s="75"/>
      <c r="AP742" s="75"/>
      <c r="AQ742" s="75"/>
      <c r="AR742" s="75"/>
      <c r="AS742" s="75"/>
      <c r="AT742" s="75"/>
      <c r="AU742" s="75"/>
      <c r="AV742" s="75"/>
      <c r="AW742" s="75"/>
    </row>
    <row r="743" spans="1:49">
      <c r="A743" s="69">
        <v>31959</v>
      </c>
      <c r="B743" s="82">
        <v>5.0700000000000002E-2</v>
      </c>
      <c r="C743" s="65">
        <v>-2.5000000000000005E-3</v>
      </c>
      <c r="D743" s="65">
        <v>7.3000000000000001E-3</v>
      </c>
      <c r="E743" s="65">
        <v>7.8500000000000011E-3</v>
      </c>
      <c r="F743" s="65">
        <v>8.0416666666666674E-3</v>
      </c>
      <c r="G743" s="65">
        <v>7.9458333333333343E-3</v>
      </c>
      <c r="H743" s="65">
        <v>8.445833333333333E-3</v>
      </c>
      <c r="I743" s="65">
        <f t="shared" si="121"/>
        <v>4.3400000000000001E-2</v>
      </c>
      <c r="J743" s="65">
        <f t="shared" si="125"/>
        <v>4.2754166666666669E-2</v>
      </c>
      <c r="K743" s="65">
        <f t="shared" si="126"/>
        <v>-1.0945833333333333E-2</v>
      </c>
      <c r="L743" s="73">
        <f t="shared" si="122"/>
        <v>0.39316021543734481</v>
      </c>
      <c r="M743" s="73">
        <f t="shared" si="123"/>
        <v>8.7599999999999997E-2</v>
      </c>
      <c r="N743" s="73">
        <f t="shared" si="116"/>
        <v>9.5350000000000018E-2</v>
      </c>
      <c r="O743" s="74">
        <f t="shared" si="124"/>
        <v>0.3055602154373448</v>
      </c>
      <c r="P743" s="73">
        <f t="shared" si="117"/>
        <v>0.29781021543734476</v>
      </c>
      <c r="Q743" s="73">
        <f t="shared" si="118"/>
        <v>4.5397822363700158E-2</v>
      </c>
      <c r="R743" s="73">
        <f t="shared" si="119"/>
        <v>0.10135</v>
      </c>
      <c r="S743" s="74">
        <f t="shared" si="120"/>
        <v>-5.5952177636299838E-2</v>
      </c>
      <c r="U743" s="75"/>
      <c r="V743" s="75"/>
      <c r="W743" s="75"/>
      <c r="X743" s="75"/>
      <c r="Y743" s="75"/>
      <c r="Z743" s="75"/>
      <c r="AA743" s="75"/>
      <c r="AB743" s="75"/>
      <c r="AC743" s="75"/>
      <c r="AE743" s="75"/>
      <c r="AF743" s="75"/>
      <c r="AG743" s="75"/>
      <c r="AH743" s="75"/>
      <c r="AI743" s="75"/>
      <c r="AJ743" s="75"/>
      <c r="AK743" s="75"/>
      <c r="AL743" s="75"/>
      <c r="AM743" s="75"/>
      <c r="AO743" s="75"/>
      <c r="AP743" s="75"/>
      <c r="AQ743" s="75"/>
      <c r="AR743" s="75"/>
      <c r="AS743" s="75"/>
      <c r="AT743" s="75"/>
      <c r="AU743" s="75"/>
      <c r="AV743" s="75"/>
      <c r="AW743" s="75"/>
    </row>
    <row r="744" spans="1:49">
      <c r="A744" s="69">
        <v>31990</v>
      </c>
      <c r="B744" s="82">
        <v>3.73E-2</v>
      </c>
      <c r="C744" s="65">
        <v>5.2699999999999997E-2</v>
      </c>
      <c r="D744" s="65">
        <v>7.4999999999999997E-3</v>
      </c>
      <c r="E744" s="65">
        <v>8.0583333333333323E-3</v>
      </c>
      <c r="F744" s="65">
        <v>8.2166666666666673E-3</v>
      </c>
      <c r="G744" s="65">
        <v>8.1374999999999989E-3</v>
      </c>
      <c r="H744" s="65">
        <v>8.7027500000000004E-3</v>
      </c>
      <c r="I744" s="65">
        <f t="shared" si="121"/>
        <v>2.98E-2</v>
      </c>
      <c r="J744" s="65">
        <f t="shared" si="125"/>
        <v>2.9162500000000001E-2</v>
      </c>
      <c r="K744" s="65">
        <f t="shared" si="126"/>
        <v>4.3997249999999995E-2</v>
      </c>
      <c r="L744" s="73">
        <f t="shared" si="122"/>
        <v>0.34530356681545116</v>
      </c>
      <c r="M744" s="73">
        <f t="shared" si="123"/>
        <v>0.09</v>
      </c>
      <c r="N744" s="73">
        <f t="shared" ref="N744:N807" si="127">G744*12</f>
        <v>9.7649999999999987E-2</v>
      </c>
      <c r="O744" s="74">
        <f t="shared" si="124"/>
        <v>0.25530356681545119</v>
      </c>
      <c r="P744" s="73">
        <f t="shared" ref="P744:P807" si="128">L744-N744</f>
        <v>0.24765356681545117</v>
      </c>
      <c r="Q744" s="73">
        <f t="shared" ref="Q744:Q807" si="129">((1+C733)*(1+C734)*(1+C735)*(1+C736)*(1+C737)*(1+C738)*(1+C739)*(1+C740)*(1+C741)*(1+C742)*(1+C743)*(1+C744))-1</f>
        <v>1.1108312754746663E-2</v>
      </c>
      <c r="R744" s="73">
        <f t="shared" ref="R744:R807" si="130">H744*12</f>
        <v>0.104433</v>
      </c>
      <c r="S744" s="74">
        <f t="shared" ref="S744:S807" si="131">Q744-R744</f>
        <v>-9.3324687245253335E-2</v>
      </c>
      <c r="U744" s="75"/>
      <c r="V744" s="75"/>
      <c r="W744" s="75"/>
      <c r="X744" s="75"/>
      <c r="Y744" s="75"/>
      <c r="Z744" s="75"/>
      <c r="AA744" s="75"/>
      <c r="AB744" s="75"/>
      <c r="AC744" s="75"/>
      <c r="AE744" s="75"/>
      <c r="AF744" s="75"/>
      <c r="AG744" s="75"/>
      <c r="AH744" s="75"/>
      <c r="AI744" s="75"/>
      <c r="AJ744" s="75"/>
      <c r="AK744" s="75"/>
      <c r="AL744" s="75"/>
      <c r="AM744" s="75"/>
      <c r="AO744" s="75"/>
      <c r="AP744" s="75"/>
      <c r="AQ744" s="75"/>
      <c r="AR744" s="75"/>
      <c r="AS744" s="75"/>
      <c r="AT744" s="75"/>
      <c r="AU744" s="75"/>
      <c r="AV744" s="75"/>
      <c r="AW744" s="75"/>
    </row>
    <row r="745" spans="1:49">
      <c r="A745" s="69">
        <v>32021</v>
      </c>
      <c r="B745" s="82">
        <v>-2.1899999999999999E-2</v>
      </c>
      <c r="C745" s="65">
        <v>2.0999999999999999E-3</v>
      </c>
      <c r="D745" s="65">
        <v>7.4999999999999997E-3</v>
      </c>
      <c r="E745" s="65">
        <v>8.4833333333333323E-3</v>
      </c>
      <c r="F745" s="65">
        <v>8.624999999999999E-3</v>
      </c>
      <c r="G745" s="65">
        <v>8.5541666666666665E-3</v>
      </c>
      <c r="H745" s="65">
        <v>9.3135000000000006E-3</v>
      </c>
      <c r="I745" s="65">
        <f t="shared" si="121"/>
        <v>-2.9399999999999999E-2</v>
      </c>
      <c r="J745" s="65">
        <f t="shared" si="125"/>
        <v>-3.0454166666666664E-2</v>
      </c>
      <c r="K745" s="65">
        <f t="shared" si="126"/>
        <v>-7.2135000000000012E-3</v>
      </c>
      <c r="L745" s="73">
        <f t="shared" si="122"/>
        <v>0.43447227592084703</v>
      </c>
      <c r="M745" s="73">
        <f t="shared" si="123"/>
        <v>0.09</v>
      </c>
      <c r="N745" s="73">
        <f t="shared" si="127"/>
        <v>0.10264999999999999</v>
      </c>
      <c r="O745" s="74">
        <f t="shared" si="124"/>
        <v>0.34447227592084706</v>
      </c>
      <c r="P745" s="73">
        <f t="shared" si="128"/>
        <v>0.33182227592084701</v>
      </c>
      <c r="Q745" s="73">
        <f t="shared" si="129"/>
        <v>0.14321520953574685</v>
      </c>
      <c r="R745" s="73">
        <f t="shared" si="130"/>
        <v>0.111762</v>
      </c>
      <c r="S745" s="74">
        <f t="shared" si="131"/>
        <v>3.1453209535746846E-2</v>
      </c>
      <c r="U745" s="75"/>
      <c r="V745" s="75"/>
      <c r="W745" s="75"/>
      <c r="X745" s="75"/>
      <c r="Y745" s="75"/>
      <c r="Z745" s="75"/>
      <c r="AA745" s="75"/>
      <c r="AB745" s="75"/>
      <c r="AC745" s="75"/>
      <c r="AE745" s="75"/>
      <c r="AF745" s="75"/>
      <c r="AG745" s="75"/>
      <c r="AH745" s="75"/>
      <c r="AI745" s="75"/>
      <c r="AJ745" s="75"/>
      <c r="AK745" s="75"/>
      <c r="AL745" s="75"/>
      <c r="AM745" s="75"/>
      <c r="AO745" s="75"/>
      <c r="AP745" s="75"/>
      <c r="AQ745" s="75"/>
      <c r="AR745" s="75"/>
      <c r="AS745" s="75"/>
      <c r="AT745" s="75"/>
      <c r="AU745" s="75"/>
      <c r="AV745" s="75"/>
      <c r="AW745" s="75"/>
    </row>
    <row r="746" spans="1:49">
      <c r="A746" s="69">
        <v>32051</v>
      </c>
      <c r="B746" s="82">
        <v>-0.21540000000000001</v>
      </c>
      <c r="C746" s="65">
        <v>-7.0500000000000007E-2</v>
      </c>
      <c r="D746" s="65">
        <v>7.9000000000000008E-3</v>
      </c>
      <c r="E746" s="65">
        <v>8.7666666666666657E-3</v>
      </c>
      <c r="F746" s="65">
        <v>8.9499999999999996E-3</v>
      </c>
      <c r="G746" s="65">
        <v>8.8583333333333326E-3</v>
      </c>
      <c r="H746" s="65">
        <v>9.4654999999999982E-3</v>
      </c>
      <c r="I746" s="65">
        <f t="shared" si="121"/>
        <v>-0.2233</v>
      </c>
      <c r="J746" s="65">
        <f t="shared" si="125"/>
        <v>-0.22425833333333334</v>
      </c>
      <c r="K746" s="65">
        <f t="shared" si="126"/>
        <v>-7.9965500000000009E-2</v>
      </c>
      <c r="L746" s="73">
        <f t="shared" si="122"/>
        <v>6.4089011711729427E-2</v>
      </c>
      <c r="M746" s="73">
        <f t="shared" si="123"/>
        <v>9.4800000000000009E-2</v>
      </c>
      <c r="N746" s="73">
        <f t="shared" si="127"/>
        <v>0.10629999999999999</v>
      </c>
      <c r="O746" s="74">
        <f t="shared" si="124"/>
        <v>-3.0710988288270583E-2</v>
      </c>
      <c r="P746" s="73">
        <f t="shared" si="128"/>
        <v>-4.2210988288270565E-2</v>
      </c>
      <c r="Q746" s="73">
        <f t="shared" si="129"/>
        <v>1.153597074105317E-2</v>
      </c>
      <c r="R746" s="73">
        <f t="shared" si="130"/>
        <v>0.11358599999999998</v>
      </c>
      <c r="S746" s="74">
        <f t="shared" si="131"/>
        <v>-0.10205002925894681</v>
      </c>
      <c r="U746" s="75"/>
      <c r="V746" s="75"/>
      <c r="W746" s="75"/>
      <c r="X746" s="75"/>
      <c r="Y746" s="75"/>
      <c r="Z746" s="75"/>
      <c r="AA746" s="75"/>
      <c r="AB746" s="75"/>
      <c r="AC746" s="75"/>
      <c r="AE746" s="75"/>
      <c r="AF746" s="75"/>
      <c r="AG746" s="75"/>
      <c r="AH746" s="75"/>
      <c r="AI746" s="75"/>
      <c r="AJ746" s="75"/>
      <c r="AK746" s="75"/>
      <c r="AL746" s="75"/>
      <c r="AM746" s="75"/>
      <c r="AO746" s="75"/>
      <c r="AP746" s="75"/>
      <c r="AQ746" s="75"/>
      <c r="AR746" s="75"/>
      <c r="AS746" s="75"/>
      <c r="AT746" s="75"/>
      <c r="AU746" s="75"/>
      <c r="AV746" s="75"/>
      <c r="AW746" s="75"/>
    </row>
    <row r="747" spans="1:49">
      <c r="A747" s="69">
        <v>32082</v>
      </c>
      <c r="B747" s="82">
        <v>-8.2400000000000001E-2</v>
      </c>
      <c r="C747" s="65">
        <v>-5.5499999999999987E-2</v>
      </c>
      <c r="D747" s="65">
        <v>7.4999999999999997E-3</v>
      </c>
      <c r="E747" s="65">
        <v>8.3416666666666656E-3</v>
      </c>
      <c r="F747" s="65">
        <v>8.5583333333333327E-3</v>
      </c>
      <c r="G747" s="65">
        <v>8.4499999999999992E-3</v>
      </c>
      <c r="H747" s="65">
        <v>9.0204166666666679E-3</v>
      </c>
      <c r="I747" s="65">
        <f t="shared" si="121"/>
        <v>-8.9900000000000008E-2</v>
      </c>
      <c r="J747" s="65">
        <f t="shared" si="125"/>
        <v>-9.085E-2</v>
      </c>
      <c r="K747" s="65">
        <f t="shared" si="126"/>
        <v>-6.452041666666665E-2</v>
      </c>
      <c r="L747" s="73">
        <f t="shared" si="122"/>
        <v>-4.675575793548481E-2</v>
      </c>
      <c r="M747" s="73">
        <f t="shared" si="123"/>
        <v>0.09</v>
      </c>
      <c r="N747" s="73">
        <f t="shared" si="127"/>
        <v>0.10139999999999999</v>
      </c>
      <c r="O747" s="74">
        <f t="shared" si="124"/>
        <v>-0.13675575793548481</v>
      </c>
      <c r="P747" s="73">
        <f t="shared" si="128"/>
        <v>-0.1481557579354848</v>
      </c>
      <c r="Q747" s="73">
        <f t="shared" si="129"/>
        <v>-6.4346563152556269E-2</v>
      </c>
      <c r="R747" s="73">
        <f t="shared" si="130"/>
        <v>0.10824500000000001</v>
      </c>
      <c r="S747" s="74">
        <f t="shared" si="131"/>
        <v>-0.17259156315255628</v>
      </c>
      <c r="U747" s="75"/>
      <c r="V747" s="75"/>
      <c r="W747" s="75"/>
      <c r="X747" s="75"/>
      <c r="Y747" s="75"/>
      <c r="Z747" s="75"/>
      <c r="AA747" s="75"/>
      <c r="AB747" s="75"/>
      <c r="AC747" s="75"/>
      <c r="AE747" s="75"/>
      <c r="AF747" s="75"/>
      <c r="AG747" s="75"/>
      <c r="AH747" s="75"/>
      <c r="AI747" s="75"/>
      <c r="AJ747" s="75"/>
      <c r="AK747" s="75"/>
      <c r="AL747" s="75"/>
      <c r="AM747" s="75"/>
      <c r="AO747" s="75"/>
      <c r="AP747" s="75"/>
      <c r="AQ747" s="75"/>
      <c r="AR747" s="75"/>
      <c r="AS747" s="75"/>
      <c r="AT747" s="75"/>
      <c r="AU747" s="75"/>
      <c r="AV747" s="75"/>
      <c r="AW747" s="75"/>
    </row>
    <row r="748" spans="1:49">
      <c r="A748" s="69">
        <v>32112</v>
      </c>
      <c r="B748" s="82">
        <v>7.6100000000000001E-2</v>
      </c>
      <c r="C748" s="65">
        <v>1.0800000000000001E-2</v>
      </c>
      <c r="D748" s="65">
        <v>7.7999999999999988E-3</v>
      </c>
      <c r="E748" s="65">
        <v>8.4249999999999985E-3</v>
      </c>
      <c r="F748" s="65">
        <v>8.6083333333333342E-3</v>
      </c>
      <c r="G748" s="65">
        <v>8.5166666666666654E-3</v>
      </c>
      <c r="H748" s="65">
        <v>9.1140000000000006E-3</v>
      </c>
      <c r="I748" s="65">
        <f t="shared" si="121"/>
        <v>6.83E-2</v>
      </c>
      <c r="J748" s="65">
        <f t="shared" si="125"/>
        <v>6.7583333333333329E-2</v>
      </c>
      <c r="K748" s="65">
        <f t="shared" si="126"/>
        <v>1.686E-3</v>
      </c>
      <c r="L748" s="73">
        <f t="shared" si="122"/>
        <v>5.262814662455062E-2</v>
      </c>
      <c r="M748" s="73">
        <f t="shared" si="123"/>
        <v>9.3599999999999989E-2</v>
      </c>
      <c r="N748" s="73">
        <f t="shared" si="127"/>
        <v>0.10219999999999999</v>
      </c>
      <c r="O748" s="74">
        <f t="shared" si="124"/>
        <v>-4.0971853375449369E-2</v>
      </c>
      <c r="P748" s="73">
        <f t="shared" si="128"/>
        <v>-4.9571853375449365E-2</v>
      </c>
      <c r="Q748" s="73">
        <f t="shared" si="129"/>
        <v>-2.959317261912997E-2</v>
      </c>
      <c r="R748" s="73">
        <f t="shared" si="130"/>
        <v>0.10936800000000001</v>
      </c>
      <c r="S748" s="74">
        <f t="shared" si="131"/>
        <v>-0.13896117261912999</v>
      </c>
      <c r="U748" s="75"/>
      <c r="V748" s="75"/>
      <c r="W748" s="75"/>
      <c r="X748" s="75"/>
      <c r="Y748" s="75"/>
      <c r="Z748" s="75"/>
      <c r="AA748" s="75"/>
      <c r="AB748" s="75"/>
      <c r="AC748" s="75"/>
      <c r="AE748" s="75"/>
      <c r="AF748" s="75"/>
      <c r="AG748" s="75"/>
      <c r="AH748" s="75"/>
      <c r="AI748" s="75"/>
      <c r="AJ748" s="75"/>
      <c r="AK748" s="75"/>
      <c r="AL748" s="75"/>
      <c r="AM748" s="75"/>
      <c r="AO748" s="75"/>
      <c r="AP748" s="75"/>
      <c r="AQ748" s="75"/>
      <c r="AR748" s="75"/>
      <c r="AS748" s="75"/>
      <c r="AT748" s="75"/>
      <c r="AU748" s="75"/>
      <c r="AV748" s="75"/>
      <c r="AW748" s="75"/>
    </row>
    <row r="749" spans="1:49">
      <c r="A749" s="69">
        <v>32143</v>
      </c>
      <c r="B749" s="82">
        <v>4.2099999999999999E-2</v>
      </c>
      <c r="C749" s="65">
        <v>0.1153</v>
      </c>
      <c r="D749" s="65">
        <v>7.1999999999999998E-3</v>
      </c>
      <c r="E749" s="65">
        <v>8.2333333333333338E-3</v>
      </c>
      <c r="F749" s="65">
        <v>8.4083333333333336E-3</v>
      </c>
      <c r="G749" s="65">
        <v>8.3208333333333329E-3</v>
      </c>
      <c r="H749" s="65">
        <v>8.9983333333333339E-3</v>
      </c>
      <c r="I749" s="65">
        <f t="shared" si="121"/>
        <v>3.49E-2</v>
      </c>
      <c r="J749" s="65">
        <f t="shared" si="125"/>
        <v>3.3779166666666666E-2</v>
      </c>
      <c r="K749" s="65">
        <f t="shared" si="126"/>
        <v>0.10630166666666667</v>
      </c>
      <c r="L749" s="73">
        <f t="shared" si="122"/>
        <v>-3.3274176789067966E-2</v>
      </c>
      <c r="M749" s="73">
        <f t="shared" si="123"/>
        <v>8.6400000000000005E-2</v>
      </c>
      <c r="N749" s="73">
        <f t="shared" si="127"/>
        <v>9.9849999999999994E-2</v>
      </c>
      <c r="O749" s="74">
        <f t="shared" si="124"/>
        <v>-0.11967417678906797</v>
      </c>
      <c r="P749" s="73">
        <f t="shared" si="128"/>
        <v>-0.13312417678906796</v>
      </c>
      <c r="Q749" s="73">
        <f t="shared" si="129"/>
        <v>-1.4662477623921588E-2</v>
      </c>
      <c r="R749" s="73">
        <f t="shared" si="130"/>
        <v>0.10798000000000001</v>
      </c>
      <c r="S749" s="74">
        <f t="shared" si="131"/>
        <v>-0.12264247762392159</v>
      </c>
      <c r="U749" s="75"/>
      <c r="V749" s="75"/>
      <c r="W749" s="75"/>
      <c r="X749" s="75"/>
      <c r="Y749" s="75"/>
      <c r="Z749" s="75"/>
      <c r="AA749" s="75"/>
      <c r="AB749" s="75"/>
      <c r="AC749" s="75"/>
      <c r="AE749" s="75"/>
      <c r="AF749" s="75"/>
      <c r="AG749" s="75"/>
      <c r="AH749" s="75"/>
      <c r="AI749" s="75"/>
      <c r="AJ749" s="75"/>
      <c r="AK749" s="75"/>
      <c r="AL749" s="75"/>
      <c r="AM749" s="75"/>
      <c r="AO749" s="75"/>
      <c r="AP749" s="75"/>
      <c r="AQ749" s="75"/>
      <c r="AR749" s="75"/>
      <c r="AS749" s="75"/>
      <c r="AT749" s="75"/>
      <c r="AU749" s="75"/>
      <c r="AV749" s="75"/>
      <c r="AW749" s="75"/>
    </row>
    <row r="750" spans="1:49">
      <c r="A750" s="69">
        <v>32174</v>
      </c>
      <c r="B750" s="82">
        <v>4.6600000000000003E-2</v>
      </c>
      <c r="C750" s="65">
        <v>-1.7500000000000002E-2</v>
      </c>
      <c r="D750" s="65">
        <v>7.1000000000000004E-3</v>
      </c>
      <c r="E750" s="65">
        <v>7.8333333333333328E-3</v>
      </c>
      <c r="F750" s="65">
        <v>8.0000000000000002E-3</v>
      </c>
      <c r="G750" s="65">
        <v>7.9166666666666656E-3</v>
      </c>
      <c r="H750" s="65">
        <v>8.4295833333333341E-3</v>
      </c>
      <c r="I750" s="65">
        <f t="shared" si="121"/>
        <v>3.95E-2</v>
      </c>
      <c r="J750" s="65">
        <f t="shared" si="125"/>
        <v>3.8683333333333333E-2</v>
      </c>
      <c r="K750" s="65">
        <f t="shared" si="126"/>
        <v>-2.5929583333333336E-2</v>
      </c>
      <c r="L750" s="73">
        <f t="shared" si="122"/>
        <v>-2.6671239468435526E-2</v>
      </c>
      <c r="M750" s="73">
        <f t="shared" si="123"/>
        <v>8.5199999999999998E-2</v>
      </c>
      <c r="N750" s="73">
        <f t="shared" si="127"/>
        <v>9.4999999999999987E-2</v>
      </c>
      <c r="O750" s="74">
        <f t="shared" si="124"/>
        <v>-0.11187123946843552</v>
      </c>
      <c r="P750" s="73">
        <f t="shared" si="128"/>
        <v>-0.12167123946843551</v>
      </c>
      <c r="Q750" s="73">
        <f t="shared" si="129"/>
        <v>-1.8619283075606008E-3</v>
      </c>
      <c r="R750" s="73">
        <f t="shared" si="130"/>
        <v>0.10115500000000001</v>
      </c>
      <c r="S750" s="74">
        <f t="shared" si="131"/>
        <v>-0.10301692830756061</v>
      </c>
      <c r="U750" s="75"/>
      <c r="V750" s="75"/>
      <c r="W750" s="75"/>
      <c r="X750" s="75"/>
      <c r="Y750" s="75"/>
      <c r="Z750" s="75"/>
      <c r="AA750" s="75"/>
      <c r="AB750" s="75"/>
      <c r="AC750" s="75"/>
      <c r="AE750" s="75"/>
      <c r="AF750" s="75"/>
      <c r="AG750" s="75"/>
      <c r="AH750" s="75"/>
      <c r="AI750" s="75"/>
      <c r="AJ750" s="75"/>
      <c r="AK750" s="75"/>
      <c r="AL750" s="75"/>
      <c r="AM750" s="75"/>
      <c r="AO750" s="75"/>
      <c r="AP750" s="75"/>
      <c r="AQ750" s="75"/>
      <c r="AR750" s="75"/>
      <c r="AS750" s="75"/>
      <c r="AT750" s="75"/>
      <c r="AU750" s="75"/>
      <c r="AV750" s="75"/>
      <c r="AW750" s="75"/>
    </row>
    <row r="751" spans="1:49">
      <c r="A751" s="69">
        <v>32203</v>
      </c>
      <c r="B751" s="82">
        <v>-3.09E-2</v>
      </c>
      <c r="C751" s="65">
        <v>-5.2699999999999997E-2</v>
      </c>
      <c r="D751" s="65">
        <v>7.1999999999999998E-3</v>
      </c>
      <c r="E751" s="65">
        <v>7.8250000000000004E-3</v>
      </c>
      <c r="F751" s="65">
        <v>7.9916666666666678E-3</v>
      </c>
      <c r="G751" s="65">
        <v>7.9083333333333332E-3</v>
      </c>
      <c r="H751" s="65">
        <v>8.3956666666666676E-3</v>
      </c>
      <c r="I751" s="65">
        <f t="shared" si="121"/>
        <v>-3.8100000000000002E-2</v>
      </c>
      <c r="J751" s="65">
        <f t="shared" si="125"/>
        <v>-3.8808333333333334E-2</v>
      </c>
      <c r="K751" s="65">
        <f t="shared" si="126"/>
        <v>-6.1095666666666666E-2</v>
      </c>
      <c r="L751" s="73">
        <f t="shared" si="122"/>
        <v>-8.3241421099096824E-2</v>
      </c>
      <c r="M751" s="73">
        <f t="shared" si="123"/>
        <v>8.6400000000000005E-2</v>
      </c>
      <c r="N751" s="73">
        <f t="shared" si="127"/>
        <v>9.4899999999999998E-2</v>
      </c>
      <c r="O751" s="74">
        <f t="shared" si="124"/>
        <v>-0.16964142109909683</v>
      </c>
      <c r="P751" s="73">
        <f t="shared" si="128"/>
        <v>-0.17814142109909681</v>
      </c>
      <c r="Q751" s="73">
        <f t="shared" si="129"/>
        <v>-3.6248909067120749E-2</v>
      </c>
      <c r="R751" s="73">
        <f t="shared" si="130"/>
        <v>0.100748</v>
      </c>
      <c r="S751" s="74">
        <f t="shared" si="131"/>
        <v>-0.13699690906712075</v>
      </c>
      <c r="U751" s="75"/>
      <c r="V751" s="75"/>
      <c r="W751" s="75"/>
      <c r="X751" s="75"/>
      <c r="Y751" s="75"/>
      <c r="Z751" s="75"/>
      <c r="AA751" s="75"/>
      <c r="AB751" s="75"/>
      <c r="AC751" s="75"/>
      <c r="AE751" s="75"/>
      <c r="AF751" s="75"/>
      <c r="AG751" s="75"/>
      <c r="AH751" s="75"/>
      <c r="AI751" s="75"/>
      <c r="AJ751" s="75"/>
      <c r="AK751" s="75"/>
      <c r="AL751" s="75"/>
      <c r="AM751" s="75"/>
      <c r="AO751" s="75"/>
      <c r="AP751" s="75"/>
      <c r="AQ751" s="75"/>
      <c r="AR751" s="75"/>
      <c r="AS751" s="75"/>
      <c r="AT751" s="75"/>
      <c r="AU751" s="75"/>
      <c r="AV751" s="75"/>
      <c r="AW751" s="75"/>
    </row>
    <row r="752" spans="1:49">
      <c r="A752" s="69">
        <v>32234</v>
      </c>
      <c r="B752" s="82">
        <v>1.11E-2</v>
      </c>
      <c r="C752" s="65">
        <v>1.9000000000000006E-3</v>
      </c>
      <c r="D752" s="65">
        <v>7.000000000000001E-3</v>
      </c>
      <c r="E752" s="65">
        <v>8.0583333333333323E-3</v>
      </c>
      <c r="F752" s="65">
        <v>8.2166666666666673E-3</v>
      </c>
      <c r="G752" s="65">
        <v>8.1374999999999989E-3</v>
      </c>
      <c r="H752" s="65">
        <v>8.7683333333333328E-3</v>
      </c>
      <c r="I752" s="65">
        <f t="shared" si="121"/>
        <v>4.0999999999999995E-3</v>
      </c>
      <c r="J752" s="65">
        <f t="shared" si="125"/>
        <v>2.9625000000000016E-3</v>
      </c>
      <c r="K752" s="65">
        <f t="shared" si="126"/>
        <v>-6.8683333333333322E-3</v>
      </c>
      <c r="L752" s="73">
        <f t="shared" si="122"/>
        <v>-6.4741601123294412E-2</v>
      </c>
      <c r="M752" s="73">
        <f t="shared" si="123"/>
        <v>8.4000000000000019E-2</v>
      </c>
      <c r="N752" s="73">
        <f t="shared" si="127"/>
        <v>9.7649999999999987E-2</v>
      </c>
      <c r="O752" s="74">
        <f t="shared" si="124"/>
        <v>-0.14874160112329443</v>
      </c>
      <c r="P752" s="73">
        <f t="shared" si="128"/>
        <v>-0.1623916011232944</v>
      </c>
      <c r="Q752" s="73">
        <f t="shared" si="129"/>
        <v>7.2837659145126299E-3</v>
      </c>
      <c r="R752" s="73">
        <f t="shared" si="130"/>
        <v>0.10521999999999999</v>
      </c>
      <c r="S752" s="74">
        <f t="shared" si="131"/>
        <v>-9.7936234085487364E-2</v>
      </c>
      <c r="U752" s="75"/>
      <c r="V752" s="75"/>
      <c r="W752" s="75"/>
      <c r="X752" s="75"/>
      <c r="Y752" s="75"/>
      <c r="Z752" s="75"/>
      <c r="AA752" s="75"/>
      <c r="AB752" s="75"/>
      <c r="AC752" s="75"/>
      <c r="AE752" s="75"/>
      <c r="AF752" s="75"/>
      <c r="AG752" s="75"/>
      <c r="AH752" s="75"/>
      <c r="AI752" s="75"/>
      <c r="AJ752" s="75"/>
      <c r="AK752" s="75"/>
      <c r="AL752" s="75"/>
      <c r="AM752" s="75"/>
      <c r="AO752" s="75"/>
      <c r="AP752" s="75"/>
      <c r="AQ752" s="75"/>
      <c r="AR752" s="75"/>
      <c r="AS752" s="75"/>
      <c r="AT752" s="75"/>
      <c r="AU752" s="75"/>
      <c r="AV752" s="75"/>
      <c r="AW752" s="75"/>
    </row>
    <row r="753" spans="1:49">
      <c r="A753" s="69">
        <v>32264</v>
      </c>
      <c r="B753" s="82">
        <v>8.6E-3</v>
      </c>
      <c r="C753" s="65">
        <v>4.5999999999999999E-2</v>
      </c>
      <c r="D753" s="65">
        <v>7.7999999999999988E-3</v>
      </c>
      <c r="E753" s="65">
        <v>8.2500000000000004E-3</v>
      </c>
      <c r="F753" s="65">
        <v>8.416666666666666E-3</v>
      </c>
      <c r="G753" s="65">
        <v>8.3333333333333332E-3</v>
      </c>
      <c r="H753" s="65">
        <v>8.9932500000000012E-3</v>
      </c>
      <c r="I753" s="65">
        <f t="shared" si="121"/>
        <v>8.0000000000000123E-4</v>
      </c>
      <c r="J753" s="65">
        <f t="shared" si="125"/>
        <v>2.6666666666666679E-4</v>
      </c>
      <c r="K753" s="65">
        <f t="shared" si="126"/>
        <v>3.7006749999999998E-2</v>
      </c>
      <c r="L753" s="73">
        <f t="shared" si="122"/>
        <v>-6.4834320306289772E-2</v>
      </c>
      <c r="M753" s="73">
        <f t="shared" si="123"/>
        <v>9.3599999999999989E-2</v>
      </c>
      <c r="N753" s="73">
        <f t="shared" si="127"/>
        <v>0.1</v>
      </c>
      <c r="O753" s="74">
        <f t="shared" si="124"/>
        <v>-0.15843432030628976</v>
      </c>
      <c r="P753" s="73">
        <f t="shared" si="128"/>
        <v>-0.16483432030628978</v>
      </c>
      <c r="Q753" s="73">
        <f t="shared" si="129"/>
        <v>6.0405413794867302E-2</v>
      </c>
      <c r="R753" s="73">
        <f t="shared" si="130"/>
        <v>0.10791900000000001</v>
      </c>
      <c r="S753" s="74">
        <f t="shared" si="131"/>
        <v>-4.7513586205132713E-2</v>
      </c>
      <c r="U753" s="75"/>
      <c r="V753" s="75"/>
      <c r="W753" s="75"/>
      <c r="X753" s="75"/>
      <c r="Y753" s="75"/>
      <c r="Z753" s="75"/>
      <c r="AA753" s="75"/>
      <c r="AB753" s="75"/>
      <c r="AC753" s="75"/>
      <c r="AE753" s="75"/>
      <c r="AF753" s="75"/>
      <c r="AG753" s="75"/>
      <c r="AH753" s="75"/>
      <c r="AI753" s="75"/>
      <c r="AJ753" s="75"/>
      <c r="AK753" s="75"/>
      <c r="AL753" s="75"/>
      <c r="AM753" s="75"/>
      <c r="AO753" s="75"/>
      <c r="AP753" s="75"/>
      <c r="AQ753" s="75"/>
      <c r="AR753" s="75"/>
      <c r="AS753" s="75"/>
      <c r="AT753" s="75"/>
      <c r="AU753" s="75"/>
      <c r="AV753" s="75"/>
      <c r="AW753" s="75"/>
    </row>
    <row r="754" spans="1:49">
      <c r="A754" s="69">
        <v>32295</v>
      </c>
      <c r="B754" s="82">
        <v>4.5900000000000003E-2</v>
      </c>
      <c r="C754" s="65">
        <v>3.15E-2</v>
      </c>
      <c r="D754" s="65">
        <v>7.6E-3</v>
      </c>
      <c r="E754" s="65">
        <v>8.2166666666666673E-3</v>
      </c>
      <c r="F754" s="65">
        <v>8.4416666666666668E-3</v>
      </c>
      <c r="G754" s="65">
        <v>8.329166666666667E-3</v>
      </c>
      <c r="H754" s="65">
        <v>9.0045833333333332E-3</v>
      </c>
      <c r="I754" s="65">
        <f t="shared" si="121"/>
        <v>3.8300000000000001E-2</v>
      </c>
      <c r="J754" s="65">
        <f t="shared" si="125"/>
        <v>3.7570833333333338E-2</v>
      </c>
      <c r="K754" s="65">
        <f t="shared" si="126"/>
        <v>2.2495416666666667E-2</v>
      </c>
      <c r="L754" s="73">
        <f t="shared" si="122"/>
        <v>-6.8929286633363507E-2</v>
      </c>
      <c r="M754" s="73">
        <f t="shared" si="123"/>
        <v>9.1200000000000003E-2</v>
      </c>
      <c r="N754" s="73">
        <f t="shared" si="127"/>
        <v>9.9950000000000011E-2</v>
      </c>
      <c r="O754" s="74">
        <f t="shared" si="124"/>
        <v>-0.16012928663336351</v>
      </c>
      <c r="P754" s="73">
        <f t="shared" si="128"/>
        <v>-0.16887928663336352</v>
      </c>
      <c r="Q754" s="73">
        <f t="shared" si="129"/>
        <v>4.7809353701892432E-2</v>
      </c>
      <c r="R754" s="73">
        <f t="shared" si="130"/>
        <v>0.108055</v>
      </c>
      <c r="S754" s="74">
        <f t="shared" si="131"/>
        <v>-6.0245646298107566E-2</v>
      </c>
      <c r="U754" s="75"/>
      <c r="V754" s="75"/>
      <c r="W754" s="75"/>
      <c r="X754" s="75"/>
      <c r="Y754" s="75"/>
      <c r="Z754" s="75"/>
      <c r="AA754" s="75"/>
      <c r="AB754" s="75"/>
      <c r="AC754" s="75"/>
      <c r="AE754" s="75"/>
      <c r="AF754" s="75"/>
      <c r="AG754" s="75"/>
      <c r="AH754" s="75"/>
      <c r="AI754" s="75"/>
      <c r="AJ754" s="75"/>
      <c r="AK754" s="75"/>
      <c r="AL754" s="75"/>
      <c r="AM754" s="75"/>
      <c r="AO754" s="75"/>
      <c r="AP754" s="75"/>
      <c r="AQ754" s="75"/>
      <c r="AR754" s="75"/>
      <c r="AS754" s="75"/>
      <c r="AT754" s="75"/>
      <c r="AU754" s="75"/>
      <c r="AV754" s="75"/>
      <c r="AW754" s="75"/>
    </row>
    <row r="755" spans="1:49">
      <c r="A755" s="69">
        <v>32325</v>
      </c>
      <c r="B755" s="82">
        <v>-3.8E-3</v>
      </c>
      <c r="C755" s="65">
        <v>1.6999999999999993E-3</v>
      </c>
      <c r="D755" s="65">
        <v>7.1000000000000004E-3</v>
      </c>
      <c r="E755" s="65">
        <v>8.3000000000000001E-3</v>
      </c>
      <c r="F755" s="65">
        <v>8.5500000000000003E-3</v>
      </c>
      <c r="G755" s="65">
        <v>8.4250000000000002E-3</v>
      </c>
      <c r="H755" s="65">
        <v>9.1866666666666659E-3</v>
      </c>
      <c r="I755" s="65">
        <f t="shared" si="121"/>
        <v>-1.09E-2</v>
      </c>
      <c r="J755" s="65">
        <f t="shared" si="125"/>
        <v>-1.2225E-2</v>
      </c>
      <c r="K755" s="65">
        <f t="shared" si="126"/>
        <v>-7.4866666666666666E-3</v>
      </c>
      <c r="L755" s="73">
        <f t="shared" si="122"/>
        <v>-0.11722409378905185</v>
      </c>
      <c r="M755" s="73">
        <f t="shared" si="123"/>
        <v>8.5199999999999998E-2</v>
      </c>
      <c r="N755" s="73">
        <f t="shared" si="127"/>
        <v>0.1011</v>
      </c>
      <c r="O755" s="74">
        <f t="shared" si="124"/>
        <v>-0.20242409378905185</v>
      </c>
      <c r="P755" s="73">
        <f t="shared" si="128"/>
        <v>-0.21832409378905185</v>
      </c>
      <c r="Q755" s="73">
        <f t="shared" si="129"/>
        <v>5.2221182559584634E-2</v>
      </c>
      <c r="R755" s="73">
        <f t="shared" si="130"/>
        <v>0.11023999999999999</v>
      </c>
      <c r="S755" s="74">
        <f t="shared" si="131"/>
        <v>-5.8018817440415357E-2</v>
      </c>
      <c r="U755" s="75"/>
      <c r="V755" s="75"/>
      <c r="W755" s="75"/>
      <c r="X755" s="75"/>
      <c r="Y755" s="75"/>
      <c r="Z755" s="75"/>
      <c r="AA755" s="75"/>
      <c r="AB755" s="75"/>
      <c r="AC755" s="75"/>
      <c r="AE755" s="75"/>
      <c r="AF755" s="75"/>
      <c r="AG755" s="75"/>
      <c r="AH755" s="75"/>
      <c r="AI755" s="75"/>
      <c r="AJ755" s="75"/>
      <c r="AK755" s="75"/>
      <c r="AL755" s="75"/>
      <c r="AM755" s="75"/>
      <c r="AO755" s="75"/>
      <c r="AP755" s="75"/>
      <c r="AQ755" s="75"/>
      <c r="AR755" s="75"/>
      <c r="AS755" s="75"/>
      <c r="AT755" s="75"/>
      <c r="AU755" s="75"/>
      <c r="AV755" s="75"/>
      <c r="AW755" s="75"/>
    </row>
    <row r="756" spans="1:49">
      <c r="A756" s="69">
        <v>32356</v>
      </c>
      <c r="B756" s="82">
        <v>-3.39E-2</v>
      </c>
      <c r="C756" s="65">
        <v>-1.37E-2</v>
      </c>
      <c r="D756" s="65">
        <v>8.3000000000000001E-3</v>
      </c>
      <c r="E756" s="65">
        <v>8.4249999999999985E-3</v>
      </c>
      <c r="F756" s="65">
        <v>8.6416666666666656E-3</v>
      </c>
      <c r="G756" s="65">
        <v>8.533333333333332E-3</v>
      </c>
      <c r="H756" s="65">
        <v>9.3080000000000003E-3</v>
      </c>
      <c r="I756" s="65">
        <f t="shared" si="121"/>
        <v>-4.2200000000000001E-2</v>
      </c>
      <c r="J756" s="65">
        <f t="shared" si="125"/>
        <v>-4.243333333333333E-2</v>
      </c>
      <c r="K756" s="65">
        <f t="shared" si="126"/>
        <v>-2.3008000000000001E-2</v>
      </c>
      <c r="L756" s="73">
        <f t="shared" si="122"/>
        <v>-0.17781760051055917</v>
      </c>
      <c r="M756" s="73">
        <f t="shared" si="123"/>
        <v>9.9599999999999994E-2</v>
      </c>
      <c r="N756" s="73">
        <f t="shared" si="127"/>
        <v>0.10239999999999999</v>
      </c>
      <c r="O756" s="74">
        <f t="shared" si="124"/>
        <v>-0.27741760051055919</v>
      </c>
      <c r="P756" s="73">
        <f t="shared" si="128"/>
        <v>-0.28021760051055916</v>
      </c>
      <c r="Q756" s="73">
        <f t="shared" si="129"/>
        <v>-1.414861559939351E-2</v>
      </c>
      <c r="R756" s="73">
        <f t="shared" si="130"/>
        <v>0.111696</v>
      </c>
      <c r="S756" s="74">
        <f t="shared" si="131"/>
        <v>-0.12584461559939353</v>
      </c>
      <c r="U756" s="75"/>
      <c r="V756" s="75"/>
      <c r="W756" s="75"/>
      <c r="X756" s="75"/>
      <c r="Y756" s="75"/>
      <c r="Z756" s="75"/>
      <c r="AA756" s="75"/>
      <c r="AB756" s="75"/>
      <c r="AC756" s="75"/>
      <c r="AE756" s="75"/>
      <c r="AF756" s="75"/>
      <c r="AG756" s="75"/>
      <c r="AH756" s="75"/>
      <c r="AI756" s="75"/>
      <c r="AJ756" s="75"/>
      <c r="AK756" s="75"/>
      <c r="AL756" s="75"/>
      <c r="AM756" s="75"/>
      <c r="AO756" s="75"/>
      <c r="AP756" s="75"/>
      <c r="AQ756" s="75"/>
      <c r="AR756" s="75"/>
      <c r="AS756" s="75"/>
      <c r="AT756" s="75"/>
      <c r="AU756" s="75"/>
      <c r="AV756" s="75"/>
      <c r="AW756" s="75"/>
    </row>
    <row r="757" spans="1:49">
      <c r="A757" s="69">
        <v>32387</v>
      </c>
      <c r="B757" s="82">
        <v>4.2599999999999999E-2</v>
      </c>
      <c r="C757" s="65">
        <v>4.1299999999999996E-2</v>
      </c>
      <c r="D757" s="65">
        <v>7.6E-3</v>
      </c>
      <c r="E757" s="65">
        <v>8.1833333333333341E-3</v>
      </c>
      <c r="F757" s="65">
        <v>8.3833333333333329E-3</v>
      </c>
      <c r="G757" s="65">
        <v>8.2833333333333335E-3</v>
      </c>
      <c r="H757" s="65">
        <v>8.8885000000000006E-3</v>
      </c>
      <c r="I757" s="65">
        <f t="shared" si="121"/>
        <v>3.4999999999999996E-2</v>
      </c>
      <c r="J757" s="65">
        <f t="shared" si="125"/>
        <v>3.4316666666666662E-2</v>
      </c>
      <c r="K757" s="65">
        <f t="shared" si="126"/>
        <v>3.2411499999999996E-2</v>
      </c>
      <c r="L757" s="73">
        <f t="shared" si="122"/>
        <v>-0.12359945843196918</v>
      </c>
      <c r="M757" s="73">
        <f t="shared" si="123"/>
        <v>9.1200000000000003E-2</v>
      </c>
      <c r="N757" s="73">
        <f t="shared" si="127"/>
        <v>9.9400000000000002E-2</v>
      </c>
      <c r="O757" s="74">
        <f t="shared" si="124"/>
        <v>-0.21479945843196918</v>
      </c>
      <c r="P757" s="73">
        <f t="shared" si="128"/>
        <v>-0.22299945843196917</v>
      </c>
      <c r="Q757" s="73">
        <f t="shared" si="129"/>
        <v>2.4415773452101996E-2</v>
      </c>
      <c r="R757" s="73">
        <f t="shared" si="130"/>
        <v>0.10666200000000001</v>
      </c>
      <c r="S757" s="74">
        <f t="shared" si="131"/>
        <v>-8.224622654789801E-2</v>
      </c>
      <c r="U757" s="75"/>
      <c r="V757" s="75"/>
      <c r="W757" s="75"/>
      <c r="X757" s="75"/>
      <c r="Y757" s="75"/>
      <c r="Z757" s="75"/>
      <c r="AA757" s="75"/>
      <c r="AB757" s="75"/>
      <c r="AC757" s="75"/>
      <c r="AE757" s="75"/>
      <c r="AF757" s="75"/>
      <c r="AG757" s="75"/>
      <c r="AH757" s="75"/>
      <c r="AI757" s="75"/>
      <c r="AJ757" s="75"/>
      <c r="AK757" s="75"/>
      <c r="AL757" s="75"/>
      <c r="AM757" s="75"/>
      <c r="AO757" s="75"/>
      <c r="AP757" s="75"/>
      <c r="AQ757" s="75"/>
      <c r="AR757" s="75"/>
      <c r="AS757" s="75"/>
      <c r="AT757" s="75"/>
      <c r="AU757" s="75"/>
      <c r="AV757" s="75"/>
      <c r="AW757" s="75"/>
    </row>
    <row r="758" spans="1:49">
      <c r="A758" s="69">
        <v>32417</v>
      </c>
      <c r="B758" s="82">
        <v>2.7799999999999998E-2</v>
      </c>
      <c r="C758" s="65">
        <v>2.6199999999999998E-2</v>
      </c>
      <c r="D758" s="65">
        <v>7.6E-3</v>
      </c>
      <c r="E758" s="65">
        <v>7.9166666666666656E-3</v>
      </c>
      <c r="F758" s="65">
        <v>8.083333333333333E-3</v>
      </c>
      <c r="G758" s="65">
        <v>8.0000000000000002E-3</v>
      </c>
      <c r="H758" s="65">
        <v>8.3178333333333351E-3</v>
      </c>
      <c r="I758" s="65">
        <f t="shared" si="121"/>
        <v>2.0199999999999999E-2</v>
      </c>
      <c r="J758" s="65">
        <f t="shared" si="125"/>
        <v>1.9799999999999998E-2</v>
      </c>
      <c r="K758" s="65">
        <f t="shared" si="126"/>
        <v>1.7882166666666664E-2</v>
      </c>
      <c r="L758" s="73">
        <f t="shared" si="122"/>
        <v>0.14805566737652609</v>
      </c>
      <c r="M758" s="73">
        <f t="shared" si="123"/>
        <v>9.1200000000000003E-2</v>
      </c>
      <c r="N758" s="73">
        <f t="shared" si="127"/>
        <v>9.6000000000000002E-2</v>
      </c>
      <c r="O758" s="74">
        <f t="shared" si="124"/>
        <v>5.6855667376526087E-2</v>
      </c>
      <c r="P758" s="73">
        <f t="shared" si="128"/>
        <v>5.2055667376526088E-2</v>
      </c>
      <c r="Q758" s="73">
        <f t="shared" si="129"/>
        <v>0.13099028156702208</v>
      </c>
      <c r="R758" s="73">
        <f t="shared" si="130"/>
        <v>9.9814000000000014E-2</v>
      </c>
      <c r="S758" s="74">
        <f t="shared" si="131"/>
        <v>3.1176281567022068E-2</v>
      </c>
      <c r="U758" s="75"/>
      <c r="V758" s="75"/>
      <c r="W758" s="75"/>
      <c r="X758" s="75"/>
      <c r="Y758" s="75"/>
      <c r="Z758" s="75"/>
      <c r="AA758" s="75"/>
      <c r="AB758" s="75"/>
      <c r="AC758" s="75"/>
      <c r="AE758" s="75"/>
      <c r="AF758" s="75"/>
      <c r="AG758" s="75"/>
      <c r="AH758" s="75"/>
      <c r="AI758" s="75"/>
      <c r="AJ758" s="75"/>
      <c r="AK758" s="75"/>
      <c r="AL758" s="75"/>
      <c r="AM758" s="75"/>
      <c r="AO758" s="75"/>
      <c r="AP758" s="75"/>
      <c r="AQ758" s="75"/>
      <c r="AR758" s="75"/>
      <c r="AS758" s="75"/>
      <c r="AT758" s="75"/>
      <c r="AU758" s="75"/>
      <c r="AV758" s="75"/>
      <c r="AW758" s="75"/>
    </row>
    <row r="759" spans="1:49">
      <c r="A759" s="69">
        <v>32448</v>
      </c>
      <c r="B759" s="82">
        <v>-1.43E-2</v>
      </c>
      <c r="C759" s="65">
        <v>-7.899999999999999E-3</v>
      </c>
      <c r="D759" s="65">
        <v>7.000000000000001E-3</v>
      </c>
      <c r="E759" s="65">
        <v>7.8750000000000001E-3</v>
      </c>
      <c r="F759" s="65">
        <v>8.1000000000000013E-3</v>
      </c>
      <c r="G759" s="65">
        <v>7.9875000000000015E-3</v>
      </c>
      <c r="H759" s="65">
        <v>8.241666666666668E-3</v>
      </c>
      <c r="I759" s="65">
        <f t="shared" si="121"/>
        <v>-2.1299999999999999E-2</v>
      </c>
      <c r="J759" s="65">
        <f t="shared" si="125"/>
        <v>-2.2287500000000002E-2</v>
      </c>
      <c r="K759" s="65">
        <f t="shared" si="126"/>
        <v>-1.6141666666666665E-2</v>
      </c>
      <c r="L759" s="73">
        <f t="shared" si="122"/>
        <v>0.23325901409442218</v>
      </c>
      <c r="M759" s="73">
        <f t="shared" si="123"/>
        <v>8.4000000000000019E-2</v>
      </c>
      <c r="N759" s="73">
        <f t="shared" si="127"/>
        <v>9.5850000000000019E-2</v>
      </c>
      <c r="O759" s="74">
        <f t="shared" si="124"/>
        <v>0.14925901409442216</v>
      </c>
      <c r="P759" s="73">
        <f t="shared" si="128"/>
        <v>0.13740901409442216</v>
      </c>
      <c r="Q759" s="73">
        <f t="shared" si="129"/>
        <v>0.18798883890168594</v>
      </c>
      <c r="R759" s="73">
        <f t="shared" si="130"/>
        <v>9.8900000000000016E-2</v>
      </c>
      <c r="S759" s="74">
        <f t="shared" si="131"/>
        <v>8.9088838901685924E-2</v>
      </c>
      <c r="U759" s="75"/>
      <c r="V759" s="75"/>
      <c r="W759" s="75"/>
      <c r="X759" s="75"/>
      <c r="Y759" s="75"/>
      <c r="Z759" s="75"/>
      <c r="AA759" s="75"/>
      <c r="AB759" s="75"/>
      <c r="AC759" s="75"/>
      <c r="AE759" s="75"/>
      <c r="AF759" s="75"/>
      <c r="AG759" s="75"/>
      <c r="AH759" s="75"/>
      <c r="AI759" s="75"/>
      <c r="AJ759" s="75"/>
      <c r="AK759" s="75"/>
      <c r="AL759" s="75"/>
      <c r="AM759" s="75"/>
      <c r="AO759" s="75"/>
      <c r="AP759" s="75"/>
      <c r="AQ759" s="75"/>
      <c r="AR759" s="75"/>
      <c r="AS759" s="75"/>
      <c r="AT759" s="75"/>
      <c r="AU759" s="75"/>
      <c r="AV759" s="75"/>
      <c r="AW759" s="75"/>
    </row>
    <row r="760" spans="1:49">
      <c r="A760" s="69">
        <v>32478</v>
      </c>
      <c r="B760" s="82">
        <v>1.7399999999999999E-2</v>
      </c>
      <c r="C760" s="65">
        <v>6.3E-3</v>
      </c>
      <c r="D760" s="65">
        <v>7.4999999999999997E-3</v>
      </c>
      <c r="E760" s="65">
        <v>7.9749999999999995E-3</v>
      </c>
      <c r="F760" s="65">
        <v>8.175E-3</v>
      </c>
      <c r="G760" s="65">
        <v>8.0750000000000006E-3</v>
      </c>
      <c r="H760" s="65">
        <v>8.3765833333333331E-3</v>
      </c>
      <c r="I760" s="65">
        <f t="shared" si="121"/>
        <v>9.8999999999999991E-3</v>
      </c>
      <c r="J760" s="65">
        <f t="shared" si="125"/>
        <v>9.3249999999999982E-3</v>
      </c>
      <c r="K760" s="65">
        <f t="shared" si="126"/>
        <v>-2.0765833333333331E-3</v>
      </c>
      <c r="L760" s="73">
        <f t="shared" si="122"/>
        <v>0.16598617316203401</v>
      </c>
      <c r="M760" s="73">
        <f t="shared" si="123"/>
        <v>0.09</v>
      </c>
      <c r="N760" s="73">
        <f t="shared" si="127"/>
        <v>9.6900000000000014E-2</v>
      </c>
      <c r="O760" s="74">
        <f t="shared" si="124"/>
        <v>7.5986173162034015E-2</v>
      </c>
      <c r="P760" s="73">
        <f t="shared" si="128"/>
        <v>6.9086173162033998E-2</v>
      </c>
      <c r="Q760" s="73">
        <f t="shared" si="129"/>
        <v>0.18270000849502033</v>
      </c>
      <c r="R760" s="73">
        <f t="shared" si="130"/>
        <v>0.100519</v>
      </c>
      <c r="S760" s="74">
        <f t="shared" si="131"/>
        <v>8.218100849502033E-2</v>
      </c>
      <c r="U760" s="75"/>
      <c r="V760" s="75"/>
      <c r="W760" s="75"/>
      <c r="X760" s="75"/>
      <c r="Y760" s="75"/>
      <c r="Z760" s="75"/>
      <c r="AA760" s="75"/>
      <c r="AB760" s="75"/>
      <c r="AC760" s="75"/>
      <c r="AE760" s="75"/>
      <c r="AF760" s="75"/>
      <c r="AG760" s="75"/>
      <c r="AH760" s="75"/>
      <c r="AI760" s="75"/>
      <c r="AJ760" s="75"/>
      <c r="AK760" s="75"/>
      <c r="AL760" s="75"/>
      <c r="AM760" s="75"/>
      <c r="AO760" s="75"/>
      <c r="AP760" s="75"/>
      <c r="AQ760" s="75"/>
      <c r="AR760" s="75"/>
      <c r="AS760" s="75"/>
      <c r="AT760" s="75"/>
      <c r="AU760" s="75"/>
      <c r="AV760" s="75"/>
      <c r="AW760" s="75"/>
    </row>
    <row r="761" spans="1:49">
      <c r="A761" s="69">
        <v>32509</v>
      </c>
      <c r="B761" s="82">
        <v>7.3200000000000001E-2</v>
      </c>
      <c r="C761" s="65">
        <v>5.7100000000000012E-2</v>
      </c>
      <c r="D761" s="65">
        <v>8.0000000000000002E-3</v>
      </c>
      <c r="E761" s="65">
        <v>8.0166666666666667E-3</v>
      </c>
      <c r="F761" s="65">
        <v>8.175E-3</v>
      </c>
      <c r="G761" s="65">
        <v>8.0958333333333334E-3</v>
      </c>
      <c r="H761" s="65">
        <v>8.404E-3</v>
      </c>
      <c r="I761" s="65">
        <f t="shared" si="121"/>
        <v>6.5200000000000008E-2</v>
      </c>
      <c r="J761" s="65">
        <f t="shared" si="125"/>
        <v>6.5104166666666671E-2</v>
      </c>
      <c r="K761" s="65">
        <f t="shared" si="126"/>
        <v>4.869600000000001E-2</v>
      </c>
      <c r="L761" s="73">
        <f t="shared" si="122"/>
        <v>0.20078338070962021</v>
      </c>
      <c r="M761" s="73">
        <f t="shared" si="123"/>
        <v>9.6000000000000002E-2</v>
      </c>
      <c r="N761" s="73">
        <f t="shared" si="127"/>
        <v>9.715E-2</v>
      </c>
      <c r="O761" s="74">
        <f t="shared" si="124"/>
        <v>0.10478338070962021</v>
      </c>
      <c r="P761" s="73">
        <f t="shared" si="128"/>
        <v>0.10363338070962021</v>
      </c>
      <c r="Q761" s="73">
        <f t="shared" si="129"/>
        <v>0.12098285571602796</v>
      </c>
      <c r="R761" s="73">
        <f t="shared" si="130"/>
        <v>0.10084799999999999</v>
      </c>
      <c r="S761" s="74">
        <f t="shared" si="131"/>
        <v>2.0134855716027966E-2</v>
      </c>
      <c r="U761" s="75"/>
      <c r="V761" s="75"/>
      <c r="W761" s="75"/>
      <c r="X761" s="75"/>
      <c r="Y761" s="75"/>
      <c r="Z761" s="75"/>
      <c r="AA761" s="75"/>
      <c r="AB761" s="75"/>
      <c r="AC761" s="75"/>
      <c r="AE761" s="75"/>
      <c r="AF761" s="75"/>
      <c r="AG761" s="75"/>
      <c r="AH761" s="75"/>
      <c r="AI761" s="75"/>
      <c r="AJ761" s="75"/>
      <c r="AK761" s="75"/>
      <c r="AL761" s="75"/>
      <c r="AM761" s="75"/>
      <c r="AO761" s="75"/>
      <c r="AP761" s="75"/>
      <c r="AQ761" s="75"/>
      <c r="AR761" s="75"/>
      <c r="AS761" s="75"/>
      <c r="AT761" s="75"/>
      <c r="AU761" s="75"/>
      <c r="AV761" s="75"/>
      <c r="AW761" s="75"/>
    </row>
    <row r="762" spans="1:49">
      <c r="A762" s="69">
        <v>32540</v>
      </c>
      <c r="B762" s="82">
        <v>-2.4899999999999999E-2</v>
      </c>
      <c r="C762" s="65">
        <v>-2.1499999999999998E-2</v>
      </c>
      <c r="D762" s="65">
        <v>6.8999999999999999E-3</v>
      </c>
      <c r="E762" s="65">
        <v>8.0333333333333333E-3</v>
      </c>
      <c r="F762" s="65">
        <v>8.1916666666666665E-3</v>
      </c>
      <c r="G762" s="65">
        <v>8.1124999999999999E-3</v>
      </c>
      <c r="H762" s="65">
        <v>8.382916666666667E-3</v>
      </c>
      <c r="I762" s="65">
        <f t="shared" si="121"/>
        <v>-3.1799999999999995E-2</v>
      </c>
      <c r="J762" s="65">
        <f t="shared" si="125"/>
        <v>-3.30125E-2</v>
      </c>
      <c r="K762" s="65">
        <f t="shared" si="126"/>
        <v>-2.9882916666666665E-2</v>
      </c>
      <c r="L762" s="73">
        <f t="shared" si="122"/>
        <v>0.11875011898523802</v>
      </c>
      <c r="M762" s="73">
        <f t="shared" si="123"/>
        <v>8.2799999999999999E-2</v>
      </c>
      <c r="N762" s="73">
        <f t="shared" si="127"/>
        <v>9.7349999999999992E-2</v>
      </c>
      <c r="O762" s="74">
        <f t="shared" si="124"/>
        <v>3.5950118985238019E-2</v>
      </c>
      <c r="P762" s="73">
        <f t="shared" si="128"/>
        <v>2.1400118985238026E-2</v>
      </c>
      <c r="Q762" s="73">
        <f t="shared" si="129"/>
        <v>0.1164190578301616</v>
      </c>
      <c r="R762" s="73">
        <f t="shared" si="130"/>
        <v>0.100595</v>
      </c>
      <c r="S762" s="74">
        <f t="shared" si="131"/>
        <v>1.5824057830161595E-2</v>
      </c>
      <c r="U762" s="75"/>
      <c r="V762" s="75"/>
      <c r="W762" s="75"/>
      <c r="X762" s="75"/>
      <c r="Y762" s="75"/>
      <c r="Z762" s="75"/>
      <c r="AA762" s="75"/>
      <c r="AB762" s="75"/>
      <c r="AC762" s="75"/>
      <c r="AE762" s="75"/>
      <c r="AF762" s="75"/>
      <c r="AG762" s="75"/>
      <c r="AH762" s="75"/>
      <c r="AI762" s="75"/>
      <c r="AJ762" s="75"/>
      <c r="AK762" s="75"/>
      <c r="AL762" s="75"/>
      <c r="AM762" s="75"/>
      <c r="AO762" s="75"/>
      <c r="AP762" s="75"/>
      <c r="AQ762" s="75"/>
      <c r="AR762" s="75"/>
      <c r="AS762" s="75"/>
      <c r="AT762" s="75"/>
      <c r="AU762" s="75"/>
      <c r="AV762" s="75"/>
      <c r="AW762" s="75"/>
    </row>
    <row r="763" spans="1:49">
      <c r="A763" s="69">
        <v>32568</v>
      </c>
      <c r="B763" s="82">
        <v>2.3300000000000001E-2</v>
      </c>
      <c r="C763" s="65">
        <v>2.69E-2</v>
      </c>
      <c r="D763" s="65">
        <v>7.9000000000000008E-3</v>
      </c>
      <c r="E763" s="65">
        <v>8.1666666666666676E-3</v>
      </c>
      <c r="F763" s="65">
        <v>8.3166666666666667E-3</v>
      </c>
      <c r="G763" s="65">
        <v>8.241666666666668E-3</v>
      </c>
      <c r="H763" s="65">
        <v>8.5345000000000004E-3</v>
      </c>
      <c r="I763" s="65">
        <f t="shared" si="121"/>
        <v>1.54E-2</v>
      </c>
      <c r="J763" s="65">
        <f t="shared" si="125"/>
        <v>1.5058333333333333E-2</v>
      </c>
      <c r="K763" s="65">
        <f t="shared" si="126"/>
        <v>1.83655E-2</v>
      </c>
      <c r="L763" s="73">
        <f t="shared" si="122"/>
        <v>0.18131977789453591</v>
      </c>
      <c r="M763" s="73">
        <f t="shared" si="123"/>
        <v>9.4800000000000009E-2</v>
      </c>
      <c r="N763" s="73">
        <f t="shared" si="127"/>
        <v>9.8900000000000016E-2</v>
      </c>
      <c r="O763" s="74">
        <f t="shared" si="124"/>
        <v>8.6519777894535896E-2</v>
      </c>
      <c r="P763" s="73">
        <f t="shared" si="128"/>
        <v>8.2419777894535889E-2</v>
      </c>
      <c r="Q763" s="73">
        <f t="shared" si="129"/>
        <v>0.21022984322368043</v>
      </c>
      <c r="R763" s="73">
        <f t="shared" si="130"/>
        <v>0.10241400000000001</v>
      </c>
      <c r="S763" s="74">
        <f t="shared" si="131"/>
        <v>0.10781584322368043</v>
      </c>
      <c r="U763" s="75"/>
      <c r="V763" s="75"/>
      <c r="W763" s="75"/>
      <c r="X763" s="75"/>
      <c r="Y763" s="75"/>
      <c r="Z763" s="75"/>
      <c r="AA763" s="75"/>
      <c r="AB763" s="75"/>
      <c r="AC763" s="75"/>
      <c r="AE763" s="75"/>
      <c r="AF763" s="75"/>
      <c r="AG763" s="75"/>
      <c r="AH763" s="75"/>
      <c r="AI763" s="75"/>
      <c r="AJ763" s="75"/>
      <c r="AK763" s="75"/>
      <c r="AL763" s="75"/>
      <c r="AM763" s="75"/>
      <c r="AO763" s="75"/>
      <c r="AP763" s="75"/>
      <c r="AQ763" s="75"/>
      <c r="AR763" s="75"/>
      <c r="AS763" s="75"/>
      <c r="AT763" s="75"/>
      <c r="AU763" s="75"/>
      <c r="AV763" s="75"/>
      <c r="AW763" s="75"/>
    </row>
    <row r="764" spans="1:49">
      <c r="A764" s="69">
        <v>32599</v>
      </c>
      <c r="B764" s="82">
        <v>5.1900000000000002E-2</v>
      </c>
      <c r="C764" s="65">
        <v>6.3399999999999998E-2</v>
      </c>
      <c r="D764" s="65">
        <v>7.000000000000001E-3</v>
      </c>
      <c r="E764" s="65">
        <v>8.1583333333333334E-3</v>
      </c>
      <c r="F764" s="65">
        <v>8.2833333333333318E-3</v>
      </c>
      <c r="G764" s="65">
        <v>8.2208333333333335E-3</v>
      </c>
      <c r="H764" s="65">
        <v>8.4920833333333341E-3</v>
      </c>
      <c r="I764" s="65">
        <f t="shared" si="121"/>
        <v>4.4900000000000002E-2</v>
      </c>
      <c r="J764" s="65">
        <f t="shared" si="125"/>
        <v>4.3679166666666672E-2</v>
      </c>
      <c r="K764" s="65">
        <f t="shared" si="126"/>
        <v>5.4907916666666667E-2</v>
      </c>
      <c r="L764" s="73">
        <f t="shared" si="122"/>
        <v>0.22898850199511567</v>
      </c>
      <c r="M764" s="73">
        <f t="shared" si="123"/>
        <v>8.4000000000000019E-2</v>
      </c>
      <c r="N764" s="73">
        <f t="shared" si="127"/>
        <v>9.8650000000000002E-2</v>
      </c>
      <c r="O764" s="74">
        <f t="shared" si="124"/>
        <v>0.14498850199511565</v>
      </c>
      <c r="P764" s="73">
        <f t="shared" si="128"/>
        <v>0.13033850199511565</v>
      </c>
      <c r="Q764" s="73">
        <f t="shared" si="129"/>
        <v>0.28451783140439302</v>
      </c>
      <c r="R764" s="73">
        <f t="shared" si="130"/>
        <v>0.10190500000000001</v>
      </c>
      <c r="S764" s="74">
        <f t="shared" si="131"/>
        <v>0.18261283140439299</v>
      </c>
      <c r="U764" s="75"/>
      <c r="V764" s="75"/>
      <c r="W764" s="75"/>
      <c r="X764" s="75"/>
      <c r="Y764" s="75"/>
      <c r="Z764" s="75"/>
      <c r="AA764" s="75"/>
      <c r="AB764" s="75"/>
      <c r="AC764" s="75"/>
      <c r="AE764" s="75"/>
      <c r="AF764" s="75"/>
      <c r="AG764" s="75"/>
      <c r="AH764" s="75"/>
      <c r="AI764" s="75"/>
      <c r="AJ764" s="75"/>
      <c r="AK764" s="75"/>
      <c r="AL764" s="75"/>
      <c r="AM764" s="75"/>
      <c r="AO764" s="75"/>
      <c r="AP764" s="75"/>
      <c r="AQ764" s="75"/>
      <c r="AR764" s="75"/>
      <c r="AS764" s="75"/>
      <c r="AT764" s="75"/>
      <c r="AU764" s="75"/>
      <c r="AV764" s="75"/>
      <c r="AW764" s="75"/>
    </row>
    <row r="765" spans="1:49">
      <c r="A765" s="69">
        <v>32629</v>
      </c>
      <c r="B765" s="82">
        <v>4.0500000000000001E-2</v>
      </c>
      <c r="C765" s="65">
        <v>5.7999999999999996E-2</v>
      </c>
      <c r="D765" s="65">
        <v>8.0000000000000002E-3</v>
      </c>
      <c r="E765" s="65">
        <v>7.9749999999999995E-3</v>
      </c>
      <c r="F765" s="65">
        <v>8.1250000000000003E-3</v>
      </c>
      <c r="G765" s="65">
        <v>8.0499999999999999E-3</v>
      </c>
      <c r="H765" s="65">
        <v>8.3340833333333322E-3</v>
      </c>
      <c r="I765" s="65">
        <f t="shared" si="121"/>
        <v>3.2500000000000001E-2</v>
      </c>
      <c r="J765" s="65">
        <f t="shared" si="125"/>
        <v>3.245E-2</v>
      </c>
      <c r="K765" s="65">
        <f t="shared" si="126"/>
        <v>4.9665916666666664E-2</v>
      </c>
      <c r="L765" s="73">
        <f t="shared" si="122"/>
        <v>0.2678589493614103</v>
      </c>
      <c r="M765" s="73">
        <f t="shared" si="123"/>
        <v>9.6000000000000002E-2</v>
      </c>
      <c r="N765" s="73">
        <f t="shared" si="127"/>
        <v>9.6599999999999991E-2</v>
      </c>
      <c r="O765" s="74">
        <f t="shared" si="124"/>
        <v>0.1718589493614103</v>
      </c>
      <c r="P765" s="73">
        <f t="shared" si="128"/>
        <v>0.17125894936141031</v>
      </c>
      <c r="Q765" s="73">
        <f t="shared" si="129"/>
        <v>0.29925417363847839</v>
      </c>
      <c r="R765" s="73">
        <f t="shared" si="130"/>
        <v>0.10000899999999999</v>
      </c>
      <c r="S765" s="74">
        <f t="shared" si="131"/>
        <v>0.19924517363847841</v>
      </c>
      <c r="U765" s="75"/>
      <c r="V765" s="75"/>
      <c r="W765" s="75"/>
      <c r="X765" s="75"/>
      <c r="Y765" s="75"/>
      <c r="Z765" s="75"/>
      <c r="AA765" s="75"/>
      <c r="AB765" s="75"/>
      <c r="AC765" s="75"/>
      <c r="AE765" s="75"/>
      <c r="AF765" s="75"/>
      <c r="AG765" s="75"/>
      <c r="AH765" s="75"/>
      <c r="AI765" s="75"/>
      <c r="AJ765" s="75"/>
      <c r="AK765" s="75"/>
      <c r="AL765" s="75"/>
      <c r="AM765" s="75"/>
      <c r="AO765" s="75"/>
      <c r="AP765" s="75"/>
      <c r="AQ765" s="75"/>
      <c r="AR765" s="75"/>
      <c r="AS765" s="75"/>
      <c r="AT765" s="75"/>
      <c r="AU765" s="75"/>
      <c r="AV765" s="75"/>
      <c r="AW765" s="75"/>
    </row>
    <row r="766" spans="1:49">
      <c r="A766" s="69">
        <v>32660</v>
      </c>
      <c r="B766" s="82">
        <v>-5.7000000000000002E-3</v>
      </c>
      <c r="C766" s="65">
        <v>1.61E-2</v>
      </c>
      <c r="D766" s="65">
        <v>7.000000000000001E-3</v>
      </c>
      <c r="E766" s="65">
        <v>7.5833333333333334E-3</v>
      </c>
      <c r="F766" s="65">
        <v>7.7416666666666658E-3</v>
      </c>
      <c r="G766" s="65">
        <v>7.6624999999999992E-3</v>
      </c>
      <c r="H766" s="65">
        <v>8.0485000000000001E-3</v>
      </c>
      <c r="I766" s="65">
        <f t="shared" si="121"/>
        <v>-1.2700000000000001E-2</v>
      </c>
      <c r="J766" s="65">
        <f t="shared" si="125"/>
        <v>-1.3362499999999999E-2</v>
      </c>
      <c r="K766" s="65">
        <f t="shared" si="126"/>
        <v>8.0514999999999996E-3</v>
      </c>
      <c r="L766" s="73">
        <f t="shared" si="122"/>
        <v>0.20530849349847058</v>
      </c>
      <c r="M766" s="73">
        <f t="shared" si="123"/>
        <v>8.4000000000000019E-2</v>
      </c>
      <c r="N766" s="73">
        <f t="shared" si="127"/>
        <v>9.194999999999999E-2</v>
      </c>
      <c r="O766" s="74">
        <f t="shared" si="124"/>
        <v>0.12130849349847056</v>
      </c>
      <c r="P766" s="73">
        <f t="shared" si="128"/>
        <v>0.11335849349847059</v>
      </c>
      <c r="Q766" s="73">
        <f t="shared" si="129"/>
        <v>0.27985668040141309</v>
      </c>
      <c r="R766" s="73">
        <f t="shared" si="130"/>
        <v>9.6582000000000001E-2</v>
      </c>
      <c r="S766" s="74">
        <f t="shared" si="131"/>
        <v>0.18327468040141309</v>
      </c>
      <c r="U766" s="75"/>
      <c r="V766" s="75"/>
      <c r="W766" s="75"/>
      <c r="X766" s="75"/>
      <c r="Y766" s="75"/>
      <c r="Z766" s="75"/>
      <c r="AA766" s="75"/>
      <c r="AB766" s="75"/>
      <c r="AC766" s="75"/>
      <c r="AE766" s="75"/>
      <c r="AF766" s="75"/>
      <c r="AG766" s="75"/>
      <c r="AH766" s="75"/>
      <c r="AI766" s="75"/>
      <c r="AJ766" s="75"/>
      <c r="AK766" s="75"/>
      <c r="AL766" s="75"/>
      <c r="AM766" s="75"/>
      <c r="AO766" s="75"/>
      <c r="AP766" s="75"/>
      <c r="AQ766" s="75"/>
      <c r="AR766" s="75"/>
      <c r="AS766" s="75"/>
      <c r="AT766" s="75"/>
      <c r="AU766" s="75"/>
      <c r="AV766" s="75"/>
      <c r="AW766" s="75"/>
    </row>
    <row r="767" spans="1:49">
      <c r="A767" s="69">
        <v>32690</v>
      </c>
      <c r="B767" s="82">
        <v>9.0300000000000005E-2</v>
      </c>
      <c r="C767" s="65">
        <v>8.0399999999999985E-2</v>
      </c>
      <c r="D767" s="65">
        <v>6.7999999999999996E-3</v>
      </c>
      <c r="E767" s="65">
        <v>7.4416666666666667E-3</v>
      </c>
      <c r="F767" s="65">
        <v>7.6166666666666674E-3</v>
      </c>
      <c r="G767" s="65">
        <v>7.5291666666666666E-3</v>
      </c>
      <c r="H767" s="65">
        <v>7.9204166666666659E-3</v>
      </c>
      <c r="I767" s="65">
        <f t="shared" si="121"/>
        <v>8.3500000000000005E-2</v>
      </c>
      <c r="J767" s="65">
        <f t="shared" si="125"/>
        <v>8.2770833333333335E-2</v>
      </c>
      <c r="K767" s="65">
        <f t="shared" si="126"/>
        <v>7.2479583333333319E-2</v>
      </c>
      <c r="L767" s="73">
        <f t="shared" si="122"/>
        <v>0.31916066097307993</v>
      </c>
      <c r="M767" s="73">
        <f t="shared" si="123"/>
        <v>8.1599999999999992E-2</v>
      </c>
      <c r="N767" s="73">
        <f t="shared" si="127"/>
        <v>9.035E-2</v>
      </c>
      <c r="O767" s="74">
        <f t="shared" si="124"/>
        <v>0.23756066097307993</v>
      </c>
      <c r="P767" s="73">
        <f t="shared" si="128"/>
        <v>0.22881066097307995</v>
      </c>
      <c r="Q767" s="73">
        <f t="shared" si="129"/>
        <v>0.38041045972415577</v>
      </c>
      <c r="R767" s="73">
        <f t="shared" si="130"/>
        <v>9.5044999999999991E-2</v>
      </c>
      <c r="S767" s="74">
        <f t="shared" si="131"/>
        <v>0.28536545972415578</v>
      </c>
      <c r="U767" s="75"/>
      <c r="V767" s="75"/>
      <c r="W767" s="75"/>
      <c r="X767" s="75"/>
      <c r="Y767" s="75"/>
      <c r="Z767" s="75"/>
      <c r="AA767" s="75"/>
      <c r="AB767" s="75"/>
      <c r="AC767" s="75"/>
      <c r="AE767" s="75"/>
      <c r="AF767" s="75"/>
      <c r="AG767" s="75"/>
      <c r="AH767" s="75"/>
      <c r="AI767" s="75"/>
      <c r="AJ767" s="75"/>
      <c r="AK767" s="75"/>
      <c r="AL767" s="75"/>
      <c r="AM767" s="75"/>
      <c r="AO767" s="75"/>
      <c r="AP767" s="75"/>
      <c r="AQ767" s="75"/>
      <c r="AR767" s="75"/>
      <c r="AS767" s="75"/>
      <c r="AT767" s="75"/>
      <c r="AU767" s="75"/>
      <c r="AV767" s="75"/>
      <c r="AW767" s="75"/>
    </row>
    <row r="768" spans="1:49">
      <c r="A768" s="69">
        <v>32721</v>
      </c>
      <c r="B768" s="82">
        <v>1.95E-2</v>
      </c>
      <c r="C768" s="65">
        <v>-5.6999999999999993E-3</v>
      </c>
      <c r="D768" s="65">
        <v>6.6E-3</v>
      </c>
      <c r="E768" s="65">
        <v>7.4666666666666666E-3</v>
      </c>
      <c r="F768" s="65">
        <v>7.6166666666666674E-3</v>
      </c>
      <c r="G768" s="65">
        <v>7.5416666666666661E-3</v>
      </c>
      <c r="H768" s="65">
        <v>7.9289999999999985E-3</v>
      </c>
      <c r="I768" s="65">
        <f t="shared" si="121"/>
        <v>1.29E-2</v>
      </c>
      <c r="J768" s="65">
        <f t="shared" si="125"/>
        <v>1.1958333333333335E-2</v>
      </c>
      <c r="K768" s="65">
        <f t="shared" si="126"/>
        <v>-1.3628999999999999E-2</v>
      </c>
      <c r="L768" s="73">
        <f t="shared" si="122"/>
        <v>0.3920756586917038</v>
      </c>
      <c r="M768" s="73">
        <f t="shared" si="123"/>
        <v>7.9199999999999993E-2</v>
      </c>
      <c r="N768" s="73">
        <f t="shared" si="127"/>
        <v>9.0499999999999997E-2</v>
      </c>
      <c r="O768" s="74">
        <f t="shared" si="124"/>
        <v>0.31287565869170381</v>
      </c>
      <c r="P768" s="73">
        <f t="shared" si="128"/>
        <v>0.30157565869170377</v>
      </c>
      <c r="Q768" s="73">
        <f t="shared" si="129"/>
        <v>0.3916071378928605</v>
      </c>
      <c r="R768" s="73">
        <f t="shared" si="130"/>
        <v>9.5147999999999983E-2</v>
      </c>
      <c r="S768" s="74">
        <f t="shared" si="131"/>
        <v>0.29645913789286049</v>
      </c>
      <c r="U768" s="75"/>
      <c r="V768" s="75"/>
      <c r="W768" s="75"/>
      <c r="X768" s="75"/>
      <c r="Y768" s="75"/>
      <c r="Z768" s="75"/>
      <c r="AA768" s="75"/>
      <c r="AB768" s="75"/>
      <c r="AC768" s="75"/>
      <c r="AE768" s="75"/>
      <c r="AF768" s="75"/>
      <c r="AG768" s="75"/>
      <c r="AH768" s="75"/>
      <c r="AI768" s="75"/>
      <c r="AJ768" s="75"/>
      <c r="AK768" s="75"/>
      <c r="AL768" s="75"/>
      <c r="AM768" s="75"/>
      <c r="AO768" s="75"/>
      <c r="AP768" s="75"/>
      <c r="AQ768" s="75"/>
      <c r="AR768" s="75"/>
      <c r="AS768" s="75"/>
      <c r="AT768" s="75"/>
      <c r="AU768" s="75"/>
      <c r="AV768" s="75"/>
      <c r="AW768" s="75"/>
    </row>
    <row r="769" spans="1:49">
      <c r="A769" s="69">
        <v>32752</v>
      </c>
      <c r="B769" s="82">
        <v>-4.1000000000000003E-3</v>
      </c>
      <c r="C769" s="65">
        <v>1.7000000000000001E-2</v>
      </c>
      <c r="D769" s="65">
        <v>6.5000000000000006E-3</v>
      </c>
      <c r="E769" s="65">
        <v>7.5083333333333339E-3</v>
      </c>
      <c r="F769" s="65">
        <v>7.691666666666667E-3</v>
      </c>
      <c r="G769" s="65">
        <v>7.6E-3</v>
      </c>
      <c r="H769" s="65">
        <v>7.9866666666666662E-3</v>
      </c>
      <c r="I769" s="65">
        <f t="shared" si="121"/>
        <v>-1.0600000000000002E-2</v>
      </c>
      <c r="J769" s="65">
        <f t="shared" si="125"/>
        <v>-1.17E-2</v>
      </c>
      <c r="K769" s="65">
        <f t="shared" si="126"/>
        <v>9.013333333333335E-3</v>
      </c>
      <c r="L769" s="73">
        <f t="shared" si="122"/>
        <v>0.32972199164690941</v>
      </c>
      <c r="M769" s="73">
        <f t="shared" si="123"/>
        <v>7.8000000000000014E-2</v>
      </c>
      <c r="N769" s="73">
        <f t="shared" si="127"/>
        <v>9.1200000000000003E-2</v>
      </c>
      <c r="O769" s="74">
        <f t="shared" si="124"/>
        <v>0.25172199164690939</v>
      </c>
      <c r="P769" s="73">
        <f t="shared" si="128"/>
        <v>0.2385219916469094</v>
      </c>
      <c r="Q769" s="73">
        <f t="shared" si="129"/>
        <v>0.3591322954355507</v>
      </c>
      <c r="R769" s="73">
        <f t="shared" si="130"/>
        <v>9.5839999999999995E-2</v>
      </c>
      <c r="S769" s="74">
        <f t="shared" si="131"/>
        <v>0.26329229543555072</v>
      </c>
      <c r="U769" s="75"/>
      <c r="V769" s="75"/>
      <c r="W769" s="75"/>
      <c r="X769" s="75"/>
      <c r="Y769" s="75"/>
      <c r="Z769" s="75"/>
      <c r="AA769" s="75"/>
      <c r="AB769" s="75"/>
      <c r="AC769" s="75"/>
      <c r="AE769" s="75"/>
      <c r="AF769" s="75"/>
      <c r="AG769" s="75"/>
      <c r="AH769" s="75"/>
      <c r="AI769" s="75"/>
      <c r="AJ769" s="75"/>
      <c r="AK769" s="75"/>
      <c r="AL769" s="75"/>
      <c r="AM769" s="75"/>
      <c r="AO769" s="75"/>
      <c r="AP769" s="75"/>
      <c r="AQ769" s="75"/>
      <c r="AR769" s="75"/>
      <c r="AS769" s="75"/>
      <c r="AT769" s="75"/>
      <c r="AU769" s="75"/>
      <c r="AV769" s="75"/>
      <c r="AW769" s="75"/>
    </row>
    <row r="770" spans="1:49">
      <c r="A770" s="69">
        <v>32782</v>
      </c>
      <c r="B770" s="82">
        <v>-2.3199999999999998E-2</v>
      </c>
      <c r="C770" s="65">
        <v>4.5000000000000005E-3</v>
      </c>
      <c r="D770" s="65">
        <v>7.1999999999999998E-3</v>
      </c>
      <c r="E770" s="65">
        <v>7.4333333333333326E-3</v>
      </c>
      <c r="F770" s="65">
        <v>7.658333333333333E-3</v>
      </c>
      <c r="G770" s="65">
        <v>7.5458333333333323E-3</v>
      </c>
      <c r="H770" s="65">
        <v>7.948499999999999E-3</v>
      </c>
      <c r="I770" s="65">
        <f t="shared" si="121"/>
        <v>-3.0399999999999996E-2</v>
      </c>
      <c r="J770" s="65">
        <f t="shared" si="125"/>
        <v>-3.074583333333333E-2</v>
      </c>
      <c r="K770" s="65">
        <f t="shared" si="126"/>
        <v>-3.4484999999999984E-3</v>
      </c>
      <c r="L770" s="73">
        <f t="shared" si="122"/>
        <v>0.26374045674323932</v>
      </c>
      <c r="M770" s="73">
        <f t="shared" si="123"/>
        <v>8.6400000000000005E-2</v>
      </c>
      <c r="N770" s="73">
        <f t="shared" si="127"/>
        <v>9.0549999999999992E-2</v>
      </c>
      <c r="O770" s="74">
        <f t="shared" si="124"/>
        <v>0.17734045674323931</v>
      </c>
      <c r="P770" s="73">
        <f t="shared" si="128"/>
        <v>0.17319045674323932</v>
      </c>
      <c r="Q770" s="73">
        <f t="shared" si="129"/>
        <v>0.33039211729196127</v>
      </c>
      <c r="R770" s="73">
        <f t="shared" si="130"/>
        <v>9.5381999999999995E-2</v>
      </c>
      <c r="S770" s="74">
        <f t="shared" si="131"/>
        <v>0.23501011729196128</v>
      </c>
      <c r="U770" s="75"/>
      <c r="V770" s="75"/>
      <c r="W770" s="75"/>
      <c r="X770" s="75"/>
      <c r="Y770" s="75"/>
      <c r="Z770" s="75"/>
      <c r="AA770" s="75"/>
      <c r="AB770" s="75"/>
      <c r="AC770" s="75"/>
      <c r="AE770" s="75"/>
      <c r="AF770" s="75"/>
      <c r="AG770" s="75"/>
      <c r="AH770" s="75"/>
      <c r="AI770" s="75"/>
      <c r="AJ770" s="75"/>
      <c r="AK770" s="75"/>
      <c r="AL770" s="75"/>
      <c r="AM770" s="75"/>
      <c r="AO770" s="75"/>
      <c r="AP770" s="75"/>
      <c r="AQ770" s="75"/>
      <c r="AR770" s="75"/>
      <c r="AS770" s="75"/>
      <c r="AT770" s="75"/>
      <c r="AU770" s="75"/>
      <c r="AV770" s="75"/>
      <c r="AW770" s="75"/>
    </row>
    <row r="771" spans="1:49">
      <c r="A771" s="69">
        <v>32813</v>
      </c>
      <c r="B771" s="82">
        <v>2.0400000000000001E-2</v>
      </c>
      <c r="C771" s="65">
        <v>3.3599999999999998E-2</v>
      </c>
      <c r="D771" s="65">
        <v>6.4000000000000003E-3</v>
      </c>
      <c r="E771" s="65">
        <v>7.4083333333333336E-3</v>
      </c>
      <c r="F771" s="65">
        <v>7.6166666666666674E-3</v>
      </c>
      <c r="G771" s="65">
        <v>7.5125000000000001E-3</v>
      </c>
      <c r="H771" s="65">
        <v>7.929750000000001E-3</v>
      </c>
      <c r="I771" s="65">
        <f t="shared" si="121"/>
        <v>1.4000000000000002E-2</v>
      </c>
      <c r="J771" s="65">
        <f t="shared" si="125"/>
        <v>1.2887500000000001E-2</v>
      </c>
      <c r="K771" s="65">
        <f t="shared" si="126"/>
        <v>2.5670249999999999E-2</v>
      </c>
      <c r="L771" s="73">
        <f t="shared" si="122"/>
        <v>0.30822842858963306</v>
      </c>
      <c r="M771" s="73">
        <f t="shared" si="123"/>
        <v>7.6800000000000007E-2</v>
      </c>
      <c r="N771" s="73">
        <f t="shared" si="127"/>
        <v>9.0150000000000008E-2</v>
      </c>
      <c r="O771" s="74">
        <f t="shared" si="124"/>
        <v>0.23142842858963306</v>
      </c>
      <c r="P771" s="73">
        <f t="shared" si="128"/>
        <v>0.21807842858963306</v>
      </c>
      <c r="Q771" s="73">
        <f t="shared" si="129"/>
        <v>0.38604303238884374</v>
      </c>
      <c r="R771" s="73">
        <f t="shared" si="130"/>
        <v>9.5157000000000019E-2</v>
      </c>
      <c r="S771" s="74">
        <f t="shared" si="131"/>
        <v>0.2908860323888437</v>
      </c>
      <c r="U771" s="75"/>
      <c r="V771" s="75"/>
      <c r="W771" s="75"/>
      <c r="X771" s="75"/>
      <c r="Y771" s="75"/>
      <c r="Z771" s="75"/>
      <c r="AA771" s="75"/>
      <c r="AB771" s="75"/>
      <c r="AC771" s="75"/>
      <c r="AE771" s="75"/>
      <c r="AF771" s="75"/>
      <c r="AG771" s="75"/>
      <c r="AH771" s="75"/>
      <c r="AI771" s="75"/>
      <c r="AJ771" s="75"/>
      <c r="AK771" s="75"/>
      <c r="AL771" s="75"/>
      <c r="AM771" s="75"/>
      <c r="AO771" s="75"/>
      <c r="AP771" s="75"/>
      <c r="AQ771" s="75"/>
      <c r="AR771" s="75"/>
      <c r="AS771" s="75"/>
      <c r="AT771" s="75"/>
      <c r="AU771" s="75"/>
      <c r="AV771" s="75"/>
      <c r="AW771" s="75"/>
    </row>
    <row r="772" spans="1:49">
      <c r="A772" s="69">
        <v>32843</v>
      </c>
      <c r="B772" s="82">
        <v>2.4E-2</v>
      </c>
      <c r="C772" s="65">
        <v>7.3099999999999998E-2</v>
      </c>
      <c r="D772" s="65">
        <v>6.4000000000000003E-3</v>
      </c>
      <c r="E772" s="65">
        <v>7.3833333333333329E-3</v>
      </c>
      <c r="F772" s="65">
        <v>7.5916666666666667E-3</v>
      </c>
      <c r="G772" s="65">
        <v>7.4875000000000002E-3</v>
      </c>
      <c r="H772" s="65">
        <v>7.8612500000000002E-3</v>
      </c>
      <c r="I772" s="65">
        <f t="shared" si="121"/>
        <v>1.7600000000000001E-2</v>
      </c>
      <c r="J772" s="65">
        <f t="shared" si="125"/>
        <v>1.6512499999999999E-2</v>
      </c>
      <c r="K772" s="65">
        <f t="shared" si="126"/>
        <v>6.5238749999999998E-2</v>
      </c>
      <c r="L772" s="73">
        <f t="shared" si="122"/>
        <v>0.31671506868073918</v>
      </c>
      <c r="M772" s="73">
        <f t="shared" si="123"/>
        <v>7.6800000000000007E-2</v>
      </c>
      <c r="N772" s="73">
        <f t="shared" si="127"/>
        <v>8.9849999999999999E-2</v>
      </c>
      <c r="O772" s="74">
        <f t="shared" si="124"/>
        <v>0.23991506868073917</v>
      </c>
      <c r="P772" s="73">
        <f t="shared" si="128"/>
        <v>0.22686506868073919</v>
      </c>
      <c r="Q772" s="73">
        <f t="shared" si="129"/>
        <v>0.47805105640114021</v>
      </c>
      <c r="R772" s="73">
        <f t="shared" si="130"/>
        <v>9.4335000000000002E-2</v>
      </c>
      <c r="S772" s="74">
        <f t="shared" si="131"/>
        <v>0.3837160564011402</v>
      </c>
      <c r="U772" s="75"/>
      <c r="V772" s="75"/>
      <c r="W772" s="75"/>
      <c r="X772" s="75"/>
      <c r="Y772" s="75"/>
      <c r="Z772" s="75"/>
      <c r="AA772" s="75"/>
      <c r="AB772" s="75"/>
      <c r="AC772" s="75"/>
      <c r="AE772" s="75"/>
      <c r="AF772" s="75"/>
      <c r="AG772" s="75"/>
      <c r="AH772" s="75"/>
      <c r="AI772" s="75"/>
      <c r="AJ772" s="75"/>
      <c r="AK772" s="75"/>
      <c r="AL772" s="75"/>
      <c r="AM772" s="75"/>
      <c r="AO772" s="75"/>
      <c r="AP772" s="75"/>
      <c r="AQ772" s="75"/>
      <c r="AR772" s="75"/>
      <c r="AS772" s="75"/>
      <c r="AT772" s="75"/>
      <c r="AU772" s="75"/>
      <c r="AV772" s="75"/>
      <c r="AW772" s="75"/>
    </row>
    <row r="773" spans="1:49">
      <c r="A773" s="69">
        <v>32874</v>
      </c>
      <c r="B773" s="82">
        <v>-6.7100000000000007E-2</v>
      </c>
      <c r="C773" s="65">
        <v>-8.09E-2</v>
      </c>
      <c r="D773" s="65">
        <v>7.3000000000000001E-3</v>
      </c>
      <c r="E773" s="65">
        <v>7.4916666666666664E-3</v>
      </c>
      <c r="F773" s="65">
        <v>7.7249999999999992E-3</v>
      </c>
      <c r="G773" s="65">
        <v>7.6083333333333324E-3</v>
      </c>
      <c r="H773" s="65">
        <v>7.9564166666666672E-3</v>
      </c>
      <c r="I773" s="65">
        <f t="shared" si="121"/>
        <v>-7.4400000000000008E-2</v>
      </c>
      <c r="J773" s="65">
        <f t="shared" si="125"/>
        <v>-7.4708333333333335E-2</v>
      </c>
      <c r="K773" s="65">
        <f t="shared" si="126"/>
        <v>-8.885641666666666E-2</v>
      </c>
      <c r="L773" s="73">
        <f t="shared" si="122"/>
        <v>0.14458021577735902</v>
      </c>
      <c r="M773" s="73">
        <f t="shared" si="123"/>
        <v>8.7599999999999997E-2</v>
      </c>
      <c r="N773" s="73">
        <f t="shared" si="127"/>
        <v>9.1299999999999992E-2</v>
      </c>
      <c r="O773" s="74">
        <f t="shared" si="124"/>
        <v>5.6980215777359025E-2</v>
      </c>
      <c r="P773" s="73">
        <f t="shared" si="128"/>
        <v>5.328021577735903E-2</v>
      </c>
      <c r="Q773" s="73">
        <f t="shared" si="129"/>
        <v>0.28509765011662869</v>
      </c>
      <c r="R773" s="73">
        <f t="shared" si="130"/>
        <v>9.5477000000000006E-2</v>
      </c>
      <c r="S773" s="74">
        <f t="shared" si="131"/>
        <v>0.18962065011662868</v>
      </c>
      <c r="U773" s="75"/>
      <c r="V773" s="75"/>
      <c r="W773" s="75"/>
      <c r="X773" s="75"/>
      <c r="Y773" s="75"/>
      <c r="Z773" s="75"/>
      <c r="AA773" s="75"/>
      <c r="AB773" s="75"/>
      <c r="AC773" s="75"/>
      <c r="AE773" s="75"/>
      <c r="AF773" s="75"/>
      <c r="AG773" s="75"/>
      <c r="AH773" s="75"/>
      <c r="AI773" s="75"/>
      <c r="AJ773" s="75"/>
      <c r="AK773" s="75"/>
      <c r="AL773" s="75"/>
      <c r="AM773" s="75"/>
      <c r="AO773" s="75"/>
      <c r="AP773" s="75"/>
      <c r="AQ773" s="75"/>
      <c r="AR773" s="75"/>
      <c r="AS773" s="75"/>
      <c r="AT773" s="75"/>
      <c r="AU773" s="75"/>
      <c r="AV773" s="75"/>
      <c r="AW773" s="75"/>
    </row>
    <row r="774" spans="1:49">
      <c r="A774" s="69">
        <v>32905</v>
      </c>
      <c r="B774" s="82">
        <v>1.29E-2</v>
      </c>
      <c r="C774" s="65">
        <v>-1.09E-2</v>
      </c>
      <c r="D774" s="65">
        <v>6.6E-3</v>
      </c>
      <c r="E774" s="65">
        <v>7.6833333333333345E-3</v>
      </c>
      <c r="F774" s="65">
        <v>7.8666666666666659E-3</v>
      </c>
      <c r="G774" s="65">
        <v>7.7750000000000007E-3</v>
      </c>
      <c r="H774" s="65">
        <v>8.1302500000000003E-3</v>
      </c>
      <c r="I774" s="65">
        <f t="shared" ref="I774:I837" si="132">B774-D774</f>
        <v>6.3E-3</v>
      </c>
      <c r="J774" s="65">
        <f t="shared" si="125"/>
        <v>5.1249999999999993E-3</v>
      </c>
      <c r="K774" s="65">
        <f t="shared" si="126"/>
        <v>-1.9030249999999999E-2</v>
      </c>
      <c r="L774" s="73">
        <f t="shared" si="122"/>
        <v>0.18895015953326499</v>
      </c>
      <c r="M774" s="73">
        <f t="shared" si="123"/>
        <v>7.9199999999999993E-2</v>
      </c>
      <c r="N774" s="73">
        <f t="shared" si="127"/>
        <v>9.3300000000000008E-2</v>
      </c>
      <c r="O774" s="74">
        <f t="shared" si="124"/>
        <v>0.109750159533265</v>
      </c>
      <c r="P774" s="73">
        <f t="shared" si="128"/>
        <v>9.5650159533264986E-2</v>
      </c>
      <c r="Q774" s="73">
        <f t="shared" si="129"/>
        <v>0.29901899410358435</v>
      </c>
      <c r="R774" s="73">
        <f t="shared" si="130"/>
        <v>9.7563000000000011E-2</v>
      </c>
      <c r="S774" s="74">
        <f t="shared" si="131"/>
        <v>0.20145599410358433</v>
      </c>
      <c r="U774" s="75"/>
      <c r="V774" s="75"/>
      <c r="W774" s="75"/>
      <c r="X774" s="75"/>
      <c r="Y774" s="75"/>
      <c r="Z774" s="75"/>
      <c r="AA774" s="75"/>
      <c r="AB774" s="75"/>
      <c r="AC774" s="75"/>
      <c r="AE774" s="75"/>
      <c r="AF774" s="75"/>
      <c r="AG774" s="75"/>
      <c r="AH774" s="75"/>
      <c r="AI774" s="75"/>
      <c r="AJ774" s="75"/>
      <c r="AK774" s="75"/>
      <c r="AL774" s="75"/>
      <c r="AM774" s="75"/>
      <c r="AO774" s="75"/>
      <c r="AP774" s="75"/>
      <c r="AQ774" s="75"/>
      <c r="AR774" s="75"/>
      <c r="AS774" s="75"/>
      <c r="AT774" s="75"/>
      <c r="AU774" s="75"/>
      <c r="AV774" s="75"/>
      <c r="AW774" s="75"/>
    </row>
    <row r="775" spans="1:49">
      <c r="A775" s="69">
        <v>32933</v>
      </c>
      <c r="B775" s="82">
        <v>2.6499999999999999E-2</v>
      </c>
      <c r="C775" s="65">
        <v>1.8700000000000001E-2</v>
      </c>
      <c r="D775" s="65">
        <v>7.1000000000000004E-3</v>
      </c>
      <c r="E775" s="65">
        <v>7.8083333333333329E-3</v>
      </c>
      <c r="F775" s="65">
        <v>7.9249999999999998E-3</v>
      </c>
      <c r="G775" s="65">
        <v>7.8666666666666659E-3</v>
      </c>
      <c r="H775" s="65">
        <v>8.2053333333333318E-3</v>
      </c>
      <c r="I775" s="65">
        <f t="shared" si="132"/>
        <v>1.9400000000000001E-2</v>
      </c>
      <c r="J775" s="65">
        <f t="shared" si="125"/>
        <v>1.8633333333333335E-2</v>
      </c>
      <c r="K775" s="65">
        <f t="shared" si="126"/>
        <v>1.049466666666667E-2</v>
      </c>
      <c r="L775" s="73">
        <f t="shared" si="122"/>
        <v>0.19266817039079087</v>
      </c>
      <c r="M775" s="73">
        <f t="shared" si="123"/>
        <v>8.5199999999999998E-2</v>
      </c>
      <c r="N775" s="73">
        <f t="shared" si="127"/>
        <v>9.4399999999999984E-2</v>
      </c>
      <c r="O775" s="74">
        <f t="shared" si="124"/>
        <v>0.10746817039079087</v>
      </c>
      <c r="P775" s="73">
        <f t="shared" si="128"/>
        <v>9.8268170390790888E-2</v>
      </c>
      <c r="Q775" s="73">
        <f t="shared" si="129"/>
        <v>0.28864607001005127</v>
      </c>
      <c r="R775" s="73">
        <f t="shared" si="130"/>
        <v>9.8463999999999982E-2</v>
      </c>
      <c r="S775" s="74">
        <f t="shared" si="131"/>
        <v>0.19018207001005127</v>
      </c>
      <c r="U775" s="75"/>
      <c r="V775" s="75"/>
      <c r="W775" s="75"/>
      <c r="X775" s="75"/>
      <c r="Y775" s="75"/>
      <c r="Z775" s="75"/>
      <c r="AA775" s="75"/>
      <c r="AB775" s="75"/>
      <c r="AC775" s="75"/>
      <c r="AE775" s="75"/>
      <c r="AF775" s="75"/>
      <c r="AG775" s="75"/>
      <c r="AH775" s="75"/>
      <c r="AI775" s="75"/>
      <c r="AJ775" s="75"/>
      <c r="AK775" s="75"/>
      <c r="AL775" s="75"/>
      <c r="AM775" s="75"/>
      <c r="AO775" s="75"/>
      <c r="AP775" s="75"/>
      <c r="AQ775" s="75"/>
      <c r="AR775" s="75"/>
      <c r="AS775" s="75"/>
      <c r="AT775" s="75"/>
      <c r="AU775" s="75"/>
      <c r="AV775" s="75"/>
      <c r="AW775" s="75"/>
    </row>
    <row r="776" spans="1:49">
      <c r="A776" s="69">
        <v>32964</v>
      </c>
      <c r="B776" s="82">
        <v>-2.4899999999999999E-2</v>
      </c>
      <c r="C776" s="65">
        <v>-3.85E-2</v>
      </c>
      <c r="D776" s="65">
        <v>7.4999999999999997E-3</v>
      </c>
      <c r="E776" s="65">
        <v>7.8833333333333342E-3</v>
      </c>
      <c r="F776" s="65">
        <v>8.0333333333333333E-3</v>
      </c>
      <c r="G776" s="65">
        <v>7.9583333333333346E-3</v>
      </c>
      <c r="H776" s="65">
        <v>8.2587500000000005E-3</v>
      </c>
      <c r="I776" s="65">
        <f t="shared" si="132"/>
        <v>-3.2399999999999998E-2</v>
      </c>
      <c r="J776" s="65">
        <f t="shared" si="125"/>
        <v>-3.2858333333333337E-2</v>
      </c>
      <c r="K776" s="65">
        <f t="shared" si="126"/>
        <v>-4.6758750000000002E-2</v>
      </c>
      <c r="L776" s="73">
        <f t="shared" si="122"/>
        <v>0.10559058175497715</v>
      </c>
      <c r="M776" s="73">
        <f t="shared" si="123"/>
        <v>0.09</v>
      </c>
      <c r="N776" s="73">
        <f t="shared" si="127"/>
        <v>9.5500000000000015E-2</v>
      </c>
      <c r="O776" s="74">
        <f t="shared" si="124"/>
        <v>1.5590581754977156E-2</v>
      </c>
      <c r="P776" s="73">
        <f t="shared" si="128"/>
        <v>1.0090581754977138E-2</v>
      </c>
      <c r="Q776" s="73">
        <f t="shared" si="129"/>
        <v>0.16516192995548651</v>
      </c>
      <c r="R776" s="73">
        <f t="shared" si="130"/>
        <v>9.9104999999999999E-2</v>
      </c>
      <c r="S776" s="74">
        <f t="shared" si="131"/>
        <v>6.605692995548651E-2</v>
      </c>
      <c r="U776" s="75"/>
      <c r="V776" s="75"/>
      <c r="W776" s="75"/>
      <c r="X776" s="75"/>
      <c r="Y776" s="75"/>
      <c r="Z776" s="75"/>
      <c r="AA776" s="75"/>
      <c r="AB776" s="75"/>
      <c r="AC776" s="75"/>
      <c r="AE776" s="75"/>
      <c r="AF776" s="75"/>
      <c r="AG776" s="75"/>
      <c r="AH776" s="75"/>
      <c r="AI776" s="75"/>
      <c r="AJ776" s="75"/>
      <c r="AK776" s="75"/>
      <c r="AL776" s="75"/>
      <c r="AM776" s="75"/>
      <c r="AO776" s="75"/>
      <c r="AP776" s="75"/>
      <c r="AQ776" s="75"/>
      <c r="AR776" s="75"/>
      <c r="AS776" s="75"/>
      <c r="AT776" s="75"/>
      <c r="AU776" s="75"/>
      <c r="AV776" s="75"/>
      <c r="AW776" s="75"/>
    </row>
    <row r="777" spans="1:49">
      <c r="A777" s="69">
        <v>32994</v>
      </c>
      <c r="B777" s="82">
        <v>9.7500000000000003E-2</v>
      </c>
      <c r="C777" s="65">
        <v>6.8200000000000011E-2</v>
      </c>
      <c r="D777" s="65">
        <v>7.4999999999999997E-3</v>
      </c>
      <c r="E777" s="65">
        <v>7.8916666666666666E-3</v>
      </c>
      <c r="F777" s="65">
        <v>8.083333333333333E-3</v>
      </c>
      <c r="G777" s="65">
        <v>7.9874999999999998E-3</v>
      </c>
      <c r="H777" s="65">
        <v>8.3382500000000002E-3</v>
      </c>
      <c r="I777" s="65">
        <f t="shared" si="132"/>
        <v>0.09</v>
      </c>
      <c r="J777" s="65">
        <f t="shared" si="125"/>
        <v>8.9512500000000009E-2</v>
      </c>
      <c r="K777" s="65">
        <f t="shared" si="126"/>
        <v>5.9861750000000012E-2</v>
      </c>
      <c r="L777" s="73">
        <f t="shared" si="122"/>
        <v>0.16615633202891611</v>
      </c>
      <c r="M777" s="73">
        <f t="shared" si="123"/>
        <v>0.09</v>
      </c>
      <c r="N777" s="73">
        <f t="shared" si="127"/>
        <v>9.5849999999999991E-2</v>
      </c>
      <c r="O777" s="74">
        <f t="shared" si="124"/>
        <v>7.6156332028916113E-2</v>
      </c>
      <c r="P777" s="73">
        <f t="shared" si="128"/>
        <v>7.0306332028916119E-2</v>
      </c>
      <c r="Q777" s="73">
        <f t="shared" si="129"/>
        <v>0.17639506009305328</v>
      </c>
      <c r="R777" s="73">
        <f t="shared" si="130"/>
        <v>0.10005900000000001</v>
      </c>
      <c r="S777" s="74">
        <f t="shared" si="131"/>
        <v>7.6336060093053271E-2</v>
      </c>
      <c r="U777" s="75"/>
      <c r="V777" s="75"/>
      <c r="W777" s="75"/>
      <c r="X777" s="75"/>
      <c r="Y777" s="75"/>
      <c r="Z777" s="75"/>
      <c r="AA777" s="75"/>
      <c r="AB777" s="75"/>
      <c r="AC777" s="75"/>
      <c r="AE777" s="75"/>
      <c r="AF777" s="75"/>
      <c r="AG777" s="75"/>
      <c r="AH777" s="75"/>
      <c r="AI777" s="75"/>
      <c r="AJ777" s="75"/>
      <c r="AK777" s="75"/>
      <c r="AL777" s="75"/>
      <c r="AM777" s="75"/>
      <c r="AO777" s="75"/>
      <c r="AP777" s="75"/>
      <c r="AQ777" s="75"/>
      <c r="AR777" s="75"/>
      <c r="AS777" s="75"/>
      <c r="AT777" s="75"/>
      <c r="AU777" s="75"/>
      <c r="AV777" s="75"/>
      <c r="AW777" s="75"/>
    </row>
    <row r="778" spans="1:49">
      <c r="A778" s="69">
        <v>33025</v>
      </c>
      <c r="B778" s="82">
        <v>-6.7000000000000002E-3</v>
      </c>
      <c r="C778" s="65">
        <v>-2.1099999999999997E-2</v>
      </c>
      <c r="D778" s="65">
        <v>6.7999999999999996E-3</v>
      </c>
      <c r="E778" s="65">
        <v>7.7166666666666659E-3</v>
      </c>
      <c r="F778" s="65">
        <v>7.9083333333333332E-3</v>
      </c>
      <c r="G778" s="65">
        <v>7.8125E-3</v>
      </c>
      <c r="H778" s="65">
        <v>8.175E-3</v>
      </c>
      <c r="I778" s="65">
        <f t="shared" si="132"/>
        <v>-1.35E-2</v>
      </c>
      <c r="J778" s="65">
        <f t="shared" si="125"/>
        <v>-1.4512500000000001E-2</v>
      </c>
      <c r="K778" s="65">
        <f t="shared" si="126"/>
        <v>-2.9274999999999995E-2</v>
      </c>
      <c r="L778" s="73">
        <f t="shared" si="122"/>
        <v>0.16498349050017347</v>
      </c>
      <c r="M778" s="73">
        <f t="shared" si="123"/>
        <v>8.1599999999999992E-2</v>
      </c>
      <c r="N778" s="73">
        <f t="shared" si="127"/>
        <v>9.375E-2</v>
      </c>
      <c r="O778" s="74">
        <f t="shared" si="124"/>
        <v>8.3383490500173477E-2</v>
      </c>
      <c r="P778" s="73">
        <f t="shared" si="128"/>
        <v>7.1233490500173469E-2</v>
      </c>
      <c r="Q778" s="73">
        <f t="shared" si="129"/>
        <v>0.13332656660278563</v>
      </c>
      <c r="R778" s="73">
        <f t="shared" si="130"/>
        <v>9.8099999999999993E-2</v>
      </c>
      <c r="S778" s="74">
        <f t="shared" si="131"/>
        <v>3.5226566602785642E-2</v>
      </c>
      <c r="U778" s="75"/>
      <c r="V778" s="75"/>
      <c r="W778" s="75"/>
      <c r="X778" s="75"/>
      <c r="Y778" s="75"/>
      <c r="Z778" s="75"/>
      <c r="AA778" s="75"/>
      <c r="AB778" s="75"/>
      <c r="AC778" s="75"/>
      <c r="AE778" s="75"/>
      <c r="AF778" s="75"/>
      <c r="AG778" s="75"/>
      <c r="AH778" s="75"/>
      <c r="AI778" s="75"/>
      <c r="AJ778" s="75"/>
      <c r="AK778" s="75"/>
      <c r="AL778" s="75"/>
      <c r="AM778" s="75"/>
      <c r="AO778" s="75"/>
      <c r="AP778" s="75"/>
      <c r="AQ778" s="75"/>
      <c r="AR778" s="75"/>
      <c r="AS778" s="75"/>
      <c r="AT778" s="75"/>
      <c r="AU778" s="75"/>
      <c r="AV778" s="75"/>
      <c r="AW778" s="75"/>
    </row>
    <row r="779" spans="1:49">
      <c r="A779" s="69">
        <v>33055</v>
      </c>
      <c r="B779" s="82">
        <v>-3.2000000000000002E-3</v>
      </c>
      <c r="C779" s="65">
        <v>-3.1999999999999997E-3</v>
      </c>
      <c r="D779" s="65">
        <v>7.4000000000000003E-3</v>
      </c>
      <c r="E779" s="65">
        <v>7.7000000000000002E-3</v>
      </c>
      <c r="F779" s="65">
        <v>7.8916666666666666E-3</v>
      </c>
      <c r="G779" s="65">
        <v>7.7958333333333326E-3</v>
      </c>
      <c r="H779" s="65">
        <v>8.1317500000000001E-3</v>
      </c>
      <c r="I779" s="65">
        <f t="shared" si="132"/>
        <v>-1.06E-2</v>
      </c>
      <c r="J779" s="65">
        <f t="shared" si="125"/>
        <v>-1.0995833333333333E-2</v>
      </c>
      <c r="K779" s="65">
        <f t="shared" si="126"/>
        <v>-1.133175E-2</v>
      </c>
      <c r="L779" s="73">
        <f t="shared" si="122"/>
        <v>6.5078917115080959E-2</v>
      </c>
      <c r="M779" s="73">
        <f t="shared" si="123"/>
        <v>8.8800000000000004E-2</v>
      </c>
      <c r="N779" s="73">
        <f t="shared" si="127"/>
        <v>9.3549999999999994E-2</v>
      </c>
      <c r="O779" s="74">
        <f t="shared" si="124"/>
        <v>-2.3721082884919045E-2</v>
      </c>
      <c r="P779" s="73">
        <f t="shared" si="128"/>
        <v>-2.8471082884919036E-2</v>
      </c>
      <c r="Q779" s="73">
        <f t="shared" si="129"/>
        <v>4.5631175110752098E-2</v>
      </c>
      <c r="R779" s="73">
        <f t="shared" si="130"/>
        <v>9.7581000000000001E-2</v>
      </c>
      <c r="S779" s="74">
        <f t="shared" si="131"/>
        <v>-5.1949824889247903E-2</v>
      </c>
      <c r="U779" s="75"/>
      <c r="V779" s="75"/>
      <c r="W779" s="75"/>
      <c r="X779" s="75"/>
      <c r="Y779" s="75"/>
      <c r="Z779" s="75"/>
      <c r="AA779" s="75"/>
      <c r="AB779" s="75"/>
      <c r="AC779" s="75"/>
      <c r="AE779" s="75"/>
      <c r="AF779" s="75"/>
      <c r="AG779" s="75"/>
      <c r="AH779" s="75"/>
      <c r="AI779" s="75"/>
      <c r="AJ779" s="75"/>
      <c r="AK779" s="75"/>
      <c r="AL779" s="75"/>
      <c r="AM779" s="75"/>
      <c r="AO779" s="75"/>
      <c r="AP779" s="75"/>
      <c r="AQ779" s="75"/>
      <c r="AR779" s="75"/>
      <c r="AS779" s="75"/>
      <c r="AT779" s="75"/>
      <c r="AU779" s="75"/>
      <c r="AV779" s="75"/>
      <c r="AW779" s="75"/>
    </row>
    <row r="780" spans="1:49">
      <c r="A780" s="69">
        <v>33086</v>
      </c>
      <c r="B780" s="82">
        <v>-9.0399999999999994E-2</v>
      </c>
      <c r="C780" s="65">
        <v>-7.9199999999999993E-2</v>
      </c>
      <c r="D780" s="65">
        <v>7.1000000000000004E-3</v>
      </c>
      <c r="E780" s="65">
        <v>7.8416666666666669E-3</v>
      </c>
      <c r="F780" s="65">
        <v>8.0250000000000009E-3</v>
      </c>
      <c r="G780" s="65">
        <v>7.9333333333333339E-3</v>
      </c>
      <c r="H780" s="65">
        <v>8.2464166666666658E-3</v>
      </c>
      <c r="I780" s="65">
        <f t="shared" si="132"/>
        <v>-9.7499999999999989E-2</v>
      </c>
      <c r="J780" s="65">
        <f t="shared" si="125"/>
        <v>-9.8333333333333328E-2</v>
      </c>
      <c r="K780" s="65">
        <f t="shared" si="126"/>
        <v>-8.7446416666666665E-2</v>
      </c>
      <c r="L780" s="73">
        <f t="shared" si="122"/>
        <v>-4.9734396264956016E-2</v>
      </c>
      <c r="M780" s="73">
        <f t="shared" si="123"/>
        <v>8.5199999999999998E-2</v>
      </c>
      <c r="N780" s="73">
        <f t="shared" si="127"/>
        <v>9.5200000000000007E-2</v>
      </c>
      <c r="O780" s="74">
        <f t="shared" si="124"/>
        <v>-0.13493439626495601</v>
      </c>
      <c r="P780" s="73">
        <f t="shared" si="128"/>
        <v>-0.14493439626495602</v>
      </c>
      <c r="Q780" s="73">
        <f t="shared" si="129"/>
        <v>-3.1663294738026315E-2</v>
      </c>
      <c r="R780" s="73">
        <f t="shared" si="130"/>
        <v>9.8956999999999989E-2</v>
      </c>
      <c r="S780" s="74">
        <f t="shared" si="131"/>
        <v>-0.1306202947380263</v>
      </c>
      <c r="U780" s="75"/>
      <c r="V780" s="75"/>
      <c r="W780" s="75"/>
      <c r="X780" s="75"/>
      <c r="Y780" s="75"/>
      <c r="Z780" s="75"/>
      <c r="AA780" s="75"/>
      <c r="AB780" s="75"/>
      <c r="AC780" s="75"/>
      <c r="AE780" s="75"/>
      <c r="AF780" s="75"/>
      <c r="AG780" s="75"/>
      <c r="AH780" s="75"/>
      <c r="AI780" s="75"/>
      <c r="AJ780" s="75"/>
      <c r="AK780" s="75"/>
      <c r="AL780" s="75"/>
      <c r="AM780" s="75"/>
      <c r="AO780" s="75"/>
      <c r="AP780" s="75"/>
      <c r="AQ780" s="75"/>
      <c r="AR780" s="75"/>
      <c r="AS780" s="75"/>
      <c r="AT780" s="75"/>
      <c r="AU780" s="75"/>
      <c r="AV780" s="75"/>
      <c r="AW780" s="75"/>
    </row>
    <row r="781" spans="1:49">
      <c r="A781" s="69">
        <v>33117</v>
      </c>
      <c r="B781" s="82">
        <v>-4.87E-2</v>
      </c>
      <c r="C781" s="65">
        <v>4.1100000000000005E-2</v>
      </c>
      <c r="D781" s="65">
        <v>6.8999999999999999E-3</v>
      </c>
      <c r="E781" s="65">
        <v>7.966666666666667E-3</v>
      </c>
      <c r="F781" s="65">
        <v>8.1416666666666651E-3</v>
      </c>
      <c r="G781" s="65">
        <v>8.0541666666666661E-3</v>
      </c>
      <c r="H781" s="65">
        <v>8.4306666666666662E-3</v>
      </c>
      <c r="I781" s="65">
        <f t="shared" si="132"/>
        <v>-5.5599999999999997E-2</v>
      </c>
      <c r="J781" s="65">
        <f t="shared" si="125"/>
        <v>-5.6754166666666668E-2</v>
      </c>
      <c r="K781" s="65">
        <f t="shared" si="126"/>
        <v>3.2669333333333342E-2</v>
      </c>
      <c r="L781" s="73">
        <f t="shared" si="122"/>
        <v>-9.2290723131692509E-2</v>
      </c>
      <c r="M781" s="73">
        <f t="shared" si="123"/>
        <v>8.2799999999999999E-2</v>
      </c>
      <c r="N781" s="73">
        <f t="shared" si="127"/>
        <v>9.6649999999999986E-2</v>
      </c>
      <c r="O781" s="74">
        <f t="shared" si="124"/>
        <v>-0.17509072313169249</v>
      </c>
      <c r="P781" s="73">
        <f t="shared" si="128"/>
        <v>-0.1889407231316925</v>
      </c>
      <c r="Q781" s="73">
        <f t="shared" si="129"/>
        <v>-8.7164760587603585E-3</v>
      </c>
      <c r="R781" s="73">
        <f t="shared" si="130"/>
        <v>0.10116799999999999</v>
      </c>
      <c r="S781" s="74">
        <f t="shared" si="131"/>
        <v>-0.10988447605876035</v>
      </c>
      <c r="U781" s="75"/>
      <c r="V781" s="75"/>
      <c r="W781" s="75"/>
      <c r="X781" s="75"/>
      <c r="Y781" s="75"/>
      <c r="Z781" s="75"/>
      <c r="AA781" s="75"/>
      <c r="AB781" s="75"/>
      <c r="AC781" s="75"/>
      <c r="AE781" s="75"/>
      <c r="AF781" s="75"/>
      <c r="AG781" s="75"/>
      <c r="AH781" s="75"/>
      <c r="AI781" s="75"/>
      <c r="AJ781" s="75"/>
      <c r="AK781" s="75"/>
      <c r="AL781" s="75"/>
      <c r="AM781" s="75"/>
      <c r="AO781" s="75"/>
      <c r="AP781" s="75"/>
      <c r="AQ781" s="75"/>
      <c r="AR781" s="75"/>
      <c r="AS781" s="75"/>
      <c r="AT781" s="75"/>
      <c r="AU781" s="75"/>
      <c r="AV781" s="75"/>
      <c r="AW781" s="75"/>
    </row>
    <row r="782" spans="1:49">
      <c r="A782" s="69">
        <v>33147</v>
      </c>
      <c r="B782" s="82">
        <v>-4.3E-3</v>
      </c>
      <c r="C782" s="65">
        <v>6.5299999999999997E-2</v>
      </c>
      <c r="D782" s="65">
        <v>8.0999999999999996E-3</v>
      </c>
      <c r="E782" s="65">
        <v>7.9416666666666663E-3</v>
      </c>
      <c r="F782" s="65">
        <v>8.1416666666666651E-3</v>
      </c>
      <c r="G782" s="65">
        <v>8.0416666666666657E-3</v>
      </c>
      <c r="H782" s="65">
        <v>8.3855000000000006E-3</v>
      </c>
      <c r="I782" s="65">
        <f t="shared" si="132"/>
        <v>-1.24E-2</v>
      </c>
      <c r="J782" s="65">
        <f t="shared" si="125"/>
        <v>-1.2341666666666666E-2</v>
      </c>
      <c r="K782" s="65">
        <f t="shared" si="126"/>
        <v>5.6914499999999993E-2</v>
      </c>
      <c r="L782" s="73">
        <f t="shared" si="122"/>
        <v>-7.4727552234056138E-2</v>
      </c>
      <c r="M782" s="73">
        <f t="shared" si="123"/>
        <v>9.7199999999999995E-2</v>
      </c>
      <c r="N782" s="73">
        <f t="shared" si="127"/>
        <v>9.6499999999999989E-2</v>
      </c>
      <c r="O782" s="74">
        <f t="shared" si="124"/>
        <v>-0.17192755223405615</v>
      </c>
      <c r="P782" s="73">
        <f t="shared" si="128"/>
        <v>-0.17122755223405611</v>
      </c>
      <c r="Q782" s="73">
        <f t="shared" si="129"/>
        <v>5.1283562025487894E-2</v>
      </c>
      <c r="R782" s="73">
        <f t="shared" si="130"/>
        <v>0.10062600000000001</v>
      </c>
      <c r="S782" s="74">
        <f t="shared" si="131"/>
        <v>-4.9342437974512113E-2</v>
      </c>
      <c r="U782" s="75"/>
      <c r="V782" s="75"/>
      <c r="W782" s="75"/>
      <c r="X782" s="75"/>
      <c r="Y782" s="75"/>
      <c r="Z782" s="75"/>
      <c r="AA782" s="75"/>
      <c r="AB782" s="75"/>
      <c r="AC782" s="75"/>
      <c r="AE782" s="75"/>
      <c r="AF782" s="75"/>
      <c r="AG782" s="75"/>
      <c r="AH782" s="75"/>
      <c r="AI782" s="75"/>
      <c r="AJ782" s="75"/>
      <c r="AK782" s="75"/>
      <c r="AL782" s="75"/>
      <c r="AM782" s="75"/>
      <c r="AO782" s="75"/>
      <c r="AP782" s="75"/>
      <c r="AQ782" s="75"/>
      <c r="AR782" s="75"/>
      <c r="AS782" s="75"/>
      <c r="AT782" s="75"/>
      <c r="AU782" s="75"/>
      <c r="AV782" s="75"/>
      <c r="AW782" s="75"/>
    </row>
    <row r="783" spans="1:49">
      <c r="A783" s="69">
        <v>33178</v>
      </c>
      <c r="B783" s="82">
        <v>6.4600000000000005E-2</v>
      </c>
      <c r="C783" s="65">
        <v>1.9299999999999998E-2</v>
      </c>
      <c r="D783" s="65">
        <v>7.1000000000000004E-3</v>
      </c>
      <c r="E783" s="65">
        <v>7.7499999999999999E-3</v>
      </c>
      <c r="F783" s="65">
        <v>7.9916666666666678E-3</v>
      </c>
      <c r="G783" s="65">
        <v>7.8708333333333338E-3</v>
      </c>
      <c r="H783" s="65">
        <v>8.2603333333333331E-3</v>
      </c>
      <c r="I783" s="65">
        <f t="shared" si="132"/>
        <v>5.7500000000000002E-2</v>
      </c>
      <c r="J783" s="65">
        <f t="shared" si="125"/>
        <v>5.6729166666666671E-2</v>
      </c>
      <c r="K783" s="65">
        <f t="shared" si="126"/>
        <v>1.1039666666666665E-2</v>
      </c>
      <c r="L783" s="73">
        <f t="shared" si="122"/>
        <v>-3.4648130251250575E-2</v>
      </c>
      <c r="M783" s="73">
        <f t="shared" si="123"/>
        <v>8.5199999999999998E-2</v>
      </c>
      <c r="N783" s="73">
        <f t="shared" si="127"/>
        <v>9.4450000000000006E-2</v>
      </c>
      <c r="O783" s="74">
        <f t="shared" si="124"/>
        <v>-0.11984813025125057</v>
      </c>
      <c r="P783" s="73">
        <f t="shared" si="128"/>
        <v>-0.12909813025125058</v>
      </c>
      <c r="Q783" s="73">
        <f t="shared" si="129"/>
        <v>3.6738907481211225E-2</v>
      </c>
      <c r="R783" s="73">
        <f t="shared" si="130"/>
        <v>9.912399999999999E-2</v>
      </c>
      <c r="S783" s="74">
        <f t="shared" si="131"/>
        <v>-6.2385092518788765E-2</v>
      </c>
      <c r="U783" s="75"/>
      <c r="V783" s="75"/>
      <c r="W783" s="75"/>
      <c r="X783" s="75"/>
      <c r="Y783" s="75"/>
      <c r="Z783" s="75"/>
      <c r="AA783" s="75"/>
      <c r="AB783" s="75"/>
      <c r="AC783" s="75"/>
      <c r="AE783" s="75"/>
      <c r="AF783" s="75"/>
      <c r="AG783" s="75"/>
      <c r="AH783" s="75"/>
      <c r="AI783" s="75"/>
      <c r="AJ783" s="75"/>
      <c r="AK783" s="75"/>
      <c r="AL783" s="75"/>
      <c r="AM783" s="75"/>
      <c r="AO783" s="75"/>
      <c r="AP783" s="75"/>
      <c r="AQ783" s="75"/>
      <c r="AR783" s="75"/>
      <c r="AS783" s="75"/>
      <c r="AT783" s="75"/>
      <c r="AU783" s="75"/>
      <c r="AV783" s="75"/>
      <c r="AW783" s="75"/>
    </row>
    <row r="784" spans="1:49">
      <c r="A784" s="69">
        <v>33208</v>
      </c>
      <c r="B784" s="82">
        <v>2.7900000000000001E-2</v>
      </c>
      <c r="C784" s="65">
        <v>8.6E-3</v>
      </c>
      <c r="D784" s="65">
        <v>7.1999999999999998E-3</v>
      </c>
      <c r="E784" s="65">
        <v>7.5416666666666679E-3</v>
      </c>
      <c r="F784" s="65">
        <v>7.8250000000000004E-3</v>
      </c>
      <c r="G784" s="65">
        <v>7.6833333333333345E-3</v>
      </c>
      <c r="H784" s="65">
        <v>8.1091666666666656E-3</v>
      </c>
      <c r="I784" s="65">
        <f t="shared" si="132"/>
        <v>2.0700000000000003E-2</v>
      </c>
      <c r="J784" s="65">
        <f t="shared" si="125"/>
        <v>2.0216666666666668E-2</v>
      </c>
      <c r="K784" s="65">
        <f t="shared" si="126"/>
        <v>4.9083333333333444E-4</v>
      </c>
      <c r="L784" s="73">
        <f t="shared" ref="L784:L847" si="133">((1+B773)*(1+B774)*(1+B775)*(1+B776)*(1+B777)*(1+B778)*(1+B779)*(1+B780)*(1+B781)*(1+B782)*(1+B783)*(1+B784))-1</f>
        <v>-3.0971497153574834E-2</v>
      </c>
      <c r="M784" s="73">
        <f t="shared" ref="M784:M847" si="134">D784*12</f>
        <v>8.6400000000000005E-2</v>
      </c>
      <c r="N784" s="73">
        <f t="shared" si="127"/>
        <v>9.2200000000000018E-2</v>
      </c>
      <c r="O784" s="74">
        <f t="shared" ref="O784:O847" si="135">L784-M784</f>
        <v>-0.11737149715357484</v>
      </c>
      <c r="P784" s="73">
        <f t="shared" si="128"/>
        <v>-0.12317149715357485</v>
      </c>
      <c r="Q784" s="73">
        <f t="shared" si="129"/>
        <v>-2.5575564173376586E-2</v>
      </c>
      <c r="R784" s="73">
        <f t="shared" si="130"/>
        <v>9.730999999999998E-2</v>
      </c>
      <c r="S784" s="74">
        <f t="shared" si="131"/>
        <v>-0.12288556417337657</v>
      </c>
      <c r="U784" s="75"/>
      <c r="V784" s="75"/>
      <c r="W784" s="75"/>
      <c r="X784" s="75"/>
      <c r="Y784" s="75"/>
      <c r="Z784" s="75"/>
      <c r="AA784" s="75"/>
      <c r="AB784" s="75"/>
      <c r="AC784" s="75"/>
      <c r="AE784" s="75"/>
      <c r="AF784" s="75"/>
      <c r="AG784" s="75"/>
      <c r="AH784" s="75"/>
      <c r="AI784" s="75"/>
      <c r="AJ784" s="75"/>
      <c r="AK784" s="75"/>
      <c r="AL784" s="75"/>
      <c r="AM784" s="75"/>
      <c r="AO784" s="75"/>
      <c r="AP784" s="75"/>
      <c r="AQ784" s="75"/>
      <c r="AR784" s="75"/>
      <c r="AS784" s="75"/>
      <c r="AT784" s="75"/>
      <c r="AU784" s="75"/>
      <c r="AV784" s="75"/>
      <c r="AW784" s="75"/>
    </row>
    <row r="785" spans="1:49">
      <c r="A785" s="69">
        <v>33239</v>
      </c>
      <c r="B785" s="82">
        <v>4.36E-2</v>
      </c>
      <c r="C785" s="65">
        <v>-3.0100000000000002E-2</v>
      </c>
      <c r="D785" s="65">
        <v>7.1000000000000004E-3</v>
      </c>
      <c r="E785" s="65">
        <v>7.5333333333333329E-3</v>
      </c>
      <c r="F785" s="65">
        <v>7.8083333333333329E-3</v>
      </c>
      <c r="G785" s="65">
        <v>7.6708333333333333E-3</v>
      </c>
      <c r="H785" s="65">
        <v>8.0939166666666659E-3</v>
      </c>
      <c r="I785" s="65">
        <f t="shared" si="132"/>
        <v>3.6499999999999998E-2</v>
      </c>
      <c r="J785" s="65">
        <f t="shared" si="125"/>
        <v>3.5929166666666665E-2</v>
      </c>
      <c r="K785" s="65">
        <f t="shared" si="126"/>
        <v>-3.8193916666666668E-2</v>
      </c>
      <c r="L785" s="73">
        <f t="shared" si="133"/>
        <v>8.4015591778893617E-2</v>
      </c>
      <c r="M785" s="73">
        <f t="shared" si="134"/>
        <v>8.5199999999999998E-2</v>
      </c>
      <c r="N785" s="73">
        <f t="shared" si="127"/>
        <v>9.2049999999999993E-2</v>
      </c>
      <c r="O785" s="74">
        <f t="shared" si="135"/>
        <v>-1.1844082211063811E-3</v>
      </c>
      <c r="P785" s="73">
        <f t="shared" si="128"/>
        <v>-8.0344082211063761E-3</v>
      </c>
      <c r="Q785" s="73">
        <f t="shared" si="129"/>
        <v>2.8282298235493331E-2</v>
      </c>
      <c r="R785" s="73">
        <f t="shared" si="130"/>
        <v>9.7126999999999991E-2</v>
      </c>
      <c r="S785" s="74">
        <f t="shared" si="131"/>
        <v>-6.8844701764506661E-2</v>
      </c>
      <c r="U785" s="75"/>
      <c r="V785" s="75"/>
      <c r="W785" s="75"/>
      <c r="X785" s="75"/>
      <c r="Y785" s="75"/>
      <c r="Z785" s="75"/>
      <c r="AA785" s="75"/>
      <c r="AB785" s="75"/>
      <c r="AC785" s="75"/>
      <c r="AE785" s="75"/>
      <c r="AF785" s="75"/>
      <c r="AG785" s="75"/>
      <c r="AH785" s="75"/>
      <c r="AI785" s="75"/>
      <c r="AJ785" s="75"/>
      <c r="AK785" s="75"/>
      <c r="AL785" s="75"/>
      <c r="AM785" s="75"/>
      <c r="AO785" s="75"/>
      <c r="AP785" s="75"/>
      <c r="AQ785" s="75"/>
      <c r="AR785" s="75"/>
      <c r="AS785" s="75"/>
      <c r="AT785" s="75"/>
      <c r="AU785" s="75"/>
      <c r="AV785" s="75"/>
      <c r="AW785" s="75"/>
    </row>
    <row r="786" spans="1:49">
      <c r="A786" s="69">
        <v>33270</v>
      </c>
      <c r="B786" s="82">
        <v>7.1499999999999994E-2</v>
      </c>
      <c r="C786" s="65">
        <v>3.49E-2</v>
      </c>
      <c r="D786" s="65">
        <v>6.4000000000000003E-3</v>
      </c>
      <c r="E786" s="65">
        <v>7.358333333333333E-3</v>
      </c>
      <c r="F786" s="65">
        <v>7.6333333333333331E-3</v>
      </c>
      <c r="G786" s="65">
        <v>7.4958333333333326E-3</v>
      </c>
      <c r="H786" s="65">
        <v>7.8978333333333331E-3</v>
      </c>
      <c r="I786" s="65">
        <f t="shared" si="132"/>
        <v>6.5099999999999991E-2</v>
      </c>
      <c r="J786" s="65">
        <f t="shared" si="125"/>
        <v>6.4004166666666668E-2</v>
      </c>
      <c r="K786" s="65">
        <f t="shared" si="126"/>
        <v>2.7002166666666667E-2</v>
      </c>
      <c r="L786" s="73">
        <f t="shared" si="133"/>
        <v>0.14672989099721989</v>
      </c>
      <c r="M786" s="73">
        <f t="shared" si="134"/>
        <v>7.6800000000000007E-2</v>
      </c>
      <c r="N786" s="73">
        <f t="shared" si="127"/>
        <v>8.9949999999999988E-2</v>
      </c>
      <c r="O786" s="74">
        <f t="shared" si="135"/>
        <v>6.9929890997219885E-2</v>
      </c>
      <c r="P786" s="73">
        <f t="shared" si="128"/>
        <v>5.6779890997219903E-2</v>
      </c>
      <c r="Q786" s="73">
        <f t="shared" si="129"/>
        <v>7.5896623641605654E-2</v>
      </c>
      <c r="R786" s="73">
        <f t="shared" si="130"/>
        <v>9.4773999999999997E-2</v>
      </c>
      <c r="S786" s="74">
        <f t="shared" si="131"/>
        <v>-1.8877376358394343E-2</v>
      </c>
      <c r="U786" s="75"/>
      <c r="V786" s="75"/>
      <c r="W786" s="75"/>
      <c r="X786" s="75"/>
      <c r="Y786" s="75"/>
      <c r="Z786" s="75"/>
      <c r="AA786" s="75"/>
      <c r="AB786" s="75"/>
      <c r="AC786" s="75"/>
      <c r="AE786" s="75"/>
      <c r="AF786" s="75"/>
      <c r="AG786" s="75"/>
      <c r="AH786" s="75"/>
      <c r="AI786" s="75"/>
      <c r="AJ786" s="75"/>
      <c r="AK786" s="75"/>
      <c r="AL786" s="75"/>
      <c r="AM786" s="75"/>
      <c r="AO786" s="75"/>
      <c r="AP786" s="75"/>
      <c r="AQ786" s="75"/>
      <c r="AR786" s="75"/>
      <c r="AS786" s="75"/>
      <c r="AT786" s="75"/>
      <c r="AU786" s="75"/>
      <c r="AV786" s="75"/>
      <c r="AW786" s="75"/>
    </row>
    <row r="787" spans="1:49">
      <c r="A787" s="69">
        <v>33298</v>
      </c>
      <c r="B787" s="82">
        <v>2.4199999999999999E-2</v>
      </c>
      <c r="C787" s="65">
        <v>1.9799999999999998E-2</v>
      </c>
      <c r="D787" s="65">
        <v>6.4000000000000003E-3</v>
      </c>
      <c r="E787" s="65">
        <v>7.4416666666666667E-3</v>
      </c>
      <c r="F787" s="65">
        <v>7.6750000000000004E-3</v>
      </c>
      <c r="G787" s="65">
        <v>7.5583333333333336E-3</v>
      </c>
      <c r="H787" s="65">
        <v>7.9608333333333337E-3</v>
      </c>
      <c r="I787" s="65">
        <f t="shared" si="132"/>
        <v>1.78E-2</v>
      </c>
      <c r="J787" s="65">
        <f t="shared" si="125"/>
        <v>1.6641666666666666E-2</v>
      </c>
      <c r="K787" s="65">
        <f t="shared" si="126"/>
        <v>1.1839166666666665E-2</v>
      </c>
      <c r="L787" s="73">
        <f t="shared" si="133"/>
        <v>0.14416050108071388</v>
      </c>
      <c r="M787" s="73">
        <f t="shared" si="134"/>
        <v>7.6800000000000007E-2</v>
      </c>
      <c r="N787" s="73">
        <f t="shared" si="127"/>
        <v>9.0700000000000003E-2</v>
      </c>
      <c r="O787" s="74">
        <f t="shared" si="135"/>
        <v>6.7360501080713869E-2</v>
      </c>
      <c r="P787" s="73">
        <f t="shared" si="128"/>
        <v>5.3460501080713874E-2</v>
      </c>
      <c r="Q787" s="73">
        <f t="shared" si="129"/>
        <v>7.7058384990389195E-2</v>
      </c>
      <c r="R787" s="73">
        <f t="shared" si="130"/>
        <v>9.5530000000000004E-2</v>
      </c>
      <c r="S787" s="74">
        <f t="shared" si="131"/>
        <v>-1.8471615009610809E-2</v>
      </c>
      <c r="U787" s="75"/>
      <c r="V787" s="75"/>
      <c r="W787" s="75"/>
      <c r="X787" s="75"/>
      <c r="Y787" s="75"/>
      <c r="Z787" s="75"/>
      <c r="AA787" s="75"/>
      <c r="AB787" s="75"/>
      <c r="AC787" s="75"/>
      <c r="AE787" s="75"/>
      <c r="AF787" s="75"/>
      <c r="AG787" s="75"/>
      <c r="AH787" s="75"/>
      <c r="AI787" s="75"/>
      <c r="AJ787" s="75"/>
      <c r="AK787" s="75"/>
      <c r="AL787" s="75"/>
      <c r="AM787" s="75"/>
      <c r="AO787" s="75"/>
      <c r="AP787" s="75"/>
      <c r="AQ787" s="75"/>
      <c r="AR787" s="75"/>
      <c r="AS787" s="75"/>
      <c r="AT787" s="75"/>
      <c r="AU787" s="75"/>
      <c r="AV787" s="75"/>
      <c r="AW787" s="75"/>
    </row>
    <row r="788" spans="1:49">
      <c r="A788" s="69">
        <v>33329</v>
      </c>
      <c r="B788" s="82">
        <v>2.3999999999999998E-3</v>
      </c>
      <c r="C788" s="65">
        <v>-1.6200000000000003E-2</v>
      </c>
      <c r="D788" s="65">
        <v>7.6E-3</v>
      </c>
      <c r="E788" s="65">
        <v>7.3833333333333329E-3</v>
      </c>
      <c r="F788" s="65">
        <v>7.5999999999999991E-3</v>
      </c>
      <c r="G788" s="65">
        <v>7.4916666666666656E-3</v>
      </c>
      <c r="H788" s="65">
        <v>7.8870833333333328E-3</v>
      </c>
      <c r="I788" s="65">
        <f t="shared" si="132"/>
        <v>-5.1999999999999998E-3</v>
      </c>
      <c r="J788" s="65">
        <f t="shared" si="125"/>
        <v>-5.0916666666666662E-3</v>
      </c>
      <c r="K788" s="65">
        <f t="shared" si="126"/>
        <v>-2.4087083333333335E-2</v>
      </c>
      <c r="L788" s="73">
        <f t="shared" si="133"/>
        <v>0.17619370965368431</v>
      </c>
      <c r="M788" s="73">
        <f t="shared" si="134"/>
        <v>9.1200000000000003E-2</v>
      </c>
      <c r="N788" s="73">
        <f t="shared" si="127"/>
        <v>8.989999999999998E-2</v>
      </c>
      <c r="O788" s="74">
        <f t="shared" si="135"/>
        <v>8.4993709653684302E-2</v>
      </c>
      <c r="P788" s="73">
        <f t="shared" si="128"/>
        <v>8.6293709653684325E-2</v>
      </c>
      <c r="Q788" s="73">
        <f t="shared" si="129"/>
        <v>0.1020385222605773</v>
      </c>
      <c r="R788" s="73">
        <f t="shared" si="130"/>
        <v>9.4644999999999993E-2</v>
      </c>
      <c r="S788" s="74">
        <f t="shared" si="131"/>
        <v>7.3935222605773093E-3</v>
      </c>
      <c r="U788" s="75"/>
      <c r="V788" s="75"/>
      <c r="W788" s="75"/>
      <c r="X788" s="75"/>
      <c r="Y788" s="75"/>
      <c r="Z788" s="75"/>
      <c r="AA788" s="75"/>
      <c r="AB788" s="75"/>
      <c r="AC788" s="75"/>
      <c r="AE788" s="75"/>
      <c r="AF788" s="75"/>
      <c r="AG788" s="75"/>
      <c r="AH788" s="75"/>
      <c r="AI788" s="75"/>
      <c r="AJ788" s="75"/>
      <c r="AK788" s="75"/>
      <c r="AL788" s="75"/>
      <c r="AM788" s="75"/>
      <c r="AO788" s="75"/>
      <c r="AP788" s="75"/>
      <c r="AQ788" s="75"/>
      <c r="AR788" s="75"/>
      <c r="AS788" s="75"/>
      <c r="AT788" s="75"/>
      <c r="AU788" s="75"/>
      <c r="AV788" s="75"/>
      <c r="AW788" s="75"/>
    </row>
    <row r="789" spans="1:49">
      <c r="A789" s="69">
        <v>33359</v>
      </c>
      <c r="B789" s="82">
        <v>4.3099999999999999E-2</v>
      </c>
      <c r="C789" s="65">
        <v>-1.2999999999999998E-2</v>
      </c>
      <c r="D789" s="65">
        <v>6.7999999999999996E-3</v>
      </c>
      <c r="E789" s="65">
        <v>7.3833333333333329E-3</v>
      </c>
      <c r="F789" s="65">
        <v>7.6250000000000007E-3</v>
      </c>
      <c r="G789" s="65">
        <v>7.5041666666666677E-3</v>
      </c>
      <c r="H789" s="65">
        <v>7.8602499999999992E-3</v>
      </c>
      <c r="I789" s="65">
        <f t="shared" si="132"/>
        <v>3.6299999999999999E-2</v>
      </c>
      <c r="J789" s="65">
        <f t="shared" si="125"/>
        <v>3.5595833333333333E-2</v>
      </c>
      <c r="K789" s="65">
        <f t="shared" si="126"/>
        <v>-2.0860249999999997E-2</v>
      </c>
      <c r="L789" s="73">
        <f t="shared" si="133"/>
        <v>0.11789308295194334</v>
      </c>
      <c r="M789" s="73">
        <f t="shared" si="134"/>
        <v>8.1599999999999992E-2</v>
      </c>
      <c r="N789" s="73">
        <f t="shared" si="127"/>
        <v>9.0050000000000019E-2</v>
      </c>
      <c r="O789" s="74">
        <f t="shared" si="135"/>
        <v>3.6293082951943348E-2</v>
      </c>
      <c r="P789" s="73">
        <f t="shared" si="128"/>
        <v>2.7843082951943321E-2</v>
      </c>
      <c r="Q789" s="73">
        <f t="shared" si="129"/>
        <v>1.826626237707285E-2</v>
      </c>
      <c r="R789" s="73">
        <f t="shared" si="130"/>
        <v>9.432299999999999E-2</v>
      </c>
      <c r="S789" s="74">
        <f t="shared" si="131"/>
        <v>-7.605673762292714E-2</v>
      </c>
      <c r="U789" s="75"/>
      <c r="V789" s="75"/>
      <c r="W789" s="75"/>
      <c r="X789" s="75"/>
      <c r="Y789" s="75"/>
      <c r="Z789" s="75"/>
      <c r="AA789" s="75"/>
      <c r="AB789" s="75"/>
      <c r="AC789" s="75"/>
      <c r="AE789" s="75"/>
      <c r="AF789" s="75"/>
      <c r="AG789" s="75"/>
      <c r="AH789" s="75"/>
      <c r="AI789" s="75"/>
      <c r="AJ789" s="75"/>
      <c r="AK789" s="75"/>
      <c r="AL789" s="75"/>
      <c r="AM789" s="75"/>
      <c r="AO789" s="75"/>
      <c r="AP789" s="75"/>
      <c r="AQ789" s="75"/>
      <c r="AR789" s="75"/>
      <c r="AS789" s="75"/>
      <c r="AT789" s="75"/>
      <c r="AU789" s="75"/>
      <c r="AV789" s="75"/>
      <c r="AW789" s="75"/>
    </row>
    <row r="790" spans="1:49">
      <c r="A790" s="69">
        <v>33390</v>
      </c>
      <c r="B790" s="82">
        <v>-4.58E-2</v>
      </c>
      <c r="C790" s="65">
        <v>-1.3899999999999999E-2</v>
      </c>
      <c r="D790" s="65">
        <v>6.3E-3</v>
      </c>
      <c r="E790" s="65">
        <v>7.5083333333333339E-3</v>
      </c>
      <c r="F790" s="65">
        <v>7.7333333333333334E-3</v>
      </c>
      <c r="G790" s="65">
        <v>7.6208333333333336E-3</v>
      </c>
      <c r="H790" s="65">
        <v>7.9862500000000003E-3</v>
      </c>
      <c r="I790" s="65">
        <f t="shared" si="132"/>
        <v>-5.21E-2</v>
      </c>
      <c r="J790" s="65">
        <f t="shared" si="125"/>
        <v>-5.3420833333333334E-2</v>
      </c>
      <c r="K790" s="65">
        <f t="shared" si="126"/>
        <v>-2.1886249999999999E-2</v>
      </c>
      <c r="L790" s="73">
        <f t="shared" si="133"/>
        <v>7.3888633597850362E-2</v>
      </c>
      <c r="M790" s="73">
        <f t="shared" si="134"/>
        <v>7.5600000000000001E-2</v>
      </c>
      <c r="N790" s="73">
        <f t="shared" si="127"/>
        <v>9.1450000000000004E-2</v>
      </c>
      <c r="O790" s="74">
        <f t="shared" si="135"/>
        <v>-1.7113664021496389E-3</v>
      </c>
      <c r="P790" s="73">
        <f t="shared" si="128"/>
        <v>-1.7561366402149642E-2</v>
      </c>
      <c r="Q790" s="73">
        <f t="shared" si="129"/>
        <v>2.5755808897774957E-2</v>
      </c>
      <c r="R790" s="73">
        <f t="shared" si="130"/>
        <v>9.5835000000000004E-2</v>
      </c>
      <c r="S790" s="74">
        <f t="shared" si="131"/>
        <v>-7.0079191102225047E-2</v>
      </c>
      <c r="U790" s="75"/>
      <c r="V790" s="75"/>
      <c r="W790" s="75"/>
      <c r="X790" s="75"/>
      <c r="Y790" s="75"/>
      <c r="Z790" s="75"/>
      <c r="AA790" s="75"/>
      <c r="AB790" s="75"/>
      <c r="AC790" s="75"/>
      <c r="AE790" s="75"/>
      <c r="AF790" s="75"/>
      <c r="AG790" s="75"/>
      <c r="AH790" s="75"/>
      <c r="AI790" s="75"/>
      <c r="AJ790" s="75"/>
      <c r="AK790" s="75"/>
      <c r="AL790" s="75"/>
      <c r="AM790" s="75"/>
      <c r="AO790" s="75"/>
      <c r="AP790" s="75"/>
      <c r="AQ790" s="75"/>
      <c r="AR790" s="75"/>
      <c r="AS790" s="75"/>
      <c r="AT790" s="75"/>
      <c r="AU790" s="75"/>
      <c r="AV790" s="75"/>
      <c r="AW790" s="75"/>
    </row>
    <row r="791" spans="1:49">
      <c r="A791" s="69">
        <v>33420</v>
      </c>
      <c r="B791" s="82">
        <v>4.6600000000000003E-2</v>
      </c>
      <c r="C791" s="65">
        <v>3.0700000000000002E-2</v>
      </c>
      <c r="D791" s="65">
        <v>7.6E-3</v>
      </c>
      <c r="E791" s="65">
        <v>7.4999999999999997E-3</v>
      </c>
      <c r="F791" s="65">
        <v>7.7083333333333335E-3</v>
      </c>
      <c r="G791" s="65">
        <v>7.6041666666666671E-3</v>
      </c>
      <c r="H791" s="65">
        <v>7.9564166666666672E-3</v>
      </c>
      <c r="I791" s="65">
        <f t="shared" si="132"/>
        <v>3.9E-2</v>
      </c>
      <c r="J791" s="65">
        <f t="shared" si="125"/>
        <v>3.8995833333333334E-2</v>
      </c>
      <c r="K791" s="65">
        <f t="shared" si="126"/>
        <v>2.2743583333333334E-2</v>
      </c>
      <c r="L791" s="73">
        <f t="shared" si="133"/>
        <v>0.12753997183337673</v>
      </c>
      <c r="M791" s="73">
        <f t="shared" si="134"/>
        <v>9.1200000000000003E-2</v>
      </c>
      <c r="N791" s="73">
        <f t="shared" si="127"/>
        <v>9.1249999999999998E-2</v>
      </c>
      <c r="O791" s="74">
        <f t="shared" si="135"/>
        <v>3.6339971833376727E-2</v>
      </c>
      <c r="P791" s="73">
        <f t="shared" si="128"/>
        <v>3.6289971833376733E-2</v>
      </c>
      <c r="Q791" s="73">
        <f t="shared" si="129"/>
        <v>6.06405620294308E-2</v>
      </c>
      <c r="R791" s="73">
        <f t="shared" si="130"/>
        <v>9.5477000000000006E-2</v>
      </c>
      <c r="S791" s="74">
        <f t="shared" si="131"/>
        <v>-3.4836437970569206E-2</v>
      </c>
      <c r="U791" s="75"/>
      <c r="V791" s="75"/>
      <c r="W791" s="75"/>
      <c r="X791" s="75"/>
      <c r="Y791" s="75"/>
      <c r="Z791" s="75"/>
      <c r="AA791" s="75"/>
      <c r="AB791" s="75"/>
      <c r="AC791" s="75"/>
      <c r="AE791" s="75"/>
      <c r="AF791" s="75"/>
      <c r="AG791" s="75"/>
      <c r="AH791" s="75"/>
      <c r="AI791" s="75"/>
      <c r="AJ791" s="75"/>
      <c r="AK791" s="75"/>
      <c r="AL791" s="75"/>
      <c r="AM791" s="75"/>
      <c r="AO791" s="75"/>
      <c r="AP791" s="75"/>
      <c r="AQ791" s="75"/>
      <c r="AR791" s="75"/>
      <c r="AS791" s="75"/>
      <c r="AT791" s="75"/>
      <c r="AU791" s="75"/>
      <c r="AV791" s="75"/>
      <c r="AW791" s="75"/>
    </row>
    <row r="792" spans="1:49">
      <c r="A792" s="69">
        <v>33451</v>
      </c>
      <c r="B792" s="82">
        <v>2.3699999999999999E-2</v>
      </c>
      <c r="C792" s="65">
        <v>2.58E-2</v>
      </c>
      <c r="D792" s="65">
        <v>6.7999999999999996E-3</v>
      </c>
      <c r="E792" s="65">
        <v>7.2916666666666659E-3</v>
      </c>
      <c r="F792" s="65">
        <v>7.4916666666666664E-3</v>
      </c>
      <c r="G792" s="65">
        <v>7.3916666666666662E-3</v>
      </c>
      <c r="H792" s="65">
        <v>7.7541666666666662E-3</v>
      </c>
      <c r="I792" s="65">
        <f t="shared" si="132"/>
        <v>1.6899999999999998E-2</v>
      </c>
      <c r="J792" s="65">
        <f t="shared" si="125"/>
        <v>1.6308333333333334E-2</v>
      </c>
      <c r="K792" s="65">
        <f t="shared" si="126"/>
        <v>1.8045833333333334E-2</v>
      </c>
      <c r="L792" s="73">
        <f t="shared" si="133"/>
        <v>0.26897830822980207</v>
      </c>
      <c r="M792" s="73">
        <f t="shared" si="134"/>
        <v>8.1599999999999992E-2</v>
      </c>
      <c r="N792" s="73">
        <f t="shared" si="127"/>
        <v>8.8700000000000001E-2</v>
      </c>
      <c r="O792" s="74">
        <f t="shared" si="135"/>
        <v>0.18737830822980206</v>
      </c>
      <c r="P792" s="73">
        <f t="shared" si="128"/>
        <v>0.18027830822980206</v>
      </c>
      <c r="Q792" s="73">
        <f t="shared" si="129"/>
        <v>0.18158675991506312</v>
      </c>
      <c r="R792" s="73">
        <f t="shared" si="130"/>
        <v>9.3049999999999994E-2</v>
      </c>
      <c r="S792" s="74">
        <f t="shared" si="131"/>
        <v>8.8536759915063129E-2</v>
      </c>
      <c r="U792" s="75"/>
      <c r="V792" s="75"/>
      <c r="W792" s="75"/>
      <c r="X792" s="75"/>
      <c r="Y792" s="75"/>
      <c r="Z792" s="75"/>
      <c r="AA792" s="75"/>
      <c r="AB792" s="75"/>
      <c r="AC792" s="75"/>
      <c r="AE792" s="75"/>
      <c r="AF792" s="75"/>
      <c r="AG792" s="75"/>
      <c r="AH792" s="75"/>
      <c r="AI792" s="75"/>
      <c r="AJ792" s="75"/>
      <c r="AK792" s="75"/>
      <c r="AL792" s="75"/>
      <c r="AM792" s="75"/>
      <c r="AO792" s="75"/>
      <c r="AP792" s="75"/>
      <c r="AQ792" s="75"/>
      <c r="AR792" s="75"/>
      <c r="AS792" s="75"/>
      <c r="AT792" s="75"/>
      <c r="AU792" s="75"/>
      <c r="AV792" s="75"/>
      <c r="AW792" s="75"/>
    </row>
    <row r="793" spans="1:49">
      <c r="A793" s="69">
        <v>33482</v>
      </c>
      <c r="B793" s="82">
        <v>-1.67E-2</v>
      </c>
      <c r="C793" s="65">
        <v>2.0199999999999999E-2</v>
      </c>
      <c r="D793" s="65">
        <v>6.7999999999999996E-3</v>
      </c>
      <c r="E793" s="65">
        <v>7.1749999999999991E-3</v>
      </c>
      <c r="F793" s="65">
        <v>7.3833333333333329E-3</v>
      </c>
      <c r="G793" s="65">
        <v>7.2791666666666656E-3</v>
      </c>
      <c r="H793" s="65">
        <v>7.6383333333333338E-3</v>
      </c>
      <c r="I793" s="65">
        <f t="shared" si="132"/>
        <v>-2.35E-2</v>
      </c>
      <c r="J793" s="65">
        <f t="shared" si="125"/>
        <v>-2.3979166666666666E-2</v>
      </c>
      <c r="K793" s="65">
        <f t="shared" si="126"/>
        <v>1.2561666666666665E-2</v>
      </c>
      <c r="L793" s="73">
        <f t="shared" si="133"/>
        <v>0.31166442813241257</v>
      </c>
      <c r="M793" s="73">
        <f t="shared" si="134"/>
        <v>8.1599999999999992E-2</v>
      </c>
      <c r="N793" s="73">
        <f t="shared" si="127"/>
        <v>8.7349999999999983E-2</v>
      </c>
      <c r="O793" s="74">
        <f t="shared" si="135"/>
        <v>0.23006442813241257</v>
      </c>
      <c r="P793" s="73">
        <f t="shared" si="128"/>
        <v>0.22431442813241259</v>
      </c>
      <c r="Q793" s="73">
        <f t="shared" si="129"/>
        <v>0.15786649934237529</v>
      </c>
      <c r="R793" s="73">
        <f t="shared" si="130"/>
        <v>9.1660000000000005E-2</v>
      </c>
      <c r="S793" s="74">
        <f t="shared" si="131"/>
        <v>6.6206499342375283E-2</v>
      </c>
      <c r="U793" s="75"/>
      <c r="V793" s="75"/>
      <c r="W793" s="75"/>
      <c r="X793" s="75"/>
      <c r="Y793" s="75"/>
      <c r="Z793" s="75"/>
      <c r="AA793" s="75"/>
      <c r="AB793" s="75"/>
      <c r="AC793" s="75"/>
      <c r="AE793" s="75"/>
      <c r="AF793" s="75"/>
      <c r="AG793" s="75"/>
      <c r="AH793" s="75"/>
      <c r="AI793" s="75"/>
      <c r="AJ793" s="75"/>
      <c r="AK793" s="75"/>
      <c r="AL793" s="75"/>
      <c r="AM793" s="75"/>
      <c r="AO793" s="75"/>
      <c r="AP793" s="75"/>
      <c r="AQ793" s="75"/>
      <c r="AR793" s="75"/>
      <c r="AS793" s="75"/>
      <c r="AT793" s="75"/>
      <c r="AU793" s="75"/>
      <c r="AV793" s="75"/>
      <c r="AW793" s="75"/>
    </row>
    <row r="794" spans="1:49">
      <c r="A794" s="69">
        <v>33512</v>
      </c>
      <c r="B794" s="82">
        <v>1.34E-2</v>
      </c>
      <c r="C794" s="65">
        <v>0.02</v>
      </c>
      <c r="D794" s="65">
        <v>6.5000000000000006E-3</v>
      </c>
      <c r="E794" s="65">
        <v>7.1250000000000003E-3</v>
      </c>
      <c r="F794" s="65">
        <v>7.358333333333333E-3</v>
      </c>
      <c r="G794" s="65">
        <v>7.2416666666666662E-3</v>
      </c>
      <c r="H794" s="65">
        <v>7.6007500000000007E-3</v>
      </c>
      <c r="I794" s="65">
        <f t="shared" si="132"/>
        <v>6.8999999999999999E-3</v>
      </c>
      <c r="J794" s="65">
        <f t="shared" si="125"/>
        <v>6.1583333333333342E-3</v>
      </c>
      <c r="K794" s="65">
        <f t="shared" si="126"/>
        <v>1.2399250000000001E-2</v>
      </c>
      <c r="L794" s="73">
        <f t="shared" si="133"/>
        <v>0.33498115041617682</v>
      </c>
      <c r="M794" s="73">
        <f t="shared" si="134"/>
        <v>7.8000000000000014E-2</v>
      </c>
      <c r="N794" s="73">
        <f t="shared" si="127"/>
        <v>8.6899999999999991E-2</v>
      </c>
      <c r="O794" s="74">
        <f t="shared" si="135"/>
        <v>0.25698115041617681</v>
      </c>
      <c r="P794" s="73">
        <f t="shared" si="128"/>
        <v>0.24808115041617684</v>
      </c>
      <c r="Q794" s="73">
        <f t="shared" si="129"/>
        <v>0.10863027253282964</v>
      </c>
      <c r="R794" s="73">
        <f t="shared" si="130"/>
        <v>9.1209000000000012E-2</v>
      </c>
      <c r="S794" s="74">
        <f t="shared" si="131"/>
        <v>1.7421272532829629E-2</v>
      </c>
      <c r="U794" s="75"/>
      <c r="V794" s="75"/>
      <c r="W794" s="75"/>
      <c r="X794" s="75"/>
      <c r="Y794" s="75"/>
      <c r="Z794" s="75"/>
      <c r="AA794" s="75"/>
      <c r="AB794" s="75"/>
      <c r="AC794" s="75"/>
      <c r="AE794" s="75"/>
      <c r="AF794" s="75"/>
      <c r="AG794" s="75"/>
      <c r="AH794" s="75"/>
      <c r="AI794" s="75"/>
      <c r="AJ794" s="75"/>
      <c r="AK794" s="75"/>
      <c r="AL794" s="75"/>
      <c r="AM794" s="75"/>
      <c r="AO794" s="75"/>
      <c r="AP794" s="75"/>
      <c r="AQ794" s="75"/>
      <c r="AR794" s="75"/>
      <c r="AS794" s="75"/>
      <c r="AT794" s="75"/>
      <c r="AU794" s="75"/>
      <c r="AV794" s="75"/>
      <c r="AW794" s="75"/>
    </row>
    <row r="795" spans="1:49">
      <c r="A795" s="69">
        <v>33543</v>
      </c>
      <c r="B795" s="82">
        <v>-4.0300000000000002E-2</v>
      </c>
      <c r="C795" s="65">
        <v>-9.7999999999999997E-3</v>
      </c>
      <c r="D795" s="65">
        <v>6.0000000000000001E-3</v>
      </c>
      <c r="E795" s="65">
        <v>7.0666666666666664E-3</v>
      </c>
      <c r="F795" s="65">
        <v>7.3166666666666658E-3</v>
      </c>
      <c r="G795" s="65">
        <v>7.1916666666666665E-3</v>
      </c>
      <c r="H795" s="65">
        <v>7.5445833333333337E-3</v>
      </c>
      <c r="I795" s="65">
        <f t="shared" si="132"/>
        <v>-4.6300000000000001E-2</v>
      </c>
      <c r="J795" s="65">
        <f t="shared" si="125"/>
        <v>-4.7491666666666668E-2</v>
      </c>
      <c r="K795" s="65">
        <f t="shared" si="126"/>
        <v>-1.7344583333333333E-2</v>
      </c>
      <c r="L795" s="73">
        <f t="shared" si="133"/>
        <v>0.20343923544467857</v>
      </c>
      <c r="M795" s="73">
        <f t="shared" si="134"/>
        <v>7.2000000000000008E-2</v>
      </c>
      <c r="N795" s="73">
        <f t="shared" si="127"/>
        <v>8.6300000000000002E-2</v>
      </c>
      <c r="O795" s="74">
        <f t="shared" si="135"/>
        <v>0.13143923544467856</v>
      </c>
      <c r="P795" s="73">
        <f t="shared" si="128"/>
        <v>0.11713923544467857</v>
      </c>
      <c r="Q795" s="73">
        <f t="shared" si="129"/>
        <v>7.6979982205443109E-2</v>
      </c>
      <c r="R795" s="73">
        <f t="shared" si="130"/>
        <v>9.0535000000000004E-2</v>
      </c>
      <c r="S795" s="74">
        <f t="shared" si="131"/>
        <v>-1.3555017794556895E-2</v>
      </c>
      <c r="U795" s="75"/>
      <c r="V795" s="75"/>
      <c r="W795" s="75"/>
      <c r="X795" s="75"/>
      <c r="Y795" s="75"/>
      <c r="Z795" s="75"/>
      <c r="AA795" s="75"/>
      <c r="AB795" s="75"/>
      <c r="AC795" s="75"/>
      <c r="AE795" s="75"/>
      <c r="AF795" s="75"/>
      <c r="AG795" s="75"/>
      <c r="AH795" s="75"/>
      <c r="AI795" s="75"/>
      <c r="AJ795" s="75"/>
      <c r="AK795" s="75"/>
      <c r="AL795" s="75"/>
      <c r="AM795" s="75"/>
      <c r="AO795" s="75"/>
      <c r="AP795" s="75"/>
      <c r="AQ795" s="75"/>
      <c r="AR795" s="75"/>
      <c r="AS795" s="75"/>
      <c r="AT795" s="75"/>
      <c r="AU795" s="75"/>
      <c r="AV795" s="75"/>
      <c r="AW795" s="75"/>
    </row>
    <row r="796" spans="1:49">
      <c r="A796" s="69">
        <v>33573</v>
      </c>
      <c r="B796" s="82">
        <v>0.1144</v>
      </c>
      <c r="C796" s="65">
        <v>7.3300000000000004E-2</v>
      </c>
      <c r="D796" s="65">
        <v>6.7999999999999996E-3</v>
      </c>
      <c r="E796" s="65">
        <v>6.9249999999999997E-3</v>
      </c>
      <c r="F796" s="65">
        <v>7.1749999999999991E-3</v>
      </c>
      <c r="G796" s="65">
        <v>7.0499999999999998E-3</v>
      </c>
      <c r="H796" s="65">
        <v>7.4162500000000001E-3</v>
      </c>
      <c r="I796" s="65">
        <f t="shared" si="132"/>
        <v>0.1076</v>
      </c>
      <c r="J796" s="65">
        <f t="shared" si="125"/>
        <v>0.10735</v>
      </c>
      <c r="K796" s="65">
        <f t="shared" si="126"/>
        <v>6.5883750000000005E-2</v>
      </c>
      <c r="L796" s="73">
        <f t="shared" si="133"/>
        <v>0.30471124037313913</v>
      </c>
      <c r="M796" s="73">
        <f t="shared" si="134"/>
        <v>8.1599999999999992E-2</v>
      </c>
      <c r="N796" s="73">
        <f t="shared" si="127"/>
        <v>8.4599999999999995E-2</v>
      </c>
      <c r="O796" s="74">
        <f t="shared" si="135"/>
        <v>0.22311124037313912</v>
      </c>
      <c r="P796" s="73">
        <f t="shared" si="128"/>
        <v>0.22011124037313912</v>
      </c>
      <c r="Q796" s="73">
        <f t="shared" si="129"/>
        <v>0.1460664434871124</v>
      </c>
      <c r="R796" s="73">
        <f t="shared" si="130"/>
        <v>8.8995000000000005E-2</v>
      </c>
      <c r="S796" s="74">
        <f t="shared" si="131"/>
        <v>5.7071443487112392E-2</v>
      </c>
      <c r="U796" s="75"/>
      <c r="V796" s="75"/>
      <c r="W796" s="75"/>
      <c r="X796" s="75"/>
      <c r="Y796" s="75"/>
      <c r="Z796" s="75"/>
      <c r="AA796" s="75"/>
      <c r="AB796" s="75"/>
      <c r="AC796" s="75"/>
      <c r="AE796" s="75"/>
      <c r="AF796" s="75"/>
      <c r="AG796" s="75"/>
      <c r="AH796" s="75"/>
      <c r="AI796" s="75"/>
      <c r="AJ796" s="75"/>
      <c r="AK796" s="75"/>
      <c r="AL796" s="75"/>
      <c r="AM796" s="75"/>
      <c r="AO796" s="75"/>
      <c r="AP796" s="75"/>
      <c r="AQ796" s="75"/>
      <c r="AR796" s="75"/>
      <c r="AS796" s="75"/>
      <c r="AT796" s="75"/>
      <c r="AU796" s="75"/>
      <c r="AV796" s="75"/>
      <c r="AW796" s="75"/>
    </row>
    <row r="797" spans="1:49">
      <c r="A797" s="69">
        <v>33604</v>
      </c>
      <c r="B797" s="82">
        <v>-1.8599999999999998E-2</v>
      </c>
      <c r="C797" s="65">
        <v>-5.3600000000000002E-2</v>
      </c>
      <c r="D797" s="65">
        <v>6.0999999999999995E-3</v>
      </c>
      <c r="E797" s="65">
        <v>6.8333333333333328E-3</v>
      </c>
      <c r="F797" s="65">
        <v>7.0916666666666663E-3</v>
      </c>
      <c r="G797" s="65">
        <v>6.9624999999999991E-3</v>
      </c>
      <c r="H797" s="65">
        <v>7.3602500000000005E-3</v>
      </c>
      <c r="I797" s="65">
        <f t="shared" si="132"/>
        <v>-2.47E-2</v>
      </c>
      <c r="J797" s="65">
        <f t="shared" ref="J797:J860" si="136">B797-G797</f>
        <v>-2.5562499999999998E-2</v>
      </c>
      <c r="K797" s="65">
        <f t="shared" ref="K797:K860" si="137">$C797-H797</f>
        <v>-6.0960250000000001E-2</v>
      </c>
      <c r="L797" s="73">
        <f t="shared" si="133"/>
        <v>0.22694865015542232</v>
      </c>
      <c r="M797" s="73">
        <f t="shared" si="134"/>
        <v>7.3199999999999987E-2</v>
      </c>
      <c r="N797" s="73">
        <f t="shared" si="127"/>
        <v>8.3549999999999985E-2</v>
      </c>
      <c r="O797" s="74">
        <f t="shared" si="135"/>
        <v>0.15374865015542233</v>
      </c>
      <c r="P797" s="73">
        <f t="shared" si="128"/>
        <v>0.14339865015542233</v>
      </c>
      <c r="Q797" s="73">
        <f t="shared" si="129"/>
        <v>0.11829805352737721</v>
      </c>
      <c r="R797" s="73">
        <f t="shared" si="130"/>
        <v>8.8323000000000013E-2</v>
      </c>
      <c r="S797" s="74">
        <f t="shared" si="131"/>
        <v>2.9975053527377199E-2</v>
      </c>
      <c r="U797" s="75"/>
      <c r="V797" s="75"/>
      <c r="W797" s="75"/>
      <c r="X797" s="75"/>
      <c r="Y797" s="75"/>
      <c r="Z797" s="75"/>
      <c r="AA797" s="75"/>
      <c r="AB797" s="75"/>
      <c r="AC797" s="75"/>
      <c r="AE797" s="75"/>
      <c r="AF797" s="75"/>
      <c r="AG797" s="75"/>
      <c r="AH797" s="75"/>
      <c r="AI797" s="75"/>
      <c r="AJ797" s="75"/>
      <c r="AK797" s="75"/>
      <c r="AL797" s="75"/>
      <c r="AM797" s="75"/>
      <c r="AO797" s="75"/>
      <c r="AP797" s="75"/>
      <c r="AQ797" s="75"/>
      <c r="AR797" s="75"/>
      <c r="AS797" s="75"/>
      <c r="AT797" s="75"/>
      <c r="AU797" s="75"/>
      <c r="AV797" s="75"/>
      <c r="AW797" s="75"/>
    </row>
    <row r="798" spans="1:49">
      <c r="A798" s="69">
        <v>33635</v>
      </c>
      <c r="B798" s="82">
        <v>1.2999999999999999E-2</v>
      </c>
      <c r="C798" s="65">
        <v>-2.7300000000000001E-2</v>
      </c>
      <c r="D798" s="65">
        <v>5.8999999999999999E-3</v>
      </c>
      <c r="E798" s="65">
        <v>6.9083333333333332E-3</v>
      </c>
      <c r="F798" s="65">
        <v>7.2250000000000005E-3</v>
      </c>
      <c r="G798" s="65">
        <v>7.0666666666666664E-3</v>
      </c>
      <c r="H798" s="65">
        <v>7.4420833333333335E-3</v>
      </c>
      <c r="I798" s="65">
        <f t="shared" si="132"/>
        <v>7.0999999999999995E-3</v>
      </c>
      <c r="J798" s="65">
        <f t="shared" si="136"/>
        <v>5.933333333333333E-3</v>
      </c>
      <c r="K798" s="65">
        <f t="shared" si="137"/>
        <v>-3.4742083333333333E-2</v>
      </c>
      <c r="L798" s="73">
        <f t="shared" si="133"/>
        <v>0.1599617196523031</v>
      </c>
      <c r="M798" s="73">
        <f t="shared" si="134"/>
        <v>7.0800000000000002E-2</v>
      </c>
      <c r="N798" s="73">
        <f t="shared" si="127"/>
        <v>8.48E-2</v>
      </c>
      <c r="O798" s="74">
        <f t="shared" si="135"/>
        <v>8.9161719652303101E-2</v>
      </c>
      <c r="P798" s="73">
        <f t="shared" si="128"/>
        <v>7.5161719652303102E-2</v>
      </c>
      <c r="Q798" s="73">
        <f t="shared" si="129"/>
        <v>5.1085628240486791E-2</v>
      </c>
      <c r="R798" s="73">
        <f t="shared" si="130"/>
        <v>8.9304999999999995E-2</v>
      </c>
      <c r="S798" s="74">
        <f t="shared" si="131"/>
        <v>-3.8219371759513204E-2</v>
      </c>
      <c r="U798" s="75"/>
      <c r="V798" s="75"/>
      <c r="W798" s="75"/>
      <c r="X798" s="75"/>
      <c r="Y798" s="75"/>
      <c r="Z798" s="75"/>
      <c r="AA798" s="75"/>
      <c r="AB798" s="75"/>
      <c r="AC798" s="75"/>
      <c r="AE798" s="75"/>
      <c r="AF798" s="75"/>
      <c r="AG798" s="75"/>
      <c r="AH798" s="75"/>
      <c r="AI798" s="75"/>
      <c r="AJ798" s="75"/>
      <c r="AK798" s="75"/>
      <c r="AL798" s="75"/>
      <c r="AM798" s="75"/>
      <c r="AO798" s="75"/>
      <c r="AP798" s="75"/>
      <c r="AQ798" s="75"/>
      <c r="AR798" s="75"/>
      <c r="AS798" s="75"/>
      <c r="AT798" s="75"/>
      <c r="AU798" s="75"/>
      <c r="AV798" s="75"/>
      <c r="AW798" s="75"/>
    </row>
    <row r="799" spans="1:49">
      <c r="A799" s="69">
        <v>33664</v>
      </c>
      <c r="B799" s="82">
        <v>-1.9400000000000001E-2</v>
      </c>
      <c r="C799" s="65">
        <v>-1.43E-2</v>
      </c>
      <c r="D799" s="65">
        <v>6.7000000000000002E-3</v>
      </c>
      <c r="E799" s="65">
        <v>6.9583333333333329E-3</v>
      </c>
      <c r="F799" s="65">
        <v>7.2750000000000002E-3</v>
      </c>
      <c r="G799" s="65">
        <v>7.116666666666667E-3</v>
      </c>
      <c r="H799" s="65">
        <v>7.4727500000000002E-3</v>
      </c>
      <c r="I799" s="65">
        <f t="shared" si="132"/>
        <v>-2.6100000000000002E-2</v>
      </c>
      <c r="J799" s="65">
        <f t="shared" si="136"/>
        <v>-2.6516666666666668E-2</v>
      </c>
      <c r="K799" s="65">
        <f t="shared" si="137"/>
        <v>-2.177275E-2</v>
      </c>
      <c r="L799" s="73">
        <f t="shared" si="133"/>
        <v>0.11058236896216411</v>
      </c>
      <c r="M799" s="73">
        <f t="shared" si="134"/>
        <v>8.0399999999999999E-2</v>
      </c>
      <c r="N799" s="73">
        <f t="shared" si="127"/>
        <v>8.5400000000000004E-2</v>
      </c>
      <c r="O799" s="74">
        <f t="shared" si="135"/>
        <v>3.0182368962164113E-2</v>
      </c>
      <c r="P799" s="73">
        <f t="shared" si="128"/>
        <v>2.5182368962164109E-2</v>
      </c>
      <c r="Q799" s="73">
        <f t="shared" si="129"/>
        <v>1.5939501624482988E-2</v>
      </c>
      <c r="R799" s="73">
        <f t="shared" si="130"/>
        <v>8.9673000000000003E-2</v>
      </c>
      <c r="S799" s="74">
        <f t="shared" si="131"/>
        <v>-7.3733498375517015E-2</v>
      </c>
      <c r="U799" s="75"/>
      <c r="V799" s="75"/>
      <c r="W799" s="75"/>
      <c r="X799" s="75"/>
      <c r="Y799" s="75"/>
      <c r="Z799" s="75"/>
      <c r="AA799" s="75"/>
      <c r="AB799" s="75"/>
      <c r="AC799" s="75"/>
      <c r="AE799" s="75"/>
      <c r="AF799" s="75"/>
      <c r="AG799" s="75"/>
      <c r="AH799" s="75"/>
      <c r="AI799" s="75"/>
      <c r="AJ799" s="75"/>
      <c r="AK799" s="75"/>
      <c r="AL799" s="75"/>
      <c r="AM799" s="75"/>
      <c r="AO799" s="75"/>
      <c r="AP799" s="75"/>
      <c r="AQ799" s="75"/>
      <c r="AR799" s="75"/>
      <c r="AS799" s="75"/>
      <c r="AT799" s="75"/>
      <c r="AU799" s="75"/>
      <c r="AV799" s="75"/>
      <c r="AW799" s="75"/>
    </row>
    <row r="800" spans="1:49">
      <c r="A800" s="69">
        <v>33695</v>
      </c>
      <c r="B800" s="82">
        <v>2.9399999999999999E-2</v>
      </c>
      <c r="C800" s="65">
        <v>6.4500000000000002E-2</v>
      </c>
      <c r="D800" s="65">
        <v>6.5000000000000006E-3</v>
      </c>
      <c r="E800" s="65">
        <v>6.9416666666666672E-3</v>
      </c>
      <c r="F800" s="65">
        <v>7.2416666666666662E-3</v>
      </c>
      <c r="G800" s="65">
        <v>7.0916666666666671E-3</v>
      </c>
      <c r="H800" s="65">
        <v>7.4380833333333339E-3</v>
      </c>
      <c r="I800" s="65">
        <f t="shared" si="132"/>
        <v>2.2899999999999997E-2</v>
      </c>
      <c r="J800" s="65">
        <f t="shared" si="136"/>
        <v>2.2308333333333333E-2</v>
      </c>
      <c r="K800" s="65">
        <f t="shared" si="137"/>
        <v>5.7061916666666671E-2</v>
      </c>
      <c r="L800" s="73">
        <f t="shared" si="133"/>
        <v>0.14049629949087361</v>
      </c>
      <c r="M800" s="73">
        <f t="shared" si="134"/>
        <v>7.8000000000000014E-2</v>
      </c>
      <c r="N800" s="73">
        <f t="shared" si="127"/>
        <v>8.5100000000000009E-2</v>
      </c>
      <c r="O800" s="74">
        <f t="shared" si="135"/>
        <v>6.2496299490873597E-2</v>
      </c>
      <c r="P800" s="73">
        <f t="shared" si="128"/>
        <v>5.5396299490873602E-2</v>
      </c>
      <c r="Q800" s="73">
        <f t="shared" si="129"/>
        <v>9.9275868549768775E-2</v>
      </c>
      <c r="R800" s="73">
        <f t="shared" si="130"/>
        <v>8.9257000000000003E-2</v>
      </c>
      <c r="S800" s="74">
        <f t="shared" si="131"/>
        <v>1.0018868549768772E-2</v>
      </c>
      <c r="U800" s="75"/>
      <c r="V800" s="75"/>
      <c r="W800" s="75"/>
      <c r="X800" s="75"/>
      <c r="Y800" s="75"/>
      <c r="Z800" s="75"/>
      <c r="AA800" s="75"/>
      <c r="AB800" s="75"/>
      <c r="AC800" s="75"/>
      <c r="AE800" s="75"/>
      <c r="AF800" s="75"/>
      <c r="AG800" s="75"/>
      <c r="AH800" s="75"/>
      <c r="AI800" s="75"/>
      <c r="AJ800" s="75"/>
      <c r="AK800" s="75"/>
      <c r="AL800" s="75"/>
      <c r="AM800" s="75"/>
      <c r="AO800" s="75"/>
      <c r="AP800" s="75"/>
      <c r="AQ800" s="75"/>
      <c r="AR800" s="75"/>
      <c r="AS800" s="75"/>
      <c r="AT800" s="75"/>
      <c r="AU800" s="75"/>
      <c r="AV800" s="75"/>
      <c r="AW800" s="75"/>
    </row>
    <row r="801" spans="1:49">
      <c r="A801" s="69">
        <v>33725</v>
      </c>
      <c r="B801" s="82">
        <v>4.8999999999999998E-3</v>
      </c>
      <c r="C801" s="65">
        <v>-1.5000000000000005E-3</v>
      </c>
      <c r="D801" s="65">
        <v>6.0999999999999995E-3</v>
      </c>
      <c r="E801" s="65">
        <v>6.8999999999999999E-3</v>
      </c>
      <c r="F801" s="65">
        <v>7.1916666666666674E-3</v>
      </c>
      <c r="G801" s="65">
        <v>7.0458333333333336E-3</v>
      </c>
      <c r="H801" s="65">
        <v>7.3995833333333335E-3</v>
      </c>
      <c r="I801" s="65">
        <f t="shared" si="132"/>
        <v>-1.1999999999999997E-3</v>
      </c>
      <c r="J801" s="65">
        <f t="shared" si="136"/>
        <v>-2.1458333333333338E-3</v>
      </c>
      <c r="K801" s="65">
        <f t="shared" si="137"/>
        <v>-8.899583333333334E-3</v>
      </c>
      <c r="L801" s="73">
        <f t="shared" si="133"/>
        <v>9.872949032535594E-2</v>
      </c>
      <c r="M801" s="73">
        <f t="shared" si="134"/>
        <v>7.3199999999999987E-2</v>
      </c>
      <c r="N801" s="73">
        <f t="shared" si="127"/>
        <v>8.455E-2</v>
      </c>
      <c r="O801" s="74">
        <f t="shared" si="135"/>
        <v>2.5529490325355952E-2</v>
      </c>
      <c r="P801" s="73">
        <f t="shared" si="128"/>
        <v>1.417949032535594E-2</v>
      </c>
      <c r="Q801" s="73">
        <f t="shared" si="129"/>
        <v>0.11208404736265853</v>
      </c>
      <c r="R801" s="73">
        <f t="shared" si="130"/>
        <v>8.8794999999999999E-2</v>
      </c>
      <c r="S801" s="74">
        <f t="shared" si="131"/>
        <v>2.3289047362658535E-2</v>
      </c>
      <c r="U801" s="75"/>
      <c r="V801" s="75"/>
      <c r="W801" s="75"/>
      <c r="X801" s="75"/>
      <c r="Y801" s="75"/>
      <c r="Z801" s="75"/>
      <c r="AA801" s="75"/>
      <c r="AB801" s="75"/>
      <c r="AC801" s="75"/>
      <c r="AE801" s="75"/>
      <c r="AF801" s="75"/>
      <c r="AG801" s="75"/>
      <c r="AH801" s="75"/>
      <c r="AI801" s="75"/>
      <c r="AJ801" s="75"/>
      <c r="AK801" s="75"/>
      <c r="AL801" s="75"/>
      <c r="AM801" s="75"/>
      <c r="AO801" s="75"/>
      <c r="AP801" s="75"/>
      <c r="AQ801" s="75"/>
      <c r="AR801" s="75"/>
      <c r="AS801" s="75"/>
      <c r="AT801" s="75"/>
      <c r="AU801" s="75"/>
      <c r="AV801" s="75"/>
      <c r="AW801" s="75"/>
    </row>
    <row r="802" spans="1:49">
      <c r="A802" s="69">
        <v>33756</v>
      </c>
      <c r="B802" s="82">
        <v>-1.49E-2</v>
      </c>
      <c r="C802" s="65">
        <v>1.41E-2</v>
      </c>
      <c r="D802" s="65">
        <v>6.7000000000000002E-3</v>
      </c>
      <c r="E802" s="65">
        <v>6.8500000000000002E-3</v>
      </c>
      <c r="F802" s="65">
        <v>7.1333333333333335E-3</v>
      </c>
      <c r="G802" s="65">
        <v>6.9916666666666669E-3</v>
      </c>
      <c r="H802" s="65">
        <v>7.3230833333333325E-3</v>
      </c>
      <c r="I802" s="65">
        <f t="shared" si="132"/>
        <v>-2.1600000000000001E-2</v>
      </c>
      <c r="J802" s="65">
        <f t="shared" si="136"/>
        <v>-2.1891666666666667E-2</v>
      </c>
      <c r="K802" s="65">
        <f t="shared" si="137"/>
        <v>6.7769166666666672E-3</v>
      </c>
      <c r="L802" s="73">
        <f t="shared" si="133"/>
        <v>0.13430981022794874</v>
      </c>
      <c r="M802" s="73">
        <f t="shared" si="134"/>
        <v>8.0399999999999999E-2</v>
      </c>
      <c r="N802" s="73">
        <f t="shared" si="127"/>
        <v>8.3900000000000002E-2</v>
      </c>
      <c r="O802" s="74">
        <f t="shared" si="135"/>
        <v>5.3909810227948746E-2</v>
      </c>
      <c r="P802" s="73">
        <f t="shared" si="128"/>
        <v>5.0409810227948743E-2</v>
      </c>
      <c r="Q802" s="73">
        <f t="shared" si="129"/>
        <v>0.14366132484582916</v>
      </c>
      <c r="R802" s="73">
        <f t="shared" si="130"/>
        <v>8.7876999999999983E-2</v>
      </c>
      <c r="S802" s="74">
        <f t="shared" si="131"/>
        <v>5.5784324845829181E-2</v>
      </c>
      <c r="U802" s="75"/>
      <c r="V802" s="75"/>
      <c r="W802" s="75"/>
      <c r="X802" s="75"/>
      <c r="Y802" s="75"/>
      <c r="Z802" s="75"/>
      <c r="AA802" s="75"/>
      <c r="AB802" s="75"/>
      <c r="AC802" s="75"/>
      <c r="AE802" s="75"/>
      <c r="AF802" s="75"/>
      <c r="AG802" s="75"/>
      <c r="AH802" s="75"/>
      <c r="AI802" s="75"/>
      <c r="AJ802" s="75"/>
      <c r="AK802" s="75"/>
      <c r="AL802" s="75"/>
      <c r="AM802" s="75"/>
      <c r="AO802" s="75"/>
      <c r="AP802" s="75"/>
      <c r="AQ802" s="75"/>
      <c r="AR802" s="75"/>
      <c r="AS802" s="75"/>
      <c r="AT802" s="75"/>
      <c r="AU802" s="75"/>
      <c r="AV802" s="75"/>
      <c r="AW802" s="75"/>
    </row>
    <row r="803" spans="1:49">
      <c r="A803" s="69">
        <v>33786</v>
      </c>
      <c r="B803" s="82">
        <v>4.0899999999999999E-2</v>
      </c>
      <c r="C803" s="65">
        <v>7.9000000000000001E-2</v>
      </c>
      <c r="D803" s="65">
        <v>6.3E-3</v>
      </c>
      <c r="E803" s="65">
        <v>6.7250000000000001E-3</v>
      </c>
      <c r="F803" s="65">
        <v>6.9749999999999986E-3</v>
      </c>
      <c r="G803" s="65">
        <v>6.8499999999999993E-3</v>
      </c>
      <c r="H803" s="65">
        <v>7.1492500000000002E-3</v>
      </c>
      <c r="I803" s="65">
        <f t="shared" si="132"/>
        <v>3.4599999999999999E-2</v>
      </c>
      <c r="J803" s="65">
        <f t="shared" si="136"/>
        <v>3.4049999999999997E-2</v>
      </c>
      <c r="K803" s="65">
        <f t="shared" si="137"/>
        <v>7.1850750000000005E-2</v>
      </c>
      <c r="L803" s="73">
        <f t="shared" si="133"/>
        <v>0.12813212446614908</v>
      </c>
      <c r="M803" s="73">
        <f t="shared" si="134"/>
        <v>7.5600000000000001E-2</v>
      </c>
      <c r="N803" s="73">
        <f t="shared" si="127"/>
        <v>8.2199999999999995E-2</v>
      </c>
      <c r="O803" s="74">
        <f t="shared" si="135"/>
        <v>5.2532124466149077E-2</v>
      </c>
      <c r="P803" s="73">
        <f t="shared" si="128"/>
        <v>4.5932124466149082E-2</v>
      </c>
      <c r="Q803" s="73">
        <f t="shared" si="129"/>
        <v>0.19725484574429974</v>
      </c>
      <c r="R803" s="73">
        <f t="shared" si="130"/>
        <v>8.5791000000000006E-2</v>
      </c>
      <c r="S803" s="74">
        <f t="shared" si="131"/>
        <v>0.11146384574429974</v>
      </c>
      <c r="U803" s="75"/>
      <c r="V803" s="75"/>
      <c r="W803" s="75"/>
      <c r="X803" s="75"/>
      <c r="Y803" s="75"/>
      <c r="Z803" s="75"/>
      <c r="AA803" s="75"/>
      <c r="AB803" s="75"/>
      <c r="AC803" s="75"/>
      <c r="AE803" s="75"/>
      <c r="AF803" s="75"/>
      <c r="AG803" s="75"/>
      <c r="AH803" s="75"/>
      <c r="AI803" s="75"/>
      <c r="AJ803" s="75"/>
      <c r="AK803" s="75"/>
      <c r="AL803" s="75"/>
      <c r="AM803" s="75"/>
      <c r="AO803" s="75"/>
      <c r="AP803" s="75"/>
      <c r="AQ803" s="75"/>
      <c r="AR803" s="75"/>
      <c r="AS803" s="75"/>
      <c r="AT803" s="75"/>
      <c r="AU803" s="75"/>
      <c r="AV803" s="75"/>
      <c r="AW803" s="75"/>
    </row>
    <row r="804" spans="1:49">
      <c r="A804" s="69">
        <v>33817</v>
      </c>
      <c r="B804" s="82">
        <v>-2.0500000000000001E-2</v>
      </c>
      <c r="C804" s="65">
        <v>-7.4000000000000012E-3</v>
      </c>
      <c r="D804" s="65">
        <v>6.0000000000000001E-3</v>
      </c>
      <c r="E804" s="65">
        <v>6.6249999999999998E-3</v>
      </c>
      <c r="F804" s="65">
        <v>6.8416666666666669E-3</v>
      </c>
      <c r="G804" s="65">
        <v>6.7333333333333334E-3</v>
      </c>
      <c r="H804" s="65">
        <v>7.031333333333333E-3</v>
      </c>
      <c r="I804" s="65">
        <f t="shared" si="132"/>
        <v>-2.6500000000000003E-2</v>
      </c>
      <c r="J804" s="65">
        <f t="shared" si="136"/>
        <v>-2.7233333333333335E-2</v>
      </c>
      <c r="K804" s="65">
        <f t="shared" si="137"/>
        <v>-1.4431333333333334E-2</v>
      </c>
      <c r="L804" s="73">
        <f t="shared" si="133"/>
        <v>7.9423088712115675E-2</v>
      </c>
      <c r="M804" s="73">
        <f t="shared" si="134"/>
        <v>7.2000000000000008E-2</v>
      </c>
      <c r="N804" s="73">
        <f t="shared" si="127"/>
        <v>8.0799999999999997E-2</v>
      </c>
      <c r="O804" s="74">
        <f t="shared" si="135"/>
        <v>7.4230887121156663E-3</v>
      </c>
      <c r="P804" s="73">
        <f t="shared" si="128"/>
        <v>-1.376911287884322E-3</v>
      </c>
      <c r="Q804" s="73">
        <f t="shared" si="129"/>
        <v>0.158505712503209</v>
      </c>
      <c r="R804" s="73">
        <f t="shared" si="130"/>
        <v>8.4375999999999993E-2</v>
      </c>
      <c r="S804" s="74">
        <f t="shared" si="131"/>
        <v>7.4129712503209003E-2</v>
      </c>
      <c r="U804" s="75"/>
      <c r="V804" s="75"/>
      <c r="W804" s="75"/>
      <c r="X804" s="75"/>
      <c r="Y804" s="75"/>
      <c r="Z804" s="75"/>
      <c r="AA804" s="75"/>
      <c r="AB804" s="75"/>
      <c r="AC804" s="75"/>
      <c r="AE804" s="75"/>
      <c r="AF804" s="75"/>
      <c r="AG804" s="75"/>
      <c r="AH804" s="75"/>
      <c r="AI804" s="75"/>
      <c r="AJ804" s="75"/>
      <c r="AK804" s="75"/>
      <c r="AL804" s="75"/>
      <c r="AM804" s="75"/>
      <c r="AO804" s="75"/>
      <c r="AP804" s="75"/>
      <c r="AQ804" s="75"/>
      <c r="AR804" s="75"/>
      <c r="AS804" s="75"/>
      <c r="AT804" s="75"/>
      <c r="AU804" s="75"/>
      <c r="AV804" s="75"/>
      <c r="AW804" s="75"/>
    </row>
    <row r="805" spans="1:49">
      <c r="A805" s="69">
        <v>33848</v>
      </c>
      <c r="B805" s="82">
        <v>1.18E-2</v>
      </c>
      <c r="C805" s="65">
        <v>7.2999999999999983E-3</v>
      </c>
      <c r="D805" s="65">
        <v>5.7999999999999996E-3</v>
      </c>
      <c r="E805" s="65">
        <v>6.6E-3</v>
      </c>
      <c r="F805" s="65">
        <v>6.8083333333333329E-3</v>
      </c>
      <c r="G805" s="65">
        <v>6.7041666666666664E-3</v>
      </c>
      <c r="H805" s="65">
        <v>7.0059166666666664E-3</v>
      </c>
      <c r="I805" s="65">
        <f t="shared" si="132"/>
        <v>6.0000000000000001E-3</v>
      </c>
      <c r="J805" s="65">
        <f t="shared" si="136"/>
        <v>5.0958333333333333E-3</v>
      </c>
      <c r="K805" s="65">
        <f t="shared" si="137"/>
        <v>2.9408333333333196E-4</v>
      </c>
      <c r="L805" s="73">
        <f t="shared" si="133"/>
        <v>0.11070912352173168</v>
      </c>
      <c r="M805" s="73">
        <f t="shared" si="134"/>
        <v>6.9599999999999995E-2</v>
      </c>
      <c r="N805" s="73">
        <f t="shared" si="127"/>
        <v>8.0449999999999994E-2</v>
      </c>
      <c r="O805" s="74">
        <f t="shared" si="135"/>
        <v>4.1109123521731683E-2</v>
      </c>
      <c r="P805" s="73">
        <f t="shared" si="128"/>
        <v>3.0259123521731685E-2</v>
      </c>
      <c r="Q805" s="73">
        <f t="shared" si="129"/>
        <v>0.14385689492695786</v>
      </c>
      <c r="R805" s="73">
        <f t="shared" si="130"/>
        <v>8.4070999999999993E-2</v>
      </c>
      <c r="S805" s="74">
        <f t="shared" si="131"/>
        <v>5.9785894926957864E-2</v>
      </c>
      <c r="U805" s="75"/>
      <c r="V805" s="75"/>
      <c r="W805" s="75"/>
      <c r="X805" s="75"/>
      <c r="Y805" s="75"/>
      <c r="Z805" s="75"/>
      <c r="AA805" s="75"/>
      <c r="AB805" s="75"/>
      <c r="AC805" s="75"/>
      <c r="AE805" s="75"/>
      <c r="AF805" s="75"/>
      <c r="AG805" s="75"/>
      <c r="AH805" s="75"/>
      <c r="AI805" s="75"/>
      <c r="AJ805" s="75"/>
      <c r="AK805" s="75"/>
      <c r="AL805" s="75"/>
      <c r="AM805" s="75"/>
      <c r="AO805" s="75"/>
      <c r="AP805" s="75"/>
      <c r="AQ805" s="75"/>
      <c r="AR805" s="75"/>
      <c r="AS805" s="75"/>
      <c r="AT805" s="75"/>
      <c r="AU805" s="75"/>
      <c r="AV805" s="75"/>
      <c r="AW805" s="75"/>
    </row>
    <row r="806" spans="1:49">
      <c r="A806" s="69">
        <v>33878</v>
      </c>
      <c r="B806" s="82">
        <v>3.5000000000000001E-3</v>
      </c>
      <c r="C806" s="65">
        <v>-9.3999999999999986E-3</v>
      </c>
      <c r="D806" s="65">
        <v>5.7000000000000002E-3</v>
      </c>
      <c r="E806" s="65">
        <v>6.6583333333333338E-3</v>
      </c>
      <c r="F806" s="65">
        <v>6.9333333333333339E-3</v>
      </c>
      <c r="G806" s="65">
        <v>6.7958333333333343E-3</v>
      </c>
      <c r="H806" s="65">
        <v>7.1056666666666664E-3</v>
      </c>
      <c r="I806" s="65">
        <f t="shared" si="132"/>
        <v>-2.2000000000000001E-3</v>
      </c>
      <c r="J806" s="65">
        <f t="shared" si="136"/>
        <v>-3.2958333333333342E-3</v>
      </c>
      <c r="K806" s="65">
        <f t="shared" si="137"/>
        <v>-1.6505666666666665E-2</v>
      </c>
      <c r="L806" s="73">
        <f t="shared" si="133"/>
        <v>9.9858501533508726E-2</v>
      </c>
      <c r="M806" s="73">
        <f t="shared" si="134"/>
        <v>6.8400000000000002E-2</v>
      </c>
      <c r="N806" s="73">
        <f t="shared" si="127"/>
        <v>8.1550000000000011E-2</v>
      </c>
      <c r="O806" s="74">
        <f t="shared" si="135"/>
        <v>3.1458501533508723E-2</v>
      </c>
      <c r="P806" s="73">
        <f t="shared" si="128"/>
        <v>1.8308501533508714E-2</v>
      </c>
      <c r="Q806" s="73">
        <f t="shared" si="129"/>
        <v>0.11088690207318086</v>
      </c>
      <c r="R806" s="73">
        <f t="shared" si="130"/>
        <v>8.5267999999999997E-2</v>
      </c>
      <c r="S806" s="74">
        <f t="shared" si="131"/>
        <v>2.5618902073180863E-2</v>
      </c>
      <c r="U806" s="75"/>
      <c r="V806" s="75"/>
      <c r="W806" s="75"/>
      <c r="X806" s="75"/>
      <c r="Y806" s="75"/>
      <c r="Z806" s="75"/>
      <c r="AA806" s="75"/>
      <c r="AB806" s="75"/>
      <c r="AC806" s="75"/>
      <c r="AE806" s="75"/>
      <c r="AF806" s="75"/>
      <c r="AG806" s="75"/>
      <c r="AH806" s="75"/>
      <c r="AI806" s="75"/>
      <c r="AJ806" s="75"/>
      <c r="AK806" s="75"/>
      <c r="AL806" s="75"/>
      <c r="AM806" s="75"/>
      <c r="AO806" s="75"/>
      <c r="AP806" s="75"/>
      <c r="AQ806" s="75"/>
      <c r="AR806" s="75"/>
      <c r="AS806" s="75"/>
      <c r="AT806" s="75"/>
      <c r="AU806" s="75"/>
      <c r="AV806" s="75"/>
      <c r="AW806" s="75"/>
    </row>
    <row r="807" spans="1:49">
      <c r="A807" s="69">
        <v>33909</v>
      </c>
      <c r="B807" s="82">
        <v>3.4099999999999998E-2</v>
      </c>
      <c r="C807" s="65">
        <v>-1.5000000000000005E-3</v>
      </c>
      <c r="D807" s="65">
        <v>6.0999999999999995E-3</v>
      </c>
      <c r="E807" s="65">
        <v>6.7499999999999991E-3</v>
      </c>
      <c r="F807" s="65">
        <v>7.000000000000001E-3</v>
      </c>
      <c r="G807" s="65">
        <v>6.875E-3</v>
      </c>
      <c r="H807" s="65">
        <v>7.1925833333333329E-3</v>
      </c>
      <c r="I807" s="65">
        <f t="shared" si="132"/>
        <v>2.7999999999999997E-2</v>
      </c>
      <c r="J807" s="65">
        <f t="shared" si="136"/>
        <v>2.7224999999999999E-2</v>
      </c>
      <c r="K807" s="65">
        <f t="shared" si="137"/>
        <v>-8.6925833333333334E-3</v>
      </c>
      <c r="L807" s="73">
        <f t="shared" si="133"/>
        <v>0.18512418092716643</v>
      </c>
      <c r="M807" s="73">
        <f t="shared" si="134"/>
        <v>7.3199999999999987E-2</v>
      </c>
      <c r="N807" s="73">
        <f t="shared" si="127"/>
        <v>8.2500000000000004E-2</v>
      </c>
      <c r="O807" s="74">
        <f t="shared" si="135"/>
        <v>0.11192418092716644</v>
      </c>
      <c r="P807" s="73">
        <f t="shared" si="128"/>
        <v>0.10262418092716642</v>
      </c>
      <c r="Q807" s="73">
        <f t="shared" si="129"/>
        <v>0.12019851718851893</v>
      </c>
      <c r="R807" s="73">
        <f t="shared" si="130"/>
        <v>8.6310999999999999E-2</v>
      </c>
      <c r="S807" s="74">
        <f t="shared" si="131"/>
        <v>3.3887517188518929E-2</v>
      </c>
      <c r="U807" s="75"/>
      <c r="V807" s="75"/>
      <c r="W807" s="75"/>
      <c r="X807" s="75"/>
      <c r="Y807" s="75"/>
      <c r="Z807" s="75"/>
      <c r="AA807" s="75"/>
      <c r="AB807" s="75"/>
      <c r="AC807" s="75"/>
      <c r="AE807" s="75"/>
      <c r="AF807" s="75"/>
      <c r="AG807" s="75"/>
      <c r="AH807" s="75"/>
      <c r="AI807" s="75"/>
      <c r="AJ807" s="75"/>
      <c r="AK807" s="75"/>
      <c r="AL807" s="75"/>
      <c r="AM807" s="75"/>
      <c r="AO807" s="75"/>
      <c r="AP807" s="75"/>
      <c r="AQ807" s="75"/>
      <c r="AR807" s="75"/>
      <c r="AS807" s="75"/>
      <c r="AT807" s="75"/>
      <c r="AU807" s="75"/>
      <c r="AV807" s="75"/>
      <c r="AW807" s="75"/>
    </row>
    <row r="808" spans="1:49">
      <c r="A808" s="69">
        <v>33939</v>
      </c>
      <c r="B808" s="82">
        <v>1.23E-2</v>
      </c>
      <c r="C808" s="65">
        <v>3.5799999999999998E-2</v>
      </c>
      <c r="D808" s="65">
        <v>6.3E-3</v>
      </c>
      <c r="E808" s="65">
        <v>6.6500000000000005E-3</v>
      </c>
      <c r="F808" s="65">
        <v>6.8666666666666668E-3</v>
      </c>
      <c r="G808" s="65">
        <v>6.7583333333333332E-3</v>
      </c>
      <c r="H808" s="65">
        <v>7.0420833333333334E-3</v>
      </c>
      <c r="I808" s="65">
        <f t="shared" si="132"/>
        <v>6.0000000000000001E-3</v>
      </c>
      <c r="J808" s="65">
        <f t="shared" si="136"/>
        <v>5.541666666666667E-3</v>
      </c>
      <c r="K808" s="65">
        <f t="shared" si="137"/>
        <v>2.8757916666666664E-2</v>
      </c>
      <c r="L808" s="73">
        <f t="shared" si="133"/>
        <v>7.6544515750690989E-2</v>
      </c>
      <c r="M808" s="73">
        <f t="shared" si="134"/>
        <v>7.5600000000000001E-2</v>
      </c>
      <c r="N808" s="73">
        <f t="shared" ref="N808:N871" si="138">G808*12</f>
        <v>8.1100000000000005E-2</v>
      </c>
      <c r="O808" s="74">
        <f t="shared" si="135"/>
        <v>9.4451575069098848E-4</v>
      </c>
      <c r="P808" s="73">
        <f t="shared" ref="P808:P871" si="139">L808-N808</f>
        <v>-4.5554842493090164E-3</v>
      </c>
      <c r="Q808" s="73">
        <f t="shared" ref="Q808:Q871" si="140">((1+C797)*(1+C798)*(1+C799)*(1+C800)*(1+C801)*(1+C802)*(1+C803)*(1+C804)*(1+C805)*(1+C806)*(1+C807)*(1+C808))-1</f>
        <v>8.1059931150533782E-2</v>
      </c>
      <c r="R808" s="73">
        <f t="shared" ref="R808:R871" si="141">H808*12</f>
        <v>8.4504999999999997E-2</v>
      </c>
      <c r="S808" s="74">
        <f t="shared" ref="S808:S871" si="142">Q808-R808</f>
        <v>-3.4450688494662152E-3</v>
      </c>
      <c r="U808" s="75"/>
      <c r="V808" s="75"/>
      <c r="W808" s="75"/>
      <c r="X808" s="75"/>
      <c r="Y808" s="75"/>
      <c r="Z808" s="75"/>
      <c r="AA808" s="75"/>
      <c r="AB808" s="75"/>
      <c r="AC808" s="75"/>
      <c r="AE808" s="75"/>
      <c r="AF808" s="75"/>
      <c r="AG808" s="75"/>
      <c r="AH808" s="75"/>
      <c r="AI808" s="75"/>
      <c r="AJ808" s="75"/>
      <c r="AK808" s="75"/>
      <c r="AL808" s="75"/>
      <c r="AM808" s="75"/>
      <c r="AO808" s="75"/>
      <c r="AP808" s="75"/>
      <c r="AQ808" s="75"/>
      <c r="AR808" s="75"/>
      <c r="AS808" s="75"/>
      <c r="AT808" s="75"/>
      <c r="AU808" s="75"/>
      <c r="AV808" s="75"/>
      <c r="AW808" s="75"/>
    </row>
    <row r="809" spans="1:49">
      <c r="A809" s="69">
        <v>33970</v>
      </c>
      <c r="B809" s="82">
        <v>8.3999999999999995E-3</v>
      </c>
      <c r="C809" s="65">
        <v>1.5699999999999999E-2</v>
      </c>
      <c r="D809" s="65">
        <v>5.8999999999999999E-3</v>
      </c>
      <c r="E809" s="65">
        <v>6.5916666666666667E-3</v>
      </c>
      <c r="F809" s="65">
        <v>6.7583333333333332E-3</v>
      </c>
      <c r="G809" s="65">
        <v>6.6749999999999995E-3</v>
      </c>
      <c r="H809" s="65">
        <v>6.9009166666666663E-3</v>
      </c>
      <c r="I809" s="65">
        <f t="shared" si="132"/>
        <v>2.4999999999999996E-3</v>
      </c>
      <c r="J809" s="65">
        <f t="shared" si="136"/>
        <v>1.725E-3</v>
      </c>
      <c r="K809" s="65">
        <f t="shared" si="137"/>
        <v>8.7990833333333324E-3</v>
      </c>
      <c r="L809" s="73">
        <f t="shared" si="133"/>
        <v>0.10616210483288824</v>
      </c>
      <c r="M809" s="73">
        <f t="shared" si="134"/>
        <v>7.0800000000000002E-2</v>
      </c>
      <c r="N809" s="73">
        <f t="shared" si="138"/>
        <v>8.0099999999999991E-2</v>
      </c>
      <c r="O809" s="74">
        <f t="shared" si="135"/>
        <v>3.5362104832888236E-2</v>
      </c>
      <c r="P809" s="73">
        <f t="shared" si="139"/>
        <v>2.6062104832888247E-2</v>
      </c>
      <c r="Q809" s="73">
        <f t="shared" si="140"/>
        <v>0.16022038468892341</v>
      </c>
      <c r="R809" s="73">
        <f t="shared" si="141"/>
        <v>8.2810999999999996E-2</v>
      </c>
      <c r="S809" s="74">
        <f t="shared" si="142"/>
        <v>7.7409384688923416E-2</v>
      </c>
      <c r="U809" s="75"/>
      <c r="V809" s="75"/>
      <c r="W809" s="75"/>
      <c r="X809" s="75"/>
      <c r="Y809" s="75"/>
      <c r="Z809" s="75"/>
      <c r="AA809" s="75"/>
      <c r="AB809" s="75"/>
      <c r="AC809" s="75"/>
      <c r="AE809" s="75"/>
      <c r="AF809" s="75"/>
      <c r="AG809" s="75"/>
      <c r="AH809" s="75"/>
      <c r="AI809" s="75"/>
      <c r="AJ809" s="75"/>
      <c r="AK809" s="75"/>
      <c r="AL809" s="75"/>
      <c r="AM809" s="75"/>
      <c r="AO809" s="75"/>
      <c r="AP809" s="75"/>
      <c r="AQ809" s="75"/>
      <c r="AR809" s="75"/>
      <c r="AS809" s="75"/>
      <c r="AT809" s="75"/>
      <c r="AU809" s="75"/>
      <c r="AV809" s="75"/>
      <c r="AW809" s="75"/>
    </row>
    <row r="810" spans="1:49">
      <c r="A810" s="69">
        <v>34001</v>
      </c>
      <c r="B810" s="82">
        <v>1.3599999999999999E-2</v>
      </c>
      <c r="C810" s="65">
        <v>7.2099999999999997E-2</v>
      </c>
      <c r="D810" s="65">
        <v>5.4999999999999997E-3</v>
      </c>
      <c r="E810" s="65">
        <v>6.4249999999999993E-3</v>
      </c>
      <c r="F810" s="65">
        <v>6.5833333333333334E-3</v>
      </c>
      <c r="G810" s="65">
        <v>6.5041666666666668E-3</v>
      </c>
      <c r="H810" s="65">
        <v>6.7039166666666671E-3</v>
      </c>
      <c r="I810" s="65">
        <f t="shared" si="132"/>
        <v>8.0999999999999996E-3</v>
      </c>
      <c r="J810" s="65">
        <f t="shared" si="136"/>
        <v>7.0958333333333325E-3</v>
      </c>
      <c r="K810" s="65">
        <f t="shared" si="137"/>
        <v>6.5396083333333327E-2</v>
      </c>
      <c r="L810" s="73">
        <f t="shared" si="133"/>
        <v>0.10681728475677787</v>
      </c>
      <c r="M810" s="73">
        <f t="shared" si="134"/>
        <v>6.6000000000000003E-2</v>
      </c>
      <c r="N810" s="73">
        <f t="shared" si="138"/>
        <v>7.8050000000000008E-2</v>
      </c>
      <c r="O810" s="74">
        <f t="shared" si="135"/>
        <v>4.0817284756777872E-2</v>
      </c>
      <c r="P810" s="73">
        <f t="shared" si="139"/>
        <v>2.8767284756777867E-2</v>
      </c>
      <c r="Q810" s="73">
        <f t="shared" si="140"/>
        <v>0.27878305173742657</v>
      </c>
      <c r="R810" s="73">
        <f t="shared" si="141"/>
        <v>8.0447000000000005E-2</v>
      </c>
      <c r="S810" s="74">
        <f t="shared" si="142"/>
        <v>0.19833605173742658</v>
      </c>
      <c r="U810" s="75"/>
      <c r="V810" s="75"/>
      <c r="W810" s="75"/>
      <c r="X810" s="75"/>
      <c r="Y810" s="75"/>
      <c r="Z810" s="75"/>
      <c r="AA810" s="75"/>
      <c r="AB810" s="75"/>
      <c r="AC810" s="75"/>
      <c r="AE810" s="75"/>
      <c r="AF810" s="75"/>
      <c r="AG810" s="75"/>
      <c r="AH810" s="75"/>
      <c r="AI810" s="75"/>
      <c r="AJ810" s="75"/>
      <c r="AK810" s="75"/>
      <c r="AL810" s="75"/>
      <c r="AM810" s="75"/>
      <c r="AO810" s="75"/>
      <c r="AP810" s="75"/>
      <c r="AQ810" s="75"/>
      <c r="AR810" s="75"/>
      <c r="AS810" s="75"/>
      <c r="AT810" s="75"/>
      <c r="AU810" s="75"/>
      <c r="AV810" s="75"/>
      <c r="AW810" s="75"/>
    </row>
    <row r="811" spans="1:49">
      <c r="A811" s="69">
        <v>34029</v>
      </c>
      <c r="B811" s="82">
        <v>2.1100000000000001E-2</v>
      </c>
      <c r="C811" s="65">
        <v>1.7999999999999999E-2</v>
      </c>
      <c r="D811" s="65">
        <v>6.3E-3</v>
      </c>
      <c r="E811" s="65">
        <v>6.3166666666666675E-3</v>
      </c>
      <c r="F811" s="65">
        <v>6.4333333333333334E-3</v>
      </c>
      <c r="G811" s="65">
        <v>6.3749999999999996E-3</v>
      </c>
      <c r="H811" s="65">
        <v>6.5854999999999993E-3</v>
      </c>
      <c r="I811" s="65">
        <f t="shared" si="132"/>
        <v>1.4800000000000001E-2</v>
      </c>
      <c r="J811" s="65">
        <f t="shared" si="136"/>
        <v>1.4725000000000002E-2</v>
      </c>
      <c r="K811" s="65">
        <f t="shared" si="137"/>
        <v>1.1414499999999999E-2</v>
      </c>
      <c r="L811" s="73">
        <f t="shared" si="133"/>
        <v>0.15253021564873137</v>
      </c>
      <c r="M811" s="73">
        <f t="shared" si="134"/>
        <v>7.5600000000000001E-2</v>
      </c>
      <c r="N811" s="73">
        <f t="shared" si="138"/>
        <v>7.6499999999999999E-2</v>
      </c>
      <c r="O811" s="74">
        <f t="shared" si="135"/>
        <v>7.693021564873137E-2</v>
      </c>
      <c r="P811" s="73">
        <f t="shared" si="139"/>
        <v>7.6030215648731372E-2</v>
      </c>
      <c r="Q811" s="73">
        <f t="shared" si="140"/>
        <v>0.32068697034462867</v>
      </c>
      <c r="R811" s="73">
        <f t="shared" si="141"/>
        <v>7.9025999999999985E-2</v>
      </c>
      <c r="S811" s="74">
        <f t="shared" si="142"/>
        <v>0.24166097034462869</v>
      </c>
      <c r="U811" s="75"/>
      <c r="V811" s="75"/>
      <c r="W811" s="75"/>
      <c r="X811" s="75"/>
      <c r="Y811" s="75"/>
      <c r="Z811" s="75"/>
      <c r="AA811" s="75"/>
      <c r="AB811" s="75"/>
      <c r="AC811" s="75"/>
      <c r="AE811" s="75"/>
      <c r="AF811" s="75"/>
      <c r="AG811" s="75"/>
      <c r="AH811" s="75"/>
      <c r="AI811" s="75"/>
      <c r="AJ811" s="75"/>
      <c r="AK811" s="75"/>
      <c r="AL811" s="75"/>
      <c r="AM811" s="75"/>
      <c r="AO811" s="75"/>
      <c r="AP811" s="75"/>
      <c r="AQ811" s="75"/>
      <c r="AR811" s="75"/>
      <c r="AS811" s="75"/>
      <c r="AT811" s="75"/>
      <c r="AU811" s="75"/>
      <c r="AV811" s="75"/>
      <c r="AW811" s="75"/>
    </row>
    <row r="812" spans="1:49">
      <c r="A812" s="69">
        <v>34060</v>
      </c>
      <c r="B812" s="82">
        <v>-2.4199999999999999E-2</v>
      </c>
      <c r="C812" s="65">
        <v>-2.6999999999999993E-3</v>
      </c>
      <c r="D812" s="65">
        <v>5.7000000000000002E-3</v>
      </c>
      <c r="E812" s="65">
        <v>6.2166666666666672E-3</v>
      </c>
      <c r="F812" s="65">
        <v>6.3499999999999997E-3</v>
      </c>
      <c r="G812" s="65">
        <v>6.2833333333333343E-3</v>
      </c>
      <c r="H812" s="65">
        <v>6.514666666666666E-3</v>
      </c>
      <c r="I812" s="65">
        <f t="shared" si="132"/>
        <v>-2.9899999999999999E-2</v>
      </c>
      <c r="J812" s="65">
        <f t="shared" si="136"/>
        <v>-3.0483333333333335E-2</v>
      </c>
      <c r="K812" s="65">
        <f t="shared" si="137"/>
        <v>-9.2146666666666661E-3</v>
      </c>
      <c r="L812" s="73">
        <f t="shared" si="133"/>
        <v>9.2518927948350482E-2</v>
      </c>
      <c r="M812" s="73">
        <f t="shared" si="134"/>
        <v>6.8400000000000002E-2</v>
      </c>
      <c r="N812" s="73">
        <f t="shared" si="138"/>
        <v>7.5400000000000009E-2</v>
      </c>
      <c r="O812" s="74">
        <f t="shared" si="135"/>
        <v>2.411892794835048E-2</v>
      </c>
      <c r="P812" s="73">
        <f t="shared" si="139"/>
        <v>1.7118927948350474E-2</v>
      </c>
      <c r="Q812" s="73">
        <f t="shared" si="140"/>
        <v>0.23731434055866418</v>
      </c>
      <c r="R812" s="73">
        <f t="shared" si="141"/>
        <v>7.8175999999999995E-2</v>
      </c>
      <c r="S812" s="74">
        <f t="shared" si="142"/>
        <v>0.15913834055866419</v>
      </c>
      <c r="U812" s="75"/>
      <c r="V812" s="75"/>
      <c r="W812" s="75"/>
      <c r="X812" s="75"/>
      <c r="Y812" s="75"/>
      <c r="Z812" s="75"/>
      <c r="AA812" s="75"/>
      <c r="AB812" s="75"/>
      <c r="AC812" s="75"/>
      <c r="AE812" s="75"/>
      <c r="AF812" s="75"/>
      <c r="AG812" s="75"/>
      <c r="AH812" s="75"/>
      <c r="AI812" s="75"/>
      <c r="AJ812" s="75"/>
      <c r="AK812" s="75"/>
      <c r="AL812" s="75"/>
      <c r="AM812" s="75"/>
      <c r="AO812" s="75"/>
      <c r="AP812" s="75"/>
      <c r="AQ812" s="75"/>
      <c r="AR812" s="75"/>
      <c r="AS812" s="75"/>
      <c r="AT812" s="75"/>
      <c r="AU812" s="75"/>
      <c r="AV812" s="75"/>
      <c r="AW812" s="75"/>
    </row>
    <row r="813" spans="1:49">
      <c r="A813" s="69">
        <v>34090</v>
      </c>
      <c r="B813" s="82">
        <v>2.6800000000000001E-2</v>
      </c>
      <c r="C813" s="65">
        <v>-1.9099999999999999E-2</v>
      </c>
      <c r="D813" s="65">
        <v>5.1999999999999998E-3</v>
      </c>
      <c r="E813" s="65">
        <v>6.1916666666666665E-3</v>
      </c>
      <c r="F813" s="65">
        <v>6.3416666666666665E-3</v>
      </c>
      <c r="G813" s="65">
        <v>6.2666666666666669E-3</v>
      </c>
      <c r="H813" s="65">
        <v>6.5491666666666667E-3</v>
      </c>
      <c r="I813" s="65">
        <f t="shared" si="132"/>
        <v>2.1600000000000001E-2</v>
      </c>
      <c r="J813" s="65">
        <f t="shared" si="136"/>
        <v>2.0533333333333334E-2</v>
      </c>
      <c r="K813" s="65">
        <f t="shared" si="137"/>
        <v>-2.5649166666666667E-2</v>
      </c>
      <c r="L813" s="73">
        <f t="shared" si="133"/>
        <v>0.1163284259303079</v>
      </c>
      <c r="M813" s="73">
        <f t="shared" si="134"/>
        <v>6.2399999999999997E-2</v>
      </c>
      <c r="N813" s="73">
        <f t="shared" si="138"/>
        <v>7.5200000000000003E-2</v>
      </c>
      <c r="O813" s="74">
        <f t="shared" si="135"/>
        <v>5.3928425930307902E-2</v>
      </c>
      <c r="P813" s="73">
        <f t="shared" si="139"/>
        <v>4.1128425930307896E-2</v>
      </c>
      <c r="Q813" s="73">
        <f t="shared" si="140"/>
        <v>0.21550489399498574</v>
      </c>
      <c r="R813" s="73">
        <f t="shared" si="141"/>
        <v>7.8589999999999993E-2</v>
      </c>
      <c r="S813" s="74">
        <f t="shared" si="142"/>
        <v>0.13691489399498574</v>
      </c>
      <c r="U813" s="75"/>
      <c r="V813" s="75"/>
      <c r="W813" s="75"/>
      <c r="X813" s="75"/>
      <c r="Y813" s="75"/>
      <c r="Z813" s="75"/>
      <c r="AA813" s="75"/>
      <c r="AB813" s="75"/>
      <c r="AC813" s="75"/>
      <c r="AE813" s="75"/>
      <c r="AF813" s="75"/>
      <c r="AG813" s="75"/>
      <c r="AH813" s="75"/>
      <c r="AI813" s="75"/>
      <c r="AJ813" s="75"/>
      <c r="AK813" s="75"/>
      <c r="AL813" s="75"/>
      <c r="AM813" s="75"/>
      <c r="AO813" s="75"/>
      <c r="AP813" s="75"/>
      <c r="AQ813" s="75"/>
      <c r="AR813" s="75"/>
      <c r="AS813" s="75"/>
      <c r="AT813" s="75"/>
      <c r="AU813" s="75"/>
      <c r="AV813" s="75"/>
      <c r="AW813" s="75"/>
    </row>
    <row r="814" spans="1:49">
      <c r="A814" s="69">
        <v>34121</v>
      </c>
      <c r="B814" s="82">
        <v>2.8999999999999998E-3</v>
      </c>
      <c r="C814" s="65">
        <v>4.6300000000000001E-2</v>
      </c>
      <c r="D814" s="65">
        <v>6.1999999999999998E-3</v>
      </c>
      <c r="E814" s="65">
        <v>6.1083333333333337E-3</v>
      </c>
      <c r="F814" s="65">
        <v>6.2583333333333336E-3</v>
      </c>
      <c r="G814" s="65">
        <v>6.1833333333333341E-3</v>
      </c>
      <c r="H814" s="65">
        <v>6.4693333333333339E-3</v>
      </c>
      <c r="I814" s="65">
        <f t="shared" si="132"/>
        <v>-3.3E-3</v>
      </c>
      <c r="J814" s="65">
        <f t="shared" si="136"/>
        <v>-3.2833333333333343E-3</v>
      </c>
      <c r="K814" s="65">
        <f t="shared" si="137"/>
        <v>3.9830666666666667E-2</v>
      </c>
      <c r="L814" s="73">
        <f t="shared" si="133"/>
        <v>0.13649962274439709</v>
      </c>
      <c r="M814" s="73">
        <f t="shared" si="134"/>
        <v>7.4399999999999994E-2</v>
      </c>
      <c r="N814" s="73">
        <f t="shared" si="138"/>
        <v>7.4200000000000016E-2</v>
      </c>
      <c r="O814" s="74">
        <f t="shared" si="135"/>
        <v>6.2099622744397093E-2</v>
      </c>
      <c r="P814" s="73">
        <f t="shared" si="139"/>
        <v>6.2299622744397071E-2</v>
      </c>
      <c r="Q814" s="73">
        <f t="shared" si="140"/>
        <v>0.25409996113495126</v>
      </c>
      <c r="R814" s="73">
        <f t="shared" si="141"/>
        <v>7.7632000000000007E-2</v>
      </c>
      <c r="S814" s="74">
        <f t="shared" si="142"/>
        <v>0.17646796113495125</v>
      </c>
      <c r="U814" s="75"/>
      <c r="V814" s="75"/>
      <c r="W814" s="75"/>
      <c r="X814" s="75"/>
      <c r="Y814" s="75"/>
      <c r="Z814" s="75"/>
      <c r="AA814" s="75"/>
      <c r="AB814" s="75"/>
      <c r="AC814" s="75"/>
      <c r="AE814" s="75"/>
      <c r="AF814" s="75"/>
      <c r="AG814" s="75"/>
      <c r="AH814" s="75"/>
      <c r="AI814" s="75"/>
      <c r="AJ814" s="75"/>
      <c r="AK814" s="75"/>
      <c r="AL814" s="75"/>
      <c r="AM814" s="75"/>
      <c r="AO814" s="75"/>
      <c r="AP814" s="75"/>
      <c r="AQ814" s="75"/>
      <c r="AR814" s="75"/>
      <c r="AS814" s="75"/>
      <c r="AT814" s="75"/>
      <c r="AU814" s="75"/>
      <c r="AV814" s="75"/>
      <c r="AW814" s="75"/>
    </row>
    <row r="815" spans="1:49">
      <c r="A815" s="69">
        <v>34151</v>
      </c>
      <c r="B815" s="82">
        <v>-4.0000000000000001E-3</v>
      </c>
      <c r="C815" s="65">
        <v>2.2599999999999999E-2</v>
      </c>
      <c r="D815" s="65">
        <v>5.4000000000000003E-3</v>
      </c>
      <c r="E815" s="65">
        <v>5.9750000000000003E-3</v>
      </c>
      <c r="F815" s="65">
        <v>6.1249999999999994E-3</v>
      </c>
      <c r="G815" s="65">
        <v>6.0499999999999998E-3</v>
      </c>
      <c r="H815" s="65">
        <v>6.284500000000001E-3</v>
      </c>
      <c r="I815" s="65">
        <f t="shared" si="132"/>
        <v>-9.4000000000000004E-3</v>
      </c>
      <c r="J815" s="65">
        <f t="shared" si="136"/>
        <v>-1.005E-2</v>
      </c>
      <c r="K815" s="65">
        <f t="shared" si="137"/>
        <v>1.6315499999999997E-2</v>
      </c>
      <c r="L815" s="73">
        <f t="shared" si="133"/>
        <v>8.7475861517359199E-2</v>
      </c>
      <c r="M815" s="73">
        <f t="shared" si="134"/>
        <v>6.4799999999999996E-2</v>
      </c>
      <c r="N815" s="73">
        <f t="shared" si="138"/>
        <v>7.2599999999999998E-2</v>
      </c>
      <c r="O815" s="74">
        <f t="shared" si="135"/>
        <v>2.2675861517359203E-2</v>
      </c>
      <c r="P815" s="73">
        <f t="shared" si="139"/>
        <v>1.4875861517359201E-2</v>
      </c>
      <c r="Q815" s="73">
        <f t="shared" si="140"/>
        <v>0.18854737743892591</v>
      </c>
      <c r="R815" s="73">
        <f t="shared" si="141"/>
        <v>7.5414000000000009E-2</v>
      </c>
      <c r="S815" s="74">
        <f t="shared" si="142"/>
        <v>0.1131333774389259</v>
      </c>
      <c r="U815" s="75"/>
      <c r="V815" s="75"/>
      <c r="W815" s="75"/>
      <c r="X815" s="75"/>
      <c r="Y815" s="75"/>
      <c r="Z815" s="75"/>
      <c r="AA815" s="75"/>
      <c r="AB815" s="75"/>
      <c r="AC815" s="75"/>
      <c r="AE815" s="75"/>
      <c r="AF815" s="75"/>
      <c r="AG815" s="75"/>
      <c r="AH815" s="75"/>
      <c r="AI815" s="75"/>
      <c r="AJ815" s="75"/>
      <c r="AK815" s="75"/>
      <c r="AL815" s="75"/>
      <c r="AM815" s="75"/>
      <c r="AO815" s="75"/>
      <c r="AP815" s="75"/>
      <c r="AQ815" s="75"/>
      <c r="AR815" s="75"/>
      <c r="AS815" s="75"/>
      <c r="AT815" s="75"/>
      <c r="AU815" s="75"/>
      <c r="AV815" s="75"/>
      <c r="AW815" s="75"/>
    </row>
    <row r="816" spans="1:49">
      <c r="A816" s="69">
        <v>34182</v>
      </c>
      <c r="B816" s="82">
        <v>3.7900000000000003E-2</v>
      </c>
      <c r="C816" s="65">
        <v>4.8399999999999999E-2</v>
      </c>
      <c r="D816" s="65">
        <v>5.5999999999999991E-3</v>
      </c>
      <c r="E816" s="65">
        <v>5.7083333333333326E-3</v>
      </c>
      <c r="F816" s="65">
        <v>5.8833333333333324E-3</v>
      </c>
      <c r="G816" s="65">
        <v>5.7958333333333334E-3</v>
      </c>
      <c r="H816" s="65">
        <v>6.0587500000000008E-3</v>
      </c>
      <c r="I816" s="65">
        <f t="shared" si="132"/>
        <v>3.2300000000000002E-2</v>
      </c>
      <c r="J816" s="65">
        <f t="shared" si="136"/>
        <v>3.210416666666667E-2</v>
      </c>
      <c r="K816" s="65">
        <f t="shared" si="137"/>
        <v>4.2341249999999997E-2</v>
      </c>
      <c r="L816" s="73">
        <f t="shared" si="133"/>
        <v>0.15231362600190623</v>
      </c>
      <c r="M816" s="73">
        <f t="shared" si="134"/>
        <v>6.7199999999999982E-2</v>
      </c>
      <c r="N816" s="73">
        <f t="shared" si="138"/>
        <v>6.9550000000000001E-2</v>
      </c>
      <c r="O816" s="74">
        <f t="shared" si="135"/>
        <v>8.5113626001906251E-2</v>
      </c>
      <c r="P816" s="73">
        <f t="shared" si="139"/>
        <v>8.2763626001906232E-2</v>
      </c>
      <c r="Q816" s="73">
        <f t="shared" si="140"/>
        <v>0.25536275489317961</v>
      </c>
      <c r="R816" s="73">
        <f t="shared" si="141"/>
        <v>7.2705000000000006E-2</v>
      </c>
      <c r="S816" s="74">
        <f t="shared" si="142"/>
        <v>0.18265775489317959</v>
      </c>
      <c r="U816" s="75"/>
      <c r="V816" s="75"/>
      <c r="W816" s="75"/>
      <c r="X816" s="75"/>
      <c r="Y816" s="75"/>
      <c r="Z816" s="75"/>
      <c r="AA816" s="75"/>
      <c r="AB816" s="75"/>
      <c r="AC816" s="75"/>
      <c r="AE816" s="75"/>
      <c r="AF816" s="75"/>
      <c r="AG816" s="75"/>
      <c r="AH816" s="75"/>
      <c r="AI816" s="75"/>
      <c r="AJ816" s="75"/>
      <c r="AK816" s="75"/>
      <c r="AL816" s="75"/>
      <c r="AM816" s="75"/>
      <c r="AO816" s="75"/>
      <c r="AP816" s="75"/>
      <c r="AQ816" s="75"/>
      <c r="AR816" s="75"/>
      <c r="AS816" s="75"/>
      <c r="AT816" s="75"/>
      <c r="AU816" s="75"/>
      <c r="AV816" s="75"/>
      <c r="AW816" s="75"/>
    </row>
    <row r="817" spans="1:49">
      <c r="A817" s="69">
        <v>34213</v>
      </c>
      <c r="B817" s="82">
        <v>-7.7000000000000002E-3</v>
      </c>
      <c r="C817" s="65">
        <v>-2E-3</v>
      </c>
      <c r="D817" s="65">
        <v>5.0000000000000001E-3</v>
      </c>
      <c r="E817" s="65">
        <v>5.5500000000000002E-3</v>
      </c>
      <c r="F817" s="65">
        <v>5.7083333333333326E-3</v>
      </c>
      <c r="G817" s="65">
        <v>5.6291666666666677E-3</v>
      </c>
      <c r="H817" s="65">
        <v>5.8635000000000007E-3</v>
      </c>
      <c r="I817" s="65">
        <f t="shared" si="132"/>
        <v>-1.2699999999999999E-2</v>
      </c>
      <c r="J817" s="65">
        <f t="shared" si="136"/>
        <v>-1.3329166666666668E-2</v>
      </c>
      <c r="K817" s="65">
        <f t="shared" si="137"/>
        <v>-7.8635000000000007E-3</v>
      </c>
      <c r="L817" s="73">
        <f t="shared" si="133"/>
        <v>0.13010556540985507</v>
      </c>
      <c r="M817" s="73">
        <f t="shared" si="134"/>
        <v>0.06</v>
      </c>
      <c r="N817" s="73">
        <f t="shared" si="138"/>
        <v>6.7550000000000013E-2</v>
      </c>
      <c r="O817" s="74">
        <f t="shared" si="135"/>
        <v>7.0105565409855075E-2</v>
      </c>
      <c r="P817" s="73">
        <f t="shared" si="139"/>
        <v>6.255556540985506E-2</v>
      </c>
      <c r="Q817" s="73">
        <f t="shared" si="140"/>
        <v>0.24377249020489677</v>
      </c>
      <c r="R817" s="73">
        <f t="shared" si="141"/>
        <v>7.0362000000000008E-2</v>
      </c>
      <c r="S817" s="74">
        <f t="shared" si="142"/>
        <v>0.17341049020489677</v>
      </c>
      <c r="U817" s="75"/>
      <c r="V817" s="75"/>
      <c r="W817" s="75"/>
      <c r="X817" s="75"/>
      <c r="Y817" s="75"/>
      <c r="Z817" s="75"/>
      <c r="AA817" s="75"/>
      <c r="AB817" s="75"/>
      <c r="AC817" s="75"/>
      <c r="AE817" s="75"/>
      <c r="AF817" s="75"/>
      <c r="AG817" s="75"/>
      <c r="AH817" s="75"/>
      <c r="AI817" s="75"/>
      <c r="AJ817" s="75"/>
      <c r="AK817" s="75"/>
      <c r="AL817" s="75"/>
      <c r="AM817" s="75"/>
      <c r="AO817" s="75"/>
      <c r="AP817" s="75"/>
      <c r="AQ817" s="75"/>
      <c r="AR817" s="75"/>
      <c r="AS817" s="75"/>
      <c r="AT817" s="75"/>
      <c r="AU817" s="75"/>
      <c r="AV817" s="75"/>
      <c r="AW817" s="75"/>
    </row>
    <row r="818" spans="1:49">
      <c r="A818" s="69">
        <v>34243</v>
      </c>
      <c r="B818" s="82">
        <v>2.07E-2</v>
      </c>
      <c r="C818" s="65">
        <v>-2.1000000000000003E-3</v>
      </c>
      <c r="D818" s="65">
        <v>4.8999999999999998E-3</v>
      </c>
      <c r="E818" s="65">
        <v>5.5583333333333327E-3</v>
      </c>
      <c r="F818" s="65">
        <v>5.7250000000000001E-3</v>
      </c>
      <c r="G818" s="65">
        <v>5.6416666666666672E-3</v>
      </c>
      <c r="H818" s="65">
        <v>5.8567500000000008E-3</v>
      </c>
      <c r="I818" s="65">
        <f t="shared" si="132"/>
        <v>1.5800000000000002E-2</v>
      </c>
      <c r="J818" s="65">
        <f t="shared" si="136"/>
        <v>1.5058333333333333E-2</v>
      </c>
      <c r="K818" s="65">
        <f t="shared" si="137"/>
        <v>-7.956750000000002E-3</v>
      </c>
      <c r="L818" s="73">
        <f t="shared" si="133"/>
        <v>0.14947558606261979</v>
      </c>
      <c r="M818" s="73">
        <f t="shared" si="134"/>
        <v>5.8799999999999998E-2</v>
      </c>
      <c r="N818" s="73">
        <f t="shared" si="138"/>
        <v>6.770000000000001E-2</v>
      </c>
      <c r="O818" s="74">
        <f t="shared" si="135"/>
        <v>9.0675586062619801E-2</v>
      </c>
      <c r="P818" s="73">
        <f t="shared" si="139"/>
        <v>8.1775586062619782E-2</v>
      </c>
      <c r="Q818" s="73">
        <f t="shared" si="140"/>
        <v>0.2529381869326337</v>
      </c>
      <c r="R818" s="73">
        <f t="shared" si="141"/>
        <v>7.028100000000001E-2</v>
      </c>
      <c r="S818" s="74">
        <f t="shared" si="142"/>
        <v>0.18265718693263369</v>
      </c>
      <c r="U818" s="75"/>
      <c r="V818" s="75"/>
      <c r="W818" s="75"/>
      <c r="X818" s="75"/>
      <c r="Y818" s="75"/>
      <c r="Z818" s="75"/>
      <c r="AA818" s="75"/>
      <c r="AB818" s="75"/>
      <c r="AC818" s="75"/>
      <c r="AE818" s="75"/>
      <c r="AF818" s="75"/>
      <c r="AG818" s="75"/>
      <c r="AH818" s="75"/>
      <c r="AI818" s="75"/>
      <c r="AJ818" s="75"/>
      <c r="AK818" s="75"/>
      <c r="AL818" s="75"/>
      <c r="AM818" s="75"/>
      <c r="AO818" s="75"/>
      <c r="AP818" s="75"/>
      <c r="AQ818" s="75"/>
      <c r="AR818" s="75"/>
      <c r="AS818" s="75"/>
      <c r="AT818" s="75"/>
      <c r="AU818" s="75"/>
      <c r="AV818" s="75"/>
      <c r="AW818" s="75"/>
    </row>
    <row r="819" spans="1:49">
      <c r="A819" s="69">
        <v>34274</v>
      </c>
      <c r="B819" s="82">
        <v>-9.4999999999999998E-3</v>
      </c>
      <c r="C819" s="65">
        <v>-5.0700000000000002E-2</v>
      </c>
      <c r="D819" s="65">
        <v>5.3E-3</v>
      </c>
      <c r="E819" s="65">
        <v>5.7749999999999998E-3</v>
      </c>
      <c r="F819" s="65">
        <v>5.9333333333333339E-3</v>
      </c>
      <c r="G819" s="65">
        <v>5.8541666666666672E-3</v>
      </c>
      <c r="H819" s="65">
        <v>6.0670833333333332E-3</v>
      </c>
      <c r="I819" s="65">
        <f t="shared" si="132"/>
        <v>-1.4800000000000001E-2</v>
      </c>
      <c r="J819" s="65">
        <f t="shared" si="136"/>
        <v>-1.5354166666666667E-2</v>
      </c>
      <c r="K819" s="65">
        <f t="shared" si="137"/>
        <v>-5.6767083333333336E-2</v>
      </c>
      <c r="L819" s="73">
        <f t="shared" si="133"/>
        <v>0.10101108983176244</v>
      </c>
      <c r="M819" s="73">
        <f t="shared" si="134"/>
        <v>6.3600000000000004E-2</v>
      </c>
      <c r="N819" s="73">
        <f t="shared" si="138"/>
        <v>7.0250000000000007E-2</v>
      </c>
      <c r="O819" s="74">
        <f t="shared" si="135"/>
        <v>3.7411089831762431E-2</v>
      </c>
      <c r="P819" s="73">
        <f t="shared" si="139"/>
        <v>3.0761089831762428E-2</v>
      </c>
      <c r="Q819" s="73">
        <f t="shared" si="140"/>
        <v>0.19120102238873238</v>
      </c>
      <c r="R819" s="73">
        <f t="shared" si="141"/>
        <v>7.2804999999999995E-2</v>
      </c>
      <c r="S819" s="74">
        <f t="shared" si="142"/>
        <v>0.11839602238873238</v>
      </c>
      <c r="U819" s="75"/>
      <c r="V819" s="75"/>
      <c r="W819" s="75"/>
      <c r="X819" s="75"/>
      <c r="Y819" s="75"/>
      <c r="Z819" s="75"/>
      <c r="AA819" s="75"/>
      <c r="AB819" s="75"/>
      <c r="AC819" s="75"/>
      <c r="AE819" s="75"/>
      <c r="AF819" s="75"/>
      <c r="AG819" s="75"/>
      <c r="AH819" s="75"/>
      <c r="AI819" s="75"/>
      <c r="AJ819" s="75"/>
      <c r="AK819" s="75"/>
      <c r="AL819" s="75"/>
      <c r="AM819" s="75"/>
      <c r="AO819" s="75"/>
      <c r="AP819" s="75"/>
      <c r="AQ819" s="75"/>
      <c r="AR819" s="75"/>
      <c r="AS819" s="75"/>
      <c r="AT819" s="75"/>
      <c r="AU819" s="75"/>
      <c r="AV819" s="75"/>
      <c r="AW819" s="75"/>
    </row>
    <row r="820" spans="1:49">
      <c r="A820" s="69">
        <v>34304</v>
      </c>
      <c r="B820" s="82">
        <v>1.21E-2</v>
      </c>
      <c r="C820" s="65">
        <v>-5.3E-3</v>
      </c>
      <c r="D820" s="65">
        <v>5.4999999999999997E-3</v>
      </c>
      <c r="E820" s="65">
        <v>5.7749999999999998E-3</v>
      </c>
      <c r="F820" s="65">
        <v>5.9333333333333339E-3</v>
      </c>
      <c r="G820" s="65">
        <v>5.8541666666666672E-3</v>
      </c>
      <c r="H820" s="65">
        <v>6.1131666666666661E-3</v>
      </c>
      <c r="I820" s="65">
        <f t="shared" si="132"/>
        <v>6.6E-3</v>
      </c>
      <c r="J820" s="65">
        <f t="shared" si="136"/>
        <v>6.2458333333333324E-3</v>
      </c>
      <c r="K820" s="65">
        <f t="shared" si="137"/>
        <v>-1.1413166666666665E-2</v>
      </c>
      <c r="L820" s="73">
        <f t="shared" si="133"/>
        <v>0.10079356319147137</v>
      </c>
      <c r="M820" s="73">
        <f t="shared" si="134"/>
        <v>6.6000000000000003E-2</v>
      </c>
      <c r="N820" s="73">
        <f t="shared" si="138"/>
        <v>7.0250000000000007E-2</v>
      </c>
      <c r="O820" s="74">
        <f t="shared" si="135"/>
        <v>3.4793563191471366E-2</v>
      </c>
      <c r="P820" s="73">
        <f t="shared" si="139"/>
        <v>3.0543563191471362E-2</v>
      </c>
      <c r="Q820" s="73">
        <f t="shared" si="140"/>
        <v>0.14393479143664001</v>
      </c>
      <c r="R820" s="73">
        <f t="shared" si="141"/>
        <v>7.3357999999999993E-2</v>
      </c>
      <c r="S820" s="74">
        <f t="shared" si="142"/>
        <v>7.0576791436640016E-2</v>
      </c>
      <c r="U820" s="75"/>
      <c r="V820" s="75"/>
      <c r="W820" s="75"/>
      <c r="X820" s="75"/>
      <c r="Y820" s="75"/>
      <c r="Z820" s="75"/>
      <c r="AA820" s="75"/>
      <c r="AB820" s="75"/>
      <c r="AC820" s="75"/>
      <c r="AE820" s="75"/>
      <c r="AF820" s="75"/>
      <c r="AG820" s="75"/>
      <c r="AH820" s="75"/>
      <c r="AI820" s="75"/>
      <c r="AJ820" s="75"/>
      <c r="AK820" s="75"/>
      <c r="AL820" s="75"/>
      <c r="AM820" s="75"/>
      <c r="AO820" s="75"/>
      <c r="AP820" s="75"/>
      <c r="AQ820" s="75"/>
      <c r="AR820" s="75"/>
      <c r="AS820" s="75"/>
      <c r="AT820" s="75"/>
      <c r="AU820" s="75"/>
      <c r="AV820" s="75"/>
      <c r="AW820" s="75"/>
    </row>
    <row r="821" spans="1:49">
      <c r="A821" s="69">
        <v>34335</v>
      </c>
      <c r="B821" s="82">
        <v>3.4000000000000002E-2</v>
      </c>
      <c r="C821" s="65">
        <v>7.1999999999999998E-3</v>
      </c>
      <c r="D821" s="65">
        <v>5.4999999999999997E-3</v>
      </c>
      <c r="E821" s="65">
        <v>5.7666666666666665E-3</v>
      </c>
      <c r="F821" s="65">
        <v>5.9333333333333339E-3</v>
      </c>
      <c r="G821" s="65">
        <v>5.8499999999999993E-3</v>
      </c>
      <c r="H821" s="65">
        <v>6.1104166666666668E-3</v>
      </c>
      <c r="I821" s="65">
        <f t="shared" si="132"/>
        <v>2.8500000000000004E-2</v>
      </c>
      <c r="J821" s="65">
        <f t="shared" si="136"/>
        <v>2.8150000000000001E-2</v>
      </c>
      <c r="K821" s="65">
        <f t="shared" si="137"/>
        <v>1.089583333333333E-3</v>
      </c>
      <c r="L821" s="73">
        <f t="shared" si="133"/>
        <v>0.12873913560093353</v>
      </c>
      <c r="M821" s="73">
        <f t="shared" si="134"/>
        <v>6.6000000000000003E-2</v>
      </c>
      <c r="N821" s="73">
        <f t="shared" si="138"/>
        <v>7.0199999999999985E-2</v>
      </c>
      <c r="O821" s="74">
        <f t="shared" si="135"/>
        <v>6.2739135600933527E-2</v>
      </c>
      <c r="P821" s="73">
        <f t="shared" si="139"/>
        <v>5.8539135600933545E-2</v>
      </c>
      <c r="Q821" s="73">
        <f t="shared" si="140"/>
        <v>0.13436164412226459</v>
      </c>
      <c r="R821" s="73">
        <f t="shared" si="141"/>
        <v>7.3325000000000001E-2</v>
      </c>
      <c r="S821" s="74">
        <f t="shared" si="142"/>
        <v>6.1036644122264588E-2</v>
      </c>
      <c r="U821" s="75"/>
      <c r="V821" s="75"/>
      <c r="W821" s="75"/>
      <c r="X821" s="75"/>
      <c r="Y821" s="75"/>
      <c r="Z821" s="75"/>
      <c r="AA821" s="75"/>
      <c r="AB821" s="75"/>
      <c r="AC821" s="75"/>
      <c r="AE821" s="75"/>
      <c r="AF821" s="75"/>
      <c r="AG821" s="75"/>
      <c r="AH821" s="75"/>
      <c r="AI821" s="75"/>
      <c r="AJ821" s="75"/>
      <c r="AK821" s="75"/>
      <c r="AL821" s="75"/>
      <c r="AM821" s="75"/>
      <c r="AO821" s="75"/>
      <c r="AP821" s="75"/>
      <c r="AQ821" s="75"/>
      <c r="AR821" s="75"/>
      <c r="AS821" s="75"/>
      <c r="AT821" s="75"/>
      <c r="AU821" s="75"/>
      <c r="AV821" s="75"/>
      <c r="AW821" s="75"/>
    </row>
    <row r="822" spans="1:49">
      <c r="A822" s="69">
        <v>34366</v>
      </c>
      <c r="B822" s="82">
        <v>-2.7099999999999999E-2</v>
      </c>
      <c r="C822" s="65">
        <v>-5.67E-2</v>
      </c>
      <c r="D822" s="65">
        <v>4.8999999999999998E-3</v>
      </c>
      <c r="E822" s="65">
        <v>5.8999999999999999E-3</v>
      </c>
      <c r="F822" s="65">
        <v>6.0750000000000005E-3</v>
      </c>
      <c r="G822" s="65">
        <v>5.9874999999999998E-3</v>
      </c>
      <c r="H822" s="65">
        <v>6.2052499999999998E-3</v>
      </c>
      <c r="I822" s="65">
        <f t="shared" si="132"/>
        <v>-3.2000000000000001E-2</v>
      </c>
      <c r="J822" s="65">
        <f t="shared" si="136"/>
        <v>-3.3087499999999999E-2</v>
      </c>
      <c r="K822" s="65">
        <f t="shared" si="137"/>
        <v>-6.2905249999999996E-2</v>
      </c>
      <c r="L822" s="73">
        <f t="shared" si="133"/>
        <v>8.3415849473311043E-2</v>
      </c>
      <c r="M822" s="73">
        <f t="shared" si="134"/>
        <v>5.8799999999999998E-2</v>
      </c>
      <c r="N822" s="73">
        <f t="shared" si="138"/>
        <v>7.1849999999999997E-2</v>
      </c>
      <c r="O822" s="74">
        <f t="shared" si="135"/>
        <v>2.4615849473311045E-2</v>
      </c>
      <c r="P822" s="73">
        <f t="shared" si="139"/>
        <v>1.1565849473311046E-2</v>
      </c>
      <c r="Q822" s="73">
        <f t="shared" si="140"/>
        <v>-1.9183481946347669E-3</v>
      </c>
      <c r="R822" s="73">
        <f t="shared" si="141"/>
        <v>7.4463000000000001E-2</v>
      </c>
      <c r="S822" s="74">
        <f t="shared" si="142"/>
        <v>-7.6381348194634768E-2</v>
      </c>
      <c r="U822" s="75"/>
      <c r="V822" s="75"/>
      <c r="W822" s="75"/>
      <c r="X822" s="75"/>
      <c r="Y822" s="75"/>
      <c r="Z822" s="75"/>
      <c r="AA822" s="75"/>
      <c r="AB822" s="75"/>
      <c r="AC822" s="75"/>
      <c r="AE822" s="75"/>
      <c r="AF822" s="75"/>
      <c r="AG822" s="75"/>
      <c r="AH822" s="75"/>
      <c r="AI822" s="75"/>
      <c r="AJ822" s="75"/>
      <c r="AK822" s="75"/>
      <c r="AL822" s="75"/>
      <c r="AM822" s="75"/>
      <c r="AO822" s="75"/>
      <c r="AP822" s="75"/>
      <c r="AQ822" s="75"/>
      <c r="AR822" s="75"/>
      <c r="AS822" s="75"/>
      <c r="AT822" s="75"/>
      <c r="AU822" s="75"/>
      <c r="AV822" s="75"/>
      <c r="AW822" s="75"/>
    </row>
    <row r="823" spans="1:49">
      <c r="A823" s="69">
        <v>34394</v>
      </c>
      <c r="B823" s="82">
        <v>-4.36E-2</v>
      </c>
      <c r="C823" s="65">
        <v>-3.3800000000000004E-2</v>
      </c>
      <c r="D823" s="65">
        <v>5.7999999999999996E-3</v>
      </c>
      <c r="E823" s="65">
        <v>5.8999999999999999E-3</v>
      </c>
      <c r="F823" s="65">
        <v>6.0750000000000005E-3</v>
      </c>
      <c r="G823" s="65">
        <v>5.9874999999999998E-3</v>
      </c>
      <c r="H823" s="65">
        <v>6.527666666666666E-3</v>
      </c>
      <c r="I823" s="65">
        <f t="shared" si="132"/>
        <v>-4.9399999999999999E-2</v>
      </c>
      <c r="J823" s="65">
        <f t="shared" si="136"/>
        <v>-4.95875E-2</v>
      </c>
      <c r="K823" s="65">
        <f t="shared" si="137"/>
        <v>-4.0327666666666671E-2</v>
      </c>
      <c r="L823" s="73">
        <f t="shared" si="133"/>
        <v>1.4767327819287912E-2</v>
      </c>
      <c r="M823" s="73">
        <f t="shared" si="134"/>
        <v>6.9599999999999995E-2</v>
      </c>
      <c r="N823" s="73">
        <f t="shared" si="138"/>
        <v>7.1849999999999997E-2</v>
      </c>
      <c r="O823" s="74">
        <f t="shared" si="135"/>
        <v>-5.4832672180712083E-2</v>
      </c>
      <c r="P823" s="73">
        <f t="shared" si="139"/>
        <v>-5.7082672180712085E-2</v>
      </c>
      <c r="Q823" s="73">
        <f t="shared" si="140"/>
        <v>-5.2704821243277244E-2</v>
      </c>
      <c r="R823" s="73">
        <f t="shared" si="141"/>
        <v>7.8331999999999985E-2</v>
      </c>
      <c r="S823" s="74">
        <f t="shared" si="142"/>
        <v>-0.13103682124327723</v>
      </c>
      <c r="U823" s="75"/>
      <c r="V823" s="75"/>
      <c r="W823" s="75"/>
      <c r="X823" s="75"/>
      <c r="Y823" s="75"/>
      <c r="Z823" s="75"/>
      <c r="AA823" s="75"/>
      <c r="AB823" s="75"/>
      <c r="AC823" s="75"/>
      <c r="AE823" s="75"/>
      <c r="AF823" s="75"/>
      <c r="AG823" s="75"/>
      <c r="AH823" s="75"/>
      <c r="AI823" s="75"/>
      <c r="AJ823" s="75"/>
      <c r="AK823" s="75"/>
      <c r="AL823" s="75"/>
      <c r="AM823" s="75"/>
      <c r="AO823" s="75"/>
      <c r="AP823" s="75"/>
      <c r="AQ823" s="75"/>
      <c r="AR823" s="75"/>
      <c r="AS823" s="75"/>
      <c r="AT823" s="75"/>
      <c r="AU823" s="75"/>
      <c r="AV823" s="75"/>
      <c r="AW823" s="75"/>
    </row>
    <row r="824" spans="1:49">
      <c r="A824" s="69">
        <v>34425</v>
      </c>
      <c r="B824" s="82">
        <v>1.2800000000000001E-2</v>
      </c>
      <c r="C824" s="65">
        <v>2.46E-2</v>
      </c>
      <c r="D824" s="65">
        <v>5.7000000000000002E-3</v>
      </c>
      <c r="E824" s="65">
        <v>6.2333333333333338E-3</v>
      </c>
      <c r="F824" s="65">
        <v>6.4083333333333336E-3</v>
      </c>
      <c r="G824" s="65">
        <v>6.3208333333333337E-3</v>
      </c>
      <c r="H824" s="65">
        <v>6.8514166666666662E-3</v>
      </c>
      <c r="I824" s="65">
        <f t="shared" si="132"/>
        <v>7.1000000000000004E-3</v>
      </c>
      <c r="J824" s="65">
        <f t="shared" si="136"/>
        <v>6.4791666666666669E-3</v>
      </c>
      <c r="K824" s="65">
        <f t="shared" si="137"/>
        <v>1.7748583333333335E-2</v>
      </c>
      <c r="L824" s="73">
        <f t="shared" si="133"/>
        <v>5.3244875605015896E-2</v>
      </c>
      <c r="M824" s="73">
        <f t="shared" si="134"/>
        <v>6.8400000000000002E-2</v>
      </c>
      <c r="N824" s="73">
        <f t="shared" si="138"/>
        <v>7.5850000000000001E-2</v>
      </c>
      <c r="O824" s="74">
        <f t="shared" si="135"/>
        <v>-1.5155124394984107E-2</v>
      </c>
      <c r="P824" s="73">
        <f t="shared" si="139"/>
        <v>-2.2605124394984105E-2</v>
      </c>
      <c r="Q824" s="73">
        <f t="shared" si="140"/>
        <v>-2.6773648697344554E-2</v>
      </c>
      <c r="R824" s="73">
        <f t="shared" si="141"/>
        <v>8.2216999999999998E-2</v>
      </c>
      <c r="S824" s="74">
        <f t="shared" si="142"/>
        <v>-0.10899064869734455</v>
      </c>
      <c r="U824" s="75"/>
      <c r="V824" s="75"/>
      <c r="W824" s="75"/>
      <c r="X824" s="75"/>
      <c r="Y824" s="75"/>
      <c r="Z824" s="75"/>
      <c r="AA824" s="75"/>
      <c r="AB824" s="75"/>
      <c r="AC824" s="75"/>
      <c r="AE824" s="75"/>
      <c r="AF824" s="75"/>
      <c r="AG824" s="75"/>
      <c r="AH824" s="75"/>
      <c r="AI824" s="75"/>
      <c r="AJ824" s="75"/>
      <c r="AK824" s="75"/>
      <c r="AL824" s="75"/>
      <c r="AM824" s="75"/>
      <c r="AO824" s="75"/>
      <c r="AP824" s="75"/>
      <c r="AQ824" s="75"/>
      <c r="AR824" s="75"/>
      <c r="AS824" s="75"/>
      <c r="AT824" s="75"/>
      <c r="AU824" s="75"/>
      <c r="AV824" s="75"/>
      <c r="AW824" s="75"/>
    </row>
    <row r="825" spans="1:49">
      <c r="A825" s="69">
        <v>34455</v>
      </c>
      <c r="B825" s="82">
        <v>1.6400000000000001E-2</v>
      </c>
      <c r="C825" s="65">
        <v>-2.6800000000000001E-2</v>
      </c>
      <c r="D825" s="65">
        <v>6.3E-3</v>
      </c>
      <c r="E825" s="65">
        <v>6.6583333333333338E-3</v>
      </c>
      <c r="F825" s="65">
        <v>6.8250000000000003E-3</v>
      </c>
      <c r="G825" s="65">
        <v>6.7416666666666666E-3</v>
      </c>
      <c r="H825" s="65">
        <v>6.9384999999999994E-3</v>
      </c>
      <c r="I825" s="65">
        <f t="shared" si="132"/>
        <v>1.0100000000000001E-2</v>
      </c>
      <c r="J825" s="65">
        <f t="shared" si="136"/>
        <v>9.6583333333333347E-3</v>
      </c>
      <c r="K825" s="65">
        <f t="shared" si="137"/>
        <v>-3.3738499999999998E-2</v>
      </c>
      <c r="L825" s="73">
        <f t="shared" si="133"/>
        <v>4.2577027235039422E-2</v>
      </c>
      <c r="M825" s="73">
        <f t="shared" si="134"/>
        <v>7.5600000000000001E-2</v>
      </c>
      <c r="N825" s="73">
        <f t="shared" si="138"/>
        <v>8.09E-2</v>
      </c>
      <c r="O825" s="74">
        <f t="shared" si="135"/>
        <v>-3.3022972764960579E-2</v>
      </c>
      <c r="P825" s="73">
        <f t="shared" si="139"/>
        <v>-3.8322972764960578E-2</v>
      </c>
      <c r="Q825" s="73">
        <f t="shared" si="140"/>
        <v>-3.441341106357021E-2</v>
      </c>
      <c r="R825" s="73">
        <f t="shared" si="141"/>
        <v>8.3261999999999989E-2</v>
      </c>
      <c r="S825" s="74">
        <f t="shared" si="142"/>
        <v>-0.1176754110635702</v>
      </c>
      <c r="U825" s="75"/>
      <c r="V825" s="75"/>
      <c r="W825" s="75"/>
      <c r="X825" s="75"/>
      <c r="Y825" s="75"/>
      <c r="Z825" s="75"/>
      <c r="AA825" s="75"/>
      <c r="AB825" s="75"/>
      <c r="AC825" s="75"/>
      <c r="AE825" s="75"/>
      <c r="AF825" s="75"/>
      <c r="AG825" s="75"/>
      <c r="AH825" s="75"/>
      <c r="AI825" s="75"/>
      <c r="AJ825" s="75"/>
      <c r="AK825" s="75"/>
      <c r="AL825" s="75"/>
      <c r="AM825" s="75"/>
      <c r="AO825" s="75"/>
      <c r="AP825" s="75"/>
      <c r="AQ825" s="75"/>
      <c r="AR825" s="75"/>
      <c r="AS825" s="75"/>
      <c r="AT825" s="75"/>
      <c r="AU825" s="75"/>
      <c r="AV825" s="75"/>
      <c r="AW825" s="75"/>
    </row>
    <row r="826" spans="1:49">
      <c r="A826" s="69">
        <v>34486</v>
      </c>
      <c r="B826" s="82">
        <v>-2.4500000000000001E-2</v>
      </c>
      <c r="C826" s="65">
        <v>2.0999999999999994E-3</v>
      </c>
      <c r="D826" s="65">
        <v>6.0999999999999995E-3</v>
      </c>
      <c r="E826" s="65">
        <v>6.6416666666666672E-3</v>
      </c>
      <c r="F826" s="65">
        <v>6.8083333333333329E-3</v>
      </c>
      <c r="G826" s="65">
        <v>6.7250000000000001E-3</v>
      </c>
      <c r="H826" s="65">
        <v>6.9234166666666663E-3</v>
      </c>
      <c r="I826" s="65">
        <f t="shared" si="132"/>
        <v>-3.0600000000000002E-2</v>
      </c>
      <c r="J826" s="65">
        <f t="shared" si="136"/>
        <v>-3.1225000000000003E-2</v>
      </c>
      <c r="K826" s="65">
        <f t="shared" si="137"/>
        <v>-4.8234166666666668E-3</v>
      </c>
      <c r="L826" s="73">
        <f t="shared" si="133"/>
        <v>1.4093020308885373E-2</v>
      </c>
      <c r="M826" s="73">
        <f t="shared" si="134"/>
        <v>7.3199999999999987E-2</v>
      </c>
      <c r="N826" s="73">
        <f t="shared" si="138"/>
        <v>8.0699999999999994E-2</v>
      </c>
      <c r="O826" s="74">
        <f t="shared" si="135"/>
        <v>-5.9106979691114614E-2</v>
      </c>
      <c r="P826" s="73">
        <f t="shared" si="139"/>
        <v>-6.6606979691114621E-2</v>
      </c>
      <c r="Q826" s="73">
        <f t="shared" si="140"/>
        <v>-7.5203745796428856E-2</v>
      </c>
      <c r="R826" s="73">
        <f t="shared" si="141"/>
        <v>8.3080999999999988E-2</v>
      </c>
      <c r="S826" s="74">
        <f t="shared" si="142"/>
        <v>-0.15828474579642884</v>
      </c>
      <c r="U826" s="75"/>
      <c r="V826" s="75"/>
      <c r="W826" s="75"/>
      <c r="X826" s="75"/>
      <c r="Y826" s="75"/>
      <c r="Z826" s="75"/>
      <c r="AA826" s="75"/>
      <c r="AB826" s="75"/>
      <c r="AC826" s="75"/>
      <c r="AE826" s="75"/>
      <c r="AF826" s="75"/>
      <c r="AG826" s="75"/>
      <c r="AH826" s="75"/>
      <c r="AI826" s="75"/>
      <c r="AJ826" s="75"/>
      <c r="AK826" s="75"/>
      <c r="AL826" s="75"/>
      <c r="AM826" s="75"/>
      <c r="AO826" s="75"/>
      <c r="AP826" s="75"/>
      <c r="AQ826" s="75"/>
      <c r="AR826" s="75"/>
      <c r="AS826" s="75"/>
      <c r="AT826" s="75"/>
      <c r="AU826" s="75"/>
      <c r="AV826" s="75"/>
      <c r="AW826" s="75"/>
    </row>
    <row r="827" spans="1:49">
      <c r="A827" s="69">
        <v>34516</v>
      </c>
      <c r="B827" s="82">
        <v>3.2800000000000003E-2</v>
      </c>
      <c r="C827" s="65">
        <v>3.3599999999999998E-2</v>
      </c>
      <c r="D827" s="65">
        <v>6.0000000000000001E-3</v>
      </c>
      <c r="E827" s="65">
        <v>6.7583333333333332E-3</v>
      </c>
      <c r="F827" s="65">
        <v>6.9249999999999997E-3</v>
      </c>
      <c r="G827" s="65">
        <v>6.841666666666666E-3</v>
      </c>
      <c r="H827" s="65">
        <v>7.0627500000000013E-3</v>
      </c>
      <c r="I827" s="65">
        <f t="shared" si="132"/>
        <v>2.6800000000000004E-2</v>
      </c>
      <c r="J827" s="65">
        <f t="shared" si="136"/>
        <v>2.5958333333333337E-2</v>
      </c>
      <c r="K827" s="65">
        <f t="shared" si="137"/>
        <v>2.6537249999999998E-2</v>
      </c>
      <c r="L827" s="73">
        <f t="shared" si="133"/>
        <v>5.1561517444795646E-2</v>
      </c>
      <c r="M827" s="73">
        <f t="shared" si="134"/>
        <v>7.2000000000000008E-2</v>
      </c>
      <c r="N827" s="73">
        <f t="shared" si="138"/>
        <v>8.2099999999999992E-2</v>
      </c>
      <c r="O827" s="74">
        <f t="shared" si="135"/>
        <v>-2.0438482555204363E-2</v>
      </c>
      <c r="P827" s="73">
        <f t="shared" si="139"/>
        <v>-3.0538482555204347E-2</v>
      </c>
      <c r="Q827" s="73">
        <f t="shared" si="140"/>
        <v>-6.5255810341471543E-2</v>
      </c>
      <c r="R827" s="73">
        <f t="shared" si="141"/>
        <v>8.4753000000000023E-2</v>
      </c>
      <c r="S827" s="74">
        <f t="shared" si="142"/>
        <v>-0.15000881034147157</v>
      </c>
      <c r="U827" s="75"/>
      <c r="V827" s="75"/>
      <c r="W827" s="75"/>
      <c r="X827" s="75"/>
      <c r="Y827" s="75"/>
      <c r="Z827" s="75"/>
      <c r="AA827" s="75"/>
      <c r="AB827" s="75"/>
      <c r="AC827" s="75"/>
      <c r="AE827" s="75"/>
      <c r="AF827" s="75"/>
      <c r="AG827" s="75"/>
      <c r="AH827" s="75"/>
      <c r="AI827" s="75"/>
      <c r="AJ827" s="75"/>
      <c r="AK827" s="75"/>
      <c r="AL827" s="75"/>
      <c r="AM827" s="75"/>
      <c r="AO827" s="75"/>
      <c r="AP827" s="75"/>
      <c r="AQ827" s="75"/>
      <c r="AR827" s="75"/>
      <c r="AS827" s="75"/>
      <c r="AT827" s="75"/>
      <c r="AU827" s="75"/>
      <c r="AV827" s="75"/>
      <c r="AW827" s="75"/>
    </row>
    <row r="828" spans="1:49">
      <c r="A828" s="69">
        <v>34547</v>
      </c>
      <c r="B828" s="82">
        <v>4.1000000000000002E-2</v>
      </c>
      <c r="C828" s="65">
        <v>-2.7999999999999995E-3</v>
      </c>
      <c r="D828" s="65">
        <v>6.6E-3</v>
      </c>
      <c r="E828" s="65">
        <v>6.7250000000000001E-3</v>
      </c>
      <c r="F828" s="65">
        <v>6.875E-3</v>
      </c>
      <c r="G828" s="65">
        <v>6.7999999999999996E-3</v>
      </c>
      <c r="H828" s="65">
        <v>7.0058333333333335E-3</v>
      </c>
      <c r="I828" s="65">
        <f t="shared" si="132"/>
        <v>3.44E-2</v>
      </c>
      <c r="J828" s="65">
        <f t="shared" si="136"/>
        <v>3.4200000000000001E-2</v>
      </c>
      <c r="K828" s="65">
        <f t="shared" si="137"/>
        <v>-9.8058333333333331E-3</v>
      </c>
      <c r="L828" s="73">
        <f t="shared" si="133"/>
        <v>5.470232166878497E-2</v>
      </c>
      <c r="M828" s="73">
        <f t="shared" si="134"/>
        <v>7.9199999999999993E-2</v>
      </c>
      <c r="N828" s="73">
        <f t="shared" si="138"/>
        <v>8.1599999999999992E-2</v>
      </c>
      <c r="O828" s="74">
        <f t="shared" si="135"/>
        <v>-2.4497678331215023E-2</v>
      </c>
      <c r="P828" s="73">
        <f t="shared" si="139"/>
        <v>-2.6897678331215022E-2</v>
      </c>
      <c r="Q828" s="73">
        <f t="shared" si="140"/>
        <v>-0.11090527858881671</v>
      </c>
      <c r="R828" s="73">
        <f t="shared" si="141"/>
        <v>8.4070000000000006E-2</v>
      </c>
      <c r="S828" s="74">
        <f t="shared" si="142"/>
        <v>-0.19497527858881672</v>
      </c>
      <c r="U828" s="75"/>
      <c r="V828" s="75"/>
      <c r="W828" s="75"/>
      <c r="X828" s="75"/>
      <c r="Y828" s="75"/>
      <c r="Z828" s="75"/>
      <c r="AA828" s="75"/>
      <c r="AB828" s="75"/>
      <c r="AC828" s="75"/>
      <c r="AE828" s="75"/>
      <c r="AF828" s="75"/>
      <c r="AG828" s="75"/>
      <c r="AH828" s="75"/>
      <c r="AI828" s="75"/>
      <c r="AJ828" s="75"/>
      <c r="AK828" s="75"/>
      <c r="AL828" s="75"/>
      <c r="AM828" s="75"/>
      <c r="AO828" s="75"/>
      <c r="AP828" s="75"/>
      <c r="AQ828" s="75"/>
      <c r="AR828" s="75"/>
      <c r="AS828" s="75"/>
      <c r="AT828" s="75"/>
      <c r="AU828" s="75"/>
      <c r="AV828" s="75"/>
      <c r="AW828" s="75"/>
    </row>
    <row r="829" spans="1:49">
      <c r="A829" s="69">
        <v>34578</v>
      </c>
      <c r="B829" s="82">
        <v>-2.4500000000000001E-2</v>
      </c>
      <c r="C829" s="65">
        <v>-2.5399999999999999E-2</v>
      </c>
      <c r="D829" s="65">
        <v>6.0999999999999995E-3</v>
      </c>
      <c r="E829" s="65">
        <v>6.9499999999999996E-3</v>
      </c>
      <c r="F829" s="65">
        <v>7.0750000000000006E-3</v>
      </c>
      <c r="G829" s="65">
        <v>7.0124999999999996E-3</v>
      </c>
      <c r="H829" s="65">
        <v>7.1869166666666661E-3</v>
      </c>
      <c r="I829" s="65">
        <f t="shared" si="132"/>
        <v>-3.0600000000000002E-2</v>
      </c>
      <c r="J829" s="65">
        <f t="shared" si="136"/>
        <v>-3.1512499999999999E-2</v>
      </c>
      <c r="K829" s="65">
        <f t="shared" si="137"/>
        <v>-3.2586916666666667E-2</v>
      </c>
      <c r="L829" s="73">
        <f t="shared" si="133"/>
        <v>3.6845827660888952E-2</v>
      </c>
      <c r="M829" s="73">
        <f t="shared" si="134"/>
        <v>7.3199999999999987E-2</v>
      </c>
      <c r="N829" s="73">
        <f t="shared" si="138"/>
        <v>8.4150000000000003E-2</v>
      </c>
      <c r="O829" s="74">
        <f t="shared" si="135"/>
        <v>-3.6354172339111035E-2</v>
      </c>
      <c r="P829" s="73">
        <f t="shared" si="139"/>
        <v>-4.730417233911105E-2</v>
      </c>
      <c r="Q829" s="73">
        <f t="shared" si="140"/>
        <v>-0.13175178808883847</v>
      </c>
      <c r="R829" s="73">
        <f t="shared" si="141"/>
        <v>8.6242999999999986E-2</v>
      </c>
      <c r="S829" s="74">
        <f t="shared" si="142"/>
        <v>-0.21799478808883846</v>
      </c>
      <c r="U829" s="75"/>
      <c r="V829" s="75"/>
      <c r="W829" s="75"/>
      <c r="X829" s="75"/>
      <c r="Y829" s="75"/>
      <c r="Z829" s="75"/>
      <c r="AA829" s="75"/>
      <c r="AB829" s="75"/>
      <c r="AC829" s="75"/>
      <c r="AE829" s="75"/>
      <c r="AF829" s="75"/>
      <c r="AG829" s="75"/>
      <c r="AH829" s="75"/>
      <c r="AI829" s="75"/>
      <c r="AJ829" s="75"/>
      <c r="AK829" s="75"/>
      <c r="AL829" s="75"/>
      <c r="AM829" s="75"/>
      <c r="AO829" s="75"/>
      <c r="AP829" s="75"/>
      <c r="AQ829" s="75"/>
      <c r="AR829" s="75"/>
      <c r="AS829" s="75"/>
      <c r="AT829" s="75"/>
      <c r="AU829" s="75"/>
      <c r="AV829" s="75"/>
      <c r="AW829" s="75"/>
    </row>
    <row r="830" spans="1:49">
      <c r="A830" s="69">
        <v>34608</v>
      </c>
      <c r="B830" s="82">
        <v>2.2499999999999999E-2</v>
      </c>
      <c r="C830" s="65">
        <v>8.6E-3</v>
      </c>
      <c r="D830" s="65">
        <v>6.6E-3</v>
      </c>
      <c r="E830" s="65">
        <v>7.1416666666666677E-3</v>
      </c>
      <c r="F830" s="65">
        <v>7.2583333333333345E-3</v>
      </c>
      <c r="G830" s="65">
        <v>7.2000000000000007E-3</v>
      </c>
      <c r="H830" s="65">
        <v>7.376999999999999E-3</v>
      </c>
      <c r="I830" s="65">
        <f t="shared" si="132"/>
        <v>1.5899999999999997E-2</v>
      </c>
      <c r="J830" s="65">
        <f t="shared" si="136"/>
        <v>1.5299999999999998E-2</v>
      </c>
      <c r="K830" s="65">
        <f t="shared" si="137"/>
        <v>1.223000000000001E-3</v>
      </c>
      <c r="L830" s="73">
        <f t="shared" si="133"/>
        <v>3.8674300757577162E-2</v>
      </c>
      <c r="M830" s="73">
        <f t="shared" si="134"/>
        <v>7.9199999999999993E-2</v>
      </c>
      <c r="N830" s="73">
        <f t="shared" si="138"/>
        <v>8.6400000000000005E-2</v>
      </c>
      <c r="O830" s="74">
        <f t="shared" si="135"/>
        <v>-4.052569924242283E-2</v>
      </c>
      <c r="P830" s="73">
        <f t="shared" si="139"/>
        <v>-4.7725699242422842E-2</v>
      </c>
      <c r="Q830" s="73">
        <f t="shared" si="140"/>
        <v>-0.12244198162782116</v>
      </c>
      <c r="R830" s="73">
        <f t="shared" si="141"/>
        <v>8.8523999999999992E-2</v>
      </c>
      <c r="S830" s="74">
        <f t="shared" si="142"/>
        <v>-0.21096598162782115</v>
      </c>
      <c r="U830" s="75"/>
      <c r="V830" s="75"/>
      <c r="W830" s="75"/>
      <c r="X830" s="75"/>
      <c r="Y830" s="75"/>
      <c r="Z830" s="75"/>
      <c r="AA830" s="75"/>
      <c r="AB830" s="75"/>
      <c r="AC830" s="75"/>
      <c r="AE830" s="75"/>
      <c r="AF830" s="75"/>
      <c r="AG830" s="75"/>
      <c r="AH830" s="75"/>
      <c r="AI830" s="75"/>
      <c r="AJ830" s="75"/>
      <c r="AK830" s="75"/>
      <c r="AL830" s="75"/>
      <c r="AM830" s="75"/>
      <c r="AO830" s="75"/>
      <c r="AP830" s="75"/>
      <c r="AQ830" s="75"/>
      <c r="AR830" s="75"/>
      <c r="AS830" s="75"/>
      <c r="AT830" s="75"/>
      <c r="AU830" s="75"/>
      <c r="AV830" s="75"/>
      <c r="AW830" s="75"/>
    </row>
    <row r="831" spans="1:49">
      <c r="A831" s="69">
        <v>34639</v>
      </c>
      <c r="B831" s="82">
        <v>-3.6400000000000002E-2</v>
      </c>
      <c r="C831" s="65">
        <v>-1.46E-2</v>
      </c>
      <c r="D831" s="65">
        <v>6.4000000000000003E-3</v>
      </c>
      <c r="E831" s="65">
        <v>7.2333333333333329E-3</v>
      </c>
      <c r="F831" s="65">
        <v>7.358333333333333E-3</v>
      </c>
      <c r="G831" s="65">
        <v>7.2958333333333321E-3</v>
      </c>
      <c r="H831" s="65">
        <v>7.4862499999999998E-3</v>
      </c>
      <c r="I831" s="65">
        <f t="shared" si="132"/>
        <v>-4.2800000000000005E-2</v>
      </c>
      <c r="J831" s="65">
        <f t="shared" si="136"/>
        <v>-4.3695833333333337E-2</v>
      </c>
      <c r="K831" s="65">
        <f t="shared" si="137"/>
        <v>-2.2086250000000002E-2</v>
      </c>
      <c r="L831" s="73">
        <f t="shared" si="133"/>
        <v>1.0465983048966621E-2</v>
      </c>
      <c r="M831" s="73">
        <f t="shared" si="134"/>
        <v>7.6800000000000007E-2</v>
      </c>
      <c r="N831" s="73">
        <f t="shared" si="138"/>
        <v>8.7549999999999989E-2</v>
      </c>
      <c r="O831" s="74">
        <f t="shared" si="135"/>
        <v>-6.6334016951033387E-2</v>
      </c>
      <c r="P831" s="73">
        <f t="shared" si="139"/>
        <v>-7.7084016951033368E-2</v>
      </c>
      <c r="Q831" s="73">
        <f t="shared" si="140"/>
        <v>-8.907018718640547E-2</v>
      </c>
      <c r="R831" s="73">
        <f t="shared" si="141"/>
        <v>8.9834999999999998E-2</v>
      </c>
      <c r="S831" s="74">
        <f t="shared" si="142"/>
        <v>-0.17890518718640547</v>
      </c>
      <c r="U831" s="75"/>
      <c r="V831" s="75"/>
      <c r="W831" s="75"/>
      <c r="X831" s="75"/>
      <c r="Y831" s="75"/>
      <c r="Z831" s="75"/>
      <c r="AA831" s="75"/>
      <c r="AB831" s="75"/>
      <c r="AC831" s="75"/>
      <c r="AE831" s="75"/>
      <c r="AF831" s="75"/>
      <c r="AG831" s="75"/>
      <c r="AH831" s="75"/>
      <c r="AI831" s="75"/>
      <c r="AJ831" s="75"/>
      <c r="AK831" s="75"/>
      <c r="AL831" s="75"/>
      <c r="AM831" s="75"/>
      <c r="AO831" s="75"/>
      <c r="AP831" s="75"/>
      <c r="AQ831" s="75"/>
      <c r="AR831" s="75"/>
      <c r="AS831" s="75"/>
      <c r="AT831" s="75"/>
      <c r="AU831" s="75"/>
      <c r="AV831" s="75"/>
      <c r="AW831" s="75"/>
    </row>
    <row r="832" spans="1:49">
      <c r="A832" s="69">
        <v>34669</v>
      </c>
      <c r="B832" s="82">
        <v>1.4800000000000001E-2</v>
      </c>
      <c r="C832" s="65">
        <v>5.1999999999999998E-3</v>
      </c>
      <c r="D832" s="65">
        <v>6.6E-3</v>
      </c>
      <c r="E832" s="65">
        <v>7.0500000000000007E-3</v>
      </c>
      <c r="F832" s="65">
        <v>7.1833333333333324E-3</v>
      </c>
      <c r="G832" s="65">
        <v>7.116666666666667E-3</v>
      </c>
      <c r="H832" s="65">
        <v>7.3067500000000007E-3</v>
      </c>
      <c r="I832" s="65">
        <f t="shared" si="132"/>
        <v>8.2000000000000007E-3</v>
      </c>
      <c r="J832" s="65">
        <f t="shared" si="136"/>
        <v>7.6833333333333337E-3</v>
      </c>
      <c r="K832" s="65">
        <f t="shared" si="137"/>
        <v>-2.106750000000001E-3</v>
      </c>
      <c r="L832" s="73">
        <f t="shared" si="133"/>
        <v>1.3161623948316548E-2</v>
      </c>
      <c r="M832" s="73">
        <f t="shared" si="134"/>
        <v>7.9199999999999993E-2</v>
      </c>
      <c r="N832" s="73">
        <f t="shared" si="138"/>
        <v>8.5400000000000004E-2</v>
      </c>
      <c r="O832" s="74">
        <f t="shared" si="135"/>
        <v>-6.6038376051683445E-2</v>
      </c>
      <c r="P832" s="73">
        <f t="shared" si="139"/>
        <v>-7.2238376051683456E-2</v>
      </c>
      <c r="Q832" s="73">
        <f t="shared" si="140"/>
        <v>-7.9454460802025451E-2</v>
      </c>
      <c r="R832" s="73">
        <f t="shared" si="141"/>
        <v>8.7681000000000009E-2</v>
      </c>
      <c r="S832" s="74">
        <f t="shared" si="142"/>
        <v>-0.16713546080202546</v>
      </c>
      <c r="U832" s="75"/>
      <c r="V832" s="75"/>
      <c r="W832" s="75"/>
      <c r="X832" s="75"/>
      <c r="Y832" s="75"/>
      <c r="Z832" s="75"/>
      <c r="AA832" s="75"/>
      <c r="AB832" s="75"/>
      <c r="AC832" s="75"/>
      <c r="AE832" s="75"/>
      <c r="AF832" s="75"/>
      <c r="AG832" s="75"/>
      <c r="AH832" s="75"/>
      <c r="AI832" s="75"/>
      <c r="AJ832" s="75"/>
      <c r="AK832" s="75"/>
      <c r="AL832" s="75"/>
      <c r="AM832" s="75"/>
      <c r="AO832" s="75"/>
      <c r="AP832" s="75"/>
      <c r="AQ832" s="75"/>
      <c r="AR832" s="75"/>
      <c r="AS832" s="75"/>
      <c r="AT832" s="75"/>
      <c r="AU832" s="75"/>
      <c r="AV832" s="75"/>
      <c r="AW832" s="75"/>
    </row>
    <row r="833" spans="1:49">
      <c r="A833" s="69">
        <v>34700</v>
      </c>
      <c r="B833" s="82">
        <v>2.5899999999999999E-2</v>
      </c>
      <c r="C833" s="65">
        <v>7.7900000000000011E-2</v>
      </c>
      <c r="D833" s="65">
        <v>7.000000000000001E-3</v>
      </c>
      <c r="E833" s="65">
        <v>7.0500000000000007E-3</v>
      </c>
      <c r="F833" s="65">
        <v>7.1666666666666667E-3</v>
      </c>
      <c r="G833" s="65">
        <v>7.1083333333333346E-3</v>
      </c>
      <c r="H833" s="65">
        <v>7.2879166666666665E-3</v>
      </c>
      <c r="I833" s="65">
        <f t="shared" si="132"/>
        <v>1.89E-2</v>
      </c>
      <c r="J833" s="65">
        <f t="shared" si="136"/>
        <v>1.8791666666666665E-2</v>
      </c>
      <c r="K833" s="65">
        <f t="shared" si="137"/>
        <v>7.0612083333333339E-2</v>
      </c>
      <c r="L833" s="73">
        <f t="shared" si="133"/>
        <v>5.2248646117776243E-3</v>
      </c>
      <c r="M833" s="73">
        <f t="shared" si="134"/>
        <v>8.4000000000000019E-2</v>
      </c>
      <c r="N833" s="73">
        <f t="shared" si="138"/>
        <v>8.5300000000000015E-2</v>
      </c>
      <c r="O833" s="74">
        <f t="shared" si="135"/>
        <v>-7.8775135388222395E-2</v>
      </c>
      <c r="P833" s="73">
        <f t="shared" si="139"/>
        <v>-8.007513538822239E-2</v>
      </c>
      <c r="Q833" s="73">
        <f t="shared" si="140"/>
        <v>-1.4837135919880118E-2</v>
      </c>
      <c r="R833" s="73">
        <f t="shared" si="141"/>
        <v>8.7455000000000005E-2</v>
      </c>
      <c r="S833" s="74">
        <f t="shared" si="142"/>
        <v>-0.10229213591988012</v>
      </c>
      <c r="U833" s="75"/>
      <c r="V833" s="75"/>
      <c r="W833" s="75"/>
      <c r="X833" s="75"/>
      <c r="Y833" s="75"/>
      <c r="Z833" s="75"/>
      <c r="AA833" s="75"/>
      <c r="AB833" s="75"/>
      <c r="AC833" s="75"/>
      <c r="AE833" s="75"/>
      <c r="AF833" s="75"/>
      <c r="AG833" s="75"/>
      <c r="AH833" s="75"/>
      <c r="AI833" s="75"/>
      <c r="AJ833" s="75"/>
      <c r="AK833" s="75"/>
      <c r="AL833" s="75"/>
      <c r="AM833" s="75"/>
      <c r="AO833" s="75"/>
      <c r="AP833" s="75"/>
      <c r="AQ833" s="75"/>
      <c r="AR833" s="75"/>
      <c r="AS833" s="75"/>
      <c r="AT833" s="75"/>
      <c r="AU833" s="75"/>
      <c r="AV833" s="75"/>
      <c r="AW833" s="75"/>
    </row>
    <row r="834" spans="1:49">
      <c r="A834" s="69">
        <v>34731</v>
      </c>
      <c r="B834" s="82">
        <v>3.9E-2</v>
      </c>
      <c r="C834" s="65">
        <v>-1.5000000000000005E-3</v>
      </c>
      <c r="D834" s="65">
        <v>5.8999999999999999E-3</v>
      </c>
      <c r="E834" s="65">
        <v>6.8833333333333333E-3</v>
      </c>
      <c r="F834" s="65">
        <v>6.9916666666666669E-3</v>
      </c>
      <c r="G834" s="65">
        <v>6.937500000000001E-3</v>
      </c>
      <c r="H834" s="65">
        <v>7.1083333333333328E-3</v>
      </c>
      <c r="I834" s="65">
        <f t="shared" si="132"/>
        <v>3.3099999999999997E-2</v>
      </c>
      <c r="J834" s="65">
        <f t="shared" si="136"/>
        <v>3.2062500000000001E-2</v>
      </c>
      <c r="K834" s="65">
        <f t="shared" si="137"/>
        <v>-8.6083333333333324E-3</v>
      </c>
      <c r="L834" s="73">
        <f t="shared" si="133"/>
        <v>7.3521054919968076E-2</v>
      </c>
      <c r="M834" s="73">
        <f t="shared" si="134"/>
        <v>7.0800000000000002E-2</v>
      </c>
      <c r="N834" s="73">
        <f t="shared" si="138"/>
        <v>8.3250000000000018E-2</v>
      </c>
      <c r="O834" s="74">
        <f t="shared" si="135"/>
        <v>2.7210549199680745E-3</v>
      </c>
      <c r="P834" s="73">
        <f t="shared" si="139"/>
        <v>-9.7289450800319421E-3</v>
      </c>
      <c r="Q834" s="73">
        <f t="shared" si="140"/>
        <v>4.2812593855612757E-2</v>
      </c>
      <c r="R834" s="73">
        <f t="shared" si="141"/>
        <v>8.5299999999999987E-2</v>
      </c>
      <c r="S834" s="74">
        <f t="shared" si="142"/>
        <v>-4.248740614438723E-2</v>
      </c>
      <c r="U834" s="75"/>
      <c r="V834" s="75"/>
      <c r="W834" s="75"/>
      <c r="X834" s="75"/>
      <c r="Y834" s="75"/>
      <c r="Z834" s="75"/>
      <c r="AA834" s="75"/>
      <c r="AB834" s="75"/>
      <c r="AC834" s="75"/>
      <c r="AE834" s="75"/>
      <c r="AF834" s="75"/>
      <c r="AG834" s="75"/>
      <c r="AH834" s="75"/>
      <c r="AI834" s="75"/>
      <c r="AJ834" s="75"/>
      <c r="AK834" s="75"/>
      <c r="AL834" s="75"/>
      <c r="AM834" s="75"/>
      <c r="AO834" s="75"/>
      <c r="AP834" s="75"/>
      <c r="AQ834" s="75"/>
      <c r="AR834" s="75"/>
      <c r="AS834" s="75"/>
      <c r="AT834" s="75"/>
      <c r="AU834" s="75"/>
      <c r="AV834" s="75"/>
      <c r="AW834" s="75"/>
    </row>
    <row r="835" spans="1:49">
      <c r="A835" s="69">
        <v>34759</v>
      </c>
      <c r="B835" s="82">
        <v>2.9499999999999998E-2</v>
      </c>
      <c r="C835" s="65">
        <v>-6.0000000000000001E-3</v>
      </c>
      <c r="D835" s="65">
        <v>6.4000000000000003E-3</v>
      </c>
      <c r="E835" s="65">
        <v>6.7666666666666665E-3</v>
      </c>
      <c r="F835" s="65">
        <v>6.8666666666666668E-3</v>
      </c>
      <c r="G835" s="65">
        <v>6.8166666666666662E-3</v>
      </c>
      <c r="H835" s="65">
        <v>6.9785833333333332E-3</v>
      </c>
      <c r="I835" s="65">
        <f t="shared" si="132"/>
        <v>2.3099999999999999E-2</v>
      </c>
      <c r="J835" s="65">
        <f t="shared" si="136"/>
        <v>2.2683333333333333E-2</v>
      </c>
      <c r="K835" s="65">
        <f t="shared" si="137"/>
        <v>-1.2978583333333333E-2</v>
      </c>
      <c r="L835" s="73">
        <f t="shared" si="133"/>
        <v>0.15557290468434459</v>
      </c>
      <c r="M835" s="73">
        <f t="shared" si="134"/>
        <v>7.6800000000000007E-2</v>
      </c>
      <c r="N835" s="73">
        <f t="shared" si="138"/>
        <v>8.1799999999999998E-2</v>
      </c>
      <c r="O835" s="74">
        <f t="shared" si="135"/>
        <v>7.8772904684344586E-2</v>
      </c>
      <c r="P835" s="73">
        <f t="shared" si="139"/>
        <v>7.3772904684344595E-2</v>
      </c>
      <c r="Q835" s="73">
        <f t="shared" si="140"/>
        <v>7.2816930544896907E-2</v>
      </c>
      <c r="R835" s="73">
        <f t="shared" si="141"/>
        <v>8.3742999999999998E-2</v>
      </c>
      <c r="S835" s="74">
        <f t="shared" si="142"/>
        <v>-1.0926069455103091E-2</v>
      </c>
      <c r="U835" s="75"/>
      <c r="V835" s="75"/>
      <c r="W835" s="75"/>
      <c r="X835" s="75"/>
      <c r="Y835" s="75"/>
      <c r="Z835" s="75"/>
      <c r="AA835" s="75"/>
      <c r="AB835" s="75"/>
      <c r="AC835" s="75"/>
      <c r="AE835" s="75"/>
      <c r="AF835" s="75"/>
      <c r="AG835" s="75"/>
      <c r="AH835" s="75"/>
      <c r="AI835" s="75"/>
      <c r="AJ835" s="75"/>
      <c r="AK835" s="75"/>
      <c r="AL835" s="75"/>
      <c r="AM835" s="75"/>
      <c r="AO835" s="75"/>
      <c r="AP835" s="75"/>
      <c r="AQ835" s="75"/>
      <c r="AR835" s="75"/>
      <c r="AS835" s="75"/>
      <c r="AT835" s="75"/>
      <c r="AU835" s="75"/>
      <c r="AV835" s="75"/>
      <c r="AW835" s="75"/>
    </row>
    <row r="836" spans="1:49">
      <c r="A836" s="69">
        <v>34790</v>
      </c>
      <c r="B836" s="82">
        <v>2.9399999999999999E-2</v>
      </c>
      <c r="C836" s="65">
        <v>3.6500000000000005E-2</v>
      </c>
      <c r="D836" s="65">
        <v>5.7999999999999996E-3</v>
      </c>
      <c r="E836" s="65">
        <v>6.6916666666666661E-3</v>
      </c>
      <c r="F836" s="65">
        <v>6.7666666666666665E-3</v>
      </c>
      <c r="G836" s="65">
        <v>6.7291666666666663E-3</v>
      </c>
      <c r="H836" s="65">
        <v>6.8982499999999999E-3</v>
      </c>
      <c r="I836" s="65">
        <f t="shared" si="132"/>
        <v>2.3599999999999999E-2</v>
      </c>
      <c r="J836" s="65">
        <f t="shared" si="136"/>
        <v>2.2670833333333335E-2</v>
      </c>
      <c r="K836" s="65">
        <f t="shared" si="137"/>
        <v>2.9601750000000003E-2</v>
      </c>
      <c r="L836" s="73">
        <f t="shared" si="133"/>
        <v>0.17451298191357112</v>
      </c>
      <c r="M836" s="73">
        <f t="shared" si="134"/>
        <v>6.9599999999999995E-2</v>
      </c>
      <c r="N836" s="73">
        <f t="shared" si="138"/>
        <v>8.0749999999999988E-2</v>
      </c>
      <c r="O836" s="74">
        <f t="shared" si="135"/>
        <v>0.10491298191357112</v>
      </c>
      <c r="P836" s="73">
        <f t="shared" si="139"/>
        <v>9.3762981913571131E-2</v>
      </c>
      <c r="Q836" s="73">
        <f t="shared" si="140"/>
        <v>8.527693588696672E-2</v>
      </c>
      <c r="R836" s="73">
        <f t="shared" si="141"/>
        <v>8.2778999999999991E-2</v>
      </c>
      <c r="S836" s="74">
        <f t="shared" si="142"/>
        <v>2.497935886966729E-3</v>
      </c>
      <c r="U836" s="75"/>
      <c r="V836" s="75"/>
      <c r="W836" s="75"/>
      <c r="X836" s="75"/>
      <c r="Y836" s="75"/>
      <c r="Z836" s="75"/>
      <c r="AA836" s="75"/>
      <c r="AB836" s="75"/>
      <c r="AC836" s="75"/>
      <c r="AE836" s="75"/>
      <c r="AF836" s="75"/>
      <c r="AG836" s="75"/>
      <c r="AH836" s="75"/>
      <c r="AI836" s="75"/>
      <c r="AJ836" s="75"/>
      <c r="AK836" s="75"/>
      <c r="AL836" s="75"/>
      <c r="AM836" s="75"/>
      <c r="AO836" s="75"/>
      <c r="AP836" s="75"/>
      <c r="AQ836" s="75"/>
      <c r="AR836" s="75"/>
      <c r="AS836" s="75"/>
      <c r="AT836" s="75"/>
      <c r="AU836" s="75"/>
      <c r="AV836" s="75"/>
      <c r="AW836" s="75"/>
    </row>
    <row r="837" spans="1:49">
      <c r="A837" s="69">
        <v>34820</v>
      </c>
      <c r="B837" s="82">
        <v>0.04</v>
      </c>
      <c r="C837" s="65">
        <v>3.1600000000000003E-2</v>
      </c>
      <c r="D837" s="65">
        <v>6.5000000000000006E-3</v>
      </c>
      <c r="E837" s="65">
        <v>6.3750000000000005E-3</v>
      </c>
      <c r="F837" s="65">
        <v>6.45E-3</v>
      </c>
      <c r="G837" s="65">
        <v>6.4125000000000007E-3</v>
      </c>
      <c r="H837" s="65">
        <v>6.6102499999999998E-3</v>
      </c>
      <c r="I837" s="65">
        <f t="shared" si="132"/>
        <v>3.3500000000000002E-2</v>
      </c>
      <c r="J837" s="65">
        <f t="shared" si="136"/>
        <v>3.3587499999999999E-2</v>
      </c>
      <c r="K837" s="65">
        <f t="shared" si="137"/>
        <v>2.4989750000000005E-2</v>
      </c>
      <c r="L837" s="73">
        <f t="shared" si="133"/>
        <v>0.20178423965969428</v>
      </c>
      <c r="M837" s="73">
        <f t="shared" si="134"/>
        <v>7.8000000000000014E-2</v>
      </c>
      <c r="N837" s="73">
        <f t="shared" si="138"/>
        <v>7.6950000000000005E-2</v>
      </c>
      <c r="O837" s="74">
        <f t="shared" si="135"/>
        <v>0.12378423965969426</v>
      </c>
      <c r="P837" s="73">
        <f t="shared" si="139"/>
        <v>0.12483423965969427</v>
      </c>
      <c r="Q837" s="73">
        <f t="shared" si="140"/>
        <v>0.15040247334668555</v>
      </c>
      <c r="R837" s="73">
        <f t="shared" si="141"/>
        <v>7.9323000000000005E-2</v>
      </c>
      <c r="S837" s="74">
        <f t="shared" si="142"/>
        <v>7.1079473346685546E-2</v>
      </c>
      <c r="U837" s="75"/>
      <c r="V837" s="75"/>
      <c r="W837" s="75"/>
      <c r="X837" s="75"/>
      <c r="Y837" s="75"/>
      <c r="Z837" s="75"/>
      <c r="AA837" s="75"/>
      <c r="AB837" s="75"/>
      <c r="AC837" s="75"/>
      <c r="AE837" s="75"/>
      <c r="AF837" s="75"/>
      <c r="AG837" s="75"/>
      <c r="AH837" s="75"/>
      <c r="AI837" s="75"/>
      <c r="AJ837" s="75"/>
      <c r="AK837" s="75"/>
      <c r="AL837" s="75"/>
      <c r="AM837" s="75"/>
      <c r="AO837" s="75"/>
      <c r="AP837" s="75"/>
      <c r="AQ837" s="75"/>
      <c r="AR837" s="75"/>
      <c r="AS837" s="75"/>
      <c r="AT837" s="75"/>
      <c r="AU837" s="75"/>
      <c r="AV837" s="75"/>
      <c r="AW837" s="75"/>
    </row>
    <row r="838" spans="1:49">
      <c r="A838" s="69">
        <v>34851</v>
      </c>
      <c r="B838" s="82">
        <v>2.3199999999999998E-2</v>
      </c>
      <c r="C838" s="65">
        <v>4.6999999999999993E-3</v>
      </c>
      <c r="D838" s="65">
        <v>5.4000000000000003E-3</v>
      </c>
      <c r="E838" s="65">
        <v>6.083333333333333E-3</v>
      </c>
      <c r="F838" s="65">
        <v>6.1916666666666665E-3</v>
      </c>
      <c r="G838" s="65">
        <v>6.1375000000000006E-3</v>
      </c>
      <c r="H838" s="65">
        <v>6.3360000000000005E-3</v>
      </c>
      <c r="I838" s="65">
        <f t="shared" ref="I838:I901" si="143">B838-D838</f>
        <v>1.7799999999999996E-2</v>
      </c>
      <c r="J838" s="65">
        <f t="shared" si="136"/>
        <v>1.7062499999999998E-2</v>
      </c>
      <c r="K838" s="65">
        <f t="shared" si="137"/>
        <v>-1.6360000000000012E-3</v>
      </c>
      <c r="L838" s="73">
        <f t="shared" si="133"/>
        <v>0.26054908664254173</v>
      </c>
      <c r="M838" s="73">
        <f t="shared" si="134"/>
        <v>6.4799999999999996E-2</v>
      </c>
      <c r="N838" s="73">
        <f t="shared" si="138"/>
        <v>7.3650000000000007E-2</v>
      </c>
      <c r="O838" s="74">
        <f t="shared" si="135"/>
        <v>0.19574908664254173</v>
      </c>
      <c r="P838" s="73">
        <f t="shared" si="139"/>
        <v>0.18689908664254173</v>
      </c>
      <c r="Q838" s="73">
        <f t="shared" si="140"/>
        <v>0.15338725174275525</v>
      </c>
      <c r="R838" s="73">
        <f t="shared" si="141"/>
        <v>7.6032000000000002E-2</v>
      </c>
      <c r="S838" s="74">
        <f t="shared" si="142"/>
        <v>7.7355251742755246E-2</v>
      </c>
      <c r="U838" s="75"/>
      <c r="V838" s="75"/>
      <c r="W838" s="75"/>
      <c r="X838" s="75"/>
      <c r="Y838" s="75"/>
      <c r="Z838" s="75"/>
      <c r="AA838" s="75"/>
      <c r="AB838" s="75"/>
      <c r="AC838" s="75"/>
      <c r="AE838" s="75"/>
      <c r="AF838" s="75"/>
      <c r="AG838" s="75"/>
      <c r="AH838" s="75"/>
      <c r="AI838" s="75"/>
      <c r="AJ838" s="75"/>
      <c r="AK838" s="75"/>
      <c r="AL838" s="75"/>
      <c r="AM838" s="75"/>
      <c r="AO838" s="75"/>
      <c r="AP838" s="75"/>
      <c r="AQ838" s="75"/>
      <c r="AR838" s="75"/>
      <c r="AS838" s="75"/>
      <c r="AT838" s="75"/>
      <c r="AU838" s="75"/>
      <c r="AV838" s="75"/>
      <c r="AW838" s="75"/>
    </row>
    <row r="839" spans="1:49">
      <c r="A839" s="69">
        <v>34881</v>
      </c>
      <c r="B839" s="82">
        <v>3.32E-2</v>
      </c>
      <c r="C839" s="65">
        <v>2.5500000000000002E-2</v>
      </c>
      <c r="D839" s="65">
        <v>5.5999999999999991E-3</v>
      </c>
      <c r="E839" s="65">
        <v>6.1750000000000008E-3</v>
      </c>
      <c r="F839" s="65">
        <v>6.2833333333333326E-3</v>
      </c>
      <c r="G839" s="65">
        <v>6.2291666666666667E-3</v>
      </c>
      <c r="H839" s="65">
        <v>6.4079166666666668E-3</v>
      </c>
      <c r="I839" s="65">
        <f t="shared" si="143"/>
        <v>2.76E-2</v>
      </c>
      <c r="J839" s="65">
        <f t="shared" si="136"/>
        <v>2.6970833333333333E-2</v>
      </c>
      <c r="K839" s="65">
        <f t="shared" si="137"/>
        <v>1.9092083333333336E-2</v>
      </c>
      <c r="L839" s="73">
        <f t="shared" si="133"/>
        <v>0.26103729310522295</v>
      </c>
      <c r="M839" s="73">
        <f t="shared" si="134"/>
        <v>6.7199999999999982E-2</v>
      </c>
      <c r="N839" s="73">
        <f t="shared" si="138"/>
        <v>7.4749999999999997E-2</v>
      </c>
      <c r="O839" s="74">
        <f t="shared" si="135"/>
        <v>0.19383729310522296</v>
      </c>
      <c r="P839" s="73">
        <f t="shared" si="139"/>
        <v>0.18628729310522296</v>
      </c>
      <c r="Q839" s="73">
        <f t="shared" si="140"/>
        <v>0.14434851650754199</v>
      </c>
      <c r="R839" s="73">
        <f t="shared" si="141"/>
        <v>7.6895000000000005E-2</v>
      </c>
      <c r="S839" s="74">
        <f t="shared" si="142"/>
        <v>6.7453516507541986E-2</v>
      </c>
      <c r="U839" s="75"/>
      <c r="V839" s="75"/>
      <c r="W839" s="75"/>
      <c r="X839" s="75"/>
      <c r="Y839" s="75"/>
      <c r="Z839" s="75"/>
      <c r="AA839" s="75"/>
      <c r="AB839" s="75"/>
      <c r="AC839" s="75"/>
      <c r="AE839" s="75"/>
      <c r="AF839" s="75"/>
      <c r="AG839" s="75"/>
      <c r="AH839" s="75"/>
      <c r="AI839" s="75"/>
      <c r="AJ839" s="75"/>
      <c r="AK839" s="75"/>
      <c r="AL839" s="75"/>
      <c r="AM839" s="75"/>
      <c r="AO839" s="75"/>
      <c r="AP839" s="75"/>
      <c r="AQ839" s="75"/>
      <c r="AR839" s="75"/>
      <c r="AS839" s="75"/>
      <c r="AT839" s="75"/>
      <c r="AU839" s="75"/>
      <c r="AV839" s="75"/>
      <c r="AW839" s="75"/>
    </row>
    <row r="840" spans="1:49">
      <c r="A840" s="69">
        <v>34912</v>
      </c>
      <c r="B840" s="82">
        <v>2.5000000000000001E-3</v>
      </c>
      <c r="C840" s="65">
        <v>2.0200000000000006E-2</v>
      </c>
      <c r="D840" s="65">
        <v>5.7000000000000002E-3</v>
      </c>
      <c r="E840" s="65">
        <v>6.3083333333333333E-3</v>
      </c>
      <c r="F840" s="65">
        <v>6.4083333333333336E-3</v>
      </c>
      <c r="G840" s="65">
        <v>6.3583333333333339E-3</v>
      </c>
      <c r="H840" s="65">
        <v>6.5322500000000007E-3</v>
      </c>
      <c r="I840" s="65">
        <f t="shared" si="143"/>
        <v>-3.2000000000000002E-3</v>
      </c>
      <c r="J840" s="65">
        <f t="shared" si="136"/>
        <v>-3.8583333333333338E-3</v>
      </c>
      <c r="K840" s="65">
        <f t="shared" si="137"/>
        <v>1.3667750000000006E-2</v>
      </c>
      <c r="L840" s="73">
        <f t="shared" si="133"/>
        <v>0.21439950656867057</v>
      </c>
      <c r="M840" s="73">
        <f t="shared" si="134"/>
        <v>6.8400000000000002E-2</v>
      </c>
      <c r="N840" s="73">
        <f t="shared" si="138"/>
        <v>7.6300000000000007E-2</v>
      </c>
      <c r="O840" s="74">
        <f t="shared" si="135"/>
        <v>0.14599950656867056</v>
      </c>
      <c r="P840" s="73">
        <f t="shared" si="139"/>
        <v>0.13809950656867057</v>
      </c>
      <c r="Q840" s="73">
        <f t="shared" si="140"/>
        <v>0.17074243536000222</v>
      </c>
      <c r="R840" s="73">
        <f t="shared" si="141"/>
        <v>7.8387000000000012E-2</v>
      </c>
      <c r="S840" s="74">
        <f t="shared" si="142"/>
        <v>9.2355435360002208E-2</v>
      </c>
      <c r="U840" s="75"/>
      <c r="V840" s="75"/>
      <c r="W840" s="75"/>
      <c r="X840" s="75"/>
      <c r="Y840" s="75"/>
      <c r="Z840" s="75"/>
      <c r="AA840" s="75"/>
      <c r="AB840" s="75"/>
      <c r="AC840" s="75"/>
      <c r="AE840" s="75"/>
      <c r="AF840" s="75"/>
      <c r="AG840" s="75"/>
      <c r="AH840" s="75"/>
      <c r="AI840" s="75"/>
      <c r="AJ840" s="75"/>
      <c r="AK840" s="75"/>
      <c r="AL840" s="75"/>
      <c r="AM840" s="75"/>
      <c r="AO840" s="75"/>
      <c r="AP840" s="75"/>
      <c r="AQ840" s="75"/>
      <c r="AR840" s="75"/>
      <c r="AS840" s="75"/>
      <c r="AT840" s="75"/>
      <c r="AU840" s="75"/>
      <c r="AV840" s="75"/>
      <c r="AW840" s="75"/>
    </row>
    <row r="841" spans="1:49">
      <c r="A841" s="69">
        <v>34943</v>
      </c>
      <c r="B841" s="82">
        <v>4.2200000000000001E-2</v>
      </c>
      <c r="C841" s="65">
        <v>6.3799999999999996E-2</v>
      </c>
      <c r="D841" s="65">
        <v>5.1999999999999998E-3</v>
      </c>
      <c r="E841" s="65">
        <v>6.0999999999999995E-3</v>
      </c>
      <c r="F841" s="65">
        <v>6.2083333333333331E-3</v>
      </c>
      <c r="G841" s="65">
        <v>6.1541666666666672E-3</v>
      </c>
      <c r="H841" s="65">
        <v>6.3499999999999997E-3</v>
      </c>
      <c r="I841" s="65">
        <f t="shared" si="143"/>
        <v>3.7000000000000005E-2</v>
      </c>
      <c r="J841" s="65">
        <f t="shared" si="136"/>
        <v>3.6045833333333333E-2</v>
      </c>
      <c r="K841" s="65">
        <f t="shared" si="137"/>
        <v>5.7449999999999994E-2</v>
      </c>
      <c r="L841" s="73">
        <f t="shared" si="133"/>
        <v>0.29743430624896816</v>
      </c>
      <c r="M841" s="73">
        <f t="shared" si="134"/>
        <v>6.2399999999999997E-2</v>
      </c>
      <c r="N841" s="73">
        <f t="shared" si="138"/>
        <v>7.3849999999999999E-2</v>
      </c>
      <c r="O841" s="74">
        <f t="shared" si="135"/>
        <v>0.23503430624896815</v>
      </c>
      <c r="P841" s="73">
        <f t="shared" si="139"/>
        <v>0.22358430624896816</v>
      </c>
      <c r="Q841" s="73">
        <f t="shared" si="140"/>
        <v>0.27789431842393908</v>
      </c>
      <c r="R841" s="73">
        <f t="shared" si="141"/>
        <v>7.619999999999999E-2</v>
      </c>
      <c r="S841" s="74">
        <f t="shared" si="142"/>
        <v>0.20169431842393909</v>
      </c>
      <c r="U841" s="75"/>
      <c r="V841" s="75"/>
      <c r="W841" s="75"/>
      <c r="X841" s="75"/>
      <c r="Y841" s="75"/>
      <c r="Z841" s="75"/>
      <c r="AA841" s="75"/>
      <c r="AB841" s="75"/>
      <c r="AC841" s="75"/>
      <c r="AE841" s="75"/>
      <c r="AF841" s="75"/>
      <c r="AG841" s="75"/>
      <c r="AH841" s="75"/>
      <c r="AI841" s="75"/>
      <c r="AJ841" s="75"/>
      <c r="AK841" s="75"/>
      <c r="AL841" s="75"/>
      <c r="AM841" s="75"/>
      <c r="AO841" s="75"/>
      <c r="AP841" s="75"/>
      <c r="AQ841" s="75"/>
      <c r="AR841" s="75"/>
      <c r="AS841" s="75"/>
      <c r="AT841" s="75"/>
      <c r="AU841" s="75"/>
      <c r="AV841" s="75"/>
      <c r="AW841" s="75"/>
    </row>
    <row r="842" spans="1:49">
      <c r="A842" s="69">
        <v>34973</v>
      </c>
      <c r="B842" s="82">
        <v>-3.5999999999999999E-3</v>
      </c>
      <c r="C842" s="65">
        <v>2.3799999999999998E-2</v>
      </c>
      <c r="D842" s="65">
        <v>5.7000000000000002E-3</v>
      </c>
      <c r="E842" s="65">
        <v>5.9333333333333339E-3</v>
      </c>
      <c r="F842" s="65">
        <v>6.0583333333333331E-3</v>
      </c>
      <c r="G842" s="65">
        <v>5.9958333333333339E-3</v>
      </c>
      <c r="H842" s="65">
        <v>6.2238333333333338E-3</v>
      </c>
      <c r="I842" s="65">
        <f t="shared" si="143"/>
        <v>-9.2999999999999992E-3</v>
      </c>
      <c r="J842" s="65">
        <f t="shared" si="136"/>
        <v>-9.5958333333333347E-3</v>
      </c>
      <c r="K842" s="65">
        <f t="shared" si="137"/>
        <v>1.7576166666666664E-2</v>
      </c>
      <c r="L842" s="73">
        <f t="shared" si="133"/>
        <v>0.26431642322393323</v>
      </c>
      <c r="M842" s="73">
        <f t="shared" si="134"/>
        <v>6.8400000000000002E-2</v>
      </c>
      <c r="N842" s="73">
        <f t="shared" si="138"/>
        <v>7.1950000000000014E-2</v>
      </c>
      <c r="O842" s="74">
        <f t="shared" si="135"/>
        <v>0.19591642322393321</v>
      </c>
      <c r="P842" s="73">
        <f t="shared" si="139"/>
        <v>0.19236642322393321</v>
      </c>
      <c r="Q842" s="73">
        <f t="shared" si="140"/>
        <v>0.29715269006784539</v>
      </c>
      <c r="R842" s="73">
        <f t="shared" si="141"/>
        <v>7.4686000000000002E-2</v>
      </c>
      <c r="S842" s="74">
        <f t="shared" si="142"/>
        <v>0.22246669006784539</v>
      </c>
      <c r="U842" s="75"/>
      <c r="V842" s="75"/>
      <c r="W842" s="75"/>
      <c r="X842" s="75"/>
      <c r="Y842" s="75"/>
      <c r="Z842" s="75"/>
      <c r="AA842" s="75"/>
      <c r="AB842" s="75"/>
      <c r="AC842" s="75"/>
      <c r="AE842" s="75"/>
      <c r="AF842" s="75"/>
      <c r="AG842" s="75"/>
      <c r="AH842" s="75"/>
      <c r="AI842" s="75"/>
      <c r="AJ842" s="75"/>
      <c r="AK842" s="75"/>
      <c r="AL842" s="75"/>
      <c r="AM842" s="75"/>
      <c r="AO842" s="75"/>
      <c r="AP842" s="75"/>
      <c r="AQ842" s="75"/>
      <c r="AR842" s="75"/>
      <c r="AS842" s="75"/>
      <c r="AT842" s="75"/>
      <c r="AU842" s="75"/>
      <c r="AV842" s="75"/>
      <c r="AW842" s="75"/>
    </row>
    <row r="843" spans="1:49">
      <c r="A843" s="69">
        <v>35004</v>
      </c>
      <c r="B843" s="82">
        <v>4.3900000000000002E-2</v>
      </c>
      <c r="C843" s="65">
        <v>1.3599999999999999E-2</v>
      </c>
      <c r="D843" s="65">
        <v>5.1000000000000004E-3</v>
      </c>
      <c r="E843" s="65">
        <v>5.8499999999999993E-3</v>
      </c>
      <c r="F843" s="65">
        <v>5.9833333333333327E-3</v>
      </c>
      <c r="G843" s="65">
        <v>5.9166666666666656E-3</v>
      </c>
      <c r="H843" s="65">
        <v>6.1999999999999998E-3</v>
      </c>
      <c r="I843" s="65">
        <f t="shared" si="143"/>
        <v>3.8800000000000001E-2</v>
      </c>
      <c r="J843" s="65">
        <f t="shared" si="136"/>
        <v>3.7983333333333334E-2</v>
      </c>
      <c r="K843" s="65">
        <f t="shared" si="137"/>
        <v>7.3999999999999995E-3</v>
      </c>
      <c r="L843" s="73">
        <f t="shared" si="133"/>
        <v>0.36967612515926107</v>
      </c>
      <c r="M843" s="73">
        <f t="shared" si="134"/>
        <v>6.1200000000000004E-2</v>
      </c>
      <c r="N843" s="73">
        <f t="shared" si="138"/>
        <v>7.099999999999998E-2</v>
      </c>
      <c r="O843" s="74">
        <f t="shared" si="135"/>
        <v>0.30847612515926104</v>
      </c>
      <c r="P843" s="73">
        <f t="shared" si="139"/>
        <v>0.29867612515926112</v>
      </c>
      <c r="Q843" s="73">
        <f t="shared" si="140"/>
        <v>0.33427437249113856</v>
      </c>
      <c r="R843" s="73">
        <f t="shared" si="141"/>
        <v>7.4399999999999994E-2</v>
      </c>
      <c r="S843" s="74">
        <f t="shared" si="142"/>
        <v>0.25987437249113854</v>
      </c>
      <c r="U843" s="75"/>
      <c r="V843" s="75"/>
      <c r="W843" s="75"/>
      <c r="X843" s="75"/>
      <c r="Y843" s="75"/>
      <c r="Z843" s="75"/>
      <c r="AA843" s="75"/>
      <c r="AB843" s="75"/>
      <c r="AC843" s="75"/>
      <c r="AE843" s="75"/>
      <c r="AF843" s="75"/>
      <c r="AG843" s="75"/>
      <c r="AH843" s="75"/>
      <c r="AI843" s="75"/>
      <c r="AJ843" s="75"/>
      <c r="AK843" s="75"/>
      <c r="AL843" s="75"/>
      <c r="AM843" s="75"/>
      <c r="AO843" s="75"/>
      <c r="AP843" s="75"/>
      <c r="AQ843" s="75"/>
      <c r="AR843" s="75"/>
      <c r="AS843" s="75"/>
      <c r="AT843" s="75"/>
      <c r="AU843" s="75"/>
      <c r="AV843" s="75"/>
      <c r="AW843" s="75"/>
    </row>
    <row r="844" spans="1:49">
      <c r="A844" s="69">
        <v>35034</v>
      </c>
      <c r="B844" s="82">
        <v>1.9300000000000001E-2</v>
      </c>
      <c r="C844" s="65">
        <v>7.0800000000000002E-2</v>
      </c>
      <c r="D844" s="65">
        <v>4.8999999999999998E-3</v>
      </c>
      <c r="E844" s="65">
        <v>5.6833333333333336E-3</v>
      </c>
      <c r="F844" s="65">
        <v>5.8250000000000003E-3</v>
      </c>
      <c r="G844" s="65">
        <v>5.754166666666667E-3</v>
      </c>
      <c r="H844" s="65">
        <v>6.0447499999999998E-3</v>
      </c>
      <c r="I844" s="65">
        <f t="shared" si="143"/>
        <v>1.4400000000000001E-2</v>
      </c>
      <c r="J844" s="65">
        <f t="shared" si="136"/>
        <v>1.3545833333333333E-2</v>
      </c>
      <c r="K844" s="65">
        <f t="shared" si="137"/>
        <v>6.475525E-2</v>
      </c>
      <c r="L844" s="73">
        <f t="shared" si="133"/>
        <v>0.37574977766538731</v>
      </c>
      <c r="M844" s="73">
        <f t="shared" si="134"/>
        <v>5.8799999999999998E-2</v>
      </c>
      <c r="N844" s="73">
        <f t="shared" si="138"/>
        <v>6.905E-2</v>
      </c>
      <c r="O844" s="74">
        <f t="shared" si="135"/>
        <v>0.31694977766538729</v>
      </c>
      <c r="P844" s="73">
        <f t="shared" si="139"/>
        <v>0.30669977766538731</v>
      </c>
      <c r="Q844" s="73">
        <f t="shared" si="140"/>
        <v>0.42134997817699094</v>
      </c>
      <c r="R844" s="73">
        <f t="shared" si="141"/>
        <v>7.253699999999999E-2</v>
      </c>
      <c r="S844" s="74">
        <f t="shared" si="142"/>
        <v>0.34881297817699097</v>
      </c>
      <c r="U844" s="75"/>
      <c r="V844" s="75"/>
      <c r="W844" s="75"/>
      <c r="X844" s="75"/>
      <c r="Y844" s="75"/>
      <c r="Z844" s="75"/>
      <c r="AA844" s="75"/>
      <c r="AB844" s="75"/>
      <c r="AC844" s="75"/>
      <c r="AE844" s="75"/>
      <c r="AF844" s="75"/>
      <c r="AG844" s="75"/>
      <c r="AH844" s="75"/>
      <c r="AI844" s="75"/>
      <c r="AJ844" s="75"/>
      <c r="AK844" s="75"/>
      <c r="AL844" s="75"/>
      <c r="AM844" s="75"/>
      <c r="AO844" s="75"/>
      <c r="AP844" s="75"/>
      <c r="AQ844" s="75"/>
      <c r="AR844" s="75"/>
      <c r="AS844" s="75"/>
      <c r="AT844" s="75"/>
      <c r="AU844" s="75"/>
      <c r="AV844" s="75"/>
      <c r="AW844" s="75"/>
    </row>
    <row r="845" spans="1:49">
      <c r="A845" s="69">
        <v>35065</v>
      </c>
      <c r="B845" s="82">
        <v>3.4000000000000002E-2</v>
      </c>
      <c r="C845" s="65">
        <v>1.29E-2</v>
      </c>
      <c r="D845" s="65">
        <v>5.4000000000000003E-3</v>
      </c>
      <c r="E845" s="65">
        <v>5.6750000000000004E-3</v>
      </c>
      <c r="F845" s="65">
        <v>5.8250000000000003E-3</v>
      </c>
      <c r="G845" s="65">
        <v>5.7499999999999999E-3</v>
      </c>
      <c r="H845" s="65">
        <v>6.005666666666667E-3</v>
      </c>
      <c r="I845" s="65">
        <f t="shared" si="143"/>
        <v>2.86E-2</v>
      </c>
      <c r="J845" s="65">
        <f t="shared" si="136"/>
        <v>2.8250000000000004E-2</v>
      </c>
      <c r="K845" s="65">
        <f t="shared" si="137"/>
        <v>6.894333333333333E-3</v>
      </c>
      <c r="L845" s="73">
        <f t="shared" si="133"/>
        <v>0.38661201881860885</v>
      </c>
      <c r="M845" s="73">
        <f t="shared" si="134"/>
        <v>6.4799999999999996E-2</v>
      </c>
      <c r="N845" s="73">
        <f t="shared" si="138"/>
        <v>6.9000000000000006E-2</v>
      </c>
      <c r="O845" s="74">
        <f t="shared" si="135"/>
        <v>0.32181201881860888</v>
      </c>
      <c r="P845" s="73">
        <f t="shared" si="139"/>
        <v>0.31761201881860884</v>
      </c>
      <c r="Q845" s="73">
        <f t="shared" si="140"/>
        <v>0.33563910649918749</v>
      </c>
      <c r="R845" s="73">
        <f t="shared" si="141"/>
        <v>7.2068000000000007E-2</v>
      </c>
      <c r="S845" s="74">
        <f t="shared" si="142"/>
        <v>0.26357110649918747</v>
      </c>
      <c r="U845" s="75"/>
      <c r="V845" s="75"/>
      <c r="W845" s="75"/>
      <c r="X845" s="75"/>
      <c r="Y845" s="75"/>
      <c r="Z845" s="75"/>
      <c r="AA845" s="75"/>
      <c r="AB845" s="75"/>
      <c r="AC845" s="75"/>
      <c r="AE845" s="75"/>
      <c r="AF845" s="75"/>
      <c r="AG845" s="75"/>
      <c r="AH845" s="75"/>
      <c r="AI845" s="75"/>
      <c r="AJ845" s="75"/>
      <c r="AK845" s="75"/>
      <c r="AL845" s="75"/>
      <c r="AM845" s="75"/>
      <c r="AO845" s="75"/>
      <c r="AP845" s="75"/>
      <c r="AQ845" s="75"/>
      <c r="AR845" s="75"/>
      <c r="AS845" s="75"/>
      <c r="AT845" s="75"/>
      <c r="AU845" s="75"/>
      <c r="AV845" s="75"/>
      <c r="AW845" s="75"/>
    </row>
    <row r="846" spans="1:49">
      <c r="A846" s="69">
        <v>35096</v>
      </c>
      <c r="B846" s="82">
        <v>9.2999999999999992E-3</v>
      </c>
      <c r="C846" s="65">
        <v>-3.95E-2</v>
      </c>
      <c r="D846" s="65">
        <v>4.7999999999999996E-3</v>
      </c>
      <c r="E846" s="65">
        <v>5.8250000000000003E-3</v>
      </c>
      <c r="F846" s="65">
        <v>5.966666666666667E-3</v>
      </c>
      <c r="G846" s="65">
        <v>5.8958333333333337E-3</v>
      </c>
      <c r="H846" s="65">
        <v>6.1250000000000002E-3</v>
      </c>
      <c r="I846" s="65">
        <f t="shared" si="143"/>
        <v>4.4999999999999997E-3</v>
      </c>
      <c r="J846" s="65">
        <f t="shared" si="136"/>
        <v>3.4041666666666656E-3</v>
      </c>
      <c r="K846" s="65">
        <f t="shared" si="137"/>
        <v>-4.5624999999999999E-2</v>
      </c>
      <c r="L846" s="73">
        <f t="shared" si="133"/>
        <v>0.34697546736633456</v>
      </c>
      <c r="M846" s="73">
        <f t="shared" si="134"/>
        <v>5.7599999999999998E-2</v>
      </c>
      <c r="N846" s="73">
        <f t="shared" si="138"/>
        <v>7.0750000000000007E-2</v>
      </c>
      <c r="O846" s="74">
        <f t="shared" si="135"/>
        <v>0.28937546736633457</v>
      </c>
      <c r="P846" s="73">
        <f t="shared" si="139"/>
        <v>0.27622546736633458</v>
      </c>
      <c r="Q846" s="73">
        <f t="shared" si="140"/>
        <v>0.28480857465445042</v>
      </c>
      <c r="R846" s="73">
        <f t="shared" si="141"/>
        <v>7.350000000000001E-2</v>
      </c>
      <c r="S846" s="74">
        <f t="shared" si="142"/>
        <v>0.21130857465445041</v>
      </c>
      <c r="U846" s="75"/>
      <c r="V846" s="75"/>
      <c r="W846" s="75"/>
      <c r="X846" s="75"/>
      <c r="Y846" s="75"/>
      <c r="Z846" s="75"/>
      <c r="AA846" s="75"/>
      <c r="AB846" s="75"/>
      <c r="AC846" s="75"/>
      <c r="AE846" s="75"/>
      <c r="AF846" s="75"/>
      <c r="AG846" s="75"/>
      <c r="AH846" s="75"/>
      <c r="AI846" s="75"/>
      <c r="AJ846" s="75"/>
      <c r="AK846" s="75"/>
      <c r="AL846" s="75"/>
      <c r="AM846" s="75"/>
      <c r="AO846" s="75"/>
      <c r="AP846" s="75"/>
      <c r="AQ846" s="75"/>
      <c r="AR846" s="75"/>
      <c r="AS846" s="75"/>
      <c r="AT846" s="75"/>
      <c r="AU846" s="75"/>
      <c r="AV846" s="75"/>
      <c r="AW846" s="75"/>
    </row>
    <row r="847" spans="1:49">
      <c r="A847" s="69">
        <v>35125</v>
      </c>
      <c r="B847" s="82">
        <v>9.5999999999999992E-3</v>
      </c>
      <c r="C847" s="65">
        <v>-2.0299999999999999E-2</v>
      </c>
      <c r="D847" s="65">
        <v>5.1999999999999998E-3</v>
      </c>
      <c r="E847" s="65">
        <v>6.1249999999999994E-3</v>
      </c>
      <c r="F847" s="65">
        <v>6.266666666666666E-3</v>
      </c>
      <c r="G847" s="65">
        <v>6.1958333333333327E-3</v>
      </c>
      <c r="H847" s="65">
        <v>6.4353333333333337E-3</v>
      </c>
      <c r="I847" s="65">
        <f t="shared" si="143"/>
        <v>4.3999999999999994E-3</v>
      </c>
      <c r="J847" s="65">
        <f t="shared" si="136"/>
        <v>3.4041666666666665E-3</v>
      </c>
      <c r="K847" s="65">
        <f t="shared" si="137"/>
        <v>-2.6735333333333333E-2</v>
      </c>
      <c r="L847" s="73">
        <f t="shared" si="133"/>
        <v>0.32093873905104586</v>
      </c>
      <c r="M847" s="73">
        <f t="shared" si="134"/>
        <v>6.2399999999999997E-2</v>
      </c>
      <c r="N847" s="73">
        <f t="shared" si="138"/>
        <v>7.4349999999999999E-2</v>
      </c>
      <c r="O847" s="74">
        <f t="shared" si="135"/>
        <v>0.25853873905104585</v>
      </c>
      <c r="P847" s="73">
        <f t="shared" si="139"/>
        <v>0.24658873905104586</v>
      </c>
      <c r="Q847" s="73">
        <f t="shared" si="140"/>
        <v>0.26632491004926062</v>
      </c>
      <c r="R847" s="73">
        <f t="shared" si="141"/>
        <v>7.7224000000000001E-2</v>
      </c>
      <c r="S847" s="74">
        <f t="shared" si="142"/>
        <v>0.18910091004926061</v>
      </c>
      <c r="U847" s="75"/>
      <c r="V847" s="75"/>
      <c r="W847" s="75"/>
      <c r="X847" s="75"/>
      <c r="Y847" s="75"/>
      <c r="Z847" s="75"/>
      <c r="AA847" s="75"/>
      <c r="AB847" s="75"/>
      <c r="AC847" s="75"/>
      <c r="AE847" s="75"/>
      <c r="AF847" s="75"/>
      <c r="AG847" s="75"/>
      <c r="AH847" s="75"/>
      <c r="AI847" s="75"/>
      <c r="AJ847" s="75"/>
      <c r="AK847" s="75"/>
      <c r="AL847" s="75"/>
      <c r="AM847" s="75"/>
      <c r="AO847" s="75"/>
      <c r="AP847" s="75"/>
      <c r="AQ847" s="75"/>
      <c r="AR847" s="75"/>
      <c r="AS847" s="75"/>
      <c r="AT847" s="75"/>
      <c r="AU847" s="75"/>
      <c r="AV847" s="75"/>
      <c r="AW847" s="75"/>
    </row>
    <row r="848" spans="1:49">
      <c r="A848" s="69">
        <v>35156</v>
      </c>
      <c r="B848" s="82">
        <v>1.47E-2</v>
      </c>
      <c r="C848" s="65">
        <v>1.0999999999999999E-2</v>
      </c>
      <c r="D848" s="65">
        <v>5.8999999999999999E-3</v>
      </c>
      <c r="E848" s="65">
        <v>6.2500000000000003E-3</v>
      </c>
      <c r="F848" s="65">
        <v>6.4000000000000003E-3</v>
      </c>
      <c r="G848" s="65">
        <v>6.3250000000000008E-3</v>
      </c>
      <c r="H848" s="65">
        <v>6.5698333333333338E-3</v>
      </c>
      <c r="I848" s="65">
        <f t="shared" si="143"/>
        <v>8.7999999999999988E-3</v>
      </c>
      <c r="J848" s="65">
        <f t="shared" si="136"/>
        <v>8.3749999999999988E-3</v>
      </c>
      <c r="K848" s="65">
        <f t="shared" si="137"/>
        <v>4.4301666666666656E-3</v>
      </c>
      <c r="L848" s="73">
        <f t="shared" ref="L848:L911" si="144">((1+B837)*(1+B838)*(1+B839)*(1+B840)*(1+B841)*(1+B842)*(1+B843)*(1+B844)*(1+B845)*(1+B846)*(1+B847)*(1+B848))-1</f>
        <v>0.3020755182777306</v>
      </c>
      <c r="M848" s="73">
        <f t="shared" ref="M848:M911" si="145">D848*12</f>
        <v>7.0800000000000002E-2</v>
      </c>
      <c r="N848" s="73">
        <f t="shared" si="138"/>
        <v>7.5900000000000009E-2</v>
      </c>
      <c r="O848" s="74">
        <f t="shared" ref="O848:O911" si="146">L848-M848</f>
        <v>0.2312755182777306</v>
      </c>
      <c r="P848" s="73">
        <f t="shared" si="139"/>
        <v>0.22617551827773058</v>
      </c>
      <c r="Q848" s="73">
        <f t="shared" si="140"/>
        <v>0.23517075162547263</v>
      </c>
      <c r="R848" s="73">
        <f t="shared" si="141"/>
        <v>7.8838000000000005E-2</v>
      </c>
      <c r="S848" s="74">
        <f t="shared" si="142"/>
        <v>0.15633275162547261</v>
      </c>
      <c r="U848" s="75"/>
      <c r="V848" s="75"/>
      <c r="W848" s="75"/>
      <c r="X848" s="75"/>
      <c r="Y848" s="75"/>
      <c r="Z848" s="75"/>
      <c r="AA848" s="75"/>
      <c r="AB848" s="75"/>
      <c r="AC848" s="75"/>
      <c r="AE848" s="75"/>
      <c r="AF848" s="75"/>
      <c r="AG848" s="75"/>
      <c r="AH848" s="75"/>
      <c r="AI848" s="75"/>
      <c r="AJ848" s="75"/>
      <c r="AK848" s="75"/>
      <c r="AL848" s="75"/>
      <c r="AM848" s="75"/>
      <c r="AO848" s="75"/>
      <c r="AP848" s="75"/>
      <c r="AQ848" s="75"/>
      <c r="AR848" s="75"/>
      <c r="AS848" s="75"/>
      <c r="AT848" s="75"/>
      <c r="AU848" s="75"/>
      <c r="AV848" s="75"/>
      <c r="AW848" s="75"/>
    </row>
    <row r="849" spans="1:49">
      <c r="A849" s="69">
        <v>35186</v>
      </c>
      <c r="B849" s="82">
        <v>2.58E-2</v>
      </c>
      <c r="C849" s="65">
        <v>-2.4999999999999996E-3</v>
      </c>
      <c r="D849" s="65">
        <v>5.7999999999999996E-3</v>
      </c>
      <c r="E849" s="65">
        <v>6.3499999999999997E-3</v>
      </c>
      <c r="F849" s="65">
        <v>6.4749999999999999E-3</v>
      </c>
      <c r="G849" s="65">
        <v>6.4124999999999998E-3</v>
      </c>
      <c r="H849" s="65">
        <v>6.6504166666666665E-3</v>
      </c>
      <c r="I849" s="65">
        <f t="shared" si="143"/>
        <v>0.02</v>
      </c>
      <c r="J849" s="65">
        <f t="shared" si="136"/>
        <v>1.9387500000000002E-2</v>
      </c>
      <c r="K849" s="65">
        <f t="shared" si="137"/>
        <v>-9.1504166666666661E-3</v>
      </c>
      <c r="L849" s="73">
        <f t="shared" si="144"/>
        <v>0.28429717947047695</v>
      </c>
      <c r="M849" s="73">
        <f t="shared" si="145"/>
        <v>6.9599999999999995E-2</v>
      </c>
      <c r="N849" s="73">
        <f t="shared" si="138"/>
        <v>7.6949999999999991E-2</v>
      </c>
      <c r="O849" s="74">
        <f t="shared" si="146"/>
        <v>0.21469717947047695</v>
      </c>
      <c r="P849" s="73">
        <f t="shared" si="139"/>
        <v>0.20734717947047696</v>
      </c>
      <c r="Q849" s="73">
        <f t="shared" si="140"/>
        <v>0.19434162926173815</v>
      </c>
      <c r="R849" s="73">
        <f t="shared" si="141"/>
        <v>7.9805000000000001E-2</v>
      </c>
      <c r="S849" s="74">
        <f t="shared" si="142"/>
        <v>0.11453662926173815</v>
      </c>
      <c r="U849" s="75"/>
      <c r="V849" s="75"/>
      <c r="W849" s="75"/>
      <c r="X849" s="75"/>
      <c r="Y849" s="75"/>
      <c r="Z849" s="75"/>
      <c r="AA849" s="75"/>
      <c r="AB849" s="75"/>
      <c r="AC849" s="75"/>
      <c r="AE849" s="75"/>
      <c r="AF849" s="75"/>
      <c r="AG849" s="75"/>
      <c r="AH849" s="75"/>
      <c r="AI849" s="75"/>
      <c r="AJ849" s="75"/>
      <c r="AK849" s="75"/>
      <c r="AL849" s="75"/>
      <c r="AM849" s="75"/>
      <c r="AO849" s="75"/>
      <c r="AP849" s="75"/>
      <c r="AQ849" s="75"/>
      <c r="AR849" s="75"/>
      <c r="AS849" s="75"/>
      <c r="AT849" s="75"/>
      <c r="AU849" s="75"/>
      <c r="AV849" s="75"/>
      <c r="AW849" s="75"/>
    </row>
    <row r="850" spans="1:49">
      <c r="A850" s="69">
        <v>35217</v>
      </c>
      <c r="B850" s="82">
        <v>3.8E-3</v>
      </c>
      <c r="C850" s="65">
        <v>4.1599999999999998E-2</v>
      </c>
      <c r="D850" s="65">
        <v>5.4000000000000003E-3</v>
      </c>
      <c r="E850" s="65">
        <v>6.4249999999999993E-3</v>
      </c>
      <c r="F850" s="65">
        <v>6.5583333333333335E-3</v>
      </c>
      <c r="G850" s="65">
        <v>6.4916666666666664E-3</v>
      </c>
      <c r="H850" s="65">
        <v>6.7200000000000003E-3</v>
      </c>
      <c r="I850" s="65">
        <f t="shared" si="143"/>
        <v>-1.6000000000000003E-3</v>
      </c>
      <c r="J850" s="65">
        <f t="shared" si="136"/>
        <v>-2.6916666666666664E-3</v>
      </c>
      <c r="K850" s="65">
        <f t="shared" si="137"/>
        <v>3.4879999999999994E-2</v>
      </c>
      <c r="L850" s="73">
        <f t="shared" si="144"/>
        <v>0.2599467442850516</v>
      </c>
      <c r="M850" s="73">
        <f t="shared" si="145"/>
        <v>6.4799999999999996E-2</v>
      </c>
      <c r="N850" s="73">
        <f t="shared" si="138"/>
        <v>7.7899999999999997E-2</v>
      </c>
      <c r="O850" s="74">
        <f t="shared" si="146"/>
        <v>0.1951467442850516</v>
      </c>
      <c r="P850" s="73">
        <f t="shared" si="139"/>
        <v>0.1820467442850516</v>
      </c>
      <c r="Q850" s="73">
        <f t="shared" si="140"/>
        <v>0.23820666969147686</v>
      </c>
      <c r="R850" s="73">
        <f t="shared" si="141"/>
        <v>8.0640000000000003E-2</v>
      </c>
      <c r="S850" s="74">
        <f t="shared" si="142"/>
        <v>0.15756666969147687</v>
      </c>
      <c r="U850" s="75"/>
      <c r="V850" s="75"/>
      <c r="W850" s="75"/>
      <c r="X850" s="75"/>
      <c r="Y850" s="75"/>
      <c r="Z850" s="75"/>
      <c r="AA850" s="75"/>
      <c r="AB850" s="75"/>
      <c r="AC850" s="75"/>
      <c r="AE850" s="75"/>
      <c r="AF850" s="75"/>
      <c r="AG850" s="75"/>
      <c r="AH850" s="75"/>
      <c r="AI850" s="75"/>
      <c r="AJ850" s="75"/>
      <c r="AK850" s="75"/>
      <c r="AL850" s="75"/>
      <c r="AM850" s="75"/>
      <c r="AO850" s="75"/>
      <c r="AP850" s="75"/>
      <c r="AQ850" s="75"/>
      <c r="AR850" s="75"/>
      <c r="AS850" s="75"/>
      <c r="AT850" s="75"/>
      <c r="AU850" s="75"/>
      <c r="AV850" s="75"/>
      <c r="AW850" s="75"/>
    </row>
    <row r="851" spans="1:49">
      <c r="A851" s="69">
        <v>35247</v>
      </c>
      <c r="B851" s="82">
        <v>-4.4200000000000003E-2</v>
      </c>
      <c r="C851" s="65">
        <v>-6.2800000000000009E-2</v>
      </c>
      <c r="D851" s="65">
        <v>6.1999999999999998E-3</v>
      </c>
      <c r="E851" s="65">
        <v>6.3750000000000005E-3</v>
      </c>
      <c r="F851" s="65">
        <v>6.5166666666666671E-3</v>
      </c>
      <c r="G851" s="65">
        <v>6.4458333333333338E-3</v>
      </c>
      <c r="H851" s="65">
        <v>6.6876666666666664E-3</v>
      </c>
      <c r="I851" s="65">
        <f t="shared" si="143"/>
        <v>-5.04E-2</v>
      </c>
      <c r="J851" s="65">
        <f t="shared" si="136"/>
        <v>-5.0645833333333334E-2</v>
      </c>
      <c r="K851" s="65">
        <f t="shared" si="137"/>
        <v>-6.948766666666667E-2</v>
      </c>
      <c r="L851" s="73">
        <f t="shared" si="144"/>
        <v>0.16556048992223449</v>
      </c>
      <c r="M851" s="73">
        <f t="shared" si="145"/>
        <v>7.4399999999999994E-2</v>
      </c>
      <c r="N851" s="73">
        <f t="shared" si="138"/>
        <v>7.7350000000000002E-2</v>
      </c>
      <c r="O851" s="74">
        <f t="shared" si="146"/>
        <v>9.1160489922234494E-2</v>
      </c>
      <c r="P851" s="73">
        <f t="shared" si="139"/>
        <v>8.8210489922234486E-2</v>
      </c>
      <c r="Q851" s="73">
        <f t="shared" si="140"/>
        <v>0.13159170242306373</v>
      </c>
      <c r="R851" s="73">
        <f t="shared" si="141"/>
        <v>8.025199999999999E-2</v>
      </c>
      <c r="S851" s="74">
        <f t="shared" si="142"/>
        <v>5.1339702423063738E-2</v>
      </c>
      <c r="U851" s="75"/>
      <c r="V851" s="75"/>
      <c r="W851" s="75"/>
      <c r="X851" s="75"/>
      <c r="Y851" s="75"/>
      <c r="Z851" s="75"/>
      <c r="AA851" s="75"/>
      <c r="AB851" s="75"/>
      <c r="AC851" s="75"/>
      <c r="AE851" s="75"/>
      <c r="AF851" s="75"/>
      <c r="AG851" s="75"/>
      <c r="AH851" s="75"/>
      <c r="AI851" s="75"/>
      <c r="AJ851" s="75"/>
      <c r="AK851" s="75"/>
      <c r="AL851" s="75"/>
      <c r="AM851" s="75"/>
      <c r="AO851" s="75"/>
      <c r="AP851" s="75"/>
      <c r="AQ851" s="75"/>
      <c r="AR851" s="75"/>
      <c r="AS851" s="75"/>
      <c r="AT851" s="75"/>
      <c r="AU851" s="75"/>
      <c r="AV851" s="75"/>
      <c r="AW851" s="75"/>
    </row>
    <row r="852" spans="1:49">
      <c r="A852" s="69">
        <v>35278</v>
      </c>
      <c r="B852" s="82">
        <v>2.1100000000000001E-2</v>
      </c>
      <c r="C852" s="65">
        <v>2.1299999999999999E-2</v>
      </c>
      <c r="D852" s="65">
        <v>5.7000000000000002E-3</v>
      </c>
      <c r="E852" s="65">
        <v>6.2166666666666672E-3</v>
      </c>
      <c r="F852" s="65">
        <v>6.3583333333333339E-3</v>
      </c>
      <c r="G852" s="65">
        <v>6.2875000000000006E-3</v>
      </c>
      <c r="H852" s="65">
        <v>6.5318333333333331E-3</v>
      </c>
      <c r="I852" s="65">
        <f t="shared" si="143"/>
        <v>1.54E-2</v>
      </c>
      <c r="J852" s="65">
        <f t="shared" si="136"/>
        <v>1.4812499999999999E-2</v>
      </c>
      <c r="K852" s="65">
        <f t="shared" si="137"/>
        <v>1.4768166666666666E-2</v>
      </c>
      <c r="L852" s="73">
        <f t="shared" si="144"/>
        <v>0.18718585163051671</v>
      </c>
      <c r="M852" s="73">
        <f t="shared" si="145"/>
        <v>6.8400000000000002E-2</v>
      </c>
      <c r="N852" s="73">
        <f t="shared" si="138"/>
        <v>7.5450000000000003E-2</v>
      </c>
      <c r="O852" s="74">
        <f t="shared" si="146"/>
        <v>0.11878585163051671</v>
      </c>
      <c r="P852" s="73">
        <f t="shared" si="139"/>
        <v>0.11173585163051671</v>
      </c>
      <c r="Q852" s="73">
        <f t="shared" si="140"/>
        <v>0.13281180717964625</v>
      </c>
      <c r="R852" s="73">
        <f t="shared" si="141"/>
        <v>7.8381999999999993E-2</v>
      </c>
      <c r="S852" s="74">
        <f t="shared" si="142"/>
        <v>5.4429807179646253E-2</v>
      </c>
      <c r="U852" s="75"/>
      <c r="V852" s="75"/>
      <c r="W852" s="75"/>
      <c r="X852" s="75"/>
      <c r="Y852" s="75"/>
      <c r="Z852" s="75"/>
      <c r="AA852" s="75"/>
      <c r="AB852" s="75"/>
      <c r="AC852" s="75"/>
      <c r="AE852" s="75"/>
      <c r="AF852" s="75"/>
      <c r="AG852" s="75"/>
      <c r="AH852" s="75"/>
      <c r="AI852" s="75"/>
      <c r="AJ852" s="75"/>
      <c r="AK852" s="75"/>
      <c r="AL852" s="75"/>
      <c r="AM852" s="75"/>
      <c r="AO852" s="75"/>
      <c r="AP852" s="75"/>
      <c r="AQ852" s="75"/>
      <c r="AR852" s="75"/>
      <c r="AS852" s="75"/>
      <c r="AT852" s="75"/>
      <c r="AU852" s="75"/>
      <c r="AV852" s="75"/>
      <c r="AW852" s="75"/>
    </row>
    <row r="853" spans="1:49">
      <c r="A853" s="69">
        <v>35309</v>
      </c>
      <c r="B853" s="82">
        <v>5.6300000000000003E-2</v>
      </c>
      <c r="C853" s="65">
        <v>9.4999999999999998E-3</v>
      </c>
      <c r="D853" s="65">
        <v>6.0000000000000001E-3</v>
      </c>
      <c r="E853" s="65">
        <v>6.3833333333333329E-3</v>
      </c>
      <c r="F853" s="65">
        <v>6.5166666666666671E-3</v>
      </c>
      <c r="G853" s="65">
        <v>6.45E-3</v>
      </c>
      <c r="H853" s="65">
        <v>6.6812499999999997E-3</v>
      </c>
      <c r="I853" s="65">
        <f t="shared" si="143"/>
        <v>5.0300000000000004E-2</v>
      </c>
      <c r="J853" s="65">
        <f t="shared" si="136"/>
        <v>4.9850000000000005E-2</v>
      </c>
      <c r="K853" s="65">
        <f t="shared" si="137"/>
        <v>2.8187500000000001E-3</v>
      </c>
      <c r="L853" s="73">
        <f t="shared" si="144"/>
        <v>0.2032473758178035</v>
      </c>
      <c r="M853" s="73">
        <f t="shared" si="145"/>
        <v>7.2000000000000008E-2</v>
      </c>
      <c r="N853" s="73">
        <f t="shared" si="138"/>
        <v>7.7399999999999997E-2</v>
      </c>
      <c r="O853" s="74">
        <f t="shared" si="146"/>
        <v>0.13124737581780349</v>
      </c>
      <c r="P853" s="73">
        <f t="shared" si="139"/>
        <v>0.1258473758178035</v>
      </c>
      <c r="Q853" s="73">
        <f t="shared" si="140"/>
        <v>7.49892078848029E-2</v>
      </c>
      <c r="R853" s="73">
        <f t="shared" si="141"/>
        <v>8.0174999999999996E-2</v>
      </c>
      <c r="S853" s="74">
        <f t="shared" si="142"/>
        <v>-5.1857921151970965E-3</v>
      </c>
      <c r="U853" s="75"/>
      <c r="V853" s="75"/>
      <c r="W853" s="75"/>
      <c r="X853" s="75"/>
      <c r="Y853" s="75"/>
      <c r="Z853" s="75"/>
      <c r="AA853" s="75"/>
      <c r="AB853" s="75"/>
      <c r="AC853" s="75"/>
      <c r="AE853" s="75"/>
      <c r="AF853" s="75"/>
      <c r="AG853" s="75"/>
      <c r="AH853" s="75"/>
      <c r="AI853" s="75"/>
      <c r="AJ853" s="75"/>
      <c r="AK853" s="75"/>
      <c r="AL853" s="75"/>
      <c r="AM853" s="75"/>
      <c r="AO853" s="75"/>
      <c r="AP853" s="75"/>
      <c r="AQ853" s="75"/>
      <c r="AR853" s="75"/>
      <c r="AS853" s="75"/>
      <c r="AT853" s="75"/>
      <c r="AU853" s="75"/>
      <c r="AV853" s="75"/>
      <c r="AW853" s="75"/>
    </row>
    <row r="854" spans="1:49">
      <c r="A854" s="69">
        <v>35339</v>
      </c>
      <c r="B854" s="82">
        <v>2.76E-2</v>
      </c>
      <c r="C854" s="65">
        <v>5.0799999999999998E-2</v>
      </c>
      <c r="D854" s="65">
        <v>5.7999999999999996E-3</v>
      </c>
      <c r="E854" s="65">
        <v>6.1583333333333334E-3</v>
      </c>
      <c r="F854" s="65">
        <v>6.3166666666666675E-3</v>
      </c>
      <c r="G854" s="65">
        <v>6.2375E-3</v>
      </c>
      <c r="H854" s="65">
        <v>6.4820833333333336E-3</v>
      </c>
      <c r="I854" s="65">
        <f t="shared" si="143"/>
        <v>2.18E-2</v>
      </c>
      <c r="J854" s="65">
        <f t="shared" si="136"/>
        <v>2.13625E-2</v>
      </c>
      <c r="K854" s="65">
        <f t="shared" si="137"/>
        <v>4.4317916666666665E-2</v>
      </c>
      <c r="L854" s="73">
        <f t="shared" si="144"/>
        <v>0.24092433098191024</v>
      </c>
      <c r="M854" s="73">
        <f t="shared" si="145"/>
        <v>6.9599999999999995E-2</v>
      </c>
      <c r="N854" s="73">
        <f t="shared" si="138"/>
        <v>7.485E-2</v>
      </c>
      <c r="O854" s="74">
        <f t="shared" si="146"/>
        <v>0.17132433098191024</v>
      </c>
      <c r="P854" s="73">
        <f t="shared" si="139"/>
        <v>0.16607433098191024</v>
      </c>
      <c r="Q854" s="73">
        <f t="shared" si="140"/>
        <v>0.10333918699487232</v>
      </c>
      <c r="R854" s="73">
        <f t="shared" si="141"/>
        <v>7.7785000000000007E-2</v>
      </c>
      <c r="S854" s="74">
        <f t="shared" si="142"/>
        <v>2.5554186994872316E-2</v>
      </c>
      <c r="U854" s="75"/>
      <c r="V854" s="75"/>
      <c r="W854" s="75"/>
      <c r="X854" s="75"/>
      <c r="Y854" s="75"/>
      <c r="Z854" s="75"/>
      <c r="AA854" s="75"/>
      <c r="AB854" s="75"/>
      <c r="AC854" s="75"/>
      <c r="AE854" s="75"/>
      <c r="AF854" s="75"/>
      <c r="AG854" s="75"/>
      <c r="AH854" s="75"/>
      <c r="AI854" s="75"/>
      <c r="AJ854" s="75"/>
      <c r="AK854" s="75"/>
      <c r="AL854" s="75"/>
      <c r="AM854" s="75"/>
      <c r="AO854" s="75"/>
      <c r="AP854" s="75"/>
      <c r="AQ854" s="75"/>
      <c r="AR854" s="75"/>
      <c r="AS854" s="75"/>
      <c r="AT854" s="75"/>
      <c r="AU854" s="75"/>
      <c r="AV854" s="75"/>
      <c r="AW854" s="75"/>
    </row>
    <row r="855" spans="1:49">
      <c r="A855" s="69">
        <v>35370</v>
      </c>
      <c r="B855" s="82">
        <v>7.5600000000000001E-2</v>
      </c>
      <c r="C855" s="65">
        <v>2.1099999999999997E-2</v>
      </c>
      <c r="D855" s="65">
        <v>5.1999999999999998E-3</v>
      </c>
      <c r="E855" s="65">
        <v>5.9166666666666664E-3</v>
      </c>
      <c r="F855" s="65">
        <v>6.0916666666666662E-3</v>
      </c>
      <c r="G855" s="65">
        <v>6.0041666666666663E-3</v>
      </c>
      <c r="H855" s="65">
        <v>6.2527500000000005E-3</v>
      </c>
      <c r="I855" s="65">
        <f t="shared" si="143"/>
        <v>7.0400000000000004E-2</v>
      </c>
      <c r="J855" s="65">
        <f t="shared" si="136"/>
        <v>6.9595833333333329E-2</v>
      </c>
      <c r="K855" s="65">
        <f t="shared" si="137"/>
        <v>1.4847249999999996E-2</v>
      </c>
      <c r="L855" s="73">
        <f t="shared" si="144"/>
        <v>0.27860734783422014</v>
      </c>
      <c r="M855" s="73">
        <f t="shared" si="145"/>
        <v>6.2399999999999997E-2</v>
      </c>
      <c r="N855" s="73">
        <f t="shared" si="138"/>
        <v>7.2050000000000003E-2</v>
      </c>
      <c r="O855" s="74">
        <f t="shared" si="146"/>
        <v>0.21620734783422013</v>
      </c>
      <c r="P855" s="73">
        <f t="shared" si="139"/>
        <v>0.20655734783422014</v>
      </c>
      <c r="Q855" s="73">
        <f t="shared" si="140"/>
        <v>0.11150320031616445</v>
      </c>
      <c r="R855" s="73">
        <f t="shared" si="141"/>
        <v>7.5033000000000002E-2</v>
      </c>
      <c r="S855" s="74">
        <f t="shared" si="142"/>
        <v>3.647020031616445E-2</v>
      </c>
      <c r="U855" s="75"/>
      <c r="V855" s="75"/>
      <c r="W855" s="75"/>
      <c r="X855" s="75"/>
      <c r="Y855" s="75"/>
      <c r="Z855" s="75"/>
      <c r="AA855" s="75"/>
      <c r="AB855" s="75"/>
      <c r="AC855" s="75"/>
      <c r="AE855" s="75"/>
      <c r="AF855" s="75"/>
      <c r="AG855" s="75"/>
      <c r="AH855" s="75"/>
      <c r="AI855" s="75"/>
      <c r="AJ855" s="75"/>
      <c r="AK855" s="75"/>
      <c r="AL855" s="75"/>
      <c r="AM855" s="75"/>
      <c r="AO855" s="75"/>
      <c r="AP855" s="75"/>
      <c r="AQ855" s="75"/>
      <c r="AR855" s="75"/>
      <c r="AS855" s="75"/>
      <c r="AT855" s="75"/>
      <c r="AU855" s="75"/>
      <c r="AV855" s="75"/>
      <c r="AW855" s="75"/>
    </row>
    <row r="856" spans="1:49">
      <c r="A856" s="69">
        <v>35400</v>
      </c>
      <c r="B856" s="82">
        <v>-1.9800000000000002E-2</v>
      </c>
      <c r="C856" s="65">
        <v>-6.000000000000001E-3</v>
      </c>
      <c r="D856" s="65">
        <v>5.5999999999999991E-3</v>
      </c>
      <c r="E856" s="65">
        <v>6.0000000000000001E-3</v>
      </c>
      <c r="F856" s="65">
        <v>6.1750000000000008E-3</v>
      </c>
      <c r="G856" s="65">
        <v>6.0875E-3</v>
      </c>
      <c r="H856" s="65">
        <v>6.3091666666666669E-3</v>
      </c>
      <c r="I856" s="65">
        <f t="shared" si="143"/>
        <v>-2.5399999999999999E-2</v>
      </c>
      <c r="J856" s="65">
        <f t="shared" si="136"/>
        <v>-2.5887500000000001E-2</v>
      </c>
      <c r="K856" s="65">
        <f t="shared" si="137"/>
        <v>-1.2309166666666668E-2</v>
      </c>
      <c r="L856" s="73">
        <f t="shared" si="144"/>
        <v>0.22956040650162168</v>
      </c>
      <c r="M856" s="73">
        <f t="shared" si="145"/>
        <v>6.7199999999999982E-2</v>
      </c>
      <c r="N856" s="73">
        <f t="shared" si="138"/>
        <v>7.3050000000000004E-2</v>
      </c>
      <c r="O856" s="74">
        <f t="shared" si="146"/>
        <v>0.1623604065016217</v>
      </c>
      <c r="P856" s="73">
        <f t="shared" si="139"/>
        <v>0.15651040650162168</v>
      </c>
      <c r="Q856" s="73">
        <f t="shared" si="140"/>
        <v>3.1783882250903339E-2</v>
      </c>
      <c r="R856" s="73">
        <f t="shared" si="141"/>
        <v>7.571E-2</v>
      </c>
      <c r="S856" s="74">
        <f t="shared" si="142"/>
        <v>-4.392611774909666E-2</v>
      </c>
      <c r="U856" s="75"/>
      <c r="V856" s="75"/>
      <c r="W856" s="75"/>
      <c r="X856" s="75"/>
      <c r="Y856" s="75"/>
      <c r="Z856" s="75"/>
      <c r="AA856" s="75"/>
      <c r="AB856" s="75"/>
      <c r="AC856" s="75"/>
      <c r="AE856" s="75"/>
      <c r="AF856" s="75"/>
      <c r="AG856" s="75"/>
      <c r="AH856" s="75"/>
      <c r="AI856" s="75"/>
      <c r="AJ856" s="75"/>
      <c r="AK856" s="75"/>
      <c r="AL856" s="75"/>
      <c r="AM856" s="75"/>
      <c r="AO856" s="75"/>
      <c r="AP856" s="75"/>
      <c r="AQ856" s="75"/>
      <c r="AR856" s="75"/>
      <c r="AS856" s="75"/>
      <c r="AT856" s="75"/>
      <c r="AU856" s="75"/>
      <c r="AV856" s="75"/>
      <c r="AW856" s="75"/>
    </row>
    <row r="857" spans="1:49">
      <c r="A857" s="69">
        <v>35431</v>
      </c>
      <c r="B857" s="82">
        <v>6.25E-2</v>
      </c>
      <c r="C857" s="65">
        <v>6.6E-3</v>
      </c>
      <c r="D857" s="65">
        <v>5.5999999999999991E-3</v>
      </c>
      <c r="E857" s="65">
        <v>6.1833333333333332E-3</v>
      </c>
      <c r="F857" s="65">
        <v>6.3583333333333339E-3</v>
      </c>
      <c r="G857" s="65">
        <v>6.2708333333333331E-3</v>
      </c>
      <c r="H857" s="65">
        <v>6.4722500000000006E-3</v>
      </c>
      <c r="I857" s="65">
        <f t="shared" si="143"/>
        <v>5.6899999999999999E-2</v>
      </c>
      <c r="J857" s="65">
        <f t="shared" si="136"/>
        <v>5.6229166666666663E-2</v>
      </c>
      <c r="K857" s="65">
        <f t="shared" si="137"/>
        <v>1.2774999999999939E-4</v>
      </c>
      <c r="L857" s="73">
        <f t="shared" si="144"/>
        <v>0.26345061112956758</v>
      </c>
      <c r="M857" s="73">
        <f t="shared" si="145"/>
        <v>6.7199999999999982E-2</v>
      </c>
      <c r="N857" s="73">
        <f t="shared" si="138"/>
        <v>7.5249999999999997E-2</v>
      </c>
      <c r="O857" s="74">
        <f t="shared" si="146"/>
        <v>0.1962506111295676</v>
      </c>
      <c r="P857" s="73">
        <f t="shared" si="139"/>
        <v>0.1882006111295676</v>
      </c>
      <c r="Q857" s="73">
        <f t="shared" si="140"/>
        <v>2.5366428940428065E-2</v>
      </c>
      <c r="R857" s="73">
        <f t="shared" si="141"/>
        <v>7.7667000000000014E-2</v>
      </c>
      <c r="S857" s="74">
        <f t="shared" si="142"/>
        <v>-5.2300571059571949E-2</v>
      </c>
      <c r="U857" s="75"/>
      <c r="V857" s="75"/>
      <c r="W857" s="75"/>
      <c r="X857" s="75"/>
      <c r="Y857" s="75"/>
      <c r="Z857" s="75"/>
      <c r="AA857" s="75"/>
      <c r="AB857" s="75"/>
      <c r="AC857" s="75"/>
      <c r="AE857" s="75"/>
      <c r="AF857" s="75"/>
      <c r="AG857" s="75"/>
      <c r="AH857" s="75"/>
      <c r="AI857" s="75"/>
      <c r="AJ857" s="75"/>
      <c r="AK857" s="75"/>
      <c r="AL857" s="75"/>
      <c r="AM857" s="75"/>
      <c r="AO857" s="75"/>
      <c r="AP857" s="75"/>
      <c r="AQ857" s="75"/>
      <c r="AR857" s="75"/>
      <c r="AS857" s="75"/>
      <c r="AT857" s="75"/>
      <c r="AU857" s="75"/>
      <c r="AV857" s="75"/>
      <c r="AW857" s="75"/>
    </row>
    <row r="858" spans="1:49">
      <c r="A858" s="69">
        <v>35462</v>
      </c>
      <c r="B858" s="82">
        <v>7.7999999999999996E-3</v>
      </c>
      <c r="C858" s="65">
        <v>-9.5000000000000015E-3</v>
      </c>
      <c r="D858" s="65">
        <v>5.1000000000000004E-3</v>
      </c>
      <c r="E858" s="65">
        <v>6.0916666666666662E-3</v>
      </c>
      <c r="F858" s="65">
        <v>6.2833333333333326E-3</v>
      </c>
      <c r="G858" s="65">
        <v>6.1874999999999994E-3</v>
      </c>
      <c r="H858" s="65">
        <v>6.368833333333334E-3</v>
      </c>
      <c r="I858" s="65">
        <f t="shared" si="143"/>
        <v>2.6999999999999993E-3</v>
      </c>
      <c r="J858" s="65">
        <f t="shared" si="136"/>
        <v>1.6125000000000002E-3</v>
      </c>
      <c r="K858" s="65">
        <f t="shared" si="137"/>
        <v>-1.5868833333333335E-2</v>
      </c>
      <c r="L858" s="73">
        <f t="shared" si="144"/>
        <v>0.26157289794548499</v>
      </c>
      <c r="M858" s="73">
        <f t="shared" si="145"/>
        <v>6.1200000000000004E-2</v>
      </c>
      <c r="N858" s="73">
        <f t="shared" si="138"/>
        <v>7.4249999999999997E-2</v>
      </c>
      <c r="O858" s="74">
        <f t="shared" si="146"/>
        <v>0.20037289794548499</v>
      </c>
      <c r="P858" s="73">
        <f t="shared" si="139"/>
        <v>0.18732289794548501</v>
      </c>
      <c r="Q858" s="73">
        <f t="shared" si="140"/>
        <v>5.7392449625709219E-2</v>
      </c>
      <c r="R858" s="73">
        <f t="shared" si="141"/>
        <v>7.6426000000000008E-2</v>
      </c>
      <c r="S858" s="74">
        <f t="shared" si="142"/>
        <v>-1.9033550374290789E-2</v>
      </c>
      <c r="U858" s="75"/>
      <c r="V858" s="75"/>
      <c r="W858" s="75"/>
      <c r="X858" s="75"/>
      <c r="Y858" s="75"/>
      <c r="Z858" s="75"/>
      <c r="AA858" s="75"/>
      <c r="AB858" s="75"/>
      <c r="AC858" s="75"/>
      <c r="AE858" s="75"/>
      <c r="AF858" s="75"/>
      <c r="AG858" s="75"/>
      <c r="AH858" s="75"/>
      <c r="AI858" s="75"/>
      <c r="AJ858" s="75"/>
      <c r="AK858" s="75"/>
      <c r="AL858" s="75"/>
      <c r="AM858" s="75"/>
      <c r="AO858" s="75"/>
      <c r="AP858" s="75"/>
      <c r="AQ858" s="75"/>
      <c r="AR858" s="75"/>
      <c r="AS858" s="75"/>
      <c r="AT858" s="75"/>
      <c r="AU858" s="75"/>
      <c r="AV858" s="75"/>
      <c r="AW858" s="75"/>
    </row>
    <row r="859" spans="1:49">
      <c r="A859" s="69">
        <v>35490</v>
      </c>
      <c r="B859" s="82">
        <v>-4.1099999999999998E-2</v>
      </c>
      <c r="C859" s="65">
        <v>-3.0099999999999998E-2</v>
      </c>
      <c r="D859" s="65">
        <v>5.8999999999999999E-3</v>
      </c>
      <c r="E859" s="65">
        <v>6.2916666666666668E-3</v>
      </c>
      <c r="F859" s="65">
        <v>6.4749999999999999E-3</v>
      </c>
      <c r="G859" s="65">
        <v>6.3833333333333329E-3</v>
      </c>
      <c r="H859" s="65">
        <v>6.5545833333333333E-3</v>
      </c>
      <c r="I859" s="65">
        <f t="shared" si="143"/>
        <v>-4.7E-2</v>
      </c>
      <c r="J859" s="65">
        <f t="shared" si="136"/>
        <v>-4.7483333333333329E-2</v>
      </c>
      <c r="K859" s="65">
        <f t="shared" si="137"/>
        <v>-3.6654583333333331E-2</v>
      </c>
      <c r="L859" s="73">
        <f t="shared" si="144"/>
        <v>0.19821934611720016</v>
      </c>
      <c r="M859" s="73">
        <f t="shared" si="145"/>
        <v>7.0800000000000002E-2</v>
      </c>
      <c r="N859" s="73">
        <f t="shared" si="138"/>
        <v>7.6600000000000001E-2</v>
      </c>
      <c r="O859" s="74">
        <f t="shared" si="146"/>
        <v>0.12741934611720016</v>
      </c>
      <c r="P859" s="73">
        <f t="shared" si="139"/>
        <v>0.12161934611720016</v>
      </c>
      <c r="Q859" s="73">
        <f t="shared" si="140"/>
        <v>4.6815287222593982E-2</v>
      </c>
      <c r="R859" s="73">
        <f t="shared" si="141"/>
        <v>7.8655000000000003E-2</v>
      </c>
      <c r="S859" s="74">
        <f t="shared" si="142"/>
        <v>-3.1839712777406021E-2</v>
      </c>
      <c r="U859" s="75"/>
      <c r="V859" s="75"/>
      <c r="W859" s="75"/>
      <c r="X859" s="75"/>
      <c r="Y859" s="75"/>
      <c r="Z859" s="75"/>
      <c r="AA859" s="75"/>
      <c r="AB859" s="75"/>
      <c r="AC859" s="75"/>
      <c r="AE859" s="75"/>
      <c r="AF859" s="75"/>
      <c r="AG859" s="75"/>
      <c r="AH859" s="75"/>
      <c r="AI859" s="75"/>
      <c r="AJ859" s="75"/>
      <c r="AK859" s="75"/>
      <c r="AL859" s="75"/>
      <c r="AM859" s="75"/>
      <c r="AO859" s="75"/>
      <c r="AP859" s="75"/>
      <c r="AQ859" s="75"/>
      <c r="AR859" s="75"/>
      <c r="AS859" s="75"/>
      <c r="AT859" s="75"/>
      <c r="AU859" s="75"/>
      <c r="AV859" s="75"/>
      <c r="AW859" s="75"/>
    </row>
    <row r="860" spans="1:49">
      <c r="A860" s="69">
        <v>35521</v>
      </c>
      <c r="B860" s="82">
        <v>5.9700000000000003E-2</v>
      </c>
      <c r="C860" s="65">
        <v>-1.4999999999999999E-2</v>
      </c>
      <c r="D860" s="65">
        <v>5.8999999999999999E-3</v>
      </c>
      <c r="E860" s="65">
        <v>6.4416666666666667E-3</v>
      </c>
      <c r="F860" s="65">
        <v>6.6083333333333324E-3</v>
      </c>
      <c r="G860" s="65">
        <v>6.5249999999999996E-3</v>
      </c>
      <c r="H860" s="65">
        <v>6.6973333333333329E-3</v>
      </c>
      <c r="I860" s="65">
        <f t="shared" si="143"/>
        <v>5.3800000000000001E-2</v>
      </c>
      <c r="J860" s="65">
        <f t="shared" si="136"/>
        <v>5.3175E-2</v>
      </c>
      <c r="K860" s="65">
        <f t="shared" si="137"/>
        <v>-2.1697333333333332E-2</v>
      </c>
      <c r="L860" s="73">
        <f t="shared" si="144"/>
        <v>0.25135807734344895</v>
      </c>
      <c r="M860" s="73">
        <f t="shared" si="145"/>
        <v>7.0800000000000002E-2</v>
      </c>
      <c r="N860" s="73">
        <f t="shared" si="138"/>
        <v>7.8299999999999995E-2</v>
      </c>
      <c r="O860" s="74">
        <f t="shared" si="146"/>
        <v>0.18055807734344895</v>
      </c>
      <c r="P860" s="73">
        <f t="shared" si="139"/>
        <v>0.17305807734344897</v>
      </c>
      <c r="Q860" s="73">
        <f t="shared" si="140"/>
        <v>1.9894221477997354E-2</v>
      </c>
      <c r="R860" s="73">
        <f t="shared" si="141"/>
        <v>8.0367999999999995E-2</v>
      </c>
      <c r="S860" s="74">
        <f t="shared" si="142"/>
        <v>-6.0473778522002641E-2</v>
      </c>
      <c r="U860" s="75"/>
      <c r="V860" s="75"/>
      <c r="W860" s="75"/>
      <c r="X860" s="75"/>
      <c r="Y860" s="75"/>
      <c r="Z860" s="75"/>
      <c r="AA860" s="75"/>
      <c r="AB860" s="75"/>
      <c r="AC860" s="75"/>
      <c r="AE860" s="75"/>
      <c r="AF860" s="75"/>
      <c r="AG860" s="75"/>
      <c r="AH860" s="75"/>
      <c r="AI860" s="75"/>
      <c r="AJ860" s="75"/>
      <c r="AK860" s="75"/>
      <c r="AL860" s="75"/>
      <c r="AM860" s="75"/>
      <c r="AO860" s="75"/>
      <c r="AP860" s="75"/>
      <c r="AQ860" s="75"/>
      <c r="AR860" s="75"/>
      <c r="AS860" s="75"/>
      <c r="AT860" s="75"/>
      <c r="AU860" s="75"/>
      <c r="AV860" s="75"/>
      <c r="AW860" s="75"/>
    </row>
    <row r="861" spans="1:49">
      <c r="A861" s="69">
        <v>35551</v>
      </c>
      <c r="B861" s="82">
        <v>6.0900000000000003E-2</v>
      </c>
      <c r="C861" s="65">
        <v>4.2299999999999997E-2</v>
      </c>
      <c r="D861" s="65">
        <v>5.7999999999999996E-3</v>
      </c>
      <c r="E861" s="65">
        <v>6.3166666666666675E-3</v>
      </c>
      <c r="F861" s="65">
        <v>6.5000000000000006E-3</v>
      </c>
      <c r="G861" s="65">
        <v>6.4083333333333336E-3</v>
      </c>
      <c r="H861" s="65">
        <v>6.5754166666666669E-3</v>
      </c>
      <c r="I861" s="65">
        <f t="shared" si="143"/>
        <v>5.5100000000000003E-2</v>
      </c>
      <c r="J861" s="65">
        <f t="shared" ref="J861:J924" si="147">B861-G861</f>
        <v>5.4491666666666667E-2</v>
      </c>
      <c r="K861" s="65">
        <f t="shared" ref="K861:K924" si="148">$C861-H861</f>
        <v>3.572458333333333E-2</v>
      </c>
      <c r="L861" s="73">
        <f t="shared" si="144"/>
        <v>0.29417604236075712</v>
      </c>
      <c r="M861" s="73">
        <f t="shared" si="145"/>
        <v>6.9599999999999995E-2</v>
      </c>
      <c r="N861" s="73">
        <f t="shared" si="138"/>
        <v>7.6899999999999996E-2</v>
      </c>
      <c r="O861" s="74">
        <f t="shared" si="146"/>
        <v>0.22457604236075712</v>
      </c>
      <c r="P861" s="73">
        <f t="shared" si="139"/>
        <v>0.21727604236075712</v>
      </c>
      <c r="Q861" s="73">
        <f t="shared" si="140"/>
        <v>6.5699997039114555E-2</v>
      </c>
      <c r="R861" s="73">
        <f t="shared" si="141"/>
        <v>7.8905000000000003E-2</v>
      </c>
      <c r="S861" s="74">
        <f t="shared" si="142"/>
        <v>-1.3205002960885448E-2</v>
      </c>
      <c r="U861" s="75"/>
      <c r="V861" s="75"/>
      <c r="W861" s="75"/>
      <c r="X861" s="75"/>
      <c r="Y861" s="75"/>
      <c r="Z861" s="75"/>
      <c r="AA861" s="75"/>
      <c r="AB861" s="75"/>
      <c r="AC861" s="75"/>
      <c r="AE861" s="75"/>
      <c r="AF861" s="75"/>
      <c r="AG861" s="75"/>
      <c r="AH861" s="75"/>
      <c r="AI861" s="75"/>
      <c r="AJ861" s="75"/>
      <c r="AK861" s="75"/>
      <c r="AL861" s="75"/>
      <c r="AM861" s="75"/>
      <c r="AO861" s="75"/>
      <c r="AP861" s="75"/>
      <c r="AQ861" s="75"/>
      <c r="AR861" s="75"/>
      <c r="AS861" s="75"/>
      <c r="AT861" s="75"/>
      <c r="AU861" s="75"/>
      <c r="AV861" s="75"/>
      <c r="AW861" s="75"/>
    </row>
    <row r="862" spans="1:49">
      <c r="A862" s="69">
        <v>35582</v>
      </c>
      <c r="B862" s="82">
        <v>4.48E-2</v>
      </c>
      <c r="C862" s="65">
        <v>3.1399999999999997E-2</v>
      </c>
      <c r="D862" s="65">
        <v>5.8999999999999999E-3</v>
      </c>
      <c r="E862" s="65">
        <v>6.1750000000000008E-3</v>
      </c>
      <c r="F862" s="65">
        <v>6.3499999999999997E-3</v>
      </c>
      <c r="G862" s="65">
        <v>6.2624999999999998E-3</v>
      </c>
      <c r="H862" s="65">
        <v>6.437333333333334E-3</v>
      </c>
      <c r="I862" s="65">
        <f t="shared" si="143"/>
        <v>3.8899999999999997E-2</v>
      </c>
      <c r="J862" s="65">
        <f t="shared" si="147"/>
        <v>3.8537500000000002E-2</v>
      </c>
      <c r="K862" s="65">
        <f t="shared" si="148"/>
        <v>2.4962666666666664E-2</v>
      </c>
      <c r="L862" s="73">
        <f t="shared" si="144"/>
        <v>0.34703639077357873</v>
      </c>
      <c r="M862" s="73">
        <f t="shared" si="145"/>
        <v>7.0800000000000002E-2</v>
      </c>
      <c r="N862" s="73">
        <f t="shared" si="138"/>
        <v>7.5149999999999995E-2</v>
      </c>
      <c r="O862" s="74">
        <f t="shared" si="146"/>
        <v>0.27623639077357875</v>
      </c>
      <c r="P862" s="73">
        <f t="shared" si="139"/>
        <v>0.27188639077357873</v>
      </c>
      <c r="Q862" s="73">
        <f t="shared" si="140"/>
        <v>5.5263994763961932E-2</v>
      </c>
      <c r="R862" s="73">
        <f t="shared" si="141"/>
        <v>7.7248000000000011E-2</v>
      </c>
      <c r="S862" s="74">
        <f t="shared" si="142"/>
        <v>-2.1984005236038079E-2</v>
      </c>
      <c r="U862" s="75"/>
      <c r="V862" s="75"/>
      <c r="W862" s="75"/>
      <c r="X862" s="75"/>
      <c r="Y862" s="75"/>
      <c r="Z862" s="75"/>
      <c r="AA862" s="75"/>
      <c r="AB862" s="75"/>
      <c r="AC862" s="75"/>
      <c r="AE862" s="75"/>
      <c r="AF862" s="75"/>
      <c r="AG862" s="75"/>
      <c r="AH862" s="75"/>
      <c r="AI862" s="75"/>
      <c r="AJ862" s="75"/>
      <c r="AK862" s="75"/>
      <c r="AL862" s="75"/>
      <c r="AM862" s="75"/>
      <c r="AO862" s="75"/>
      <c r="AP862" s="75"/>
      <c r="AQ862" s="75"/>
      <c r="AR862" s="75"/>
      <c r="AS862" s="75"/>
      <c r="AT862" s="75"/>
      <c r="AU862" s="75"/>
      <c r="AV862" s="75"/>
      <c r="AW862" s="75"/>
    </row>
    <row r="863" spans="1:49">
      <c r="A863" s="69">
        <v>35612</v>
      </c>
      <c r="B863" s="82">
        <v>7.9600000000000004E-2</v>
      </c>
      <c r="C863" s="65">
        <v>2.3E-2</v>
      </c>
      <c r="D863" s="65">
        <v>5.7999999999999996E-3</v>
      </c>
      <c r="E863" s="65">
        <v>5.9499999999999996E-3</v>
      </c>
      <c r="F863" s="65">
        <v>6.1333333333333344E-3</v>
      </c>
      <c r="G863" s="65">
        <v>6.0416666666666674E-3</v>
      </c>
      <c r="H863" s="65">
        <v>6.2409166666666663E-3</v>
      </c>
      <c r="I863" s="65">
        <f t="shared" si="143"/>
        <v>7.3800000000000004E-2</v>
      </c>
      <c r="J863" s="65">
        <f t="shared" si="147"/>
        <v>7.3558333333333337E-2</v>
      </c>
      <c r="K863" s="65">
        <f t="shared" si="148"/>
        <v>1.6759083333333334E-2</v>
      </c>
      <c r="L863" s="73">
        <f t="shared" si="144"/>
        <v>0.52151128633517074</v>
      </c>
      <c r="M863" s="73">
        <f t="shared" si="145"/>
        <v>6.9599999999999995E-2</v>
      </c>
      <c r="N863" s="73">
        <f t="shared" si="138"/>
        <v>7.2500000000000009E-2</v>
      </c>
      <c r="O863" s="74">
        <f t="shared" si="146"/>
        <v>0.45191128633517075</v>
      </c>
      <c r="P863" s="73">
        <f t="shared" si="139"/>
        <v>0.44901128633517073</v>
      </c>
      <c r="Q863" s="73">
        <f t="shared" si="140"/>
        <v>0.15187267034094409</v>
      </c>
      <c r="R863" s="73">
        <f t="shared" si="141"/>
        <v>7.4890999999999999E-2</v>
      </c>
      <c r="S863" s="74">
        <f t="shared" si="142"/>
        <v>7.6981670340944094E-2</v>
      </c>
      <c r="U863" s="75"/>
      <c r="V863" s="75"/>
      <c r="W863" s="75"/>
      <c r="X863" s="75"/>
      <c r="Y863" s="75"/>
      <c r="Z863" s="75"/>
      <c r="AA863" s="75"/>
      <c r="AB863" s="75"/>
      <c r="AC863" s="75"/>
      <c r="AE863" s="75"/>
      <c r="AF863" s="75"/>
      <c r="AG863" s="75"/>
      <c r="AH863" s="75"/>
      <c r="AI863" s="75"/>
      <c r="AJ863" s="75"/>
      <c r="AK863" s="75"/>
      <c r="AL863" s="75"/>
      <c r="AM863" s="75"/>
      <c r="AO863" s="75"/>
      <c r="AP863" s="75"/>
      <c r="AQ863" s="75"/>
      <c r="AR863" s="75"/>
      <c r="AS863" s="75"/>
      <c r="AT863" s="75"/>
      <c r="AU863" s="75"/>
      <c r="AV863" s="75"/>
      <c r="AW863" s="75"/>
    </row>
    <row r="864" spans="1:49">
      <c r="A864" s="69">
        <v>35643</v>
      </c>
      <c r="B864" s="82">
        <v>-5.6000000000000001E-2</v>
      </c>
      <c r="C864" s="65">
        <v>-1.83E-2</v>
      </c>
      <c r="D864" s="65">
        <v>4.8999999999999998E-3</v>
      </c>
      <c r="E864" s="65">
        <v>6.0166666666666667E-3</v>
      </c>
      <c r="F864" s="65">
        <v>6.1666666666666667E-3</v>
      </c>
      <c r="G864" s="65">
        <v>6.0916666666666662E-3</v>
      </c>
      <c r="H864" s="65">
        <v>6.2475833333333333E-3</v>
      </c>
      <c r="I864" s="65">
        <f t="shared" si="143"/>
        <v>-6.0900000000000003E-2</v>
      </c>
      <c r="J864" s="65">
        <f t="shared" si="147"/>
        <v>-6.209166666666667E-2</v>
      </c>
      <c r="K864" s="65">
        <f t="shared" si="148"/>
        <v>-2.4547583333333334E-2</v>
      </c>
      <c r="L864" s="73">
        <f t="shared" si="144"/>
        <v>0.40662682822485663</v>
      </c>
      <c r="M864" s="73">
        <f t="shared" si="145"/>
        <v>5.8799999999999998E-2</v>
      </c>
      <c r="N864" s="73">
        <f t="shared" si="138"/>
        <v>7.3099999999999998E-2</v>
      </c>
      <c r="O864" s="74">
        <f t="shared" si="146"/>
        <v>0.34782682822485661</v>
      </c>
      <c r="P864" s="73">
        <f t="shared" si="139"/>
        <v>0.33352682822485663</v>
      </c>
      <c r="Q864" s="73">
        <f t="shared" si="140"/>
        <v>0.10720983107187365</v>
      </c>
      <c r="R864" s="73">
        <f t="shared" si="141"/>
        <v>7.4970999999999996E-2</v>
      </c>
      <c r="S864" s="74">
        <f t="shared" si="142"/>
        <v>3.2238831071873655E-2</v>
      </c>
      <c r="U864" s="75"/>
      <c r="V864" s="75"/>
      <c r="W864" s="75"/>
      <c r="X864" s="75"/>
      <c r="Y864" s="75"/>
      <c r="Z864" s="75"/>
      <c r="AA864" s="75"/>
      <c r="AB864" s="75"/>
      <c r="AC864" s="75"/>
      <c r="AE864" s="75"/>
      <c r="AF864" s="75"/>
      <c r="AG864" s="75"/>
      <c r="AH864" s="75"/>
      <c r="AI864" s="75"/>
      <c r="AJ864" s="75"/>
      <c r="AK864" s="75"/>
      <c r="AL864" s="75"/>
      <c r="AM864" s="75"/>
      <c r="AO864" s="75"/>
      <c r="AP864" s="75"/>
      <c r="AQ864" s="75"/>
      <c r="AR864" s="75"/>
      <c r="AS864" s="75"/>
      <c r="AT864" s="75"/>
      <c r="AU864" s="75"/>
      <c r="AV864" s="75"/>
      <c r="AW864" s="75"/>
    </row>
    <row r="865" spans="1:49">
      <c r="A865" s="69">
        <v>35674</v>
      </c>
      <c r="B865" s="82">
        <v>5.4800000000000001E-2</v>
      </c>
      <c r="C865" s="65">
        <v>4.3299999999999998E-2</v>
      </c>
      <c r="D865" s="65">
        <v>5.7999999999999996E-3</v>
      </c>
      <c r="E865" s="65">
        <v>5.9499999999999996E-3</v>
      </c>
      <c r="F865" s="65">
        <v>6.116666666666667E-3</v>
      </c>
      <c r="G865" s="65">
        <v>6.0333333333333324E-3</v>
      </c>
      <c r="H865" s="65">
        <v>6.2285833333333342E-3</v>
      </c>
      <c r="I865" s="65">
        <f t="shared" si="143"/>
        <v>4.9000000000000002E-2</v>
      </c>
      <c r="J865" s="65">
        <f t="shared" si="147"/>
        <v>4.8766666666666666E-2</v>
      </c>
      <c r="K865" s="65">
        <f t="shared" si="148"/>
        <v>3.7071416666666662E-2</v>
      </c>
      <c r="L865" s="73">
        <f t="shared" si="144"/>
        <v>0.40462934621942526</v>
      </c>
      <c r="M865" s="73">
        <f t="shared" si="145"/>
        <v>6.9599999999999995E-2</v>
      </c>
      <c r="N865" s="73">
        <f t="shared" si="138"/>
        <v>7.2399999999999992E-2</v>
      </c>
      <c r="O865" s="74">
        <f t="shared" si="146"/>
        <v>0.33502934621942526</v>
      </c>
      <c r="P865" s="73">
        <f t="shared" si="139"/>
        <v>0.33222934621942524</v>
      </c>
      <c r="Q865" s="73">
        <f t="shared" si="140"/>
        <v>0.14428134398938663</v>
      </c>
      <c r="R865" s="73">
        <f t="shared" si="141"/>
        <v>7.4743000000000004E-2</v>
      </c>
      <c r="S865" s="74">
        <f t="shared" si="142"/>
        <v>6.9538343989386631E-2</v>
      </c>
      <c r="U865" s="75"/>
      <c r="V865" s="75"/>
      <c r="W865" s="75"/>
      <c r="X865" s="75"/>
      <c r="Y865" s="75"/>
      <c r="Z865" s="75"/>
      <c r="AA865" s="75"/>
      <c r="AB865" s="75"/>
      <c r="AC865" s="75"/>
      <c r="AE865" s="75"/>
      <c r="AF865" s="75"/>
      <c r="AG865" s="75"/>
      <c r="AH865" s="75"/>
      <c r="AI865" s="75"/>
      <c r="AJ865" s="75"/>
      <c r="AK865" s="75"/>
      <c r="AL865" s="75"/>
      <c r="AM865" s="75"/>
      <c r="AO865" s="75"/>
      <c r="AP865" s="75"/>
      <c r="AQ865" s="75"/>
      <c r="AR865" s="75"/>
      <c r="AS865" s="75"/>
      <c r="AT865" s="75"/>
      <c r="AU865" s="75"/>
      <c r="AV865" s="75"/>
      <c r="AW865" s="75"/>
    </row>
    <row r="866" spans="1:49">
      <c r="A866" s="69">
        <v>35704</v>
      </c>
      <c r="B866" s="82">
        <v>-3.3399999999999999E-2</v>
      </c>
      <c r="C866" s="65">
        <v>9.7999999999999997E-3</v>
      </c>
      <c r="D866" s="65">
        <v>5.4000000000000003E-3</v>
      </c>
      <c r="E866" s="65">
        <v>5.8333333333333336E-3</v>
      </c>
      <c r="F866" s="65">
        <v>6.0000000000000001E-3</v>
      </c>
      <c r="G866" s="65">
        <v>5.9166666666666664E-3</v>
      </c>
      <c r="H866" s="65">
        <v>6.130416666666666E-3</v>
      </c>
      <c r="I866" s="65">
        <f t="shared" si="143"/>
        <v>-3.8800000000000001E-2</v>
      </c>
      <c r="J866" s="65">
        <f t="shared" si="147"/>
        <v>-3.9316666666666666E-2</v>
      </c>
      <c r="K866" s="65">
        <f t="shared" si="148"/>
        <v>3.6695833333333337E-3</v>
      </c>
      <c r="L866" s="73">
        <f t="shared" si="144"/>
        <v>0.3212482737015343</v>
      </c>
      <c r="M866" s="73">
        <f t="shared" si="145"/>
        <v>6.4799999999999996E-2</v>
      </c>
      <c r="N866" s="73">
        <f t="shared" si="138"/>
        <v>7.0999999999999994E-2</v>
      </c>
      <c r="O866" s="74">
        <f t="shared" si="146"/>
        <v>0.25644827370153433</v>
      </c>
      <c r="P866" s="73">
        <f t="shared" si="139"/>
        <v>0.2502482737015343</v>
      </c>
      <c r="Q866" s="73">
        <f t="shared" si="140"/>
        <v>9.9633899086869704E-2</v>
      </c>
      <c r="R866" s="73">
        <f t="shared" si="141"/>
        <v>7.3564999999999992E-2</v>
      </c>
      <c r="S866" s="74">
        <f t="shared" si="142"/>
        <v>2.6068899086869712E-2</v>
      </c>
      <c r="U866" s="75"/>
      <c r="V866" s="75"/>
      <c r="W866" s="75"/>
      <c r="X866" s="75"/>
      <c r="Y866" s="75"/>
      <c r="Z866" s="75"/>
      <c r="AA866" s="75"/>
      <c r="AB866" s="75"/>
      <c r="AC866" s="75"/>
      <c r="AE866" s="75"/>
      <c r="AF866" s="75"/>
      <c r="AG866" s="75"/>
      <c r="AH866" s="75"/>
      <c r="AI866" s="75"/>
      <c r="AJ866" s="75"/>
      <c r="AK866" s="75"/>
      <c r="AL866" s="75"/>
      <c r="AM866" s="75"/>
      <c r="AO866" s="75"/>
      <c r="AP866" s="75"/>
      <c r="AQ866" s="75"/>
      <c r="AR866" s="75"/>
      <c r="AS866" s="75"/>
      <c r="AT866" s="75"/>
      <c r="AU866" s="75"/>
      <c r="AV866" s="75"/>
      <c r="AW866" s="75"/>
    </row>
    <row r="867" spans="1:49">
      <c r="A867" s="69">
        <v>35735</v>
      </c>
      <c r="B867" s="82">
        <v>4.6300000000000001E-2</v>
      </c>
      <c r="C867" s="65">
        <v>7.0700000000000013E-2</v>
      </c>
      <c r="D867" s="65">
        <v>4.7000000000000002E-3</v>
      </c>
      <c r="E867" s="65">
        <v>5.7250000000000001E-3</v>
      </c>
      <c r="F867" s="65">
        <v>5.8916666666666674E-3</v>
      </c>
      <c r="G867" s="65">
        <v>5.8083333333333329E-3</v>
      </c>
      <c r="H867" s="65">
        <v>6.0390000000000001E-3</v>
      </c>
      <c r="I867" s="65">
        <f t="shared" si="143"/>
        <v>4.1599999999999998E-2</v>
      </c>
      <c r="J867" s="65">
        <f t="shared" si="147"/>
        <v>4.0491666666666669E-2</v>
      </c>
      <c r="K867" s="65">
        <f t="shared" si="148"/>
        <v>6.466100000000001E-2</v>
      </c>
      <c r="L867" s="73">
        <f t="shared" si="144"/>
        <v>0.28525666490694968</v>
      </c>
      <c r="M867" s="73">
        <f t="shared" si="145"/>
        <v>5.6400000000000006E-2</v>
      </c>
      <c r="N867" s="73">
        <f t="shared" si="138"/>
        <v>6.9699999999999998E-2</v>
      </c>
      <c r="O867" s="74">
        <f t="shared" si="146"/>
        <v>0.22885666490694967</v>
      </c>
      <c r="P867" s="73">
        <f t="shared" si="139"/>
        <v>0.21555666490694969</v>
      </c>
      <c r="Q867" s="73">
        <f t="shared" si="140"/>
        <v>0.15304868842651209</v>
      </c>
      <c r="R867" s="73">
        <f t="shared" si="141"/>
        <v>7.2468000000000005E-2</v>
      </c>
      <c r="S867" s="74">
        <f t="shared" si="142"/>
        <v>8.0580688426512087E-2</v>
      </c>
      <c r="U867" s="75"/>
      <c r="V867" s="75"/>
      <c r="W867" s="75"/>
      <c r="X867" s="75"/>
      <c r="Y867" s="75"/>
      <c r="Z867" s="75"/>
      <c r="AA867" s="75"/>
      <c r="AB867" s="75"/>
      <c r="AC867" s="75"/>
      <c r="AE867" s="75"/>
      <c r="AF867" s="75"/>
      <c r="AG867" s="75"/>
      <c r="AH867" s="75"/>
      <c r="AI867" s="75"/>
      <c r="AJ867" s="75"/>
      <c r="AK867" s="75"/>
      <c r="AL867" s="75"/>
      <c r="AM867" s="75"/>
      <c r="AO867" s="75"/>
      <c r="AP867" s="75"/>
      <c r="AQ867" s="75"/>
      <c r="AR867" s="75"/>
      <c r="AS867" s="75"/>
      <c r="AT867" s="75"/>
      <c r="AU867" s="75"/>
      <c r="AV867" s="75"/>
      <c r="AW867" s="75"/>
    </row>
    <row r="868" spans="1:49">
      <c r="A868" s="69">
        <v>35765</v>
      </c>
      <c r="B868" s="82">
        <v>1.72E-2</v>
      </c>
      <c r="C868" s="65">
        <v>7.5200000000000003E-2</v>
      </c>
      <c r="D868" s="65">
        <v>5.4000000000000003E-3</v>
      </c>
      <c r="E868" s="65">
        <v>5.6333333333333339E-3</v>
      </c>
      <c r="F868" s="65">
        <v>5.8250000000000003E-3</v>
      </c>
      <c r="G868" s="65">
        <v>5.7291666666666671E-3</v>
      </c>
      <c r="H868" s="65">
        <v>5.9696666666666665E-3</v>
      </c>
      <c r="I868" s="65">
        <f t="shared" si="143"/>
        <v>1.18E-2</v>
      </c>
      <c r="J868" s="65">
        <f t="shared" si="147"/>
        <v>1.1470833333333333E-2</v>
      </c>
      <c r="K868" s="65">
        <f t="shared" si="148"/>
        <v>6.9230333333333338E-2</v>
      </c>
      <c r="L868" s="73">
        <f t="shared" si="144"/>
        <v>0.33377176039925405</v>
      </c>
      <c r="M868" s="73">
        <f t="shared" si="145"/>
        <v>6.4799999999999996E-2</v>
      </c>
      <c r="N868" s="73">
        <f t="shared" si="138"/>
        <v>6.8750000000000006E-2</v>
      </c>
      <c r="O868" s="74">
        <f t="shared" si="146"/>
        <v>0.26897176039925408</v>
      </c>
      <c r="P868" s="73">
        <f t="shared" si="139"/>
        <v>0.26502176039925407</v>
      </c>
      <c r="Q868" s="73">
        <f t="shared" si="140"/>
        <v>0.24724139818529722</v>
      </c>
      <c r="R868" s="73">
        <f t="shared" si="141"/>
        <v>7.1636000000000005E-2</v>
      </c>
      <c r="S868" s="74">
        <f t="shared" si="142"/>
        <v>0.17560539818529722</v>
      </c>
      <c r="U868" s="75"/>
      <c r="V868" s="75"/>
      <c r="W868" s="75"/>
      <c r="X868" s="75"/>
      <c r="Y868" s="75"/>
      <c r="Z868" s="75"/>
      <c r="AA868" s="75"/>
      <c r="AB868" s="75"/>
      <c r="AC868" s="75"/>
      <c r="AE868" s="75"/>
      <c r="AF868" s="75"/>
      <c r="AG868" s="75"/>
      <c r="AH868" s="75"/>
      <c r="AI868" s="75"/>
      <c r="AJ868" s="75"/>
      <c r="AK868" s="75"/>
      <c r="AL868" s="75"/>
      <c r="AM868" s="75"/>
      <c r="AO868" s="75"/>
      <c r="AP868" s="75"/>
      <c r="AQ868" s="75"/>
      <c r="AR868" s="75"/>
      <c r="AS868" s="75"/>
      <c r="AT868" s="75"/>
      <c r="AU868" s="75"/>
      <c r="AV868" s="75"/>
      <c r="AW868" s="75"/>
    </row>
    <row r="869" spans="1:49">
      <c r="A869" s="69">
        <v>35796</v>
      </c>
      <c r="B869" s="82">
        <v>1.11E-2</v>
      </c>
      <c r="C869" s="65">
        <v>-3.95E-2</v>
      </c>
      <c r="D869" s="65">
        <v>4.7999999999999996E-3</v>
      </c>
      <c r="E869" s="65">
        <v>5.5083333333333338E-3</v>
      </c>
      <c r="F869" s="65">
        <v>5.6833333333333336E-3</v>
      </c>
      <c r="G869" s="65">
        <v>5.5958333333333329E-3</v>
      </c>
      <c r="H869" s="65">
        <v>5.8783333333333335E-3</v>
      </c>
      <c r="I869" s="65">
        <f t="shared" si="143"/>
        <v>6.3000000000000009E-3</v>
      </c>
      <c r="J869" s="65">
        <f t="shared" si="147"/>
        <v>5.5041666666666676E-3</v>
      </c>
      <c r="K869" s="65">
        <f t="shared" si="148"/>
        <v>-4.5378333333333333E-2</v>
      </c>
      <c r="L869" s="73">
        <f t="shared" si="144"/>
        <v>0.26924859006088098</v>
      </c>
      <c r="M869" s="73">
        <f t="shared" si="145"/>
        <v>5.7599999999999998E-2</v>
      </c>
      <c r="N869" s="73">
        <f t="shared" si="138"/>
        <v>6.7149999999999987E-2</v>
      </c>
      <c r="O869" s="74">
        <f t="shared" si="146"/>
        <v>0.21164859006088099</v>
      </c>
      <c r="P869" s="73">
        <f t="shared" si="139"/>
        <v>0.20209859006088099</v>
      </c>
      <c r="Q869" s="73">
        <f t="shared" si="140"/>
        <v>0.19012056721337034</v>
      </c>
      <c r="R869" s="73">
        <f t="shared" si="141"/>
        <v>7.0540000000000005E-2</v>
      </c>
      <c r="S869" s="74">
        <f t="shared" si="142"/>
        <v>0.11958056721337033</v>
      </c>
      <c r="U869" s="75"/>
      <c r="V869" s="75"/>
      <c r="W869" s="75"/>
      <c r="X869" s="75"/>
      <c r="Y869" s="75"/>
      <c r="Z869" s="75"/>
      <c r="AA869" s="75"/>
      <c r="AB869" s="75"/>
      <c r="AC869" s="75"/>
      <c r="AE869" s="75"/>
      <c r="AF869" s="75"/>
      <c r="AG869" s="75"/>
      <c r="AH869" s="75"/>
      <c r="AI869" s="75"/>
      <c r="AJ869" s="75"/>
      <c r="AK869" s="75"/>
      <c r="AL869" s="75"/>
      <c r="AM869" s="75"/>
      <c r="AO869" s="75"/>
      <c r="AP869" s="75"/>
      <c r="AQ869" s="75"/>
      <c r="AR869" s="75"/>
      <c r="AS869" s="75"/>
      <c r="AT869" s="75"/>
      <c r="AU869" s="75"/>
      <c r="AV869" s="75"/>
      <c r="AW869" s="75"/>
    </row>
    <row r="870" spans="1:49">
      <c r="A870" s="69">
        <v>35827</v>
      </c>
      <c r="B870" s="82">
        <v>7.2099999999999997E-2</v>
      </c>
      <c r="C870" s="65">
        <v>3.4099999999999998E-2</v>
      </c>
      <c r="D870" s="65">
        <v>4.4000000000000003E-3</v>
      </c>
      <c r="E870" s="65">
        <v>5.5583333333333327E-3</v>
      </c>
      <c r="F870" s="65">
        <v>5.7333333333333333E-3</v>
      </c>
      <c r="G870" s="65">
        <v>5.6458333333333334E-3</v>
      </c>
      <c r="H870" s="65">
        <v>5.9315833333333338E-3</v>
      </c>
      <c r="I870" s="65">
        <f t="shared" si="143"/>
        <v>6.7699999999999996E-2</v>
      </c>
      <c r="J870" s="65">
        <f t="shared" si="147"/>
        <v>6.6454166666666661E-2</v>
      </c>
      <c r="K870" s="65">
        <f t="shared" si="148"/>
        <v>2.8168416666666665E-2</v>
      </c>
      <c r="L870" s="73">
        <f t="shared" si="144"/>
        <v>0.35022962234994104</v>
      </c>
      <c r="M870" s="73">
        <f t="shared" si="145"/>
        <v>5.28E-2</v>
      </c>
      <c r="N870" s="73">
        <f t="shared" si="138"/>
        <v>6.7750000000000005E-2</v>
      </c>
      <c r="O870" s="74">
        <f t="shared" si="146"/>
        <v>0.29742962234994103</v>
      </c>
      <c r="P870" s="73">
        <f t="shared" si="139"/>
        <v>0.28247962234994106</v>
      </c>
      <c r="Q870" s="73">
        <f t="shared" si="140"/>
        <v>0.2425074998034793</v>
      </c>
      <c r="R870" s="73">
        <f t="shared" si="141"/>
        <v>7.1179000000000006E-2</v>
      </c>
      <c r="S870" s="74">
        <f t="shared" si="142"/>
        <v>0.17132849980347931</v>
      </c>
      <c r="U870" s="75"/>
      <c r="V870" s="75"/>
      <c r="W870" s="75"/>
      <c r="X870" s="75"/>
      <c r="Y870" s="75"/>
      <c r="Z870" s="75"/>
      <c r="AA870" s="75"/>
      <c r="AB870" s="75"/>
      <c r="AC870" s="75"/>
      <c r="AE870" s="75"/>
      <c r="AF870" s="75"/>
      <c r="AG870" s="75"/>
      <c r="AH870" s="75"/>
      <c r="AI870" s="75"/>
      <c r="AJ870" s="75"/>
      <c r="AK870" s="75"/>
      <c r="AL870" s="75"/>
      <c r="AM870" s="75"/>
      <c r="AO870" s="75"/>
      <c r="AP870" s="75"/>
      <c r="AQ870" s="75"/>
      <c r="AR870" s="75"/>
      <c r="AS870" s="75"/>
      <c r="AT870" s="75"/>
      <c r="AU870" s="75"/>
      <c r="AV870" s="75"/>
      <c r="AW870" s="75"/>
    </row>
    <row r="871" spans="1:49">
      <c r="A871" s="69">
        <v>35855</v>
      </c>
      <c r="B871" s="82">
        <v>5.1200000000000002E-2</v>
      </c>
      <c r="C871" s="65">
        <v>6.4199999999999993E-2</v>
      </c>
      <c r="D871" s="65">
        <v>5.1999999999999998E-3</v>
      </c>
      <c r="E871" s="65">
        <v>5.5916666666666667E-3</v>
      </c>
      <c r="F871" s="65">
        <v>5.7749999999999998E-3</v>
      </c>
      <c r="G871" s="65">
        <v>5.6833333333333336E-3</v>
      </c>
      <c r="H871" s="65">
        <v>5.9681666666666668E-3</v>
      </c>
      <c r="I871" s="65">
        <f t="shared" si="143"/>
        <v>4.5999999999999999E-2</v>
      </c>
      <c r="J871" s="65">
        <f t="shared" si="147"/>
        <v>4.5516666666666671E-2</v>
      </c>
      <c r="K871" s="65">
        <f t="shared" si="148"/>
        <v>5.823183333333333E-2</v>
      </c>
      <c r="L871" s="73">
        <f t="shared" si="144"/>
        <v>0.4801974961041382</v>
      </c>
      <c r="M871" s="73">
        <f t="shared" si="145"/>
        <v>6.2399999999999997E-2</v>
      </c>
      <c r="N871" s="73">
        <f t="shared" si="138"/>
        <v>6.8200000000000011E-2</v>
      </c>
      <c r="O871" s="74">
        <f t="shared" si="146"/>
        <v>0.41779749610413819</v>
      </c>
      <c r="P871" s="73">
        <f t="shared" si="139"/>
        <v>0.41199749610413816</v>
      </c>
      <c r="Q871" s="73">
        <f t="shared" si="140"/>
        <v>0.36331217784396586</v>
      </c>
      <c r="R871" s="73">
        <f t="shared" si="141"/>
        <v>7.1618000000000001E-2</v>
      </c>
      <c r="S871" s="74">
        <f t="shared" si="142"/>
        <v>0.29169417784396584</v>
      </c>
      <c r="U871" s="75"/>
      <c r="V871" s="75"/>
      <c r="W871" s="75"/>
      <c r="X871" s="75"/>
      <c r="Y871" s="75"/>
      <c r="Z871" s="75"/>
      <c r="AA871" s="75"/>
      <c r="AB871" s="75"/>
      <c r="AC871" s="75"/>
      <c r="AE871" s="75"/>
      <c r="AF871" s="75"/>
      <c r="AG871" s="75"/>
      <c r="AH871" s="75"/>
      <c r="AI871" s="75"/>
      <c r="AJ871" s="75"/>
      <c r="AK871" s="75"/>
      <c r="AL871" s="75"/>
      <c r="AM871" s="75"/>
      <c r="AO871" s="75"/>
      <c r="AP871" s="75"/>
      <c r="AQ871" s="75"/>
      <c r="AR871" s="75"/>
      <c r="AS871" s="75"/>
      <c r="AT871" s="75"/>
      <c r="AU871" s="75"/>
      <c r="AV871" s="75"/>
      <c r="AW871" s="75"/>
    </row>
    <row r="872" spans="1:49">
      <c r="A872" s="69">
        <v>35886</v>
      </c>
      <c r="B872" s="82">
        <v>1.01E-2</v>
      </c>
      <c r="C872" s="65">
        <v>-1.9300000000000001E-2</v>
      </c>
      <c r="D872" s="65">
        <v>4.8999999999999998E-3</v>
      </c>
      <c r="E872" s="65">
        <v>5.5750000000000001E-3</v>
      </c>
      <c r="F872" s="65">
        <v>5.7500000000000008E-3</v>
      </c>
      <c r="G872" s="65">
        <v>5.6625E-3</v>
      </c>
      <c r="H872" s="65">
        <v>5.9682500000000005E-3</v>
      </c>
      <c r="I872" s="65">
        <f t="shared" si="143"/>
        <v>5.1999999999999998E-3</v>
      </c>
      <c r="J872" s="65">
        <f t="shared" si="147"/>
        <v>4.4374999999999996E-3</v>
      </c>
      <c r="K872" s="65">
        <f t="shared" si="148"/>
        <v>-2.5268250000000003E-2</v>
      </c>
      <c r="L872" s="73">
        <f t="shared" si="144"/>
        <v>0.41091581656581044</v>
      </c>
      <c r="M872" s="73">
        <f t="shared" si="145"/>
        <v>5.8799999999999998E-2</v>
      </c>
      <c r="N872" s="73">
        <f t="shared" ref="N872:N935" si="149">G872*12</f>
        <v>6.7949999999999997E-2</v>
      </c>
      <c r="O872" s="74">
        <f t="shared" si="146"/>
        <v>0.35211581656581042</v>
      </c>
      <c r="P872" s="73">
        <f t="shared" ref="P872:P935" si="150">L872-N872</f>
        <v>0.34296581656581043</v>
      </c>
      <c r="Q872" s="73">
        <f t="shared" ref="Q872:Q935" si="151">((1+C861)*(1+C862)*(1+C863)*(1+C864)*(1+C865)*(1+C866)*(1+C867)*(1+C868)*(1+C869)*(1+C870)*(1+C871)*(1+C872))-1</f>
        <v>0.35736066275287071</v>
      </c>
      <c r="R872" s="73">
        <f t="shared" ref="R872:R935" si="152">H872*12</f>
        <v>7.1619000000000002E-2</v>
      </c>
      <c r="S872" s="74">
        <f t="shared" ref="S872:S935" si="153">Q872-R872</f>
        <v>0.28574166275287072</v>
      </c>
      <c r="U872" s="75"/>
      <c r="V872" s="75"/>
      <c r="W872" s="75"/>
      <c r="X872" s="75"/>
      <c r="Y872" s="75"/>
      <c r="Z872" s="75"/>
      <c r="AA872" s="75"/>
      <c r="AB872" s="75"/>
      <c r="AC872" s="75"/>
      <c r="AE872" s="75"/>
      <c r="AF872" s="75"/>
      <c r="AG872" s="75"/>
      <c r="AH872" s="75"/>
      <c r="AI872" s="75"/>
      <c r="AJ872" s="75"/>
      <c r="AK872" s="75"/>
      <c r="AL872" s="75"/>
      <c r="AM872" s="75"/>
      <c r="AO872" s="75"/>
      <c r="AP872" s="75"/>
      <c r="AQ872" s="75"/>
      <c r="AR872" s="75"/>
      <c r="AS872" s="75"/>
      <c r="AT872" s="75"/>
      <c r="AU872" s="75"/>
      <c r="AV872" s="75"/>
      <c r="AW872" s="75"/>
    </row>
    <row r="873" spans="1:49">
      <c r="A873" s="69">
        <v>35916</v>
      </c>
      <c r="B873" s="82">
        <v>-1.72E-2</v>
      </c>
      <c r="C873" s="65">
        <v>-5.0000000000000001E-3</v>
      </c>
      <c r="D873" s="65">
        <v>4.7999999999999996E-3</v>
      </c>
      <c r="E873" s="65">
        <v>5.5750000000000001E-3</v>
      </c>
      <c r="F873" s="65">
        <v>5.7583333333333332E-3</v>
      </c>
      <c r="G873" s="65">
        <v>5.6666666666666662E-3</v>
      </c>
      <c r="H873" s="65">
        <v>5.9691666666666669E-3</v>
      </c>
      <c r="I873" s="65">
        <f t="shared" si="143"/>
        <v>-2.1999999999999999E-2</v>
      </c>
      <c r="J873" s="65">
        <f t="shared" si="147"/>
        <v>-2.2866666666666667E-2</v>
      </c>
      <c r="K873" s="65">
        <f t="shared" si="148"/>
        <v>-1.0969166666666667E-2</v>
      </c>
      <c r="L873" s="73">
        <f t="shared" si="144"/>
        <v>0.30704879302561916</v>
      </c>
      <c r="M873" s="73">
        <f t="shared" si="145"/>
        <v>5.7599999999999998E-2</v>
      </c>
      <c r="N873" s="73">
        <f t="shared" si="149"/>
        <v>6.7999999999999991E-2</v>
      </c>
      <c r="O873" s="74">
        <f t="shared" si="146"/>
        <v>0.24944879302561918</v>
      </c>
      <c r="P873" s="73">
        <f t="shared" si="150"/>
        <v>0.23904879302561916</v>
      </c>
      <c r="Q873" s="73">
        <f t="shared" si="151"/>
        <v>0.29576308110822813</v>
      </c>
      <c r="R873" s="73">
        <f t="shared" si="152"/>
        <v>7.1629999999999999E-2</v>
      </c>
      <c r="S873" s="74">
        <f t="shared" si="153"/>
        <v>0.22413308110822813</v>
      </c>
      <c r="U873" s="75"/>
      <c r="V873" s="75"/>
      <c r="W873" s="75"/>
      <c r="X873" s="75"/>
      <c r="Y873" s="75"/>
      <c r="Z873" s="75"/>
      <c r="AA873" s="75"/>
      <c r="AB873" s="75"/>
      <c r="AC873" s="75"/>
      <c r="AE873" s="75"/>
      <c r="AF873" s="75"/>
      <c r="AG873" s="75"/>
      <c r="AH873" s="75"/>
      <c r="AI873" s="75"/>
      <c r="AJ873" s="75"/>
      <c r="AK873" s="75"/>
      <c r="AL873" s="75"/>
      <c r="AM873" s="75"/>
      <c r="AO873" s="75"/>
      <c r="AP873" s="75"/>
      <c r="AQ873" s="75"/>
      <c r="AR873" s="75"/>
      <c r="AS873" s="75"/>
      <c r="AT873" s="75"/>
      <c r="AU873" s="75"/>
      <c r="AV873" s="75"/>
      <c r="AW873" s="75"/>
    </row>
    <row r="874" spans="1:49">
      <c r="A874" s="69">
        <v>35947</v>
      </c>
      <c r="B874" s="82">
        <v>4.0599999999999997E-2</v>
      </c>
      <c r="C874" s="65">
        <v>3.6900000000000002E-2</v>
      </c>
      <c r="D874" s="65">
        <v>5.1999999999999998E-3</v>
      </c>
      <c r="E874" s="65">
        <v>5.4416666666666667E-3</v>
      </c>
      <c r="F874" s="65">
        <v>5.6500000000000005E-3</v>
      </c>
      <c r="G874" s="65">
        <v>5.545833333333334E-3</v>
      </c>
      <c r="H874" s="65">
        <v>5.8636666666666672E-3</v>
      </c>
      <c r="I874" s="65">
        <f t="shared" si="143"/>
        <v>3.5400000000000001E-2</v>
      </c>
      <c r="J874" s="65">
        <f t="shared" si="147"/>
        <v>3.5054166666666664E-2</v>
      </c>
      <c r="K874" s="65">
        <f t="shared" si="148"/>
        <v>3.1036333333333336E-2</v>
      </c>
      <c r="L874" s="73">
        <f t="shared" si="144"/>
        <v>0.30179457697402223</v>
      </c>
      <c r="M874" s="73">
        <f t="shared" si="145"/>
        <v>6.2399999999999997E-2</v>
      </c>
      <c r="N874" s="73">
        <f t="shared" si="149"/>
        <v>6.6550000000000012E-2</v>
      </c>
      <c r="O874" s="74">
        <f t="shared" si="146"/>
        <v>0.23939457697402222</v>
      </c>
      <c r="P874" s="73">
        <f t="shared" si="150"/>
        <v>0.23524457697402223</v>
      </c>
      <c r="Q874" s="73">
        <f t="shared" si="151"/>
        <v>0.30267281248896793</v>
      </c>
      <c r="R874" s="73">
        <f t="shared" si="152"/>
        <v>7.036400000000001E-2</v>
      </c>
      <c r="S874" s="74">
        <f t="shared" si="153"/>
        <v>0.23230881248896793</v>
      </c>
      <c r="U874" s="75"/>
      <c r="V874" s="75"/>
      <c r="W874" s="75"/>
      <c r="X874" s="75"/>
      <c r="Y874" s="75"/>
      <c r="Z874" s="75"/>
      <c r="AA874" s="75"/>
      <c r="AB874" s="75"/>
      <c r="AC874" s="75"/>
      <c r="AE874" s="75"/>
      <c r="AF874" s="75"/>
      <c r="AG874" s="75"/>
      <c r="AH874" s="75"/>
      <c r="AI874" s="75"/>
      <c r="AJ874" s="75"/>
      <c r="AK874" s="75"/>
      <c r="AL874" s="75"/>
      <c r="AM874" s="75"/>
      <c r="AO874" s="75"/>
      <c r="AP874" s="75"/>
      <c r="AQ874" s="75"/>
      <c r="AR874" s="75"/>
      <c r="AS874" s="75"/>
      <c r="AT874" s="75"/>
      <c r="AU874" s="75"/>
      <c r="AV874" s="75"/>
      <c r="AW874" s="75"/>
    </row>
    <row r="875" spans="1:49">
      <c r="A875" s="69">
        <v>35977</v>
      </c>
      <c r="B875" s="82">
        <v>-1.06E-2</v>
      </c>
      <c r="C875" s="65">
        <v>-4.9299999999999997E-2</v>
      </c>
      <c r="D875" s="65">
        <v>4.8999999999999998E-3</v>
      </c>
      <c r="E875" s="65">
        <v>5.4583333333333324E-3</v>
      </c>
      <c r="F875" s="65">
        <v>5.6500000000000005E-3</v>
      </c>
      <c r="G875" s="65">
        <v>5.5541666666666665E-3</v>
      </c>
      <c r="H875" s="65">
        <v>5.8534166666666665E-3</v>
      </c>
      <c r="I875" s="65">
        <f t="shared" si="143"/>
        <v>-1.55E-2</v>
      </c>
      <c r="J875" s="65">
        <f t="shared" si="147"/>
        <v>-1.6154166666666667E-2</v>
      </c>
      <c r="K875" s="65">
        <f t="shared" si="148"/>
        <v>-5.5153416666666663E-2</v>
      </c>
      <c r="L875" s="73">
        <f t="shared" si="144"/>
        <v>0.19303033943877201</v>
      </c>
      <c r="M875" s="73">
        <f t="shared" si="145"/>
        <v>5.8799999999999998E-2</v>
      </c>
      <c r="N875" s="73">
        <f t="shared" si="149"/>
        <v>6.6650000000000001E-2</v>
      </c>
      <c r="O875" s="74">
        <f t="shared" si="146"/>
        <v>0.13423033943877202</v>
      </c>
      <c r="P875" s="73">
        <f t="shared" si="150"/>
        <v>0.12638033943877203</v>
      </c>
      <c r="Q875" s="73">
        <f t="shared" si="151"/>
        <v>0.21060707999341299</v>
      </c>
      <c r="R875" s="73">
        <f t="shared" si="152"/>
        <v>7.0240999999999998E-2</v>
      </c>
      <c r="S875" s="74">
        <f t="shared" si="153"/>
        <v>0.140366079993413</v>
      </c>
      <c r="U875" s="75"/>
      <c r="V875" s="75"/>
      <c r="W875" s="75"/>
      <c r="X875" s="75"/>
      <c r="Y875" s="75"/>
      <c r="Z875" s="75"/>
      <c r="AA875" s="75"/>
      <c r="AB875" s="75"/>
      <c r="AC875" s="75"/>
      <c r="AE875" s="75"/>
      <c r="AF875" s="75"/>
      <c r="AG875" s="75"/>
      <c r="AH875" s="75"/>
      <c r="AI875" s="75"/>
      <c r="AJ875" s="75"/>
      <c r="AK875" s="75"/>
      <c r="AL875" s="75"/>
      <c r="AM875" s="75"/>
      <c r="AO875" s="75"/>
      <c r="AP875" s="75"/>
      <c r="AQ875" s="75"/>
      <c r="AR875" s="75"/>
      <c r="AS875" s="75"/>
      <c r="AT875" s="75"/>
      <c r="AU875" s="75"/>
      <c r="AV875" s="75"/>
      <c r="AW875" s="75"/>
    </row>
    <row r="876" spans="1:49">
      <c r="A876" s="69">
        <v>36008</v>
      </c>
      <c r="B876" s="82">
        <v>-0.14460000000000001</v>
      </c>
      <c r="C876" s="65">
        <v>1.61E-2</v>
      </c>
      <c r="D876" s="65">
        <v>4.7999999999999996E-3</v>
      </c>
      <c r="E876" s="65">
        <v>5.4333333333333334E-3</v>
      </c>
      <c r="F876" s="65">
        <v>5.6416666666666664E-3</v>
      </c>
      <c r="G876" s="65">
        <v>5.5374999999999999E-3</v>
      </c>
      <c r="H876" s="65">
        <v>5.8349166666666662E-3</v>
      </c>
      <c r="I876" s="65">
        <f t="shared" si="143"/>
        <v>-0.14940000000000001</v>
      </c>
      <c r="J876" s="65">
        <f t="shared" si="147"/>
        <v>-0.15013750000000001</v>
      </c>
      <c r="K876" s="65">
        <f t="shared" si="148"/>
        <v>1.0265083333333334E-2</v>
      </c>
      <c r="L876" s="73">
        <f t="shared" si="144"/>
        <v>8.1057364783819308E-2</v>
      </c>
      <c r="M876" s="73">
        <f t="shared" si="145"/>
        <v>5.7599999999999998E-2</v>
      </c>
      <c r="N876" s="73">
        <f t="shared" si="149"/>
        <v>6.6449999999999995E-2</v>
      </c>
      <c r="O876" s="74">
        <f t="shared" si="146"/>
        <v>2.3457364783819309E-2</v>
      </c>
      <c r="P876" s="73">
        <f t="shared" si="150"/>
        <v>1.4607364783819313E-2</v>
      </c>
      <c r="Q876" s="73">
        <f t="shared" si="151"/>
        <v>0.25302827134695627</v>
      </c>
      <c r="R876" s="73">
        <f t="shared" si="152"/>
        <v>7.0018999999999998E-2</v>
      </c>
      <c r="S876" s="74">
        <f t="shared" si="153"/>
        <v>0.18300927134695627</v>
      </c>
      <c r="U876" s="75"/>
      <c r="V876" s="75"/>
      <c r="W876" s="75"/>
      <c r="X876" s="75"/>
      <c r="Y876" s="75"/>
      <c r="Z876" s="75"/>
      <c r="AA876" s="75"/>
      <c r="AB876" s="75"/>
      <c r="AC876" s="75"/>
      <c r="AE876" s="75"/>
      <c r="AF876" s="75"/>
      <c r="AG876" s="75"/>
      <c r="AH876" s="75"/>
      <c r="AI876" s="75"/>
      <c r="AJ876" s="75"/>
      <c r="AK876" s="75"/>
      <c r="AL876" s="75"/>
      <c r="AM876" s="75"/>
      <c r="AO876" s="75"/>
      <c r="AP876" s="75"/>
      <c r="AQ876" s="75"/>
      <c r="AR876" s="75"/>
      <c r="AS876" s="75"/>
      <c r="AT876" s="75"/>
      <c r="AU876" s="75"/>
      <c r="AV876" s="75"/>
      <c r="AW876" s="75"/>
    </row>
    <row r="877" spans="1:49">
      <c r="A877" s="69">
        <v>36039</v>
      </c>
      <c r="B877" s="82">
        <v>6.4100000000000004E-2</v>
      </c>
      <c r="C877" s="65">
        <v>8.3499999999999991E-2</v>
      </c>
      <c r="D877" s="65">
        <v>4.4000000000000003E-3</v>
      </c>
      <c r="E877" s="65">
        <v>5.3333333333333332E-3</v>
      </c>
      <c r="F877" s="65">
        <v>5.5666666666666668E-3</v>
      </c>
      <c r="G877" s="65">
        <v>5.4499999999999991E-3</v>
      </c>
      <c r="H877" s="65">
        <v>5.780166666666667E-3</v>
      </c>
      <c r="I877" s="65">
        <f t="shared" si="143"/>
        <v>5.9700000000000003E-2</v>
      </c>
      <c r="J877" s="65">
        <f t="shared" si="147"/>
        <v>5.8650000000000008E-2</v>
      </c>
      <c r="K877" s="65">
        <f t="shared" si="148"/>
        <v>7.7719833333333321E-2</v>
      </c>
      <c r="L877" s="73">
        <f t="shared" si="144"/>
        <v>9.0588871697442341E-2</v>
      </c>
      <c r="M877" s="73">
        <f t="shared" si="145"/>
        <v>5.28E-2</v>
      </c>
      <c r="N877" s="73">
        <f t="shared" si="149"/>
        <v>6.5399999999999986E-2</v>
      </c>
      <c r="O877" s="74">
        <f t="shared" si="146"/>
        <v>3.7788871697442342E-2</v>
      </c>
      <c r="P877" s="73">
        <f t="shared" si="150"/>
        <v>2.5188871697442355E-2</v>
      </c>
      <c r="Q877" s="73">
        <f t="shared" si="151"/>
        <v>0.30130943353247108</v>
      </c>
      <c r="R877" s="73">
        <f t="shared" si="152"/>
        <v>6.9362000000000007E-2</v>
      </c>
      <c r="S877" s="74">
        <f t="shared" si="153"/>
        <v>0.23194743353247108</v>
      </c>
      <c r="U877" s="75"/>
      <c r="V877" s="75"/>
      <c r="W877" s="75"/>
      <c r="X877" s="75"/>
      <c r="Y877" s="75"/>
      <c r="Z877" s="75"/>
      <c r="AA877" s="75"/>
      <c r="AB877" s="75"/>
      <c r="AC877" s="75"/>
      <c r="AE877" s="75"/>
      <c r="AF877" s="75"/>
      <c r="AG877" s="75"/>
      <c r="AH877" s="75"/>
      <c r="AI877" s="75"/>
      <c r="AJ877" s="75"/>
      <c r="AK877" s="75"/>
      <c r="AL877" s="75"/>
      <c r="AM877" s="75"/>
      <c r="AO877" s="75"/>
      <c r="AP877" s="75"/>
      <c r="AQ877" s="75"/>
      <c r="AR877" s="75"/>
      <c r="AS877" s="75"/>
      <c r="AT877" s="75"/>
      <c r="AU877" s="75"/>
      <c r="AV877" s="75"/>
      <c r="AW877" s="75"/>
    </row>
    <row r="878" spans="1:49">
      <c r="A878" s="69">
        <v>36069</v>
      </c>
      <c r="B878" s="82">
        <v>8.1299999999999997E-2</v>
      </c>
      <c r="C878" s="65">
        <v>-1.66E-2</v>
      </c>
      <c r="D878" s="65">
        <v>4.1999999999999997E-3</v>
      </c>
      <c r="E878" s="65">
        <v>5.3083333333333342E-3</v>
      </c>
      <c r="F878" s="65">
        <v>5.5833333333333334E-3</v>
      </c>
      <c r="G878" s="65">
        <v>5.4458333333333338E-3</v>
      </c>
      <c r="H878" s="65">
        <v>5.7962499999999993E-3</v>
      </c>
      <c r="I878" s="65">
        <f t="shared" si="143"/>
        <v>7.7100000000000002E-2</v>
      </c>
      <c r="J878" s="65">
        <f t="shared" si="147"/>
        <v>7.5854166666666667E-2</v>
      </c>
      <c r="K878" s="65">
        <f t="shared" si="148"/>
        <v>-2.2396249999999999E-2</v>
      </c>
      <c r="L878" s="73">
        <f t="shared" si="144"/>
        <v>0.22000180733130992</v>
      </c>
      <c r="M878" s="73">
        <f t="shared" si="145"/>
        <v>5.04E-2</v>
      </c>
      <c r="N878" s="73">
        <f t="shared" si="149"/>
        <v>6.5350000000000005E-2</v>
      </c>
      <c r="O878" s="74">
        <f t="shared" si="146"/>
        <v>0.16960180733130992</v>
      </c>
      <c r="P878" s="73">
        <f t="shared" si="150"/>
        <v>0.1546518073313099</v>
      </c>
      <c r="Q878" s="73">
        <f t="shared" si="151"/>
        <v>0.26728827187149151</v>
      </c>
      <c r="R878" s="73">
        <f t="shared" si="152"/>
        <v>6.9554999999999992E-2</v>
      </c>
      <c r="S878" s="74">
        <f t="shared" si="153"/>
        <v>0.19773327187149153</v>
      </c>
      <c r="U878" s="75"/>
      <c r="V878" s="75"/>
      <c r="W878" s="75"/>
      <c r="X878" s="75"/>
      <c r="Y878" s="75"/>
      <c r="Z878" s="75"/>
      <c r="AA878" s="75"/>
      <c r="AB878" s="75"/>
      <c r="AC878" s="75"/>
      <c r="AE878" s="75"/>
      <c r="AF878" s="75"/>
      <c r="AG878" s="75"/>
      <c r="AH878" s="75"/>
      <c r="AI878" s="75"/>
      <c r="AJ878" s="75"/>
      <c r="AK878" s="75"/>
      <c r="AL878" s="75"/>
      <c r="AM878" s="75"/>
      <c r="AO878" s="75"/>
      <c r="AP878" s="75"/>
      <c r="AQ878" s="75"/>
      <c r="AR878" s="75"/>
      <c r="AS878" s="75"/>
      <c r="AT878" s="75"/>
      <c r="AU878" s="75"/>
      <c r="AV878" s="75"/>
      <c r="AW878" s="75"/>
    </row>
    <row r="879" spans="1:49">
      <c r="A879" s="69">
        <v>36100</v>
      </c>
      <c r="B879" s="82">
        <v>6.0600000000000001E-2</v>
      </c>
      <c r="C879" s="65">
        <v>1.3399999999999999E-2</v>
      </c>
      <c r="D879" s="65">
        <v>4.4999999999999997E-3</v>
      </c>
      <c r="E879" s="65">
        <v>5.3416666666666664E-3</v>
      </c>
      <c r="F879" s="65">
        <v>5.6583333333333329E-3</v>
      </c>
      <c r="G879" s="65">
        <v>5.5000000000000005E-3</v>
      </c>
      <c r="H879" s="65">
        <v>5.8635833333333335E-3</v>
      </c>
      <c r="I879" s="65">
        <f t="shared" si="143"/>
        <v>5.6100000000000004E-2</v>
      </c>
      <c r="J879" s="65">
        <f t="shared" si="147"/>
        <v>5.5100000000000003E-2</v>
      </c>
      <c r="K879" s="65">
        <f t="shared" si="148"/>
        <v>7.5364166666666652E-3</v>
      </c>
      <c r="L879" s="73">
        <f t="shared" si="144"/>
        <v>0.2366758261068409</v>
      </c>
      <c r="M879" s="73">
        <f t="shared" si="145"/>
        <v>5.3999999999999992E-2</v>
      </c>
      <c r="N879" s="73">
        <f t="shared" si="149"/>
        <v>6.6000000000000003E-2</v>
      </c>
      <c r="O879" s="74">
        <f t="shared" si="146"/>
        <v>0.18267582610684091</v>
      </c>
      <c r="P879" s="73">
        <f t="shared" si="150"/>
        <v>0.1706758261068409</v>
      </c>
      <c r="Q879" s="73">
        <f t="shared" si="151"/>
        <v>0.19946757701930484</v>
      </c>
      <c r="R879" s="73">
        <f t="shared" si="152"/>
        <v>7.0363000000000009E-2</v>
      </c>
      <c r="S879" s="74">
        <f t="shared" si="153"/>
        <v>0.12910457701930483</v>
      </c>
      <c r="U879" s="75"/>
      <c r="V879" s="75"/>
      <c r="W879" s="75"/>
      <c r="X879" s="75"/>
      <c r="Y879" s="75"/>
      <c r="Z879" s="75"/>
      <c r="AA879" s="75"/>
      <c r="AB879" s="75"/>
      <c r="AC879" s="75"/>
      <c r="AE879" s="75"/>
      <c r="AF879" s="75"/>
      <c r="AG879" s="75"/>
      <c r="AH879" s="75"/>
      <c r="AI879" s="75"/>
      <c r="AJ879" s="75"/>
      <c r="AK879" s="75"/>
      <c r="AL879" s="75"/>
      <c r="AM879" s="75"/>
      <c r="AO879" s="75"/>
      <c r="AP879" s="75"/>
      <c r="AQ879" s="75"/>
      <c r="AR879" s="75"/>
      <c r="AS879" s="75"/>
      <c r="AT879" s="75"/>
      <c r="AU879" s="75"/>
      <c r="AV879" s="75"/>
      <c r="AW879" s="75"/>
    </row>
    <row r="880" spans="1:49">
      <c r="A880" s="69">
        <v>36130</v>
      </c>
      <c r="B880" s="82">
        <v>5.7599999999999998E-2</v>
      </c>
      <c r="C880" s="65">
        <v>2.9500000000000002E-2</v>
      </c>
      <c r="D880" s="65">
        <v>4.4999999999999997E-3</v>
      </c>
      <c r="E880" s="65">
        <v>5.1833333333333332E-3</v>
      </c>
      <c r="F880" s="65">
        <v>5.541666666666667E-3</v>
      </c>
      <c r="G880" s="65">
        <v>5.3625000000000001E-3</v>
      </c>
      <c r="H880" s="65">
        <v>5.7568333333333334E-3</v>
      </c>
      <c r="I880" s="65">
        <f t="shared" si="143"/>
        <v>5.3100000000000001E-2</v>
      </c>
      <c r="J880" s="65">
        <f t="shared" si="147"/>
        <v>5.2237499999999999E-2</v>
      </c>
      <c r="K880" s="65">
        <f t="shared" si="148"/>
        <v>2.3743166666666669E-2</v>
      </c>
      <c r="L880" s="73">
        <f t="shared" si="144"/>
        <v>0.28579271892508329</v>
      </c>
      <c r="M880" s="73">
        <f t="shared" si="145"/>
        <v>5.3999999999999992E-2</v>
      </c>
      <c r="N880" s="73">
        <f t="shared" si="149"/>
        <v>6.4350000000000004E-2</v>
      </c>
      <c r="O880" s="74">
        <f t="shared" si="146"/>
        <v>0.2317927189250833</v>
      </c>
      <c r="P880" s="73">
        <f t="shared" si="150"/>
        <v>0.22144271892508327</v>
      </c>
      <c r="Q880" s="73">
        <f t="shared" si="151"/>
        <v>0.14848574269101045</v>
      </c>
      <c r="R880" s="73">
        <f t="shared" si="152"/>
        <v>6.9082000000000005E-2</v>
      </c>
      <c r="S880" s="74">
        <f t="shared" si="153"/>
        <v>7.9403742691010443E-2</v>
      </c>
      <c r="U880" s="75"/>
      <c r="V880" s="75"/>
      <c r="W880" s="75"/>
      <c r="X880" s="75"/>
      <c r="Y880" s="75"/>
      <c r="Z880" s="75"/>
      <c r="AA880" s="75"/>
      <c r="AB880" s="75"/>
      <c r="AC880" s="75"/>
      <c r="AE880" s="75"/>
      <c r="AF880" s="75"/>
      <c r="AG880" s="75"/>
      <c r="AH880" s="75"/>
      <c r="AI880" s="75"/>
      <c r="AJ880" s="75"/>
      <c r="AK880" s="75"/>
      <c r="AL880" s="75"/>
      <c r="AM880" s="75"/>
      <c r="AO880" s="75"/>
      <c r="AP880" s="75"/>
      <c r="AQ880" s="75"/>
      <c r="AR880" s="75"/>
      <c r="AS880" s="75"/>
      <c r="AT880" s="75"/>
      <c r="AU880" s="75"/>
      <c r="AV880" s="75"/>
      <c r="AW880" s="75"/>
    </row>
    <row r="881" spans="1:49">
      <c r="A881" s="69">
        <v>36161</v>
      </c>
      <c r="B881" s="82">
        <v>4.1799999999999997E-2</v>
      </c>
      <c r="C881" s="65">
        <v>-4.5100000000000001E-2</v>
      </c>
      <c r="D881" s="65">
        <v>4.1999999999999997E-3</v>
      </c>
      <c r="E881" s="65">
        <v>5.1999999999999998E-3</v>
      </c>
      <c r="F881" s="65">
        <v>5.5666666666666668E-3</v>
      </c>
      <c r="G881" s="65">
        <v>5.3833333333333337E-3</v>
      </c>
      <c r="H881" s="65">
        <v>5.8083333333333329E-3</v>
      </c>
      <c r="I881" s="65">
        <f t="shared" si="143"/>
        <v>3.7599999999999995E-2</v>
      </c>
      <c r="J881" s="65">
        <f t="shared" si="147"/>
        <v>3.6416666666666667E-2</v>
      </c>
      <c r="K881" s="65">
        <f t="shared" si="148"/>
        <v>-5.0908333333333333E-2</v>
      </c>
      <c r="L881" s="73">
        <f t="shared" si="144"/>
        <v>0.32483320598966614</v>
      </c>
      <c r="M881" s="73">
        <f t="shared" si="145"/>
        <v>5.04E-2</v>
      </c>
      <c r="N881" s="73">
        <f t="shared" si="149"/>
        <v>6.4600000000000005E-2</v>
      </c>
      <c r="O881" s="74">
        <f t="shared" si="146"/>
        <v>0.27443320598966614</v>
      </c>
      <c r="P881" s="73">
        <f t="shared" si="150"/>
        <v>0.26023320598966615</v>
      </c>
      <c r="Q881" s="73">
        <f t="shared" si="151"/>
        <v>0.1417897300319062</v>
      </c>
      <c r="R881" s="73">
        <f t="shared" si="152"/>
        <v>6.9699999999999998E-2</v>
      </c>
      <c r="S881" s="74">
        <f t="shared" si="153"/>
        <v>7.2089730031906205E-2</v>
      </c>
      <c r="U881" s="75"/>
      <c r="V881" s="75"/>
      <c r="W881" s="75"/>
      <c r="X881" s="75"/>
      <c r="Y881" s="75"/>
      <c r="Z881" s="75"/>
      <c r="AA881" s="75"/>
      <c r="AB881" s="75"/>
      <c r="AC881" s="75"/>
      <c r="AE881" s="75"/>
      <c r="AF881" s="75"/>
      <c r="AG881" s="75"/>
      <c r="AH881" s="75"/>
      <c r="AI881" s="75"/>
      <c r="AJ881" s="75"/>
      <c r="AK881" s="75"/>
      <c r="AL881" s="75"/>
      <c r="AM881" s="75"/>
      <c r="AO881" s="75"/>
      <c r="AP881" s="75"/>
      <c r="AQ881" s="75"/>
      <c r="AR881" s="75"/>
      <c r="AS881" s="75"/>
      <c r="AT881" s="75"/>
      <c r="AU881" s="75"/>
      <c r="AV881" s="75"/>
      <c r="AW881" s="75"/>
    </row>
    <row r="882" spans="1:49">
      <c r="A882" s="69">
        <v>36192</v>
      </c>
      <c r="B882" s="82">
        <v>-3.1099999999999999E-2</v>
      </c>
      <c r="C882" s="65">
        <v>-3.6400000000000002E-2</v>
      </c>
      <c r="D882" s="65">
        <v>4.0000000000000001E-3</v>
      </c>
      <c r="E882" s="65">
        <v>5.3333333333333332E-3</v>
      </c>
      <c r="F882" s="65">
        <v>5.6583333333333329E-3</v>
      </c>
      <c r="G882" s="65">
        <v>5.4958333333333335E-3</v>
      </c>
      <c r="H882" s="65">
        <v>5.8964999999999998E-3</v>
      </c>
      <c r="I882" s="65">
        <f t="shared" si="143"/>
        <v>-3.5099999999999999E-2</v>
      </c>
      <c r="J882" s="65">
        <f t="shared" si="147"/>
        <v>-3.6595833333333334E-2</v>
      </c>
      <c r="K882" s="65">
        <f t="shared" si="148"/>
        <v>-4.2296500000000001E-2</v>
      </c>
      <c r="L882" s="73">
        <f t="shared" si="144"/>
        <v>0.19730518914596384</v>
      </c>
      <c r="M882" s="73">
        <f t="shared" si="145"/>
        <v>4.8000000000000001E-2</v>
      </c>
      <c r="N882" s="73">
        <f t="shared" si="149"/>
        <v>6.5950000000000009E-2</v>
      </c>
      <c r="O882" s="74">
        <f t="shared" si="146"/>
        <v>0.14930518914596386</v>
      </c>
      <c r="P882" s="73">
        <f t="shared" si="150"/>
        <v>0.13135518914596384</v>
      </c>
      <c r="Q882" s="73">
        <f t="shared" si="151"/>
        <v>6.3947958474755984E-2</v>
      </c>
      <c r="R882" s="73">
        <f t="shared" si="152"/>
        <v>7.0758000000000001E-2</v>
      </c>
      <c r="S882" s="74">
        <f t="shared" si="153"/>
        <v>-6.8100415252440177E-3</v>
      </c>
      <c r="U882" s="75"/>
      <c r="V882" s="75"/>
      <c r="W882" s="75"/>
      <c r="X882" s="75"/>
      <c r="Y882" s="75"/>
      <c r="Z882" s="75"/>
      <c r="AA882" s="75"/>
      <c r="AB882" s="75"/>
      <c r="AC882" s="75"/>
      <c r="AE882" s="75"/>
      <c r="AF882" s="75"/>
      <c r="AG882" s="75"/>
      <c r="AH882" s="75"/>
      <c r="AI882" s="75"/>
      <c r="AJ882" s="75"/>
      <c r="AK882" s="75"/>
      <c r="AL882" s="75"/>
      <c r="AM882" s="75"/>
      <c r="AO882" s="75"/>
      <c r="AP882" s="75"/>
      <c r="AQ882" s="75"/>
      <c r="AR882" s="75"/>
      <c r="AS882" s="75"/>
      <c r="AT882" s="75"/>
      <c r="AU882" s="75"/>
      <c r="AV882" s="75"/>
      <c r="AW882" s="75"/>
    </row>
    <row r="883" spans="1:49">
      <c r="A883" s="69">
        <v>36220</v>
      </c>
      <c r="B883" s="82">
        <v>0.04</v>
      </c>
      <c r="C883" s="65">
        <v>-1.4800000000000001E-2</v>
      </c>
      <c r="D883" s="65">
        <v>5.3E-3</v>
      </c>
      <c r="E883" s="65">
        <v>5.5166666666666662E-3</v>
      </c>
      <c r="F883" s="65">
        <v>5.816666666666667E-3</v>
      </c>
      <c r="G883" s="65">
        <v>5.6666666666666662E-3</v>
      </c>
      <c r="H883" s="65">
        <v>6.0460000000000002E-3</v>
      </c>
      <c r="I883" s="65">
        <f t="shared" si="143"/>
        <v>3.4700000000000002E-2</v>
      </c>
      <c r="J883" s="65">
        <f t="shared" si="147"/>
        <v>3.4333333333333334E-2</v>
      </c>
      <c r="K883" s="65">
        <f t="shared" si="148"/>
        <v>-2.0846E-2</v>
      </c>
      <c r="L883" s="73">
        <f t="shared" si="144"/>
        <v>0.18454851285369367</v>
      </c>
      <c r="M883" s="73">
        <f t="shared" si="145"/>
        <v>6.3600000000000004E-2</v>
      </c>
      <c r="N883" s="73">
        <f t="shared" si="149"/>
        <v>6.7999999999999991E-2</v>
      </c>
      <c r="O883" s="74">
        <f t="shared" si="146"/>
        <v>0.12094851285369367</v>
      </c>
      <c r="P883" s="73">
        <f t="shared" si="150"/>
        <v>0.11654851285369368</v>
      </c>
      <c r="Q883" s="73">
        <f t="shared" si="151"/>
        <v>-1.5033331432691921E-2</v>
      </c>
      <c r="R883" s="73">
        <f t="shared" si="152"/>
        <v>7.2552000000000005E-2</v>
      </c>
      <c r="S883" s="74">
        <f t="shared" si="153"/>
        <v>-8.7585331432691926E-2</v>
      </c>
      <c r="U883" s="75"/>
      <c r="V883" s="75"/>
      <c r="W883" s="75"/>
      <c r="X883" s="75"/>
      <c r="Y883" s="75"/>
      <c r="Z883" s="75"/>
      <c r="AA883" s="75"/>
      <c r="AB883" s="75"/>
      <c r="AC883" s="75"/>
      <c r="AE883" s="75"/>
      <c r="AF883" s="75"/>
      <c r="AG883" s="75"/>
      <c r="AH883" s="75"/>
      <c r="AI883" s="75"/>
      <c r="AJ883" s="75"/>
      <c r="AK883" s="75"/>
      <c r="AL883" s="75"/>
      <c r="AM883" s="75"/>
      <c r="AO883" s="75"/>
      <c r="AP883" s="75"/>
      <c r="AQ883" s="75"/>
      <c r="AR883" s="75"/>
      <c r="AS883" s="75"/>
      <c r="AT883" s="75"/>
      <c r="AU883" s="75"/>
      <c r="AV883" s="75"/>
      <c r="AW883" s="75"/>
    </row>
    <row r="884" spans="1:49">
      <c r="A884" s="69">
        <v>36251</v>
      </c>
      <c r="B884" s="82">
        <v>3.8699999999999998E-2</v>
      </c>
      <c r="C884" s="65">
        <v>8.8399999999999992E-2</v>
      </c>
      <c r="D884" s="65">
        <v>4.7999999999999996E-3</v>
      </c>
      <c r="E884" s="65">
        <v>5.5333333333333337E-3</v>
      </c>
      <c r="F884" s="65">
        <v>5.7999999999999996E-3</v>
      </c>
      <c r="G884" s="65">
        <v>5.6666666666666662E-3</v>
      </c>
      <c r="H884" s="65">
        <v>6.0119166666666671E-3</v>
      </c>
      <c r="I884" s="65">
        <f t="shared" si="143"/>
        <v>3.39E-2</v>
      </c>
      <c r="J884" s="65">
        <f t="shared" si="147"/>
        <v>3.3033333333333331E-2</v>
      </c>
      <c r="K884" s="65">
        <f t="shared" si="148"/>
        <v>8.238808333333332E-2</v>
      </c>
      <c r="L884" s="73">
        <f t="shared" si="144"/>
        <v>0.21808785298597266</v>
      </c>
      <c r="M884" s="73">
        <f t="shared" si="145"/>
        <v>5.7599999999999998E-2</v>
      </c>
      <c r="N884" s="73">
        <f t="shared" si="149"/>
        <v>6.7999999999999991E-2</v>
      </c>
      <c r="O884" s="74">
        <f t="shared" si="146"/>
        <v>0.16048785298597268</v>
      </c>
      <c r="P884" s="73">
        <f t="shared" si="150"/>
        <v>0.15008785298597266</v>
      </c>
      <c r="Q884" s="73">
        <f t="shared" si="151"/>
        <v>9.3135232047168781E-2</v>
      </c>
      <c r="R884" s="73">
        <f t="shared" si="152"/>
        <v>7.2143000000000013E-2</v>
      </c>
      <c r="S884" s="74">
        <f t="shared" si="153"/>
        <v>2.0992232047168768E-2</v>
      </c>
      <c r="U884" s="75"/>
      <c r="V884" s="75"/>
      <c r="W884" s="75"/>
      <c r="X884" s="75"/>
      <c r="Y884" s="75"/>
      <c r="Z884" s="75"/>
      <c r="AA884" s="75"/>
      <c r="AB884" s="75"/>
      <c r="AC884" s="75"/>
      <c r="AE884" s="75"/>
      <c r="AF884" s="75"/>
      <c r="AG884" s="75"/>
      <c r="AH884" s="75"/>
      <c r="AI884" s="75"/>
      <c r="AJ884" s="75"/>
      <c r="AK884" s="75"/>
      <c r="AL884" s="75"/>
      <c r="AM884" s="75"/>
      <c r="AO884" s="75"/>
      <c r="AP884" s="75"/>
      <c r="AQ884" s="75"/>
      <c r="AR884" s="75"/>
      <c r="AS884" s="75"/>
      <c r="AT884" s="75"/>
      <c r="AU884" s="75"/>
      <c r="AV884" s="75"/>
      <c r="AW884" s="75"/>
    </row>
    <row r="885" spans="1:49">
      <c r="A885" s="69">
        <v>36281</v>
      </c>
      <c r="B885" s="82">
        <v>-2.3599999999999999E-2</v>
      </c>
      <c r="C885" s="65">
        <v>6.0899999999999996E-2</v>
      </c>
      <c r="D885" s="65">
        <v>4.4999999999999997E-3</v>
      </c>
      <c r="E885" s="65">
        <v>5.7749999999999998E-3</v>
      </c>
      <c r="F885" s="65">
        <v>6.025E-3</v>
      </c>
      <c r="G885" s="65">
        <v>5.9000000000000007E-3</v>
      </c>
      <c r="H885" s="65">
        <v>6.2141666666666664E-3</v>
      </c>
      <c r="I885" s="65">
        <f t="shared" si="143"/>
        <v>-2.81E-2</v>
      </c>
      <c r="J885" s="65">
        <f t="shared" si="147"/>
        <v>-2.9499999999999998E-2</v>
      </c>
      <c r="K885" s="65">
        <f t="shared" si="148"/>
        <v>5.4685833333333329E-2</v>
      </c>
      <c r="L885" s="73">
        <f t="shared" si="144"/>
        <v>0.21015565695513172</v>
      </c>
      <c r="M885" s="73">
        <f t="shared" si="145"/>
        <v>5.3999999999999992E-2</v>
      </c>
      <c r="N885" s="73">
        <f t="shared" si="149"/>
        <v>7.0800000000000002E-2</v>
      </c>
      <c r="O885" s="74">
        <f t="shared" si="146"/>
        <v>0.15615565695513173</v>
      </c>
      <c r="P885" s="73">
        <f t="shared" si="150"/>
        <v>0.13935565695513172</v>
      </c>
      <c r="Q885" s="73">
        <f t="shared" si="151"/>
        <v>0.16553484188828227</v>
      </c>
      <c r="R885" s="73">
        <f t="shared" si="152"/>
        <v>7.4569999999999997E-2</v>
      </c>
      <c r="S885" s="74">
        <f t="shared" si="153"/>
        <v>9.0964841888282272E-2</v>
      </c>
      <c r="U885" s="75"/>
      <c r="V885" s="75"/>
      <c r="W885" s="75"/>
      <c r="X885" s="75"/>
      <c r="Y885" s="75"/>
      <c r="Z885" s="75"/>
      <c r="AA885" s="75"/>
      <c r="AB885" s="75"/>
      <c r="AC885" s="75"/>
      <c r="AE885" s="75"/>
      <c r="AF885" s="75"/>
      <c r="AG885" s="75"/>
      <c r="AH885" s="75"/>
      <c r="AI885" s="75"/>
      <c r="AJ885" s="75"/>
      <c r="AK885" s="75"/>
      <c r="AL885" s="75"/>
      <c r="AM885" s="75"/>
      <c r="AO885" s="75"/>
      <c r="AP885" s="75"/>
      <c r="AQ885" s="75"/>
      <c r="AR885" s="75"/>
      <c r="AS885" s="75"/>
      <c r="AT885" s="75"/>
      <c r="AU885" s="75"/>
      <c r="AV885" s="75"/>
      <c r="AW885" s="75"/>
    </row>
    <row r="886" spans="1:49">
      <c r="A886" s="69">
        <v>36312</v>
      </c>
      <c r="B886" s="82">
        <v>5.5500000000000001E-2</v>
      </c>
      <c r="C886" s="65">
        <v>-3.32E-2</v>
      </c>
      <c r="D886" s="65">
        <v>5.4999999999999997E-3</v>
      </c>
      <c r="E886" s="65">
        <v>6.025E-3</v>
      </c>
      <c r="F886" s="65">
        <v>6.266666666666666E-3</v>
      </c>
      <c r="G886" s="65">
        <v>6.145833333333333E-3</v>
      </c>
      <c r="H886" s="65">
        <v>6.445416666666667E-3</v>
      </c>
      <c r="I886" s="65">
        <f t="shared" si="143"/>
        <v>0.05</v>
      </c>
      <c r="J886" s="65">
        <f t="shared" si="147"/>
        <v>4.9354166666666671E-2</v>
      </c>
      <c r="K886" s="65">
        <f t="shared" si="148"/>
        <v>-3.9645416666666669E-2</v>
      </c>
      <c r="L886" s="73">
        <f t="shared" si="144"/>
        <v>0.22748346714985801</v>
      </c>
      <c r="M886" s="73">
        <f t="shared" si="145"/>
        <v>6.6000000000000003E-2</v>
      </c>
      <c r="N886" s="73">
        <f t="shared" si="149"/>
        <v>7.3749999999999996E-2</v>
      </c>
      <c r="O886" s="74">
        <f t="shared" si="146"/>
        <v>0.16148346714985801</v>
      </c>
      <c r="P886" s="73">
        <f t="shared" si="150"/>
        <v>0.15373346714985803</v>
      </c>
      <c r="Q886" s="73">
        <f t="shared" si="151"/>
        <v>8.6738436818971643E-2</v>
      </c>
      <c r="R886" s="73">
        <f t="shared" si="152"/>
        <v>7.7344999999999997E-2</v>
      </c>
      <c r="S886" s="74">
        <f t="shared" si="153"/>
        <v>9.3934368189716455E-3</v>
      </c>
      <c r="U886" s="75"/>
      <c r="V886" s="75"/>
      <c r="W886" s="75"/>
      <c r="X886" s="75"/>
      <c r="Y886" s="75"/>
      <c r="Z886" s="75"/>
      <c r="AA886" s="75"/>
      <c r="AB886" s="75"/>
      <c r="AC886" s="75"/>
      <c r="AE886" s="75"/>
      <c r="AF886" s="75"/>
      <c r="AG886" s="75"/>
      <c r="AH886" s="75"/>
      <c r="AI886" s="75"/>
      <c r="AJ886" s="75"/>
      <c r="AK886" s="75"/>
      <c r="AL886" s="75"/>
      <c r="AM886" s="75"/>
      <c r="AO886" s="75"/>
      <c r="AP886" s="75"/>
      <c r="AQ886" s="75"/>
      <c r="AR886" s="75"/>
      <c r="AS886" s="75"/>
      <c r="AT886" s="75"/>
      <c r="AU886" s="75"/>
      <c r="AV886" s="75"/>
      <c r="AW886" s="75"/>
    </row>
    <row r="887" spans="1:49">
      <c r="A887" s="69">
        <v>36342</v>
      </c>
      <c r="B887" s="82">
        <v>-3.1199999999999999E-2</v>
      </c>
      <c r="C887" s="65">
        <v>-1.14E-2</v>
      </c>
      <c r="D887" s="65">
        <v>5.1000000000000004E-3</v>
      </c>
      <c r="E887" s="65">
        <v>5.9916666666666677E-3</v>
      </c>
      <c r="F887" s="65">
        <v>6.2333333333333338E-3</v>
      </c>
      <c r="G887" s="65">
        <v>6.1125000000000007E-3</v>
      </c>
      <c r="H887" s="65">
        <v>6.4182499999999995E-3</v>
      </c>
      <c r="I887" s="65">
        <f t="shared" si="143"/>
        <v>-3.6299999999999999E-2</v>
      </c>
      <c r="J887" s="65">
        <f t="shared" si="147"/>
        <v>-3.7312499999999998E-2</v>
      </c>
      <c r="K887" s="65">
        <f t="shared" si="148"/>
        <v>-1.7818250000000001E-2</v>
      </c>
      <c r="L887" s="73">
        <f t="shared" si="144"/>
        <v>0.20192640284493835</v>
      </c>
      <c r="M887" s="73">
        <f t="shared" si="145"/>
        <v>6.1200000000000004E-2</v>
      </c>
      <c r="N887" s="73">
        <f t="shared" si="149"/>
        <v>7.3350000000000012E-2</v>
      </c>
      <c r="O887" s="74">
        <f t="shared" si="146"/>
        <v>0.14072640284493834</v>
      </c>
      <c r="P887" s="73">
        <f t="shared" si="150"/>
        <v>0.12857640284493832</v>
      </c>
      <c r="Q887" s="73">
        <f t="shared" si="151"/>
        <v>0.13006165839827011</v>
      </c>
      <c r="R887" s="73">
        <f t="shared" si="152"/>
        <v>7.701899999999999E-2</v>
      </c>
      <c r="S887" s="74">
        <f t="shared" si="153"/>
        <v>5.3042658398270118E-2</v>
      </c>
      <c r="U887" s="75"/>
      <c r="V887" s="75"/>
      <c r="W887" s="75"/>
      <c r="X887" s="75"/>
      <c r="Y887" s="75"/>
      <c r="Z887" s="75"/>
      <c r="AA887" s="75"/>
      <c r="AB887" s="75"/>
      <c r="AC887" s="75"/>
      <c r="AE887" s="75"/>
      <c r="AF887" s="75"/>
      <c r="AG887" s="75"/>
      <c r="AH887" s="75"/>
      <c r="AI887" s="75"/>
      <c r="AJ887" s="75"/>
      <c r="AK887" s="75"/>
      <c r="AL887" s="75"/>
      <c r="AM887" s="75"/>
      <c r="AO887" s="75"/>
      <c r="AP887" s="75"/>
      <c r="AQ887" s="75"/>
      <c r="AR887" s="75"/>
      <c r="AS887" s="75"/>
      <c r="AT887" s="75"/>
      <c r="AU887" s="75"/>
      <c r="AV887" s="75"/>
      <c r="AW887" s="75"/>
    </row>
    <row r="888" spans="1:49">
      <c r="A888" s="69">
        <v>36373</v>
      </c>
      <c r="B888" s="82">
        <v>-4.8999999999999998E-3</v>
      </c>
      <c r="C888" s="65">
        <v>1.1699999999999999E-2</v>
      </c>
      <c r="D888" s="65">
        <v>5.4000000000000003E-3</v>
      </c>
      <c r="E888" s="65">
        <v>6.1666666666666667E-3</v>
      </c>
      <c r="F888" s="65">
        <v>6.4000000000000003E-3</v>
      </c>
      <c r="G888" s="65">
        <v>6.2833333333333343E-3</v>
      </c>
      <c r="H888" s="65">
        <v>6.5894166666666662E-3</v>
      </c>
      <c r="I888" s="65">
        <f t="shared" si="143"/>
        <v>-1.03E-2</v>
      </c>
      <c r="J888" s="65">
        <f t="shared" si="147"/>
        <v>-1.1183333333333333E-2</v>
      </c>
      <c r="K888" s="65">
        <f t="shared" si="148"/>
        <v>5.1105833333333324E-3</v>
      </c>
      <c r="L888" s="73">
        <f t="shared" si="144"/>
        <v>0.39821950370703663</v>
      </c>
      <c r="M888" s="73">
        <f t="shared" si="145"/>
        <v>6.4799999999999996E-2</v>
      </c>
      <c r="N888" s="73">
        <f t="shared" si="149"/>
        <v>7.5400000000000009E-2</v>
      </c>
      <c r="O888" s="74">
        <f t="shared" si="146"/>
        <v>0.33341950370703666</v>
      </c>
      <c r="P888" s="73">
        <f t="shared" si="150"/>
        <v>0.3228195037070366</v>
      </c>
      <c r="Q888" s="73">
        <f t="shared" si="151"/>
        <v>0.12516817222864884</v>
      </c>
      <c r="R888" s="73">
        <f t="shared" si="152"/>
        <v>7.9072999999999991E-2</v>
      </c>
      <c r="S888" s="74">
        <f t="shared" si="153"/>
        <v>4.6095172228648854E-2</v>
      </c>
      <c r="U888" s="75"/>
      <c r="V888" s="75"/>
      <c r="W888" s="75"/>
      <c r="X888" s="75"/>
      <c r="Y888" s="75"/>
      <c r="Z888" s="75"/>
      <c r="AA888" s="75"/>
      <c r="AB888" s="75"/>
      <c r="AC888" s="75"/>
      <c r="AE888" s="75"/>
      <c r="AF888" s="75"/>
      <c r="AG888" s="75"/>
      <c r="AH888" s="75"/>
      <c r="AI888" s="75"/>
      <c r="AJ888" s="75"/>
      <c r="AK888" s="75"/>
      <c r="AL888" s="75"/>
      <c r="AM888" s="75"/>
      <c r="AO888" s="75"/>
      <c r="AP888" s="75"/>
      <c r="AQ888" s="75"/>
      <c r="AR888" s="75"/>
      <c r="AS888" s="75"/>
      <c r="AT888" s="75"/>
      <c r="AU888" s="75"/>
      <c r="AV888" s="75"/>
      <c r="AW888" s="75"/>
    </row>
    <row r="889" spans="1:49">
      <c r="A889" s="69">
        <v>36404</v>
      </c>
      <c r="B889" s="82">
        <v>-2.7400000000000001E-2</v>
      </c>
      <c r="C889" s="65">
        <v>-4.8000000000000001E-2</v>
      </c>
      <c r="D889" s="65">
        <v>5.1999999999999998E-3</v>
      </c>
      <c r="E889" s="65">
        <v>6.1583333333333334E-3</v>
      </c>
      <c r="F889" s="65">
        <v>6.4000000000000003E-3</v>
      </c>
      <c r="G889" s="65">
        <v>6.2791666666666664E-3</v>
      </c>
      <c r="H889" s="65">
        <v>6.6099166666666667E-3</v>
      </c>
      <c r="I889" s="65">
        <f t="shared" si="143"/>
        <v>-3.2600000000000004E-2</v>
      </c>
      <c r="J889" s="65">
        <f t="shared" si="147"/>
        <v>-3.367916666666667E-2</v>
      </c>
      <c r="K889" s="65">
        <f t="shared" si="148"/>
        <v>-5.4609916666666668E-2</v>
      </c>
      <c r="L889" s="73">
        <f t="shared" si="144"/>
        <v>0.27798918269473072</v>
      </c>
      <c r="M889" s="73">
        <f t="shared" si="145"/>
        <v>6.2399999999999997E-2</v>
      </c>
      <c r="N889" s="73">
        <f t="shared" si="149"/>
        <v>7.535E-2</v>
      </c>
      <c r="O889" s="74">
        <f t="shared" si="146"/>
        <v>0.21558918269473071</v>
      </c>
      <c r="P889" s="73">
        <f t="shared" si="150"/>
        <v>0.20263918269473072</v>
      </c>
      <c r="Q889" s="73">
        <f t="shared" si="151"/>
        <v>-1.1388924816176038E-2</v>
      </c>
      <c r="R889" s="73">
        <f t="shared" si="152"/>
        <v>7.9319000000000001E-2</v>
      </c>
      <c r="S889" s="74">
        <f t="shared" si="153"/>
        <v>-9.0707924816176039E-2</v>
      </c>
      <c r="U889" s="75"/>
      <c r="V889" s="75"/>
      <c r="W889" s="75"/>
      <c r="X889" s="75"/>
      <c r="Y889" s="75"/>
      <c r="Z889" s="75"/>
      <c r="AA889" s="75"/>
      <c r="AB889" s="75"/>
      <c r="AC889" s="75"/>
      <c r="AE889" s="75"/>
      <c r="AF889" s="75"/>
      <c r="AG889" s="75"/>
      <c r="AH889" s="75"/>
      <c r="AI889" s="75"/>
      <c r="AJ889" s="75"/>
      <c r="AK889" s="75"/>
      <c r="AL889" s="75"/>
      <c r="AM889" s="75"/>
      <c r="AO889" s="75"/>
      <c r="AP889" s="75"/>
      <c r="AQ889" s="75"/>
      <c r="AR889" s="75"/>
      <c r="AS889" s="75"/>
      <c r="AT889" s="75"/>
      <c r="AU889" s="75"/>
      <c r="AV889" s="75"/>
      <c r="AW889" s="75"/>
    </row>
    <row r="890" spans="1:49">
      <c r="A890" s="69">
        <v>36434</v>
      </c>
      <c r="B890" s="82">
        <v>6.3299999999999995E-2</v>
      </c>
      <c r="C890" s="65">
        <v>1.5699999999999999E-2</v>
      </c>
      <c r="D890" s="65">
        <v>5.0000000000000001E-3</v>
      </c>
      <c r="E890" s="65">
        <v>6.2916666666666668E-3</v>
      </c>
      <c r="F890" s="65">
        <v>6.4916666666666664E-3</v>
      </c>
      <c r="G890" s="65">
        <v>6.391666666666667E-3</v>
      </c>
      <c r="H890" s="65">
        <v>6.7205833333333327E-3</v>
      </c>
      <c r="I890" s="65">
        <f t="shared" si="143"/>
        <v>5.8299999999999998E-2</v>
      </c>
      <c r="J890" s="65">
        <f t="shared" si="147"/>
        <v>5.6908333333333325E-2</v>
      </c>
      <c r="K890" s="65">
        <f t="shared" si="148"/>
        <v>8.9794166666666668E-3</v>
      </c>
      <c r="L890" s="73">
        <f t="shared" si="144"/>
        <v>0.25671497083076611</v>
      </c>
      <c r="M890" s="73">
        <f t="shared" si="145"/>
        <v>0.06</v>
      </c>
      <c r="N890" s="73">
        <f t="shared" si="149"/>
        <v>7.6700000000000004E-2</v>
      </c>
      <c r="O890" s="74">
        <f t="shared" si="146"/>
        <v>0.19671497083076611</v>
      </c>
      <c r="P890" s="73">
        <f t="shared" si="150"/>
        <v>0.18001497083076612</v>
      </c>
      <c r="Q890" s="73">
        <f t="shared" si="151"/>
        <v>2.108223415111854E-2</v>
      </c>
      <c r="R890" s="73">
        <f t="shared" si="152"/>
        <v>8.0646999999999996E-2</v>
      </c>
      <c r="S890" s="74">
        <f t="shared" si="153"/>
        <v>-5.9564765848881457E-2</v>
      </c>
      <c r="U890" s="75"/>
      <c r="V890" s="75"/>
      <c r="W890" s="75"/>
      <c r="X890" s="75"/>
      <c r="Y890" s="75"/>
      <c r="Z890" s="75"/>
      <c r="AA890" s="75"/>
      <c r="AB890" s="75"/>
      <c r="AC890" s="75"/>
      <c r="AE890" s="75"/>
      <c r="AF890" s="75"/>
      <c r="AG890" s="75"/>
      <c r="AH890" s="75"/>
      <c r="AI890" s="75"/>
      <c r="AJ890" s="75"/>
      <c r="AK890" s="75"/>
      <c r="AL890" s="75"/>
      <c r="AM890" s="75"/>
      <c r="AO890" s="75"/>
      <c r="AP890" s="75"/>
      <c r="AQ890" s="75"/>
      <c r="AR890" s="75"/>
      <c r="AS890" s="75"/>
      <c r="AT890" s="75"/>
      <c r="AU890" s="75"/>
      <c r="AV890" s="75"/>
      <c r="AW890" s="75"/>
    </row>
    <row r="891" spans="1:49">
      <c r="A891" s="69">
        <v>36465</v>
      </c>
      <c r="B891" s="82">
        <v>2.0299999999999999E-2</v>
      </c>
      <c r="C891" s="65">
        <v>-7.7300000000000008E-2</v>
      </c>
      <c r="D891" s="65">
        <v>5.5999999999999991E-3</v>
      </c>
      <c r="E891" s="65">
        <v>6.1333333333333344E-3</v>
      </c>
      <c r="F891" s="65">
        <v>6.3499999999999997E-3</v>
      </c>
      <c r="G891" s="65">
        <v>6.2416666666666679E-3</v>
      </c>
      <c r="H891" s="65">
        <v>6.6095833333333328E-3</v>
      </c>
      <c r="I891" s="65">
        <f t="shared" si="143"/>
        <v>1.47E-2</v>
      </c>
      <c r="J891" s="65">
        <f t="shared" si="147"/>
        <v>1.4058333333333331E-2</v>
      </c>
      <c r="K891" s="65">
        <f t="shared" si="148"/>
        <v>-8.3909583333333343E-2</v>
      </c>
      <c r="L891" s="73">
        <f t="shared" si="144"/>
        <v>0.20896311968567827</v>
      </c>
      <c r="M891" s="73">
        <f t="shared" si="145"/>
        <v>6.7199999999999982E-2</v>
      </c>
      <c r="N891" s="73">
        <f t="shared" si="149"/>
        <v>7.4900000000000022E-2</v>
      </c>
      <c r="O891" s="74">
        <f t="shared" si="146"/>
        <v>0.14176311968567828</v>
      </c>
      <c r="P891" s="73">
        <f t="shared" si="150"/>
        <v>0.13406311968567824</v>
      </c>
      <c r="Q891" s="73">
        <f t="shared" si="151"/>
        <v>-7.03053311118641E-2</v>
      </c>
      <c r="R891" s="73">
        <f t="shared" si="152"/>
        <v>7.9314999999999997E-2</v>
      </c>
      <c r="S891" s="74">
        <f t="shared" si="153"/>
        <v>-0.1496203311118641</v>
      </c>
      <c r="U891" s="75"/>
      <c r="V891" s="75"/>
      <c r="W891" s="75"/>
      <c r="X891" s="75"/>
      <c r="Y891" s="75"/>
      <c r="Z891" s="75"/>
      <c r="AA891" s="75"/>
      <c r="AB891" s="75"/>
      <c r="AC891" s="75"/>
      <c r="AE891" s="75"/>
      <c r="AF891" s="75"/>
      <c r="AG891" s="75"/>
      <c r="AH891" s="75"/>
      <c r="AI891" s="75"/>
      <c r="AJ891" s="75"/>
      <c r="AK891" s="75"/>
      <c r="AL891" s="75"/>
      <c r="AM891" s="75"/>
      <c r="AO891" s="75"/>
      <c r="AP891" s="75"/>
      <c r="AQ891" s="75"/>
      <c r="AR891" s="75"/>
      <c r="AS891" s="75"/>
      <c r="AT891" s="75"/>
      <c r="AU891" s="75"/>
      <c r="AV891" s="75"/>
      <c r="AW891" s="75"/>
    </row>
    <row r="892" spans="1:49">
      <c r="A892" s="69">
        <v>36495</v>
      </c>
      <c r="B892" s="82">
        <v>5.8900000000000001E-2</v>
      </c>
      <c r="C892" s="65">
        <v>9.2999999999999992E-3</v>
      </c>
      <c r="D892" s="65">
        <v>5.4999999999999997E-3</v>
      </c>
      <c r="E892" s="65">
        <v>6.2916666666666668E-3</v>
      </c>
      <c r="F892" s="65">
        <v>6.4833333333333331E-3</v>
      </c>
      <c r="G892" s="65">
        <v>6.3874999999999991E-3</v>
      </c>
      <c r="H892" s="65">
        <v>6.7658333333333329E-3</v>
      </c>
      <c r="I892" s="65">
        <f t="shared" si="143"/>
        <v>5.3400000000000003E-2</v>
      </c>
      <c r="J892" s="65">
        <f t="shared" si="147"/>
        <v>5.2512500000000004E-2</v>
      </c>
      <c r="K892" s="65">
        <f t="shared" si="148"/>
        <v>2.5341666666666663E-3</v>
      </c>
      <c r="L892" s="73">
        <f t="shared" si="144"/>
        <v>0.21044917495760695</v>
      </c>
      <c r="M892" s="73">
        <f t="shared" si="145"/>
        <v>6.6000000000000003E-2</v>
      </c>
      <c r="N892" s="73">
        <f t="shared" si="149"/>
        <v>7.6649999999999996E-2</v>
      </c>
      <c r="O892" s="74">
        <f t="shared" si="146"/>
        <v>0.14444917495760695</v>
      </c>
      <c r="P892" s="73">
        <f t="shared" si="150"/>
        <v>0.13379917495760696</v>
      </c>
      <c r="Q892" s="73">
        <f t="shared" si="151"/>
        <v>-8.8547033211466175E-2</v>
      </c>
      <c r="R892" s="73">
        <f t="shared" si="152"/>
        <v>8.1189999999999998E-2</v>
      </c>
      <c r="S892" s="74">
        <f t="shared" si="153"/>
        <v>-0.16973703321146616</v>
      </c>
      <c r="U892" s="75"/>
      <c r="V892" s="75"/>
      <c r="W892" s="75"/>
      <c r="X892" s="75"/>
      <c r="Y892" s="75"/>
      <c r="Z892" s="75"/>
      <c r="AA892" s="75"/>
      <c r="AB892" s="75"/>
      <c r="AC892" s="75"/>
      <c r="AE892" s="75"/>
      <c r="AF892" s="75"/>
      <c r="AG892" s="75"/>
      <c r="AH892" s="75"/>
      <c r="AI892" s="75"/>
      <c r="AJ892" s="75"/>
      <c r="AK892" s="75"/>
      <c r="AL892" s="75"/>
      <c r="AM892" s="75"/>
      <c r="AO892" s="75"/>
      <c r="AP892" s="75"/>
      <c r="AQ892" s="75"/>
      <c r="AR892" s="75"/>
      <c r="AS892" s="75"/>
      <c r="AT892" s="75"/>
      <c r="AU892" s="75"/>
      <c r="AV892" s="75"/>
      <c r="AW892" s="75"/>
    </row>
    <row r="893" spans="1:49">
      <c r="A893" s="69">
        <v>36526</v>
      </c>
      <c r="B893" s="82">
        <v>-5.0200000000000002E-2</v>
      </c>
      <c r="C893" s="65">
        <v>0.1085</v>
      </c>
      <c r="D893" s="65">
        <v>5.7000000000000002E-3</v>
      </c>
      <c r="E893" s="65">
        <v>6.4833333333333331E-3</v>
      </c>
      <c r="F893" s="65">
        <v>6.6333333333333331E-3</v>
      </c>
      <c r="G893" s="65">
        <v>6.5583333333333327E-3</v>
      </c>
      <c r="H893" s="65">
        <v>6.9562500000000006E-3</v>
      </c>
      <c r="I893" s="65">
        <f t="shared" si="143"/>
        <v>-5.5900000000000005E-2</v>
      </c>
      <c r="J893" s="65">
        <f t="shared" si="147"/>
        <v>-5.6758333333333334E-2</v>
      </c>
      <c r="K893" s="65">
        <f t="shared" si="148"/>
        <v>0.10154375</v>
      </c>
      <c r="L893" s="73">
        <f t="shared" si="144"/>
        <v>0.10355598615351802</v>
      </c>
      <c r="M893" s="73">
        <f t="shared" si="145"/>
        <v>6.8400000000000002E-2</v>
      </c>
      <c r="N893" s="73">
        <f t="shared" si="149"/>
        <v>7.8699999999999992E-2</v>
      </c>
      <c r="O893" s="74">
        <f t="shared" si="146"/>
        <v>3.5155986153518018E-2</v>
      </c>
      <c r="P893" s="73">
        <f t="shared" si="150"/>
        <v>2.4855986153518028E-2</v>
      </c>
      <c r="Q893" s="73">
        <f t="shared" si="151"/>
        <v>5.8064314258131855E-2</v>
      </c>
      <c r="R893" s="73">
        <f t="shared" si="152"/>
        <v>8.3475000000000008E-2</v>
      </c>
      <c r="S893" s="74">
        <f t="shared" si="153"/>
        <v>-2.5410685741868153E-2</v>
      </c>
      <c r="U893" s="75"/>
      <c r="V893" s="75"/>
      <c r="W893" s="75"/>
      <c r="X893" s="75"/>
      <c r="Y893" s="75"/>
      <c r="Z893" s="75"/>
      <c r="AA893" s="75"/>
      <c r="AB893" s="75"/>
      <c r="AC893" s="75"/>
      <c r="AE893" s="75"/>
      <c r="AF893" s="75"/>
      <c r="AG893" s="75"/>
      <c r="AH893" s="75"/>
      <c r="AI893" s="75"/>
      <c r="AJ893" s="75"/>
      <c r="AK893" s="75"/>
      <c r="AL893" s="75"/>
      <c r="AM893" s="75"/>
      <c r="AO893" s="75"/>
      <c r="AP893" s="75"/>
      <c r="AQ893" s="75"/>
      <c r="AR893" s="75"/>
      <c r="AS893" s="75"/>
      <c r="AT893" s="75"/>
      <c r="AU893" s="75"/>
      <c r="AV893" s="75"/>
      <c r="AW893" s="75"/>
    </row>
    <row r="894" spans="1:49">
      <c r="A894" s="69">
        <v>36557</v>
      </c>
      <c r="B894" s="82">
        <v>-1.89E-2</v>
      </c>
      <c r="C894" s="65">
        <v>-5.7800000000000004E-2</v>
      </c>
      <c r="D894" s="65">
        <v>5.1000000000000004E-3</v>
      </c>
      <c r="E894" s="65">
        <v>6.4000000000000003E-3</v>
      </c>
      <c r="F894" s="65">
        <v>6.5166666666666671E-3</v>
      </c>
      <c r="G894" s="65">
        <v>6.4583333333333333E-3</v>
      </c>
      <c r="H894" s="65">
        <v>6.8737499999999997E-3</v>
      </c>
      <c r="I894" s="65">
        <f t="shared" si="143"/>
        <v>-2.4E-2</v>
      </c>
      <c r="J894" s="65">
        <f t="shared" si="147"/>
        <v>-2.5358333333333333E-2</v>
      </c>
      <c r="K894" s="65">
        <f t="shared" si="148"/>
        <v>-6.4673750000000002E-2</v>
      </c>
      <c r="L894" s="73">
        <f t="shared" si="144"/>
        <v>0.11745152029643569</v>
      </c>
      <c r="M894" s="73">
        <f t="shared" si="145"/>
        <v>6.1200000000000004E-2</v>
      </c>
      <c r="N894" s="73">
        <f t="shared" si="149"/>
        <v>7.7499999999999999E-2</v>
      </c>
      <c r="O894" s="74">
        <f t="shared" si="146"/>
        <v>5.6251520296435681E-2</v>
      </c>
      <c r="P894" s="73">
        <f t="shared" si="150"/>
        <v>3.9951520296435686E-2</v>
      </c>
      <c r="Q894" s="73">
        <f t="shared" si="151"/>
        <v>3.4566414377346977E-2</v>
      </c>
      <c r="R894" s="73">
        <f t="shared" si="152"/>
        <v>8.2485000000000003E-2</v>
      </c>
      <c r="S894" s="74">
        <f t="shared" si="153"/>
        <v>-4.7918585622653026E-2</v>
      </c>
      <c r="U894" s="75"/>
      <c r="V894" s="75"/>
      <c r="W894" s="75"/>
      <c r="X894" s="75"/>
      <c r="Y894" s="75"/>
      <c r="Z894" s="75"/>
      <c r="AA894" s="75"/>
      <c r="AB894" s="75"/>
      <c r="AC894" s="75"/>
      <c r="AE894" s="75"/>
      <c r="AF894" s="75"/>
      <c r="AG894" s="75"/>
      <c r="AH894" s="75"/>
      <c r="AI894" s="75"/>
      <c r="AJ894" s="75"/>
      <c r="AK894" s="75"/>
      <c r="AL894" s="75"/>
      <c r="AM894" s="75"/>
      <c r="AO894" s="75"/>
      <c r="AP894" s="75"/>
      <c r="AQ894" s="75"/>
      <c r="AR894" s="75"/>
      <c r="AS894" s="75"/>
      <c r="AT894" s="75"/>
      <c r="AU894" s="75"/>
      <c r="AV894" s="75"/>
      <c r="AW894" s="75"/>
    </row>
    <row r="895" spans="1:49">
      <c r="A895" s="69">
        <v>36586</v>
      </c>
      <c r="B895" s="82">
        <v>9.7799999999999998E-2</v>
      </c>
      <c r="C895" s="65">
        <v>3.49E-2</v>
      </c>
      <c r="D895" s="65">
        <v>5.4000000000000003E-3</v>
      </c>
      <c r="E895" s="65">
        <v>6.4000000000000003E-3</v>
      </c>
      <c r="F895" s="65">
        <v>6.5249999999999996E-3</v>
      </c>
      <c r="G895" s="65">
        <v>6.4624999999999995E-3</v>
      </c>
      <c r="H895" s="65">
        <v>6.9058333333333341E-3</v>
      </c>
      <c r="I895" s="65">
        <f t="shared" si="143"/>
        <v>9.2399999999999996E-2</v>
      </c>
      <c r="J895" s="65">
        <f t="shared" si="147"/>
        <v>9.1337500000000002E-2</v>
      </c>
      <c r="K895" s="65">
        <f t="shared" si="148"/>
        <v>2.7994166666666667E-2</v>
      </c>
      <c r="L895" s="73">
        <f t="shared" si="144"/>
        <v>0.17955603748214122</v>
      </c>
      <c r="M895" s="73">
        <f t="shared" si="145"/>
        <v>6.4799999999999996E-2</v>
      </c>
      <c r="N895" s="73">
        <f t="shared" si="149"/>
        <v>7.7549999999999994E-2</v>
      </c>
      <c r="O895" s="74">
        <f t="shared" si="146"/>
        <v>0.11475603748214122</v>
      </c>
      <c r="P895" s="73">
        <f t="shared" si="150"/>
        <v>0.10200603748214122</v>
      </c>
      <c r="Q895" s="73">
        <f t="shared" si="151"/>
        <v>8.6756782621921102E-2</v>
      </c>
      <c r="R895" s="73">
        <f t="shared" si="152"/>
        <v>8.2870000000000013E-2</v>
      </c>
      <c r="S895" s="74">
        <f t="shared" si="153"/>
        <v>3.8867826219210894E-3</v>
      </c>
      <c r="U895" s="75"/>
      <c r="V895" s="75"/>
      <c r="W895" s="75"/>
      <c r="X895" s="75"/>
      <c r="Y895" s="75"/>
      <c r="Z895" s="75"/>
      <c r="AA895" s="75"/>
      <c r="AB895" s="75"/>
      <c r="AC895" s="75"/>
      <c r="AE895" s="75"/>
      <c r="AF895" s="75"/>
      <c r="AG895" s="75"/>
      <c r="AH895" s="75"/>
      <c r="AI895" s="75"/>
      <c r="AJ895" s="75"/>
      <c r="AK895" s="75"/>
      <c r="AL895" s="75"/>
      <c r="AM895" s="75"/>
      <c r="AO895" s="75"/>
      <c r="AP895" s="75"/>
      <c r="AQ895" s="75"/>
      <c r="AR895" s="75"/>
      <c r="AS895" s="75"/>
      <c r="AT895" s="75"/>
      <c r="AU895" s="75"/>
      <c r="AV895" s="75"/>
      <c r="AW895" s="75"/>
    </row>
    <row r="896" spans="1:49">
      <c r="A896" s="69">
        <v>36617</v>
      </c>
      <c r="B896" s="82">
        <v>-3.0099999999999998E-2</v>
      </c>
      <c r="C896" s="65">
        <v>7.9399999999999998E-2</v>
      </c>
      <c r="D896" s="65">
        <v>4.7000000000000002E-3</v>
      </c>
      <c r="E896" s="65">
        <v>6.3666666666666663E-3</v>
      </c>
      <c r="F896" s="65">
        <v>6.5166666666666671E-3</v>
      </c>
      <c r="G896" s="65">
        <v>6.4416666666666667E-3</v>
      </c>
      <c r="H896" s="65">
        <v>6.8982499999999999E-3</v>
      </c>
      <c r="I896" s="65">
        <f t="shared" si="143"/>
        <v>-3.4799999999999998E-2</v>
      </c>
      <c r="J896" s="65">
        <f t="shared" si="147"/>
        <v>-3.6541666666666667E-2</v>
      </c>
      <c r="K896" s="65">
        <f t="shared" si="148"/>
        <v>7.2501750000000004E-2</v>
      </c>
      <c r="L896" s="73">
        <f t="shared" si="144"/>
        <v>0.10142620656005441</v>
      </c>
      <c r="M896" s="73">
        <f t="shared" si="145"/>
        <v>5.6400000000000006E-2</v>
      </c>
      <c r="N896" s="73">
        <f t="shared" si="149"/>
        <v>7.7300000000000008E-2</v>
      </c>
      <c r="O896" s="74">
        <f t="shared" si="146"/>
        <v>4.5026206560054405E-2</v>
      </c>
      <c r="P896" s="73">
        <f t="shared" si="150"/>
        <v>2.4126206560054403E-2</v>
      </c>
      <c r="Q896" s="73">
        <f t="shared" si="151"/>
        <v>7.7770370417219237E-2</v>
      </c>
      <c r="R896" s="73">
        <f t="shared" si="152"/>
        <v>8.2778999999999991E-2</v>
      </c>
      <c r="S896" s="74">
        <f t="shared" si="153"/>
        <v>-5.0086295827807548E-3</v>
      </c>
      <c r="U896" s="75"/>
      <c r="V896" s="75"/>
      <c r="W896" s="75"/>
      <c r="X896" s="75"/>
      <c r="Y896" s="75"/>
      <c r="Z896" s="75"/>
      <c r="AA896" s="75"/>
      <c r="AB896" s="75"/>
      <c r="AC896" s="75"/>
      <c r="AE896" s="75"/>
      <c r="AF896" s="75"/>
      <c r="AG896" s="75"/>
      <c r="AH896" s="75"/>
      <c r="AI896" s="75"/>
      <c r="AJ896" s="75"/>
      <c r="AK896" s="75"/>
      <c r="AL896" s="75"/>
      <c r="AM896" s="75"/>
      <c r="AO896" s="75"/>
      <c r="AP896" s="75"/>
      <c r="AQ896" s="75"/>
      <c r="AR896" s="75"/>
      <c r="AS896" s="75"/>
      <c r="AT896" s="75"/>
      <c r="AU896" s="75"/>
      <c r="AV896" s="75"/>
      <c r="AW896" s="75"/>
    </row>
    <row r="897" spans="1:49">
      <c r="A897" s="69">
        <v>36647</v>
      </c>
      <c r="B897" s="82">
        <v>-2.0500000000000001E-2</v>
      </c>
      <c r="C897" s="65">
        <v>4.8599999999999997E-2</v>
      </c>
      <c r="D897" s="65">
        <v>5.5999999999999991E-3</v>
      </c>
      <c r="E897" s="65">
        <v>6.6583333333333338E-3</v>
      </c>
      <c r="F897" s="65">
        <v>6.8666666666666668E-3</v>
      </c>
      <c r="G897" s="65">
        <v>6.7625000000000003E-3</v>
      </c>
      <c r="H897" s="65">
        <v>7.2435833333333336E-3</v>
      </c>
      <c r="I897" s="65">
        <f t="shared" si="143"/>
        <v>-2.6099999999999998E-2</v>
      </c>
      <c r="J897" s="65">
        <f t="shared" si="147"/>
        <v>-2.7262500000000002E-2</v>
      </c>
      <c r="K897" s="65">
        <f t="shared" si="148"/>
        <v>4.1356416666666666E-2</v>
      </c>
      <c r="L897" s="73">
        <f t="shared" si="144"/>
        <v>0.10492315580251277</v>
      </c>
      <c r="M897" s="73">
        <f t="shared" si="145"/>
        <v>6.7199999999999982E-2</v>
      </c>
      <c r="N897" s="73">
        <f t="shared" si="149"/>
        <v>8.115E-2</v>
      </c>
      <c r="O897" s="74">
        <f t="shared" si="146"/>
        <v>3.7723155802512787E-2</v>
      </c>
      <c r="P897" s="73">
        <f t="shared" si="150"/>
        <v>2.3773155802512769E-2</v>
      </c>
      <c r="Q897" s="73">
        <f t="shared" si="151"/>
        <v>6.5274776528886802E-2</v>
      </c>
      <c r="R897" s="73">
        <f t="shared" si="152"/>
        <v>8.6923E-2</v>
      </c>
      <c r="S897" s="74">
        <f t="shared" si="153"/>
        <v>-2.1648223471113198E-2</v>
      </c>
      <c r="U897" s="75"/>
      <c r="V897" s="75"/>
      <c r="W897" s="75"/>
      <c r="X897" s="75"/>
      <c r="Y897" s="75"/>
      <c r="Z897" s="75"/>
      <c r="AA897" s="75"/>
      <c r="AB897" s="75"/>
      <c r="AC897" s="75"/>
      <c r="AE897" s="75"/>
      <c r="AF897" s="75"/>
      <c r="AG897" s="75"/>
      <c r="AH897" s="75"/>
      <c r="AI897" s="75"/>
      <c r="AJ897" s="75"/>
      <c r="AK897" s="75"/>
      <c r="AL897" s="75"/>
      <c r="AM897" s="75"/>
      <c r="AO897" s="75"/>
      <c r="AP897" s="75"/>
      <c r="AQ897" s="75"/>
      <c r="AR897" s="75"/>
      <c r="AS897" s="75"/>
      <c r="AT897" s="75"/>
      <c r="AU897" s="75"/>
      <c r="AV897" s="75"/>
      <c r="AW897" s="75"/>
    </row>
    <row r="898" spans="1:49">
      <c r="A898" s="69">
        <v>36678</v>
      </c>
      <c r="B898" s="82">
        <v>2.47E-2</v>
      </c>
      <c r="C898" s="65">
        <v>-5.7500000000000002E-2</v>
      </c>
      <c r="D898" s="65">
        <v>5.1999999999999998E-3</v>
      </c>
      <c r="E898" s="65">
        <v>6.391666666666667E-3</v>
      </c>
      <c r="F898" s="65">
        <v>6.5583333333333335E-3</v>
      </c>
      <c r="G898" s="65">
        <v>6.4749999999999999E-3</v>
      </c>
      <c r="H898" s="65">
        <v>6.9795833333333333E-3</v>
      </c>
      <c r="I898" s="65">
        <f t="shared" si="143"/>
        <v>1.95E-2</v>
      </c>
      <c r="J898" s="65">
        <f t="shared" si="147"/>
        <v>1.8224999999999998E-2</v>
      </c>
      <c r="K898" s="65">
        <f t="shared" si="148"/>
        <v>-6.447958333333334E-2</v>
      </c>
      <c r="L898" s="73">
        <f t="shared" si="144"/>
        <v>7.2680964235750212E-2</v>
      </c>
      <c r="M898" s="73">
        <f t="shared" si="145"/>
        <v>6.2399999999999997E-2</v>
      </c>
      <c r="N898" s="73">
        <f t="shared" si="149"/>
        <v>7.7699999999999991E-2</v>
      </c>
      <c r="O898" s="74">
        <f t="shared" si="146"/>
        <v>1.0280964235750215E-2</v>
      </c>
      <c r="P898" s="73">
        <f t="shared" si="150"/>
        <v>-5.0190357642497796E-3</v>
      </c>
      <c r="Q898" s="73">
        <f t="shared" si="151"/>
        <v>3.849966578245323E-2</v>
      </c>
      <c r="R898" s="73">
        <f t="shared" si="152"/>
        <v>8.3754999999999996E-2</v>
      </c>
      <c r="S898" s="74">
        <f t="shared" si="153"/>
        <v>-4.5255334217546767E-2</v>
      </c>
      <c r="U898" s="75"/>
      <c r="V898" s="75"/>
      <c r="W898" s="75"/>
      <c r="X898" s="75"/>
      <c r="Y898" s="75"/>
      <c r="Z898" s="75"/>
      <c r="AA898" s="75"/>
      <c r="AB898" s="75"/>
      <c r="AC898" s="75"/>
      <c r="AE898" s="75"/>
      <c r="AF898" s="75"/>
      <c r="AG898" s="75"/>
      <c r="AH898" s="75"/>
      <c r="AI898" s="75"/>
      <c r="AJ898" s="75"/>
      <c r="AK898" s="75"/>
      <c r="AL898" s="75"/>
      <c r="AM898" s="75"/>
      <c r="AO898" s="75"/>
      <c r="AP898" s="75"/>
      <c r="AQ898" s="75"/>
      <c r="AR898" s="75"/>
      <c r="AS898" s="75"/>
      <c r="AT898" s="75"/>
      <c r="AU898" s="75"/>
      <c r="AV898" s="75"/>
      <c r="AW898" s="75"/>
    </row>
    <row r="899" spans="1:49">
      <c r="A899" s="69">
        <v>36708</v>
      </c>
      <c r="B899" s="82">
        <v>-1.5599999999999999E-2</v>
      </c>
      <c r="C899" s="65">
        <v>6.7699999999999996E-2</v>
      </c>
      <c r="D899" s="65">
        <v>5.1999999999999998E-3</v>
      </c>
      <c r="E899" s="65">
        <v>6.3750000000000005E-3</v>
      </c>
      <c r="F899" s="65">
        <v>6.508333333333333E-3</v>
      </c>
      <c r="G899" s="65">
        <v>6.4416666666666667E-3</v>
      </c>
      <c r="H899" s="65">
        <v>6.8820000000000001E-3</v>
      </c>
      <c r="I899" s="65">
        <f t="shared" si="143"/>
        <v>-2.0799999999999999E-2</v>
      </c>
      <c r="J899" s="65">
        <f t="shared" si="147"/>
        <v>-2.2041666666666668E-2</v>
      </c>
      <c r="K899" s="65">
        <f t="shared" si="148"/>
        <v>6.0817999999999997E-2</v>
      </c>
      <c r="L899" s="73">
        <f t="shared" si="144"/>
        <v>8.9953696525261195E-2</v>
      </c>
      <c r="M899" s="73">
        <f t="shared" si="145"/>
        <v>6.2399999999999997E-2</v>
      </c>
      <c r="N899" s="73">
        <f t="shared" si="149"/>
        <v>7.7300000000000008E-2</v>
      </c>
      <c r="O899" s="74">
        <f t="shared" si="146"/>
        <v>2.7553696525261198E-2</v>
      </c>
      <c r="P899" s="73">
        <f t="shared" si="150"/>
        <v>1.2653696525261188E-2</v>
      </c>
      <c r="Q899" s="73">
        <f t="shared" si="151"/>
        <v>0.12159224474603048</v>
      </c>
      <c r="R899" s="73">
        <f t="shared" si="152"/>
        <v>8.2584000000000005E-2</v>
      </c>
      <c r="S899" s="74">
        <f t="shared" si="153"/>
        <v>3.9008244746030471E-2</v>
      </c>
      <c r="U899" s="75"/>
      <c r="V899" s="75"/>
      <c r="W899" s="75"/>
      <c r="X899" s="75"/>
      <c r="Y899" s="75"/>
      <c r="Z899" s="75"/>
      <c r="AA899" s="75"/>
      <c r="AB899" s="75"/>
      <c r="AC899" s="75"/>
      <c r="AE899" s="75"/>
      <c r="AF899" s="75"/>
      <c r="AG899" s="75"/>
      <c r="AH899" s="75"/>
      <c r="AI899" s="75"/>
      <c r="AJ899" s="75"/>
      <c r="AK899" s="75"/>
      <c r="AL899" s="75"/>
      <c r="AM899" s="75"/>
      <c r="AO899" s="75"/>
      <c r="AP899" s="75"/>
      <c r="AQ899" s="75"/>
      <c r="AR899" s="75"/>
      <c r="AS899" s="75"/>
      <c r="AT899" s="75"/>
      <c r="AU899" s="75"/>
      <c r="AV899" s="75"/>
      <c r="AW899" s="75"/>
    </row>
    <row r="900" spans="1:49">
      <c r="A900" s="69">
        <v>36739</v>
      </c>
      <c r="B900" s="82">
        <v>6.2100000000000002E-2</v>
      </c>
      <c r="C900" s="65">
        <v>0.13720000000000002</v>
      </c>
      <c r="D900" s="65">
        <v>5.0000000000000001E-3</v>
      </c>
      <c r="E900" s="65">
        <v>6.2916666666666668E-3</v>
      </c>
      <c r="F900" s="65">
        <v>6.4166666666666669E-3</v>
      </c>
      <c r="G900" s="65">
        <v>6.3541666666666677E-3</v>
      </c>
      <c r="H900" s="65">
        <v>6.7739166666666677E-3</v>
      </c>
      <c r="I900" s="65">
        <f t="shared" si="143"/>
        <v>5.7100000000000005E-2</v>
      </c>
      <c r="J900" s="65">
        <f t="shared" si="147"/>
        <v>5.5745833333333335E-2</v>
      </c>
      <c r="K900" s="65">
        <f t="shared" si="148"/>
        <v>0.13042608333333336</v>
      </c>
      <c r="L900" s="73">
        <f t="shared" si="144"/>
        <v>0.16334018800068306</v>
      </c>
      <c r="M900" s="73">
        <f t="shared" si="145"/>
        <v>0.06</v>
      </c>
      <c r="N900" s="73">
        <f t="shared" si="149"/>
        <v>7.6250000000000012E-2</v>
      </c>
      <c r="O900" s="74">
        <f t="shared" si="146"/>
        <v>0.10334018800068306</v>
      </c>
      <c r="P900" s="73">
        <f t="shared" si="150"/>
        <v>8.709018800068305E-2</v>
      </c>
      <c r="Q900" s="73">
        <f t="shared" si="151"/>
        <v>0.26072422726617117</v>
      </c>
      <c r="R900" s="73">
        <f t="shared" si="152"/>
        <v>8.1287000000000012E-2</v>
      </c>
      <c r="S900" s="74">
        <f t="shared" si="153"/>
        <v>0.17943722726617117</v>
      </c>
      <c r="U900" s="75"/>
      <c r="V900" s="75"/>
      <c r="W900" s="75"/>
      <c r="X900" s="75"/>
      <c r="Y900" s="75"/>
      <c r="Z900" s="75"/>
      <c r="AA900" s="75"/>
      <c r="AB900" s="75"/>
      <c r="AC900" s="75"/>
      <c r="AE900" s="75"/>
      <c r="AF900" s="75"/>
      <c r="AG900" s="75"/>
      <c r="AH900" s="75"/>
      <c r="AI900" s="75"/>
      <c r="AJ900" s="75"/>
      <c r="AK900" s="75"/>
      <c r="AL900" s="75"/>
      <c r="AM900" s="75"/>
      <c r="AO900" s="75"/>
      <c r="AP900" s="75"/>
      <c r="AQ900" s="75"/>
      <c r="AR900" s="75"/>
      <c r="AS900" s="75"/>
      <c r="AT900" s="75"/>
      <c r="AU900" s="75"/>
      <c r="AV900" s="75"/>
      <c r="AW900" s="75"/>
    </row>
    <row r="901" spans="1:49">
      <c r="A901" s="69">
        <v>36770</v>
      </c>
      <c r="B901" s="82">
        <v>-5.28E-2</v>
      </c>
      <c r="C901" s="65">
        <v>9.1499999999999998E-2</v>
      </c>
      <c r="D901" s="65">
        <v>4.5999999999999999E-3</v>
      </c>
      <c r="E901" s="65">
        <v>6.3499999999999997E-3</v>
      </c>
      <c r="F901" s="65">
        <v>6.5249999999999996E-3</v>
      </c>
      <c r="G901" s="65">
        <v>6.4375000000000005E-3</v>
      </c>
      <c r="H901" s="65">
        <v>6.8533333333333337E-3</v>
      </c>
      <c r="I901" s="65">
        <f t="shared" si="143"/>
        <v>-5.74E-2</v>
      </c>
      <c r="J901" s="65">
        <f t="shared" si="147"/>
        <v>-5.9237499999999998E-2</v>
      </c>
      <c r="K901" s="65">
        <f t="shared" si="148"/>
        <v>8.4646666666666662E-2</v>
      </c>
      <c r="L901" s="73">
        <f t="shared" si="144"/>
        <v>0.13295889993239474</v>
      </c>
      <c r="M901" s="73">
        <f t="shared" si="145"/>
        <v>5.5199999999999999E-2</v>
      </c>
      <c r="N901" s="73">
        <f t="shared" si="149"/>
        <v>7.7250000000000013E-2</v>
      </c>
      <c r="O901" s="74">
        <f t="shared" si="146"/>
        <v>7.7758899932394737E-2</v>
      </c>
      <c r="P901" s="73">
        <f t="shared" si="150"/>
        <v>5.5708899932394723E-2</v>
      </c>
      <c r="Q901" s="73">
        <f t="shared" si="151"/>
        <v>0.44546270384561582</v>
      </c>
      <c r="R901" s="73">
        <f t="shared" si="152"/>
        <v>8.2240000000000008E-2</v>
      </c>
      <c r="S901" s="74">
        <f t="shared" si="153"/>
        <v>0.36322270384561584</v>
      </c>
      <c r="U901" s="75"/>
      <c r="V901" s="75"/>
      <c r="W901" s="75"/>
      <c r="X901" s="75"/>
      <c r="Y901" s="75"/>
      <c r="Z901" s="75"/>
      <c r="AA901" s="75"/>
      <c r="AB901" s="75"/>
      <c r="AC901" s="75"/>
      <c r="AE901" s="75"/>
      <c r="AF901" s="75"/>
      <c r="AG901" s="75"/>
      <c r="AH901" s="75"/>
      <c r="AI901" s="75"/>
      <c r="AJ901" s="75"/>
      <c r="AK901" s="75"/>
      <c r="AL901" s="75"/>
      <c r="AM901" s="75"/>
      <c r="AO901" s="75"/>
      <c r="AP901" s="75"/>
      <c r="AQ901" s="75"/>
      <c r="AR901" s="75"/>
      <c r="AS901" s="75"/>
      <c r="AT901" s="75"/>
      <c r="AU901" s="75"/>
      <c r="AV901" s="75"/>
      <c r="AW901" s="75"/>
    </row>
    <row r="902" spans="1:49">
      <c r="A902" s="69">
        <v>36800</v>
      </c>
      <c r="B902" s="82">
        <v>-4.1999999999999997E-3</v>
      </c>
      <c r="C902" s="65">
        <v>-3.5699999999999996E-2</v>
      </c>
      <c r="D902" s="65">
        <v>5.3E-3</v>
      </c>
      <c r="E902" s="65">
        <v>6.2916666666666668E-3</v>
      </c>
      <c r="F902" s="65">
        <v>6.508333333333333E-3</v>
      </c>
      <c r="G902" s="65">
        <v>6.3999999999999994E-3</v>
      </c>
      <c r="H902" s="65">
        <v>6.7868333333333331E-3</v>
      </c>
      <c r="I902" s="65">
        <f t="shared" ref="I902:I965" si="154">B902-D902</f>
        <v>-9.4999999999999998E-3</v>
      </c>
      <c r="J902" s="65">
        <f t="shared" si="147"/>
        <v>-1.0599999999999998E-2</v>
      </c>
      <c r="K902" s="65">
        <f t="shared" si="148"/>
        <v>-4.2486833333333328E-2</v>
      </c>
      <c r="L902" s="73">
        <f t="shared" si="144"/>
        <v>6.1036840546109694E-2</v>
      </c>
      <c r="M902" s="73">
        <f t="shared" si="145"/>
        <v>6.3600000000000004E-2</v>
      </c>
      <c r="N902" s="73">
        <f t="shared" si="149"/>
        <v>7.6799999999999993E-2</v>
      </c>
      <c r="O902" s="74">
        <f t="shared" si="146"/>
        <v>-2.5631594538903096E-3</v>
      </c>
      <c r="P902" s="73">
        <f t="shared" si="150"/>
        <v>-1.5763159453890299E-2</v>
      </c>
      <c r="Q902" s="73">
        <f t="shared" si="151"/>
        <v>0.37231435002296598</v>
      </c>
      <c r="R902" s="73">
        <f t="shared" si="152"/>
        <v>8.1442000000000001E-2</v>
      </c>
      <c r="S902" s="74">
        <f t="shared" si="153"/>
        <v>0.29087235002296596</v>
      </c>
      <c r="U902" s="75"/>
      <c r="V902" s="75"/>
      <c r="W902" s="75"/>
      <c r="X902" s="75"/>
      <c r="Y902" s="75"/>
      <c r="Z902" s="75"/>
      <c r="AA902" s="75"/>
      <c r="AB902" s="75"/>
      <c r="AC902" s="75"/>
      <c r="AE902" s="75"/>
      <c r="AF902" s="75"/>
      <c r="AG902" s="75"/>
      <c r="AH902" s="75"/>
      <c r="AI902" s="75"/>
      <c r="AJ902" s="75"/>
      <c r="AK902" s="75"/>
      <c r="AL902" s="75"/>
      <c r="AM902" s="75"/>
      <c r="AO902" s="75"/>
      <c r="AP902" s="75"/>
      <c r="AQ902" s="75"/>
      <c r="AR902" s="75"/>
      <c r="AS902" s="75"/>
      <c r="AT902" s="75"/>
      <c r="AU902" s="75"/>
      <c r="AV902" s="75"/>
      <c r="AW902" s="75"/>
    </row>
    <row r="903" spans="1:49">
      <c r="A903" s="69">
        <v>36831</v>
      </c>
      <c r="B903" s="82">
        <v>-7.8799999999999995E-2</v>
      </c>
      <c r="C903" s="65">
        <v>-1.32E-2</v>
      </c>
      <c r="D903" s="65">
        <v>4.7999999999999996E-3</v>
      </c>
      <c r="E903" s="65">
        <v>6.2083333333333331E-3</v>
      </c>
      <c r="F903" s="65">
        <v>6.4583333333333333E-3</v>
      </c>
      <c r="G903" s="65">
        <v>6.3333333333333332E-3</v>
      </c>
      <c r="H903" s="65">
        <v>6.7716666666666654E-3</v>
      </c>
      <c r="I903" s="65">
        <f t="shared" si="154"/>
        <v>-8.3599999999999994E-2</v>
      </c>
      <c r="J903" s="65">
        <f t="shared" si="147"/>
        <v>-8.5133333333333325E-2</v>
      </c>
      <c r="K903" s="65">
        <f t="shared" si="148"/>
        <v>-1.9971666666666665E-2</v>
      </c>
      <c r="L903" s="73">
        <f t="shared" si="144"/>
        <v>-4.2019859344235244E-2</v>
      </c>
      <c r="M903" s="73">
        <f t="shared" si="145"/>
        <v>5.7599999999999998E-2</v>
      </c>
      <c r="N903" s="73">
        <f t="shared" si="149"/>
        <v>7.5999999999999998E-2</v>
      </c>
      <c r="O903" s="74">
        <f t="shared" si="146"/>
        <v>-9.9619859344235243E-2</v>
      </c>
      <c r="P903" s="73">
        <f t="shared" si="150"/>
        <v>-0.11801985934423524</v>
      </c>
      <c r="Q903" s="73">
        <f t="shared" si="151"/>
        <v>0.46764907402477873</v>
      </c>
      <c r="R903" s="73">
        <f t="shared" si="152"/>
        <v>8.1259999999999985E-2</v>
      </c>
      <c r="S903" s="74">
        <f t="shared" si="153"/>
        <v>0.38638907402477873</v>
      </c>
      <c r="U903" s="75"/>
      <c r="V903" s="75"/>
      <c r="W903" s="75"/>
      <c r="X903" s="75"/>
      <c r="Y903" s="75"/>
      <c r="Z903" s="75"/>
      <c r="AA903" s="75"/>
      <c r="AB903" s="75"/>
      <c r="AC903" s="75"/>
      <c r="AE903" s="75"/>
      <c r="AF903" s="75"/>
      <c r="AG903" s="75"/>
      <c r="AH903" s="75"/>
      <c r="AI903" s="75"/>
      <c r="AJ903" s="75"/>
      <c r="AK903" s="75"/>
      <c r="AL903" s="75"/>
      <c r="AM903" s="75"/>
      <c r="AO903" s="75"/>
      <c r="AP903" s="75"/>
      <c r="AQ903" s="75"/>
      <c r="AR903" s="75"/>
      <c r="AS903" s="75"/>
      <c r="AT903" s="75"/>
      <c r="AU903" s="75"/>
      <c r="AV903" s="75"/>
      <c r="AW903" s="75"/>
    </row>
    <row r="904" spans="1:49">
      <c r="A904" s="69">
        <v>36861</v>
      </c>
      <c r="B904" s="82">
        <v>4.8999999999999998E-3</v>
      </c>
      <c r="C904" s="65">
        <v>9.820000000000001E-2</v>
      </c>
      <c r="D904" s="65">
        <v>4.4999999999999997E-3</v>
      </c>
      <c r="E904" s="65">
        <v>6.0083333333333334E-3</v>
      </c>
      <c r="F904" s="65">
        <v>6.2333333333333338E-3</v>
      </c>
      <c r="G904" s="65">
        <v>6.1208333333333332E-3</v>
      </c>
      <c r="H904" s="65">
        <v>6.5465000000000002E-3</v>
      </c>
      <c r="I904" s="65">
        <f t="shared" si="154"/>
        <v>4.0000000000000018E-4</v>
      </c>
      <c r="J904" s="65">
        <f t="shared" si="147"/>
        <v>-1.2208333333333333E-3</v>
      </c>
      <c r="K904" s="65">
        <f t="shared" si="148"/>
        <v>9.1653500000000013E-2</v>
      </c>
      <c r="L904" s="73">
        <f t="shared" si="144"/>
        <v>-9.08733182123167E-2</v>
      </c>
      <c r="M904" s="73">
        <f t="shared" si="145"/>
        <v>5.3999999999999992E-2</v>
      </c>
      <c r="N904" s="73">
        <f t="shared" si="149"/>
        <v>7.3450000000000001E-2</v>
      </c>
      <c r="O904" s="74">
        <f t="shared" si="146"/>
        <v>-0.14487331821231669</v>
      </c>
      <c r="P904" s="73">
        <f t="shared" si="150"/>
        <v>-0.16432331821231672</v>
      </c>
      <c r="Q904" s="73">
        <f t="shared" si="151"/>
        <v>0.5969208491964848</v>
      </c>
      <c r="R904" s="73">
        <f t="shared" si="152"/>
        <v>7.8558000000000003E-2</v>
      </c>
      <c r="S904" s="74">
        <f t="shared" si="153"/>
        <v>0.51836284919648479</v>
      </c>
      <c r="U904" s="75"/>
      <c r="V904" s="75"/>
      <c r="W904" s="75"/>
      <c r="X904" s="75"/>
      <c r="Y904" s="75"/>
      <c r="Z904" s="75"/>
      <c r="AA904" s="75"/>
      <c r="AB904" s="75"/>
      <c r="AC904" s="75"/>
      <c r="AE904" s="75"/>
      <c r="AF904" s="75"/>
      <c r="AG904" s="75"/>
      <c r="AH904" s="75"/>
      <c r="AI904" s="75"/>
      <c r="AJ904" s="75"/>
      <c r="AK904" s="75"/>
      <c r="AL904" s="75"/>
      <c r="AM904" s="75"/>
      <c r="AO904" s="75"/>
      <c r="AP904" s="75"/>
      <c r="AQ904" s="75"/>
      <c r="AR904" s="75"/>
      <c r="AS904" s="75"/>
      <c r="AT904" s="75"/>
      <c r="AU904" s="75"/>
      <c r="AV904" s="75"/>
      <c r="AW904" s="75"/>
    </row>
    <row r="905" spans="1:49">
      <c r="A905" s="69">
        <v>36892</v>
      </c>
      <c r="B905" s="82">
        <v>3.5499999999999997E-2</v>
      </c>
      <c r="C905" s="65">
        <v>-9.6699999999999994E-2</v>
      </c>
      <c r="D905" s="65">
        <v>4.8999999999999998E-3</v>
      </c>
      <c r="E905" s="65">
        <v>5.9583333333333328E-3</v>
      </c>
      <c r="F905" s="65">
        <v>6.1500000000000001E-3</v>
      </c>
      <c r="G905" s="65">
        <v>6.0541666666666669E-3</v>
      </c>
      <c r="H905" s="65">
        <v>6.4988333333333339E-3</v>
      </c>
      <c r="I905" s="65">
        <f t="shared" si="154"/>
        <v>3.0599999999999995E-2</v>
      </c>
      <c r="J905" s="65">
        <f t="shared" si="147"/>
        <v>2.9445833333333331E-2</v>
      </c>
      <c r="K905" s="65">
        <f t="shared" si="148"/>
        <v>-0.10319883333333332</v>
      </c>
      <c r="L905" s="73">
        <f t="shared" si="144"/>
        <v>-8.8432522729566809E-3</v>
      </c>
      <c r="M905" s="73">
        <f t="shared" si="145"/>
        <v>5.8799999999999998E-2</v>
      </c>
      <c r="N905" s="73">
        <f t="shared" si="149"/>
        <v>7.2650000000000006E-2</v>
      </c>
      <c r="O905" s="74">
        <f t="shared" si="146"/>
        <v>-6.7643252272956672E-2</v>
      </c>
      <c r="P905" s="73">
        <f t="shared" si="150"/>
        <v>-8.1493252272956687E-2</v>
      </c>
      <c r="Q905" s="73">
        <f t="shared" si="151"/>
        <v>0.30130681378365787</v>
      </c>
      <c r="R905" s="73">
        <f t="shared" si="152"/>
        <v>7.7986E-2</v>
      </c>
      <c r="S905" s="74">
        <f t="shared" si="153"/>
        <v>0.22332081378365787</v>
      </c>
      <c r="U905" s="75"/>
      <c r="V905" s="75"/>
      <c r="W905" s="75"/>
      <c r="X905" s="75"/>
      <c r="Y905" s="75"/>
      <c r="Z905" s="75"/>
      <c r="AA905" s="75"/>
      <c r="AB905" s="75"/>
      <c r="AC905" s="75"/>
      <c r="AE905" s="75"/>
      <c r="AF905" s="75"/>
      <c r="AG905" s="75"/>
      <c r="AH905" s="75"/>
      <c r="AI905" s="75"/>
      <c r="AJ905" s="75"/>
      <c r="AK905" s="75"/>
      <c r="AL905" s="75"/>
      <c r="AM905" s="75"/>
      <c r="AO905" s="75"/>
      <c r="AP905" s="75"/>
      <c r="AQ905" s="75"/>
      <c r="AR905" s="75"/>
      <c r="AS905" s="75"/>
      <c r="AT905" s="75"/>
      <c r="AU905" s="75"/>
      <c r="AV905" s="75"/>
      <c r="AW905" s="75"/>
    </row>
    <row r="906" spans="1:49">
      <c r="A906" s="69">
        <v>36923</v>
      </c>
      <c r="B906" s="82">
        <v>-9.1200000000000003E-2</v>
      </c>
      <c r="C906" s="65">
        <v>3.5299999999999998E-2</v>
      </c>
      <c r="D906" s="65">
        <v>4.1999999999999997E-3</v>
      </c>
      <c r="E906" s="65">
        <v>5.9166666666666664E-3</v>
      </c>
      <c r="F906" s="65">
        <v>6.0999999999999995E-3</v>
      </c>
      <c r="G906" s="65">
        <v>6.0083333333333334E-3</v>
      </c>
      <c r="H906" s="65">
        <v>6.4490833333333327E-3</v>
      </c>
      <c r="I906" s="65">
        <f t="shared" si="154"/>
        <v>-9.5399999999999999E-2</v>
      </c>
      <c r="J906" s="65">
        <f t="shared" si="147"/>
        <v>-9.7208333333333341E-2</v>
      </c>
      <c r="K906" s="65">
        <f t="shared" si="148"/>
        <v>2.8850916666666664E-2</v>
      </c>
      <c r="L906" s="73">
        <f t="shared" si="144"/>
        <v>-8.1884362109533093E-2</v>
      </c>
      <c r="M906" s="73">
        <f t="shared" si="145"/>
        <v>5.04E-2</v>
      </c>
      <c r="N906" s="73">
        <f t="shared" si="149"/>
        <v>7.2099999999999997E-2</v>
      </c>
      <c r="O906" s="74">
        <f t="shared" si="146"/>
        <v>-0.13228436210953309</v>
      </c>
      <c r="P906" s="73">
        <f t="shared" si="150"/>
        <v>-0.15398436210953309</v>
      </c>
      <c r="Q906" s="73">
        <f t="shared" si="151"/>
        <v>0.42989062227788222</v>
      </c>
      <c r="R906" s="73">
        <f t="shared" si="152"/>
        <v>7.7388999999999986E-2</v>
      </c>
      <c r="S906" s="74">
        <f t="shared" si="153"/>
        <v>0.35250162227788223</v>
      </c>
      <c r="U906" s="75"/>
      <c r="V906" s="75"/>
      <c r="W906" s="75"/>
      <c r="X906" s="75"/>
      <c r="Y906" s="75"/>
      <c r="Z906" s="75"/>
      <c r="AA906" s="75"/>
      <c r="AB906" s="75"/>
      <c r="AC906" s="75"/>
      <c r="AE906" s="75"/>
      <c r="AF906" s="75"/>
      <c r="AG906" s="75"/>
      <c r="AH906" s="75"/>
      <c r="AI906" s="75"/>
      <c r="AJ906" s="75"/>
      <c r="AK906" s="75"/>
      <c r="AL906" s="75"/>
      <c r="AM906" s="75"/>
      <c r="AO906" s="75"/>
      <c r="AP906" s="75"/>
      <c r="AQ906" s="75"/>
      <c r="AR906" s="75"/>
      <c r="AS906" s="75"/>
      <c r="AT906" s="75"/>
      <c r="AU906" s="75"/>
      <c r="AV906" s="75"/>
      <c r="AW906" s="75"/>
    </row>
    <row r="907" spans="1:49">
      <c r="A907" s="69">
        <v>36951</v>
      </c>
      <c r="B907" s="82">
        <v>-6.3399999999999998E-2</v>
      </c>
      <c r="C907" s="65">
        <v>-6.3E-3</v>
      </c>
      <c r="D907" s="65">
        <v>4.4999999999999997E-3</v>
      </c>
      <c r="E907" s="65">
        <v>5.816666666666667E-3</v>
      </c>
      <c r="F907" s="65">
        <v>6.0166666666666667E-3</v>
      </c>
      <c r="G907" s="65">
        <v>5.9166666666666664E-3</v>
      </c>
      <c r="H907" s="65">
        <v>6.3935833333333336E-3</v>
      </c>
      <c r="I907" s="65">
        <f t="shared" si="154"/>
        <v>-6.7900000000000002E-2</v>
      </c>
      <c r="J907" s="65">
        <f t="shared" si="147"/>
        <v>-6.9316666666666665E-2</v>
      </c>
      <c r="K907" s="65">
        <f t="shared" si="148"/>
        <v>-1.2693583333333334E-2</v>
      </c>
      <c r="L907" s="73">
        <f t="shared" si="144"/>
        <v>-0.21669966619765779</v>
      </c>
      <c r="M907" s="73">
        <f t="shared" si="145"/>
        <v>5.3999999999999992E-2</v>
      </c>
      <c r="N907" s="73">
        <f t="shared" si="149"/>
        <v>7.0999999999999994E-2</v>
      </c>
      <c r="O907" s="74">
        <f t="shared" si="146"/>
        <v>-0.27069966619765778</v>
      </c>
      <c r="P907" s="73">
        <f t="shared" si="150"/>
        <v>-0.2876996661976578</v>
      </c>
      <c r="Q907" s="73">
        <f t="shared" si="151"/>
        <v>0.37296580477102292</v>
      </c>
      <c r="R907" s="73">
        <f t="shared" si="152"/>
        <v>7.6723E-2</v>
      </c>
      <c r="S907" s="74">
        <f t="shared" si="153"/>
        <v>0.29624280477102294</v>
      </c>
      <c r="U907" s="75"/>
      <c r="V907" s="75"/>
      <c r="W907" s="75"/>
      <c r="X907" s="75"/>
      <c r="Y907" s="75"/>
      <c r="Z907" s="75"/>
      <c r="AA907" s="75"/>
      <c r="AB907" s="75"/>
      <c r="AC907" s="75"/>
      <c r="AE907" s="75"/>
      <c r="AF907" s="75"/>
      <c r="AG907" s="75"/>
      <c r="AH907" s="75"/>
      <c r="AI907" s="75"/>
      <c r="AJ907" s="75"/>
      <c r="AK907" s="75"/>
      <c r="AL907" s="75"/>
      <c r="AM907" s="75"/>
      <c r="AO907" s="75"/>
      <c r="AP907" s="75"/>
      <c r="AQ907" s="75"/>
      <c r="AR907" s="75"/>
      <c r="AS907" s="75"/>
      <c r="AT907" s="75"/>
      <c r="AU907" s="75"/>
      <c r="AV907" s="75"/>
      <c r="AW907" s="75"/>
    </row>
    <row r="908" spans="1:49">
      <c r="A908" s="69">
        <v>36982</v>
      </c>
      <c r="B908" s="82">
        <v>7.7700000000000005E-2</v>
      </c>
      <c r="C908" s="65">
        <v>6.0499999999999998E-2</v>
      </c>
      <c r="D908" s="65">
        <v>4.7000000000000002E-3</v>
      </c>
      <c r="E908" s="65">
        <v>6.0000000000000001E-3</v>
      </c>
      <c r="F908" s="65">
        <v>6.1916666666666665E-3</v>
      </c>
      <c r="G908" s="65">
        <v>6.0958333333333333E-3</v>
      </c>
      <c r="H908" s="65">
        <v>6.6033333333333335E-3</v>
      </c>
      <c r="I908" s="65">
        <f t="shared" si="154"/>
        <v>7.3000000000000009E-2</v>
      </c>
      <c r="J908" s="65">
        <f t="shared" si="147"/>
        <v>7.1604166666666677E-2</v>
      </c>
      <c r="K908" s="65">
        <f t="shared" si="148"/>
        <v>5.3896666666666662E-2</v>
      </c>
      <c r="L908" s="73">
        <f t="shared" si="144"/>
        <v>-0.12963937546264104</v>
      </c>
      <c r="M908" s="73">
        <f t="shared" si="145"/>
        <v>5.6400000000000006E-2</v>
      </c>
      <c r="N908" s="73">
        <f t="shared" si="149"/>
        <v>7.3149999999999993E-2</v>
      </c>
      <c r="O908" s="74">
        <f t="shared" si="146"/>
        <v>-0.18603937546264104</v>
      </c>
      <c r="P908" s="73">
        <f t="shared" si="150"/>
        <v>-0.20278937546264103</v>
      </c>
      <c r="Q908" s="73">
        <f t="shared" si="151"/>
        <v>0.34892554748904003</v>
      </c>
      <c r="R908" s="73">
        <f t="shared" si="152"/>
        <v>7.9240000000000005E-2</v>
      </c>
      <c r="S908" s="74">
        <f t="shared" si="153"/>
        <v>0.26968554748904006</v>
      </c>
      <c r="U908" s="75"/>
      <c r="V908" s="75"/>
      <c r="W908" s="75"/>
      <c r="X908" s="75"/>
      <c r="Y908" s="75"/>
      <c r="Z908" s="75"/>
      <c r="AA908" s="75"/>
      <c r="AB908" s="75"/>
      <c r="AC908" s="75"/>
      <c r="AE908" s="75"/>
      <c r="AF908" s="75"/>
      <c r="AG908" s="75"/>
      <c r="AH908" s="75"/>
      <c r="AI908" s="75"/>
      <c r="AJ908" s="75"/>
      <c r="AK908" s="75"/>
      <c r="AL908" s="75"/>
      <c r="AM908" s="75"/>
      <c r="AO908" s="75"/>
      <c r="AP908" s="75"/>
      <c r="AQ908" s="75"/>
      <c r="AR908" s="75"/>
      <c r="AS908" s="75"/>
      <c r="AT908" s="75"/>
      <c r="AU908" s="75"/>
      <c r="AV908" s="75"/>
      <c r="AW908" s="75"/>
    </row>
    <row r="909" spans="1:49">
      <c r="A909" s="69">
        <v>37012</v>
      </c>
      <c r="B909" s="82">
        <v>6.7000000000000002E-3</v>
      </c>
      <c r="C909" s="65">
        <v>-3.4300000000000004E-2</v>
      </c>
      <c r="D909" s="65">
        <v>5.0000000000000001E-3</v>
      </c>
      <c r="E909" s="65">
        <v>6.0750000000000005E-3</v>
      </c>
      <c r="F909" s="65">
        <v>6.2500000000000003E-3</v>
      </c>
      <c r="G909" s="65">
        <v>6.1624999999999996E-3</v>
      </c>
      <c r="H909" s="65">
        <v>6.6629166666666659E-3</v>
      </c>
      <c r="I909" s="65">
        <f t="shared" si="154"/>
        <v>1.7000000000000001E-3</v>
      </c>
      <c r="J909" s="65">
        <f t="shared" si="147"/>
        <v>5.3750000000000065E-4</v>
      </c>
      <c r="K909" s="65">
        <f t="shared" si="148"/>
        <v>-4.0962916666666668E-2</v>
      </c>
      <c r="L909" s="73">
        <f t="shared" si="144"/>
        <v>-0.10547009625139425</v>
      </c>
      <c r="M909" s="73">
        <f t="shared" si="145"/>
        <v>0.06</v>
      </c>
      <c r="N909" s="73">
        <f t="shared" si="149"/>
        <v>7.3949999999999988E-2</v>
      </c>
      <c r="O909" s="74">
        <f t="shared" si="146"/>
        <v>-0.16547009625139425</v>
      </c>
      <c r="P909" s="73">
        <f t="shared" si="150"/>
        <v>-0.17942009625139424</v>
      </c>
      <c r="Q909" s="73">
        <f t="shared" si="151"/>
        <v>0.24228247302132999</v>
      </c>
      <c r="R909" s="73">
        <f t="shared" si="152"/>
        <v>7.9954999999999998E-2</v>
      </c>
      <c r="S909" s="74">
        <f t="shared" si="153"/>
        <v>0.16232747302132999</v>
      </c>
      <c r="U909" s="75"/>
      <c r="V909" s="75"/>
      <c r="W909" s="75"/>
      <c r="X909" s="75"/>
      <c r="Y909" s="75"/>
      <c r="Z909" s="75"/>
      <c r="AA909" s="75"/>
      <c r="AB909" s="75"/>
      <c r="AC909" s="75"/>
      <c r="AE909" s="75"/>
      <c r="AF909" s="75"/>
      <c r="AG909" s="75"/>
      <c r="AH909" s="75"/>
      <c r="AI909" s="75"/>
      <c r="AJ909" s="75"/>
      <c r="AK909" s="75"/>
      <c r="AL909" s="75"/>
      <c r="AM909" s="75"/>
      <c r="AO909" s="75"/>
      <c r="AP909" s="75"/>
      <c r="AQ909" s="75"/>
      <c r="AR909" s="75"/>
      <c r="AS909" s="75"/>
      <c r="AT909" s="75"/>
      <c r="AU909" s="75"/>
      <c r="AV909" s="75"/>
      <c r="AW909" s="75"/>
    </row>
    <row r="910" spans="1:49">
      <c r="A910" s="69">
        <v>37043</v>
      </c>
      <c r="B910" s="82">
        <v>-2.4299999999999999E-2</v>
      </c>
      <c r="C910" s="65">
        <v>-7.9100000000000004E-2</v>
      </c>
      <c r="D910" s="65">
        <v>4.7000000000000002E-3</v>
      </c>
      <c r="E910" s="65">
        <v>5.9833333333333327E-3</v>
      </c>
      <c r="F910" s="65">
        <v>6.116666666666667E-3</v>
      </c>
      <c r="G910" s="65">
        <v>6.0499999999999998E-3</v>
      </c>
      <c r="H910" s="65">
        <v>6.5459999999999997E-3</v>
      </c>
      <c r="I910" s="65">
        <f t="shared" si="154"/>
        <v>-2.8999999999999998E-2</v>
      </c>
      <c r="J910" s="65">
        <f t="shared" si="147"/>
        <v>-3.0349999999999999E-2</v>
      </c>
      <c r="K910" s="65">
        <f t="shared" si="148"/>
        <v>-8.5646E-2</v>
      </c>
      <c r="L910" s="73">
        <f t="shared" si="144"/>
        <v>-0.14824550884403775</v>
      </c>
      <c r="M910" s="73">
        <f t="shared" si="145"/>
        <v>5.6400000000000006E-2</v>
      </c>
      <c r="N910" s="73">
        <f t="shared" si="149"/>
        <v>7.2599999999999998E-2</v>
      </c>
      <c r="O910" s="74">
        <f t="shared" si="146"/>
        <v>-0.20464550884403776</v>
      </c>
      <c r="P910" s="73">
        <f t="shared" si="150"/>
        <v>-0.22084550884403775</v>
      </c>
      <c r="Q910" s="73">
        <f t="shared" si="151"/>
        <v>0.21381212669001859</v>
      </c>
      <c r="R910" s="73">
        <f t="shared" si="152"/>
        <v>7.8551999999999997E-2</v>
      </c>
      <c r="S910" s="74">
        <f t="shared" si="153"/>
        <v>0.13526012669001858</v>
      </c>
      <c r="U910" s="75"/>
      <c r="V910" s="75"/>
      <c r="W910" s="75"/>
      <c r="X910" s="75"/>
      <c r="Y910" s="75"/>
      <c r="Z910" s="75"/>
      <c r="AA910" s="75"/>
      <c r="AB910" s="75"/>
      <c r="AC910" s="75"/>
      <c r="AE910" s="75"/>
      <c r="AF910" s="75"/>
      <c r="AG910" s="75"/>
      <c r="AH910" s="75"/>
      <c r="AI910" s="75"/>
      <c r="AJ910" s="75"/>
      <c r="AK910" s="75"/>
      <c r="AL910" s="75"/>
      <c r="AM910" s="75"/>
      <c r="AO910" s="75"/>
      <c r="AP910" s="75"/>
      <c r="AQ910" s="75"/>
      <c r="AR910" s="75"/>
      <c r="AS910" s="75"/>
      <c r="AT910" s="75"/>
      <c r="AU910" s="75"/>
      <c r="AV910" s="75"/>
      <c r="AW910" s="75"/>
    </row>
    <row r="911" spans="1:49">
      <c r="A911" s="69">
        <v>37073</v>
      </c>
      <c r="B911" s="82">
        <v>-9.7999999999999997E-3</v>
      </c>
      <c r="C911" s="65">
        <v>-4.4799999999999993E-2</v>
      </c>
      <c r="D911" s="65">
        <v>5.1999999999999998E-3</v>
      </c>
      <c r="E911" s="65">
        <v>5.9416666666666663E-3</v>
      </c>
      <c r="F911" s="65">
        <v>6.0583333333333331E-3</v>
      </c>
      <c r="G911" s="65">
        <v>6.0000000000000001E-3</v>
      </c>
      <c r="H911" s="65">
        <v>6.4940833333333335E-3</v>
      </c>
      <c r="I911" s="65">
        <f t="shared" si="154"/>
        <v>-1.4999999999999999E-2</v>
      </c>
      <c r="J911" s="65">
        <f t="shared" si="147"/>
        <v>-1.5800000000000002E-2</v>
      </c>
      <c r="K911" s="65">
        <f t="shared" si="148"/>
        <v>-5.1294083333333323E-2</v>
      </c>
      <c r="L911" s="73">
        <f t="shared" si="144"/>
        <v>-0.1432270447555527</v>
      </c>
      <c r="M911" s="73">
        <f t="shared" si="145"/>
        <v>6.2399999999999997E-2</v>
      </c>
      <c r="N911" s="73">
        <f t="shared" si="149"/>
        <v>7.2000000000000008E-2</v>
      </c>
      <c r="O911" s="74">
        <f t="shared" si="146"/>
        <v>-0.20562704475555271</v>
      </c>
      <c r="P911" s="73">
        <f t="shared" si="150"/>
        <v>-0.21522704475555271</v>
      </c>
      <c r="Q911" s="73">
        <f t="shared" si="151"/>
        <v>8.5916777572637937E-2</v>
      </c>
      <c r="R911" s="73">
        <f t="shared" si="152"/>
        <v>7.7928999999999998E-2</v>
      </c>
      <c r="S911" s="74">
        <f t="shared" si="153"/>
        <v>7.9877775726379385E-3</v>
      </c>
      <c r="U911" s="75"/>
      <c r="V911" s="75"/>
      <c r="W911" s="75"/>
      <c r="X911" s="75"/>
      <c r="Y911" s="75"/>
      <c r="Z911" s="75"/>
      <c r="AA911" s="75"/>
      <c r="AB911" s="75"/>
      <c r="AC911" s="75"/>
      <c r="AE911" s="75"/>
      <c r="AF911" s="75"/>
      <c r="AG911" s="75"/>
      <c r="AH911" s="75"/>
      <c r="AI911" s="75"/>
      <c r="AJ911" s="75"/>
      <c r="AK911" s="75"/>
      <c r="AL911" s="75"/>
      <c r="AM911" s="75"/>
      <c r="AO911" s="75"/>
      <c r="AP911" s="75"/>
      <c r="AQ911" s="75"/>
      <c r="AR911" s="75"/>
      <c r="AS911" s="75"/>
      <c r="AT911" s="75"/>
      <c r="AU911" s="75"/>
      <c r="AV911" s="75"/>
      <c r="AW911" s="75"/>
    </row>
    <row r="912" spans="1:49">
      <c r="A912" s="69">
        <v>37104</v>
      </c>
      <c r="B912" s="82">
        <v>-6.2600000000000003E-2</v>
      </c>
      <c r="C912" s="65">
        <v>-2.9000000000000005E-2</v>
      </c>
      <c r="D912" s="65">
        <v>4.5999999999999999E-3</v>
      </c>
      <c r="E912" s="65">
        <v>6.0000000000000001E-3</v>
      </c>
      <c r="F912" s="65">
        <v>5.9250000000000006E-3</v>
      </c>
      <c r="G912" s="65">
        <v>5.9624999999999991E-3</v>
      </c>
      <c r="H912" s="65">
        <v>6.3285833333333328E-3</v>
      </c>
      <c r="I912" s="65">
        <f t="shared" si="154"/>
        <v>-6.720000000000001E-2</v>
      </c>
      <c r="J912" s="65">
        <f t="shared" si="147"/>
        <v>-6.8562499999999998E-2</v>
      </c>
      <c r="K912" s="65">
        <f t="shared" si="148"/>
        <v>-3.5328583333333337E-2</v>
      </c>
      <c r="L912" s="73">
        <f t="shared" ref="L912:L975" si="155">((1+B901)*(1+B902)*(1+B903)*(1+B904)*(1+B905)*(1+B906)*(1+B907)*(1+B908)*(1+B909)*(1+B910)*(1+B911)*(1+B912))-1</f>
        <v>-0.24381982087737064</v>
      </c>
      <c r="M912" s="73">
        <f t="shared" ref="M912:M975" si="156">D912*12</f>
        <v>5.5199999999999999E-2</v>
      </c>
      <c r="N912" s="73">
        <f t="shared" si="149"/>
        <v>7.1549999999999989E-2</v>
      </c>
      <c r="O912" s="74">
        <f t="shared" ref="O912:O975" si="157">L912-M912</f>
        <v>-0.29901982087737067</v>
      </c>
      <c r="P912" s="73">
        <f t="shared" si="150"/>
        <v>-0.31536982087737064</v>
      </c>
      <c r="Q912" s="73">
        <f t="shared" si="151"/>
        <v>-7.2788259740563466E-2</v>
      </c>
      <c r="R912" s="73">
        <f t="shared" si="152"/>
        <v>7.5942999999999997E-2</v>
      </c>
      <c r="S912" s="74">
        <f t="shared" si="153"/>
        <v>-0.14873125974056345</v>
      </c>
      <c r="U912" s="75"/>
      <c r="V912" s="75"/>
      <c r="W912" s="75"/>
      <c r="X912" s="75"/>
      <c r="Y912" s="75"/>
      <c r="Z912" s="75"/>
      <c r="AA912" s="75"/>
      <c r="AB912" s="75"/>
      <c r="AC912" s="75"/>
      <c r="AE912" s="75"/>
      <c r="AF912" s="75"/>
      <c r="AG912" s="75"/>
      <c r="AH912" s="75"/>
      <c r="AI912" s="75"/>
      <c r="AJ912" s="75"/>
      <c r="AK912" s="75"/>
      <c r="AL912" s="75"/>
      <c r="AM912" s="75"/>
      <c r="AO912" s="75"/>
      <c r="AP912" s="75"/>
      <c r="AQ912" s="75"/>
      <c r="AR912" s="75"/>
      <c r="AS912" s="75"/>
      <c r="AT912" s="75"/>
      <c r="AU912" s="75"/>
      <c r="AV912" s="75"/>
      <c r="AW912" s="75"/>
    </row>
    <row r="913" spans="1:49">
      <c r="A913" s="69">
        <v>37135</v>
      </c>
      <c r="B913" s="82">
        <v>-8.0799999999999997E-2</v>
      </c>
      <c r="C913" s="65">
        <v>-0.1152</v>
      </c>
      <c r="D913" s="65">
        <v>4.1000000000000003E-3</v>
      </c>
      <c r="E913" s="65">
        <v>5.9750000000000003E-3</v>
      </c>
      <c r="F913" s="65">
        <v>6.0583333333333331E-3</v>
      </c>
      <c r="G913" s="65">
        <v>6.0166666666666667E-3</v>
      </c>
      <c r="H913" s="65">
        <v>6.4227500000000005E-3</v>
      </c>
      <c r="I913" s="65">
        <f t="shared" si="154"/>
        <v>-8.4900000000000003E-2</v>
      </c>
      <c r="J913" s="65">
        <f t="shared" si="147"/>
        <v>-8.6816666666666667E-2</v>
      </c>
      <c r="K913" s="65">
        <f t="shared" si="148"/>
        <v>-0.12162275</v>
      </c>
      <c r="L913" s="73">
        <f t="shared" si="155"/>
        <v>-0.26617312009129956</v>
      </c>
      <c r="M913" s="73">
        <f t="shared" si="156"/>
        <v>4.9200000000000008E-2</v>
      </c>
      <c r="N913" s="73">
        <f t="shared" si="149"/>
        <v>7.22E-2</v>
      </c>
      <c r="O913" s="74">
        <f t="shared" si="157"/>
        <v>-0.31537312009129959</v>
      </c>
      <c r="P913" s="73">
        <f t="shared" si="150"/>
        <v>-0.33837312009129955</v>
      </c>
      <c r="Q913" s="73">
        <f t="shared" si="151"/>
        <v>-0.24837659387856181</v>
      </c>
      <c r="R913" s="73">
        <f t="shared" si="152"/>
        <v>7.7073000000000003E-2</v>
      </c>
      <c r="S913" s="74">
        <f t="shared" si="153"/>
        <v>-0.32544959387856182</v>
      </c>
      <c r="U913" s="75"/>
      <c r="V913" s="75"/>
      <c r="W913" s="75"/>
      <c r="X913" s="75"/>
      <c r="Y913" s="75"/>
      <c r="Z913" s="75"/>
      <c r="AA913" s="75"/>
      <c r="AB913" s="75"/>
      <c r="AC913" s="75"/>
      <c r="AE913" s="75"/>
      <c r="AF913" s="75"/>
      <c r="AG913" s="75"/>
      <c r="AH913" s="75"/>
      <c r="AI913" s="75"/>
      <c r="AJ913" s="75"/>
      <c r="AK913" s="75"/>
      <c r="AL913" s="75"/>
      <c r="AM913" s="75"/>
      <c r="AO913" s="75"/>
      <c r="AP913" s="75"/>
      <c r="AQ913" s="75"/>
      <c r="AR913" s="75"/>
      <c r="AS913" s="75"/>
      <c r="AT913" s="75"/>
      <c r="AU913" s="75"/>
      <c r="AV913" s="75"/>
      <c r="AW913" s="75"/>
    </row>
    <row r="914" spans="1:49">
      <c r="A914" s="69">
        <v>37165</v>
      </c>
      <c r="B914" s="82">
        <v>1.9099999999999999E-2</v>
      </c>
      <c r="C914" s="65">
        <v>-1.7000000000000001E-3</v>
      </c>
      <c r="D914" s="65">
        <v>4.7999999999999996E-3</v>
      </c>
      <c r="E914" s="65">
        <v>5.8583333333333334E-3</v>
      </c>
      <c r="F914" s="65">
        <v>5.9416666666666663E-3</v>
      </c>
      <c r="G914" s="65">
        <v>5.8999999999999999E-3</v>
      </c>
      <c r="H914" s="65">
        <v>6.3725833333333334E-3</v>
      </c>
      <c r="I914" s="65">
        <f t="shared" si="154"/>
        <v>1.43E-2</v>
      </c>
      <c r="J914" s="65">
        <f t="shared" si="147"/>
        <v>1.32E-2</v>
      </c>
      <c r="K914" s="65">
        <f t="shared" si="148"/>
        <v>-8.0725833333333344E-3</v>
      </c>
      <c r="L914" s="73">
        <f t="shared" si="155"/>
        <v>-0.24900283860719374</v>
      </c>
      <c r="M914" s="73">
        <f t="shared" si="156"/>
        <v>5.7599999999999998E-2</v>
      </c>
      <c r="N914" s="73">
        <f t="shared" si="149"/>
        <v>7.0800000000000002E-2</v>
      </c>
      <c r="O914" s="74">
        <f t="shared" si="157"/>
        <v>-0.30660283860719373</v>
      </c>
      <c r="P914" s="73">
        <f t="shared" si="150"/>
        <v>-0.31980283860719372</v>
      </c>
      <c r="Q914" s="73">
        <f t="shared" si="151"/>
        <v>-0.22187530194853111</v>
      </c>
      <c r="R914" s="73">
        <f t="shared" si="152"/>
        <v>7.6470999999999997E-2</v>
      </c>
      <c r="S914" s="74">
        <f t="shared" si="153"/>
        <v>-0.29834630194853112</v>
      </c>
      <c r="U914" s="75"/>
      <c r="V914" s="75"/>
      <c r="W914" s="75"/>
      <c r="X914" s="75"/>
      <c r="Y914" s="75"/>
      <c r="Z914" s="75"/>
      <c r="AA914" s="75"/>
      <c r="AB914" s="75"/>
      <c r="AC914" s="75"/>
      <c r="AE914" s="75"/>
      <c r="AF914" s="75"/>
      <c r="AG914" s="75"/>
      <c r="AH914" s="75"/>
      <c r="AI914" s="75"/>
      <c r="AJ914" s="75"/>
      <c r="AK914" s="75"/>
      <c r="AL914" s="75"/>
      <c r="AM914" s="75"/>
      <c r="AO914" s="75"/>
      <c r="AP914" s="75"/>
      <c r="AQ914" s="75"/>
      <c r="AR914" s="75"/>
      <c r="AS914" s="75"/>
      <c r="AT914" s="75"/>
      <c r="AU914" s="75"/>
      <c r="AV914" s="75"/>
      <c r="AW914" s="75"/>
    </row>
    <row r="915" spans="1:49">
      <c r="A915" s="69">
        <v>37196</v>
      </c>
      <c r="B915" s="82">
        <v>7.6700000000000004E-2</v>
      </c>
      <c r="C915" s="65">
        <v>-5.5199999999999999E-2</v>
      </c>
      <c r="D915" s="65">
        <v>4.1000000000000003E-3</v>
      </c>
      <c r="E915" s="65">
        <v>5.8083333333333329E-3</v>
      </c>
      <c r="F915" s="65">
        <v>5.841666666666666E-3</v>
      </c>
      <c r="G915" s="65">
        <v>5.8250000000000003E-3</v>
      </c>
      <c r="H915" s="65">
        <v>6.2872499999999994E-3</v>
      </c>
      <c r="I915" s="65">
        <f t="shared" si="154"/>
        <v>7.2599999999999998E-2</v>
      </c>
      <c r="J915" s="65">
        <f t="shared" si="147"/>
        <v>7.0875000000000007E-2</v>
      </c>
      <c r="K915" s="65">
        <f t="shared" si="148"/>
        <v>-6.148725E-2</v>
      </c>
      <c r="L915" s="73">
        <f t="shared" si="155"/>
        <v>-0.12223334382149964</v>
      </c>
      <c r="M915" s="73">
        <f t="shared" si="156"/>
        <v>4.9200000000000008E-2</v>
      </c>
      <c r="N915" s="73">
        <f t="shared" si="149"/>
        <v>6.9900000000000004E-2</v>
      </c>
      <c r="O915" s="74">
        <f t="shared" si="157"/>
        <v>-0.17143334382149966</v>
      </c>
      <c r="P915" s="73">
        <f t="shared" si="150"/>
        <v>-0.19213334382149966</v>
      </c>
      <c r="Q915" s="73">
        <f t="shared" si="151"/>
        <v>-0.25499370214934347</v>
      </c>
      <c r="R915" s="73">
        <f t="shared" si="152"/>
        <v>7.5446999999999986E-2</v>
      </c>
      <c r="S915" s="74">
        <f t="shared" si="153"/>
        <v>-0.33044070214934346</v>
      </c>
      <c r="U915" s="75"/>
      <c r="V915" s="75"/>
      <c r="W915" s="75"/>
      <c r="X915" s="75"/>
      <c r="Y915" s="75"/>
      <c r="Z915" s="75"/>
      <c r="AA915" s="75"/>
      <c r="AB915" s="75"/>
      <c r="AC915" s="75"/>
      <c r="AE915" s="75"/>
      <c r="AF915" s="75"/>
      <c r="AG915" s="75"/>
      <c r="AH915" s="75"/>
      <c r="AI915" s="75"/>
      <c r="AJ915" s="75"/>
      <c r="AK915" s="75"/>
      <c r="AL915" s="75"/>
      <c r="AM915" s="75"/>
      <c r="AO915" s="75"/>
      <c r="AP915" s="75"/>
      <c r="AQ915" s="75"/>
      <c r="AR915" s="75"/>
      <c r="AS915" s="75"/>
      <c r="AT915" s="75"/>
      <c r="AU915" s="75"/>
      <c r="AV915" s="75"/>
      <c r="AW915" s="75"/>
    </row>
    <row r="916" spans="1:49">
      <c r="A916" s="69">
        <v>37226</v>
      </c>
      <c r="B916" s="82">
        <v>8.8000000000000005E-3</v>
      </c>
      <c r="C916" s="65">
        <v>2.6000000000000002E-2</v>
      </c>
      <c r="D916" s="65">
        <v>4.5999999999999999E-3</v>
      </c>
      <c r="E916" s="65">
        <v>5.6333333333333339E-3</v>
      </c>
      <c r="F916" s="65">
        <v>5.9916666666666677E-3</v>
      </c>
      <c r="G916" s="65">
        <v>5.8125000000000008E-3</v>
      </c>
      <c r="H916" s="65">
        <v>6.5259166666666668E-3</v>
      </c>
      <c r="I916" s="65">
        <f t="shared" si="154"/>
        <v>4.2000000000000006E-3</v>
      </c>
      <c r="J916" s="65">
        <f t="shared" si="147"/>
        <v>2.9874999999999997E-3</v>
      </c>
      <c r="K916" s="65">
        <f t="shared" si="148"/>
        <v>1.9474083333333336E-2</v>
      </c>
      <c r="L916" s="73">
        <f t="shared" si="155"/>
        <v>-0.11882674619079403</v>
      </c>
      <c r="M916" s="73">
        <f t="shared" si="156"/>
        <v>5.5199999999999999E-2</v>
      </c>
      <c r="N916" s="73">
        <f t="shared" si="149"/>
        <v>6.9750000000000006E-2</v>
      </c>
      <c r="O916" s="74">
        <f t="shared" si="157"/>
        <v>-0.17402674619079403</v>
      </c>
      <c r="P916" s="73">
        <f t="shared" si="150"/>
        <v>-0.18857674619079404</v>
      </c>
      <c r="Q916" s="73">
        <f t="shared" si="151"/>
        <v>-0.3039733549492134</v>
      </c>
      <c r="R916" s="73">
        <f t="shared" si="152"/>
        <v>7.8311000000000006E-2</v>
      </c>
      <c r="S916" s="74">
        <f t="shared" si="153"/>
        <v>-0.38228435494921342</v>
      </c>
      <c r="U916" s="75"/>
      <c r="V916" s="75"/>
      <c r="W916" s="75"/>
      <c r="X916" s="75"/>
      <c r="Y916" s="75"/>
      <c r="Z916" s="75"/>
      <c r="AA916" s="75"/>
      <c r="AB916" s="75"/>
      <c r="AC916" s="75"/>
      <c r="AE916" s="75"/>
      <c r="AF916" s="75"/>
      <c r="AG916" s="75"/>
      <c r="AH916" s="75"/>
      <c r="AI916" s="75"/>
      <c r="AJ916" s="75"/>
      <c r="AK916" s="75"/>
      <c r="AL916" s="75"/>
      <c r="AM916" s="75"/>
      <c r="AO916" s="75"/>
      <c r="AP916" s="75"/>
      <c r="AQ916" s="75"/>
      <c r="AR916" s="75"/>
      <c r="AS916" s="75"/>
      <c r="AT916" s="75"/>
      <c r="AU916" s="75"/>
      <c r="AV916" s="75"/>
      <c r="AW916" s="75"/>
    </row>
    <row r="917" spans="1:49">
      <c r="A917" s="69">
        <v>37257</v>
      </c>
      <c r="B917" s="82">
        <v>-1.46E-2</v>
      </c>
      <c r="C917" s="65">
        <v>-5.6499999999999995E-2</v>
      </c>
      <c r="D917" s="65">
        <v>4.7999999999999996E-3</v>
      </c>
      <c r="E917" s="65">
        <v>5.4583333333333324E-3</v>
      </c>
      <c r="F917" s="65">
        <v>5.8583333333333334E-3</v>
      </c>
      <c r="G917" s="65">
        <v>5.6583333333333329E-3</v>
      </c>
      <c r="H917" s="65">
        <v>6.3869166666666666E-3</v>
      </c>
      <c r="I917" s="65">
        <f t="shared" si="154"/>
        <v>-1.9400000000000001E-2</v>
      </c>
      <c r="J917" s="65">
        <f t="shared" si="147"/>
        <v>-2.0258333333333333E-2</v>
      </c>
      <c r="K917" s="65">
        <f t="shared" si="148"/>
        <v>-6.2886916666666667E-2</v>
      </c>
      <c r="L917" s="73">
        <f t="shared" si="155"/>
        <v>-0.16146004412980031</v>
      </c>
      <c r="M917" s="73">
        <f t="shared" si="156"/>
        <v>5.7599999999999998E-2</v>
      </c>
      <c r="N917" s="73">
        <f t="shared" si="149"/>
        <v>6.7899999999999988E-2</v>
      </c>
      <c r="O917" s="74">
        <f t="shared" si="157"/>
        <v>-0.21906004412980029</v>
      </c>
      <c r="P917" s="73">
        <f t="shared" si="150"/>
        <v>-0.22936004412980029</v>
      </c>
      <c r="Q917" s="73">
        <f t="shared" si="151"/>
        <v>-0.27299774205090566</v>
      </c>
      <c r="R917" s="73">
        <f t="shared" si="152"/>
        <v>7.6643000000000003E-2</v>
      </c>
      <c r="S917" s="74">
        <f t="shared" si="153"/>
        <v>-0.34964074205090567</v>
      </c>
      <c r="U917" s="75"/>
      <c r="V917" s="75"/>
      <c r="W917" s="75"/>
      <c r="X917" s="75"/>
      <c r="Y917" s="75"/>
      <c r="Z917" s="75"/>
      <c r="AA917" s="75"/>
      <c r="AB917" s="75"/>
      <c r="AC917" s="75"/>
      <c r="AE917" s="75"/>
      <c r="AF917" s="75"/>
      <c r="AG917" s="75"/>
      <c r="AH917" s="75"/>
      <c r="AI917" s="75"/>
      <c r="AJ917" s="75"/>
      <c r="AK917" s="75"/>
      <c r="AL917" s="75"/>
      <c r="AM917" s="75"/>
      <c r="AO917" s="75"/>
      <c r="AP917" s="75"/>
      <c r="AQ917" s="75"/>
      <c r="AR917" s="75"/>
      <c r="AS917" s="75"/>
      <c r="AT917" s="75"/>
      <c r="AU917" s="75"/>
      <c r="AV917" s="75"/>
      <c r="AW917" s="75"/>
    </row>
    <row r="918" spans="1:49">
      <c r="A918" s="69">
        <v>37288</v>
      </c>
      <c r="B918" s="82">
        <v>-1.9300000000000001E-2</v>
      </c>
      <c r="C918" s="65">
        <v>-2.35E-2</v>
      </c>
      <c r="D918" s="65">
        <v>4.3E-3</v>
      </c>
      <c r="E918" s="65">
        <v>5.4250000000000001E-3</v>
      </c>
      <c r="F918" s="65">
        <v>5.7916666666666672E-3</v>
      </c>
      <c r="G918" s="65">
        <v>5.6083333333333332E-3</v>
      </c>
      <c r="H918" s="65">
        <v>6.2833333333333326E-3</v>
      </c>
      <c r="I918" s="65">
        <f t="shared" si="154"/>
        <v>-2.3600000000000003E-2</v>
      </c>
      <c r="J918" s="65">
        <f t="shared" si="147"/>
        <v>-2.4908333333333334E-2</v>
      </c>
      <c r="K918" s="65">
        <f t="shared" si="148"/>
        <v>-2.9783333333333332E-2</v>
      </c>
      <c r="L918" s="73">
        <f t="shared" si="155"/>
        <v>-9.5118689786636734E-2</v>
      </c>
      <c r="M918" s="73">
        <f t="shared" si="156"/>
        <v>5.16E-2</v>
      </c>
      <c r="N918" s="73">
        <f t="shared" si="149"/>
        <v>6.7299999999999999E-2</v>
      </c>
      <c r="O918" s="74">
        <f t="shared" si="157"/>
        <v>-0.14671868978663674</v>
      </c>
      <c r="P918" s="73">
        <f t="shared" si="150"/>
        <v>-0.16241868978663673</v>
      </c>
      <c r="Q918" s="73">
        <f t="shared" si="151"/>
        <v>-0.31428793114334896</v>
      </c>
      <c r="R918" s="73">
        <f t="shared" si="152"/>
        <v>7.5399999999999995E-2</v>
      </c>
      <c r="S918" s="74">
        <f t="shared" si="153"/>
        <v>-0.38968793114334899</v>
      </c>
      <c r="U918" s="75"/>
      <c r="V918" s="75"/>
      <c r="W918" s="75"/>
      <c r="X918" s="75"/>
      <c r="Y918" s="75"/>
      <c r="Z918" s="75"/>
      <c r="AA918" s="75"/>
      <c r="AB918" s="75"/>
      <c r="AC918" s="75"/>
      <c r="AE918" s="75"/>
      <c r="AF918" s="75"/>
      <c r="AG918" s="75"/>
      <c r="AH918" s="75"/>
      <c r="AI918" s="75"/>
      <c r="AJ918" s="75"/>
      <c r="AK918" s="75"/>
      <c r="AL918" s="75"/>
      <c r="AM918" s="75"/>
      <c r="AO918" s="75"/>
      <c r="AP918" s="75"/>
      <c r="AQ918" s="75"/>
      <c r="AR918" s="75"/>
      <c r="AS918" s="75"/>
      <c r="AT918" s="75"/>
      <c r="AU918" s="75"/>
      <c r="AV918" s="75"/>
      <c r="AW918" s="75"/>
    </row>
    <row r="919" spans="1:49">
      <c r="A919" s="69">
        <v>37316</v>
      </c>
      <c r="B919" s="82">
        <v>3.7600000000000001E-2</v>
      </c>
      <c r="C919" s="65">
        <v>0.12229999999999999</v>
      </c>
      <c r="D919" s="65">
        <v>4.3E-3</v>
      </c>
      <c r="E919" s="65">
        <v>5.6750000000000004E-3</v>
      </c>
      <c r="F919" s="65">
        <v>6.0166666666666667E-3</v>
      </c>
      <c r="G919" s="65">
        <v>5.8458333333333331E-3</v>
      </c>
      <c r="H919" s="65">
        <v>6.4529166666666667E-3</v>
      </c>
      <c r="I919" s="65">
        <f t="shared" si="154"/>
        <v>3.3300000000000003E-2</v>
      </c>
      <c r="J919" s="65">
        <f t="shared" si="147"/>
        <v>3.1754166666666667E-2</v>
      </c>
      <c r="K919" s="65">
        <f t="shared" si="148"/>
        <v>0.11584708333333332</v>
      </c>
      <c r="L919" s="73">
        <f t="shared" si="155"/>
        <v>2.4608664076297693E-3</v>
      </c>
      <c r="M919" s="73">
        <f t="shared" si="156"/>
        <v>5.16E-2</v>
      </c>
      <c r="N919" s="73">
        <f t="shared" si="149"/>
        <v>7.014999999999999E-2</v>
      </c>
      <c r="O919" s="74">
        <f t="shared" si="157"/>
        <v>-4.9139133592370231E-2</v>
      </c>
      <c r="P919" s="73">
        <f t="shared" si="150"/>
        <v>-6.7689133592370221E-2</v>
      </c>
      <c r="Q919" s="73">
        <f t="shared" si="151"/>
        <v>-0.22554628672857013</v>
      </c>
      <c r="R919" s="73">
        <f t="shared" si="152"/>
        <v>7.7435000000000004E-2</v>
      </c>
      <c r="S919" s="74">
        <f t="shared" si="153"/>
        <v>-0.30298128672857016</v>
      </c>
      <c r="U919" s="75"/>
      <c r="V919" s="75"/>
      <c r="W919" s="75"/>
      <c r="X919" s="75"/>
      <c r="Y919" s="75"/>
      <c r="Z919" s="75"/>
      <c r="AA919" s="75"/>
      <c r="AB919" s="75"/>
      <c r="AC919" s="75"/>
      <c r="AE919" s="75"/>
      <c r="AF919" s="75"/>
      <c r="AG919" s="75"/>
      <c r="AH919" s="75"/>
      <c r="AI919" s="75"/>
      <c r="AJ919" s="75"/>
      <c r="AK919" s="75"/>
      <c r="AL919" s="75"/>
      <c r="AM919" s="75"/>
      <c r="AO919" s="75"/>
      <c r="AP919" s="75"/>
      <c r="AQ919" s="75"/>
      <c r="AR919" s="75"/>
      <c r="AS919" s="75"/>
      <c r="AT919" s="75"/>
      <c r="AU919" s="75"/>
      <c r="AV919" s="75"/>
      <c r="AW919" s="75"/>
    </row>
    <row r="920" spans="1:49">
      <c r="A920" s="69">
        <v>37347</v>
      </c>
      <c r="B920" s="82">
        <v>-6.0600000000000001E-2</v>
      </c>
      <c r="C920" s="65">
        <v>-1.7100000000000001E-2</v>
      </c>
      <c r="D920" s="65">
        <v>5.4000000000000003E-3</v>
      </c>
      <c r="E920" s="65">
        <v>5.6333333333333339E-3</v>
      </c>
      <c r="F920" s="65">
        <v>5.966666666666667E-3</v>
      </c>
      <c r="G920" s="65">
        <v>5.8000000000000005E-3</v>
      </c>
      <c r="H920" s="65">
        <v>6.3159166666666667E-3</v>
      </c>
      <c r="I920" s="65">
        <f t="shared" si="154"/>
        <v>-6.6000000000000003E-2</v>
      </c>
      <c r="J920" s="65">
        <f t="shared" si="147"/>
        <v>-6.6400000000000001E-2</v>
      </c>
      <c r="K920" s="65">
        <f t="shared" si="148"/>
        <v>-2.3415916666666668E-2</v>
      </c>
      <c r="L920" s="73">
        <f t="shared" si="155"/>
        <v>-0.12618378221831006</v>
      </c>
      <c r="M920" s="73">
        <f t="shared" si="156"/>
        <v>6.4799999999999996E-2</v>
      </c>
      <c r="N920" s="73">
        <f t="shared" si="149"/>
        <v>6.9600000000000009E-2</v>
      </c>
      <c r="O920" s="74">
        <f t="shared" si="157"/>
        <v>-0.19098378221831006</v>
      </c>
      <c r="P920" s="73">
        <f t="shared" si="150"/>
        <v>-0.19578378221831005</v>
      </c>
      <c r="Q920" s="73">
        <f t="shared" si="151"/>
        <v>-0.28221541275390094</v>
      </c>
      <c r="R920" s="73">
        <f t="shared" si="152"/>
        <v>7.5790999999999997E-2</v>
      </c>
      <c r="S920" s="74">
        <f t="shared" si="153"/>
        <v>-0.35800641275390094</v>
      </c>
      <c r="U920" s="75"/>
      <c r="V920" s="75"/>
      <c r="W920" s="75"/>
      <c r="X920" s="75"/>
      <c r="Y920" s="75"/>
      <c r="Z920" s="75"/>
      <c r="AA920" s="75"/>
      <c r="AB920" s="75"/>
      <c r="AC920" s="75"/>
      <c r="AE920" s="75"/>
      <c r="AF920" s="75"/>
      <c r="AG920" s="75"/>
      <c r="AH920" s="75"/>
      <c r="AI920" s="75"/>
      <c r="AJ920" s="75"/>
      <c r="AK920" s="75"/>
      <c r="AL920" s="75"/>
      <c r="AM920" s="75"/>
      <c r="AO920" s="75"/>
      <c r="AP920" s="75"/>
      <c r="AQ920" s="75"/>
      <c r="AR920" s="75"/>
      <c r="AS920" s="75"/>
      <c r="AT920" s="75"/>
      <c r="AU920" s="75"/>
      <c r="AV920" s="75"/>
      <c r="AW920" s="75"/>
    </row>
    <row r="921" spans="1:49">
      <c r="A921" s="69">
        <v>37377</v>
      </c>
      <c r="B921" s="82">
        <v>-7.4000000000000003E-3</v>
      </c>
      <c r="C921" s="65">
        <v>-9.0200000000000002E-2</v>
      </c>
      <c r="D921" s="65">
        <v>4.8999999999999998E-3</v>
      </c>
      <c r="E921" s="65">
        <v>5.6249999999999998E-3</v>
      </c>
      <c r="F921" s="65">
        <v>6.0000000000000001E-3</v>
      </c>
      <c r="G921" s="65">
        <v>5.8125000000000008E-3</v>
      </c>
      <c r="H921" s="65">
        <v>6.2723333333333329E-3</v>
      </c>
      <c r="I921" s="65">
        <f t="shared" si="154"/>
        <v>-1.23E-2</v>
      </c>
      <c r="J921" s="65">
        <f t="shared" si="147"/>
        <v>-1.3212500000000002E-2</v>
      </c>
      <c r="K921" s="65">
        <f t="shared" si="148"/>
        <v>-9.647233333333334E-2</v>
      </c>
      <c r="L921" s="73">
        <f t="shared" si="155"/>
        <v>-0.13842259087105857</v>
      </c>
      <c r="M921" s="73">
        <f t="shared" si="156"/>
        <v>5.8799999999999998E-2</v>
      </c>
      <c r="N921" s="73">
        <f t="shared" si="149"/>
        <v>6.9750000000000006E-2</v>
      </c>
      <c r="O921" s="74">
        <f t="shared" si="157"/>
        <v>-0.19722259087105856</v>
      </c>
      <c r="P921" s="73">
        <f t="shared" si="150"/>
        <v>-0.20817259087105858</v>
      </c>
      <c r="Q921" s="73">
        <f t="shared" si="151"/>
        <v>-0.3237647121502526</v>
      </c>
      <c r="R921" s="73">
        <f t="shared" si="152"/>
        <v>7.5268000000000002E-2</v>
      </c>
      <c r="S921" s="74">
        <f t="shared" si="153"/>
        <v>-0.3990327121502526</v>
      </c>
      <c r="U921" s="75"/>
      <c r="V921" s="75"/>
      <c r="W921" s="75"/>
      <c r="X921" s="75"/>
      <c r="Y921" s="75"/>
      <c r="Z921" s="75"/>
      <c r="AA921" s="75"/>
      <c r="AB921" s="75"/>
      <c r="AC921" s="75"/>
      <c r="AE921" s="75"/>
      <c r="AF921" s="75"/>
      <c r="AG921" s="75"/>
      <c r="AH921" s="75"/>
      <c r="AI921" s="75"/>
      <c r="AJ921" s="75"/>
      <c r="AK921" s="75"/>
      <c r="AL921" s="75"/>
      <c r="AM921" s="75"/>
      <c r="AO921" s="75"/>
      <c r="AP921" s="75"/>
      <c r="AQ921" s="75"/>
      <c r="AR921" s="75"/>
      <c r="AS921" s="75"/>
      <c r="AT921" s="75"/>
      <c r="AU921" s="75"/>
      <c r="AV921" s="75"/>
      <c r="AW921" s="75"/>
    </row>
    <row r="922" spans="1:49">
      <c r="A922" s="69">
        <v>37408</v>
      </c>
      <c r="B922" s="82">
        <v>-7.1199999999999999E-2</v>
      </c>
      <c r="C922" s="65">
        <v>-7.1000000000000008E-2</v>
      </c>
      <c r="D922" s="65">
        <v>4.4000000000000003E-3</v>
      </c>
      <c r="E922" s="65">
        <v>5.5333333333333337E-3</v>
      </c>
      <c r="F922" s="65">
        <v>5.8999999999999999E-3</v>
      </c>
      <c r="G922" s="65">
        <v>5.7166666666666668E-3</v>
      </c>
      <c r="H922" s="65">
        <v>6.1804166666666674E-3</v>
      </c>
      <c r="I922" s="65">
        <f t="shared" si="154"/>
        <v>-7.5600000000000001E-2</v>
      </c>
      <c r="J922" s="65">
        <f t="shared" si="147"/>
        <v>-7.6916666666666661E-2</v>
      </c>
      <c r="K922" s="65">
        <f t="shared" si="148"/>
        <v>-7.7180416666666668E-2</v>
      </c>
      <c r="L922" s="73">
        <f t="shared" si="155"/>
        <v>-0.1798369400441111</v>
      </c>
      <c r="M922" s="73">
        <f t="shared" si="156"/>
        <v>5.28E-2</v>
      </c>
      <c r="N922" s="73">
        <f t="shared" si="149"/>
        <v>6.8599999999999994E-2</v>
      </c>
      <c r="O922" s="74">
        <f t="shared" si="157"/>
        <v>-0.23263694004411112</v>
      </c>
      <c r="P922" s="73">
        <f t="shared" si="150"/>
        <v>-0.2484369400441111</v>
      </c>
      <c r="Q922" s="73">
        <f t="shared" si="151"/>
        <v>-0.31781672015157447</v>
      </c>
      <c r="R922" s="73">
        <f t="shared" si="152"/>
        <v>7.4165000000000009E-2</v>
      </c>
      <c r="S922" s="74">
        <f t="shared" si="153"/>
        <v>-0.39198172015157451</v>
      </c>
      <c r="U922" s="75"/>
      <c r="V922" s="75"/>
      <c r="W922" s="75"/>
      <c r="X922" s="75"/>
      <c r="Y922" s="75"/>
      <c r="Z922" s="75"/>
      <c r="AA922" s="75"/>
      <c r="AB922" s="75"/>
      <c r="AC922" s="75"/>
      <c r="AE922" s="75"/>
      <c r="AF922" s="75"/>
      <c r="AG922" s="75"/>
      <c r="AH922" s="75"/>
      <c r="AI922" s="75"/>
      <c r="AJ922" s="75"/>
      <c r="AK922" s="75"/>
      <c r="AL922" s="75"/>
      <c r="AM922" s="75"/>
      <c r="AO922" s="75"/>
      <c r="AP922" s="75"/>
      <c r="AQ922" s="75"/>
      <c r="AR922" s="75"/>
      <c r="AS922" s="75"/>
      <c r="AT922" s="75"/>
      <c r="AU922" s="75"/>
      <c r="AV922" s="75"/>
      <c r="AW922" s="75"/>
    </row>
    <row r="923" spans="1:49">
      <c r="A923" s="69">
        <v>37438</v>
      </c>
      <c r="B923" s="82">
        <v>-7.8E-2</v>
      </c>
      <c r="C923" s="65">
        <v>-0.13799999999999998</v>
      </c>
      <c r="D923" s="65">
        <v>5.1000000000000004E-3</v>
      </c>
      <c r="E923" s="65">
        <v>5.4416666666666667E-3</v>
      </c>
      <c r="F923" s="65">
        <v>5.816666666666667E-3</v>
      </c>
      <c r="G923" s="65">
        <v>5.6291666666666677E-3</v>
      </c>
      <c r="H923" s="65">
        <v>6.1008333333333331E-3</v>
      </c>
      <c r="I923" s="65">
        <f t="shared" si="154"/>
        <v>-8.3100000000000007E-2</v>
      </c>
      <c r="J923" s="65">
        <f t="shared" si="147"/>
        <v>-8.3629166666666671E-2</v>
      </c>
      <c r="K923" s="65">
        <f t="shared" si="148"/>
        <v>-0.14410083333333332</v>
      </c>
      <c r="L923" s="73">
        <f t="shared" si="155"/>
        <v>-0.23632565009156781</v>
      </c>
      <c r="M923" s="73">
        <f t="shared" si="156"/>
        <v>6.1200000000000004E-2</v>
      </c>
      <c r="N923" s="73">
        <f t="shared" si="149"/>
        <v>6.7550000000000013E-2</v>
      </c>
      <c r="O923" s="74">
        <f t="shared" si="157"/>
        <v>-0.29752565009156784</v>
      </c>
      <c r="P923" s="73">
        <f t="shared" si="150"/>
        <v>-0.30387565009156781</v>
      </c>
      <c r="Q923" s="73">
        <f t="shared" si="151"/>
        <v>-0.38437815407313347</v>
      </c>
      <c r="R923" s="73">
        <f t="shared" si="152"/>
        <v>7.3209999999999997E-2</v>
      </c>
      <c r="S923" s="74">
        <f t="shared" si="153"/>
        <v>-0.45758815407313347</v>
      </c>
      <c r="U923" s="75"/>
      <c r="V923" s="75"/>
      <c r="W923" s="75"/>
      <c r="X923" s="75"/>
      <c r="Y923" s="75"/>
      <c r="Z923" s="75"/>
      <c r="AA923" s="75"/>
      <c r="AB923" s="75"/>
      <c r="AC923" s="75"/>
      <c r="AE923" s="75"/>
      <c r="AF923" s="75"/>
      <c r="AG923" s="75"/>
      <c r="AH923" s="75"/>
      <c r="AI923" s="75"/>
      <c r="AJ923" s="75"/>
      <c r="AK923" s="75"/>
      <c r="AL923" s="75"/>
      <c r="AM923" s="75"/>
      <c r="AO923" s="75"/>
      <c r="AP923" s="75"/>
      <c r="AQ923" s="75"/>
      <c r="AR923" s="75"/>
      <c r="AS923" s="75"/>
      <c r="AT923" s="75"/>
      <c r="AU923" s="75"/>
      <c r="AV923" s="75"/>
      <c r="AW923" s="75"/>
    </row>
    <row r="924" spans="1:49">
      <c r="A924" s="69">
        <v>37469</v>
      </c>
      <c r="B924" s="82">
        <v>6.6E-3</v>
      </c>
      <c r="C924" s="65">
        <v>3.5000000000000003E-2</v>
      </c>
      <c r="D924" s="65">
        <v>4.4000000000000003E-3</v>
      </c>
      <c r="E924" s="65">
        <v>5.3083333333333342E-3</v>
      </c>
      <c r="F924" s="65">
        <v>5.6999999999999993E-3</v>
      </c>
      <c r="G924" s="65">
        <v>5.5041666666666668E-3</v>
      </c>
      <c r="H924" s="65">
        <v>5.9787500000000006E-3</v>
      </c>
      <c r="I924" s="65">
        <f t="shared" si="154"/>
        <v>2.1999999999999997E-3</v>
      </c>
      <c r="J924" s="65">
        <f t="shared" si="147"/>
        <v>1.0958333333333332E-3</v>
      </c>
      <c r="K924" s="65">
        <f t="shared" si="148"/>
        <v>2.9021250000000002E-2</v>
      </c>
      <c r="L924" s="73">
        <f t="shared" si="155"/>
        <v>-0.17995028737163654</v>
      </c>
      <c r="M924" s="73">
        <f t="shared" si="156"/>
        <v>5.28E-2</v>
      </c>
      <c r="N924" s="73">
        <f t="shared" si="149"/>
        <v>6.6049999999999998E-2</v>
      </c>
      <c r="O924" s="74">
        <f t="shared" si="157"/>
        <v>-0.23275028737163656</v>
      </c>
      <c r="P924" s="73">
        <f t="shared" si="150"/>
        <v>-0.24600028737163654</v>
      </c>
      <c r="Q924" s="73">
        <f t="shared" si="151"/>
        <v>-0.34380163693686228</v>
      </c>
      <c r="R924" s="73">
        <f t="shared" si="152"/>
        <v>7.1745000000000003E-2</v>
      </c>
      <c r="S924" s="74">
        <f t="shared" si="153"/>
        <v>-0.41554663693686228</v>
      </c>
      <c r="U924" s="75"/>
      <c r="V924" s="75"/>
      <c r="W924" s="75"/>
      <c r="X924" s="75"/>
      <c r="Y924" s="75"/>
      <c r="Z924" s="75"/>
      <c r="AA924" s="75"/>
      <c r="AB924" s="75"/>
      <c r="AC924" s="75"/>
      <c r="AE924" s="75"/>
      <c r="AF924" s="75"/>
      <c r="AG924" s="75"/>
      <c r="AH924" s="75"/>
      <c r="AI924" s="75"/>
      <c r="AJ924" s="75"/>
      <c r="AK924" s="75"/>
      <c r="AL924" s="75"/>
      <c r="AM924" s="75"/>
      <c r="AO924" s="75"/>
      <c r="AP924" s="75"/>
      <c r="AQ924" s="75"/>
      <c r="AR924" s="75"/>
      <c r="AS924" s="75"/>
      <c r="AT924" s="75"/>
      <c r="AU924" s="75"/>
      <c r="AV924" s="75"/>
      <c r="AW924" s="75"/>
    </row>
    <row r="925" spans="1:49">
      <c r="A925" s="69">
        <v>37500</v>
      </c>
      <c r="B925" s="82">
        <v>-0.1087</v>
      </c>
      <c r="C925" s="65">
        <v>-0.12830000000000003</v>
      </c>
      <c r="D925" s="65">
        <v>4.1999999999999997E-3</v>
      </c>
      <c r="E925" s="65">
        <v>5.1250000000000011E-3</v>
      </c>
      <c r="F925" s="65">
        <v>5.5249999999999995E-3</v>
      </c>
      <c r="G925" s="65">
        <v>5.3249999999999999E-3</v>
      </c>
      <c r="H925" s="65">
        <v>5.9062500000000009E-3</v>
      </c>
      <c r="I925" s="65">
        <f t="shared" si="154"/>
        <v>-0.1129</v>
      </c>
      <c r="J925" s="65">
        <f t="shared" ref="J925:J988" si="158">B925-G925</f>
        <v>-0.114025</v>
      </c>
      <c r="K925" s="65">
        <f t="shared" ref="K925:K988" si="159">$C925-H925</f>
        <v>-0.13420625000000003</v>
      </c>
      <c r="L925" s="73">
        <f t="shared" si="155"/>
        <v>-0.20484083021577415</v>
      </c>
      <c r="M925" s="73">
        <f t="shared" si="156"/>
        <v>5.04E-2</v>
      </c>
      <c r="N925" s="73">
        <f t="shared" si="149"/>
        <v>6.3899999999999998E-2</v>
      </c>
      <c r="O925" s="74">
        <f t="shared" si="157"/>
        <v>-0.25524083021577415</v>
      </c>
      <c r="P925" s="73">
        <f t="shared" si="150"/>
        <v>-0.26874083021577416</v>
      </c>
      <c r="Q925" s="73">
        <f t="shared" si="151"/>
        <v>-0.35351705121819943</v>
      </c>
      <c r="R925" s="73">
        <f t="shared" si="152"/>
        <v>7.0875000000000007E-2</v>
      </c>
      <c r="S925" s="74">
        <f t="shared" si="153"/>
        <v>-0.42439205121819945</v>
      </c>
      <c r="U925" s="75"/>
      <c r="V925" s="75"/>
      <c r="W925" s="75"/>
      <c r="X925" s="75"/>
      <c r="Y925" s="75"/>
      <c r="Z925" s="75"/>
      <c r="AA925" s="75"/>
      <c r="AB925" s="75"/>
      <c r="AC925" s="75"/>
      <c r="AE925" s="75"/>
      <c r="AF925" s="75"/>
      <c r="AG925" s="75"/>
      <c r="AH925" s="75"/>
      <c r="AI925" s="75"/>
      <c r="AJ925" s="75"/>
      <c r="AK925" s="75"/>
      <c r="AL925" s="75"/>
      <c r="AM925" s="75"/>
      <c r="AO925" s="75"/>
      <c r="AP925" s="75"/>
      <c r="AQ925" s="75"/>
      <c r="AR925" s="75"/>
      <c r="AS925" s="75"/>
      <c r="AT925" s="75"/>
      <c r="AU925" s="75"/>
      <c r="AV925" s="75"/>
      <c r="AW925" s="75"/>
    </row>
    <row r="926" spans="1:49">
      <c r="A926" s="69">
        <v>37530</v>
      </c>
      <c r="B926" s="82">
        <v>8.7999999999999995E-2</v>
      </c>
      <c r="C926" s="65">
        <v>-1.7299999999999999E-2</v>
      </c>
      <c r="D926" s="65">
        <v>4.0000000000000001E-3</v>
      </c>
      <c r="E926" s="65">
        <v>5.2749999999999993E-3</v>
      </c>
      <c r="F926" s="65">
        <v>5.6166666666666665E-3</v>
      </c>
      <c r="G926" s="65">
        <v>5.4458333333333329E-3</v>
      </c>
      <c r="H926" s="65">
        <v>6.0162499999999999E-3</v>
      </c>
      <c r="I926" s="65">
        <f t="shared" si="154"/>
        <v>8.3999999999999991E-2</v>
      </c>
      <c r="J926" s="65">
        <f t="shared" si="158"/>
        <v>8.2554166666666665E-2</v>
      </c>
      <c r="K926" s="65">
        <f t="shared" si="159"/>
        <v>-2.331625E-2</v>
      </c>
      <c r="L926" s="73">
        <f t="shared" si="155"/>
        <v>-0.15108117287289002</v>
      </c>
      <c r="M926" s="73">
        <f t="shared" si="156"/>
        <v>4.8000000000000001E-2</v>
      </c>
      <c r="N926" s="73">
        <f t="shared" si="149"/>
        <v>6.5349999999999991E-2</v>
      </c>
      <c r="O926" s="74">
        <f t="shared" si="157"/>
        <v>-0.19908117287289001</v>
      </c>
      <c r="P926" s="73">
        <f t="shared" si="150"/>
        <v>-0.21643117287289002</v>
      </c>
      <c r="Q926" s="73">
        <f t="shared" si="151"/>
        <v>-0.36361935914266708</v>
      </c>
      <c r="R926" s="73">
        <f t="shared" si="152"/>
        <v>7.2194999999999995E-2</v>
      </c>
      <c r="S926" s="74">
        <f t="shared" si="153"/>
        <v>-0.43581435914266708</v>
      </c>
      <c r="U926" s="75"/>
      <c r="V926" s="75"/>
      <c r="W926" s="75"/>
      <c r="X926" s="75"/>
      <c r="Y926" s="75"/>
      <c r="Z926" s="75"/>
      <c r="AA926" s="75"/>
      <c r="AB926" s="75"/>
      <c r="AC926" s="75"/>
      <c r="AE926" s="75"/>
      <c r="AF926" s="75"/>
      <c r="AG926" s="75"/>
      <c r="AH926" s="75"/>
      <c r="AI926" s="75"/>
      <c r="AJ926" s="75"/>
      <c r="AK926" s="75"/>
      <c r="AL926" s="75"/>
      <c r="AM926" s="75"/>
      <c r="AO926" s="75"/>
      <c r="AP926" s="75"/>
      <c r="AQ926" s="75"/>
      <c r="AR926" s="75"/>
      <c r="AS926" s="75"/>
      <c r="AT926" s="75"/>
      <c r="AU926" s="75"/>
      <c r="AV926" s="75"/>
      <c r="AW926" s="75"/>
    </row>
    <row r="927" spans="1:49">
      <c r="A927" s="69">
        <v>37561</v>
      </c>
      <c r="B927" s="82">
        <v>5.8900000000000001E-2</v>
      </c>
      <c r="C927" s="65">
        <v>2.4900000000000002E-2</v>
      </c>
      <c r="D927" s="65">
        <v>4.0000000000000001E-3</v>
      </c>
      <c r="E927" s="65">
        <v>5.2583333333333327E-3</v>
      </c>
      <c r="F927" s="65">
        <v>5.5916666666666667E-3</v>
      </c>
      <c r="G927" s="65">
        <v>5.4250000000000001E-3</v>
      </c>
      <c r="H927" s="65">
        <v>5.9523333333333338E-3</v>
      </c>
      <c r="I927" s="65">
        <f t="shared" si="154"/>
        <v>5.4900000000000004E-2</v>
      </c>
      <c r="J927" s="65">
        <f t="shared" si="158"/>
        <v>5.3475000000000002E-2</v>
      </c>
      <c r="K927" s="65">
        <f t="shared" si="159"/>
        <v>1.8947666666666668E-2</v>
      </c>
      <c r="L927" s="73">
        <f t="shared" si="155"/>
        <v>-0.16511549545379689</v>
      </c>
      <c r="M927" s="73">
        <f t="shared" si="156"/>
        <v>4.8000000000000001E-2</v>
      </c>
      <c r="N927" s="73">
        <f t="shared" si="149"/>
        <v>6.5100000000000005E-2</v>
      </c>
      <c r="O927" s="74">
        <f t="shared" si="157"/>
        <v>-0.21311549545379688</v>
      </c>
      <c r="P927" s="73">
        <f t="shared" si="150"/>
        <v>-0.23021549545379688</v>
      </c>
      <c r="Q927" s="73">
        <f t="shared" si="151"/>
        <v>-0.3096671054035981</v>
      </c>
      <c r="R927" s="73">
        <f t="shared" si="152"/>
        <v>7.1428000000000005E-2</v>
      </c>
      <c r="S927" s="74">
        <f t="shared" si="153"/>
        <v>-0.38109510540359809</v>
      </c>
      <c r="U927" s="75"/>
      <c r="V927" s="75"/>
      <c r="W927" s="75"/>
      <c r="X927" s="75"/>
      <c r="Y927" s="75"/>
      <c r="Z927" s="75"/>
      <c r="AA927" s="75"/>
      <c r="AB927" s="75"/>
      <c r="AC927" s="75"/>
      <c r="AE927" s="75"/>
      <c r="AF927" s="75"/>
      <c r="AG927" s="75"/>
      <c r="AH927" s="75"/>
      <c r="AI927" s="75"/>
      <c r="AJ927" s="75"/>
      <c r="AK927" s="75"/>
      <c r="AL927" s="75"/>
      <c r="AM927" s="75"/>
      <c r="AO927" s="75"/>
      <c r="AP927" s="75"/>
      <c r="AQ927" s="75"/>
      <c r="AR927" s="75"/>
      <c r="AS927" s="75"/>
      <c r="AT927" s="75"/>
      <c r="AU927" s="75"/>
      <c r="AV927" s="75"/>
      <c r="AW927" s="75"/>
    </row>
    <row r="928" spans="1:49">
      <c r="A928" s="69">
        <v>37591</v>
      </c>
      <c r="B928" s="82">
        <v>-5.8700000000000002E-2</v>
      </c>
      <c r="C928" s="65">
        <v>4.1599999999999998E-2</v>
      </c>
      <c r="D928" s="65">
        <v>4.4999999999999997E-3</v>
      </c>
      <c r="E928" s="65">
        <v>5.1749999999999999E-3</v>
      </c>
      <c r="F928" s="65">
        <v>5.5249999999999995E-3</v>
      </c>
      <c r="G928" s="65">
        <v>5.3499999999999989E-3</v>
      </c>
      <c r="H928" s="65">
        <v>5.896416666666667E-3</v>
      </c>
      <c r="I928" s="65">
        <f t="shared" si="154"/>
        <v>-6.3200000000000006E-2</v>
      </c>
      <c r="J928" s="65">
        <f t="shared" si="158"/>
        <v>-6.4049999999999996E-2</v>
      </c>
      <c r="K928" s="65">
        <f t="shared" si="159"/>
        <v>3.570358333333333E-2</v>
      </c>
      <c r="L928" s="73">
        <f t="shared" si="155"/>
        <v>-0.22097860415410286</v>
      </c>
      <c r="M928" s="73">
        <f t="shared" si="156"/>
        <v>5.3999999999999992E-2</v>
      </c>
      <c r="N928" s="73">
        <f t="shared" si="149"/>
        <v>6.4199999999999979E-2</v>
      </c>
      <c r="O928" s="74">
        <f t="shared" si="157"/>
        <v>-0.27497860415410286</v>
      </c>
      <c r="P928" s="73">
        <f t="shared" si="150"/>
        <v>-0.28517860415410284</v>
      </c>
      <c r="Q928" s="73">
        <f t="shared" si="151"/>
        <v>-0.29917081577815585</v>
      </c>
      <c r="R928" s="73">
        <f t="shared" si="152"/>
        <v>7.0757E-2</v>
      </c>
      <c r="S928" s="74">
        <f t="shared" si="153"/>
        <v>-0.36992781577815587</v>
      </c>
      <c r="U928" s="75"/>
      <c r="V928" s="75"/>
      <c r="W928" s="75"/>
      <c r="X928" s="75"/>
      <c r="Y928" s="75"/>
      <c r="Z928" s="75"/>
      <c r="AA928" s="75"/>
      <c r="AB928" s="75"/>
      <c r="AC928" s="75"/>
      <c r="AE928" s="75"/>
      <c r="AF928" s="75"/>
      <c r="AG928" s="75"/>
      <c r="AH928" s="75"/>
      <c r="AI928" s="75"/>
      <c r="AJ928" s="75"/>
      <c r="AK928" s="75"/>
      <c r="AL928" s="75"/>
      <c r="AM928" s="75"/>
      <c r="AO928" s="75"/>
      <c r="AP928" s="75"/>
      <c r="AQ928" s="75"/>
      <c r="AR928" s="75"/>
      <c r="AS928" s="75"/>
      <c r="AT928" s="75"/>
      <c r="AU928" s="75"/>
      <c r="AV928" s="75"/>
      <c r="AW928" s="75"/>
    </row>
    <row r="929" spans="1:49">
      <c r="A929" s="69">
        <v>37622</v>
      </c>
      <c r="B929" s="82">
        <v>-2.6200000000000001E-2</v>
      </c>
      <c r="C929" s="65">
        <v>-2.9200000000000004E-2</v>
      </c>
      <c r="D929" s="65">
        <v>4.1000000000000003E-3</v>
      </c>
      <c r="E929" s="65">
        <v>5.1416666666666668E-3</v>
      </c>
      <c r="F929" s="65">
        <v>5.4916666666666673E-3</v>
      </c>
      <c r="G929" s="65">
        <v>5.3166666666666675E-3</v>
      </c>
      <c r="H929" s="65">
        <v>5.886916666666667E-3</v>
      </c>
      <c r="I929" s="65">
        <f t="shared" si="154"/>
        <v>-3.0300000000000001E-2</v>
      </c>
      <c r="J929" s="65">
        <f t="shared" si="158"/>
        <v>-3.1516666666666665E-2</v>
      </c>
      <c r="K929" s="65">
        <f t="shared" si="159"/>
        <v>-3.5086916666666669E-2</v>
      </c>
      <c r="L929" s="73">
        <f t="shared" si="155"/>
        <v>-0.23014914220140603</v>
      </c>
      <c r="M929" s="73">
        <f t="shared" si="156"/>
        <v>4.9200000000000008E-2</v>
      </c>
      <c r="N929" s="73">
        <f t="shared" si="149"/>
        <v>6.3800000000000009E-2</v>
      </c>
      <c r="O929" s="74">
        <f t="shared" si="157"/>
        <v>-0.27934914220140605</v>
      </c>
      <c r="P929" s="73">
        <f t="shared" si="150"/>
        <v>-0.29394914220140606</v>
      </c>
      <c r="Q929" s="73">
        <f t="shared" si="151"/>
        <v>-0.27889245146521846</v>
      </c>
      <c r="R929" s="73">
        <f t="shared" si="152"/>
        <v>7.0643000000000011E-2</v>
      </c>
      <c r="S929" s="74">
        <f t="shared" si="153"/>
        <v>-0.34953545146521847</v>
      </c>
      <c r="U929" s="75"/>
      <c r="V929" s="75"/>
      <c r="W929" s="75"/>
      <c r="X929" s="75"/>
      <c r="Y929" s="75"/>
      <c r="Z929" s="75"/>
      <c r="AA929" s="75"/>
      <c r="AB929" s="75"/>
      <c r="AC929" s="75"/>
      <c r="AE929" s="75"/>
      <c r="AF929" s="75"/>
      <c r="AG929" s="75"/>
      <c r="AH929" s="75"/>
      <c r="AI929" s="75"/>
      <c r="AJ929" s="75"/>
      <c r="AK929" s="75"/>
      <c r="AL929" s="75"/>
      <c r="AM929" s="75"/>
      <c r="AO929" s="75"/>
      <c r="AP929" s="75"/>
      <c r="AQ929" s="75"/>
      <c r="AR929" s="75"/>
      <c r="AS929" s="75"/>
      <c r="AT929" s="75"/>
      <c r="AU929" s="75"/>
      <c r="AV929" s="75"/>
      <c r="AW929" s="75"/>
    </row>
    <row r="930" spans="1:49">
      <c r="A930" s="69">
        <v>37653</v>
      </c>
      <c r="B930" s="82">
        <v>-1.4999999999999999E-2</v>
      </c>
      <c r="C930" s="65">
        <v>-4.8999999999999995E-2</v>
      </c>
      <c r="D930" s="65">
        <v>3.8E-3</v>
      </c>
      <c r="E930" s="65">
        <v>4.9583333333333337E-3</v>
      </c>
      <c r="F930" s="65">
        <v>5.2833333333333335E-3</v>
      </c>
      <c r="G930" s="65">
        <v>5.1208333333333331E-3</v>
      </c>
      <c r="H930" s="65">
        <v>5.7775833333333325E-3</v>
      </c>
      <c r="I930" s="65">
        <f t="shared" si="154"/>
        <v>-1.8800000000000001E-2</v>
      </c>
      <c r="J930" s="65">
        <f t="shared" si="158"/>
        <v>-2.0120833333333331E-2</v>
      </c>
      <c r="K930" s="65">
        <f t="shared" si="159"/>
        <v>-5.4777583333333324E-2</v>
      </c>
      <c r="L930" s="73">
        <f t="shared" si="155"/>
        <v>-0.22677363624797076</v>
      </c>
      <c r="M930" s="73">
        <f t="shared" si="156"/>
        <v>4.5600000000000002E-2</v>
      </c>
      <c r="N930" s="73">
        <f t="shared" si="149"/>
        <v>6.1449999999999998E-2</v>
      </c>
      <c r="O930" s="74">
        <f t="shared" si="157"/>
        <v>-0.27237363624797073</v>
      </c>
      <c r="P930" s="73">
        <f t="shared" si="150"/>
        <v>-0.28822363624797076</v>
      </c>
      <c r="Q930" s="73">
        <f t="shared" si="151"/>
        <v>-0.29772321694154924</v>
      </c>
      <c r="R930" s="73">
        <f t="shared" si="152"/>
        <v>6.933099999999999E-2</v>
      </c>
      <c r="S930" s="74">
        <f t="shared" si="153"/>
        <v>-0.36705421694154922</v>
      </c>
      <c r="U930" s="75"/>
      <c r="V930" s="75"/>
      <c r="W930" s="75"/>
      <c r="X930" s="75"/>
      <c r="Y930" s="75"/>
      <c r="Z930" s="75"/>
      <c r="AA930" s="75"/>
      <c r="AB930" s="75"/>
      <c r="AC930" s="75"/>
      <c r="AE930" s="75"/>
      <c r="AF930" s="75"/>
      <c r="AG930" s="75"/>
      <c r="AH930" s="75"/>
      <c r="AI930" s="75"/>
      <c r="AJ930" s="75"/>
      <c r="AK930" s="75"/>
      <c r="AL930" s="75"/>
      <c r="AM930" s="75"/>
      <c r="AO930" s="75"/>
      <c r="AP930" s="75"/>
      <c r="AQ930" s="75"/>
      <c r="AR930" s="75"/>
      <c r="AS930" s="75"/>
      <c r="AT930" s="75"/>
      <c r="AU930" s="75"/>
      <c r="AV930" s="75"/>
      <c r="AW930" s="75"/>
    </row>
    <row r="931" spans="1:49">
      <c r="A931" s="69">
        <v>37681</v>
      </c>
      <c r="B931" s="82">
        <v>9.7000000000000003E-3</v>
      </c>
      <c r="C931" s="65">
        <v>5.050000000000001E-2</v>
      </c>
      <c r="D931" s="65">
        <v>4.0000000000000001E-3</v>
      </c>
      <c r="E931" s="65">
        <v>4.9083333333333331E-3</v>
      </c>
      <c r="F931" s="65">
        <v>5.2333333333333329E-3</v>
      </c>
      <c r="G931" s="65">
        <v>5.0708333333333334E-3</v>
      </c>
      <c r="H931" s="65">
        <v>5.6626666666666665E-3</v>
      </c>
      <c r="I931" s="65">
        <f t="shared" si="154"/>
        <v>5.7000000000000002E-3</v>
      </c>
      <c r="J931" s="65">
        <f t="shared" si="158"/>
        <v>4.6291666666666668E-3</v>
      </c>
      <c r="K931" s="65">
        <f t="shared" si="159"/>
        <v>4.483733333333334E-2</v>
      </c>
      <c r="L931" s="73">
        <f t="shared" si="155"/>
        <v>-0.24756490026944489</v>
      </c>
      <c r="M931" s="73">
        <f t="shared" si="156"/>
        <v>4.8000000000000001E-2</v>
      </c>
      <c r="N931" s="73">
        <f t="shared" si="149"/>
        <v>6.0850000000000001E-2</v>
      </c>
      <c r="O931" s="74">
        <f t="shared" si="157"/>
        <v>-0.29556490026944487</v>
      </c>
      <c r="P931" s="73">
        <f t="shared" si="150"/>
        <v>-0.3084149002694449</v>
      </c>
      <c r="Q931" s="73">
        <f t="shared" si="151"/>
        <v>-0.34265191071647272</v>
      </c>
      <c r="R931" s="73">
        <f t="shared" si="152"/>
        <v>6.7951999999999999E-2</v>
      </c>
      <c r="S931" s="74">
        <f t="shared" si="153"/>
        <v>-0.41060391071647273</v>
      </c>
      <c r="U931" s="75"/>
      <c r="V931" s="75"/>
      <c r="W931" s="75"/>
      <c r="X931" s="75"/>
      <c r="Y931" s="75"/>
      <c r="Z931" s="75"/>
      <c r="AA931" s="75"/>
      <c r="AB931" s="75"/>
      <c r="AC931" s="75"/>
      <c r="AE931" s="75"/>
      <c r="AF931" s="75"/>
      <c r="AG931" s="75"/>
      <c r="AH931" s="75"/>
      <c r="AI931" s="75"/>
      <c r="AJ931" s="75"/>
      <c r="AK931" s="75"/>
      <c r="AL931" s="75"/>
      <c r="AM931" s="75"/>
      <c r="AO931" s="75"/>
      <c r="AP931" s="75"/>
      <c r="AQ931" s="75"/>
      <c r="AR931" s="75"/>
      <c r="AS931" s="75"/>
      <c r="AT931" s="75"/>
      <c r="AU931" s="75"/>
      <c r="AV931" s="75"/>
      <c r="AW931" s="75"/>
    </row>
    <row r="932" spans="1:49">
      <c r="A932" s="69">
        <v>37712</v>
      </c>
      <c r="B932" s="82">
        <v>8.2400000000000001E-2</v>
      </c>
      <c r="C932" s="65">
        <v>8.8500000000000009E-2</v>
      </c>
      <c r="D932" s="65">
        <v>4.0000000000000001E-3</v>
      </c>
      <c r="E932" s="65">
        <v>4.783333333333333E-3</v>
      </c>
      <c r="F932" s="65">
        <v>5.1833333333333332E-3</v>
      </c>
      <c r="G932" s="65">
        <v>4.9833333333333327E-3</v>
      </c>
      <c r="H932" s="65">
        <v>5.5400833333333335E-3</v>
      </c>
      <c r="I932" s="65">
        <f t="shared" si="154"/>
        <v>7.8399999999999997E-2</v>
      </c>
      <c r="J932" s="65">
        <f t="shared" si="158"/>
        <v>7.7416666666666661E-2</v>
      </c>
      <c r="K932" s="65">
        <f t="shared" si="159"/>
        <v>8.2959916666666675E-2</v>
      </c>
      <c r="L932" s="73">
        <f t="shared" si="155"/>
        <v>-0.13302559937369318</v>
      </c>
      <c r="M932" s="73">
        <f t="shared" si="156"/>
        <v>4.8000000000000001E-2</v>
      </c>
      <c r="N932" s="73">
        <f t="shared" si="149"/>
        <v>5.9799999999999992E-2</v>
      </c>
      <c r="O932" s="74">
        <f t="shared" si="157"/>
        <v>-0.18102559937369317</v>
      </c>
      <c r="P932" s="73">
        <f t="shared" si="150"/>
        <v>-0.19282559937369317</v>
      </c>
      <c r="Q932" s="73">
        <f t="shared" si="151"/>
        <v>-0.2720282885490698</v>
      </c>
      <c r="R932" s="73">
        <f t="shared" si="152"/>
        <v>6.6480999999999998E-2</v>
      </c>
      <c r="S932" s="74">
        <f t="shared" si="153"/>
        <v>-0.33850928854906981</v>
      </c>
      <c r="U932" s="75"/>
      <c r="V932" s="75"/>
      <c r="W932" s="75"/>
      <c r="X932" s="75"/>
      <c r="Y932" s="75"/>
      <c r="Z932" s="75"/>
      <c r="AA932" s="75"/>
      <c r="AB932" s="75"/>
      <c r="AC932" s="75"/>
      <c r="AE932" s="75"/>
      <c r="AF932" s="75"/>
      <c r="AG932" s="75"/>
      <c r="AH932" s="75"/>
      <c r="AI932" s="75"/>
      <c r="AJ932" s="75"/>
      <c r="AK932" s="75"/>
      <c r="AL932" s="75"/>
      <c r="AM932" s="75"/>
      <c r="AO932" s="75"/>
      <c r="AP932" s="75"/>
      <c r="AQ932" s="75"/>
      <c r="AR932" s="75"/>
      <c r="AS932" s="75"/>
      <c r="AT932" s="75"/>
      <c r="AU932" s="75"/>
      <c r="AV932" s="75"/>
      <c r="AW932" s="75"/>
    </row>
    <row r="933" spans="1:49">
      <c r="A933" s="69">
        <v>37742</v>
      </c>
      <c r="B933" s="82">
        <v>5.2699999999999997E-2</v>
      </c>
      <c r="C933" s="65">
        <v>0.1021</v>
      </c>
      <c r="D933" s="65">
        <v>3.8999999999999994E-3</v>
      </c>
      <c r="E933" s="65">
        <v>4.3499999999999997E-3</v>
      </c>
      <c r="F933" s="65">
        <v>4.875E-3</v>
      </c>
      <c r="G933" s="65">
        <v>4.6125000000000003E-3</v>
      </c>
      <c r="H933" s="65">
        <v>5.3103333333333336E-3</v>
      </c>
      <c r="I933" s="65">
        <f t="shared" si="154"/>
        <v>4.8799999999999996E-2</v>
      </c>
      <c r="J933" s="65">
        <f t="shared" si="158"/>
        <v>4.8087499999999998E-2</v>
      </c>
      <c r="K933" s="65">
        <f t="shared" si="159"/>
        <v>9.6789666666666663E-2</v>
      </c>
      <c r="L933" s="73">
        <f t="shared" si="155"/>
        <v>-8.0531985150802732E-2</v>
      </c>
      <c r="M933" s="73">
        <f t="shared" si="156"/>
        <v>4.6799999999999994E-2</v>
      </c>
      <c r="N933" s="73">
        <f t="shared" si="149"/>
        <v>5.5350000000000003E-2</v>
      </c>
      <c r="O933" s="74">
        <f t="shared" si="157"/>
        <v>-0.12733198515080274</v>
      </c>
      <c r="P933" s="73">
        <f t="shared" si="150"/>
        <v>-0.13588198515080274</v>
      </c>
      <c r="Q933" s="73">
        <f t="shared" si="151"/>
        <v>-0.11816044934043735</v>
      </c>
      <c r="R933" s="73">
        <f t="shared" si="152"/>
        <v>6.3724000000000003E-2</v>
      </c>
      <c r="S933" s="74">
        <f t="shared" si="153"/>
        <v>-0.18188444934043735</v>
      </c>
      <c r="U933" s="75"/>
      <c r="V933" s="75"/>
      <c r="W933" s="75"/>
      <c r="X933" s="75"/>
      <c r="Y933" s="75"/>
      <c r="Z933" s="75"/>
      <c r="AA933" s="75"/>
      <c r="AB933" s="75"/>
      <c r="AC933" s="75"/>
      <c r="AE933" s="75"/>
      <c r="AF933" s="75"/>
      <c r="AG933" s="75"/>
      <c r="AH933" s="75"/>
      <c r="AI933" s="75"/>
      <c r="AJ933" s="75"/>
      <c r="AK933" s="75"/>
      <c r="AL933" s="75"/>
      <c r="AM933" s="75"/>
      <c r="AO933" s="75"/>
      <c r="AP933" s="75"/>
      <c r="AQ933" s="75"/>
      <c r="AR933" s="75"/>
      <c r="AS933" s="75"/>
      <c r="AT933" s="75"/>
      <c r="AU933" s="75"/>
      <c r="AV933" s="75"/>
      <c r="AW933" s="75"/>
    </row>
    <row r="934" spans="1:49">
      <c r="A934" s="69">
        <v>37773</v>
      </c>
      <c r="B934" s="82">
        <v>1.2800000000000001E-2</v>
      </c>
      <c r="C934" s="65">
        <v>1.1900000000000001E-2</v>
      </c>
      <c r="D934" s="65">
        <v>3.5999999999999999E-3</v>
      </c>
      <c r="E934" s="65">
        <v>4.1416666666666659E-3</v>
      </c>
      <c r="F934" s="65">
        <v>4.7666666666666664E-3</v>
      </c>
      <c r="G934" s="65">
        <v>4.4541666666666662E-3</v>
      </c>
      <c r="H934" s="65">
        <v>5.1729999999999996E-3</v>
      </c>
      <c r="I934" s="65">
        <f t="shared" si="154"/>
        <v>9.1999999999999998E-3</v>
      </c>
      <c r="J934" s="65">
        <f t="shared" si="158"/>
        <v>8.3458333333333336E-3</v>
      </c>
      <c r="K934" s="65">
        <f t="shared" si="159"/>
        <v>6.7270000000000012E-3</v>
      </c>
      <c r="L934" s="73">
        <f t="shared" si="155"/>
        <v>2.6240368639824929E-3</v>
      </c>
      <c r="M934" s="73">
        <f t="shared" si="156"/>
        <v>4.3200000000000002E-2</v>
      </c>
      <c r="N934" s="73">
        <f t="shared" si="149"/>
        <v>5.3449999999999998E-2</v>
      </c>
      <c r="O934" s="74">
        <f t="shared" si="157"/>
        <v>-4.0575963136017509E-2</v>
      </c>
      <c r="P934" s="73">
        <f t="shared" si="150"/>
        <v>-5.0825963136017505E-2</v>
      </c>
      <c r="Q934" s="73">
        <f t="shared" si="151"/>
        <v>-3.9468846811182234E-2</v>
      </c>
      <c r="R934" s="73">
        <f t="shared" si="152"/>
        <v>6.2075999999999992E-2</v>
      </c>
      <c r="S934" s="74">
        <f t="shared" si="153"/>
        <v>-0.10154484681118223</v>
      </c>
      <c r="U934" s="75"/>
      <c r="V934" s="75"/>
      <c r="W934" s="75"/>
      <c r="X934" s="75"/>
      <c r="Y934" s="75"/>
      <c r="Z934" s="75"/>
      <c r="AA934" s="75"/>
      <c r="AB934" s="75"/>
      <c r="AC934" s="75"/>
      <c r="AE934" s="75"/>
      <c r="AF934" s="75"/>
      <c r="AG934" s="75"/>
      <c r="AH934" s="75"/>
      <c r="AI934" s="75"/>
      <c r="AJ934" s="75"/>
      <c r="AK934" s="75"/>
      <c r="AL934" s="75"/>
      <c r="AM934" s="75"/>
      <c r="AO934" s="75"/>
      <c r="AP934" s="75"/>
      <c r="AQ934" s="75"/>
      <c r="AR934" s="75"/>
      <c r="AS934" s="75"/>
      <c r="AT934" s="75"/>
      <c r="AU934" s="75"/>
      <c r="AV934" s="75"/>
      <c r="AW934" s="75"/>
    </row>
    <row r="935" spans="1:49">
      <c r="A935" s="69">
        <v>37803</v>
      </c>
      <c r="B935" s="82">
        <v>1.7600000000000001E-2</v>
      </c>
      <c r="C935" s="65">
        <v>-6.5000000000000002E-2</v>
      </c>
      <c r="D935" s="65">
        <v>3.8E-3</v>
      </c>
      <c r="E935" s="65">
        <v>4.5750000000000001E-3</v>
      </c>
      <c r="F935" s="65">
        <v>5.058333333333334E-3</v>
      </c>
      <c r="G935" s="65">
        <v>4.816666666666667E-3</v>
      </c>
      <c r="H935" s="65">
        <v>5.4568333333333326E-3</v>
      </c>
      <c r="I935" s="65">
        <f t="shared" si="154"/>
        <v>1.3800000000000002E-2</v>
      </c>
      <c r="J935" s="65">
        <f t="shared" si="158"/>
        <v>1.2783333333333334E-2</v>
      </c>
      <c r="K935" s="65">
        <f t="shared" si="159"/>
        <v>-7.045683333333333E-2</v>
      </c>
      <c r="L935" s="73">
        <f t="shared" si="155"/>
        <v>0.10658375261690756</v>
      </c>
      <c r="M935" s="73">
        <f t="shared" si="156"/>
        <v>4.5600000000000002E-2</v>
      </c>
      <c r="N935" s="73">
        <f t="shared" si="149"/>
        <v>5.7800000000000004E-2</v>
      </c>
      <c r="O935" s="74">
        <f t="shared" si="157"/>
        <v>6.0983752616907555E-2</v>
      </c>
      <c r="P935" s="73">
        <f t="shared" si="150"/>
        <v>4.8783752616907552E-2</v>
      </c>
      <c r="Q935" s="73">
        <f t="shared" si="151"/>
        <v>4.1875438783694374E-2</v>
      </c>
      <c r="R935" s="73">
        <f t="shared" si="152"/>
        <v>6.5481999999999985E-2</v>
      </c>
      <c r="S935" s="74">
        <f t="shared" si="153"/>
        <v>-2.360656121630561E-2</v>
      </c>
      <c r="U935" s="75"/>
      <c r="V935" s="75"/>
      <c r="W935" s="75"/>
      <c r="X935" s="75"/>
      <c r="Y935" s="75"/>
      <c r="Z935" s="75"/>
      <c r="AA935" s="75"/>
      <c r="AB935" s="75"/>
      <c r="AC935" s="75"/>
      <c r="AE935" s="75"/>
      <c r="AF935" s="75"/>
      <c r="AG935" s="75"/>
      <c r="AH935" s="75"/>
      <c r="AI935" s="75"/>
      <c r="AJ935" s="75"/>
      <c r="AK935" s="75"/>
      <c r="AL935" s="75"/>
      <c r="AM935" s="75"/>
      <c r="AO935" s="75"/>
      <c r="AP935" s="75"/>
      <c r="AQ935" s="75"/>
      <c r="AR935" s="75"/>
      <c r="AS935" s="75"/>
      <c r="AT935" s="75"/>
      <c r="AU935" s="75"/>
      <c r="AV935" s="75"/>
      <c r="AW935" s="75"/>
    </row>
    <row r="936" spans="1:49">
      <c r="A936" s="69">
        <v>37834</v>
      </c>
      <c r="B936" s="82">
        <v>1.95E-2</v>
      </c>
      <c r="C936" s="65">
        <v>1.7499999999999998E-2</v>
      </c>
      <c r="D936" s="65">
        <v>4.1999999999999997E-3</v>
      </c>
      <c r="E936" s="65">
        <v>4.8916666666666666E-3</v>
      </c>
      <c r="F936" s="65">
        <v>5.2583333333333327E-3</v>
      </c>
      <c r="G936" s="65">
        <v>5.0749999999999997E-3</v>
      </c>
      <c r="H936" s="65">
        <v>5.6591666666666674E-3</v>
      </c>
      <c r="I936" s="65">
        <f t="shared" si="154"/>
        <v>1.5300000000000001E-2</v>
      </c>
      <c r="J936" s="65">
        <f t="shared" si="158"/>
        <v>1.4425E-2</v>
      </c>
      <c r="K936" s="65">
        <f t="shared" si="159"/>
        <v>1.1840833333333332E-2</v>
      </c>
      <c r="L936" s="73">
        <f t="shared" si="155"/>
        <v>0.12076508622385984</v>
      </c>
      <c r="M936" s="73">
        <f t="shared" si="156"/>
        <v>5.04E-2</v>
      </c>
      <c r="N936" s="73">
        <f t="shared" ref="N936:N999" si="160">G936*12</f>
        <v>6.0899999999999996E-2</v>
      </c>
      <c r="O936" s="74">
        <f t="shared" si="157"/>
        <v>7.0365086223859841E-2</v>
      </c>
      <c r="P936" s="73">
        <f t="shared" ref="P936:P999" si="161">L936-N936</f>
        <v>5.9865086223859845E-2</v>
      </c>
      <c r="Q936" s="73">
        <f t="shared" ref="Q936:Q999" si="162">((1+C925)*(1+C926)*(1+C927)*(1+C928)*(1+C929)*(1+C930)*(1+C931)*(1+C932)*(1+C933)*(1+C934)*(1+C935)*(1+C936))-1</f>
        <v>2.4259187403294025E-2</v>
      </c>
      <c r="R936" s="73">
        <f t="shared" ref="R936:R999" si="163">H936*12</f>
        <v>6.7910000000000012E-2</v>
      </c>
      <c r="S936" s="74">
        <f t="shared" ref="S936:S999" si="164">Q936-R936</f>
        <v>-4.3650812596705987E-2</v>
      </c>
      <c r="U936" s="75"/>
      <c r="V936" s="75"/>
      <c r="W936" s="75"/>
      <c r="X936" s="75"/>
      <c r="Y936" s="75"/>
      <c r="Z936" s="75"/>
      <c r="AA936" s="75"/>
      <c r="AB936" s="75"/>
      <c r="AC936" s="75"/>
      <c r="AE936" s="75"/>
      <c r="AF936" s="75"/>
      <c r="AG936" s="75"/>
      <c r="AH936" s="75"/>
      <c r="AI936" s="75"/>
      <c r="AJ936" s="75"/>
      <c r="AK936" s="75"/>
      <c r="AL936" s="75"/>
      <c r="AM936" s="75"/>
      <c r="AO936" s="75"/>
      <c r="AP936" s="75"/>
      <c r="AQ936" s="75"/>
      <c r="AR936" s="75"/>
      <c r="AS936" s="75"/>
      <c r="AT936" s="75"/>
      <c r="AU936" s="75"/>
      <c r="AV936" s="75"/>
      <c r="AW936" s="75"/>
    </row>
    <row r="937" spans="1:49">
      <c r="A937" s="69">
        <v>37865</v>
      </c>
      <c r="B937" s="82">
        <v>-1.06E-2</v>
      </c>
      <c r="C937" s="65">
        <v>4.5699999999999991E-2</v>
      </c>
      <c r="D937" s="65">
        <v>4.5999999999999999E-3</v>
      </c>
      <c r="E937" s="65">
        <v>4.7666666666666664E-3</v>
      </c>
      <c r="F937" s="65">
        <v>5.1083333333333336E-3</v>
      </c>
      <c r="G937" s="65">
        <v>4.9375E-3</v>
      </c>
      <c r="H937" s="65">
        <v>5.4869166666666669E-3</v>
      </c>
      <c r="I937" s="65">
        <f t="shared" si="154"/>
        <v>-1.52E-2</v>
      </c>
      <c r="J937" s="65">
        <f t="shared" si="158"/>
        <v>-1.5537499999999999E-2</v>
      </c>
      <c r="K937" s="65">
        <f t="shared" si="159"/>
        <v>4.0213083333333323E-2</v>
      </c>
      <c r="L937" s="73">
        <f t="shared" si="155"/>
        <v>0.24412092035216748</v>
      </c>
      <c r="M937" s="73">
        <f t="shared" si="156"/>
        <v>5.5199999999999999E-2</v>
      </c>
      <c r="N937" s="73">
        <f t="shared" si="160"/>
        <v>5.9249999999999997E-2</v>
      </c>
      <c r="O937" s="74">
        <f t="shared" si="157"/>
        <v>0.18892092035216748</v>
      </c>
      <c r="P937" s="73">
        <f t="shared" si="161"/>
        <v>0.18487092035216748</v>
      </c>
      <c r="Q937" s="73">
        <f t="shared" si="162"/>
        <v>0.22871152032536957</v>
      </c>
      <c r="R937" s="73">
        <f t="shared" si="163"/>
        <v>6.5842999999999999E-2</v>
      </c>
      <c r="S937" s="74">
        <f t="shared" si="164"/>
        <v>0.16286852032536958</v>
      </c>
      <c r="U937" s="75"/>
      <c r="V937" s="75"/>
      <c r="W937" s="75"/>
      <c r="X937" s="75"/>
      <c r="Y937" s="75"/>
      <c r="Z937" s="75"/>
      <c r="AA937" s="75"/>
      <c r="AB937" s="75"/>
      <c r="AC937" s="75"/>
      <c r="AE937" s="75"/>
      <c r="AF937" s="75"/>
      <c r="AG937" s="75"/>
      <c r="AH937" s="75"/>
      <c r="AI937" s="75"/>
      <c r="AJ937" s="75"/>
      <c r="AK937" s="75"/>
      <c r="AL937" s="75"/>
      <c r="AM937" s="75"/>
      <c r="AO937" s="75"/>
      <c r="AP937" s="75"/>
      <c r="AQ937" s="75"/>
      <c r="AR937" s="75"/>
      <c r="AS937" s="75"/>
      <c r="AT937" s="75"/>
      <c r="AU937" s="75"/>
      <c r="AV937" s="75"/>
      <c r="AW937" s="75"/>
    </row>
    <row r="938" spans="1:49">
      <c r="A938" s="69">
        <v>37895</v>
      </c>
      <c r="B938" s="82">
        <v>5.6599999999999998E-2</v>
      </c>
      <c r="C938" s="65">
        <v>1.1199999999999998E-2</v>
      </c>
      <c r="D938" s="65">
        <v>4.1000000000000003E-3</v>
      </c>
      <c r="E938" s="65">
        <v>4.7500000000000007E-3</v>
      </c>
      <c r="F938" s="65">
        <v>5.0916666666666662E-3</v>
      </c>
      <c r="G938" s="65">
        <v>4.9208333333333335E-3</v>
      </c>
      <c r="H938" s="65">
        <v>5.3500000000000006E-3</v>
      </c>
      <c r="I938" s="65">
        <f t="shared" si="154"/>
        <v>5.2499999999999998E-2</v>
      </c>
      <c r="J938" s="65">
        <f t="shared" si="158"/>
        <v>5.1679166666666665E-2</v>
      </c>
      <c r="K938" s="65">
        <f t="shared" si="159"/>
        <v>5.8499999999999976E-3</v>
      </c>
      <c r="L938" s="73">
        <f t="shared" si="155"/>
        <v>0.20821522467288611</v>
      </c>
      <c r="M938" s="73">
        <f t="shared" si="156"/>
        <v>4.9200000000000008E-2</v>
      </c>
      <c r="N938" s="73">
        <f t="shared" si="160"/>
        <v>5.9050000000000005E-2</v>
      </c>
      <c r="O938" s="74">
        <f t="shared" si="157"/>
        <v>0.15901522467288609</v>
      </c>
      <c r="P938" s="73">
        <f t="shared" si="161"/>
        <v>0.14916522467288612</v>
      </c>
      <c r="Q938" s="73">
        <f t="shared" si="162"/>
        <v>0.26434627999696136</v>
      </c>
      <c r="R938" s="73">
        <f t="shared" si="163"/>
        <v>6.4200000000000007E-2</v>
      </c>
      <c r="S938" s="74">
        <f t="shared" si="164"/>
        <v>0.20014627999696136</v>
      </c>
      <c r="U938" s="75"/>
      <c r="V938" s="75"/>
      <c r="W938" s="75"/>
      <c r="X938" s="75"/>
      <c r="Y938" s="75"/>
      <c r="Z938" s="75"/>
      <c r="AA938" s="75"/>
      <c r="AB938" s="75"/>
      <c r="AC938" s="75"/>
      <c r="AE938" s="75"/>
      <c r="AF938" s="75"/>
      <c r="AG938" s="75"/>
      <c r="AH938" s="75"/>
      <c r="AI938" s="75"/>
      <c r="AJ938" s="75"/>
      <c r="AK938" s="75"/>
      <c r="AL938" s="75"/>
      <c r="AM938" s="75"/>
      <c r="AO938" s="75"/>
      <c r="AP938" s="75"/>
      <c r="AQ938" s="75"/>
      <c r="AR938" s="75"/>
      <c r="AS938" s="75"/>
      <c r="AT938" s="75"/>
      <c r="AU938" s="75"/>
      <c r="AV938" s="75"/>
      <c r="AW938" s="75"/>
    </row>
    <row r="939" spans="1:49">
      <c r="A939" s="69">
        <v>37926</v>
      </c>
      <c r="B939" s="82">
        <v>8.8000000000000005E-3</v>
      </c>
      <c r="C939" s="65">
        <v>-5.0000000000000001E-4</v>
      </c>
      <c r="D939" s="65">
        <v>3.8999999999999994E-3</v>
      </c>
      <c r="E939" s="65">
        <v>4.7083333333333335E-3</v>
      </c>
      <c r="F939" s="65">
        <v>5.0666666666666672E-3</v>
      </c>
      <c r="G939" s="65">
        <v>4.8875000000000004E-3</v>
      </c>
      <c r="H939" s="65">
        <v>5.3093333333333334E-3</v>
      </c>
      <c r="I939" s="65">
        <f t="shared" si="154"/>
        <v>4.9000000000000016E-3</v>
      </c>
      <c r="J939" s="65">
        <f t="shared" si="158"/>
        <v>3.9125000000000002E-3</v>
      </c>
      <c r="K939" s="65">
        <f t="shared" si="159"/>
        <v>-5.809333333333333E-3</v>
      </c>
      <c r="L939" s="73">
        <f t="shared" si="155"/>
        <v>0.15105063617906067</v>
      </c>
      <c r="M939" s="73">
        <f t="shared" si="156"/>
        <v>4.6799999999999994E-2</v>
      </c>
      <c r="N939" s="73">
        <f t="shared" si="160"/>
        <v>5.8650000000000008E-2</v>
      </c>
      <c r="O939" s="74">
        <f t="shared" si="157"/>
        <v>0.10425063617906068</v>
      </c>
      <c r="P939" s="73">
        <f t="shared" si="161"/>
        <v>9.2400636179060663E-2</v>
      </c>
      <c r="Q939" s="73">
        <f t="shared" si="162"/>
        <v>0.23301210543171358</v>
      </c>
      <c r="R939" s="73">
        <f t="shared" si="163"/>
        <v>6.3712000000000005E-2</v>
      </c>
      <c r="S939" s="74">
        <f t="shared" si="164"/>
        <v>0.16930010543171359</v>
      </c>
      <c r="U939" s="75"/>
      <c r="V939" s="75"/>
      <c r="W939" s="75"/>
      <c r="X939" s="75"/>
      <c r="Y939" s="75"/>
      <c r="Z939" s="75"/>
      <c r="AA939" s="75"/>
      <c r="AB939" s="75"/>
      <c r="AC939" s="75"/>
      <c r="AE939" s="75"/>
      <c r="AF939" s="75"/>
      <c r="AG939" s="75"/>
      <c r="AH939" s="75"/>
      <c r="AI939" s="75"/>
      <c r="AJ939" s="75"/>
      <c r="AK939" s="75"/>
      <c r="AL939" s="75"/>
      <c r="AM939" s="75"/>
      <c r="AO939" s="75"/>
      <c r="AP939" s="75"/>
      <c r="AQ939" s="75"/>
      <c r="AR939" s="75"/>
      <c r="AS939" s="75"/>
      <c r="AT939" s="75"/>
      <c r="AU939" s="75"/>
      <c r="AV939" s="75"/>
      <c r="AW939" s="75"/>
    </row>
    <row r="940" spans="1:49">
      <c r="A940" s="69">
        <v>37956</v>
      </c>
      <c r="B940" s="82">
        <v>5.2400000000000002E-2</v>
      </c>
      <c r="C940" s="65">
        <v>6.7499999999999991E-2</v>
      </c>
      <c r="D940" s="65">
        <v>4.7000000000000002E-3</v>
      </c>
      <c r="E940" s="65">
        <v>4.7083333333333335E-3</v>
      </c>
      <c r="F940" s="65">
        <v>5.0166666666666658E-3</v>
      </c>
      <c r="G940" s="65">
        <v>4.8624999999999996E-3</v>
      </c>
      <c r="H940" s="65">
        <v>5.2325000000000002E-3</v>
      </c>
      <c r="I940" s="65">
        <f t="shared" si="154"/>
        <v>4.7699999999999999E-2</v>
      </c>
      <c r="J940" s="65">
        <f t="shared" si="158"/>
        <v>4.7537500000000003E-2</v>
      </c>
      <c r="K940" s="65">
        <f t="shared" si="159"/>
        <v>6.226749999999999E-2</v>
      </c>
      <c r="L940" s="73">
        <f t="shared" si="155"/>
        <v>0.28690713854758698</v>
      </c>
      <c r="M940" s="73">
        <f t="shared" si="156"/>
        <v>5.6400000000000006E-2</v>
      </c>
      <c r="N940" s="73">
        <f t="shared" si="160"/>
        <v>5.8349999999999999E-2</v>
      </c>
      <c r="O940" s="74">
        <f t="shared" si="157"/>
        <v>0.23050713854758698</v>
      </c>
      <c r="P940" s="73">
        <f t="shared" si="161"/>
        <v>0.22855713854758697</v>
      </c>
      <c r="Q940" s="73">
        <f t="shared" si="162"/>
        <v>0.26367168063398005</v>
      </c>
      <c r="R940" s="73">
        <f t="shared" si="163"/>
        <v>6.2789999999999999E-2</v>
      </c>
      <c r="S940" s="74">
        <f t="shared" si="164"/>
        <v>0.20088168063398004</v>
      </c>
      <c r="U940" s="75"/>
      <c r="V940" s="75"/>
      <c r="W940" s="75"/>
      <c r="X940" s="75"/>
      <c r="Y940" s="75"/>
      <c r="Z940" s="75"/>
      <c r="AA940" s="75"/>
      <c r="AB940" s="75"/>
      <c r="AC940" s="75"/>
      <c r="AE940" s="75"/>
      <c r="AF940" s="75"/>
      <c r="AG940" s="75"/>
      <c r="AH940" s="75"/>
      <c r="AI940" s="75"/>
      <c r="AJ940" s="75"/>
      <c r="AK940" s="75"/>
      <c r="AL940" s="75"/>
      <c r="AM940" s="75"/>
      <c r="AO940" s="75"/>
      <c r="AP940" s="75"/>
      <c r="AQ940" s="75"/>
      <c r="AR940" s="75"/>
      <c r="AS940" s="75"/>
      <c r="AT940" s="75"/>
      <c r="AU940" s="75"/>
      <c r="AV940" s="75"/>
      <c r="AW940" s="75"/>
    </row>
    <row r="941" spans="1:49">
      <c r="A941" s="69">
        <v>37987</v>
      </c>
      <c r="B941" s="82">
        <v>1.84E-2</v>
      </c>
      <c r="C941" s="65">
        <v>2.1599999999999998E-2</v>
      </c>
      <c r="D941" s="65">
        <v>4.1999999999999997E-3</v>
      </c>
      <c r="E941" s="65">
        <v>4.6166666666666665E-3</v>
      </c>
      <c r="F941" s="65">
        <v>4.9249999999999997E-3</v>
      </c>
      <c r="G941" s="65">
        <v>4.7708333333333327E-3</v>
      </c>
      <c r="H941" s="65">
        <v>5.1280833333333335E-3</v>
      </c>
      <c r="I941" s="65">
        <f t="shared" si="154"/>
        <v>1.4200000000000001E-2</v>
      </c>
      <c r="J941" s="65">
        <f t="shared" si="158"/>
        <v>1.3629166666666668E-2</v>
      </c>
      <c r="K941" s="65">
        <f t="shared" si="159"/>
        <v>1.6471916666666662E-2</v>
      </c>
      <c r="L941" s="73">
        <f t="shared" si="155"/>
        <v>0.34584743263181572</v>
      </c>
      <c r="M941" s="73">
        <f t="shared" si="156"/>
        <v>5.04E-2</v>
      </c>
      <c r="N941" s="73">
        <f t="shared" si="160"/>
        <v>5.7249999999999995E-2</v>
      </c>
      <c r="O941" s="74">
        <f t="shared" si="157"/>
        <v>0.29544743263181572</v>
      </c>
      <c r="P941" s="73">
        <f t="shared" si="161"/>
        <v>0.2885974326318157</v>
      </c>
      <c r="Q941" s="73">
        <f t="shared" si="162"/>
        <v>0.32979706318054602</v>
      </c>
      <c r="R941" s="73">
        <f t="shared" si="163"/>
        <v>6.1537000000000001E-2</v>
      </c>
      <c r="S941" s="74">
        <f t="shared" si="164"/>
        <v>0.26826006318054602</v>
      </c>
      <c r="U941" s="75"/>
      <c r="V941" s="75"/>
      <c r="W941" s="75"/>
      <c r="X941" s="75"/>
      <c r="Y941" s="75"/>
      <c r="Z941" s="75"/>
      <c r="AA941" s="75"/>
      <c r="AB941" s="75"/>
      <c r="AC941" s="75"/>
      <c r="AE941" s="75"/>
      <c r="AF941" s="75"/>
      <c r="AG941" s="75"/>
      <c r="AH941" s="75"/>
      <c r="AI941" s="75"/>
      <c r="AJ941" s="75"/>
      <c r="AK941" s="75"/>
      <c r="AL941" s="75"/>
      <c r="AM941" s="75"/>
      <c r="AO941" s="75"/>
      <c r="AP941" s="75"/>
      <c r="AQ941" s="75"/>
      <c r="AR941" s="75"/>
      <c r="AS941" s="75"/>
      <c r="AT941" s="75"/>
      <c r="AU941" s="75"/>
      <c r="AV941" s="75"/>
      <c r="AW941" s="75"/>
    </row>
    <row r="942" spans="1:49">
      <c r="A942" s="69">
        <v>38018</v>
      </c>
      <c r="B942" s="82">
        <v>1.3899999999999999E-2</v>
      </c>
      <c r="C942" s="65">
        <v>1.8100000000000002E-2</v>
      </c>
      <c r="D942" s="65">
        <v>3.8E-3</v>
      </c>
      <c r="E942" s="65">
        <v>4.5833333333333334E-3</v>
      </c>
      <c r="F942" s="65">
        <v>4.8916666666666666E-3</v>
      </c>
      <c r="G942" s="65">
        <v>4.7375000000000004E-3</v>
      </c>
      <c r="H942" s="65">
        <v>5.1250000000000011E-3</v>
      </c>
      <c r="I942" s="65">
        <f t="shared" si="154"/>
        <v>1.01E-2</v>
      </c>
      <c r="J942" s="65">
        <f t="shared" si="158"/>
        <v>9.1624999999999988E-3</v>
      </c>
      <c r="K942" s="65">
        <f t="shared" si="159"/>
        <v>1.2975E-2</v>
      </c>
      <c r="L942" s="73">
        <f t="shared" si="155"/>
        <v>0.38533473293949094</v>
      </c>
      <c r="M942" s="73">
        <f t="shared" si="156"/>
        <v>4.5600000000000002E-2</v>
      </c>
      <c r="N942" s="73">
        <f t="shared" si="160"/>
        <v>5.6850000000000005E-2</v>
      </c>
      <c r="O942" s="74">
        <f t="shared" si="157"/>
        <v>0.33973473293949097</v>
      </c>
      <c r="P942" s="73">
        <f t="shared" si="161"/>
        <v>0.32848473293949093</v>
      </c>
      <c r="Q942" s="73">
        <f t="shared" si="162"/>
        <v>0.42362396427351645</v>
      </c>
      <c r="R942" s="73">
        <f t="shared" si="163"/>
        <v>6.1500000000000013E-2</v>
      </c>
      <c r="S942" s="74">
        <f t="shared" si="164"/>
        <v>0.36212396427351645</v>
      </c>
      <c r="U942" s="75"/>
      <c r="V942" s="75"/>
      <c r="W942" s="75"/>
      <c r="X942" s="75"/>
      <c r="Y942" s="75"/>
      <c r="Z942" s="75"/>
      <c r="AA942" s="75"/>
      <c r="AB942" s="75"/>
      <c r="AC942" s="75"/>
      <c r="AE942" s="75"/>
      <c r="AF942" s="75"/>
      <c r="AG942" s="75"/>
      <c r="AH942" s="75"/>
      <c r="AI942" s="75"/>
      <c r="AJ942" s="75"/>
      <c r="AK942" s="75"/>
      <c r="AL942" s="75"/>
      <c r="AM942" s="75"/>
      <c r="AO942" s="75"/>
      <c r="AP942" s="75"/>
      <c r="AQ942" s="75"/>
      <c r="AR942" s="75"/>
      <c r="AS942" s="75"/>
      <c r="AT942" s="75"/>
      <c r="AU942" s="75"/>
      <c r="AV942" s="75"/>
      <c r="AW942" s="75"/>
    </row>
    <row r="943" spans="1:49">
      <c r="A943" s="69">
        <v>38047</v>
      </c>
      <c r="B943" s="82">
        <v>-1.5100000000000001E-2</v>
      </c>
      <c r="C943" s="65">
        <v>1.04E-2</v>
      </c>
      <c r="D943" s="65">
        <v>4.3E-3</v>
      </c>
      <c r="E943" s="65">
        <v>4.4416666666666667E-3</v>
      </c>
      <c r="F943" s="65">
        <v>4.7500000000000007E-3</v>
      </c>
      <c r="G943" s="65">
        <v>4.5958333333333337E-3</v>
      </c>
      <c r="H943" s="65">
        <v>4.9753333333333333E-3</v>
      </c>
      <c r="I943" s="65">
        <f t="shared" si="154"/>
        <v>-1.9400000000000001E-2</v>
      </c>
      <c r="J943" s="65">
        <f t="shared" si="158"/>
        <v>-1.9695833333333336E-2</v>
      </c>
      <c r="K943" s="65">
        <f t="shared" si="159"/>
        <v>5.4246666666666662E-3</v>
      </c>
      <c r="L943" s="73">
        <f t="shared" si="155"/>
        <v>0.35130848615638732</v>
      </c>
      <c r="M943" s="73">
        <f t="shared" si="156"/>
        <v>5.16E-2</v>
      </c>
      <c r="N943" s="73">
        <f t="shared" si="160"/>
        <v>5.5150000000000005E-2</v>
      </c>
      <c r="O943" s="74">
        <f t="shared" si="157"/>
        <v>0.29970848615638734</v>
      </c>
      <c r="P943" s="73">
        <f t="shared" si="161"/>
        <v>0.29615848615638729</v>
      </c>
      <c r="Q943" s="73">
        <f t="shared" si="162"/>
        <v>0.36928096478054373</v>
      </c>
      <c r="R943" s="73">
        <f t="shared" si="163"/>
        <v>5.9704E-2</v>
      </c>
      <c r="S943" s="74">
        <f t="shared" si="164"/>
        <v>0.30957696478054375</v>
      </c>
      <c r="U943" s="75"/>
      <c r="V943" s="75"/>
      <c r="W943" s="75"/>
      <c r="X943" s="75"/>
      <c r="Y943" s="75"/>
      <c r="Z943" s="75"/>
      <c r="AA943" s="75"/>
      <c r="AB943" s="75"/>
      <c r="AC943" s="75"/>
      <c r="AE943" s="75"/>
      <c r="AF943" s="75"/>
      <c r="AG943" s="75"/>
      <c r="AH943" s="75"/>
      <c r="AI943" s="75"/>
      <c r="AJ943" s="75"/>
      <c r="AK943" s="75"/>
      <c r="AL943" s="75"/>
      <c r="AM943" s="75"/>
      <c r="AO943" s="75"/>
      <c r="AP943" s="75"/>
      <c r="AQ943" s="75"/>
      <c r="AR943" s="75"/>
      <c r="AS943" s="75"/>
      <c r="AT943" s="75"/>
      <c r="AU943" s="75"/>
      <c r="AV943" s="75"/>
      <c r="AW943" s="75"/>
    </row>
    <row r="944" spans="1:49">
      <c r="A944" s="69">
        <v>38078</v>
      </c>
      <c r="B944" s="82">
        <v>-1.5699999999999999E-2</v>
      </c>
      <c r="C944" s="65">
        <v>-3.6199999999999996E-2</v>
      </c>
      <c r="D944" s="65">
        <v>3.8999999999999994E-3</v>
      </c>
      <c r="E944" s="65">
        <v>4.7750000000000006E-3</v>
      </c>
      <c r="F944" s="65">
        <v>5.0833333333333329E-3</v>
      </c>
      <c r="G944" s="65">
        <v>4.9291666666666668E-3</v>
      </c>
      <c r="H944" s="65">
        <v>5.2710000000000005E-3</v>
      </c>
      <c r="I944" s="65">
        <f t="shared" si="154"/>
        <v>-1.9599999999999999E-2</v>
      </c>
      <c r="J944" s="65">
        <f t="shared" si="158"/>
        <v>-2.0629166666666664E-2</v>
      </c>
      <c r="K944" s="65">
        <f t="shared" si="159"/>
        <v>-4.1470999999999994E-2</v>
      </c>
      <c r="L944" s="73">
        <f t="shared" si="155"/>
        <v>0.22883679131904278</v>
      </c>
      <c r="M944" s="73">
        <f t="shared" si="156"/>
        <v>4.6799999999999994E-2</v>
      </c>
      <c r="N944" s="73">
        <f t="shared" si="160"/>
        <v>5.9150000000000001E-2</v>
      </c>
      <c r="O944" s="74">
        <f t="shared" si="157"/>
        <v>0.18203679131904277</v>
      </c>
      <c r="P944" s="73">
        <f t="shared" si="161"/>
        <v>0.16968679131904277</v>
      </c>
      <c r="Q944" s="73">
        <f t="shared" si="162"/>
        <v>0.21241432600412247</v>
      </c>
      <c r="R944" s="73">
        <f t="shared" si="163"/>
        <v>6.3252000000000003E-2</v>
      </c>
      <c r="S944" s="74">
        <f t="shared" si="164"/>
        <v>0.14916232600412246</v>
      </c>
      <c r="U944" s="75"/>
      <c r="V944" s="75"/>
      <c r="W944" s="75"/>
      <c r="X944" s="75"/>
      <c r="Y944" s="75"/>
      <c r="Z944" s="75"/>
      <c r="AA944" s="75"/>
      <c r="AB944" s="75"/>
      <c r="AC944" s="75"/>
      <c r="AE944" s="75"/>
      <c r="AF944" s="75"/>
      <c r="AG944" s="75"/>
      <c r="AH944" s="75"/>
      <c r="AI944" s="75"/>
      <c r="AJ944" s="75"/>
      <c r="AK944" s="75"/>
      <c r="AL944" s="75"/>
      <c r="AM944" s="75"/>
      <c r="AO944" s="75"/>
      <c r="AP944" s="75"/>
      <c r="AQ944" s="75"/>
      <c r="AR944" s="75"/>
      <c r="AS944" s="75"/>
      <c r="AT944" s="75"/>
      <c r="AU944" s="75"/>
      <c r="AV944" s="75"/>
      <c r="AW944" s="75"/>
    </row>
    <row r="945" spans="1:49">
      <c r="A945" s="69">
        <v>38108</v>
      </c>
      <c r="B945" s="82">
        <v>1.37E-2</v>
      </c>
      <c r="C945" s="65">
        <v>7.9000000000000008E-3</v>
      </c>
      <c r="D945" s="65">
        <v>4.0000000000000001E-3</v>
      </c>
      <c r="E945" s="65">
        <v>5.0333333333333332E-3</v>
      </c>
      <c r="F945" s="65">
        <v>5.3333333333333332E-3</v>
      </c>
      <c r="G945" s="65">
        <v>5.1833333333333332E-3</v>
      </c>
      <c r="H945" s="65">
        <v>5.5170833333333339E-3</v>
      </c>
      <c r="I945" s="65">
        <f t="shared" si="154"/>
        <v>9.7000000000000003E-3</v>
      </c>
      <c r="J945" s="65">
        <f t="shared" si="158"/>
        <v>8.5166666666666672E-3</v>
      </c>
      <c r="K945" s="65">
        <f t="shared" si="159"/>
        <v>2.3829166666666669E-3</v>
      </c>
      <c r="L945" s="73">
        <f t="shared" si="155"/>
        <v>0.18331134735453003</v>
      </c>
      <c r="M945" s="73">
        <f t="shared" si="156"/>
        <v>4.8000000000000001E-2</v>
      </c>
      <c r="N945" s="73">
        <f t="shared" si="160"/>
        <v>6.2199999999999998E-2</v>
      </c>
      <c r="O945" s="74">
        <f t="shared" si="157"/>
        <v>0.13531134735453004</v>
      </c>
      <c r="P945" s="73">
        <f t="shared" si="161"/>
        <v>0.12111134735453002</v>
      </c>
      <c r="Q945" s="73">
        <f t="shared" si="162"/>
        <v>0.10878540892800559</v>
      </c>
      <c r="R945" s="73">
        <f t="shared" si="163"/>
        <v>6.6205000000000014E-2</v>
      </c>
      <c r="S945" s="74">
        <f t="shared" si="164"/>
        <v>4.2580408928005575E-2</v>
      </c>
      <c r="U945" s="75"/>
      <c r="V945" s="75"/>
      <c r="W945" s="75"/>
      <c r="X945" s="75"/>
      <c r="Y945" s="75"/>
      <c r="Z945" s="75"/>
      <c r="AA945" s="75"/>
      <c r="AB945" s="75"/>
      <c r="AC945" s="75"/>
      <c r="AE945" s="75"/>
      <c r="AF945" s="75"/>
      <c r="AG945" s="75"/>
      <c r="AH945" s="75"/>
      <c r="AI945" s="75"/>
      <c r="AJ945" s="75"/>
      <c r="AK945" s="75"/>
      <c r="AL945" s="75"/>
      <c r="AM945" s="75"/>
      <c r="AO945" s="75"/>
      <c r="AP945" s="75"/>
      <c r="AQ945" s="75"/>
      <c r="AR945" s="75"/>
      <c r="AS945" s="75"/>
      <c r="AT945" s="75"/>
      <c r="AU945" s="75"/>
      <c r="AV945" s="75"/>
      <c r="AW945" s="75"/>
    </row>
    <row r="946" spans="1:49">
      <c r="A946" s="69">
        <v>38139</v>
      </c>
      <c r="B946" s="82">
        <v>1.9400000000000001E-2</v>
      </c>
      <c r="C946" s="65">
        <v>1.55E-2</v>
      </c>
      <c r="D946" s="65">
        <v>4.7999999999999996E-3</v>
      </c>
      <c r="E946" s="65">
        <v>5.0083333333333334E-3</v>
      </c>
      <c r="F946" s="65">
        <v>5.1749999999999999E-3</v>
      </c>
      <c r="G946" s="65">
        <v>5.0916666666666662E-3</v>
      </c>
      <c r="H946" s="65">
        <v>5.3876666666666673E-3</v>
      </c>
      <c r="I946" s="65">
        <f t="shared" si="154"/>
        <v>1.4600000000000002E-2</v>
      </c>
      <c r="J946" s="65">
        <f t="shared" si="158"/>
        <v>1.4308333333333334E-2</v>
      </c>
      <c r="K946" s="65">
        <f t="shared" si="159"/>
        <v>1.0112333333333333E-2</v>
      </c>
      <c r="L946" s="73">
        <f t="shared" si="155"/>
        <v>0.19102249949961325</v>
      </c>
      <c r="M946" s="73">
        <f t="shared" si="156"/>
        <v>5.7599999999999998E-2</v>
      </c>
      <c r="N946" s="73">
        <f t="shared" si="160"/>
        <v>6.1099999999999995E-2</v>
      </c>
      <c r="O946" s="74">
        <f t="shared" si="157"/>
        <v>0.13342249949961327</v>
      </c>
      <c r="P946" s="73">
        <f t="shared" si="161"/>
        <v>0.12992249949961326</v>
      </c>
      <c r="Q946" s="73">
        <f t="shared" si="162"/>
        <v>0.11273009464017236</v>
      </c>
      <c r="R946" s="73">
        <f t="shared" si="163"/>
        <v>6.4652000000000015E-2</v>
      </c>
      <c r="S946" s="74">
        <f t="shared" si="164"/>
        <v>4.8078094640172347E-2</v>
      </c>
      <c r="U946" s="75"/>
      <c r="V946" s="75"/>
      <c r="W946" s="75"/>
      <c r="X946" s="75"/>
      <c r="Y946" s="75"/>
      <c r="Z946" s="75"/>
      <c r="AA946" s="75"/>
      <c r="AB946" s="75"/>
      <c r="AC946" s="75"/>
      <c r="AE946" s="75"/>
      <c r="AF946" s="75"/>
      <c r="AG946" s="75"/>
      <c r="AH946" s="75"/>
      <c r="AI946" s="75"/>
      <c r="AJ946" s="75"/>
      <c r="AK946" s="75"/>
      <c r="AL946" s="75"/>
      <c r="AM946" s="75"/>
      <c r="AO946" s="75"/>
      <c r="AP946" s="75"/>
      <c r="AQ946" s="75"/>
      <c r="AR946" s="75"/>
      <c r="AS946" s="75"/>
      <c r="AT946" s="75"/>
      <c r="AU946" s="75"/>
      <c r="AV946" s="75"/>
      <c r="AW946" s="75"/>
    </row>
    <row r="947" spans="1:49">
      <c r="A947" s="69">
        <v>38169</v>
      </c>
      <c r="B947" s="82">
        <v>-3.3099999999999997E-2</v>
      </c>
      <c r="C947" s="65">
        <v>1.7299999999999999E-2</v>
      </c>
      <c r="D947" s="65">
        <v>4.3E-3</v>
      </c>
      <c r="E947" s="65">
        <v>4.8500000000000001E-3</v>
      </c>
      <c r="F947" s="65">
        <v>5.0166666666666658E-3</v>
      </c>
      <c r="G947" s="65">
        <v>4.933333333333333E-3</v>
      </c>
      <c r="H947" s="65">
        <v>5.2270000000000007E-3</v>
      </c>
      <c r="I947" s="65">
        <f t="shared" si="154"/>
        <v>-3.7399999999999996E-2</v>
      </c>
      <c r="J947" s="65">
        <f t="shared" si="158"/>
        <v>-3.8033333333333329E-2</v>
      </c>
      <c r="K947" s="65">
        <f t="shared" si="159"/>
        <v>1.2072999999999999E-2</v>
      </c>
      <c r="L947" s="73">
        <f t="shared" si="155"/>
        <v>0.13168205067430816</v>
      </c>
      <c r="M947" s="73">
        <f t="shared" si="156"/>
        <v>5.16E-2</v>
      </c>
      <c r="N947" s="73">
        <f t="shared" si="160"/>
        <v>5.9199999999999996E-2</v>
      </c>
      <c r="O947" s="74">
        <f t="shared" si="157"/>
        <v>8.0082050674308153E-2</v>
      </c>
      <c r="P947" s="73">
        <f t="shared" si="161"/>
        <v>7.2482050674308157E-2</v>
      </c>
      <c r="Q947" s="73">
        <f t="shared" si="162"/>
        <v>0.21067414468176149</v>
      </c>
      <c r="R947" s="73">
        <f t="shared" si="163"/>
        <v>6.2724000000000002E-2</v>
      </c>
      <c r="S947" s="74">
        <f t="shared" si="164"/>
        <v>0.14795014468176149</v>
      </c>
      <c r="U947" s="75"/>
      <c r="V947" s="75"/>
      <c r="W947" s="75"/>
      <c r="X947" s="75"/>
      <c r="Y947" s="75"/>
      <c r="Z947" s="75"/>
      <c r="AA947" s="75"/>
      <c r="AB947" s="75"/>
      <c r="AC947" s="75"/>
      <c r="AE947" s="75"/>
      <c r="AF947" s="75"/>
      <c r="AG947" s="75"/>
      <c r="AH947" s="75"/>
      <c r="AI947" s="75"/>
      <c r="AJ947" s="75"/>
      <c r="AK947" s="75"/>
      <c r="AL947" s="75"/>
      <c r="AM947" s="75"/>
      <c r="AO947" s="75"/>
      <c r="AP947" s="75"/>
      <c r="AQ947" s="75"/>
      <c r="AR947" s="75"/>
      <c r="AS947" s="75"/>
      <c r="AT947" s="75"/>
      <c r="AU947" s="75"/>
      <c r="AV947" s="75"/>
      <c r="AW947" s="75"/>
    </row>
    <row r="948" spans="1:49">
      <c r="A948" s="69">
        <v>38200</v>
      </c>
      <c r="B948" s="82">
        <v>4.0000000000000001E-3</v>
      </c>
      <c r="C948" s="65">
        <v>3.9300000000000002E-2</v>
      </c>
      <c r="D948" s="65">
        <v>4.4999999999999997E-3</v>
      </c>
      <c r="E948" s="65">
        <v>4.7083333333333335E-3</v>
      </c>
      <c r="F948" s="65">
        <v>4.8916666666666666E-3</v>
      </c>
      <c r="G948" s="65">
        <v>4.8000000000000004E-3</v>
      </c>
      <c r="H948" s="65">
        <v>5.1234999999999996E-3</v>
      </c>
      <c r="I948" s="65">
        <f t="shared" si="154"/>
        <v>-4.9999999999999958E-4</v>
      </c>
      <c r="J948" s="65">
        <f t="shared" si="158"/>
        <v>-8.0000000000000036E-4</v>
      </c>
      <c r="K948" s="65">
        <f t="shared" si="159"/>
        <v>3.4176499999999999E-2</v>
      </c>
      <c r="L948" s="73">
        <f t="shared" si="155"/>
        <v>0.11447648737322713</v>
      </c>
      <c r="M948" s="73">
        <f t="shared" si="156"/>
        <v>5.3999999999999992E-2</v>
      </c>
      <c r="N948" s="73">
        <f t="shared" si="160"/>
        <v>5.7600000000000005E-2</v>
      </c>
      <c r="O948" s="74">
        <f t="shared" si="157"/>
        <v>6.0476487373227139E-2</v>
      </c>
      <c r="P948" s="73">
        <f t="shared" si="161"/>
        <v>5.6876487373227126E-2</v>
      </c>
      <c r="Q948" s="73">
        <f t="shared" si="162"/>
        <v>0.23661291259730199</v>
      </c>
      <c r="R948" s="73">
        <f t="shared" si="163"/>
        <v>6.1481999999999995E-2</v>
      </c>
      <c r="S948" s="74">
        <f t="shared" si="164"/>
        <v>0.17513091259730201</v>
      </c>
      <c r="U948" s="75"/>
      <c r="V948" s="75"/>
      <c r="W948" s="75"/>
      <c r="X948" s="75"/>
      <c r="Y948" s="75"/>
      <c r="Z948" s="75"/>
      <c r="AA948" s="75"/>
      <c r="AB948" s="75"/>
      <c r="AC948" s="75"/>
      <c r="AE948" s="75"/>
      <c r="AF948" s="75"/>
      <c r="AG948" s="75"/>
      <c r="AH948" s="75"/>
      <c r="AI948" s="75"/>
      <c r="AJ948" s="75"/>
      <c r="AK948" s="75"/>
      <c r="AL948" s="75"/>
      <c r="AM948" s="75"/>
      <c r="AO948" s="75"/>
      <c r="AP948" s="75"/>
      <c r="AQ948" s="75"/>
      <c r="AR948" s="75"/>
      <c r="AS948" s="75"/>
      <c r="AT948" s="75"/>
      <c r="AU948" s="75"/>
      <c r="AV948" s="75"/>
      <c r="AW948" s="75"/>
    </row>
    <row r="949" spans="1:49">
      <c r="A949" s="69">
        <v>38231</v>
      </c>
      <c r="B949" s="82">
        <v>1.0800000000000001E-2</v>
      </c>
      <c r="C949" s="65">
        <v>9.1000000000000004E-3</v>
      </c>
      <c r="D949" s="65">
        <v>4.0000000000000001E-3</v>
      </c>
      <c r="E949" s="65">
        <v>4.5500000000000002E-3</v>
      </c>
      <c r="F949" s="65">
        <v>4.7750000000000006E-3</v>
      </c>
      <c r="G949" s="65">
        <v>4.6625000000000008E-3</v>
      </c>
      <c r="H949" s="65">
        <v>4.9853333333333329E-3</v>
      </c>
      <c r="I949" s="65">
        <f t="shared" si="154"/>
        <v>6.8000000000000005E-3</v>
      </c>
      <c r="J949" s="65">
        <f t="shared" si="158"/>
        <v>6.1374999999999997E-3</v>
      </c>
      <c r="K949" s="65">
        <f t="shared" si="159"/>
        <v>4.1146666666666675E-3</v>
      </c>
      <c r="L949" s="73">
        <f t="shared" si="155"/>
        <v>0.13858180052239555</v>
      </c>
      <c r="M949" s="73">
        <f t="shared" si="156"/>
        <v>4.8000000000000001E-2</v>
      </c>
      <c r="N949" s="73">
        <f t="shared" si="160"/>
        <v>5.5950000000000014E-2</v>
      </c>
      <c r="O949" s="74">
        <f t="shared" si="157"/>
        <v>9.0581800522395547E-2</v>
      </c>
      <c r="P949" s="73">
        <f t="shared" si="161"/>
        <v>8.2631800522395535E-2</v>
      </c>
      <c r="Q949" s="73">
        <f t="shared" si="162"/>
        <v>0.19333086937165311</v>
      </c>
      <c r="R949" s="73">
        <f t="shared" si="163"/>
        <v>5.9823999999999995E-2</v>
      </c>
      <c r="S949" s="74">
        <f t="shared" si="164"/>
        <v>0.13350686937165313</v>
      </c>
      <c r="U949" s="75"/>
      <c r="V949" s="75"/>
      <c r="W949" s="75"/>
      <c r="X949" s="75"/>
      <c r="Y949" s="75"/>
      <c r="Z949" s="75"/>
      <c r="AA949" s="75"/>
      <c r="AB949" s="75"/>
      <c r="AC949" s="75"/>
      <c r="AE949" s="75"/>
      <c r="AF949" s="75"/>
      <c r="AG949" s="75"/>
      <c r="AH949" s="75"/>
      <c r="AI949" s="75"/>
      <c r="AJ949" s="75"/>
      <c r="AK949" s="75"/>
      <c r="AL949" s="75"/>
      <c r="AM949" s="75"/>
      <c r="AO949" s="75"/>
      <c r="AP949" s="75"/>
      <c r="AQ949" s="75"/>
      <c r="AR949" s="75"/>
      <c r="AS949" s="75"/>
      <c r="AT949" s="75"/>
      <c r="AU949" s="75"/>
      <c r="AV949" s="75"/>
      <c r="AW949" s="75"/>
    </row>
    <row r="950" spans="1:49">
      <c r="A950" s="69">
        <v>38261</v>
      </c>
      <c r="B950" s="82">
        <v>1.5299999999999999E-2</v>
      </c>
      <c r="C950" s="65">
        <v>4.9499999999999995E-2</v>
      </c>
      <c r="D950" s="65">
        <v>3.8E-3</v>
      </c>
      <c r="E950" s="65">
        <v>4.5583333333333335E-3</v>
      </c>
      <c r="F950" s="65">
        <v>4.7416666666666666E-3</v>
      </c>
      <c r="G950" s="65">
        <v>4.6499999999999996E-3</v>
      </c>
      <c r="H950" s="65">
        <v>4.9920833333333327E-3</v>
      </c>
      <c r="I950" s="65">
        <f t="shared" si="154"/>
        <v>1.15E-2</v>
      </c>
      <c r="J950" s="65">
        <f t="shared" si="158"/>
        <v>1.065E-2</v>
      </c>
      <c r="K950" s="65">
        <f t="shared" si="159"/>
        <v>4.4507916666666661E-2</v>
      </c>
      <c r="L950" s="73">
        <f t="shared" si="155"/>
        <v>9.4077325449922977E-2</v>
      </c>
      <c r="M950" s="73">
        <f t="shared" si="156"/>
        <v>4.5600000000000002E-2</v>
      </c>
      <c r="N950" s="73">
        <f t="shared" si="160"/>
        <v>5.5799999999999995E-2</v>
      </c>
      <c r="O950" s="74">
        <f t="shared" si="157"/>
        <v>4.8477325449922976E-2</v>
      </c>
      <c r="P950" s="73">
        <f t="shared" si="161"/>
        <v>3.8277325449922982E-2</v>
      </c>
      <c r="Q950" s="73">
        <f t="shared" si="162"/>
        <v>0.23852922013998135</v>
      </c>
      <c r="R950" s="73">
        <f t="shared" si="163"/>
        <v>5.9904999999999993E-2</v>
      </c>
      <c r="S950" s="74">
        <f t="shared" si="164"/>
        <v>0.17862422013998136</v>
      </c>
      <c r="U950" s="75"/>
      <c r="V950" s="75"/>
      <c r="W950" s="75"/>
      <c r="X950" s="75"/>
      <c r="Y950" s="75"/>
      <c r="Z950" s="75"/>
      <c r="AA950" s="75"/>
      <c r="AB950" s="75"/>
      <c r="AC950" s="75"/>
      <c r="AE950" s="75"/>
      <c r="AF950" s="75"/>
      <c r="AG950" s="75"/>
      <c r="AH950" s="75"/>
      <c r="AI950" s="75"/>
      <c r="AJ950" s="75"/>
      <c r="AK950" s="75"/>
      <c r="AL950" s="75"/>
      <c r="AM950" s="75"/>
      <c r="AO950" s="75"/>
      <c r="AP950" s="75"/>
      <c r="AQ950" s="75"/>
      <c r="AR950" s="75"/>
      <c r="AS950" s="75"/>
      <c r="AT950" s="75"/>
      <c r="AU950" s="75"/>
      <c r="AV950" s="75"/>
      <c r="AW950" s="75"/>
    </row>
    <row r="951" spans="1:49">
      <c r="A951" s="69">
        <v>38292</v>
      </c>
      <c r="B951" s="82">
        <v>4.0500000000000001E-2</v>
      </c>
      <c r="C951" s="65">
        <v>4.07E-2</v>
      </c>
      <c r="D951" s="65">
        <v>4.1000000000000003E-3</v>
      </c>
      <c r="E951" s="65">
        <v>4.5999999999999999E-3</v>
      </c>
      <c r="F951" s="65">
        <v>4.7666666666666664E-3</v>
      </c>
      <c r="G951" s="65">
        <v>4.6833333333333328E-3</v>
      </c>
      <c r="H951" s="65">
        <v>4.9627500000000001E-3</v>
      </c>
      <c r="I951" s="65">
        <f t="shared" si="154"/>
        <v>3.6400000000000002E-2</v>
      </c>
      <c r="J951" s="65">
        <f t="shared" si="158"/>
        <v>3.581666666666667E-2</v>
      </c>
      <c r="K951" s="65">
        <f t="shared" si="159"/>
        <v>3.5737249999999998E-2</v>
      </c>
      <c r="L951" s="73">
        <f t="shared" si="155"/>
        <v>0.1284570352207024</v>
      </c>
      <c r="M951" s="73">
        <f t="shared" si="156"/>
        <v>4.9200000000000008E-2</v>
      </c>
      <c r="N951" s="73">
        <f t="shared" si="160"/>
        <v>5.6199999999999993E-2</v>
      </c>
      <c r="O951" s="74">
        <f t="shared" si="157"/>
        <v>7.925703522070239E-2</v>
      </c>
      <c r="P951" s="73">
        <f t="shared" si="161"/>
        <v>7.2257035220702398E-2</v>
      </c>
      <c r="Q951" s="73">
        <f t="shared" si="162"/>
        <v>0.28958215047491631</v>
      </c>
      <c r="R951" s="73">
        <f t="shared" si="163"/>
        <v>5.9553000000000002E-2</v>
      </c>
      <c r="S951" s="74">
        <f t="shared" si="164"/>
        <v>0.23002915047491632</v>
      </c>
      <c r="U951" s="75"/>
      <c r="V951" s="75"/>
      <c r="W951" s="75"/>
      <c r="X951" s="75"/>
      <c r="Y951" s="75"/>
      <c r="Z951" s="75"/>
      <c r="AA951" s="75"/>
      <c r="AB951" s="75"/>
      <c r="AC951" s="75"/>
      <c r="AE951" s="75"/>
      <c r="AF951" s="75"/>
      <c r="AG951" s="75"/>
      <c r="AH951" s="75"/>
      <c r="AI951" s="75"/>
      <c r="AJ951" s="75"/>
      <c r="AK951" s="75"/>
      <c r="AL951" s="75"/>
      <c r="AM951" s="75"/>
      <c r="AO951" s="75"/>
      <c r="AP951" s="75"/>
      <c r="AQ951" s="75"/>
      <c r="AR951" s="75"/>
      <c r="AS951" s="75"/>
      <c r="AT951" s="75"/>
      <c r="AU951" s="75"/>
      <c r="AV951" s="75"/>
      <c r="AW951" s="75"/>
    </row>
    <row r="952" spans="1:49">
      <c r="A952" s="69">
        <v>38322</v>
      </c>
      <c r="B952" s="82">
        <v>3.4000000000000002E-2</v>
      </c>
      <c r="C952" s="65">
        <v>2.6499999999999999E-2</v>
      </c>
      <c r="D952" s="65">
        <v>4.3E-3</v>
      </c>
      <c r="E952" s="65">
        <v>4.5583333333333335E-3</v>
      </c>
      <c r="F952" s="65">
        <v>4.7416666666666666E-3</v>
      </c>
      <c r="G952" s="65">
        <v>4.6499999999999996E-3</v>
      </c>
      <c r="H952" s="65">
        <v>4.938916666666667E-3</v>
      </c>
      <c r="I952" s="65">
        <f t="shared" si="154"/>
        <v>2.9700000000000004E-2</v>
      </c>
      <c r="J952" s="65">
        <f t="shared" si="158"/>
        <v>2.9350000000000001E-2</v>
      </c>
      <c r="K952" s="65">
        <f t="shared" si="159"/>
        <v>2.1561083333333331E-2</v>
      </c>
      <c r="L952" s="73">
        <f t="shared" si="155"/>
        <v>0.10872726569574942</v>
      </c>
      <c r="M952" s="73">
        <f t="shared" si="156"/>
        <v>5.16E-2</v>
      </c>
      <c r="N952" s="73">
        <f t="shared" si="160"/>
        <v>5.5799999999999995E-2</v>
      </c>
      <c r="O952" s="74">
        <f t="shared" si="157"/>
        <v>5.712726569574942E-2</v>
      </c>
      <c r="P952" s="73">
        <f t="shared" si="161"/>
        <v>5.2927265695749424E-2</v>
      </c>
      <c r="Q952" s="73">
        <f t="shared" si="162"/>
        <v>0.24005253158079798</v>
      </c>
      <c r="R952" s="73">
        <f t="shared" si="163"/>
        <v>5.9267E-2</v>
      </c>
      <c r="S952" s="74">
        <f t="shared" si="164"/>
        <v>0.18078553158079796</v>
      </c>
      <c r="U952" s="75"/>
      <c r="V952" s="75"/>
      <c r="W952" s="75"/>
      <c r="X952" s="75"/>
      <c r="Y952" s="75"/>
      <c r="Z952" s="75"/>
      <c r="AA952" s="75"/>
      <c r="AB952" s="75"/>
      <c r="AC952" s="75"/>
      <c r="AE952" s="75"/>
      <c r="AF952" s="75"/>
      <c r="AG952" s="75"/>
      <c r="AH952" s="75"/>
      <c r="AI952" s="75"/>
      <c r="AJ952" s="75"/>
      <c r="AK952" s="75"/>
      <c r="AL952" s="75"/>
      <c r="AM952" s="75"/>
      <c r="AO952" s="75"/>
      <c r="AP952" s="75"/>
      <c r="AQ952" s="75"/>
      <c r="AR952" s="75"/>
      <c r="AS952" s="75"/>
      <c r="AT952" s="75"/>
      <c r="AU952" s="75"/>
      <c r="AV952" s="75"/>
      <c r="AW952" s="75"/>
    </row>
    <row r="953" spans="1:49">
      <c r="A953" s="69">
        <v>38353</v>
      </c>
      <c r="B953" s="82">
        <v>-2.4400000000000002E-2</v>
      </c>
      <c r="C953" s="65">
        <v>2.2099999999999998E-2</v>
      </c>
      <c r="D953" s="65">
        <v>4.1000000000000003E-3</v>
      </c>
      <c r="E953" s="65">
        <v>4.4666666666666674E-3</v>
      </c>
      <c r="F953" s="65">
        <v>4.6500000000000005E-3</v>
      </c>
      <c r="G953" s="65">
        <v>4.5583333333333335E-3</v>
      </c>
      <c r="H953" s="65">
        <v>4.827916666666667E-3</v>
      </c>
      <c r="I953" s="65">
        <f t="shared" si="154"/>
        <v>-2.8500000000000001E-2</v>
      </c>
      <c r="J953" s="65">
        <f t="shared" si="158"/>
        <v>-2.8958333333333336E-2</v>
      </c>
      <c r="K953" s="65">
        <f t="shared" si="159"/>
        <v>1.727208333333333E-2</v>
      </c>
      <c r="L953" s="73">
        <f t="shared" si="155"/>
        <v>6.2131108025110571E-2</v>
      </c>
      <c r="M953" s="73">
        <f t="shared" si="156"/>
        <v>4.9200000000000008E-2</v>
      </c>
      <c r="N953" s="73">
        <f t="shared" si="160"/>
        <v>5.4699999999999999E-2</v>
      </c>
      <c r="O953" s="74">
        <f t="shared" si="157"/>
        <v>1.2931108025110563E-2</v>
      </c>
      <c r="P953" s="73">
        <f t="shared" si="161"/>
        <v>7.4311080251105721E-3</v>
      </c>
      <c r="Q953" s="73">
        <f t="shared" si="162"/>
        <v>0.2406594484423783</v>
      </c>
      <c r="R953" s="73">
        <f t="shared" si="163"/>
        <v>5.7935E-2</v>
      </c>
      <c r="S953" s="74">
        <f t="shared" si="164"/>
        <v>0.18272444844237828</v>
      </c>
      <c r="U953" s="75"/>
      <c r="V953" s="75"/>
      <c r="W953" s="75"/>
      <c r="X953" s="75"/>
      <c r="Y953" s="75"/>
      <c r="Z953" s="75"/>
      <c r="AA953" s="75"/>
      <c r="AB953" s="75"/>
      <c r="AC953" s="75"/>
      <c r="AE953" s="75"/>
      <c r="AF953" s="75"/>
      <c r="AG953" s="75"/>
      <c r="AH953" s="75"/>
      <c r="AI953" s="75"/>
      <c r="AJ953" s="75"/>
      <c r="AK953" s="75"/>
      <c r="AL953" s="75"/>
      <c r="AM953" s="75"/>
      <c r="AO953" s="75"/>
      <c r="AP953" s="75"/>
      <c r="AQ953" s="75"/>
      <c r="AR953" s="75"/>
      <c r="AS953" s="75"/>
      <c r="AT953" s="75"/>
      <c r="AU953" s="75"/>
      <c r="AV953" s="75"/>
      <c r="AW953" s="75"/>
    </row>
    <row r="954" spans="1:49">
      <c r="A954" s="69">
        <v>38384</v>
      </c>
      <c r="B954" s="82">
        <v>2.1000000000000001E-2</v>
      </c>
      <c r="C954" s="65">
        <v>1.9699999999999999E-2</v>
      </c>
      <c r="D954" s="65">
        <v>3.5000000000000005E-3</v>
      </c>
      <c r="E954" s="65">
        <v>4.3333333333333331E-3</v>
      </c>
      <c r="F954" s="65">
        <v>4.5333333333333337E-3</v>
      </c>
      <c r="G954" s="65">
        <v>4.4333333333333334E-3</v>
      </c>
      <c r="H954" s="65">
        <v>4.6785000000000004E-3</v>
      </c>
      <c r="I954" s="65">
        <f t="shared" si="154"/>
        <v>1.7500000000000002E-2</v>
      </c>
      <c r="J954" s="65">
        <f t="shared" si="158"/>
        <v>1.6566666666666667E-2</v>
      </c>
      <c r="K954" s="65">
        <f t="shared" si="159"/>
        <v>1.5021499999999998E-2</v>
      </c>
      <c r="L954" s="73">
        <f t="shared" si="155"/>
        <v>6.9568854219980381E-2</v>
      </c>
      <c r="M954" s="73">
        <f t="shared" si="156"/>
        <v>4.200000000000001E-2</v>
      </c>
      <c r="N954" s="73">
        <f t="shared" si="160"/>
        <v>5.3199999999999997E-2</v>
      </c>
      <c r="O954" s="74">
        <f t="shared" si="157"/>
        <v>2.7568854219980371E-2</v>
      </c>
      <c r="P954" s="73">
        <f t="shared" si="161"/>
        <v>1.6368854219980383E-2</v>
      </c>
      <c r="Q954" s="73">
        <f t="shared" si="162"/>
        <v>0.24260921282456849</v>
      </c>
      <c r="R954" s="73">
        <f t="shared" si="163"/>
        <v>5.6142000000000004E-2</v>
      </c>
      <c r="S954" s="74">
        <f t="shared" si="164"/>
        <v>0.18646721282456849</v>
      </c>
      <c r="U954" s="75"/>
      <c r="V954" s="75"/>
      <c r="W954" s="75"/>
      <c r="X954" s="75"/>
      <c r="Y954" s="75"/>
      <c r="Z954" s="75"/>
      <c r="AA954" s="75"/>
      <c r="AB954" s="75"/>
      <c r="AC954" s="75"/>
      <c r="AE954" s="75"/>
      <c r="AF954" s="75"/>
      <c r="AG954" s="75"/>
      <c r="AH954" s="75"/>
      <c r="AI954" s="75"/>
      <c r="AJ954" s="75"/>
      <c r="AK954" s="75"/>
      <c r="AL954" s="75"/>
      <c r="AM954" s="75"/>
      <c r="AO954" s="75"/>
      <c r="AP954" s="75"/>
      <c r="AQ954" s="75"/>
      <c r="AR954" s="75"/>
      <c r="AS954" s="75"/>
      <c r="AT954" s="75"/>
      <c r="AU954" s="75"/>
      <c r="AV954" s="75"/>
      <c r="AW954" s="75"/>
    </row>
    <row r="955" spans="1:49">
      <c r="A955" s="69">
        <v>38412</v>
      </c>
      <c r="B955" s="82">
        <v>-1.77E-2</v>
      </c>
      <c r="C955" s="65">
        <v>1.0800000000000001E-2</v>
      </c>
      <c r="D955" s="65">
        <v>4.1000000000000003E-3</v>
      </c>
      <c r="E955" s="65">
        <v>4.5000000000000005E-3</v>
      </c>
      <c r="F955" s="65">
        <v>4.6999999999999993E-3</v>
      </c>
      <c r="G955" s="65">
        <v>4.5999999999999999E-3</v>
      </c>
      <c r="H955" s="65">
        <v>4.855333333333333E-3</v>
      </c>
      <c r="I955" s="65">
        <f t="shared" si="154"/>
        <v>-2.18E-2</v>
      </c>
      <c r="J955" s="65">
        <f t="shared" si="158"/>
        <v>-2.23E-2</v>
      </c>
      <c r="K955" s="65">
        <f t="shared" si="159"/>
        <v>5.9446666666666675E-3</v>
      </c>
      <c r="L955" s="73">
        <f t="shared" si="155"/>
        <v>6.6745340136345588E-2</v>
      </c>
      <c r="M955" s="73">
        <f t="shared" si="156"/>
        <v>4.9200000000000008E-2</v>
      </c>
      <c r="N955" s="73">
        <f t="shared" si="160"/>
        <v>5.5199999999999999E-2</v>
      </c>
      <c r="O955" s="74">
        <f t="shared" si="157"/>
        <v>1.754534013634558E-2</v>
      </c>
      <c r="P955" s="73">
        <f t="shared" si="161"/>
        <v>1.1545340136345589E-2</v>
      </c>
      <c r="Q955" s="73">
        <f t="shared" si="162"/>
        <v>0.24310114046226605</v>
      </c>
      <c r="R955" s="73">
        <f t="shared" si="163"/>
        <v>5.8263999999999996E-2</v>
      </c>
      <c r="S955" s="74">
        <f t="shared" si="164"/>
        <v>0.18483714046226607</v>
      </c>
      <c r="U955" s="75"/>
      <c r="V955" s="75"/>
      <c r="W955" s="75"/>
      <c r="X955" s="75"/>
      <c r="Y955" s="75"/>
      <c r="Z955" s="75"/>
      <c r="AA955" s="75"/>
      <c r="AB955" s="75"/>
      <c r="AC955" s="75"/>
      <c r="AE955" s="75"/>
      <c r="AF955" s="75"/>
      <c r="AG955" s="75"/>
      <c r="AH955" s="75"/>
      <c r="AI955" s="75"/>
      <c r="AJ955" s="75"/>
      <c r="AK955" s="75"/>
      <c r="AL955" s="75"/>
      <c r="AM955" s="75"/>
      <c r="AO955" s="75"/>
      <c r="AP955" s="75"/>
      <c r="AQ955" s="75"/>
      <c r="AR955" s="75"/>
      <c r="AS955" s="75"/>
      <c r="AT955" s="75"/>
      <c r="AU955" s="75"/>
      <c r="AV955" s="75"/>
      <c r="AW955" s="75"/>
    </row>
    <row r="956" spans="1:49">
      <c r="A956" s="69">
        <v>38443</v>
      </c>
      <c r="B956" s="82">
        <v>-1.9E-2</v>
      </c>
      <c r="C956" s="65">
        <v>3.2100000000000004E-2</v>
      </c>
      <c r="D956" s="65">
        <v>3.8999999999999994E-3</v>
      </c>
      <c r="E956" s="65">
        <v>4.4416666666666667E-3</v>
      </c>
      <c r="F956" s="65">
        <v>4.5333333333333337E-3</v>
      </c>
      <c r="G956" s="65">
        <v>4.4875000000000002E-3</v>
      </c>
      <c r="H956" s="65">
        <v>4.7079166666666667E-3</v>
      </c>
      <c r="I956" s="65">
        <f t="shared" si="154"/>
        <v>-2.29E-2</v>
      </c>
      <c r="J956" s="65">
        <f t="shared" si="158"/>
        <v>-2.3487500000000001E-2</v>
      </c>
      <c r="K956" s="65">
        <f t="shared" si="159"/>
        <v>2.7392083333333338E-2</v>
      </c>
      <c r="L956" s="73">
        <f t="shared" si="155"/>
        <v>6.3168930888707564E-2</v>
      </c>
      <c r="M956" s="73">
        <f t="shared" si="156"/>
        <v>4.6799999999999994E-2</v>
      </c>
      <c r="N956" s="73">
        <f t="shared" si="160"/>
        <v>5.3850000000000002E-2</v>
      </c>
      <c r="O956" s="74">
        <f t="shared" si="157"/>
        <v>1.636893088870757E-2</v>
      </c>
      <c r="P956" s="73">
        <f t="shared" si="161"/>
        <v>9.318930888707562E-3</v>
      </c>
      <c r="Q956" s="73">
        <f t="shared" si="162"/>
        <v>0.33119390648589442</v>
      </c>
      <c r="R956" s="73">
        <f t="shared" si="163"/>
        <v>5.6495000000000004E-2</v>
      </c>
      <c r="S956" s="74">
        <f t="shared" si="164"/>
        <v>0.2746989064858944</v>
      </c>
      <c r="U956" s="75"/>
      <c r="V956" s="75"/>
      <c r="W956" s="75"/>
      <c r="X956" s="75"/>
      <c r="Y956" s="75"/>
      <c r="Z956" s="75"/>
      <c r="AA956" s="75"/>
      <c r="AB956" s="75"/>
      <c r="AC956" s="75"/>
      <c r="AE956" s="75"/>
      <c r="AF956" s="75"/>
      <c r="AG956" s="75"/>
      <c r="AH956" s="75"/>
      <c r="AI956" s="75"/>
      <c r="AJ956" s="75"/>
      <c r="AK956" s="75"/>
      <c r="AL956" s="75"/>
      <c r="AM956" s="75"/>
      <c r="AO956" s="75"/>
      <c r="AP956" s="75"/>
      <c r="AQ956" s="75"/>
      <c r="AR956" s="75"/>
      <c r="AS956" s="75"/>
      <c r="AT956" s="75"/>
      <c r="AU956" s="75"/>
      <c r="AV956" s="75"/>
      <c r="AW956" s="75"/>
    </row>
    <row r="957" spans="1:49">
      <c r="A957" s="69">
        <v>38473</v>
      </c>
      <c r="B957" s="82">
        <v>3.1800000000000002E-2</v>
      </c>
      <c r="C957" s="65">
        <v>7.9999999999999993E-4</v>
      </c>
      <c r="D957" s="65">
        <v>4.0000000000000001E-3</v>
      </c>
      <c r="E957" s="65">
        <v>4.2916666666666667E-3</v>
      </c>
      <c r="F957" s="65">
        <v>4.4083333333333335E-3</v>
      </c>
      <c r="G957" s="65">
        <v>4.3500000000000006E-3</v>
      </c>
      <c r="H957" s="65">
        <v>4.6162499999999997E-3</v>
      </c>
      <c r="I957" s="65">
        <f t="shared" si="154"/>
        <v>2.7800000000000002E-2</v>
      </c>
      <c r="J957" s="65">
        <f t="shared" si="158"/>
        <v>2.7450000000000002E-2</v>
      </c>
      <c r="K957" s="65">
        <f t="shared" si="159"/>
        <v>-3.8162499999999998E-3</v>
      </c>
      <c r="L957" s="73">
        <f t="shared" si="155"/>
        <v>8.2152217511066716E-2</v>
      </c>
      <c r="M957" s="73">
        <f t="shared" si="156"/>
        <v>4.8000000000000001E-2</v>
      </c>
      <c r="N957" s="73">
        <f t="shared" si="160"/>
        <v>5.220000000000001E-2</v>
      </c>
      <c r="O957" s="74">
        <f t="shared" si="157"/>
        <v>3.4152217511066715E-2</v>
      </c>
      <c r="P957" s="73">
        <f t="shared" si="161"/>
        <v>2.9952217511066706E-2</v>
      </c>
      <c r="Q957" s="73">
        <f t="shared" si="162"/>
        <v>0.32181651117281684</v>
      </c>
      <c r="R957" s="73">
        <f t="shared" si="163"/>
        <v>5.5395E-2</v>
      </c>
      <c r="S957" s="74">
        <f t="shared" si="164"/>
        <v>0.26642151117281687</v>
      </c>
      <c r="U957" s="75"/>
      <c r="V957" s="75"/>
      <c r="W957" s="75"/>
      <c r="X957" s="75"/>
      <c r="Y957" s="75"/>
      <c r="Z957" s="75"/>
      <c r="AA957" s="75"/>
      <c r="AB957" s="75"/>
      <c r="AC957" s="75"/>
      <c r="AE957" s="75"/>
      <c r="AF957" s="75"/>
      <c r="AG957" s="75"/>
      <c r="AH957" s="75"/>
      <c r="AI957" s="75"/>
      <c r="AJ957" s="75"/>
      <c r="AK957" s="75"/>
      <c r="AL957" s="75"/>
      <c r="AM957" s="75"/>
      <c r="AO957" s="75"/>
      <c r="AP957" s="75"/>
      <c r="AQ957" s="75"/>
      <c r="AR957" s="75"/>
      <c r="AS957" s="75"/>
      <c r="AT957" s="75"/>
      <c r="AU957" s="75"/>
      <c r="AV957" s="75"/>
      <c r="AW957" s="75"/>
    </row>
    <row r="958" spans="1:49">
      <c r="A958" s="69">
        <v>38504</v>
      </c>
      <c r="B958" s="82">
        <v>1.4E-3</v>
      </c>
      <c r="C958" s="65">
        <v>5.7599999999999998E-2</v>
      </c>
      <c r="D958" s="65">
        <v>3.5999999999999999E-3</v>
      </c>
      <c r="E958" s="65">
        <v>4.1333333333333335E-3</v>
      </c>
      <c r="F958" s="65">
        <v>4.1833333333333332E-3</v>
      </c>
      <c r="G958" s="65">
        <v>4.1583333333333325E-3</v>
      </c>
      <c r="H958" s="65">
        <v>4.5019166666666671E-3</v>
      </c>
      <c r="I958" s="65">
        <f t="shared" si="154"/>
        <v>-2.1999999999999997E-3</v>
      </c>
      <c r="J958" s="65">
        <f t="shared" si="158"/>
        <v>-2.7583333333333323E-3</v>
      </c>
      <c r="K958" s="65">
        <f t="shared" si="159"/>
        <v>5.309808333333333E-2</v>
      </c>
      <c r="L958" s="73">
        <f t="shared" si="155"/>
        <v>6.3044173646833679E-2</v>
      </c>
      <c r="M958" s="73">
        <f t="shared" si="156"/>
        <v>4.3200000000000002E-2</v>
      </c>
      <c r="N958" s="73">
        <f t="shared" si="160"/>
        <v>4.9899999999999986E-2</v>
      </c>
      <c r="O958" s="74">
        <f t="shared" si="157"/>
        <v>1.9844173646833677E-2</v>
      </c>
      <c r="P958" s="73">
        <f t="shared" si="161"/>
        <v>1.3144173646833693E-2</v>
      </c>
      <c r="Q958" s="73">
        <f t="shared" si="162"/>
        <v>0.37661560041001652</v>
      </c>
      <c r="R958" s="73">
        <f t="shared" si="163"/>
        <v>5.4023000000000002E-2</v>
      </c>
      <c r="S958" s="74">
        <f t="shared" si="164"/>
        <v>0.32259260041001653</v>
      </c>
      <c r="U958" s="75"/>
      <c r="V958" s="75"/>
      <c r="W958" s="75"/>
      <c r="X958" s="75"/>
      <c r="Y958" s="75"/>
      <c r="Z958" s="75"/>
      <c r="AA958" s="75"/>
      <c r="AB958" s="75"/>
      <c r="AC958" s="75"/>
      <c r="AE958" s="75"/>
      <c r="AF958" s="75"/>
      <c r="AG958" s="75"/>
      <c r="AH958" s="75"/>
      <c r="AI958" s="75"/>
      <c r="AJ958" s="75"/>
      <c r="AK958" s="75"/>
      <c r="AL958" s="75"/>
      <c r="AM958" s="75"/>
      <c r="AO958" s="75"/>
      <c r="AP958" s="75"/>
      <c r="AQ958" s="75"/>
      <c r="AR958" s="75"/>
      <c r="AS958" s="75"/>
      <c r="AT958" s="75"/>
      <c r="AU958" s="75"/>
      <c r="AV958" s="75"/>
      <c r="AW958" s="75"/>
    </row>
    <row r="959" spans="1:49">
      <c r="A959" s="69">
        <v>38534</v>
      </c>
      <c r="B959" s="82">
        <v>3.7199999999999997E-2</v>
      </c>
      <c r="C959" s="65">
        <v>2.3300000000000001E-2</v>
      </c>
      <c r="D959" s="65">
        <v>3.3999999999999998E-3</v>
      </c>
      <c r="E959" s="65">
        <v>4.2166666666666663E-3</v>
      </c>
      <c r="F959" s="65">
        <v>4.2833333333333326E-3</v>
      </c>
      <c r="G959" s="65">
        <v>4.2499999999999994E-3</v>
      </c>
      <c r="H959" s="65">
        <v>4.5829166666666674E-3</v>
      </c>
      <c r="I959" s="65">
        <f t="shared" si="154"/>
        <v>3.3799999999999997E-2</v>
      </c>
      <c r="J959" s="65">
        <f t="shared" si="158"/>
        <v>3.295E-2</v>
      </c>
      <c r="K959" s="65">
        <f t="shared" si="159"/>
        <v>1.8717083333333336E-2</v>
      </c>
      <c r="L959" s="73">
        <f t="shared" si="155"/>
        <v>0.14033448847501884</v>
      </c>
      <c r="M959" s="73">
        <f t="shared" si="156"/>
        <v>4.0799999999999996E-2</v>
      </c>
      <c r="N959" s="73">
        <f t="shared" si="160"/>
        <v>5.099999999999999E-2</v>
      </c>
      <c r="O959" s="74">
        <f t="shared" si="157"/>
        <v>9.9534488475018834E-2</v>
      </c>
      <c r="P959" s="73">
        <f t="shared" si="161"/>
        <v>8.9334488475018847E-2</v>
      </c>
      <c r="Q959" s="73">
        <f t="shared" si="162"/>
        <v>0.38473483131777297</v>
      </c>
      <c r="R959" s="73">
        <f t="shared" si="163"/>
        <v>5.4995000000000009E-2</v>
      </c>
      <c r="S959" s="74">
        <f t="shared" si="164"/>
        <v>0.32973983131777296</v>
      </c>
      <c r="U959" s="75"/>
      <c r="V959" s="75"/>
      <c r="W959" s="75"/>
      <c r="X959" s="75"/>
      <c r="Y959" s="75"/>
      <c r="Z959" s="75"/>
      <c r="AA959" s="75"/>
      <c r="AB959" s="75"/>
      <c r="AC959" s="75"/>
      <c r="AE959" s="75"/>
      <c r="AF959" s="75"/>
      <c r="AG959" s="75"/>
      <c r="AH959" s="75"/>
      <c r="AI959" s="75"/>
      <c r="AJ959" s="75"/>
      <c r="AK959" s="75"/>
      <c r="AL959" s="75"/>
      <c r="AM959" s="75"/>
      <c r="AO959" s="75"/>
      <c r="AP959" s="75"/>
      <c r="AQ959" s="75"/>
      <c r="AR959" s="75"/>
      <c r="AS959" s="75"/>
      <c r="AT959" s="75"/>
      <c r="AU959" s="75"/>
      <c r="AV959" s="75"/>
      <c r="AW959" s="75"/>
    </row>
    <row r="960" spans="1:49">
      <c r="A960" s="69">
        <v>38565</v>
      </c>
      <c r="B960" s="82">
        <v>-9.1000000000000004E-3</v>
      </c>
      <c r="C960" s="65">
        <v>7.3000000000000001E-3</v>
      </c>
      <c r="D960" s="65">
        <v>4.0000000000000001E-3</v>
      </c>
      <c r="E960" s="65">
        <v>4.2416666666666662E-3</v>
      </c>
      <c r="F960" s="65">
        <v>4.3333333333333331E-3</v>
      </c>
      <c r="G960" s="65">
        <v>4.2874999999999996E-3</v>
      </c>
      <c r="H960" s="65">
        <v>4.5909166666666668E-3</v>
      </c>
      <c r="I960" s="65">
        <f t="shared" si="154"/>
        <v>-1.3100000000000001E-2</v>
      </c>
      <c r="J960" s="65">
        <f t="shared" si="158"/>
        <v>-1.33875E-2</v>
      </c>
      <c r="K960" s="65">
        <f t="shared" si="159"/>
        <v>2.7090833333333333E-3</v>
      </c>
      <c r="L960" s="73">
        <f t="shared" si="155"/>
        <v>0.12545562214133099</v>
      </c>
      <c r="M960" s="73">
        <f t="shared" si="156"/>
        <v>4.8000000000000001E-2</v>
      </c>
      <c r="N960" s="73">
        <f t="shared" si="160"/>
        <v>5.1449999999999996E-2</v>
      </c>
      <c r="O960" s="74">
        <f t="shared" si="157"/>
        <v>7.745562214133099E-2</v>
      </c>
      <c r="P960" s="73">
        <f t="shared" si="161"/>
        <v>7.4005622141330996E-2</v>
      </c>
      <c r="Q960" s="73">
        <f t="shared" si="162"/>
        <v>0.34209890848301061</v>
      </c>
      <c r="R960" s="73">
        <f t="shared" si="163"/>
        <v>5.5091000000000001E-2</v>
      </c>
      <c r="S960" s="74">
        <f t="shared" si="164"/>
        <v>0.28700790848301061</v>
      </c>
      <c r="U960" s="75"/>
      <c r="V960" s="75"/>
      <c r="W960" s="75"/>
      <c r="X960" s="75"/>
      <c r="Y960" s="75"/>
      <c r="Z960" s="75"/>
      <c r="AA960" s="75"/>
      <c r="AB960" s="75"/>
      <c r="AC960" s="75"/>
      <c r="AE960" s="75"/>
      <c r="AF960" s="75"/>
      <c r="AG960" s="75"/>
      <c r="AH960" s="75"/>
      <c r="AI960" s="75"/>
      <c r="AJ960" s="75"/>
      <c r="AK960" s="75"/>
      <c r="AL960" s="75"/>
      <c r="AM960" s="75"/>
      <c r="AO960" s="75"/>
      <c r="AP960" s="75"/>
      <c r="AQ960" s="75"/>
      <c r="AR960" s="75"/>
      <c r="AS960" s="75"/>
      <c r="AT960" s="75"/>
      <c r="AU960" s="75"/>
      <c r="AV960" s="75"/>
      <c r="AW960" s="75"/>
    </row>
    <row r="961" spans="1:49">
      <c r="A961" s="69">
        <v>38596</v>
      </c>
      <c r="B961" s="82">
        <v>8.0999999999999996E-3</v>
      </c>
      <c r="C961" s="65">
        <v>4.0199999999999993E-2</v>
      </c>
      <c r="D961" s="65">
        <v>3.5000000000000005E-3</v>
      </c>
      <c r="E961" s="65">
        <v>4.2750000000000002E-3</v>
      </c>
      <c r="F961" s="65">
        <v>4.3666666666666671E-3</v>
      </c>
      <c r="G961" s="65">
        <v>4.3208333333333336E-3</v>
      </c>
      <c r="H961" s="65">
        <v>4.5853333333333328E-3</v>
      </c>
      <c r="I961" s="65">
        <f t="shared" si="154"/>
        <v>4.5999999999999991E-3</v>
      </c>
      <c r="J961" s="65">
        <f t="shared" si="158"/>
        <v>3.7791666666666659E-3</v>
      </c>
      <c r="K961" s="65">
        <f t="shared" si="159"/>
        <v>3.5614666666666663E-2</v>
      </c>
      <c r="L961" s="73">
        <f t="shared" si="155"/>
        <v>0.12244935959702796</v>
      </c>
      <c r="M961" s="73">
        <f t="shared" si="156"/>
        <v>4.200000000000001E-2</v>
      </c>
      <c r="N961" s="73">
        <f t="shared" si="160"/>
        <v>5.1850000000000007E-2</v>
      </c>
      <c r="O961" s="74">
        <f t="shared" si="157"/>
        <v>8.0449359597027953E-2</v>
      </c>
      <c r="P961" s="73">
        <f t="shared" si="161"/>
        <v>7.0599359597027955E-2</v>
      </c>
      <c r="Q961" s="73">
        <f t="shared" si="162"/>
        <v>0.38346178238433004</v>
      </c>
      <c r="R961" s="73">
        <f t="shared" si="163"/>
        <v>5.502399999999999E-2</v>
      </c>
      <c r="S961" s="74">
        <f t="shared" si="164"/>
        <v>0.32843778238433008</v>
      </c>
      <c r="U961" s="75"/>
      <c r="V961" s="75"/>
      <c r="W961" s="75"/>
      <c r="X961" s="75"/>
      <c r="Y961" s="75"/>
      <c r="Z961" s="75"/>
      <c r="AA961" s="75"/>
      <c r="AB961" s="75"/>
      <c r="AC961" s="75"/>
      <c r="AE961" s="75"/>
      <c r="AF961" s="75"/>
      <c r="AG961" s="75"/>
      <c r="AH961" s="75"/>
      <c r="AI961" s="75"/>
      <c r="AJ961" s="75"/>
      <c r="AK961" s="75"/>
      <c r="AL961" s="75"/>
      <c r="AM961" s="75"/>
      <c r="AO961" s="75"/>
      <c r="AP961" s="75"/>
      <c r="AQ961" s="75"/>
      <c r="AR961" s="75"/>
      <c r="AS961" s="75"/>
      <c r="AT961" s="75"/>
      <c r="AU961" s="75"/>
      <c r="AV961" s="75"/>
      <c r="AW961" s="75"/>
    </row>
    <row r="962" spans="1:49">
      <c r="A962" s="69">
        <v>38626</v>
      </c>
      <c r="B962" s="82">
        <v>-1.67E-2</v>
      </c>
      <c r="C962" s="65">
        <v>-6.1699999999999998E-2</v>
      </c>
      <c r="D962" s="65">
        <v>3.8999999999999994E-3</v>
      </c>
      <c r="E962" s="65">
        <v>4.45E-3</v>
      </c>
      <c r="F962" s="65">
        <v>4.5500000000000002E-3</v>
      </c>
      <c r="G962" s="65">
        <v>4.5000000000000005E-3</v>
      </c>
      <c r="H962" s="65">
        <v>4.8123333333333334E-3</v>
      </c>
      <c r="I962" s="65">
        <f t="shared" si="154"/>
        <v>-2.06E-2</v>
      </c>
      <c r="J962" s="65">
        <f t="shared" si="158"/>
        <v>-2.12E-2</v>
      </c>
      <c r="K962" s="65">
        <f t="shared" si="159"/>
        <v>-6.6512333333333326E-2</v>
      </c>
      <c r="L962" s="73">
        <f t="shared" si="155"/>
        <v>8.707224986876505E-2</v>
      </c>
      <c r="M962" s="73">
        <f t="shared" si="156"/>
        <v>4.6799999999999994E-2</v>
      </c>
      <c r="N962" s="73">
        <f t="shared" si="160"/>
        <v>5.4000000000000006E-2</v>
      </c>
      <c r="O962" s="74">
        <f t="shared" si="157"/>
        <v>4.0272249868765056E-2</v>
      </c>
      <c r="P962" s="73">
        <f t="shared" si="161"/>
        <v>3.3072249868765044E-2</v>
      </c>
      <c r="Q962" s="73">
        <f t="shared" si="162"/>
        <v>0.2368767893389383</v>
      </c>
      <c r="R962" s="73">
        <f t="shared" si="163"/>
        <v>5.7748000000000001E-2</v>
      </c>
      <c r="S962" s="74">
        <f t="shared" si="164"/>
        <v>0.1791287893389383</v>
      </c>
      <c r="U962" s="75"/>
      <c r="V962" s="75"/>
      <c r="W962" s="75"/>
      <c r="X962" s="75"/>
      <c r="Y962" s="75"/>
      <c r="Z962" s="75"/>
      <c r="AA962" s="75"/>
      <c r="AB962" s="75"/>
      <c r="AC962" s="75"/>
      <c r="AE962" s="75"/>
      <c r="AF962" s="75"/>
      <c r="AG962" s="75"/>
      <c r="AH962" s="75"/>
      <c r="AI962" s="75"/>
      <c r="AJ962" s="75"/>
      <c r="AK962" s="75"/>
      <c r="AL962" s="75"/>
      <c r="AM962" s="75"/>
      <c r="AO962" s="75"/>
      <c r="AP962" s="75"/>
      <c r="AQ962" s="75"/>
      <c r="AR962" s="75"/>
      <c r="AS962" s="75"/>
      <c r="AT962" s="75"/>
      <c r="AU962" s="75"/>
      <c r="AV962" s="75"/>
      <c r="AW962" s="75"/>
    </row>
    <row r="963" spans="1:49">
      <c r="A963" s="69">
        <v>38657</v>
      </c>
      <c r="B963" s="82">
        <v>3.78E-2</v>
      </c>
      <c r="C963" s="65">
        <v>-3.8999999999999994E-3</v>
      </c>
      <c r="D963" s="65">
        <v>3.8999999999999994E-3</v>
      </c>
      <c r="E963" s="65">
        <v>4.5208333333333333E-3</v>
      </c>
      <c r="F963" s="65">
        <v>4.6249999999999998E-3</v>
      </c>
      <c r="G963" s="65">
        <v>4.5729166666666661E-3</v>
      </c>
      <c r="H963" s="65">
        <v>4.8986666666666666E-3</v>
      </c>
      <c r="I963" s="65">
        <f t="shared" si="154"/>
        <v>3.39E-2</v>
      </c>
      <c r="J963" s="65">
        <f t="shared" si="158"/>
        <v>3.3227083333333338E-2</v>
      </c>
      <c r="K963" s="65">
        <f t="shared" si="159"/>
        <v>-8.7986666666666664E-3</v>
      </c>
      <c r="L963" s="73">
        <f t="shared" si="155"/>
        <v>8.4251399244406056E-2</v>
      </c>
      <c r="M963" s="73">
        <f t="shared" si="156"/>
        <v>4.6799999999999994E-2</v>
      </c>
      <c r="N963" s="73">
        <f t="shared" si="160"/>
        <v>5.4874999999999993E-2</v>
      </c>
      <c r="O963" s="74">
        <f t="shared" si="157"/>
        <v>3.7451399244406061E-2</v>
      </c>
      <c r="P963" s="73">
        <f t="shared" si="161"/>
        <v>2.9376399244406062E-2</v>
      </c>
      <c r="Q963" s="73">
        <f t="shared" si="162"/>
        <v>0.1838694819453417</v>
      </c>
      <c r="R963" s="73">
        <f t="shared" si="163"/>
        <v>5.8784000000000003E-2</v>
      </c>
      <c r="S963" s="74">
        <f t="shared" si="164"/>
        <v>0.12508548194534169</v>
      </c>
      <c r="U963" s="75"/>
      <c r="V963" s="75"/>
      <c r="W963" s="75"/>
      <c r="X963" s="75"/>
      <c r="Y963" s="75"/>
      <c r="Z963" s="75"/>
      <c r="AA963" s="75"/>
      <c r="AB963" s="75"/>
      <c r="AC963" s="75"/>
      <c r="AE963" s="75"/>
      <c r="AF963" s="75"/>
      <c r="AG963" s="75"/>
      <c r="AH963" s="75"/>
      <c r="AI963" s="75"/>
      <c r="AJ963" s="75"/>
      <c r="AK963" s="75"/>
      <c r="AL963" s="75"/>
      <c r="AM963" s="75"/>
      <c r="AO963" s="75"/>
      <c r="AP963" s="75"/>
      <c r="AQ963" s="75"/>
      <c r="AR963" s="75"/>
      <c r="AS963" s="75"/>
      <c r="AT963" s="75"/>
      <c r="AU963" s="75"/>
      <c r="AV963" s="75"/>
      <c r="AW963" s="75"/>
    </row>
    <row r="964" spans="1:49">
      <c r="A964" s="69">
        <v>38687</v>
      </c>
      <c r="B964" s="82">
        <v>2.9999999999999997E-4</v>
      </c>
      <c r="C964" s="65">
        <v>1.0999999999999999E-2</v>
      </c>
      <c r="D964" s="65">
        <v>3.8999999999999994E-3</v>
      </c>
      <c r="E964" s="65">
        <v>4.4833333333333331E-3</v>
      </c>
      <c r="F964" s="65">
        <v>4.5916666666666666E-3</v>
      </c>
      <c r="G964" s="65">
        <v>4.5374999999999999E-3</v>
      </c>
      <c r="H964" s="65">
        <v>4.8481666666666664E-3</v>
      </c>
      <c r="I964" s="65">
        <f t="shared" si="154"/>
        <v>-3.5999999999999995E-3</v>
      </c>
      <c r="J964" s="65">
        <f t="shared" si="158"/>
        <v>-4.2374999999999999E-3</v>
      </c>
      <c r="K964" s="65">
        <f t="shared" si="159"/>
        <v>6.1518333333333329E-3</v>
      </c>
      <c r="L964" s="73">
        <f t="shared" si="155"/>
        <v>4.891361186090859E-2</v>
      </c>
      <c r="M964" s="73">
        <f t="shared" si="156"/>
        <v>4.6799999999999994E-2</v>
      </c>
      <c r="N964" s="73">
        <f t="shared" si="160"/>
        <v>5.4449999999999998E-2</v>
      </c>
      <c r="O964" s="74">
        <f t="shared" si="157"/>
        <v>2.1136118609085958E-3</v>
      </c>
      <c r="P964" s="73">
        <f t="shared" si="161"/>
        <v>-5.5363881390914083E-3</v>
      </c>
      <c r="Q964" s="73">
        <f t="shared" si="162"/>
        <v>0.16599322576399467</v>
      </c>
      <c r="R964" s="73">
        <f t="shared" si="163"/>
        <v>5.8177999999999994E-2</v>
      </c>
      <c r="S964" s="74">
        <f t="shared" si="164"/>
        <v>0.10781522576399467</v>
      </c>
      <c r="U964" s="75"/>
      <c r="V964" s="75"/>
      <c r="W964" s="75"/>
      <c r="X964" s="75"/>
      <c r="Y964" s="75"/>
      <c r="Z964" s="75"/>
      <c r="AA964" s="75"/>
      <c r="AB964" s="75"/>
      <c r="AC964" s="75"/>
      <c r="AE964" s="75"/>
      <c r="AF964" s="75"/>
      <c r="AG964" s="75"/>
      <c r="AH964" s="75"/>
      <c r="AI964" s="75"/>
      <c r="AJ964" s="75"/>
      <c r="AK964" s="75"/>
      <c r="AL964" s="75"/>
      <c r="AM964" s="75"/>
      <c r="AO964" s="75"/>
      <c r="AP964" s="75"/>
      <c r="AQ964" s="75"/>
      <c r="AR964" s="75"/>
      <c r="AS964" s="75"/>
      <c r="AT964" s="75"/>
      <c r="AU964" s="75"/>
      <c r="AV964" s="75"/>
      <c r="AW964" s="75"/>
    </row>
    <row r="965" spans="1:49">
      <c r="A965" s="69">
        <v>38718</v>
      </c>
      <c r="B965" s="82">
        <v>2.6499999999999999E-2</v>
      </c>
      <c r="C965" s="65">
        <v>2.6347999999999996E-2</v>
      </c>
      <c r="D965" s="65">
        <v>4.0000000000000001E-3</v>
      </c>
      <c r="E965" s="65">
        <v>4.4083333333333335E-3</v>
      </c>
      <c r="F965" s="65">
        <v>4.5416666666666669E-3</v>
      </c>
      <c r="G965" s="65">
        <v>4.4749999999999998E-3</v>
      </c>
      <c r="H965" s="65">
        <v>4.7916666666666672E-3</v>
      </c>
      <c r="I965" s="65">
        <f t="shared" si="154"/>
        <v>2.2499999999999999E-2</v>
      </c>
      <c r="J965" s="65">
        <f t="shared" si="158"/>
        <v>2.2024999999999999E-2</v>
      </c>
      <c r="K965" s="65">
        <f t="shared" si="159"/>
        <v>2.155633333333333E-2</v>
      </c>
      <c r="L965" s="73">
        <f t="shared" si="155"/>
        <v>0.10363860452564855</v>
      </c>
      <c r="M965" s="73">
        <f t="shared" si="156"/>
        <v>4.8000000000000001E-2</v>
      </c>
      <c r="N965" s="73">
        <f t="shared" si="160"/>
        <v>5.3699999999999998E-2</v>
      </c>
      <c r="O965" s="74">
        <f t="shared" si="157"/>
        <v>5.5638604525648547E-2</v>
      </c>
      <c r="P965" s="73">
        <f t="shared" si="161"/>
        <v>4.993860452564855E-2</v>
      </c>
      <c r="Q965" s="73">
        <f t="shared" si="162"/>
        <v>0.1708392674654382</v>
      </c>
      <c r="R965" s="73">
        <f t="shared" si="163"/>
        <v>5.7500000000000009E-2</v>
      </c>
      <c r="S965" s="74">
        <f t="shared" si="164"/>
        <v>0.1133392674654382</v>
      </c>
      <c r="U965" s="75"/>
      <c r="V965" s="75"/>
      <c r="W965" s="75"/>
      <c r="X965" s="75"/>
      <c r="Y965" s="75"/>
      <c r="Z965" s="75"/>
      <c r="AA965" s="75"/>
      <c r="AB965" s="75"/>
      <c r="AC965" s="75"/>
      <c r="AE965" s="75"/>
      <c r="AF965" s="75"/>
      <c r="AG965" s="75"/>
      <c r="AH965" s="75"/>
      <c r="AI965" s="75"/>
      <c r="AJ965" s="75"/>
      <c r="AK965" s="75"/>
      <c r="AL965" s="75"/>
      <c r="AM965" s="75"/>
      <c r="AO965" s="75"/>
      <c r="AP965" s="75"/>
      <c r="AQ965" s="75"/>
      <c r="AR965" s="75"/>
      <c r="AS965" s="75"/>
      <c r="AT965" s="75"/>
      <c r="AU965" s="75"/>
      <c r="AV965" s="75"/>
      <c r="AW965" s="75"/>
    </row>
    <row r="966" spans="1:49">
      <c r="A966" s="69">
        <v>38749</v>
      </c>
      <c r="B966" s="82">
        <v>2.7000000000000001E-3</v>
      </c>
      <c r="C966" s="65">
        <v>9.5270000000000007E-3</v>
      </c>
      <c r="D966" s="65">
        <v>3.5999999999999999E-3</v>
      </c>
      <c r="E966" s="65">
        <v>4.4583333333333332E-3</v>
      </c>
      <c r="F966" s="65">
        <v>4.5916666666666666E-3</v>
      </c>
      <c r="G966" s="65">
        <v>4.5250000000000004E-3</v>
      </c>
      <c r="H966" s="65">
        <v>4.8500000000000001E-3</v>
      </c>
      <c r="I966" s="65">
        <f t="shared" ref="I966:I1029" si="165">B966-D966</f>
        <v>-8.9999999999999976E-4</v>
      </c>
      <c r="J966" s="65">
        <f t="shared" si="158"/>
        <v>-1.8250000000000002E-3</v>
      </c>
      <c r="K966" s="65">
        <f t="shared" si="159"/>
        <v>4.6770000000000006E-3</v>
      </c>
      <c r="L966" s="73">
        <f t="shared" si="155"/>
        <v>8.3857422877441579E-2</v>
      </c>
      <c r="M966" s="73">
        <f t="shared" si="156"/>
        <v>4.3200000000000002E-2</v>
      </c>
      <c r="N966" s="73">
        <f t="shared" si="160"/>
        <v>5.4300000000000001E-2</v>
      </c>
      <c r="O966" s="74">
        <f t="shared" si="157"/>
        <v>4.0657422877441576E-2</v>
      </c>
      <c r="P966" s="73">
        <f t="shared" si="161"/>
        <v>2.9557422877441578E-2</v>
      </c>
      <c r="Q966" s="73">
        <f t="shared" si="162"/>
        <v>0.15915843205509606</v>
      </c>
      <c r="R966" s="73">
        <f t="shared" si="163"/>
        <v>5.8200000000000002E-2</v>
      </c>
      <c r="S966" s="74">
        <f t="shared" si="164"/>
        <v>0.10095843205509605</v>
      </c>
      <c r="U966" s="75"/>
      <c r="V966" s="75"/>
      <c r="W966" s="75"/>
      <c r="X966" s="75"/>
      <c r="Y966" s="75"/>
      <c r="Z966" s="75"/>
      <c r="AA966" s="75"/>
      <c r="AB966" s="75"/>
      <c r="AC966" s="75"/>
      <c r="AE966" s="75"/>
      <c r="AF966" s="75"/>
      <c r="AG966" s="75"/>
      <c r="AH966" s="75"/>
      <c r="AI966" s="75"/>
      <c r="AJ966" s="75"/>
      <c r="AK966" s="75"/>
      <c r="AL966" s="75"/>
      <c r="AM966" s="75"/>
      <c r="AO966" s="75"/>
      <c r="AP966" s="75"/>
      <c r="AQ966" s="75"/>
      <c r="AR966" s="75"/>
      <c r="AS966" s="75"/>
      <c r="AT966" s="75"/>
      <c r="AU966" s="75"/>
      <c r="AV966" s="75"/>
      <c r="AW966" s="75"/>
    </row>
    <row r="967" spans="1:49">
      <c r="A967" s="69">
        <v>38777</v>
      </c>
      <c r="B967" s="82">
        <v>1.24E-2</v>
      </c>
      <c r="C967" s="65">
        <v>-4.6344999999999997E-2</v>
      </c>
      <c r="D967" s="65">
        <v>3.8999999999999994E-3</v>
      </c>
      <c r="E967" s="65">
        <v>4.5999999999999999E-3</v>
      </c>
      <c r="F967" s="65">
        <v>4.725E-3</v>
      </c>
      <c r="G967" s="65">
        <v>4.6624999999999991E-3</v>
      </c>
      <c r="H967" s="65">
        <v>4.9833333333333335E-3</v>
      </c>
      <c r="I967" s="65">
        <f t="shared" si="165"/>
        <v>8.5000000000000006E-3</v>
      </c>
      <c r="J967" s="65">
        <f t="shared" si="158"/>
        <v>7.7375000000000005E-3</v>
      </c>
      <c r="K967" s="65">
        <f t="shared" si="159"/>
        <v>-5.132833333333333E-2</v>
      </c>
      <c r="L967" s="73">
        <f t="shared" si="155"/>
        <v>0.11706938300022585</v>
      </c>
      <c r="M967" s="73">
        <f t="shared" si="156"/>
        <v>4.6799999999999994E-2</v>
      </c>
      <c r="N967" s="73">
        <f t="shared" si="160"/>
        <v>5.5949999999999986E-2</v>
      </c>
      <c r="O967" s="74">
        <f t="shared" si="157"/>
        <v>7.0269383000225852E-2</v>
      </c>
      <c r="P967" s="73">
        <f t="shared" si="161"/>
        <v>6.111938300022586E-2</v>
      </c>
      <c r="Q967" s="73">
        <f t="shared" si="162"/>
        <v>9.3626072933817417E-2</v>
      </c>
      <c r="R967" s="73">
        <f t="shared" si="163"/>
        <v>5.9800000000000006E-2</v>
      </c>
      <c r="S967" s="74">
        <f t="shared" si="164"/>
        <v>3.3826072933817411E-2</v>
      </c>
      <c r="U967" s="75"/>
      <c r="V967" s="75"/>
      <c r="W967" s="75"/>
      <c r="X967" s="75"/>
      <c r="Y967" s="75"/>
      <c r="Z967" s="75"/>
      <c r="AA967" s="75"/>
      <c r="AB967" s="75"/>
      <c r="AC967" s="75"/>
      <c r="AE967" s="75"/>
      <c r="AF967" s="75"/>
      <c r="AG967" s="75"/>
      <c r="AH967" s="75"/>
      <c r="AI967" s="75"/>
      <c r="AJ967" s="75"/>
      <c r="AK967" s="75"/>
      <c r="AL967" s="75"/>
      <c r="AM967" s="75"/>
      <c r="AO967" s="75"/>
      <c r="AP967" s="75"/>
      <c r="AQ967" s="75"/>
      <c r="AR967" s="75"/>
      <c r="AS967" s="75"/>
      <c r="AT967" s="75"/>
      <c r="AU967" s="75"/>
      <c r="AV967" s="75"/>
      <c r="AW967" s="75"/>
    </row>
    <row r="968" spans="1:49">
      <c r="A968" s="69">
        <v>38808</v>
      </c>
      <c r="B968" s="82">
        <v>1.34E-2</v>
      </c>
      <c r="C968" s="65">
        <v>1.7167000000000002E-2</v>
      </c>
      <c r="D968" s="65">
        <v>3.8999999999999994E-3</v>
      </c>
      <c r="E968" s="65">
        <v>4.8666666666666667E-3</v>
      </c>
      <c r="F968" s="65">
        <v>5.0000000000000001E-3</v>
      </c>
      <c r="G968" s="65">
        <v>4.933333333333333E-3</v>
      </c>
      <c r="H968" s="65">
        <v>5.241666666666667E-3</v>
      </c>
      <c r="I968" s="65">
        <f t="shared" si="165"/>
        <v>9.5000000000000015E-3</v>
      </c>
      <c r="J968" s="65">
        <f t="shared" si="158"/>
        <v>8.4666666666666675E-3</v>
      </c>
      <c r="K968" s="65">
        <f t="shared" si="159"/>
        <v>1.1925333333333335E-2</v>
      </c>
      <c r="L968" s="73">
        <f t="shared" si="155"/>
        <v>0.15396341766812349</v>
      </c>
      <c r="M968" s="73">
        <f t="shared" si="156"/>
        <v>4.6799999999999994E-2</v>
      </c>
      <c r="N968" s="73">
        <f t="shared" si="160"/>
        <v>5.9199999999999996E-2</v>
      </c>
      <c r="O968" s="74">
        <f t="shared" si="157"/>
        <v>0.1071634176681235</v>
      </c>
      <c r="P968" s="73">
        <f t="shared" si="161"/>
        <v>9.476341766812349E-2</v>
      </c>
      <c r="Q968" s="73">
        <f t="shared" si="162"/>
        <v>7.7802879302269368E-2</v>
      </c>
      <c r="R968" s="73">
        <f t="shared" si="163"/>
        <v>6.2900000000000011E-2</v>
      </c>
      <c r="S968" s="74">
        <f t="shared" si="164"/>
        <v>1.4902879302269356E-2</v>
      </c>
      <c r="U968" s="75"/>
      <c r="V968" s="75"/>
      <c r="W968" s="75"/>
      <c r="X968" s="75"/>
      <c r="Y968" s="75"/>
      <c r="Z968" s="75"/>
      <c r="AA968" s="75"/>
      <c r="AB968" s="75"/>
      <c r="AC968" s="75"/>
      <c r="AE968" s="75"/>
      <c r="AF968" s="75"/>
      <c r="AG968" s="75"/>
      <c r="AH968" s="75"/>
      <c r="AI968" s="75"/>
      <c r="AJ968" s="75"/>
      <c r="AK968" s="75"/>
      <c r="AL968" s="75"/>
      <c r="AM968" s="75"/>
      <c r="AO968" s="75"/>
      <c r="AP968" s="75"/>
      <c r="AQ968" s="75"/>
      <c r="AR968" s="75"/>
      <c r="AS968" s="75"/>
      <c r="AT968" s="75"/>
      <c r="AU968" s="75"/>
      <c r="AV968" s="75"/>
      <c r="AW968" s="75"/>
    </row>
    <row r="969" spans="1:49">
      <c r="A969" s="69">
        <v>38838</v>
      </c>
      <c r="B969" s="82">
        <v>-2.8799999999999999E-2</v>
      </c>
      <c r="C969" s="65">
        <v>1.4280999999999999E-2</v>
      </c>
      <c r="D969" s="65">
        <v>4.7999999999999996E-3</v>
      </c>
      <c r="E969" s="65">
        <v>4.9583333333333337E-3</v>
      </c>
      <c r="F969" s="65">
        <v>5.1083333333333336E-3</v>
      </c>
      <c r="G969" s="65">
        <v>5.0333333333333341E-3</v>
      </c>
      <c r="H969" s="65">
        <v>5.3500000000000006E-3</v>
      </c>
      <c r="I969" s="65">
        <f t="shared" si="165"/>
        <v>-3.3599999999999998E-2</v>
      </c>
      <c r="J969" s="65">
        <f t="shared" si="158"/>
        <v>-3.3833333333333333E-2</v>
      </c>
      <c r="K969" s="65">
        <f t="shared" si="159"/>
        <v>8.930999999999998E-3</v>
      </c>
      <c r="L969" s="73">
        <f t="shared" si="155"/>
        <v>8.6188477650010586E-2</v>
      </c>
      <c r="M969" s="73">
        <f t="shared" si="156"/>
        <v>5.7599999999999998E-2</v>
      </c>
      <c r="N969" s="73">
        <f t="shared" si="160"/>
        <v>6.0400000000000009E-2</v>
      </c>
      <c r="O969" s="74">
        <f t="shared" si="157"/>
        <v>2.8588477650010588E-2</v>
      </c>
      <c r="P969" s="73">
        <f t="shared" si="161"/>
        <v>2.5788477650010577E-2</v>
      </c>
      <c r="Q969" s="73">
        <f t="shared" si="162"/>
        <v>9.2321125321327857E-2</v>
      </c>
      <c r="R969" s="73">
        <f t="shared" si="163"/>
        <v>6.4200000000000007E-2</v>
      </c>
      <c r="S969" s="74">
        <f t="shared" si="164"/>
        <v>2.812112532132785E-2</v>
      </c>
      <c r="U969" s="75"/>
      <c r="V969" s="75"/>
      <c r="W969" s="75"/>
      <c r="X969" s="75"/>
      <c r="Y969" s="75"/>
      <c r="Z969" s="75"/>
      <c r="AA969" s="75"/>
      <c r="AB969" s="75"/>
      <c r="AC969" s="75"/>
      <c r="AE969" s="75"/>
      <c r="AF969" s="75"/>
      <c r="AG969" s="75"/>
      <c r="AH969" s="75"/>
      <c r="AI969" s="75"/>
      <c r="AJ969" s="75"/>
      <c r="AK969" s="75"/>
      <c r="AL969" s="75"/>
      <c r="AM969" s="75"/>
      <c r="AO969" s="75"/>
      <c r="AP969" s="75"/>
      <c r="AQ969" s="75"/>
      <c r="AR969" s="75"/>
      <c r="AS969" s="75"/>
      <c r="AT969" s="75"/>
      <c r="AU969" s="75"/>
      <c r="AV969" s="75"/>
      <c r="AW969" s="75"/>
    </row>
    <row r="970" spans="1:49">
      <c r="A970" s="69">
        <v>38869</v>
      </c>
      <c r="B970" s="82">
        <v>1.4E-3</v>
      </c>
      <c r="C970" s="65">
        <v>2.4157999999999999E-2</v>
      </c>
      <c r="D970" s="65">
        <v>4.4000000000000003E-3</v>
      </c>
      <c r="E970" s="65">
        <v>4.9083333333333331E-3</v>
      </c>
      <c r="F970" s="65">
        <v>5.0916666666666662E-3</v>
      </c>
      <c r="G970" s="65">
        <v>5.0000000000000001E-3</v>
      </c>
      <c r="H970" s="65">
        <v>5.3333333333333332E-3</v>
      </c>
      <c r="I970" s="65">
        <f t="shared" si="165"/>
        <v>-3.0000000000000001E-3</v>
      </c>
      <c r="J970" s="65">
        <f t="shared" si="158"/>
        <v>-3.5999999999999999E-3</v>
      </c>
      <c r="K970" s="65">
        <f t="shared" si="159"/>
        <v>1.8824666666666667E-2</v>
      </c>
      <c r="L970" s="73">
        <f t="shared" si="155"/>
        <v>8.6188477650010586E-2</v>
      </c>
      <c r="M970" s="73">
        <f t="shared" si="156"/>
        <v>5.28E-2</v>
      </c>
      <c r="N970" s="73">
        <f t="shared" si="160"/>
        <v>0.06</v>
      </c>
      <c r="O970" s="74">
        <f t="shared" si="157"/>
        <v>3.3388477650010587E-2</v>
      </c>
      <c r="P970" s="73">
        <f t="shared" si="161"/>
        <v>2.6188477650010589E-2</v>
      </c>
      <c r="Q970" s="73">
        <f t="shared" si="162"/>
        <v>5.7781220751551121E-2</v>
      </c>
      <c r="R970" s="73">
        <f t="shared" si="163"/>
        <v>6.4000000000000001E-2</v>
      </c>
      <c r="S970" s="74">
        <f t="shared" si="164"/>
        <v>-6.2187792484488802E-3</v>
      </c>
      <c r="U970" s="75"/>
      <c r="V970" s="75"/>
      <c r="W970" s="75"/>
      <c r="X970" s="75"/>
      <c r="Y970" s="75"/>
      <c r="Z970" s="75"/>
      <c r="AA970" s="75"/>
      <c r="AB970" s="75"/>
      <c r="AC970" s="75"/>
      <c r="AE970" s="75"/>
      <c r="AF970" s="75"/>
      <c r="AG970" s="75"/>
      <c r="AH970" s="75"/>
      <c r="AI970" s="75"/>
      <c r="AJ970" s="75"/>
      <c r="AK970" s="75"/>
      <c r="AL970" s="75"/>
      <c r="AM970" s="75"/>
      <c r="AO970" s="75"/>
      <c r="AP970" s="75"/>
      <c r="AQ970" s="75"/>
      <c r="AR970" s="75"/>
      <c r="AS970" s="75"/>
      <c r="AT970" s="75"/>
      <c r="AU970" s="75"/>
      <c r="AV970" s="75"/>
      <c r="AW970" s="75"/>
    </row>
    <row r="971" spans="1:49">
      <c r="A971" s="69">
        <v>38899</v>
      </c>
      <c r="B971" s="82">
        <v>6.1999999999999998E-3</v>
      </c>
      <c r="C971" s="65">
        <v>5.1109000000000002E-2</v>
      </c>
      <c r="D971" s="65">
        <v>4.4999999999999997E-3</v>
      </c>
      <c r="E971" s="65">
        <v>4.875E-3</v>
      </c>
      <c r="F971" s="65">
        <v>5.0666666666666672E-3</v>
      </c>
      <c r="G971" s="65">
        <v>4.9708333333333332E-3</v>
      </c>
      <c r="H971" s="65">
        <v>5.3083333333333342E-3</v>
      </c>
      <c r="I971" s="65">
        <f t="shared" si="165"/>
        <v>1.7000000000000001E-3</v>
      </c>
      <c r="J971" s="65">
        <f t="shared" si="158"/>
        <v>1.2291666666666666E-3</v>
      </c>
      <c r="K971" s="65">
        <f t="shared" si="159"/>
        <v>4.580066666666667E-2</v>
      </c>
      <c r="L971" s="73">
        <f t="shared" si="155"/>
        <v>5.372430217069124E-2</v>
      </c>
      <c r="M971" s="73">
        <f t="shared" si="156"/>
        <v>5.3999999999999992E-2</v>
      </c>
      <c r="N971" s="73">
        <f t="shared" si="160"/>
        <v>5.9649999999999995E-2</v>
      </c>
      <c r="O971" s="74">
        <f t="shared" si="157"/>
        <v>-2.7569782930875197E-4</v>
      </c>
      <c r="P971" s="73">
        <f t="shared" si="161"/>
        <v>-5.9256978293087542E-3</v>
      </c>
      <c r="Q971" s="73">
        <f t="shared" si="162"/>
        <v>8.6527275640517987E-2</v>
      </c>
      <c r="R971" s="73">
        <f t="shared" si="163"/>
        <v>6.3700000000000007E-2</v>
      </c>
      <c r="S971" s="74">
        <f t="shared" si="164"/>
        <v>2.282727564051798E-2</v>
      </c>
      <c r="U971" s="75"/>
      <c r="V971" s="75"/>
      <c r="W971" s="75"/>
      <c r="X971" s="75"/>
      <c r="Y971" s="75"/>
      <c r="Z971" s="75"/>
      <c r="AA971" s="75"/>
      <c r="AB971" s="75"/>
      <c r="AC971" s="75"/>
      <c r="AE971" s="75"/>
      <c r="AF971" s="75"/>
      <c r="AG971" s="75"/>
      <c r="AH971" s="75"/>
      <c r="AI971" s="75"/>
      <c r="AJ971" s="75"/>
      <c r="AK971" s="75"/>
      <c r="AL971" s="75"/>
      <c r="AM971" s="75"/>
      <c r="AO971" s="75"/>
      <c r="AP971" s="75"/>
      <c r="AQ971" s="75"/>
      <c r="AR971" s="75"/>
      <c r="AS971" s="75"/>
      <c r="AT971" s="75"/>
      <c r="AU971" s="75"/>
      <c r="AV971" s="75"/>
      <c r="AW971" s="75"/>
    </row>
    <row r="972" spans="1:49">
      <c r="A972" s="69">
        <v>38930</v>
      </c>
      <c r="B972" s="82">
        <v>2.3800000000000002E-2</v>
      </c>
      <c r="C972" s="65">
        <v>2.7122E-2</v>
      </c>
      <c r="D972" s="65">
        <v>4.3E-3</v>
      </c>
      <c r="E972" s="65">
        <v>4.7333333333333333E-3</v>
      </c>
      <c r="F972" s="65">
        <v>4.9249999999999997E-3</v>
      </c>
      <c r="G972" s="65">
        <v>4.8291666666666665E-3</v>
      </c>
      <c r="H972" s="65">
        <v>5.1666666666666675E-3</v>
      </c>
      <c r="I972" s="65">
        <f t="shared" si="165"/>
        <v>1.9500000000000003E-2</v>
      </c>
      <c r="J972" s="65">
        <f t="shared" si="158"/>
        <v>1.8970833333333336E-2</v>
      </c>
      <c r="K972" s="65">
        <f t="shared" si="159"/>
        <v>2.1955333333333334E-2</v>
      </c>
      <c r="L972" s="73">
        <f t="shared" si="155"/>
        <v>8.8710203413415289E-2</v>
      </c>
      <c r="M972" s="73">
        <f t="shared" si="156"/>
        <v>5.16E-2</v>
      </c>
      <c r="N972" s="73">
        <f t="shared" si="160"/>
        <v>5.7950000000000002E-2</v>
      </c>
      <c r="O972" s="74">
        <f t="shared" si="157"/>
        <v>3.7110203413415289E-2</v>
      </c>
      <c r="P972" s="73">
        <f t="shared" si="161"/>
        <v>3.0760203413415288E-2</v>
      </c>
      <c r="Q972" s="73">
        <f t="shared" si="162"/>
        <v>0.1079083375463521</v>
      </c>
      <c r="R972" s="73">
        <f t="shared" si="163"/>
        <v>6.2000000000000013E-2</v>
      </c>
      <c r="S972" s="74">
        <f t="shared" si="164"/>
        <v>4.5908337546352082E-2</v>
      </c>
      <c r="U972" s="75"/>
      <c r="V972" s="75"/>
      <c r="W972" s="75"/>
      <c r="X972" s="75"/>
      <c r="Y972" s="75"/>
      <c r="Z972" s="75"/>
      <c r="AA972" s="75"/>
      <c r="AB972" s="75"/>
      <c r="AC972" s="75"/>
      <c r="AE972" s="75"/>
      <c r="AF972" s="75"/>
      <c r="AG972" s="75"/>
      <c r="AH972" s="75"/>
      <c r="AI972" s="75"/>
      <c r="AJ972" s="75"/>
      <c r="AK972" s="75"/>
      <c r="AL972" s="75"/>
      <c r="AM972" s="75"/>
      <c r="AO972" s="75"/>
      <c r="AP972" s="75"/>
      <c r="AQ972" s="75"/>
      <c r="AR972" s="75"/>
      <c r="AS972" s="75"/>
      <c r="AT972" s="75"/>
      <c r="AU972" s="75"/>
      <c r="AV972" s="75"/>
      <c r="AW972" s="75"/>
    </row>
    <row r="973" spans="1:49">
      <c r="A973" s="69">
        <v>38961</v>
      </c>
      <c r="B973" s="82">
        <v>2.58E-2</v>
      </c>
      <c r="C973" s="65">
        <v>-1.7362000000000002E-2</v>
      </c>
      <c r="D973" s="65">
        <v>3.8999999999999994E-3</v>
      </c>
      <c r="E973" s="65">
        <v>4.5916666666666666E-3</v>
      </c>
      <c r="F973" s="65">
        <v>4.7916666666666672E-3</v>
      </c>
      <c r="G973" s="65">
        <v>4.6916666666666669E-3</v>
      </c>
      <c r="H973" s="65">
        <v>5.0000000000000001E-3</v>
      </c>
      <c r="I973" s="65">
        <f t="shared" si="165"/>
        <v>2.1899999999999999E-2</v>
      </c>
      <c r="J973" s="65">
        <f t="shared" si="158"/>
        <v>2.1108333333333333E-2</v>
      </c>
      <c r="K973" s="65">
        <f t="shared" si="159"/>
        <v>-2.2362000000000003E-2</v>
      </c>
      <c r="L973" s="73">
        <f t="shared" si="155"/>
        <v>0.10782553978919007</v>
      </c>
      <c r="M973" s="73">
        <f t="shared" si="156"/>
        <v>4.6799999999999994E-2</v>
      </c>
      <c r="N973" s="73">
        <f t="shared" si="160"/>
        <v>5.6300000000000003E-2</v>
      </c>
      <c r="O973" s="74">
        <f t="shared" si="157"/>
        <v>6.1025539789190078E-2</v>
      </c>
      <c r="P973" s="73">
        <f t="shared" si="161"/>
        <v>5.152553978919007E-2</v>
      </c>
      <c r="Q973" s="73">
        <f t="shared" si="162"/>
        <v>4.6599531811067019E-2</v>
      </c>
      <c r="R973" s="73">
        <f t="shared" si="163"/>
        <v>0.06</v>
      </c>
      <c r="S973" s="74">
        <f t="shared" si="164"/>
        <v>-1.3400468188932979E-2</v>
      </c>
      <c r="U973" s="75"/>
      <c r="V973" s="75"/>
      <c r="W973" s="75"/>
      <c r="X973" s="75"/>
      <c r="Y973" s="75"/>
      <c r="Z973" s="75"/>
      <c r="AA973" s="75"/>
      <c r="AB973" s="75"/>
      <c r="AC973" s="75"/>
      <c r="AE973" s="75"/>
      <c r="AF973" s="75"/>
      <c r="AG973" s="75"/>
      <c r="AH973" s="75"/>
      <c r="AI973" s="75"/>
      <c r="AJ973" s="75"/>
      <c r="AK973" s="75"/>
      <c r="AL973" s="75"/>
      <c r="AM973" s="75"/>
      <c r="AO973" s="75"/>
      <c r="AP973" s="75"/>
      <c r="AQ973" s="75"/>
      <c r="AR973" s="75"/>
      <c r="AS973" s="75"/>
      <c r="AT973" s="75"/>
      <c r="AU973" s="75"/>
      <c r="AV973" s="75"/>
      <c r="AW973" s="75"/>
    </row>
    <row r="974" spans="1:49">
      <c r="A974" s="69">
        <v>38991</v>
      </c>
      <c r="B974" s="82">
        <v>3.2599999999999997E-2</v>
      </c>
      <c r="C974" s="65">
        <v>5.6025999999999999E-2</v>
      </c>
      <c r="D974" s="65">
        <v>4.1999999999999997E-3</v>
      </c>
      <c r="E974" s="65">
        <v>4.5916666666666666E-3</v>
      </c>
      <c r="F974" s="65">
        <v>4.783333333333333E-3</v>
      </c>
      <c r="G974" s="65">
        <v>4.6874999999999998E-3</v>
      </c>
      <c r="H974" s="65">
        <v>4.9833333333333335E-3</v>
      </c>
      <c r="I974" s="65">
        <f t="shared" si="165"/>
        <v>2.8399999999999998E-2</v>
      </c>
      <c r="J974" s="65">
        <f t="shared" si="158"/>
        <v>2.7912499999999996E-2</v>
      </c>
      <c r="K974" s="65">
        <f t="shared" si="159"/>
        <v>5.1042666666666667E-2</v>
      </c>
      <c r="L974" s="73">
        <f t="shared" si="155"/>
        <v>0.16336891323738167</v>
      </c>
      <c r="M974" s="73">
        <f t="shared" si="156"/>
        <v>5.04E-2</v>
      </c>
      <c r="N974" s="73">
        <f t="shared" si="160"/>
        <v>5.6249999999999994E-2</v>
      </c>
      <c r="O974" s="74">
        <f t="shared" si="157"/>
        <v>0.11296891323738167</v>
      </c>
      <c r="P974" s="73">
        <f t="shared" si="161"/>
        <v>0.10711891323738168</v>
      </c>
      <c r="Q974" s="73">
        <f t="shared" si="162"/>
        <v>0.17791358539946067</v>
      </c>
      <c r="R974" s="73">
        <f t="shared" si="163"/>
        <v>5.9800000000000006E-2</v>
      </c>
      <c r="S974" s="74">
        <f t="shared" si="164"/>
        <v>0.11811358539946067</v>
      </c>
      <c r="U974" s="75"/>
      <c r="V974" s="75"/>
      <c r="W974" s="75"/>
      <c r="X974" s="75"/>
      <c r="Y974" s="75"/>
      <c r="Z974" s="75"/>
      <c r="AA974" s="75"/>
      <c r="AB974" s="75"/>
      <c r="AC974" s="75"/>
      <c r="AE974" s="75"/>
      <c r="AF974" s="75"/>
      <c r="AG974" s="75"/>
      <c r="AH974" s="75"/>
      <c r="AI974" s="75"/>
      <c r="AJ974" s="75"/>
      <c r="AK974" s="75"/>
      <c r="AL974" s="75"/>
      <c r="AM974" s="75"/>
      <c r="AO974" s="75"/>
      <c r="AP974" s="75"/>
      <c r="AQ974" s="75"/>
      <c r="AR974" s="75"/>
      <c r="AS974" s="75"/>
      <c r="AT974" s="75"/>
      <c r="AU974" s="75"/>
      <c r="AV974" s="75"/>
      <c r="AW974" s="75"/>
    </row>
    <row r="975" spans="1:49">
      <c r="A975" s="69">
        <v>39022</v>
      </c>
      <c r="B975" s="82">
        <v>1.9E-2</v>
      </c>
      <c r="C975" s="65">
        <v>2.1404999999999997E-2</v>
      </c>
      <c r="D975" s="65">
        <v>3.8999999999999994E-3</v>
      </c>
      <c r="E975" s="65">
        <v>4.4416666666666667E-3</v>
      </c>
      <c r="F975" s="65">
        <v>4.6416666666666663E-3</v>
      </c>
      <c r="G975" s="65">
        <v>4.5416666666666669E-3</v>
      </c>
      <c r="H975" s="65">
        <v>4.8333333333333336E-3</v>
      </c>
      <c r="I975" s="65">
        <f t="shared" si="165"/>
        <v>1.5100000000000001E-2</v>
      </c>
      <c r="J975" s="65">
        <f t="shared" si="158"/>
        <v>1.4458333333333333E-2</v>
      </c>
      <c r="K975" s="65">
        <f t="shared" si="159"/>
        <v>1.6571666666666665E-2</v>
      </c>
      <c r="L975" s="73">
        <f t="shared" si="155"/>
        <v>0.14229420176227814</v>
      </c>
      <c r="M975" s="73">
        <f t="shared" si="156"/>
        <v>4.6799999999999994E-2</v>
      </c>
      <c r="N975" s="73">
        <f t="shared" si="160"/>
        <v>5.4500000000000007E-2</v>
      </c>
      <c r="O975" s="74">
        <f t="shared" si="157"/>
        <v>9.5494201762278144E-2</v>
      </c>
      <c r="P975" s="73">
        <f t="shared" si="161"/>
        <v>8.7794201762278132E-2</v>
      </c>
      <c r="Q975" s="73">
        <f t="shared" si="162"/>
        <v>0.20783739152187164</v>
      </c>
      <c r="R975" s="73">
        <f t="shared" si="163"/>
        <v>5.8000000000000003E-2</v>
      </c>
      <c r="S975" s="74">
        <f t="shared" si="164"/>
        <v>0.14983739152187164</v>
      </c>
      <c r="U975" s="75"/>
      <c r="V975" s="75"/>
      <c r="W975" s="75"/>
      <c r="X975" s="75"/>
      <c r="Y975" s="75"/>
      <c r="Z975" s="75"/>
      <c r="AA975" s="75"/>
      <c r="AB975" s="75"/>
      <c r="AC975" s="75"/>
      <c r="AE975" s="75"/>
      <c r="AF975" s="75"/>
      <c r="AG975" s="75"/>
      <c r="AH975" s="75"/>
      <c r="AI975" s="75"/>
      <c r="AJ975" s="75"/>
      <c r="AK975" s="75"/>
      <c r="AL975" s="75"/>
      <c r="AM975" s="75"/>
      <c r="AO975" s="75"/>
      <c r="AP975" s="75"/>
      <c r="AQ975" s="75"/>
      <c r="AR975" s="75"/>
      <c r="AS975" s="75"/>
      <c r="AT975" s="75"/>
      <c r="AU975" s="75"/>
      <c r="AV975" s="75"/>
      <c r="AW975" s="75"/>
    </row>
    <row r="976" spans="1:49">
      <c r="A976" s="69">
        <v>39052</v>
      </c>
      <c r="B976" s="82">
        <v>1.4E-2</v>
      </c>
      <c r="C976" s="65">
        <v>1.1817000000000001E-2</v>
      </c>
      <c r="D976" s="65">
        <v>3.5999999999999999E-3</v>
      </c>
      <c r="E976" s="65">
        <v>4.4083333333333335E-3</v>
      </c>
      <c r="F976" s="65">
        <v>4.6500000000000005E-3</v>
      </c>
      <c r="G976" s="65">
        <v>4.5291666666666666E-3</v>
      </c>
      <c r="H976" s="65">
        <v>4.8416666666666669E-3</v>
      </c>
      <c r="I976" s="65">
        <f t="shared" si="165"/>
        <v>1.04E-2</v>
      </c>
      <c r="J976" s="65">
        <f t="shared" si="158"/>
        <v>9.4708333333333346E-3</v>
      </c>
      <c r="K976" s="65">
        <f t="shared" si="159"/>
        <v>6.9753333333333343E-3</v>
      </c>
      <c r="L976" s="73">
        <f t="shared" ref="L976:L1039" si="166">((1+B965)*(1+B966)*(1+B967)*(1+B968)*(1+B969)*(1+B970)*(1+B971)*(1+B972)*(1+B973)*(1+B974)*(1+B975)*(1+B976))-1</f>
        <v>0.15793893890527766</v>
      </c>
      <c r="M976" s="73">
        <f t="shared" ref="M976:M1039" si="167">D976*12</f>
        <v>4.3200000000000002E-2</v>
      </c>
      <c r="N976" s="73">
        <f t="shared" si="160"/>
        <v>5.4349999999999996E-2</v>
      </c>
      <c r="O976" s="74">
        <f t="shared" ref="O976:O1039" si="168">L976-M976</f>
        <v>0.11473893890527766</v>
      </c>
      <c r="P976" s="73">
        <f t="shared" si="161"/>
        <v>0.10358893890527766</v>
      </c>
      <c r="Q976" s="73">
        <f t="shared" si="162"/>
        <v>0.2088134579401435</v>
      </c>
      <c r="R976" s="73">
        <f t="shared" si="163"/>
        <v>5.8099999999999999E-2</v>
      </c>
      <c r="S976" s="74">
        <f t="shared" si="164"/>
        <v>0.15071345794014351</v>
      </c>
      <c r="U976" s="75"/>
      <c r="V976" s="75"/>
      <c r="W976" s="75"/>
      <c r="X976" s="75"/>
      <c r="Y976" s="75"/>
      <c r="Z976" s="75"/>
      <c r="AA976" s="75"/>
      <c r="AB976" s="75"/>
      <c r="AC976" s="75"/>
      <c r="AE976" s="75"/>
      <c r="AF976" s="75"/>
      <c r="AG976" s="75"/>
      <c r="AH976" s="75"/>
      <c r="AI976" s="75"/>
      <c r="AJ976" s="75"/>
      <c r="AK976" s="75"/>
      <c r="AL976" s="75"/>
      <c r="AM976" s="75"/>
      <c r="AO976" s="75"/>
      <c r="AP976" s="75"/>
      <c r="AQ976" s="75"/>
      <c r="AR976" s="75"/>
      <c r="AS976" s="75"/>
      <c r="AT976" s="75"/>
      <c r="AU976" s="75"/>
      <c r="AV976" s="75"/>
      <c r="AW976" s="75"/>
    </row>
    <row r="977" spans="1:49">
      <c r="A977" s="69">
        <v>39083</v>
      </c>
      <c r="B977" s="82">
        <v>1.5100000000000001E-2</v>
      </c>
      <c r="C977" s="65">
        <v>-1.134E-3</v>
      </c>
      <c r="D977" s="65">
        <v>4.3E-3</v>
      </c>
      <c r="E977" s="65">
        <v>4.5000000000000005E-3</v>
      </c>
      <c r="F977" s="65">
        <v>4.7916666666666672E-3</v>
      </c>
      <c r="G977" s="65">
        <v>4.6458333333333334E-3</v>
      </c>
      <c r="H977" s="65">
        <v>4.9666666666666661E-3</v>
      </c>
      <c r="I977" s="65">
        <f t="shared" si="165"/>
        <v>1.0800000000000001E-2</v>
      </c>
      <c r="J977" s="65">
        <f t="shared" si="158"/>
        <v>1.0454166666666667E-2</v>
      </c>
      <c r="K977" s="65">
        <f t="shared" si="159"/>
        <v>-6.1006666666666657E-3</v>
      </c>
      <c r="L977" s="73">
        <f t="shared" si="166"/>
        <v>0.14507921761592502</v>
      </c>
      <c r="M977" s="73">
        <f t="shared" si="167"/>
        <v>5.16E-2</v>
      </c>
      <c r="N977" s="73">
        <f t="shared" si="160"/>
        <v>5.5750000000000001E-2</v>
      </c>
      <c r="O977" s="74">
        <f t="shared" si="168"/>
        <v>9.3479217615925009E-2</v>
      </c>
      <c r="P977" s="73">
        <f t="shared" si="161"/>
        <v>8.9329217615925022E-2</v>
      </c>
      <c r="Q977" s="73">
        <f t="shared" si="162"/>
        <v>0.1764456728895456</v>
      </c>
      <c r="R977" s="73">
        <f t="shared" si="163"/>
        <v>5.9599999999999993E-2</v>
      </c>
      <c r="S977" s="74">
        <f t="shared" si="164"/>
        <v>0.11684567288954562</v>
      </c>
      <c r="U977" s="75"/>
      <c r="V977" s="75"/>
      <c r="W977" s="75"/>
      <c r="X977" s="75"/>
      <c r="Y977" s="75"/>
      <c r="Z977" s="75"/>
      <c r="AA977" s="75"/>
      <c r="AB977" s="75"/>
      <c r="AC977" s="75"/>
      <c r="AE977" s="75"/>
      <c r="AF977" s="75"/>
      <c r="AG977" s="75"/>
      <c r="AH977" s="75"/>
      <c r="AI977" s="75"/>
      <c r="AJ977" s="75"/>
      <c r="AK977" s="75"/>
      <c r="AL977" s="75"/>
      <c r="AM977" s="75"/>
      <c r="AO977" s="75"/>
      <c r="AP977" s="75"/>
      <c r="AQ977" s="75"/>
      <c r="AR977" s="75"/>
      <c r="AS977" s="75"/>
      <c r="AT977" s="75"/>
      <c r="AU977" s="75"/>
      <c r="AV977" s="75"/>
      <c r="AW977" s="75"/>
    </row>
    <row r="978" spans="1:49">
      <c r="A978" s="69">
        <v>39114</v>
      </c>
      <c r="B978" s="82">
        <v>-1.9599999999999999E-2</v>
      </c>
      <c r="C978" s="65">
        <v>5.0340999999999997E-2</v>
      </c>
      <c r="D978" s="65">
        <v>3.8E-3</v>
      </c>
      <c r="E978" s="65">
        <v>4.4916666666666664E-3</v>
      </c>
      <c r="F978" s="65">
        <v>4.7666666666666664E-3</v>
      </c>
      <c r="G978" s="65">
        <v>4.6291666666666668E-3</v>
      </c>
      <c r="H978" s="65">
        <v>4.9166666666666673E-3</v>
      </c>
      <c r="I978" s="65">
        <f t="shared" si="165"/>
        <v>-2.3400000000000001E-2</v>
      </c>
      <c r="J978" s="65">
        <f t="shared" si="158"/>
        <v>-2.4229166666666666E-2</v>
      </c>
      <c r="K978" s="65">
        <f t="shared" si="159"/>
        <v>4.542433333333333E-2</v>
      </c>
      <c r="L978" s="73">
        <f t="shared" si="166"/>
        <v>0.11961271063194712</v>
      </c>
      <c r="M978" s="73">
        <f t="shared" si="167"/>
        <v>4.5600000000000002E-2</v>
      </c>
      <c r="N978" s="73">
        <f t="shared" si="160"/>
        <v>5.5550000000000002E-2</v>
      </c>
      <c r="O978" s="74">
        <f t="shared" si="168"/>
        <v>7.4012710631947115E-2</v>
      </c>
      <c r="P978" s="73">
        <f t="shared" si="161"/>
        <v>6.4062710631947115E-2</v>
      </c>
      <c r="Q978" s="73">
        <f t="shared" si="162"/>
        <v>0.22400800028971823</v>
      </c>
      <c r="R978" s="73">
        <f t="shared" si="163"/>
        <v>5.9000000000000011E-2</v>
      </c>
      <c r="S978" s="74">
        <f t="shared" si="164"/>
        <v>0.16500800028971824</v>
      </c>
      <c r="U978" s="75"/>
      <c r="V978" s="75"/>
      <c r="W978" s="75"/>
      <c r="X978" s="75"/>
      <c r="Y978" s="75"/>
      <c r="Z978" s="75"/>
      <c r="AA978" s="75"/>
      <c r="AB978" s="75"/>
      <c r="AC978" s="75"/>
      <c r="AE978" s="75"/>
      <c r="AF978" s="75"/>
      <c r="AG978" s="75"/>
      <c r="AH978" s="75"/>
      <c r="AI978" s="75"/>
      <c r="AJ978" s="75"/>
      <c r="AK978" s="75"/>
      <c r="AL978" s="75"/>
      <c r="AM978" s="75"/>
      <c r="AO978" s="75"/>
      <c r="AP978" s="75"/>
      <c r="AQ978" s="75"/>
      <c r="AR978" s="75"/>
      <c r="AS978" s="75"/>
      <c r="AT978" s="75"/>
      <c r="AU978" s="75"/>
      <c r="AV978" s="75"/>
      <c r="AW978" s="75"/>
    </row>
    <row r="979" spans="1:49">
      <c r="A979" s="69">
        <v>39142</v>
      </c>
      <c r="B979" s="82">
        <v>1.12E-2</v>
      </c>
      <c r="C979" s="65">
        <v>4.1373E-2</v>
      </c>
      <c r="D979" s="65">
        <v>3.8999999999999994E-3</v>
      </c>
      <c r="E979" s="65">
        <v>4.4166666666666668E-3</v>
      </c>
      <c r="F979" s="65">
        <v>4.7166666666666668E-3</v>
      </c>
      <c r="G979" s="65">
        <v>4.5666666666666668E-3</v>
      </c>
      <c r="H979" s="65">
        <v>4.8750000000000009E-3</v>
      </c>
      <c r="I979" s="65">
        <f t="shared" si="165"/>
        <v>7.3000000000000009E-3</v>
      </c>
      <c r="J979" s="65">
        <f t="shared" si="158"/>
        <v>6.6333333333333331E-3</v>
      </c>
      <c r="K979" s="65">
        <f t="shared" si="159"/>
        <v>3.6498000000000003E-2</v>
      </c>
      <c r="L979" s="73">
        <f t="shared" si="166"/>
        <v>0.11828563116458413</v>
      </c>
      <c r="M979" s="73">
        <f t="shared" si="167"/>
        <v>4.6799999999999994E-2</v>
      </c>
      <c r="N979" s="73">
        <f t="shared" si="160"/>
        <v>5.4800000000000001E-2</v>
      </c>
      <c r="O979" s="74">
        <f t="shared" si="168"/>
        <v>7.1485631164584132E-2</v>
      </c>
      <c r="P979" s="73">
        <f t="shared" si="161"/>
        <v>6.3485631164584125E-2</v>
      </c>
      <c r="Q979" s="73">
        <f t="shared" si="162"/>
        <v>0.33659329976323193</v>
      </c>
      <c r="R979" s="73">
        <f t="shared" si="163"/>
        <v>5.850000000000001E-2</v>
      </c>
      <c r="S979" s="74">
        <f t="shared" si="164"/>
        <v>0.27809329976323194</v>
      </c>
      <c r="U979" s="75"/>
      <c r="V979" s="75"/>
      <c r="W979" s="75"/>
      <c r="X979" s="75"/>
      <c r="Y979" s="75"/>
      <c r="Z979" s="75"/>
      <c r="AA979" s="75"/>
      <c r="AB979" s="75"/>
      <c r="AC979" s="75"/>
      <c r="AE979" s="75"/>
      <c r="AF979" s="75"/>
      <c r="AG979" s="75"/>
      <c r="AH979" s="75"/>
      <c r="AI979" s="75"/>
      <c r="AJ979" s="75"/>
      <c r="AK979" s="75"/>
      <c r="AL979" s="75"/>
      <c r="AM979" s="75"/>
      <c r="AO979" s="75"/>
      <c r="AP979" s="75"/>
      <c r="AQ979" s="75"/>
      <c r="AR979" s="75"/>
      <c r="AS979" s="75"/>
      <c r="AT979" s="75"/>
      <c r="AU979" s="75"/>
      <c r="AV979" s="75"/>
      <c r="AW979" s="75"/>
    </row>
    <row r="980" spans="1:49">
      <c r="A980" s="69">
        <v>39173</v>
      </c>
      <c r="B980" s="82">
        <v>4.4299999999999999E-2</v>
      </c>
      <c r="C980" s="65">
        <v>4.3758999999999999E-2</v>
      </c>
      <c r="D980" s="65">
        <v>4.1999999999999997E-3</v>
      </c>
      <c r="E980" s="65">
        <v>4.5583333333333335E-3</v>
      </c>
      <c r="F980" s="65">
        <v>4.8583333333333334E-3</v>
      </c>
      <c r="G980" s="65">
        <v>4.7083333333333335E-3</v>
      </c>
      <c r="H980" s="65">
        <v>4.9750000000000003E-3</v>
      </c>
      <c r="I980" s="65">
        <f t="shared" si="165"/>
        <v>4.0099999999999997E-2</v>
      </c>
      <c r="J980" s="65">
        <f t="shared" si="158"/>
        <v>3.9591666666666664E-2</v>
      </c>
      <c r="K980" s="65">
        <f t="shared" si="159"/>
        <v>3.8783999999999999E-2</v>
      </c>
      <c r="L980" s="73">
        <f t="shared" si="166"/>
        <v>0.15238374247599684</v>
      </c>
      <c r="M980" s="73">
        <f t="shared" si="167"/>
        <v>5.04E-2</v>
      </c>
      <c r="N980" s="73">
        <f t="shared" si="160"/>
        <v>5.6500000000000002E-2</v>
      </c>
      <c r="O980" s="74">
        <f t="shared" si="168"/>
        <v>0.10198374247599684</v>
      </c>
      <c r="P980" s="73">
        <f t="shared" si="161"/>
        <v>9.5883742475996847E-2</v>
      </c>
      <c r="Q980" s="73">
        <f t="shared" si="162"/>
        <v>0.37153612530446933</v>
      </c>
      <c r="R980" s="73">
        <f t="shared" si="163"/>
        <v>5.9700000000000003E-2</v>
      </c>
      <c r="S980" s="74">
        <f t="shared" si="164"/>
        <v>0.31183612530446936</v>
      </c>
      <c r="U980" s="75"/>
      <c r="V980" s="75"/>
      <c r="W980" s="75"/>
      <c r="X980" s="75"/>
      <c r="Y980" s="75"/>
      <c r="Z980" s="75"/>
      <c r="AA980" s="75"/>
      <c r="AB980" s="75"/>
      <c r="AC980" s="75"/>
      <c r="AE980" s="75"/>
      <c r="AF980" s="75"/>
      <c r="AG980" s="75"/>
      <c r="AH980" s="75"/>
      <c r="AI980" s="75"/>
      <c r="AJ980" s="75"/>
      <c r="AK980" s="75"/>
      <c r="AL980" s="75"/>
      <c r="AM980" s="75"/>
      <c r="AO980" s="75"/>
      <c r="AP980" s="75"/>
      <c r="AQ980" s="75"/>
      <c r="AR980" s="75"/>
      <c r="AS980" s="75"/>
      <c r="AT980" s="75"/>
      <c r="AU980" s="75"/>
      <c r="AV980" s="75"/>
      <c r="AW980" s="75"/>
    </row>
    <row r="981" spans="1:49">
      <c r="A981" s="69">
        <v>39203</v>
      </c>
      <c r="B981" s="82">
        <v>3.49E-2</v>
      </c>
      <c r="C981" s="65">
        <v>5.1450000000000003E-3</v>
      </c>
      <c r="D981" s="65">
        <v>4.1000000000000003E-3</v>
      </c>
      <c r="E981" s="65">
        <v>4.5583333333333335E-3</v>
      </c>
      <c r="F981" s="65">
        <v>4.875E-3</v>
      </c>
      <c r="G981" s="65">
        <v>4.7166666666666668E-3</v>
      </c>
      <c r="H981" s="65">
        <v>4.9916666666666668E-3</v>
      </c>
      <c r="I981" s="65">
        <f t="shared" si="165"/>
        <v>3.0800000000000001E-2</v>
      </c>
      <c r="J981" s="65">
        <f t="shared" si="158"/>
        <v>3.0183333333333333E-2</v>
      </c>
      <c r="K981" s="65">
        <f t="shared" si="159"/>
        <v>1.5333333333333345E-4</v>
      </c>
      <c r="L981" s="73">
        <f t="shared" si="166"/>
        <v>0.22796739609597338</v>
      </c>
      <c r="M981" s="73">
        <f t="shared" si="167"/>
        <v>4.9200000000000008E-2</v>
      </c>
      <c r="N981" s="73">
        <f t="shared" si="160"/>
        <v>5.6599999999999998E-2</v>
      </c>
      <c r="O981" s="74">
        <f t="shared" si="168"/>
        <v>0.17876739609597336</v>
      </c>
      <c r="P981" s="73">
        <f t="shared" si="161"/>
        <v>0.1713673960959734</v>
      </c>
      <c r="Q981" s="73">
        <f t="shared" si="162"/>
        <v>0.35918219770375348</v>
      </c>
      <c r="R981" s="73">
        <f t="shared" si="163"/>
        <v>5.9900000000000002E-2</v>
      </c>
      <c r="S981" s="74">
        <f t="shared" si="164"/>
        <v>0.29928219770375347</v>
      </c>
      <c r="U981" s="75"/>
      <c r="V981" s="75"/>
      <c r="W981" s="75"/>
      <c r="X981" s="75"/>
      <c r="Y981" s="75"/>
      <c r="Z981" s="75"/>
      <c r="AA981" s="75"/>
      <c r="AB981" s="75"/>
      <c r="AC981" s="75"/>
      <c r="AE981" s="75"/>
      <c r="AF981" s="75"/>
      <c r="AG981" s="75"/>
      <c r="AH981" s="75"/>
      <c r="AI981" s="75"/>
      <c r="AJ981" s="75"/>
      <c r="AK981" s="75"/>
      <c r="AL981" s="75"/>
      <c r="AM981" s="75"/>
      <c r="AO981" s="75"/>
      <c r="AP981" s="75"/>
      <c r="AQ981" s="75"/>
      <c r="AR981" s="75"/>
      <c r="AS981" s="75"/>
      <c r="AT981" s="75"/>
      <c r="AU981" s="75"/>
      <c r="AV981" s="75"/>
      <c r="AW981" s="75"/>
    </row>
    <row r="982" spans="1:49">
      <c r="A982" s="69">
        <v>39234</v>
      </c>
      <c r="B982" s="82">
        <v>-1.66E-2</v>
      </c>
      <c r="C982" s="65">
        <v>-5.0620999999999999E-2</v>
      </c>
      <c r="D982" s="65">
        <v>4.0000000000000001E-3</v>
      </c>
      <c r="E982" s="65">
        <v>4.8249999999999996E-4</v>
      </c>
      <c r="F982" s="65">
        <v>5.1416666666666668E-3</v>
      </c>
      <c r="G982" s="65">
        <v>2.8120833333333335E-3</v>
      </c>
      <c r="H982" s="65">
        <v>5.2500000000000003E-3</v>
      </c>
      <c r="I982" s="65">
        <f t="shared" si="165"/>
        <v>-2.06E-2</v>
      </c>
      <c r="J982" s="65">
        <f t="shared" si="158"/>
        <v>-1.9412083333333333E-2</v>
      </c>
      <c r="K982" s="65">
        <f t="shared" si="159"/>
        <v>-5.5870999999999997E-2</v>
      </c>
      <c r="L982" s="73">
        <f t="shared" si="166"/>
        <v>0.20589488448250481</v>
      </c>
      <c r="M982" s="73">
        <f t="shared" si="167"/>
        <v>4.8000000000000001E-2</v>
      </c>
      <c r="N982" s="73">
        <f t="shared" si="160"/>
        <v>3.3745000000000004E-2</v>
      </c>
      <c r="O982" s="74">
        <f t="shared" si="168"/>
        <v>0.15789488448250483</v>
      </c>
      <c r="P982" s="73">
        <f t="shared" si="161"/>
        <v>0.17214988448250482</v>
      </c>
      <c r="Q982" s="73">
        <f t="shared" si="162"/>
        <v>0.25994137200880307</v>
      </c>
      <c r="R982" s="73">
        <f t="shared" si="163"/>
        <v>6.3E-2</v>
      </c>
      <c r="S982" s="74">
        <f t="shared" si="164"/>
        <v>0.19694137200880307</v>
      </c>
      <c r="U982" s="75"/>
      <c r="V982" s="75"/>
      <c r="W982" s="75"/>
      <c r="X982" s="75"/>
      <c r="Y982" s="75"/>
      <c r="Z982" s="75"/>
      <c r="AA982" s="75"/>
      <c r="AB982" s="75"/>
      <c r="AC982" s="75"/>
      <c r="AE982" s="75"/>
      <c r="AF982" s="75"/>
      <c r="AG982" s="75"/>
      <c r="AH982" s="75"/>
      <c r="AI982" s="75"/>
      <c r="AJ982" s="75"/>
      <c r="AK982" s="75"/>
      <c r="AL982" s="75"/>
      <c r="AM982" s="75"/>
      <c r="AO982" s="75"/>
      <c r="AP982" s="75"/>
      <c r="AQ982" s="75"/>
      <c r="AR982" s="75"/>
      <c r="AS982" s="75"/>
      <c r="AT982" s="75"/>
      <c r="AU982" s="75"/>
      <c r="AV982" s="75"/>
      <c r="AW982" s="75"/>
    </row>
    <row r="983" spans="1:49">
      <c r="A983" s="69">
        <v>39264</v>
      </c>
      <c r="B983" s="82">
        <v>-3.1E-2</v>
      </c>
      <c r="C983" s="65">
        <v>-3.5666000000000003E-2</v>
      </c>
      <c r="D983" s="65">
        <v>4.5999999999999999E-3</v>
      </c>
      <c r="E983" s="65">
        <v>4.7750000000000006E-3</v>
      </c>
      <c r="F983" s="65">
        <v>5.0749999999999997E-3</v>
      </c>
      <c r="G983" s="65">
        <v>4.9249999999999997E-3</v>
      </c>
      <c r="H983" s="65">
        <v>5.2083333333333339E-3</v>
      </c>
      <c r="I983" s="65">
        <f t="shared" si="165"/>
        <v>-3.56E-2</v>
      </c>
      <c r="J983" s="65">
        <f t="shared" si="158"/>
        <v>-3.5924999999999999E-2</v>
      </c>
      <c r="K983" s="65">
        <f t="shared" si="159"/>
        <v>-4.0874333333333339E-2</v>
      </c>
      <c r="L983" s="73">
        <f t="shared" si="166"/>
        <v>0.16131200861016359</v>
      </c>
      <c r="M983" s="73">
        <f t="shared" si="167"/>
        <v>5.5199999999999999E-2</v>
      </c>
      <c r="N983" s="73">
        <f t="shared" si="160"/>
        <v>5.91E-2</v>
      </c>
      <c r="O983" s="74">
        <f t="shared" si="168"/>
        <v>0.10611200861016359</v>
      </c>
      <c r="P983" s="73">
        <f t="shared" si="161"/>
        <v>0.10221200861016359</v>
      </c>
      <c r="Q983" s="73">
        <f t="shared" si="162"/>
        <v>0.15592607715730455</v>
      </c>
      <c r="R983" s="73">
        <f t="shared" si="163"/>
        <v>6.25E-2</v>
      </c>
      <c r="S983" s="74">
        <f t="shared" si="164"/>
        <v>9.3426077157304555E-2</v>
      </c>
      <c r="U983" s="75"/>
      <c r="V983" s="75"/>
      <c r="W983" s="75"/>
      <c r="X983" s="75"/>
      <c r="Y983" s="75"/>
      <c r="Z983" s="75"/>
      <c r="AA983" s="75"/>
      <c r="AB983" s="75"/>
      <c r="AC983" s="75"/>
      <c r="AE983" s="75"/>
      <c r="AF983" s="75"/>
      <c r="AG983" s="75"/>
      <c r="AH983" s="75"/>
      <c r="AI983" s="75"/>
      <c r="AJ983" s="75"/>
      <c r="AK983" s="75"/>
      <c r="AL983" s="75"/>
      <c r="AM983" s="75"/>
      <c r="AO983" s="75"/>
      <c r="AP983" s="75"/>
      <c r="AQ983" s="75"/>
      <c r="AR983" s="75"/>
      <c r="AS983" s="75"/>
      <c r="AT983" s="75"/>
      <c r="AU983" s="75"/>
      <c r="AV983" s="75"/>
      <c r="AW983" s="75"/>
    </row>
    <row r="984" spans="1:49">
      <c r="A984" s="69">
        <v>39295</v>
      </c>
      <c r="B984" s="82">
        <v>1.4999999999999999E-2</v>
      </c>
      <c r="C984" s="65">
        <v>2.0955999999999995E-2</v>
      </c>
      <c r="D984" s="65">
        <v>4.1999999999999997E-3</v>
      </c>
      <c r="E984" s="65">
        <v>4.8249999999999994E-3</v>
      </c>
      <c r="F984" s="65">
        <v>5.0499999999999998E-3</v>
      </c>
      <c r="G984" s="65">
        <v>4.9375E-3</v>
      </c>
      <c r="H984" s="65">
        <v>5.1999999999999998E-3</v>
      </c>
      <c r="I984" s="65">
        <f t="shared" si="165"/>
        <v>1.0800000000000001E-2</v>
      </c>
      <c r="J984" s="65">
        <f t="shared" si="158"/>
        <v>1.0062499999999999E-2</v>
      </c>
      <c r="K984" s="65">
        <f t="shared" si="159"/>
        <v>1.5755999999999996E-2</v>
      </c>
      <c r="L984" s="73">
        <f t="shared" si="166"/>
        <v>0.15133003393174094</v>
      </c>
      <c r="M984" s="73">
        <f t="shared" si="167"/>
        <v>5.04E-2</v>
      </c>
      <c r="N984" s="73">
        <f t="shared" si="160"/>
        <v>5.9249999999999997E-2</v>
      </c>
      <c r="O984" s="74">
        <f t="shared" si="168"/>
        <v>0.10093003393174094</v>
      </c>
      <c r="P984" s="73">
        <f t="shared" si="161"/>
        <v>9.208003393174094E-2</v>
      </c>
      <c r="Q984" s="73">
        <f t="shared" si="162"/>
        <v>0.14898684287768416</v>
      </c>
      <c r="R984" s="73">
        <f t="shared" si="163"/>
        <v>6.2399999999999997E-2</v>
      </c>
      <c r="S984" s="74">
        <f t="shared" si="164"/>
        <v>8.6586842877684159E-2</v>
      </c>
      <c r="U984" s="75"/>
      <c r="V984" s="75"/>
      <c r="W984" s="75"/>
      <c r="X984" s="75"/>
      <c r="Y984" s="75"/>
      <c r="Z984" s="75"/>
      <c r="AA984" s="75"/>
      <c r="AB984" s="75"/>
      <c r="AC984" s="75"/>
      <c r="AE984" s="75"/>
      <c r="AF984" s="75"/>
      <c r="AG984" s="75"/>
      <c r="AH984" s="75"/>
      <c r="AI984" s="75"/>
      <c r="AJ984" s="75"/>
      <c r="AK984" s="75"/>
      <c r="AL984" s="75"/>
      <c r="AM984" s="75"/>
      <c r="AO984" s="75"/>
      <c r="AP984" s="75"/>
      <c r="AQ984" s="75"/>
      <c r="AR984" s="75"/>
      <c r="AS984" s="75"/>
      <c r="AT984" s="75"/>
      <c r="AU984" s="75"/>
      <c r="AV984" s="75"/>
      <c r="AW984" s="75"/>
    </row>
    <row r="985" spans="1:49">
      <c r="A985" s="69">
        <v>39326</v>
      </c>
      <c r="B985" s="82">
        <v>3.7400000000000003E-2</v>
      </c>
      <c r="C985" s="65">
        <v>3.5427E-2</v>
      </c>
      <c r="D985" s="65">
        <v>3.7000000000000002E-3</v>
      </c>
      <c r="E985" s="65">
        <v>4.783333333333333E-3</v>
      </c>
      <c r="F985" s="65">
        <v>5.0166666666666658E-3</v>
      </c>
      <c r="G985" s="65">
        <v>4.8999999999999998E-3</v>
      </c>
      <c r="H985" s="65">
        <v>5.1500000000000001E-3</v>
      </c>
      <c r="I985" s="65">
        <f t="shared" si="165"/>
        <v>3.3700000000000001E-2</v>
      </c>
      <c r="J985" s="65">
        <f t="shared" si="158"/>
        <v>3.2500000000000001E-2</v>
      </c>
      <c r="K985" s="65">
        <f t="shared" si="159"/>
        <v>3.0276999999999998E-2</v>
      </c>
      <c r="L985" s="73">
        <f t="shared" si="166"/>
        <v>0.16434955858918698</v>
      </c>
      <c r="M985" s="73">
        <f t="shared" si="167"/>
        <v>4.4400000000000002E-2</v>
      </c>
      <c r="N985" s="73">
        <f t="shared" si="160"/>
        <v>5.8799999999999998E-2</v>
      </c>
      <c r="O985" s="74">
        <f t="shared" si="168"/>
        <v>0.11994955858918699</v>
      </c>
      <c r="P985" s="73">
        <f t="shared" si="161"/>
        <v>0.10554955858918699</v>
      </c>
      <c r="Q985" s="73">
        <f t="shared" si="162"/>
        <v>0.21071238824502192</v>
      </c>
      <c r="R985" s="73">
        <f t="shared" si="163"/>
        <v>6.1800000000000001E-2</v>
      </c>
      <c r="S985" s="74">
        <f t="shared" si="164"/>
        <v>0.14891238824502193</v>
      </c>
      <c r="U985" s="75"/>
      <c r="V985" s="75"/>
      <c r="W985" s="75"/>
      <c r="X985" s="75"/>
      <c r="Y985" s="75"/>
      <c r="Z985" s="75"/>
      <c r="AA985" s="75"/>
      <c r="AB985" s="75"/>
      <c r="AC985" s="75"/>
      <c r="AE985" s="75"/>
      <c r="AF985" s="75"/>
      <c r="AG985" s="75"/>
      <c r="AH985" s="75"/>
      <c r="AI985" s="75"/>
      <c r="AJ985" s="75"/>
      <c r="AK985" s="75"/>
      <c r="AL985" s="75"/>
      <c r="AM985" s="75"/>
      <c r="AO985" s="75"/>
      <c r="AP985" s="75"/>
      <c r="AQ985" s="75"/>
      <c r="AR985" s="75"/>
      <c r="AS985" s="75"/>
      <c r="AT985" s="75"/>
      <c r="AU985" s="75"/>
      <c r="AV985" s="75"/>
      <c r="AW985" s="75"/>
    </row>
    <row r="986" spans="1:49">
      <c r="A986" s="69">
        <v>39356</v>
      </c>
      <c r="B986" s="82">
        <v>1.5900000000000001E-2</v>
      </c>
      <c r="C986" s="65">
        <v>6.8641000000000008E-2</v>
      </c>
      <c r="D986" s="65">
        <v>4.3E-3</v>
      </c>
      <c r="E986" s="65">
        <v>4.7166666666666668E-3</v>
      </c>
      <c r="F986" s="65">
        <v>4.9500000000000004E-3</v>
      </c>
      <c r="G986" s="65">
        <v>4.8333333333333336E-3</v>
      </c>
      <c r="H986" s="65">
        <v>5.0916666666666662E-3</v>
      </c>
      <c r="I986" s="65">
        <f t="shared" si="165"/>
        <v>1.1600000000000001E-2</v>
      </c>
      <c r="J986" s="65">
        <f t="shared" si="158"/>
        <v>1.1066666666666667E-2</v>
      </c>
      <c r="K986" s="65">
        <f t="shared" si="159"/>
        <v>6.3549333333333347E-2</v>
      </c>
      <c r="L986" s="73">
        <f t="shared" si="166"/>
        <v>0.14551880357423475</v>
      </c>
      <c r="M986" s="73">
        <f t="shared" si="167"/>
        <v>5.16E-2</v>
      </c>
      <c r="N986" s="73">
        <f t="shared" si="160"/>
        <v>5.8000000000000003E-2</v>
      </c>
      <c r="O986" s="74">
        <f t="shared" si="168"/>
        <v>9.3918803574234738E-2</v>
      </c>
      <c r="P986" s="73">
        <f t="shared" si="161"/>
        <v>8.7518803574234749E-2</v>
      </c>
      <c r="Q986" s="73">
        <f t="shared" si="162"/>
        <v>0.22517522985849681</v>
      </c>
      <c r="R986" s="73">
        <f t="shared" si="163"/>
        <v>6.1099999999999995E-2</v>
      </c>
      <c r="S986" s="74">
        <f t="shared" si="164"/>
        <v>0.16407522985849682</v>
      </c>
      <c r="U986" s="75"/>
      <c r="V986" s="75"/>
      <c r="W986" s="75"/>
      <c r="X986" s="75"/>
      <c r="Y986" s="75"/>
      <c r="Z986" s="75"/>
      <c r="AA986" s="75"/>
      <c r="AB986" s="75"/>
      <c r="AC986" s="75"/>
      <c r="AE986" s="75"/>
      <c r="AF986" s="75"/>
      <c r="AG986" s="75"/>
      <c r="AH986" s="75"/>
      <c r="AI986" s="75"/>
      <c r="AJ986" s="75"/>
      <c r="AK986" s="75"/>
      <c r="AL986" s="75"/>
      <c r="AM986" s="75"/>
      <c r="AO986" s="75"/>
      <c r="AP986" s="75"/>
      <c r="AQ986" s="75"/>
      <c r="AR986" s="75"/>
      <c r="AS986" s="75"/>
      <c r="AT986" s="75"/>
      <c r="AU986" s="75"/>
      <c r="AV986" s="75"/>
      <c r="AW986" s="75"/>
    </row>
    <row r="987" spans="1:49">
      <c r="A987" s="69">
        <v>39387</v>
      </c>
      <c r="B987" s="82">
        <v>-4.1799999999999997E-2</v>
      </c>
      <c r="C987" s="65">
        <v>3.405E-3</v>
      </c>
      <c r="D987" s="65">
        <v>3.8999999999999994E-3</v>
      </c>
      <c r="E987" s="65">
        <v>4.5333333333333337E-3</v>
      </c>
      <c r="F987" s="65">
        <v>4.816666666666667E-3</v>
      </c>
      <c r="G987" s="65">
        <v>4.6750000000000003E-3</v>
      </c>
      <c r="H987" s="65">
        <v>4.9750000000000003E-3</v>
      </c>
      <c r="I987" s="65">
        <f t="shared" si="165"/>
        <v>-4.5699999999999998E-2</v>
      </c>
      <c r="J987" s="65">
        <f t="shared" si="158"/>
        <v>-4.6474999999999995E-2</v>
      </c>
      <c r="K987" s="65">
        <f t="shared" si="159"/>
        <v>-1.5700000000000002E-3</v>
      </c>
      <c r="L987" s="73">
        <f t="shared" si="166"/>
        <v>7.7169889680895443E-2</v>
      </c>
      <c r="M987" s="73">
        <f t="shared" si="167"/>
        <v>4.6799999999999994E-2</v>
      </c>
      <c r="N987" s="73">
        <f t="shared" si="160"/>
        <v>5.6100000000000004E-2</v>
      </c>
      <c r="O987" s="74">
        <f t="shared" si="168"/>
        <v>3.0369889680895448E-2</v>
      </c>
      <c r="P987" s="73">
        <f t="shared" si="161"/>
        <v>2.1069889680895439E-2</v>
      </c>
      <c r="Q987" s="73">
        <f t="shared" si="162"/>
        <v>0.2035842310505287</v>
      </c>
      <c r="R987" s="73">
        <f t="shared" si="163"/>
        <v>5.9700000000000003E-2</v>
      </c>
      <c r="S987" s="74">
        <f t="shared" si="164"/>
        <v>0.14388423105052869</v>
      </c>
      <c r="U987" s="75"/>
      <c r="V987" s="75"/>
      <c r="W987" s="75"/>
      <c r="X987" s="75"/>
      <c r="Y987" s="75"/>
      <c r="Z987" s="75"/>
      <c r="AA987" s="75"/>
      <c r="AB987" s="75"/>
      <c r="AC987" s="75"/>
      <c r="AE987" s="75"/>
      <c r="AF987" s="75"/>
      <c r="AG987" s="75"/>
      <c r="AH987" s="75"/>
      <c r="AI987" s="75"/>
      <c r="AJ987" s="75"/>
      <c r="AK987" s="75"/>
      <c r="AL987" s="75"/>
      <c r="AM987" s="75"/>
      <c r="AO987" s="75"/>
      <c r="AP987" s="75"/>
      <c r="AQ987" s="75"/>
      <c r="AR987" s="75"/>
      <c r="AS987" s="75"/>
      <c r="AT987" s="75"/>
      <c r="AU987" s="75"/>
      <c r="AV987" s="75"/>
      <c r="AW987" s="75"/>
    </row>
    <row r="988" spans="1:49">
      <c r="A988" s="69">
        <v>39417</v>
      </c>
      <c r="B988" s="82">
        <v>-6.8999999999999999E-3</v>
      </c>
      <c r="C988" s="65">
        <v>2.7539999999999999E-3</v>
      </c>
      <c r="D988" s="65">
        <v>3.7000000000000002E-3</v>
      </c>
      <c r="E988" s="65">
        <v>4.5750000000000001E-3</v>
      </c>
      <c r="F988" s="65">
        <v>4.9249999999999997E-3</v>
      </c>
      <c r="G988" s="65">
        <v>4.7499999999999999E-3</v>
      </c>
      <c r="H988" s="65">
        <v>5.1333333333333335E-3</v>
      </c>
      <c r="I988" s="65">
        <f t="shared" si="165"/>
        <v>-1.06E-2</v>
      </c>
      <c r="J988" s="65">
        <f t="shared" si="158"/>
        <v>-1.1650000000000001E-2</v>
      </c>
      <c r="K988" s="65">
        <f t="shared" si="159"/>
        <v>-2.3793333333333336E-3</v>
      </c>
      <c r="L988" s="73">
        <f t="shared" si="166"/>
        <v>5.4967867299897888E-2</v>
      </c>
      <c r="M988" s="73">
        <f t="shared" si="167"/>
        <v>4.4400000000000002E-2</v>
      </c>
      <c r="N988" s="73">
        <f t="shared" si="160"/>
        <v>5.6999999999999995E-2</v>
      </c>
      <c r="O988" s="74">
        <f t="shared" si="168"/>
        <v>1.0567867299897886E-2</v>
      </c>
      <c r="P988" s="73">
        <f t="shared" si="161"/>
        <v>-2.0321327001021072E-3</v>
      </c>
      <c r="Q988" s="73">
        <f t="shared" si="162"/>
        <v>0.19280354256040533</v>
      </c>
      <c r="R988" s="73">
        <f t="shared" si="163"/>
        <v>6.1600000000000002E-2</v>
      </c>
      <c r="S988" s="74">
        <f t="shared" si="164"/>
        <v>0.13120354256040534</v>
      </c>
      <c r="U988" s="75"/>
      <c r="V988" s="75"/>
      <c r="W988" s="75"/>
      <c r="X988" s="75"/>
      <c r="Y988" s="75"/>
      <c r="Z988" s="75"/>
      <c r="AA988" s="75"/>
      <c r="AB988" s="75"/>
      <c r="AC988" s="75"/>
      <c r="AE988" s="75"/>
      <c r="AF988" s="75"/>
      <c r="AG988" s="75"/>
      <c r="AH988" s="75"/>
      <c r="AI988" s="75"/>
      <c r="AJ988" s="75"/>
      <c r="AK988" s="75"/>
      <c r="AL988" s="75"/>
      <c r="AM988" s="75"/>
      <c r="AO988" s="75"/>
      <c r="AP988" s="75"/>
      <c r="AQ988" s="75"/>
      <c r="AR988" s="75"/>
      <c r="AS988" s="75"/>
      <c r="AT988" s="75"/>
      <c r="AU988" s="75"/>
      <c r="AV988" s="75"/>
      <c r="AW988" s="75"/>
    </row>
    <row r="989" spans="1:49">
      <c r="A989" s="69">
        <v>39448</v>
      </c>
      <c r="B989" s="82">
        <v>-0.06</v>
      </c>
      <c r="C989" s="65">
        <v>-6.8132999999999999E-2</v>
      </c>
      <c r="D989" s="65">
        <v>4.0000000000000001E-3</v>
      </c>
      <c r="E989" s="65">
        <v>4.4416666666666667E-3</v>
      </c>
      <c r="F989" s="65">
        <v>4.816666666666667E-3</v>
      </c>
      <c r="G989" s="65">
        <v>4.6291666666666668E-3</v>
      </c>
      <c r="H989" s="65">
        <v>5.0166666666666658E-3</v>
      </c>
      <c r="I989" s="65">
        <f t="shared" si="165"/>
        <v>-6.4000000000000001E-2</v>
      </c>
      <c r="J989" s="65">
        <f t="shared" ref="J989:J1052" si="169">B989-G989</f>
        <v>-6.4629166666666668E-2</v>
      </c>
      <c r="K989" s="65">
        <f t="shared" ref="K989:K1052" si="170">$C989-H989</f>
        <v>-7.3149666666666668E-2</v>
      </c>
      <c r="L989" s="73">
        <f t="shared" si="166"/>
        <v>-2.3081671498468737E-2</v>
      </c>
      <c r="M989" s="73">
        <f t="shared" si="167"/>
        <v>4.8000000000000001E-2</v>
      </c>
      <c r="N989" s="73">
        <f t="shared" si="160"/>
        <v>5.5550000000000002E-2</v>
      </c>
      <c r="O989" s="74">
        <f t="shared" si="168"/>
        <v>-7.1081671498468738E-2</v>
      </c>
      <c r="P989" s="73">
        <f t="shared" si="161"/>
        <v>-7.8631671498468739E-2</v>
      </c>
      <c r="Q989" s="73">
        <f t="shared" si="162"/>
        <v>0.11279616965152228</v>
      </c>
      <c r="R989" s="73">
        <f t="shared" si="163"/>
        <v>6.019999999999999E-2</v>
      </c>
      <c r="S989" s="74">
        <f t="shared" si="164"/>
        <v>5.2596169651522293E-2</v>
      </c>
      <c r="U989" s="75"/>
      <c r="V989" s="75"/>
      <c r="W989" s="75"/>
      <c r="X989" s="75"/>
      <c r="Y989" s="75"/>
      <c r="Z989" s="75"/>
      <c r="AA989" s="75"/>
      <c r="AB989" s="75"/>
      <c r="AC989" s="75"/>
      <c r="AE989" s="75"/>
      <c r="AF989" s="75"/>
      <c r="AG989" s="75"/>
      <c r="AH989" s="75"/>
      <c r="AI989" s="75"/>
      <c r="AJ989" s="75"/>
      <c r="AK989" s="75"/>
      <c r="AL989" s="75"/>
      <c r="AM989" s="75"/>
      <c r="AO989" s="75"/>
      <c r="AP989" s="75"/>
      <c r="AQ989" s="75"/>
      <c r="AR989" s="75"/>
      <c r="AS989" s="75"/>
      <c r="AT989" s="75"/>
      <c r="AU989" s="75"/>
      <c r="AV989" s="75"/>
      <c r="AW989" s="75"/>
    </row>
    <row r="990" spans="1:49">
      <c r="A990" s="69">
        <v>39479</v>
      </c>
      <c r="B990" s="82">
        <v>-3.2500000000000001E-2</v>
      </c>
      <c r="C990" s="65">
        <v>-4.9955999999999993E-2</v>
      </c>
      <c r="D990" s="65">
        <v>3.3999999999999998E-3</v>
      </c>
      <c r="E990" s="65">
        <v>4.6083333333333341E-3</v>
      </c>
      <c r="F990" s="65">
        <v>4.9750000000000003E-3</v>
      </c>
      <c r="G990" s="65">
        <v>4.7916666666666672E-3</v>
      </c>
      <c r="H990" s="65">
        <v>5.1749999999999999E-3</v>
      </c>
      <c r="I990" s="65">
        <f t="shared" si="165"/>
        <v>-3.5900000000000001E-2</v>
      </c>
      <c r="J990" s="65">
        <f t="shared" si="169"/>
        <v>-3.7291666666666667E-2</v>
      </c>
      <c r="K990" s="65">
        <f t="shared" si="170"/>
        <v>-5.5130999999999993E-2</v>
      </c>
      <c r="L990" s="73">
        <f t="shared" si="166"/>
        <v>-3.5935860031383715E-2</v>
      </c>
      <c r="M990" s="73">
        <f t="shared" si="167"/>
        <v>4.0799999999999996E-2</v>
      </c>
      <c r="N990" s="73">
        <f t="shared" si="160"/>
        <v>5.7500000000000009E-2</v>
      </c>
      <c r="O990" s="74">
        <f t="shared" si="168"/>
        <v>-7.6735860031383718E-2</v>
      </c>
      <c r="P990" s="73">
        <f t="shared" si="161"/>
        <v>-9.3435860031383725E-2</v>
      </c>
      <c r="Q990" s="73">
        <f t="shared" si="162"/>
        <v>6.5353291934815427E-3</v>
      </c>
      <c r="R990" s="73">
        <f t="shared" si="163"/>
        <v>6.2100000000000002E-2</v>
      </c>
      <c r="S990" s="74">
        <f t="shared" si="164"/>
        <v>-5.556467080651846E-2</v>
      </c>
      <c r="U990" s="75"/>
      <c r="V990" s="75"/>
      <c r="W990" s="75"/>
      <c r="X990" s="75"/>
      <c r="Y990" s="75"/>
      <c r="Z990" s="75"/>
      <c r="AA990" s="75"/>
      <c r="AB990" s="75"/>
      <c r="AC990" s="75"/>
      <c r="AE990" s="75"/>
      <c r="AF990" s="75"/>
      <c r="AG990" s="75"/>
      <c r="AH990" s="75"/>
      <c r="AI990" s="75"/>
      <c r="AJ990" s="75"/>
      <c r="AK990" s="75"/>
      <c r="AL990" s="75"/>
      <c r="AM990" s="75"/>
      <c r="AO990" s="75"/>
      <c r="AP990" s="75"/>
      <c r="AQ990" s="75"/>
      <c r="AR990" s="75"/>
      <c r="AS990" s="75"/>
      <c r="AT990" s="75"/>
      <c r="AU990" s="75"/>
      <c r="AV990" s="75"/>
      <c r="AW990" s="75"/>
    </row>
    <row r="991" spans="1:49">
      <c r="A991" s="69">
        <v>39508</v>
      </c>
      <c r="B991" s="82">
        <v>-4.3E-3</v>
      </c>
      <c r="C991" s="65">
        <v>1.7056000000000002E-2</v>
      </c>
      <c r="D991" s="65">
        <v>3.7000000000000002E-3</v>
      </c>
      <c r="E991" s="65">
        <v>4.5916666666666666E-3</v>
      </c>
      <c r="F991" s="65">
        <v>4.9166666666666673E-3</v>
      </c>
      <c r="G991" s="65">
        <v>4.754166666666667E-3</v>
      </c>
      <c r="H991" s="65">
        <v>5.1749999999999999E-3</v>
      </c>
      <c r="I991" s="65">
        <f t="shared" si="165"/>
        <v>-8.0000000000000002E-3</v>
      </c>
      <c r="J991" s="65">
        <f t="shared" si="169"/>
        <v>-9.054166666666667E-3</v>
      </c>
      <c r="K991" s="65">
        <f t="shared" si="170"/>
        <v>1.1881000000000003E-2</v>
      </c>
      <c r="L991" s="73">
        <f t="shared" si="166"/>
        <v>-5.0713346354082867E-2</v>
      </c>
      <c r="M991" s="73">
        <f t="shared" si="167"/>
        <v>4.4400000000000002E-2</v>
      </c>
      <c r="N991" s="73">
        <f t="shared" si="160"/>
        <v>5.7050000000000003E-2</v>
      </c>
      <c r="O991" s="74">
        <f t="shared" si="168"/>
        <v>-9.5113346354082862E-2</v>
      </c>
      <c r="P991" s="73">
        <f t="shared" si="161"/>
        <v>-0.10776334635408287</v>
      </c>
      <c r="Q991" s="73">
        <f t="shared" si="162"/>
        <v>-1.6968179731752575E-2</v>
      </c>
      <c r="R991" s="73">
        <f t="shared" si="163"/>
        <v>6.2100000000000002E-2</v>
      </c>
      <c r="S991" s="74">
        <f t="shared" si="164"/>
        <v>-7.9068179731752578E-2</v>
      </c>
      <c r="U991" s="75"/>
      <c r="V991" s="75"/>
      <c r="W991" s="75"/>
      <c r="X991" s="75"/>
      <c r="Y991" s="75"/>
      <c r="Z991" s="75"/>
      <c r="AA991" s="75"/>
      <c r="AB991" s="75"/>
      <c r="AC991" s="75"/>
      <c r="AE991" s="75"/>
      <c r="AF991" s="75"/>
      <c r="AG991" s="75"/>
      <c r="AH991" s="75"/>
      <c r="AI991" s="75"/>
      <c r="AJ991" s="75"/>
      <c r="AK991" s="75"/>
      <c r="AL991" s="75"/>
      <c r="AM991" s="75"/>
      <c r="AO991" s="75"/>
      <c r="AP991" s="75"/>
      <c r="AQ991" s="75"/>
      <c r="AR991" s="75"/>
      <c r="AS991" s="75"/>
      <c r="AT991" s="75"/>
      <c r="AU991" s="75"/>
      <c r="AV991" s="75"/>
      <c r="AW991" s="75"/>
    </row>
    <row r="992" spans="1:49">
      <c r="A992" s="69">
        <v>39539</v>
      </c>
      <c r="B992" s="82">
        <v>4.87E-2</v>
      </c>
      <c r="C992" s="65">
        <v>5.5163000000000004E-2</v>
      </c>
      <c r="D992" s="65">
        <v>3.5000000000000005E-3</v>
      </c>
      <c r="E992" s="65">
        <v>4.6249999999999998E-3</v>
      </c>
      <c r="F992" s="65">
        <v>4.9416666666666663E-3</v>
      </c>
      <c r="G992" s="65">
        <v>4.783333333333333E-3</v>
      </c>
      <c r="H992" s="65">
        <v>5.241666666666667E-3</v>
      </c>
      <c r="I992" s="65">
        <f t="shared" si="165"/>
        <v>4.5199999999999997E-2</v>
      </c>
      <c r="J992" s="65">
        <f t="shared" si="169"/>
        <v>4.3916666666666666E-2</v>
      </c>
      <c r="K992" s="65">
        <f t="shared" si="170"/>
        <v>4.9921333333333338E-2</v>
      </c>
      <c r="L992" s="73">
        <f t="shared" si="166"/>
        <v>-4.6713670709113364E-2</v>
      </c>
      <c r="M992" s="73">
        <f t="shared" si="167"/>
        <v>4.200000000000001E-2</v>
      </c>
      <c r="N992" s="73">
        <f t="shared" si="160"/>
        <v>5.7399999999999993E-2</v>
      </c>
      <c r="O992" s="74">
        <f t="shared" si="168"/>
        <v>-8.8713670709113374E-2</v>
      </c>
      <c r="P992" s="73">
        <f t="shared" si="161"/>
        <v>-0.10411367070911336</v>
      </c>
      <c r="Q992" s="73">
        <f t="shared" si="162"/>
        <v>-6.2276784490435944E-3</v>
      </c>
      <c r="R992" s="73">
        <f t="shared" si="163"/>
        <v>6.2900000000000011E-2</v>
      </c>
      <c r="S992" s="74">
        <f t="shared" si="164"/>
        <v>-6.9127678449043606E-2</v>
      </c>
      <c r="U992" s="75"/>
      <c r="V992" s="75"/>
      <c r="W992" s="75"/>
      <c r="X992" s="75"/>
      <c r="Y992" s="75"/>
      <c r="Z992" s="75"/>
      <c r="AA992" s="75"/>
      <c r="AB992" s="75"/>
      <c r="AC992" s="75"/>
      <c r="AE992" s="75"/>
      <c r="AF992" s="75"/>
      <c r="AG992" s="75"/>
      <c r="AH992" s="75"/>
      <c r="AI992" s="75"/>
      <c r="AJ992" s="75"/>
      <c r="AK992" s="75"/>
      <c r="AL992" s="75"/>
      <c r="AM992" s="75"/>
      <c r="AO992" s="75"/>
      <c r="AP992" s="75"/>
      <c r="AQ992" s="75"/>
      <c r="AR992" s="75"/>
      <c r="AS992" s="75"/>
      <c r="AT992" s="75"/>
      <c r="AU992" s="75"/>
      <c r="AV992" s="75"/>
      <c r="AW992" s="75"/>
    </row>
    <row r="993" spans="1:49">
      <c r="A993" s="69">
        <v>39569</v>
      </c>
      <c r="B993" s="82">
        <v>1.2999999999999999E-2</v>
      </c>
      <c r="C993" s="65">
        <v>3.1987000000000002E-2</v>
      </c>
      <c r="D993" s="65">
        <v>3.7000000000000002E-3</v>
      </c>
      <c r="E993" s="65">
        <v>4.6416666666666663E-3</v>
      </c>
      <c r="F993" s="65">
        <v>5.0000000000000001E-3</v>
      </c>
      <c r="G993" s="65">
        <v>4.8208333333333332E-3</v>
      </c>
      <c r="H993" s="65">
        <v>5.2249999999999996E-3</v>
      </c>
      <c r="I993" s="65">
        <f t="shared" si="165"/>
        <v>9.2999999999999992E-3</v>
      </c>
      <c r="J993" s="65">
        <f t="shared" si="169"/>
        <v>8.1791666666666662E-3</v>
      </c>
      <c r="K993" s="65">
        <f t="shared" si="170"/>
        <v>2.6762000000000001E-2</v>
      </c>
      <c r="L993" s="73">
        <f t="shared" si="166"/>
        <v>-6.6886605883014316E-2</v>
      </c>
      <c r="M993" s="73">
        <f t="shared" si="167"/>
        <v>4.4400000000000002E-2</v>
      </c>
      <c r="N993" s="73">
        <f t="shared" si="160"/>
        <v>5.7849999999999999E-2</v>
      </c>
      <c r="O993" s="74">
        <f t="shared" si="168"/>
        <v>-0.11128660588301431</v>
      </c>
      <c r="P993" s="73">
        <f t="shared" si="161"/>
        <v>-0.12473660588301431</v>
      </c>
      <c r="Q993" s="73">
        <f t="shared" si="162"/>
        <v>2.0310618667363167E-2</v>
      </c>
      <c r="R993" s="73">
        <f t="shared" si="163"/>
        <v>6.2699999999999992E-2</v>
      </c>
      <c r="S993" s="74">
        <f t="shared" si="164"/>
        <v>-4.2389381332636825E-2</v>
      </c>
      <c r="U993" s="75"/>
      <c r="V993" s="75"/>
      <c r="W993" s="75"/>
      <c r="X993" s="75"/>
      <c r="Y993" s="75"/>
      <c r="Z993" s="75"/>
      <c r="AA993" s="75"/>
      <c r="AB993" s="75"/>
      <c r="AC993" s="75"/>
      <c r="AE993" s="75"/>
      <c r="AF993" s="75"/>
      <c r="AG993" s="75"/>
      <c r="AH993" s="75"/>
      <c r="AI993" s="75"/>
      <c r="AJ993" s="75"/>
      <c r="AK993" s="75"/>
      <c r="AL993" s="75"/>
      <c r="AM993" s="75"/>
      <c r="AO993" s="75"/>
      <c r="AP993" s="75"/>
      <c r="AQ993" s="75"/>
      <c r="AR993" s="75"/>
      <c r="AS993" s="75"/>
      <c r="AT993" s="75"/>
      <c r="AU993" s="75"/>
      <c r="AV993" s="75"/>
      <c r="AW993" s="75"/>
    </row>
    <row r="994" spans="1:49">
      <c r="A994" s="69">
        <v>39600</v>
      </c>
      <c r="B994" s="82">
        <v>-8.43E-2</v>
      </c>
      <c r="C994" s="65">
        <v>-8.6680000000000004E-3</v>
      </c>
      <c r="D994" s="65">
        <v>4.0000000000000001E-3</v>
      </c>
      <c r="E994" s="65">
        <v>4.7333333333333333E-3</v>
      </c>
      <c r="F994" s="65">
        <v>5.0916666666666662E-3</v>
      </c>
      <c r="G994" s="65">
        <v>4.9124999999999993E-3</v>
      </c>
      <c r="H994" s="65">
        <v>5.3166666666666666E-3</v>
      </c>
      <c r="I994" s="65">
        <f t="shared" si="165"/>
        <v>-8.8300000000000003E-2</v>
      </c>
      <c r="J994" s="65">
        <f t="shared" si="169"/>
        <v>-8.92125E-2</v>
      </c>
      <c r="K994" s="65">
        <f t="shared" si="170"/>
        <v>-1.3984666666666666E-2</v>
      </c>
      <c r="L994" s="73">
        <f t="shared" si="166"/>
        <v>-0.13112473561834059</v>
      </c>
      <c r="M994" s="73">
        <f t="shared" si="167"/>
        <v>4.8000000000000001E-2</v>
      </c>
      <c r="N994" s="73">
        <f t="shared" si="160"/>
        <v>5.8949999999999989E-2</v>
      </c>
      <c r="O994" s="74">
        <f t="shared" si="168"/>
        <v>-0.17912473561834058</v>
      </c>
      <c r="P994" s="73">
        <f t="shared" si="161"/>
        <v>-0.1900747356183406</v>
      </c>
      <c r="Q994" s="73">
        <f t="shared" si="162"/>
        <v>6.5398082562132309E-2</v>
      </c>
      <c r="R994" s="73">
        <f t="shared" si="163"/>
        <v>6.3799999999999996E-2</v>
      </c>
      <c r="S994" s="74">
        <f t="shared" si="164"/>
        <v>1.5980825621323136E-3</v>
      </c>
      <c r="U994" s="75"/>
      <c r="V994" s="75"/>
      <c r="W994" s="75"/>
      <c r="X994" s="75"/>
      <c r="Y994" s="75"/>
      <c r="Z994" s="75"/>
      <c r="AA994" s="75"/>
      <c r="AB994" s="75"/>
      <c r="AC994" s="75"/>
      <c r="AE994" s="75"/>
      <c r="AF994" s="75"/>
      <c r="AG994" s="75"/>
      <c r="AH994" s="75"/>
      <c r="AI994" s="75"/>
      <c r="AJ994" s="75"/>
      <c r="AK994" s="75"/>
      <c r="AL994" s="75"/>
      <c r="AM994" s="75"/>
      <c r="AO994" s="75"/>
      <c r="AP994" s="75"/>
      <c r="AQ994" s="75"/>
      <c r="AR994" s="75"/>
      <c r="AS994" s="75"/>
      <c r="AT994" s="75"/>
      <c r="AU994" s="75"/>
      <c r="AV994" s="75"/>
      <c r="AW994" s="75"/>
    </row>
    <row r="995" spans="1:49">
      <c r="A995" s="69">
        <v>39630</v>
      </c>
      <c r="B995" s="82">
        <v>-8.3999999999999995E-3</v>
      </c>
      <c r="C995" s="65">
        <v>-6.1108000000000003E-2</v>
      </c>
      <c r="D995" s="65">
        <v>3.8999999999999994E-3</v>
      </c>
      <c r="E995" s="65">
        <v>4.725E-3</v>
      </c>
      <c r="F995" s="65">
        <v>5.0416666666666665E-3</v>
      </c>
      <c r="G995" s="65">
        <v>4.8833333333333333E-3</v>
      </c>
      <c r="H995" s="65">
        <v>5.3333333333333332E-3</v>
      </c>
      <c r="I995" s="65">
        <f t="shared" si="165"/>
        <v>-1.2299999999999998E-2</v>
      </c>
      <c r="J995" s="65">
        <f t="shared" si="169"/>
        <v>-1.3283333333333333E-2</v>
      </c>
      <c r="K995" s="65">
        <f t="shared" si="170"/>
        <v>-6.6441333333333338E-2</v>
      </c>
      <c r="L995" s="73">
        <f t="shared" si="166"/>
        <v>-0.11085994617043016</v>
      </c>
      <c r="M995" s="73">
        <f t="shared" si="167"/>
        <v>4.6799999999999994E-2</v>
      </c>
      <c r="N995" s="73">
        <f t="shared" si="160"/>
        <v>5.8599999999999999E-2</v>
      </c>
      <c r="O995" s="74">
        <f t="shared" si="168"/>
        <v>-0.15765994617043017</v>
      </c>
      <c r="P995" s="73">
        <f t="shared" si="161"/>
        <v>-0.16945994617043014</v>
      </c>
      <c r="Q995" s="73">
        <f t="shared" si="162"/>
        <v>3.7289711378967638E-2</v>
      </c>
      <c r="R995" s="73">
        <f t="shared" si="163"/>
        <v>6.4000000000000001E-2</v>
      </c>
      <c r="S995" s="74">
        <f t="shared" si="164"/>
        <v>-2.6710288621032363E-2</v>
      </c>
      <c r="U995" s="75"/>
      <c r="V995" s="75"/>
      <c r="W995" s="75"/>
      <c r="X995" s="75"/>
      <c r="Y995" s="75"/>
      <c r="Z995" s="75"/>
      <c r="AA995" s="75"/>
      <c r="AB995" s="75"/>
      <c r="AC995" s="75"/>
      <c r="AE995" s="75"/>
      <c r="AF995" s="75"/>
      <c r="AG995" s="75"/>
      <c r="AH995" s="75"/>
      <c r="AI995" s="75"/>
      <c r="AJ995" s="75"/>
      <c r="AK995" s="75"/>
      <c r="AL995" s="75"/>
      <c r="AM995" s="75"/>
      <c r="AO995" s="75"/>
      <c r="AP995" s="75"/>
      <c r="AQ995" s="75"/>
      <c r="AR995" s="75"/>
      <c r="AS995" s="75"/>
      <c r="AT995" s="75"/>
      <c r="AU995" s="75"/>
      <c r="AV995" s="75"/>
      <c r="AW995" s="75"/>
    </row>
    <row r="996" spans="1:49">
      <c r="A996" s="69">
        <v>39661</v>
      </c>
      <c r="B996" s="82">
        <v>1.4500000000000001E-2</v>
      </c>
      <c r="C996" s="65">
        <v>-1.6601999999999999E-2</v>
      </c>
      <c r="D996" s="65">
        <v>3.5999999999999999E-3</v>
      </c>
      <c r="E996" s="65">
        <v>4.6999999999999993E-3</v>
      </c>
      <c r="F996" s="65">
        <v>5.0083333333333334E-3</v>
      </c>
      <c r="G996" s="65">
        <v>4.8541666666666664E-3</v>
      </c>
      <c r="H996" s="65">
        <v>5.3083333333333342E-3</v>
      </c>
      <c r="I996" s="65">
        <f t="shared" si="165"/>
        <v>1.09E-2</v>
      </c>
      <c r="J996" s="65">
        <f t="shared" si="169"/>
        <v>9.6458333333333344E-3</v>
      </c>
      <c r="K996" s="65">
        <f t="shared" si="170"/>
        <v>-2.1910333333333334E-2</v>
      </c>
      <c r="L996" s="73">
        <f t="shared" si="166"/>
        <v>-0.11129794619694688</v>
      </c>
      <c r="M996" s="73">
        <f t="shared" si="167"/>
        <v>4.3200000000000002E-2</v>
      </c>
      <c r="N996" s="73">
        <f t="shared" si="160"/>
        <v>5.8249999999999996E-2</v>
      </c>
      <c r="O996" s="74">
        <f t="shared" si="168"/>
        <v>-0.1544979461969469</v>
      </c>
      <c r="P996" s="73">
        <f t="shared" si="161"/>
        <v>-0.16954794619694688</v>
      </c>
      <c r="Q996" s="73">
        <f t="shared" si="162"/>
        <v>-8.6915832743617027E-4</v>
      </c>
      <c r="R996" s="73">
        <f t="shared" si="163"/>
        <v>6.3700000000000007E-2</v>
      </c>
      <c r="S996" s="74">
        <f t="shared" si="164"/>
        <v>-6.4569158327436177E-2</v>
      </c>
      <c r="U996" s="75"/>
      <c r="V996" s="75"/>
      <c r="W996" s="75"/>
      <c r="X996" s="75"/>
      <c r="Y996" s="75"/>
      <c r="Z996" s="75"/>
      <c r="AA996" s="75"/>
      <c r="AB996" s="75"/>
      <c r="AC996" s="75"/>
      <c r="AE996" s="75"/>
      <c r="AF996" s="75"/>
      <c r="AG996" s="75"/>
      <c r="AH996" s="75"/>
      <c r="AI996" s="75"/>
      <c r="AJ996" s="75"/>
      <c r="AK996" s="75"/>
      <c r="AL996" s="75"/>
      <c r="AM996" s="75"/>
      <c r="AO996" s="75"/>
      <c r="AP996" s="75"/>
      <c r="AQ996" s="75"/>
      <c r="AR996" s="75"/>
      <c r="AS996" s="75"/>
      <c r="AT996" s="75"/>
      <c r="AU996" s="75"/>
      <c r="AV996" s="75"/>
      <c r="AW996" s="75"/>
    </row>
    <row r="997" spans="1:49">
      <c r="A997" s="69">
        <v>39692</v>
      </c>
      <c r="B997" s="82">
        <v>-8.9099999999999999E-2</v>
      </c>
      <c r="C997" s="65">
        <v>-0.11482300000000001</v>
      </c>
      <c r="D997" s="65">
        <v>3.8999999999999994E-3</v>
      </c>
      <c r="E997" s="65">
        <v>4.7083333333333335E-3</v>
      </c>
      <c r="F997" s="65">
        <v>5.0250000000000008E-3</v>
      </c>
      <c r="G997" s="65">
        <v>4.8666666666666667E-3</v>
      </c>
      <c r="H997" s="65">
        <v>5.4083333333333336E-3</v>
      </c>
      <c r="I997" s="65">
        <f t="shared" si="165"/>
        <v>-9.2999999999999999E-2</v>
      </c>
      <c r="J997" s="65">
        <f t="shared" si="169"/>
        <v>-9.3966666666666671E-2</v>
      </c>
      <c r="K997" s="65">
        <f t="shared" si="170"/>
        <v>-0.12023133333333334</v>
      </c>
      <c r="L997" s="73">
        <f t="shared" si="166"/>
        <v>-0.21966579833313959</v>
      </c>
      <c r="M997" s="73">
        <f t="shared" si="167"/>
        <v>4.6799999999999994E-2</v>
      </c>
      <c r="N997" s="73">
        <f t="shared" si="160"/>
        <v>5.8400000000000001E-2</v>
      </c>
      <c r="O997" s="74">
        <f t="shared" si="168"/>
        <v>-0.2664657983331396</v>
      </c>
      <c r="P997" s="73">
        <f t="shared" si="161"/>
        <v>-0.2780657983331396</v>
      </c>
      <c r="Q997" s="73">
        <f t="shared" si="162"/>
        <v>-0.14585225125557366</v>
      </c>
      <c r="R997" s="73">
        <f t="shared" si="163"/>
        <v>6.4899999999999999E-2</v>
      </c>
      <c r="S997" s="74">
        <f t="shared" si="164"/>
        <v>-0.21075225125557367</v>
      </c>
      <c r="U997" s="75"/>
      <c r="V997" s="75"/>
      <c r="W997" s="75"/>
      <c r="X997" s="75"/>
      <c r="Y997" s="75"/>
      <c r="Z997" s="75"/>
      <c r="AA997" s="75"/>
      <c r="AB997" s="75"/>
      <c r="AC997" s="75"/>
      <c r="AE997" s="75"/>
      <c r="AF997" s="75"/>
      <c r="AG997" s="75"/>
      <c r="AH997" s="75"/>
      <c r="AI997" s="75"/>
      <c r="AJ997" s="75"/>
      <c r="AK997" s="75"/>
      <c r="AL997" s="75"/>
      <c r="AM997" s="75"/>
      <c r="AO997" s="75"/>
      <c r="AP997" s="75"/>
      <c r="AQ997" s="75"/>
      <c r="AR997" s="75"/>
      <c r="AS997" s="75"/>
      <c r="AT997" s="75"/>
      <c r="AU997" s="75"/>
      <c r="AV997" s="75"/>
      <c r="AW997" s="75"/>
    </row>
    <row r="998" spans="1:49">
      <c r="A998" s="69">
        <v>39722</v>
      </c>
      <c r="B998" s="82">
        <v>-0.16789999999999999</v>
      </c>
      <c r="C998" s="65">
        <v>-0.116128</v>
      </c>
      <c r="D998" s="65">
        <v>3.7000000000000002E-3</v>
      </c>
      <c r="E998" s="65">
        <v>5.2333333333333329E-3</v>
      </c>
      <c r="F998" s="65">
        <v>5.6583333333333329E-3</v>
      </c>
      <c r="G998" s="65">
        <v>5.4458333333333329E-3</v>
      </c>
      <c r="H998" s="65">
        <v>6.3E-3</v>
      </c>
      <c r="I998" s="65">
        <f t="shared" si="165"/>
        <v>-0.1716</v>
      </c>
      <c r="J998" s="65">
        <f t="shared" si="169"/>
        <v>-0.17334583333333334</v>
      </c>
      <c r="K998" s="65">
        <f t="shared" si="170"/>
        <v>-0.122428</v>
      </c>
      <c r="L998" s="73">
        <f t="shared" si="166"/>
        <v>-0.36084645220297829</v>
      </c>
      <c r="M998" s="73">
        <f t="shared" si="167"/>
        <v>4.4400000000000002E-2</v>
      </c>
      <c r="N998" s="73">
        <f t="shared" si="160"/>
        <v>6.5349999999999991E-2</v>
      </c>
      <c r="O998" s="74">
        <f t="shared" si="168"/>
        <v>-0.40524645220297828</v>
      </c>
      <c r="P998" s="73">
        <f t="shared" si="161"/>
        <v>-0.4261964522029783</v>
      </c>
      <c r="Q998" s="73">
        <f t="shared" si="162"/>
        <v>-0.29353517319826439</v>
      </c>
      <c r="R998" s="73">
        <f t="shared" si="163"/>
        <v>7.5600000000000001E-2</v>
      </c>
      <c r="S998" s="74">
        <f t="shared" si="164"/>
        <v>-0.36913517319826439</v>
      </c>
      <c r="U998" s="75"/>
      <c r="V998" s="75"/>
      <c r="W998" s="75"/>
      <c r="X998" s="75"/>
      <c r="Y998" s="75"/>
      <c r="Z998" s="75"/>
      <c r="AA998" s="75"/>
      <c r="AB998" s="75"/>
      <c r="AC998" s="75"/>
      <c r="AE998" s="75"/>
      <c r="AF998" s="75"/>
      <c r="AG998" s="75"/>
      <c r="AH998" s="75"/>
      <c r="AI998" s="75"/>
      <c r="AJ998" s="75"/>
      <c r="AK998" s="75"/>
      <c r="AL998" s="75"/>
      <c r="AM998" s="75"/>
      <c r="AO998" s="75"/>
      <c r="AP998" s="75"/>
      <c r="AQ998" s="75"/>
      <c r="AR998" s="75"/>
      <c r="AS998" s="75"/>
      <c r="AT998" s="75"/>
      <c r="AU998" s="75"/>
      <c r="AV998" s="75"/>
      <c r="AW998" s="75"/>
    </row>
    <row r="999" spans="1:49">
      <c r="A999" s="69">
        <v>39753</v>
      </c>
      <c r="B999" s="82">
        <v>-7.1800000000000003E-2</v>
      </c>
      <c r="C999" s="65">
        <v>2.7894000000000002E-2</v>
      </c>
      <c r="D999" s="65">
        <v>3.5999999999999999E-3</v>
      </c>
      <c r="E999" s="65">
        <v>5.1000000000000004E-3</v>
      </c>
      <c r="F999" s="65">
        <v>5.6083333333333341E-3</v>
      </c>
      <c r="G999" s="65">
        <v>5.3541666666666668E-3</v>
      </c>
      <c r="H999" s="65">
        <v>6.3333333333333332E-3</v>
      </c>
      <c r="I999" s="65">
        <f t="shared" si="165"/>
        <v>-7.5400000000000009E-2</v>
      </c>
      <c r="J999" s="65">
        <f t="shared" si="169"/>
        <v>-7.7154166666666663E-2</v>
      </c>
      <c r="K999" s="65">
        <f t="shared" si="170"/>
        <v>2.1560666666666669E-2</v>
      </c>
      <c r="L999" s="73">
        <f t="shared" si="166"/>
        <v>-0.38085752132624129</v>
      </c>
      <c r="M999" s="73">
        <f t="shared" si="167"/>
        <v>4.3200000000000002E-2</v>
      </c>
      <c r="N999" s="73">
        <f t="shared" si="160"/>
        <v>6.4250000000000002E-2</v>
      </c>
      <c r="O999" s="74">
        <f t="shared" si="168"/>
        <v>-0.4240575213262413</v>
      </c>
      <c r="P999" s="73">
        <f t="shared" si="161"/>
        <v>-0.44510752132624132</v>
      </c>
      <c r="Q999" s="73">
        <f t="shared" si="162"/>
        <v>-0.27629326475297289</v>
      </c>
      <c r="R999" s="73">
        <f t="shared" si="163"/>
        <v>7.5999999999999998E-2</v>
      </c>
      <c r="S999" s="74">
        <f t="shared" si="164"/>
        <v>-0.3522932647529729</v>
      </c>
      <c r="U999" s="75"/>
      <c r="V999" s="75"/>
      <c r="W999" s="75"/>
      <c r="X999" s="75"/>
      <c r="Y999" s="75"/>
      <c r="Z999" s="75"/>
      <c r="AA999" s="75"/>
      <c r="AB999" s="75"/>
      <c r="AC999" s="75"/>
      <c r="AE999" s="75"/>
      <c r="AF999" s="75"/>
      <c r="AG999" s="75"/>
      <c r="AH999" s="75"/>
      <c r="AI999" s="75"/>
      <c r="AJ999" s="75"/>
      <c r="AK999" s="75"/>
      <c r="AL999" s="75"/>
      <c r="AM999" s="75"/>
      <c r="AO999" s="75"/>
      <c r="AP999" s="75"/>
      <c r="AQ999" s="75"/>
      <c r="AR999" s="75"/>
      <c r="AS999" s="75"/>
      <c r="AT999" s="75"/>
      <c r="AU999" s="75"/>
      <c r="AV999" s="75"/>
      <c r="AW999" s="75"/>
    </row>
    <row r="1000" spans="1:49">
      <c r="A1000" s="69">
        <v>39783</v>
      </c>
      <c r="B1000" s="82">
        <v>1.06E-2</v>
      </c>
      <c r="C1000" s="65">
        <v>-1.6796999999999999E-2</v>
      </c>
      <c r="D1000" s="65">
        <v>3.3E-3</v>
      </c>
      <c r="E1000" s="65">
        <v>4.2166666666666663E-3</v>
      </c>
      <c r="F1000" s="65">
        <v>4.841666666666666E-3</v>
      </c>
      <c r="G1000" s="65">
        <v>4.5291666666666666E-3</v>
      </c>
      <c r="H1000" s="65">
        <v>5.45E-3</v>
      </c>
      <c r="I1000" s="65">
        <f t="shared" si="165"/>
        <v>7.3000000000000001E-3</v>
      </c>
      <c r="J1000" s="65">
        <f t="shared" si="169"/>
        <v>6.0708333333333335E-3</v>
      </c>
      <c r="K1000" s="65">
        <f t="shared" si="170"/>
        <v>-2.2246999999999999E-2</v>
      </c>
      <c r="L1000" s="73">
        <f t="shared" si="166"/>
        <v>-0.36994724705699267</v>
      </c>
      <c r="M1000" s="73">
        <f t="shared" si="167"/>
        <v>3.9599999999999996E-2</v>
      </c>
      <c r="N1000" s="73">
        <f t="shared" ref="N1000:N1063" si="171">G1000*12</f>
        <v>5.4349999999999996E-2</v>
      </c>
      <c r="O1000" s="74">
        <f t="shared" si="168"/>
        <v>-0.40954724705699264</v>
      </c>
      <c r="P1000" s="73">
        <f t="shared" ref="P1000:P1063" si="172">L1000-N1000</f>
        <v>-0.42429724705699268</v>
      </c>
      <c r="Q1000" s="73">
        <f t="shared" ref="Q1000:Q1063" si="173">((1+C989)*(1+C990)*(1+C991)*(1+C992)*(1+C993)*(1+C994)*(1+C995)*(1+C996)*(1+C997)*(1+C998)*(1+C999)*(1+C1000))-1</f>
        <v>-0.29040359528350634</v>
      </c>
      <c r="R1000" s="73">
        <f t="shared" ref="R1000:R1063" si="174">H1000*12</f>
        <v>6.54E-2</v>
      </c>
      <c r="S1000" s="74">
        <f t="shared" ref="S1000:S1063" si="175">Q1000-R1000</f>
        <v>-0.35580359528350636</v>
      </c>
      <c r="U1000" s="75"/>
      <c r="V1000" s="75"/>
      <c r="W1000" s="75"/>
      <c r="X1000" s="75"/>
      <c r="Y1000" s="75"/>
      <c r="Z1000" s="75"/>
      <c r="AA1000" s="75"/>
      <c r="AB1000" s="75"/>
      <c r="AC1000" s="75"/>
      <c r="AE1000" s="75"/>
      <c r="AF1000" s="75"/>
      <c r="AG1000" s="75"/>
      <c r="AH1000" s="75"/>
      <c r="AI1000" s="75"/>
      <c r="AJ1000" s="75"/>
      <c r="AK1000" s="75"/>
      <c r="AL1000" s="75"/>
      <c r="AM1000" s="75"/>
      <c r="AO1000" s="75"/>
      <c r="AP1000" s="75"/>
      <c r="AQ1000" s="75"/>
      <c r="AR1000" s="75"/>
      <c r="AS1000" s="75"/>
      <c r="AT1000" s="75"/>
      <c r="AU1000" s="75"/>
      <c r="AV1000" s="75"/>
      <c r="AW1000" s="75"/>
    </row>
    <row r="1001" spans="1:49">
      <c r="A1001" s="69">
        <v>39814</v>
      </c>
      <c r="B1001" s="82">
        <v>-8.43E-2</v>
      </c>
      <c r="C1001" s="65">
        <v>-4.5409999999999999E-3</v>
      </c>
      <c r="D1001" s="65">
        <v>2.3999999999999998E-3</v>
      </c>
      <c r="E1001" s="65">
        <v>4.208333333333333E-3</v>
      </c>
      <c r="F1001" s="65">
        <v>4.8666666666666667E-3</v>
      </c>
      <c r="G1001" s="65">
        <v>4.5374999999999999E-3</v>
      </c>
      <c r="H1001" s="65">
        <v>5.3249999999999999E-3</v>
      </c>
      <c r="I1001" s="65">
        <f t="shared" si="165"/>
        <v>-8.6699999999999999E-2</v>
      </c>
      <c r="J1001" s="65">
        <f t="shared" si="169"/>
        <v>-8.88375E-2</v>
      </c>
      <c r="K1001" s="65">
        <f t="shared" si="170"/>
        <v>-9.8659999999999998E-3</v>
      </c>
      <c r="L1001" s="73">
        <f t="shared" si="166"/>
        <v>-0.38623478098945541</v>
      </c>
      <c r="M1001" s="73">
        <f t="shared" si="167"/>
        <v>2.8799999999999999E-2</v>
      </c>
      <c r="N1001" s="73">
        <f t="shared" si="171"/>
        <v>5.4449999999999998E-2</v>
      </c>
      <c r="O1001" s="74">
        <f t="shared" si="168"/>
        <v>-0.4150347809894554</v>
      </c>
      <c r="P1001" s="73">
        <f t="shared" si="172"/>
        <v>-0.4406847809894554</v>
      </c>
      <c r="Q1001" s="73">
        <f t="shared" si="173"/>
        <v>-0.24197967366300555</v>
      </c>
      <c r="R1001" s="73">
        <f t="shared" si="174"/>
        <v>6.3899999999999998E-2</v>
      </c>
      <c r="S1001" s="74">
        <f t="shared" si="175"/>
        <v>-0.30587967366300556</v>
      </c>
      <c r="U1001" s="75"/>
      <c r="V1001" s="75"/>
      <c r="W1001" s="75"/>
      <c r="X1001" s="75"/>
      <c r="Y1001" s="75"/>
      <c r="Z1001" s="75"/>
      <c r="AA1001" s="75"/>
      <c r="AB1001" s="75"/>
      <c r="AC1001" s="75"/>
      <c r="AE1001" s="75"/>
      <c r="AF1001" s="75"/>
      <c r="AG1001" s="75"/>
      <c r="AH1001" s="75"/>
      <c r="AI1001" s="75"/>
      <c r="AJ1001" s="75"/>
      <c r="AK1001" s="75"/>
      <c r="AL1001" s="75"/>
      <c r="AM1001" s="75"/>
      <c r="AO1001" s="75"/>
      <c r="AP1001" s="75"/>
      <c r="AQ1001" s="75"/>
      <c r="AR1001" s="75"/>
      <c r="AS1001" s="75"/>
      <c r="AT1001" s="75"/>
      <c r="AU1001" s="75"/>
      <c r="AV1001" s="75"/>
      <c r="AW1001" s="75"/>
    </row>
    <row r="1002" spans="1:49">
      <c r="A1002" s="69">
        <v>39845</v>
      </c>
      <c r="B1002" s="82">
        <v>-0.1065</v>
      </c>
      <c r="C1002" s="65">
        <v>-0.12570800000000001</v>
      </c>
      <c r="D1002" s="65">
        <v>3.0000000000000001E-3</v>
      </c>
      <c r="E1002" s="65">
        <v>4.3916666666666661E-3</v>
      </c>
      <c r="F1002" s="65">
        <v>5.0166666666666658E-3</v>
      </c>
      <c r="G1002" s="65">
        <v>4.7041666666666655E-3</v>
      </c>
      <c r="H1002" s="65">
        <v>5.2500000000000003E-3</v>
      </c>
      <c r="I1002" s="65">
        <f t="shared" si="165"/>
        <v>-0.1095</v>
      </c>
      <c r="J1002" s="65">
        <f t="shared" si="169"/>
        <v>-0.11120416666666666</v>
      </c>
      <c r="K1002" s="65">
        <f t="shared" si="170"/>
        <v>-0.13095800000000002</v>
      </c>
      <c r="L1002" s="73">
        <f t="shared" si="166"/>
        <v>-0.43317909748225158</v>
      </c>
      <c r="M1002" s="73">
        <f t="shared" si="167"/>
        <v>3.6000000000000004E-2</v>
      </c>
      <c r="N1002" s="73">
        <f t="shared" si="171"/>
        <v>5.6449999999999986E-2</v>
      </c>
      <c r="O1002" s="74">
        <f t="shared" si="168"/>
        <v>-0.46917909748225162</v>
      </c>
      <c r="P1002" s="73">
        <f t="shared" si="172"/>
        <v>-0.48962909748225159</v>
      </c>
      <c r="Q1002" s="73">
        <f t="shared" si="173"/>
        <v>-0.30242061719896807</v>
      </c>
      <c r="R1002" s="73">
        <f t="shared" si="174"/>
        <v>6.3E-2</v>
      </c>
      <c r="S1002" s="74">
        <f t="shared" si="175"/>
        <v>-0.36542061719896807</v>
      </c>
      <c r="U1002" s="75"/>
      <c r="V1002" s="75"/>
      <c r="W1002" s="75"/>
      <c r="X1002" s="75"/>
      <c r="Y1002" s="75"/>
      <c r="Z1002" s="75"/>
      <c r="AA1002" s="75"/>
      <c r="AB1002" s="75"/>
      <c r="AC1002" s="75"/>
      <c r="AE1002" s="75"/>
      <c r="AF1002" s="75"/>
      <c r="AG1002" s="75"/>
      <c r="AH1002" s="75"/>
      <c r="AI1002" s="75"/>
      <c r="AJ1002" s="75"/>
      <c r="AK1002" s="75"/>
      <c r="AL1002" s="75"/>
      <c r="AM1002" s="75"/>
      <c r="AO1002" s="75"/>
      <c r="AP1002" s="75"/>
      <c r="AQ1002" s="75"/>
      <c r="AR1002" s="75"/>
      <c r="AS1002" s="75"/>
      <c r="AT1002" s="75"/>
      <c r="AU1002" s="75"/>
      <c r="AV1002" s="75"/>
      <c r="AW1002" s="75"/>
    </row>
    <row r="1003" spans="1:49">
      <c r="A1003" s="69">
        <v>39873</v>
      </c>
      <c r="B1003" s="82">
        <v>8.7599999999999997E-2</v>
      </c>
      <c r="C1003" s="65">
        <v>2.5255E-2</v>
      </c>
      <c r="D1003" s="65">
        <v>3.5000000000000005E-3</v>
      </c>
      <c r="E1003" s="65">
        <v>4.5833333333333334E-3</v>
      </c>
      <c r="F1003" s="65">
        <v>5.0916666666666662E-3</v>
      </c>
      <c r="G1003" s="65">
        <v>4.8374999999999998E-3</v>
      </c>
      <c r="H1003" s="65">
        <v>5.3500000000000006E-3</v>
      </c>
      <c r="I1003" s="65">
        <f t="shared" si="165"/>
        <v>8.4099999999999994E-2</v>
      </c>
      <c r="J1003" s="65">
        <f t="shared" si="169"/>
        <v>8.2762500000000003E-2</v>
      </c>
      <c r="K1003" s="65">
        <f t="shared" si="170"/>
        <v>1.9904999999999999E-2</v>
      </c>
      <c r="L1003" s="73">
        <f t="shared" si="166"/>
        <v>-0.38086329860570167</v>
      </c>
      <c r="M1003" s="73">
        <f t="shared" si="167"/>
        <v>4.200000000000001E-2</v>
      </c>
      <c r="N1003" s="73">
        <f t="shared" si="171"/>
        <v>5.8049999999999997E-2</v>
      </c>
      <c r="O1003" s="74">
        <f t="shared" si="168"/>
        <v>-0.42286329860570171</v>
      </c>
      <c r="P1003" s="73">
        <f t="shared" si="172"/>
        <v>-0.43891329860570166</v>
      </c>
      <c r="Q1003" s="73">
        <f t="shared" si="173"/>
        <v>-0.29679707890846518</v>
      </c>
      <c r="R1003" s="73">
        <f t="shared" si="174"/>
        <v>6.4200000000000007E-2</v>
      </c>
      <c r="S1003" s="74">
        <f t="shared" si="175"/>
        <v>-0.36099707890846522</v>
      </c>
      <c r="U1003" s="75"/>
      <c r="V1003" s="75"/>
      <c r="W1003" s="75"/>
      <c r="X1003" s="75"/>
      <c r="Y1003" s="75"/>
      <c r="Z1003" s="75"/>
      <c r="AA1003" s="75"/>
      <c r="AB1003" s="75"/>
      <c r="AC1003" s="75"/>
      <c r="AE1003" s="75"/>
      <c r="AF1003" s="75"/>
      <c r="AG1003" s="75"/>
      <c r="AH1003" s="75"/>
      <c r="AI1003" s="75"/>
      <c r="AJ1003" s="75"/>
      <c r="AK1003" s="75"/>
      <c r="AL1003" s="75"/>
      <c r="AM1003" s="75"/>
      <c r="AO1003" s="75"/>
      <c r="AP1003" s="75"/>
      <c r="AQ1003" s="75"/>
      <c r="AR1003" s="75"/>
      <c r="AS1003" s="75"/>
      <c r="AT1003" s="75"/>
      <c r="AU1003" s="75"/>
      <c r="AV1003" s="75"/>
      <c r="AW1003" s="75"/>
    </row>
    <row r="1004" spans="1:49">
      <c r="A1004" s="69">
        <v>39904</v>
      </c>
      <c r="B1004" s="82">
        <v>9.5699999999999993E-2</v>
      </c>
      <c r="C1004" s="65">
        <v>8.4620000000000008E-3</v>
      </c>
      <c r="D1004" s="65">
        <v>2.8999999999999998E-3</v>
      </c>
      <c r="E1004" s="65">
        <v>4.4916666666666664E-3</v>
      </c>
      <c r="F1004" s="65">
        <v>5.1416666666666668E-3</v>
      </c>
      <c r="G1004" s="65">
        <v>4.816666666666667E-3</v>
      </c>
      <c r="H1004" s="65">
        <v>5.4000000000000003E-3</v>
      </c>
      <c r="I1004" s="65">
        <f t="shared" si="165"/>
        <v>9.2799999999999994E-2</v>
      </c>
      <c r="J1004" s="65">
        <f t="shared" si="169"/>
        <v>9.088333333333333E-2</v>
      </c>
      <c r="K1004" s="65">
        <f t="shared" si="170"/>
        <v>3.0620000000000005E-3</v>
      </c>
      <c r="L1004" s="73">
        <f t="shared" si="166"/>
        <v>-0.35311520576167366</v>
      </c>
      <c r="M1004" s="73">
        <f t="shared" si="167"/>
        <v>3.4799999999999998E-2</v>
      </c>
      <c r="N1004" s="73">
        <f t="shared" si="171"/>
        <v>5.7800000000000004E-2</v>
      </c>
      <c r="O1004" s="74">
        <f t="shared" si="168"/>
        <v>-0.38791520576167365</v>
      </c>
      <c r="P1004" s="73">
        <f t="shared" si="172"/>
        <v>-0.41091520576167367</v>
      </c>
      <c r="Q1004" s="73">
        <f t="shared" si="173"/>
        <v>-0.32792049739252505</v>
      </c>
      <c r="R1004" s="73">
        <f t="shared" si="174"/>
        <v>6.4799999999999996E-2</v>
      </c>
      <c r="S1004" s="74">
        <f t="shared" si="175"/>
        <v>-0.39272049739252501</v>
      </c>
      <c r="U1004" s="75"/>
      <c r="V1004" s="75"/>
      <c r="W1004" s="75"/>
      <c r="X1004" s="75"/>
      <c r="Y1004" s="75"/>
      <c r="Z1004" s="75"/>
      <c r="AA1004" s="75"/>
      <c r="AB1004" s="75"/>
      <c r="AC1004" s="75"/>
      <c r="AE1004" s="75"/>
      <c r="AF1004" s="75"/>
      <c r="AG1004" s="75"/>
      <c r="AH1004" s="75"/>
      <c r="AI1004" s="75"/>
      <c r="AJ1004" s="75"/>
      <c r="AK1004" s="75"/>
      <c r="AL1004" s="75"/>
      <c r="AM1004" s="75"/>
      <c r="AO1004" s="75"/>
      <c r="AP1004" s="75"/>
      <c r="AQ1004" s="75"/>
      <c r="AR1004" s="75"/>
      <c r="AS1004" s="75"/>
      <c r="AT1004" s="75"/>
      <c r="AU1004" s="75"/>
      <c r="AV1004" s="75"/>
      <c r="AW1004" s="75"/>
    </row>
    <row r="1005" spans="1:49">
      <c r="A1005" s="69">
        <v>39934</v>
      </c>
      <c r="B1005" s="82">
        <v>5.5899999999999998E-2</v>
      </c>
      <c r="C1005" s="65">
        <v>3.5286999999999999E-2</v>
      </c>
      <c r="D1005" s="65">
        <v>3.3E-3</v>
      </c>
      <c r="E1005" s="65">
        <v>4.6166666666666665E-3</v>
      </c>
      <c r="F1005" s="65">
        <v>5.1999999999999998E-3</v>
      </c>
      <c r="G1005" s="65">
        <v>4.9083333333333331E-3</v>
      </c>
      <c r="H1005" s="65">
        <v>5.4083333333333336E-3</v>
      </c>
      <c r="I1005" s="65">
        <f t="shared" si="165"/>
        <v>5.2600000000000001E-2</v>
      </c>
      <c r="J1005" s="65">
        <f t="shared" si="169"/>
        <v>5.0991666666666664E-2</v>
      </c>
      <c r="K1005" s="65">
        <f t="shared" si="170"/>
        <v>2.9878666666666664E-2</v>
      </c>
      <c r="L1005" s="73">
        <f t="shared" si="166"/>
        <v>-0.32571998594644724</v>
      </c>
      <c r="M1005" s="73">
        <f t="shared" si="167"/>
        <v>3.9599999999999996E-2</v>
      </c>
      <c r="N1005" s="73">
        <f t="shared" si="171"/>
        <v>5.8899999999999994E-2</v>
      </c>
      <c r="O1005" s="74">
        <f t="shared" si="168"/>
        <v>-0.36531998594644721</v>
      </c>
      <c r="P1005" s="73">
        <f t="shared" si="172"/>
        <v>-0.38461998594644725</v>
      </c>
      <c r="Q1005" s="73">
        <f t="shared" si="173"/>
        <v>-0.32577137888753915</v>
      </c>
      <c r="R1005" s="73">
        <f t="shared" si="174"/>
        <v>6.4899999999999999E-2</v>
      </c>
      <c r="S1005" s="74">
        <f t="shared" si="175"/>
        <v>-0.39067137888753917</v>
      </c>
      <c r="U1005" s="75"/>
      <c r="V1005" s="75"/>
      <c r="W1005" s="75"/>
      <c r="X1005" s="75"/>
      <c r="Y1005" s="75"/>
      <c r="Z1005" s="75"/>
      <c r="AA1005" s="75"/>
      <c r="AB1005" s="75"/>
      <c r="AC1005" s="75"/>
      <c r="AE1005" s="75"/>
      <c r="AF1005" s="75"/>
      <c r="AG1005" s="75"/>
      <c r="AH1005" s="75"/>
      <c r="AI1005" s="75"/>
      <c r="AJ1005" s="75"/>
      <c r="AK1005" s="75"/>
      <c r="AL1005" s="75"/>
      <c r="AM1005" s="75"/>
      <c r="AO1005" s="75"/>
      <c r="AP1005" s="75"/>
      <c r="AQ1005" s="75"/>
      <c r="AR1005" s="75"/>
      <c r="AS1005" s="75"/>
      <c r="AT1005" s="75"/>
      <c r="AU1005" s="75"/>
      <c r="AV1005" s="75"/>
      <c r="AW1005" s="75"/>
    </row>
    <row r="1006" spans="1:49">
      <c r="A1006" s="69">
        <v>39965</v>
      </c>
      <c r="B1006" s="82">
        <v>2E-3</v>
      </c>
      <c r="C1006" s="65">
        <v>5.5202000000000001E-2</v>
      </c>
      <c r="D1006" s="65">
        <v>3.8E-3</v>
      </c>
      <c r="E1006" s="65">
        <v>4.6750000000000003E-3</v>
      </c>
      <c r="F1006" s="65">
        <v>5.1000000000000004E-3</v>
      </c>
      <c r="G1006" s="65">
        <v>4.8875000000000004E-3</v>
      </c>
      <c r="H1006" s="65">
        <v>5.1666666666666675E-3</v>
      </c>
      <c r="I1006" s="65">
        <f t="shared" si="165"/>
        <v>-1.8E-3</v>
      </c>
      <c r="J1006" s="65">
        <f t="shared" si="169"/>
        <v>-2.8875000000000003E-3</v>
      </c>
      <c r="K1006" s="65">
        <f t="shared" si="170"/>
        <v>5.0035333333333334E-2</v>
      </c>
      <c r="L1006" s="73">
        <f t="shared" si="166"/>
        <v>-0.26217257389793625</v>
      </c>
      <c r="M1006" s="73">
        <f t="shared" si="167"/>
        <v>4.5600000000000002E-2</v>
      </c>
      <c r="N1006" s="73">
        <f t="shared" si="171"/>
        <v>5.8650000000000008E-2</v>
      </c>
      <c r="O1006" s="74">
        <f t="shared" si="168"/>
        <v>-0.30777257389793622</v>
      </c>
      <c r="P1006" s="73">
        <f t="shared" si="172"/>
        <v>-0.32082257389793623</v>
      </c>
      <c r="Q1006" s="73">
        <f t="shared" si="173"/>
        <v>-0.28233186313453951</v>
      </c>
      <c r="R1006" s="73">
        <f t="shared" si="174"/>
        <v>6.2000000000000013E-2</v>
      </c>
      <c r="S1006" s="74">
        <f t="shared" si="175"/>
        <v>-0.34433186313453951</v>
      </c>
      <c r="U1006" s="75"/>
      <c r="V1006" s="75"/>
      <c r="W1006" s="75"/>
      <c r="X1006" s="75"/>
      <c r="Y1006" s="75"/>
      <c r="Z1006" s="75"/>
      <c r="AA1006" s="75"/>
      <c r="AB1006" s="75"/>
      <c r="AC1006" s="75"/>
      <c r="AE1006" s="75"/>
      <c r="AF1006" s="75"/>
      <c r="AG1006" s="75"/>
      <c r="AH1006" s="75"/>
      <c r="AI1006" s="75"/>
      <c r="AJ1006" s="75"/>
      <c r="AK1006" s="75"/>
      <c r="AL1006" s="75"/>
      <c r="AM1006" s="75"/>
      <c r="AO1006" s="75"/>
      <c r="AP1006" s="75"/>
      <c r="AQ1006" s="75"/>
      <c r="AR1006" s="75"/>
      <c r="AS1006" s="75"/>
      <c r="AT1006" s="75"/>
      <c r="AU1006" s="75"/>
      <c r="AV1006" s="75"/>
      <c r="AW1006" s="75"/>
    </row>
    <row r="1007" spans="1:49">
      <c r="A1007" s="69">
        <v>39995</v>
      </c>
      <c r="B1007" s="82">
        <v>7.5600000000000001E-2</v>
      </c>
      <c r="C1007" s="65">
        <v>4.0755E-2</v>
      </c>
      <c r="D1007" s="65">
        <v>3.5999999999999999E-3</v>
      </c>
      <c r="E1007" s="65">
        <v>4.5083333333333338E-3</v>
      </c>
      <c r="F1007" s="65">
        <v>4.7583333333333332E-3</v>
      </c>
      <c r="G1007" s="65">
        <v>4.6333333333333339E-3</v>
      </c>
      <c r="H1007" s="65">
        <v>4.9750000000000003E-3</v>
      </c>
      <c r="I1007" s="65">
        <f t="shared" si="165"/>
        <v>7.1999999999999995E-2</v>
      </c>
      <c r="J1007" s="65">
        <f t="shared" si="169"/>
        <v>7.0966666666666664E-2</v>
      </c>
      <c r="K1007" s="65">
        <f t="shared" si="170"/>
        <v>3.5779999999999999E-2</v>
      </c>
      <c r="L1007" s="73">
        <f t="shared" si="166"/>
        <v>-0.19967004889534123</v>
      </c>
      <c r="M1007" s="73">
        <f t="shared" si="167"/>
        <v>4.3200000000000002E-2</v>
      </c>
      <c r="N1007" s="73">
        <f t="shared" si="171"/>
        <v>5.5600000000000011E-2</v>
      </c>
      <c r="O1007" s="74">
        <f t="shared" si="168"/>
        <v>-0.24287004889534125</v>
      </c>
      <c r="P1007" s="73">
        <f t="shared" si="172"/>
        <v>-0.25527004889534122</v>
      </c>
      <c r="Q1007" s="73">
        <f t="shared" si="173"/>
        <v>-0.20447005429441045</v>
      </c>
      <c r="R1007" s="73">
        <f t="shared" si="174"/>
        <v>5.9700000000000003E-2</v>
      </c>
      <c r="S1007" s="74">
        <f t="shared" si="175"/>
        <v>-0.26417005429441043</v>
      </c>
      <c r="U1007" s="75"/>
      <c r="V1007" s="75"/>
      <c r="W1007" s="75"/>
      <c r="X1007" s="75"/>
      <c r="Y1007" s="75"/>
      <c r="Z1007" s="75"/>
      <c r="AA1007" s="75"/>
      <c r="AB1007" s="75"/>
      <c r="AC1007" s="75"/>
      <c r="AE1007" s="75"/>
      <c r="AF1007" s="75"/>
      <c r="AG1007" s="75"/>
      <c r="AH1007" s="75"/>
      <c r="AI1007" s="75"/>
      <c r="AJ1007" s="75"/>
      <c r="AK1007" s="75"/>
      <c r="AL1007" s="75"/>
      <c r="AM1007" s="75"/>
      <c r="AO1007" s="75"/>
      <c r="AP1007" s="75"/>
      <c r="AQ1007" s="75"/>
      <c r="AR1007" s="75"/>
      <c r="AS1007" s="75"/>
      <c r="AT1007" s="75"/>
      <c r="AU1007" s="75"/>
      <c r="AV1007" s="75"/>
      <c r="AW1007" s="75"/>
    </row>
    <row r="1008" spans="1:49">
      <c r="A1008" s="69">
        <v>40026</v>
      </c>
      <c r="B1008" s="82">
        <v>3.61E-2</v>
      </c>
      <c r="C1008" s="65">
        <v>5.4599999999999996E-3</v>
      </c>
      <c r="D1008" s="65">
        <v>3.5999999999999999E-3</v>
      </c>
      <c r="E1008" s="65">
        <v>4.3833333333333328E-3</v>
      </c>
      <c r="F1008" s="65">
        <v>4.5416666666666669E-3</v>
      </c>
      <c r="G1008" s="65">
        <v>4.4624999999999995E-3</v>
      </c>
      <c r="H1008" s="65">
        <v>4.7583333333333332E-3</v>
      </c>
      <c r="I1008" s="65">
        <f t="shared" si="165"/>
        <v>3.2500000000000001E-2</v>
      </c>
      <c r="J1008" s="65">
        <f t="shared" si="169"/>
        <v>3.1637499999999999E-2</v>
      </c>
      <c r="K1008" s="65">
        <f t="shared" si="170"/>
        <v>7.0166666666666641E-4</v>
      </c>
      <c r="L1008" s="73">
        <f t="shared" si="166"/>
        <v>-0.18263000262243756</v>
      </c>
      <c r="M1008" s="73">
        <f t="shared" si="167"/>
        <v>4.3200000000000002E-2</v>
      </c>
      <c r="N1008" s="73">
        <f t="shared" si="171"/>
        <v>5.3549999999999993E-2</v>
      </c>
      <c r="O1008" s="74">
        <f t="shared" si="168"/>
        <v>-0.22583000262243758</v>
      </c>
      <c r="P1008" s="73">
        <f t="shared" si="172"/>
        <v>-0.23618000262243755</v>
      </c>
      <c r="Q1008" s="73">
        <f t="shared" si="173"/>
        <v>-0.18662277205247291</v>
      </c>
      <c r="R1008" s="73">
        <f t="shared" si="174"/>
        <v>5.7099999999999998E-2</v>
      </c>
      <c r="S1008" s="74">
        <f t="shared" si="175"/>
        <v>-0.24372277205247289</v>
      </c>
      <c r="U1008" s="75"/>
      <c r="V1008" s="75"/>
      <c r="W1008" s="75"/>
      <c r="X1008" s="75"/>
      <c r="Y1008" s="75"/>
      <c r="Z1008" s="75"/>
      <c r="AA1008" s="75"/>
      <c r="AB1008" s="75"/>
      <c r="AC1008" s="75"/>
      <c r="AE1008" s="75"/>
      <c r="AF1008" s="75"/>
      <c r="AG1008" s="75"/>
      <c r="AH1008" s="75"/>
      <c r="AI1008" s="75"/>
      <c r="AJ1008" s="75"/>
      <c r="AK1008" s="75"/>
      <c r="AL1008" s="75"/>
      <c r="AM1008" s="75"/>
      <c r="AO1008" s="75"/>
      <c r="AP1008" s="75"/>
      <c r="AQ1008" s="75"/>
      <c r="AR1008" s="75"/>
      <c r="AS1008" s="75"/>
      <c r="AT1008" s="75"/>
      <c r="AU1008" s="75"/>
      <c r="AV1008" s="75"/>
      <c r="AW1008" s="75"/>
    </row>
    <row r="1009" spans="1:49">
      <c r="A1009" s="69">
        <v>40057</v>
      </c>
      <c r="B1009" s="82">
        <v>3.73E-2</v>
      </c>
      <c r="C1009" s="65">
        <v>1.4283999999999998E-2</v>
      </c>
      <c r="D1009" s="65">
        <v>3.3999999999999998E-3</v>
      </c>
      <c r="E1009" s="65">
        <v>4.2750000000000002E-3</v>
      </c>
      <c r="F1009" s="65">
        <v>4.3416666666666664E-3</v>
      </c>
      <c r="G1009" s="65">
        <v>4.3083333333333333E-3</v>
      </c>
      <c r="H1009" s="65">
        <v>4.6083333333333341E-3</v>
      </c>
      <c r="I1009" s="65">
        <f t="shared" si="165"/>
        <v>3.39E-2</v>
      </c>
      <c r="J1009" s="65">
        <f t="shared" si="169"/>
        <v>3.2991666666666669E-2</v>
      </c>
      <c r="K1009" s="65">
        <f t="shared" si="170"/>
        <v>9.675666666666664E-3</v>
      </c>
      <c r="L1009" s="73">
        <f t="shared" si="166"/>
        <v>-6.9208586804538674E-2</v>
      </c>
      <c r="M1009" s="73">
        <f t="shared" si="167"/>
        <v>4.0799999999999996E-2</v>
      </c>
      <c r="N1009" s="73">
        <f t="shared" si="171"/>
        <v>5.1699999999999996E-2</v>
      </c>
      <c r="O1009" s="74">
        <f t="shared" si="168"/>
        <v>-0.11000858680453868</v>
      </c>
      <c r="P1009" s="73">
        <f t="shared" si="172"/>
        <v>-0.12090858680453867</v>
      </c>
      <c r="Q1009" s="73">
        <f t="shared" si="173"/>
        <v>-6.7988087951302956E-2</v>
      </c>
      <c r="R1009" s="73">
        <f t="shared" si="174"/>
        <v>5.5300000000000009E-2</v>
      </c>
      <c r="S1009" s="74">
        <f t="shared" si="175"/>
        <v>-0.12328808795130297</v>
      </c>
      <c r="U1009" s="75"/>
      <c r="V1009" s="75"/>
      <c r="W1009" s="75"/>
      <c r="X1009" s="75"/>
      <c r="Y1009" s="75"/>
      <c r="Z1009" s="75"/>
      <c r="AA1009" s="75"/>
      <c r="AB1009" s="75"/>
      <c r="AC1009" s="75"/>
      <c r="AE1009" s="75"/>
      <c r="AF1009" s="75"/>
      <c r="AG1009" s="75"/>
      <c r="AH1009" s="75"/>
      <c r="AI1009" s="75"/>
      <c r="AJ1009" s="75"/>
      <c r="AK1009" s="75"/>
      <c r="AL1009" s="75"/>
      <c r="AM1009" s="75"/>
      <c r="AO1009" s="75"/>
      <c r="AP1009" s="75"/>
      <c r="AQ1009" s="75"/>
      <c r="AR1009" s="75"/>
      <c r="AS1009" s="75"/>
      <c r="AT1009" s="75"/>
      <c r="AU1009" s="75"/>
      <c r="AV1009" s="75"/>
      <c r="AW1009" s="75"/>
    </row>
    <row r="1010" spans="1:49">
      <c r="A1010" s="69">
        <v>40087</v>
      </c>
      <c r="B1010" s="82">
        <v>-1.8599999999999998E-2</v>
      </c>
      <c r="C1010" s="65">
        <v>-2.8427000000000001E-2</v>
      </c>
      <c r="D1010" s="65">
        <v>3.3E-3</v>
      </c>
      <c r="E1010" s="65">
        <v>4.2916666666666667E-3</v>
      </c>
      <c r="F1010" s="65">
        <v>4.3666666666666671E-3</v>
      </c>
      <c r="G1010" s="65">
        <v>4.3291666666666669E-3</v>
      </c>
      <c r="H1010" s="65">
        <v>4.6249999999999998E-3</v>
      </c>
      <c r="I1010" s="65">
        <f t="shared" si="165"/>
        <v>-2.1899999999999999E-2</v>
      </c>
      <c r="J1010" s="65">
        <f t="shared" si="169"/>
        <v>-2.2929166666666667E-2</v>
      </c>
      <c r="K1010" s="65">
        <f t="shared" si="170"/>
        <v>-3.3051999999999998E-2</v>
      </c>
      <c r="L1010" s="73">
        <f t="shared" si="166"/>
        <v>9.779917426995044E-2</v>
      </c>
      <c r="M1010" s="73">
        <f t="shared" si="167"/>
        <v>3.9599999999999996E-2</v>
      </c>
      <c r="N1010" s="73">
        <f t="shared" si="171"/>
        <v>5.1950000000000003E-2</v>
      </c>
      <c r="O1010" s="74">
        <f t="shared" si="168"/>
        <v>5.8199174269950443E-2</v>
      </c>
      <c r="P1010" s="73">
        <f t="shared" si="172"/>
        <v>4.5849174269950436E-2</v>
      </c>
      <c r="Q1010" s="73">
        <f t="shared" si="173"/>
        <v>2.4489529507540464E-2</v>
      </c>
      <c r="R1010" s="73">
        <f t="shared" si="174"/>
        <v>5.5499999999999994E-2</v>
      </c>
      <c r="S1010" s="74">
        <f t="shared" si="175"/>
        <v>-3.101047049245953E-2</v>
      </c>
      <c r="U1010" s="75"/>
      <c r="V1010" s="75"/>
      <c r="W1010" s="75"/>
      <c r="X1010" s="75"/>
      <c r="Y1010" s="75"/>
      <c r="Z1010" s="75"/>
      <c r="AA1010" s="75"/>
      <c r="AB1010" s="75"/>
      <c r="AC1010" s="75"/>
      <c r="AE1010" s="75"/>
      <c r="AF1010" s="75"/>
      <c r="AG1010" s="75"/>
      <c r="AH1010" s="75"/>
      <c r="AI1010" s="75"/>
      <c r="AJ1010" s="75"/>
      <c r="AK1010" s="75"/>
      <c r="AL1010" s="75"/>
      <c r="AM1010" s="75"/>
      <c r="AO1010" s="75"/>
      <c r="AP1010" s="75"/>
      <c r="AQ1010" s="75"/>
      <c r="AR1010" s="75"/>
      <c r="AS1010" s="75"/>
      <c r="AT1010" s="75"/>
      <c r="AU1010" s="75"/>
      <c r="AV1010" s="75"/>
      <c r="AW1010" s="75"/>
    </row>
    <row r="1011" spans="1:49">
      <c r="A1011" s="69">
        <v>40118</v>
      </c>
      <c r="B1011" s="82">
        <v>0.06</v>
      </c>
      <c r="C1011" s="65">
        <v>4.5586000000000002E-2</v>
      </c>
      <c r="D1011" s="65">
        <v>3.5000000000000005E-3</v>
      </c>
      <c r="E1011" s="65">
        <v>4.3250000000000007E-3</v>
      </c>
      <c r="F1011" s="65">
        <v>4.4083333333333335E-3</v>
      </c>
      <c r="G1011" s="65">
        <v>4.3666666666666671E-3</v>
      </c>
      <c r="H1011" s="65">
        <v>4.6999999999999993E-3</v>
      </c>
      <c r="I1011" s="65">
        <f t="shared" si="165"/>
        <v>5.6499999999999995E-2</v>
      </c>
      <c r="J1011" s="65">
        <f t="shared" si="169"/>
        <v>5.5633333333333333E-2</v>
      </c>
      <c r="K1011" s="65">
        <f t="shared" si="170"/>
        <v>4.0886000000000006E-2</v>
      </c>
      <c r="L1011" s="73">
        <f t="shared" si="166"/>
        <v>0.25368145305553491</v>
      </c>
      <c r="M1011" s="73">
        <f t="shared" si="167"/>
        <v>4.200000000000001E-2</v>
      </c>
      <c r="N1011" s="73">
        <f t="shared" si="171"/>
        <v>5.2400000000000002E-2</v>
      </c>
      <c r="O1011" s="74">
        <f t="shared" si="168"/>
        <v>0.2116814530555349</v>
      </c>
      <c r="P1011" s="73">
        <f t="shared" si="172"/>
        <v>0.20128145305553491</v>
      </c>
      <c r="Q1011" s="73">
        <f t="shared" si="173"/>
        <v>4.2122932130814084E-2</v>
      </c>
      <c r="R1011" s="73">
        <f t="shared" si="174"/>
        <v>5.6399999999999992E-2</v>
      </c>
      <c r="S1011" s="74">
        <f t="shared" si="175"/>
        <v>-1.4277067869185908E-2</v>
      </c>
      <c r="U1011" s="75"/>
      <c r="V1011" s="75"/>
      <c r="W1011" s="75"/>
      <c r="X1011" s="75"/>
      <c r="Y1011" s="75"/>
      <c r="Z1011" s="75"/>
      <c r="AA1011" s="75"/>
      <c r="AB1011" s="75"/>
      <c r="AC1011" s="75"/>
      <c r="AE1011" s="75"/>
      <c r="AF1011" s="75"/>
      <c r="AG1011" s="75"/>
      <c r="AH1011" s="75"/>
      <c r="AI1011" s="75"/>
      <c r="AJ1011" s="75"/>
      <c r="AK1011" s="75"/>
      <c r="AL1011" s="75"/>
      <c r="AM1011" s="75"/>
      <c r="AO1011" s="75"/>
      <c r="AP1011" s="75"/>
      <c r="AQ1011" s="75"/>
      <c r="AR1011" s="75"/>
      <c r="AS1011" s="75"/>
      <c r="AT1011" s="75"/>
      <c r="AU1011" s="75"/>
      <c r="AV1011" s="75"/>
      <c r="AW1011" s="75"/>
    </row>
    <row r="1012" spans="1:49">
      <c r="A1012" s="69">
        <v>40148</v>
      </c>
      <c r="B1012" s="82">
        <v>1.9300000000000001E-2</v>
      </c>
      <c r="C1012" s="65">
        <v>5.5813000000000008E-2</v>
      </c>
      <c r="D1012" s="65">
        <v>3.3999999999999998E-3</v>
      </c>
      <c r="E1012" s="65">
        <v>4.3833333333333328E-3</v>
      </c>
      <c r="F1012" s="65">
        <v>4.5333333333333337E-3</v>
      </c>
      <c r="G1012" s="65">
        <v>4.4583333333333332E-3</v>
      </c>
      <c r="H1012" s="65">
        <v>4.8249999999999994E-3</v>
      </c>
      <c r="I1012" s="65">
        <f t="shared" si="165"/>
        <v>1.5900000000000001E-2</v>
      </c>
      <c r="J1012" s="65">
        <f t="shared" si="169"/>
        <v>1.4841666666666668E-2</v>
      </c>
      <c r="K1012" s="65">
        <f t="shared" si="170"/>
        <v>5.0988000000000006E-2</v>
      </c>
      <c r="L1012" s="73">
        <f t="shared" si="166"/>
        <v>0.26447407985306426</v>
      </c>
      <c r="M1012" s="73">
        <f t="shared" si="167"/>
        <v>4.0799999999999996E-2</v>
      </c>
      <c r="N1012" s="73">
        <f t="shared" si="171"/>
        <v>5.3499999999999999E-2</v>
      </c>
      <c r="O1012" s="74">
        <f t="shared" si="168"/>
        <v>0.22367407985306426</v>
      </c>
      <c r="P1012" s="73">
        <f t="shared" si="172"/>
        <v>0.21097407985306427</v>
      </c>
      <c r="Q1012" s="73">
        <f t="shared" si="173"/>
        <v>0.11908419659198688</v>
      </c>
      <c r="R1012" s="73">
        <f t="shared" si="174"/>
        <v>5.7899999999999993E-2</v>
      </c>
      <c r="S1012" s="74">
        <f t="shared" si="175"/>
        <v>6.1184196591986886E-2</v>
      </c>
      <c r="U1012" s="75"/>
      <c r="V1012" s="75"/>
      <c r="W1012" s="75"/>
      <c r="X1012" s="75"/>
      <c r="Y1012" s="75"/>
      <c r="Z1012" s="75"/>
      <c r="AA1012" s="75"/>
      <c r="AB1012" s="75"/>
      <c r="AC1012" s="75"/>
      <c r="AE1012" s="75"/>
      <c r="AF1012" s="75"/>
      <c r="AG1012" s="75"/>
      <c r="AH1012" s="75"/>
      <c r="AI1012" s="75"/>
      <c r="AJ1012" s="75"/>
      <c r="AK1012" s="75"/>
      <c r="AL1012" s="75"/>
      <c r="AM1012" s="75"/>
      <c r="AO1012" s="75"/>
      <c r="AP1012" s="75"/>
      <c r="AQ1012" s="75"/>
      <c r="AR1012" s="75"/>
      <c r="AS1012" s="75"/>
      <c r="AT1012" s="75"/>
      <c r="AU1012" s="75"/>
      <c r="AV1012" s="75"/>
      <c r="AW1012" s="75"/>
    </row>
    <row r="1013" spans="1:49">
      <c r="A1013" s="69">
        <v>40179</v>
      </c>
      <c r="B1013" s="82">
        <v>-3.5999999999999997E-2</v>
      </c>
      <c r="C1013" s="65">
        <v>-4.7493E-2</v>
      </c>
      <c r="D1013" s="65">
        <v>3.5999999999999999E-3</v>
      </c>
      <c r="E1013" s="65">
        <v>4.3833333333333328E-3</v>
      </c>
      <c r="F1013" s="65">
        <v>4.5833333333333334E-3</v>
      </c>
      <c r="G1013" s="65">
        <v>4.4833333333333331E-3</v>
      </c>
      <c r="H1013" s="65">
        <v>4.8083333333333329E-3</v>
      </c>
      <c r="I1013" s="65">
        <f t="shared" si="165"/>
        <v>-3.9599999999999996E-2</v>
      </c>
      <c r="J1013" s="65">
        <f t="shared" si="169"/>
        <v>-4.048333333333333E-2</v>
      </c>
      <c r="K1013" s="65">
        <f t="shared" si="170"/>
        <v>-5.2301333333333332E-2</v>
      </c>
      <c r="L1013" s="73">
        <f t="shared" si="166"/>
        <v>0.33117070326346387</v>
      </c>
      <c r="M1013" s="73">
        <f t="shared" si="167"/>
        <v>4.3200000000000002E-2</v>
      </c>
      <c r="N1013" s="73">
        <f t="shared" si="171"/>
        <v>5.3800000000000001E-2</v>
      </c>
      <c r="O1013" s="74">
        <f t="shared" si="168"/>
        <v>0.28797070326346386</v>
      </c>
      <c r="P1013" s="73">
        <f t="shared" si="172"/>
        <v>0.27737070326346386</v>
      </c>
      <c r="Q1013" s="73">
        <f t="shared" si="173"/>
        <v>7.0798024673284665E-2</v>
      </c>
      <c r="R1013" s="73">
        <f t="shared" si="174"/>
        <v>5.7699999999999994E-2</v>
      </c>
      <c r="S1013" s="74">
        <f t="shared" si="175"/>
        <v>1.3098024673284671E-2</v>
      </c>
      <c r="U1013" s="75"/>
      <c r="V1013" s="75"/>
      <c r="W1013" s="75"/>
      <c r="X1013" s="75"/>
      <c r="Y1013" s="75"/>
      <c r="Z1013" s="75"/>
      <c r="AA1013" s="75"/>
      <c r="AB1013" s="75"/>
      <c r="AC1013" s="75"/>
      <c r="AE1013" s="75"/>
      <c r="AF1013" s="75"/>
      <c r="AG1013" s="75"/>
      <c r="AH1013" s="75"/>
      <c r="AI1013" s="75"/>
      <c r="AJ1013" s="75"/>
      <c r="AK1013" s="75"/>
      <c r="AL1013" s="75"/>
      <c r="AM1013" s="75"/>
      <c r="AO1013" s="75"/>
      <c r="AP1013" s="75"/>
      <c r="AQ1013" s="75"/>
      <c r="AR1013" s="75"/>
      <c r="AS1013" s="75"/>
      <c r="AT1013" s="75"/>
      <c r="AU1013" s="75"/>
      <c r="AV1013" s="75"/>
      <c r="AW1013" s="75"/>
    </row>
    <row r="1014" spans="1:49">
      <c r="A1014" s="69">
        <v>40210</v>
      </c>
      <c r="B1014" s="82">
        <v>3.1E-2</v>
      </c>
      <c r="C1014" s="65">
        <v>-1.4896E-2</v>
      </c>
      <c r="D1014" s="65">
        <v>3.3E-3</v>
      </c>
      <c r="E1014" s="65">
        <v>4.4583333333333332E-3</v>
      </c>
      <c r="F1014" s="65">
        <v>4.6833333333333336E-3</v>
      </c>
      <c r="G1014" s="65">
        <v>4.570833333333333E-3</v>
      </c>
      <c r="H1014" s="65">
        <v>4.8916666666666666E-3</v>
      </c>
      <c r="I1014" s="65">
        <f t="shared" si="165"/>
        <v>2.7699999999999999E-2</v>
      </c>
      <c r="J1014" s="65">
        <f t="shared" si="169"/>
        <v>2.6429166666666667E-2</v>
      </c>
      <c r="K1014" s="65">
        <f t="shared" si="170"/>
        <v>-1.9787666666666665E-2</v>
      </c>
      <c r="L1014" s="73">
        <f t="shared" si="166"/>
        <v>0.53602349755414846</v>
      </c>
      <c r="M1014" s="73">
        <f t="shared" si="167"/>
        <v>3.9599999999999996E-2</v>
      </c>
      <c r="N1014" s="73">
        <f t="shared" si="171"/>
        <v>5.4849999999999996E-2</v>
      </c>
      <c r="O1014" s="74">
        <f t="shared" si="168"/>
        <v>0.4964234975541485</v>
      </c>
      <c r="P1014" s="73">
        <f t="shared" si="172"/>
        <v>0.48117349755414845</v>
      </c>
      <c r="Q1014" s="73">
        <f t="shared" si="173"/>
        <v>0.20651614940746565</v>
      </c>
      <c r="R1014" s="73">
        <f t="shared" si="174"/>
        <v>5.8700000000000002E-2</v>
      </c>
      <c r="S1014" s="74">
        <f t="shared" si="175"/>
        <v>0.14781614940746565</v>
      </c>
      <c r="U1014" s="75"/>
      <c r="V1014" s="75"/>
      <c r="W1014" s="75"/>
      <c r="X1014" s="75"/>
      <c r="Y1014" s="75"/>
      <c r="Z1014" s="75"/>
      <c r="AA1014" s="75"/>
      <c r="AB1014" s="75"/>
      <c r="AC1014" s="75"/>
      <c r="AE1014" s="75"/>
      <c r="AF1014" s="75"/>
      <c r="AG1014" s="75"/>
      <c r="AH1014" s="75"/>
      <c r="AI1014" s="75"/>
      <c r="AJ1014" s="75"/>
      <c r="AK1014" s="75"/>
      <c r="AL1014" s="75"/>
      <c r="AM1014" s="75"/>
      <c r="AO1014" s="75"/>
      <c r="AP1014" s="75"/>
      <c r="AQ1014" s="75"/>
      <c r="AR1014" s="75"/>
      <c r="AS1014" s="75"/>
      <c r="AT1014" s="75"/>
      <c r="AU1014" s="75"/>
      <c r="AV1014" s="75"/>
      <c r="AW1014" s="75"/>
    </row>
    <row r="1015" spans="1:49">
      <c r="A1015" s="69">
        <v>40238</v>
      </c>
      <c r="B1015" s="82">
        <v>6.0299999999999999E-2</v>
      </c>
      <c r="C1015" s="65">
        <v>2.7978000000000006E-2</v>
      </c>
      <c r="D1015" s="65">
        <v>4.0000000000000001E-3</v>
      </c>
      <c r="E1015" s="65">
        <v>4.3916666666666661E-3</v>
      </c>
      <c r="F1015" s="65">
        <v>4.6416666666666663E-3</v>
      </c>
      <c r="G1015" s="65">
        <v>4.5166666666666662E-3</v>
      </c>
      <c r="H1015" s="65">
        <v>4.8666666666666667E-3</v>
      </c>
      <c r="I1015" s="65">
        <f t="shared" si="165"/>
        <v>5.6300000000000003E-2</v>
      </c>
      <c r="J1015" s="65">
        <f t="shared" si="169"/>
        <v>5.5783333333333331E-2</v>
      </c>
      <c r="K1015" s="65">
        <f t="shared" si="170"/>
        <v>2.3111333333333338E-2</v>
      </c>
      <c r="L1015" s="73">
        <f t="shared" si="166"/>
        <v>0.4974675565066784</v>
      </c>
      <c r="M1015" s="73">
        <f t="shared" si="167"/>
        <v>4.8000000000000001E-2</v>
      </c>
      <c r="N1015" s="73">
        <f t="shared" si="171"/>
        <v>5.4199999999999998E-2</v>
      </c>
      <c r="O1015" s="74">
        <f t="shared" si="168"/>
        <v>0.44946755650667841</v>
      </c>
      <c r="P1015" s="73">
        <f t="shared" si="172"/>
        <v>0.44326755650667837</v>
      </c>
      <c r="Q1015" s="73">
        <f t="shared" si="173"/>
        <v>0.20972056535748429</v>
      </c>
      <c r="R1015" s="73">
        <f t="shared" si="174"/>
        <v>5.8400000000000001E-2</v>
      </c>
      <c r="S1015" s="74">
        <f t="shared" si="175"/>
        <v>0.15132056535748428</v>
      </c>
      <c r="U1015" s="75"/>
      <c r="V1015" s="75"/>
      <c r="W1015" s="75"/>
      <c r="X1015" s="75"/>
      <c r="Y1015" s="75"/>
      <c r="Z1015" s="75"/>
      <c r="AA1015" s="75"/>
      <c r="AB1015" s="75"/>
      <c r="AC1015" s="75"/>
      <c r="AE1015" s="75"/>
      <c r="AF1015" s="75"/>
      <c r="AG1015" s="75"/>
      <c r="AH1015" s="75"/>
      <c r="AI1015" s="75"/>
      <c r="AJ1015" s="75"/>
      <c r="AK1015" s="75"/>
      <c r="AL1015" s="75"/>
      <c r="AM1015" s="75"/>
      <c r="AO1015" s="75"/>
      <c r="AP1015" s="75"/>
      <c r="AQ1015" s="75"/>
      <c r="AR1015" s="75"/>
      <c r="AS1015" s="75"/>
      <c r="AT1015" s="75"/>
      <c r="AU1015" s="75"/>
      <c r="AV1015" s="75"/>
      <c r="AW1015" s="75"/>
    </row>
    <row r="1016" spans="1:49">
      <c r="A1016" s="69">
        <v>40269</v>
      </c>
      <c r="B1016" s="82">
        <v>1.5800000000000002E-2</v>
      </c>
      <c r="C1016" s="65">
        <v>2.8058E-2</v>
      </c>
      <c r="D1016" s="65">
        <v>3.8E-3</v>
      </c>
      <c r="E1016" s="65">
        <v>4.4083333333333335E-3</v>
      </c>
      <c r="F1016" s="65">
        <v>4.6416666666666663E-3</v>
      </c>
      <c r="G1016" s="65">
        <v>4.5250000000000004E-3</v>
      </c>
      <c r="H1016" s="65">
        <v>4.841666666666666E-3</v>
      </c>
      <c r="I1016" s="65">
        <f t="shared" si="165"/>
        <v>1.2000000000000002E-2</v>
      </c>
      <c r="J1016" s="65">
        <f t="shared" si="169"/>
        <v>1.1275E-2</v>
      </c>
      <c r="K1016" s="65">
        <f t="shared" si="170"/>
        <v>2.3216333333333332E-2</v>
      </c>
      <c r="L1016" s="73">
        <f t="shared" si="166"/>
        <v>0.38827009573741367</v>
      </c>
      <c r="M1016" s="73">
        <f t="shared" si="167"/>
        <v>4.5600000000000002E-2</v>
      </c>
      <c r="N1016" s="73">
        <f t="shared" si="171"/>
        <v>5.4300000000000001E-2</v>
      </c>
      <c r="O1016" s="74">
        <f t="shared" si="168"/>
        <v>0.34267009573741369</v>
      </c>
      <c r="P1016" s="73">
        <f t="shared" si="172"/>
        <v>0.33397009573741365</v>
      </c>
      <c r="Q1016" s="73">
        <f t="shared" si="173"/>
        <v>0.23322733526923689</v>
      </c>
      <c r="R1016" s="73">
        <f t="shared" si="174"/>
        <v>5.8099999999999992E-2</v>
      </c>
      <c r="S1016" s="74">
        <f t="shared" si="175"/>
        <v>0.17512733526923691</v>
      </c>
      <c r="U1016" s="75"/>
      <c r="V1016" s="75"/>
      <c r="W1016" s="75"/>
      <c r="X1016" s="75"/>
      <c r="Y1016" s="75"/>
      <c r="Z1016" s="75"/>
      <c r="AA1016" s="75"/>
      <c r="AB1016" s="75"/>
      <c r="AC1016" s="75"/>
      <c r="AE1016" s="75"/>
      <c r="AF1016" s="75"/>
      <c r="AG1016" s="75"/>
      <c r="AH1016" s="75"/>
      <c r="AI1016" s="75"/>
      <c r="AJ1016" s="75"/>
      <c r="AK1016" s="75"/>
      <c r="AL1016" s="75"/>
      <c r="AM1016" s="75"/>
      <c r="AO1016" s="75"/>
      <c r="AP1016" s="75"/>
      <c r="AQ1016" s="75"/>
      <c r="AR1016" s="75"/>
      <c r="AS1016" s="75"/>
      <c r="AT1016" s="75"/>
      <c r="AU1016" s="75"/>
      <c r="AV1016" s="75"/>
      <c r="AW1016" s="75"/>
    </row>
    <row r="1017" spans="1:49">
      <c r="A1017" s="69">
        <v>40299</v>
      </c>
      <c r="B1017" s="82">
        <v>-7.9899999999999999E-2</v>
      </c>
      <c r="C1017" s="65">
        <v>-5.7599999999999998E-2</v>
      </c>
      <c r="D1017" s="65">
        <v>3.3999999999999998E-3</v>
      </c>
      <c r="E1017" s="65">
        <v>4.1333333333333335E-3</v>
      </c>
      <c r="F1017" s="65">
        <v>4.3750000000000004E-3</v>
      </c>
      <c r="G1017" s="65">
        <v>4.2541666666666665E-3</v>
      </c>
      <c r="H1017" s="65">
        <v>4.5833333333333334E-3</v>
      </c>
      <c r="I1017" s="65">
        <f t="shared" si="165"/>
        <v>-8.3299999999999999E-2</v>
      </c>
      <c r="J1017" s="65">
        <f t="shared" si="169"/>
        <v>-8.4154166666666669E-2</v>
      </c>
      <c r="K1017" s="65">
        <f t="shared" si="170"/>
        <v>-6.2183333333333334E-2</v>
      </c>
      <c r="L1017" s="73">
        <f t="shared" si="166"/>
        <v>0.20972375706789848</v>
      </c>
      <c r="M1017" s="73">
        <f t="shared" si="167"/>
        <v>4.0799999999999996E-2</v>
      </c>
      <c r="N1017" s="73">
        <f t="shared" si="171"/>
        <v>5.1049999999999998E-2</v>
      </c>
      <c r="O1017" s="74">
        <f t="shared" si="168"/>
        <v>0.16892375706789847</v>
      </c>
      <c r="P1017" s="73">
        <f t="shared" si="172"/>
        <v>0.15867375706789849</v>
      </c>
      <c r="Q1017" s="73">
        <f t="shared" si="173"/>
        <v>0.12258092756668293</v>
      </c>
      <c r="R1017" s="73">
        <f t="shared" si="174"/>
        <v>5.5E-2</v>
      </c>
      <c r="S1017" s="74">
        <f t="shared" si="175"/>
        <v>6.7580927566682936E-2</v>
      </c>
      <c r="U1017" s="75"/>
      <c r="V1017" s="75"/>
      <c r="W1017" s="75"/>
      <c r="X1017" s="75"/>
      <c r="Y1017" s="75"/>
      <c r="Z1017" s="75"/>
      <c r="AA1017" s="75"/>
      <c r="AB1017" s="75"/>
      <c r="AC1017" s="75"/>
      <c r="AE1017" s="75"/>
      <c r="AF1017" s="75"/>
      <c r="AG1017" s="75"/>
      <c r="AH1017" s="75"/>
      <c r="AI1017" s="75"/>
      <c r="AJ1017" s="75"/>
      <c r="AK1017" s="75"/>
      <c r="AL1017" s="75"/>
      <c r="AM1017" s="75"/>
      <c r="AO1017" s="75"/>
      <c r="AP1017" s="75"/>
      <c r="AQ1017" s="75"/>
      <c r="AR1017" s="75"/>
      <c r="AS1017" s="75"/>
      <c r="AT1017" s="75"/>
      <c r="AU1017" s="75"/>
      <c r="AV1017" s="75"/>
      <c r="AW1017" s="75"/>
    </row>
    <row r="1018" spans="1:49">
      <c r="A1018" s="69">
        <v>40330</v>
      </c>
      <c r="B1018" s="82">
        <v>-5.2299999999999999E-2</v>
      </c>
      <c r="C1018" s="65">
        <v>-6.3599999999999993E-3</v>
      </c>
      <c r="D1018" s="65">
        <v>3.7000000000000002E-3</v>
      </c>
      <c r="E1018" s="65">
        <v>4.0666666666666663E-3</v>
      </c>
      <c r="F1018" s="65">
        <v>4.3E-3</v>
      </c>
      <c r="G1018" s="65">
        <v>4.1833333333333332E-3</v>
      </c>
      <c r="H1018" s="65">
        <v>4.5500000000000002E-3</v>
      </c>
      <c r="I1018" s="65">
        <f t="shared" si="165"/>
        <v>-5.6000000000000001E-2</v>
      </c>
      <c r="J1018" s="65">
        <f t="shared" si="169"/>
        <v>-5.648333333333333E-2</v>
      </c>
      <c r="K1018" s="65">
        <f t="shared" si="170"/>
        <v>-1.091E-2</v>
      </c>
      <c r="L1018" s="73">
        <f t="shared" si="166"/>
        <v>0.14416687083158441</v>
      </c>
      <c r="M1018" s="73">
        <f t="shared" si="167"/>
        <v>4.4400000000000002E-2</v>
      </c>
      <c r="N1018" s="73">
        <f t="shared" si="171"/>
        <v>5.0199999999999995E-2</v>
      </c>
      <c r="O1018" s="74">
        <f t="shared" si="168"/>
        <v>9.976687083158442E-2</v>
      </c>
      <c r="P1018" s="73">
        <f t="shared" si="172"/>
        <v>9.396687083158442E-2</v>
      </c>
      <c r="Q1018" s="73">
        <f t="shared" si="173"/>
        <v>5.7087944173114469E-2</v>
      </c>
      <c r="R1018" s="73">
        <f t="shared" si="174"/>
        <v>5.4600000000000003E-2</v>
      </c>
      <c r="S1018" s="74">
        <f t="shared" si="175"/>
        <v>2.4879441731144661E-3</v>
      </c>
      <c r="U1018" s="75"/>
      <c r="V1018" s="75"/>
      <c r="W1018" s="75"/>
      <c r="X1018" s="75"/>
      <c r="Y1018" s="75"/>
      <c r="Z1018" s="75"/>
      <c r="AA1018" s="75"/>
      <c r="AB1018" s="75"/>
      <c r="AC1018" s="75"/>
      <c r="AE1018" s="75"/>
      <c r="AF1018" s="75"/>
      <c r="AG1018" s="75"/>
      <c r="AH1018" s="75"/>
      <c r="AI1018" s="75"/>
      <c r="AJ1018" s="75"/>
      <c r="AK1018" s="75"/>
      <c r="AL1018" s="75"/>
      <c r="AM1018" s="75"/>
      <c r="AO1018" s="75"/>
      <c r="AP1018" s="75"/>
      <c r="AQ1018" s="75"/>
      <c r="AR1018" s="75"/>
      <c r="AS1018" s="75"/>
      <c r="AT1018" s="75"/>
      <c r="AU1018" s="75"/>
      <c r="AV1018" s="75"/>
      <c r="AW1018" s="75"/>
    </row>
    <row r="1019" spans="1:49">
      <c r="A1019" s="69">
        <v>40360</v>
      </c>
      <c r="B1019" s="82">
        <v>7.0099999999999996E-2</v>
      </c>
      <c r="C1019" s="65">
        <v>7.741300000000001E-2</v>
      </c>
      <c r="D1019" s="65">
        <v>3.0999999999999999E-3</v>
      </c>
      <c r="E1019" s="65">
        <v>3.933333333333333E-3</v>
      </c>
      <c r="F1019" s="65">
        <v>4.1333333333333335E-3</v>
      </c>
      <c r="G1019" s="65">
        <v>4.0333333333333332E-3</v>
      </c>
      <c r="H1019" s="65">
        <v>4.3833333333333328E-3</v>
      </c>
      <c r="I1019" s="65">
        <f t="shared" si="165"/>
        <v>6.699999999999999E-2</v>
      </c>
      <c r="J1019" s="65">
        <f t="shared" si="169"/>
        <v>6.6066666666666662E-2</v>
      </c>
      <c r="K1019" s="65">
        <f t="shared" si="170"/>
        <v>7.3029666666666673E-2</v>
      </c>
      <c r="L1019" s="73">
        <f t="shared" si="166"/>
        <v>0.13831625927564017</v>
      </c>
      <c r="M1019" s="73">
        <f t="shared" si="167"/>
        <v>3.7199999999999997E-2</v>
      </c>
      <c r="N1019" s="73">
        <f t="shared" si="171"/>
        <v>4.8399999999999999E-2</v>
      </c>
      <c r="O1019" s="74">
        <f t="shared" si="168"/>
        <v>0.10111625927564018</v>
      </c>
      <c r="P1019" s="73">
        <f t="shared" si="172"/>
        <v>8.9916259275640176E-2</v>
      </c>
      <c r="Q1019" s="73">
        <f t="shared" si="173"/>
        <v>9.4321231409301376E-2</v>
      </c>
      <c r="R1019" s="73">
        <f t="shared" si="174"/>
        <v>5.2599999999999994E-2</v>
      </c>
      <c r="S1019" s="74">
        <f t="shared" si="175"/>
        <v>4.1721231409301382E-2</v>
      </c>
      <c r="U1019" s="75"/>
      <c r="V1019" s="75"/>
      <c r="W1019" s="75"/>
      <c r="X1019" s="75"/>
      <c r="Y1019" s="75"/>
      <c r="Z1019" s="75"/>
      <c r="AA1019" s="75"/>
      <c r="AB1019" s="75"/>
      <c r="AC1019" s="75"/>
      <c r="AE1019" s="75"/>
      <c r="AF1019" s="75"/>
      <c r="AG1019" s="75"/>
      <c r="AH1019" s="75"/>
      <c r="AI1019" s="75"/>
      <c r="AJ1019" s="75"/>
      <c r="AK1019" s="75"/>
      <c r="AL1019" s="75"/>
      <c r="AM1019" s="75"/>
      <c r="AO1019" s="75"/>
      <c r="AP1019" s="75"/>
      <c r="AQ1019" s="75"/>
      <c r="AR1019" s="75"/>
      <c r="AS1019" s="75"/>
      <c r="AT1019" s="75"/>
      <c r="AU1019" s="75"/>
      <c r="AV1019" s="75"/>
      <c r="AW1019" s="75"/>
    </row>
    <row r="1020" spans="1:49">
      <c r="A1020" s="69">
        <v>40391</v>
      </c>
      <c r="B1020" s="82">
        <v>-4.5100000000000001E-2</v>
      </c>
      <c r="C1020" s="65">
        <v>1.2496E-2</v>
      </c>
      <c r="D1020" s="65">
        <v>3.2000000000000002E-3</v>
      </c>
      <c r="E1020" s="65">
        <v>3.741666666666667E-3</v>
      </c>
      <c r="F1020" s="65">
        <v>3.933333333333333E-3</v>
      </c>
      <c r="G1020" s="65">
        <v>3.8375000000000002E-3</v>
      </c>
      <c r="H1020" s="65">
        <v>4.1749999999999999E-3</v>
      </c>
      <c r="I1020" s="65">
        <f t="shared" si="165"/>
        <v>-4.8300000000000003E-2</v>
      </c>
      <c r="J1020" s="65">
        <f t="shared" si="169"/>
        <v>-4.8937500000000002E-2</v>
      </c>
      <c r="K1020" s="65">
        <f t="shared" si="170"/>
        <v>8.3210000000000003E-3</v>
      </c>
      <c r="L1020" s="73">
        <f t="shared" si="166"/>
        <v>4.9105487870195086E-2</v>
      </c>
      <c r="M1020" s="73">
        <f t="shared" si="167"/>
        <v>3.8400000000000004E-2</v>
      </c>
      <c r="N1020" s="73">
        <f t="shared" si="171"/>
        <v>4.6050000000000001E-2</v>
      </c>
      <c r="O1020" s="74">
        <f t="shared" si="168"/>
        <v>1.0705487870195082E-2</v>
      </c>
      <c r="P1020" s="73">
        <f t="shared" si="172"/>
        <v>3.0554878701950852E-3</v>
      </c>
      <c r="Q1020" s="73">
        <f t="shared" si="173"/>
        <v>0.10197906382848876</v>
      </c>
      <c r="R1020" s="73">
        <f t="shared" si="174"/>
        <v>5.0099999999999999E-2</v>
      </c>
      <c r="S1020" s="74">
        <f t="shared" si="175"/>
        <v>5.187906382848876E-2</v>
      </c>
      <c r="U1020" s="75"/>
      <c r="V1020" s="75"/>
      <c r="W1020" s="75"/>
      <c r="X1020" s="75"/>
      <c r="Y1020" s="75"/>
      <c r="Z1020" s="75"/>
      <c r="AA1020" s="75"/>
      <c r="AB1020" s="75"/>
      <c r="AC1020" s="75"/>
      <c r="AE1020" s="75"/>
      <c r="AF1020" s="75"/>
      <c r="AG1020" s="75"/>
      <c r="AH1020" s="75"/>
      <c r="AI1020" s="75"/>
      <c r="AJ1020" s="75"/>
      <c r="AK1020" s="75"/>
      <c r="AL1020" s="75"/>
      <c r="AM1020" s="75"/>
      <c r="AO1020" s="75"/>
      <c r="AP1020" s="75"/>
      <c r="AQ1020" s="75"/>
      <c r="AR1020" s="75"/>
      <c r="AS1020" s="75"/>
      <c r="AT1020" s="75"/>
      <c r="AU1020" s="75"/>
      <c r="AV1020" s="75"/>
      <c r="AW1020" s="75"/>
    </row>
    <row r="1021" spans="1:49">
      <c r="A1021" s="69">
        <v>40422</v>
      </c>
      <c r="B1021" s="82">
        <v>8.9200000000000002E-2</v>
      </c>
      <c r="C1021" s="65">
        <v>2.9575000000000001E-2</v>
      </c>
      <c r="D1021" s="65">
        <v>2.5999999999999999E-3</v>
      </c>
      <c r="E1021" s="65">
        <v>3.7750000000000001E-3</v>
      </c>
      <c r="F1021" s="65">
        <v>3.933333333333333E-3</v>
      </c>
      <c r="G1021" s="65">
        <v>3.8541666666666663E-3</v>
      </c>
      <c r="H1021" s="65">
        <v>4.1749999999999999E-3</v>
      </c>
      <c r="I1021" s="65">
        <f t="shared" si="165"/>
        <v>8.6599999999999996E-2</v>
      </c>
      <c r="J1021" s="65">
        <f t="shared" si="169"/>
        <v>8.5345833333333329E-2</v>
      </c>
      <c r="K1021" s="65">
        <f t="shared" si="170"/>
        <v>2.5399999999999999E-2</v>
      </c>
      <c r="L1021" s="73">
        <f t="shared" si="166"/>
        <v>0.10159616059791388</v>
      </c>
      <c r="M1021" s="73">
        <f t="shared" si="167"/>
        <v>3.1199999999999999E-2</v>
      </c>
      <c r="N1021" s="73">
        <f t="shared" si="171"/>
        <v>4.6249999999999999E-2</v>
      </c>
      <c r="O1021" s="74">
        <f t="shared" si="168"/>
        <v>7.039616059791387E-2</v>
      </c>
      <c r="P1021" s="73">
        <f t="shared" si="172"/>
        <v>5.5346160597913877E-2</v>
      </c>
      <c r="Q1021" s="73">
        <f t="shared" si="173"/>
        <v>0.11859212473155045</v>
      </c>
      <c r="R1021" s="73">
        <f t="shared" si="174"/>
        <v>5.0099999999999999E-2</v>
      </c>
      <c r="S1021" s="74">
        <f t="shared" si="175"/>
        <v>6.8492124731550447E-2</v>
      </c>
      <c r="U1021" s="75"/>
      <c r="V1021" s="75"/>
      <c r="W1021" s="75"/>
      <c r="X1021" s="75"/>
      <c r="Y1021" s="75"/>
      <c r="Z1021" s="75"/>
      <c r="AA1021" s="75"/>
      <c r="AB1021" s="75"/>
      <c r="AC1021" s="75"/>
      <c r="AE1021" s="75"/>
      <c r="AF1021" s="75"/>
      <c r="AG1021" s="75"/>
      <c r="AH1021" s="75"/>
      <c r="AI1021" s="75"/>
      <c r="AJ1021" s="75"/>
      <c r="AK1021" s="75"/>
      <c r="AL1021" s="75"/>
      <c r="AM1021" s="75"/>
      <c r="AO1021" s="75"/>
      <c r="AP1021" s="75"/>
      <c r="AQ1021" s="75"/>
      <c r="AR1021" s="75"/>
      <c r="AS1021" s="75"/>
      <c r="AT1021" s="75"/>
      <c r="AU1021" s="75"/>
      <c r="AV1021" s="75"/>
      <c r="AW1021" s="75"/>
    </row>
    <row r="1022" spans="1:49">
      <c r="A1022" s="69">
        <v>40452</v>
      </c>
      <c r="B1022" s="82">
        <v>3.7999999999999999E-2</v>
      </c>
      <c r="C1022" s="65">
        <v>1.2868999999999998E-2</v>
      </c>
      <c r="D1022" s="65">
        <v>2.7000000000000001E-3</v>
      </c>
      <c r="E1022" s="65">
        <v>3.8999999999999994E-3</v>
      </c>
      <c r="F1022" s="65">
        <v>4.0249999999999999E-3</v>
      </c>
      <c r="G1022" s="65">
        <v>3.9624999999999999E-3</v>
      </c>
      <c r="H1022" s="65">
        <v>4.2500000000000003E-3</v>
      </c>
      <c r="I1022" s="65">
        <f t="shared" si="165"/>
        <v>3.5299999999999998E-2</v>
      </c>
      <c r="J1022" s="65">
        <f t="shared" si="169"/>
        <v>3.4037499999999998E-2</v>
      </c>
      <c r="K1022" s="65">
        <f t="shared" si="170"/>
        <v>8.6189999999999982E-3</v>
      </c>
      <c r="L1022" s="73">
        <f t="shared" si="166"/>
        <v>0.16512819920586352</v>
      </c>
      <c r="M1022" s="73">
        <f t="shared" si="167"/>
        <v>3.2399999999999998E-2</v>
      </c>
      <c r="N1022" s="73">
        <f t="shared" si="171"/>
        <v>4.7549999999999995E-2</v>
      </c>
      <c r="O1022" s="74">
        <f t="shared" si="168"/>
        <v>0.13272819920586354</v>
      </c>
      <c r="P1022" s="73">
        <f t="shared" si="172"/>
        <v>0.11757819920586353</v>
      </c>
      <c r="Q1022" s="73">
        <f t="shared" si="173"/>
        <v>0.16613706513532267</v>
      </c>
      <c r="R1022" s="73">
        <f t="shared" si="174"/>
        <v>5.1000000000000004E-2</v>
      </c>
      <c r="S1022" s="74">
        <f t="shared" si="175"/>
        <v>0.11513706513532267</v>
      </c>
      <c r="U1022" s="75"/>
      <c r="V1022" s="75"/>
      <c r="W1022" s="75"/>
      <c r="X1022" s="75"/>
      <c r="Y1022" s="75"/>
      <c r="Z1022" s="75"/>
      <c r="AA1022" s="75"/>
      <c r="AB1022" s="75"/>
      <c r="AC1022" s="75"/>
      <c r="AE1022" s="75"/>
      <c r="AF1022" s="75"/>
      <c r="AG1022" s="75"/>
      <c r="AH1022" s="75"/>
      <c r="AI1022" s="75"/>
      <c r="AJ1022" s="75"/>
      <c r="AK1022" s="75"/>
      <c r="AL1022" s="75"/>
      <c r="AM1022" s="75"/>
      <c r="AO1022" s="75"/>
      <c r="AP1022" s="75"/>
      <c r="AQ1022" s="75"/>
      <c r="AR1022" s="75"/>
      <c r="AS1022" s="75"/>
      <c r="AT1022" s="75"/>
      <c r="AU1022" s="75"/>
      <c r="AV1022" s="75"/>
      <c r="AW1022" s="75"/>
    </row>
    <row r="1023" spans="1:49">
      <c r="A1023" s="69">
        <v>40483</v>
      </c>
      <c r="B1023" s="82">
        <v>1E-4</v>
      </c>
      <c r="C1023" s="65">
        <v>-3.2323000000000005E-2</v>
      </c>
      <c r="D1023" s="65">
        <v>3.2000000000000002E-3</v>
      </c>
      <c r="E1023" s="65">
        <v>4.0583333333333331E-3</v>
      </c>
      <c r="F1023" s="65">
        <v>4.2250000000000005E-3</v>
      </c>
      <c r="G1023" s="65">
        <v>4.1416666666666668E-3</v>
      </c>
      <c r="H1023" s="65">
        <v>4.4749999999999998E-3</v>
      </c>
      <c r="I1023" s="65">
        <f t="shared" si="165"/>
        <v>-3.1000000000000003E-3</v>
      </c>
      <c r="J1023" s="65">
        <f t="shared" si="169"/>
        <v>-4.0416666666666665E-3</v>
      </c>
      <c r="K1023" s="65">
        <f t="shared" si="170"/>
        <v>-3.6798000000000004E-2</v>
      </c>
      <c r="L1023" s="73">
        <f t="shared" si="166"/>
        <v>9.9287464175267681E-2</v>
      </c>
      <c r="M1023" s="73">
        <f t="shared" si="167"/>
        <v>3.8400000000000004E-2</v>
      </c>
      <c r="N1023" s="73">
        <f t="shared" si="171"/>
        <v>4.9700000000000001E-2</v>
      </c>
      <c r="O1023" s="74">
        <f t="shared" si="168"/>
        <v>6.0887464175267678E-2</v>
      </c>
      <c r="P1023" s="73">
        <f t="shared" si="172"/>
        <v>4.958746417526768E-2</v>
      </c>
      <c r="Q1023" s="73">
        <f t="shared" si="173"/>
        <v>7.9245530046264667E-2</v>
      </c>
      <c r="R1023" s="73">
        <f t="shared" si="174"/>
        <v>5.3699999999999998E-2</v>
      </c>
      <c r="S1023" s="74">
        <f t="shared" si="175"/>
        <v>2.5545530046264669E-2</v>
      </c>
      <c r="U1023" s="75"/>
      <c r="V1023" s="75"/>
      <c r="W1023" s="75"/>
      <c r="X1023" s="75"/>
      <c r="Y1023" s="75"/>
      <c r="Z1023" s="75"/>
      <c r="AA1023" s="75"/>
      <c r="AB1023" s="75"/>
      <c r="AC1023" s="75"/>
      <c r="AE1023" s="75"/>
      <c r="AF1023" s="75"/>
      <c r="AG1023" s="75"/>
      <c r="AH1023" s="75"/>
      <c r="AI1023" s="75"/>
      <c r="AJ1023" s="75"/>
      <c r="AK1023" s="75"/>
      <c r="AL1023" s="75"/>
      <c r="AM1023" s="75"/>
      <c r="AO1023" s="75"/>
      <c r="AP1023" s="75"/>
      <c r="AQ1023" s="75"/>
      <c r="AR1023" s="75"/>
      <c r="AS1023" s="75"/>
      <c r="AT1023" s="75"/>
      <c r="AU1023" s="75"/>
      <c r="AV1023" s="75"/>
      <c r="AW1023" s="75"/>
    </row>
    <row r="1024" spans="1:49">
      <c r="A1024" s="69">
        <v>40513</v>
      </c>
      <c r="B1024" s="82">
        <v>6.6799999999999998E-2</v>
      </c>
      <c r="C1024" s="65">
        <v>3.1150999999999998E-2</v>
      </c>
      <c r="D1024" s="65">
        <v>3.2000000000000002E-3</v>
      </c>
      <c r="E1024" s="65">
        <v>4.1833333333333332E-3</v>
      </c>
      <c r="F1024" s="65">
        <v>4.3833333333333328E-3</v>
      </c>
      <c r="G1024" s="65">
        <v>4.2833333333333326E-3</v>
      </c>
      <c r="H1024" s="65">
        <v>4.6333333333333331E-3</v>
      </c>
      <c r="I1024" s="65">
        <f t="shared" si="165"/>
        <v>6.3600000000000004E-2</v>
      </c>
      <c r="J1024" s="65">
        <f t="shared" si="169"/>
        <v>6.2516666666666665E-2</v>
      </c>
      <c r="K1024" s="65">
        <f t="shared" si="170"/>
        <v>2.6517666666666665E-2</v>
      </c>
      <c r="L1024" s="73">
        <f t="shared" si="166"/>
        <v>0.15051492865905569</v>
      </c>
      <c r="M1024" s="73">
        <f t="shared" si="167"/>
        <v>3.8400000000000004E-2</v>
      </c>
      <c r="N1024" s="73">
        <f t="shared" si="171"/>
        <v>5.1399999999999987E-2</v>
      </c>
      <c r="O1024" s="74">
        <f t="shared" si="168"/>
        <v>0.11211492865905569</v>
      </c>
      <c r="P1024" s="73">
        <f t="shared" si="172"/>
        <v>9.9114928659055704E-2</v>
      </c>
      <c r="Q1024" s="73">
        <f t="shared" si="173"/>
        <v>5.4036185908617806E-2</v>
      </c>
      <c r="R1024" s="73">
        <f t="shared" si="174"/>
        <v>5.5599999999999997E-2</v>
      </c>
      <c r="S1024" s="74">
        <f t="shared" si="175"/>
        <v>-1.5638140913821902E-3</v>
      </c>
      <c r="U1024" s="75"/>
      <c r="V1024" s="75"/>
      <c r="W1024" s="75"/>
      <c r="X1024" s="75"/>
      <c r="Y1024" s="75"/>
      <c r="Z1024" s="75"/>
      <c r="AA1024" s="75"/>
      <c r="AB1024" s="75"/>
      <c r="AC1024" s="75"/>
      <c r="AE1024" s="75"/>
      <c r="AF1024" s="75"/>
      <c r="AG1024" s="75"/>
      <c r="AH1024" s="75"/>
      <c r="AI1024" s="75"/>
      <c r="AJ1024" s="75"/>
      <c r="AK1024" s="75"/>
      <c r="AL1024" s="75"/>
      <c r="AM1024" s="75"/>
      <c r="AO1024" s="75"/>
      <c r="AP1024" s="75"/>
      <c r="AQ1024" s="75"/>
      <c r="AR1024" s="75"/>
      <c r="AS1024" s="75"/>
      <c r="AT1024" s="75"/>
      <c r="AU1024" s="75"/>
      <c r="AV1024" s="75"/>
      <c r="AW1024" s="75"/>
    </row>
    <row r="1025" spans="1:49">
      <c r="A1025" s="69">
        <v>40544</v>
      </c>
      <c r="B1025" s="65">
        <v>2.3699999999999999E-2</v>
      </c>
      <c r="C1025" s="65">
        <v>1.4241E-2</v>
      </c>
      <c r="D1025" s="65">
        <v>3.5000000000000001E-3</v>
      </c>
      <c r="E1025" s="65">
        <v>4.1999999999999997E-3</v>
      </c>
      <c r="F1025" s="65">
        <v>4.3833333333333328E-3</v>
      </c>
      <c r="G1025" s="65">
        <v>4.2916666666666667E-3</v>
      </c>
      <c r="H1025" s="65">
        <v>4.6416666666666663E-3</v>
      </c>
      <c r="I1025" s="65">
        <f t="shared" si="165"/>
        <v>2.0199999999999999E-2</v>
      </c>
      <c r="J1025" s="65">
        <f t="shared" si="169"/>
        <v>1.9408333333333333E-2</v>
      </c>
      <c r="K1025" s="65">
        <f t="shared" si="170"/>
        <v>9.5993333333333347E-3</v>
      </c>
      <c r="L1025" s="73">
        <f t="shared" si="166"/>
        <v>0.2217656975811988</v>
      </c>
      <c r="M1025" s="73">
        <f t="shared" si="167"/>
        <v>4.2000000000000003E-2</v>
      </c>
      <c r="N1025" s="73">
        <f t="shared" si="171"/>
        <v>5.1500000000000004E-2</v>
      </c>
      <c r="O1025" s="74">
        <f t="shared" si="168"/>
        <v>0.17976569758119879</v>
      </c>
      <c r="P1025" s="73">
        <f t="shared" si="172"/>
        <v>0.1702656975811988</v>
      </c>
      <c r="Q1025" s="73">
        <f t="shared" si="173"/>
        <v>0.12235050790402879</v>
      </c>
      <c r="R1025" s="73">
        <f t="shared" si="174"/>
        <v>5.57E-2</v>
      </c>
      <c r="S1025" s="74">
        <f t="shared" si="175"/>
        <v>6.6650507904028794E-2</v>
      </c>
      <c r="U1025" s="75"/>
      <c r="V1025" s="75"/>
      <c r="W1025" s="75"/>
      <c r="X1025" s="75"/>
      <c r="Y1025" s="75"/>
      <c r="Z1025" s="75"/>
      <c r="AA1025" s="75"/>
      <c r="AB1025" s="75"/>
      <c r="AC1025" s="75"/>
      <c r="AE1025" s="75"/>
      <c r="AF1025" s="75"/>
      <c r="AG1025" s="75"/>
      <c r="AH1025" s="75"/>
      <c r="AI1025" s="75"/>
      <c r="AJ1025" s="75"/>
      <c r="AK1025" s="75"/>
      <c r="AL1025" s="75"/>
      <c r="AM1025" s="75"/>
      <c r="AO1025" s="75"/>
      <c r="AP1025" s="75"/>
      <c r="AQ1025" s="75"/>
      <c r="AR1025" s="75"/>
      <c r="AS1025" s="75"/>
      <c r="AT1025" s="75"/>
      <c r="AU1025" s="75"/>
      <c r="AV1025" s="75"/>
      <c r="AW1025" s="75"/>
    </row>
    <row r="1026" spans="1:49">
      <c r="A1026" s="69">
        <v>40575</v>
      </c>
      <c r="B1026" s="65">
        <v>3.4299999999999997E-2</v>
      </c>
      <c r="C1026" s="65">
        <v>1.1235E-2</v>
      </c>
      <c r="D1026" s="65">
        <v>3.2000000000000002E-3</v>
      </c>
      <c r="E1026" s="65">
        <v>4.3499999999999997E-3</v>
      </c>
      <c r="F1026" s="65">
        <v>4.4749999999999998E-3</v>
      </c>
      <c r="G1026" s="65">
        <v>4.4125000000000006E-3</v>
      </c>
      <c r="H1026" s="65">
        <v>4.7333333333333333E-3</v>
      </c>
      <c r="I1026" s="65">
        <f t="shared" si="165"/>
        <v>3.1099999999999996E-2</v>
      </c>
      <c r="J1026" s="65">
        <f t="shared" si="169"/>
        <v>2.9887499999999997E-2</v>
      </c>
      <c r="K1026" s="65">
        <f t="shared" si="170"/>
        <v>6.5016666666666669E-3</v>
      </c>
      <c r="L1026" s="73">
        <f t="shared" si="166"/>
        <v>0.22567629583727844</v>
      </c>
      <c r="M1026" s="73">
        <f t="shared" si="167"/>
        <v>3.8400000000000004E-2</v>
      </c>
      <c r="N1026" s="73">
        <f t="shared" si="171"/>
        <v>5.2950000000000011E-2</v>
      </c>
      <c r="O1026" s="74">
        <f t="shared" si="168"/>
        <v>0.18727629583727845</v>
      </c>
      <c r="P1026" s="73">
        <f t="shared" si="172"/>
        <v>0.17272629583727844</v>
      </c>
      <c r="Q1026" s="73">
        <f t="shared" si="173"/>
        <v>0.15212212706509232</v>
      </c>
      <c r="R1026" s="73">
        <f t="shared" si="174"/>
        <v>5.6800000000000003E-2</v>
      </c>
      <c r="S1026" s="74">
        <f t="shared" si="175"/>
        <v>9.5322127065092313E-2</v>
      </c>
      <c r="U1026" s="75"/>
      <c r="V1026" s="75"/>
      <c r="W1026" s="75"/>
      <c r="X1026" s="75"/>
      <c r="Y1026" s="75"/>
      <c r="Z1026" s="75"/>
      <c r="AA1026" s="75"/>
      <c r="AB1026" s="75"/>
      <c r="AC1026" s="75"/>
      <c r="AE1026" s="75"/>
      <c r="AF1026" s="75"/>
      <c r="AG1026" s="75"/>
      <c r="AH1026" s="75"/>
      <c r="AI1026" s="75"/>
      <c r="AJ1026" s="75"/>
      <c r="AK1026" s="75"/>
      <c r="AL1026" s="75"/>
      <c r="AM1026" s="75"/>
      <c r="AO1026" s="75"/>
      <c r="AP1026" s="75"/>
      <c r="AQ1026" s="75"/>
      <c r="AR1026" s="75"/>
      <c r="AS1026" s="75"/>
      <c r="AT1026" s="75"/>
      <c r="AU1026" s="75"/>
      <c r="AV1026" s="75"/>
      <c r="AW1026" s="75"/>
    </row>
    <row r="1027" spans="1:49">
      <c r="A1027" s="69">
        <v>40603</v>
      </c>
      <c r="B1027" s="65">
        <v>4.0000000000000002E-4</v>
      </c>
      <c r="C1027" s="65">
        <v>1.474E-3</v>
      </c>
      <c r="D1027" s="65">
        <v>3.5999999999999999E-3</v>
      </c>
      <c r="E1027" s="65">
        <v>4.2750000000000002E-3</v>
      </c>
      <c r="F1027" s="65">
        <v>4.4000000000000003E-3</v>
      </c>
      <c r="G1027" s="65">
        <v>4.3374999999999993E-3</v>
      </c>
      <c r="H1027" s="65">
        <v>4.6333333333333331E-3</v>
      </c>
      <c r="I1027" s="65">
        <f t="shared" si="165"/>
        <v>-3.1999999999999997E-3</v>
      </c>
      <c r="J1027" s="65">
        <f t="shared" si="169"/>
        <v>-3.9374999999999992E-3</v>
      </c>
      <c r="K1027" s="65">
        <f t="shared" si="170"/>
        <v>-3.159333333333333E-3</v>
      </c>
      <c r="L1027" s="73">
        <f t="shared" si="166"/>
        <v>0.15643361912252507</v>
      </c>
      <c r="M1027" s="73">
        <f t="shared" si="167"/>
        <v>4.3200000000000002E-2</v>
      </c>
      <c r="N1027" s="73">
        <f t="shared" si="171"/>
        <v>5.2049999999999992E-2</v>
      </c>
      <c r="O1027" s="74">
        <f t="shared" si="168"/>
        <v>0.11323361912252507</v>
      </c>
      <c r="P1027" s="73">
        <f t="shared" si="172"/>
        <v>0.10438361912252508</v>
      </c>
      <c r="Q1027" s="73">
        <f t="shared" si="173"/>
        <v>0.12241736212291121</v>
      </c>
      <c r="R1027" s="73">
        <f t="shared" si="174"/>
        <v>5.5599999999999997E-2</v>
      </c>
      <c r="S1027" s="74">
        <f t="shared" si="175"/>
        <v>6.6817362122911214E-2</v>
      </c>
      <c r="U1027" s="75"/>
      <c r="V1027" s="75"/>
      <c r="W1027" s="75"/>
      <c r="X1027" s="75"/>
      <c r="Y1027" s="75"/>
      <c r="Z1027" s="75"/>
      <c r="AA1027" s="75"/>
      <c r="AB1027" s="75"/>
      <c r="AC1027" s="75"/>
      <c r="AE1027" s="75"/>
      <c r="AF1027" s="75"/>
      <c r="AG1027" s="75"/>
      <c r="AH1027" s="75"/>
      <c r="AI1027" s="75"/>
      <c r="AJ1027" s="75"/>
      <c r="AK1027" s="75"/>
      <c r="AL1027" s="75"/>
      <c r="AM1027" s="75"/>
      <c r="AO1027" s="75"/>
      <c r="AP1027" s="75"/>
      <c r="AQ1027" s="75"/>
      <c r="AR1027" s="75"/>
      <c r="AS1027" s="75"/>
      <c r="AT1027" s="75"/>
      <c r="AU1027" s="75"/>
      <c r="AV1027" s="75"/>
      <c r="AW1027" s="75"/>
    </row>
    <row r="1028" spans="1:49">
      <c r="A1028" s="69">
        <v>40634</v>
      </c>
      <c r="B1028" s="65">
        <v>2.9600000000000001E-2</v>
      </c>
      <c r="C1028" s="65">
        <v>4.1877999999999999E-2</v>
      </c>
      <c r="D1028" s="65">
        <v>3.3999999999999998E-3</v>
      </c>
      <c r="E1028" s="65">
        <v>4.3E-3</v>
      </c>
      <c r="F1028" s="65">
        <v>4.4083333333333335E-3</v>
      </c>
      <c r="G1028" s="65">
        <v>4.3541666666666668E-3</v>
      </c>
      <c r="H1028" s="65">
        <v>4.6249999999999998E-3</v>
      </c>
      <c r="I1028" s="65">
        <f t="shared" si="165"/>
        <v>2.6200000000000001E-2</v>
      </c>
      <c r="J1028" s="65">
        <f t="shared" si="169"/>
        <v>2.5245833333333335E-2</v>
      </c>
      <c r="K1028" s="65">
        <f t="shared" si="170"/>
        <v>3.7253000000000001E-2</v>
      </c>
      <c r="L1028" s="73">
        <f t="shared" si="166"/>
        <v>0.17214417626358691</v>
      </c>
      <c r="M1028" s="73">
        <f t="shared" si="167"/>
        <v>4.0799999999999996E-2</v>
      </c>
      <c r="N1028" s="73">
        <f t="shared" si="171"/>
        <v>5.2250000000000005E-2</v>
      </c>
      <c r="O1028" s="74">
        <f t="shared" si="168"/>
        <v>0.13134417626358691</v>
      </c>
      <c r="P1028" s="73">
        <f t="shared" si="172"/>
        <v>0.11989417626358691</v>
      </c>
      <c r="Q1028" s="73">
        <f t="shared" si="173"/>
        <v>0.13750581816774399</v>
      </c>
      <c r="R1028" s="73">
        <f t="shared" si="174"/>
        <v>5.5499999999999994E-2</v>
      </c>
      <c r="S1028" s="74">
        <f t="shared" si="175"/>
        <v>8.2005818167743993E-2</v>
      </c>
      <c r="U1028" s="75"/>
      <c r="V1028" s="75"/>
      <c r="W1028" s="75"/>
      <c r="X1028" s="75"/>
      <c r="Y1028" s="75"/>
      <c r="Z1028" s="75"/>
      <c r="AA1028" s="75"/>
      <c r="AB1028" s="75"/>
      <c r="AC1028" s="75"/>
      <c r="AE1028" s="75"/>
      <c r="AF1028" s="75"/>
      <c r="AG1028" s="75"/>
      <c r="AH1028" s="75"/>
      <c r="AI1028" s="75"/>
      <c r="AJ1028" s="75"/>
      <c r="AK1028" s="75"/>
      <c r="AL1028" s="75"/>
      <c r="AM1028" s="75"/>
      <c r="AO1028" s="75"/>
      <c r="AP1028" s="75"/>
      <c r="AQ1028" s="75"/>
      <c r="AR1028" s="75"/>
      <c r="AS1028" s="75"/>
      <c r="AT1028" s="75"/>
      <c r="AU1028" s="75"/>
      <c r="AV1028" s="75"/>
      <c r="AW1028" s="75"/>
    </row>
    <row r="1029" spans="1:49">
      <c r="A1029" s="69">
        <v>40664</v>
      </c>
      <c r="B1029" s="65">
        <v>-1.1299999999999999E-2</v>
      </c>
      <c r="C1029" s="65">
        <v>1.9754000000000001E-2</v>
      </c>
      <c r="D1029" s="65">
        <v>3.5999999999999999E-3</v>
      </c>
      <c r="E1029" s="65">
        <v>4.1333333333333335E-3</v>
      </c>
      <c r="F1029" s="65">
        <v>4.2166666666666663E-3</v>
      </c>
      <c r="G1029" s="65">
        <v>4.1749999999999999E-3</v>
      </c>
      <c r="H1029" s="65">
        <v>4.4333333333333334E-3</v>
      </c>
      <c r="I1029" s="65">
        <f t="shared" si="165"/>
        <v>-1.49E-2</v>
      </c>
      <c r="J1029" s="65">
        <f t="shared" si="169"/>
        <v>-1.5474999999999999E-2</v>
      </c>
      <c r="K1029" s="65">
        <f t="shared" si="170"/>
        <v>1.5320666666666666E-2</v>
      </c>
      <c r="L1029" s="73">
        <f t="shared" si="166"/>
        <v>0.25953586248430383</v>
      </c>
      <c r="M1029" s="73">
        <f t="shared" si="167"/>
        <v>4.3200000000000002E-2</v>
      </c>
      <c r="N1029" s="73">
        <f t="shared" si="171"/>
        <v>5.0099999999999999E-2</v>
      </c>
      <c r="O1029" s="74">
        <f t="shared" si="168"/>
        <v>0.21633586248430381</v>
      </c>
      <c r="P1029" s="73">
        <f t="shared" si="172"/>
        <v>0.20943586248430382</v>
      </c>
      <c r="Q1029" s="73">
        <f t="shared" si="173"/>
        <v>0.23087447803462391</v>
      </c>
      <c r="R1029" s="73">
        <f t="shared" si="174"/>
        <v>5.3199999999999997E-2</v>
      </c>
      <c r="S1029" s="74">
        <f t="shared" si="175"/>
        <v>0.17767447803462391</v>
      </c>
      <c r="U1029" s="75"/>
      <c r="V1029" s="75"/>
      <c r="W1029" s="75"/>
      <c r="X1029" s="75"/>
      <c r="Y1029" s="75"/>
      <c r="Z1029" s="75"/>
      <c r="AA1029" s="75"/>
      <c r="AB1029" s="75"/>
      <c r="AC1029" s="75"/>
      <c r="AE1029" s="75"/>
      <c r="AF1029" s="75"/>
      <c r="AG1029" s="75"/>
      <c r="AH1029" s="75"/>
      <c r="AI1029" s="75"/>
      <c r="AJ1029" s="75"/>
      <c r="AK1029" s="75"/>
      <c r="AL1029" s="75"/>
      <c r="AM1029" s="75"/>
      <c r="AO1029" s="75"/>
      <c r="AP1029" s="75"/>
      <c r="AQ1029" s="75"/>
      <c r="AR1029" s="75"/>
      <c r="AS1029" s="75"/>
      <c r="AT1029" s="75"/>
      <c r="AU1029" s="75"/>
      <c r="AV1029" s="75"/>
      <c r="AW1029" s="75"/>
    </row>
    <row r="1030" spans="1:49">
      <c r="A1030" s="69">
        <v>40695</v>
      </c>
      <c r="B1030" s="65">
        <v>-1.67E-2</v>
      </c>
      <c r="C1030" s="65">
        <v>-1.2830000000000003E-3</v>
      </c>
      <c r="D1030" s="65">
        <v>3.2000000000000002E-3</v>
      </c>
      <c r="E1030" s="65">
        <v>4.1583333333333333E-3</v>
      </c>
      <c r="F1030" s="65">
        <v>4.1999999999999997E-3</v>
      </c>
      <c r="G1030" s="65">
        <v>4.179166666666667E-3</v>
      </c>
      <c r="H1030" s="65">
        <v>4.3833333333333328E-3</v>
      </c>
      <c r="I1030" s="65">
        <f t="shared" ref="I1030:I1093" si="176">B1030-D1030</f>
        <v>-1.9900000000000001E-2</v>
      </c>
      <c r="J1030" s="65">
        <f t="shared" si="169"/>
        <v>-2.0879166666666667E-2</v>
      </c>
      <c r="K1030" s="65">
        <f t="shared" si="170"/>
        <v>-5.6663333333333331E-3</v>
      </c>
      <c r="L1030" s="73">
        <f t="shared" si="166"/>
        <v>0.30684986132828573</v>
      </c>
      <c r="M1030" s="73">
        <f t="shared" si="167"/>
        <v>3.8400000000000004E-2</v>
      </c>
      <c r="N1030" s="73">
        <f t="shared" si="171"/>
        <v>5.015E-2</v>
      </c>
      <c r="O1030" s="74">
        <f t="shared" si="168"/>
        <v>0.26844986132828574</v>
      </c>
      <c r="P1030" s="73">
        <f t="shared" si="172"/>
        <v>0.25669986132828571</v>
      </c>
      <c r="Q1030" s="73">
        <f t="shared" si="173"/>
        <v>0.2371636267454067</v>
      </c>
      <c r="R1030" s="73">
        <f t="shared" si="174"/>
        <v>5.2599999999999994E-2</v>
      </c>
      <c r="S1030" s="74">
        <f t="shared" si="175"/>
        <v>0.18456362674540672</v>
      </c>
      <c r="U1030" s="75"/>
      <c r="V1030" s="75"/>
      <c r="W1030" s="75"/>
      <c r="X1030" s="75"/>
      <c r="Y1030" s="75"/>
      <c r="Z1030" s="75"/>
      <c r="AA1030" s="75"/>
      <c r="AB1030" s="75"/>
      <c r="AC1030" s="75"/>
      <c r="AE1030" s="75"/>
      <c r="AF1030" s="75"/>
      <c r="AG1030" s="75"/>
      <c r="AH1030" s="75"/>
      <c r="AI1030" s="75"/>
      <c r="AJ1030" s="75"/>
      <c r="AK1030" s="75"/>
      <c r="AL1030" s="75"/>
      <c r="AM1030" s="75"/>
      <c r="AO1030" s="75"/>
      <c r="AP1030" s="75"/>
      <c r="AQ1030" s="75"/>
      <c r="AR1030" s="75"/>
      <c r="AS1030" s="75"/>
      <c r="AT1030" s="75"/>
      <c r="AU1030" s="75"/>
      <c r="AV1030" s="75"/>
      <c r="AW1030" s="75"/>
    </row>
    <row r="1031" spans="1:49">
      <c r="A1031" s="69">
        <v>40725</v>
      </c>
      <c r="B1031" s="65">
        <v>-2.0299999999999999E-2</v>
      </c>
      <c r="C1031" s="65">
        <v>-7.5380000000000013E-3</v>
      </c>
      <c r="D1031" s="65">
        <v>3.2000000000000002E-3</v>
      </c>
      <c r="E1031" s="65">
        <v>4.1083333333333336E-3</v>
      </c>
      <c r="F1031" s="65">
        <v>4.1916666666666665E-3</v>
      </c>
      <c r="G1031" s="65">
        <v>4.15E-3</v>
      </c>
      <c r="H1031" s="65">
        <v>4.3916666666666661E-3</v>
      </c>
      <c r="I1031" s="65">
        <f t="shared" si="176"/>
        <v>-2.35E-2</v>
      </c>
      <c r="J1031" s="65">
        <f t="shared" si="169"/>
        <v>-2.445E-2</v>
      </c>
      <c r="K1031" s="65">
        <f t="shared" si="170"/>
        <v>-1.1929666666666668E-2</v>
      </c>
      <c r="L1031" s="73">
        <f t="shared" si="166"/>
        <v>0.19644968614458613</v>
      </c>
      <c r="M1031" s="73">
        <f t="shared" si="167"/>
        <v>3.8400000000000004E-2</v>
      </c>
      <c r="N1031" s="73">
        <f t="shared" si="171"/>
        <v>4.9799999999999997E-2</v>
      </c>
      <c r="O1031" s="74">
        <f t="shared" si="168"/>
        <v>0.15804968614458614</v>
      </c>
      <c r="P1031" s="73">
        <f t="shared" si="172"/>
        <v>0.14664968614458612</v>
      </c>
      <c r="Q1031" s="73">
        <f t="shared" si="173"/>
        <v>0.13961673687527432</v>
      </c>
      <c r="R1031" s="73">
        <f t="shared" si="174"/>
        <v>5.2699999999999997E-2</v>
      </c>
      <c r="S1031" s="74">
        <f t="shared" si="175"/>
        <v>8.691673687527432E-2</v>
      </c>
      <c r="U1031" s="75"/>
      <c r="V1031" s="75"/>
      <c r="W1031" s="75"/>
      <c r="X1031" s="75"/>
      <c r="Y1031" s="75"/>
      <c r="Z1031" s="75"/>
      <c r="AA1031" s="75"/>
      <c r="AB1031" s="75"/>
      <c r="AC1031" s="75"/>
      <c r="AE1031" s="75"/>
      <c r="AF1031" s="75"/>
      <c r="AG1031" s="75"/>
      <c r="AH1031" s="75"/>
      <c r="AI1031" s="75"/>
      <c r="AJ1031" s="75"/>
      <c r="AK1031" s="75"/>
      <c r="AL1031" s="75"/>
      <c r="AM1031" s="75"/>
      <c r="AO1031" s="75"/>
      <c r="AP1031" s="75"/>
      <c r="AQ1031" s="75"/>
      <c r="AR1031" s="75"/>
      <c r="AS1031" s="75"/>
      <c r="AT1031" s="75"/>
      <c r="AU1031" s="75"/>
      <c r="AV1031" s="75"/>
      <c r="AW1031" s="75"/>
    </row>
    <row r="1032" spans="1:49">
      <c r="A1032" s="69">
        <v>40756</v>
      </c>
      <c r="B1032" s="65">
        <v>-5.4300000000000001E-2</v>
      </c>
      <c r="C1032" s="65">
        <v>2.0388E-2</v>
      </c>
      <c r="D1032" s="65">
        <v>3.3999999999999998E-3</v>
      </c>
      <c r="E1032" s="65">
        <v>3.6416666666666667E-3</v>
      </c>
      <c r="F1032" s="65">
        <v>3.725E-3</v>
      </c>
      <c r="G1032" s="65">
        <v>3.6833333333333336E-3</v>
      </c>
      <c r="H1032" s="65">
        <v>3.908333333333334E-3</v>
      </c>
      <c r="I1032" s="65">
        <f t="shared" si="176"/>
        <v>-5.7700000000000001E-2</v>
      </c>
      <c r="J1032" s="65">
        <f t="shared" si="169"/>
        <v>-5.7983333333333331E-2</v>
      </c>
      <c r="K1032" s="65">
        <f t="shared" si="170"/>
        <v>1.6479666666666667E-2</v>
      </c>
      <c r="L1032" s="73">
        <f t="shared" si="166"/>
        <v>0.18492247165874409</v>
      </c>
      <c r="M1032" s="73">
        <f t="shared" si="167"/>
        <v>4.0799999999999996E-2</v>
      </c>
      <c r="N1032" s="73">
        <f t="shared" si="171"/>
        <v>4.4200000000000003E-2</v>
      </c>
      <c r="O1032" s="74">
        <f t="shared" si="168"/>
        <v>0.14412247165874409</v>
      </c>
      <c r="P1032" s="73">
        <f t="shared" si="172"/>
        <v>0.14072247165874407</v>
      </c>
      <c r="Q1032" s="73">
        <f t="shared" si="173"/>
        <v>0.14849959200499274</v>
      </c>
      <c r="R1032" s="73">
        <f t="shared" si="174"/>
        <v>4.6900000000000011E-2</v>
      </c>
      <c r="S1032" s="74">
        <f t="shared" si="175"/>
        <v>0.10159959200499273</v>
      </c>
      <c r="U1032" s="75"/>
      <c r="V1032" s="75"/>
      <c r="W1032" s="75"/>
      <c r="X1032" s="75"/>
      <c r="Y1032" s="75"/>
      <c r="Z1032" s="75"/>
      <c r="AA1032" s="75"/>
      <c r="AB1032" s="75"/>
      <c r="AC1032" s="75"/>
      <c r="AE1032" s="75"/>
      <c r="AF1032" s="75"/>
      <c r="AG1032" s="75"/>
      <c r="AH1032" s="75"/>
      <c r="AI1032" s="75"/>
      <c r="AJ1032" s="75"/>
      <c r="AK1032" s="75"/>
      <c r="AL1032" s="75"/>
      <c r="AM1032" s="75"/>
      <c r="AO1032" s="75"/>
      <c r="AP1032" s="75"/>
      <c r="AQ1032" s="75"/>
      <c r="AR1032" s="75"/>
      <c r="AS1032" s="75"/>
      <c r="AT1032" s="75"/>
      <c r="AU1032" s="75"/>
      <c r="AV1032" s="75"/>
      <c r="AW1032" s="75"/>
    </row>
    <row r="1033" spans="1:49">
      <c r="A1033" s="69">
        <v>40787</v>
      </c>
      <c r="B1033" s="65">
        <v>-7.0300000000000001E-2</v>
      </c>
      <c r="C1033" s="65">
        <v>2.271E-3</v>
      </c>
      <c r="D1033" s="65">
        <v>2.5999999999999999E-3</v>
      </c>
      <c r="E1033" s="65">
        <v>3.4083333333333331E-3</v>
      </c>
      <c r="F1033" s="65">
        <v>3.5250000000000004E-3</v>
      </c>
      <c r="G1033" s="65">
        <v>3.4666666666666669E-3</v>
      </c>
      <c r="H1033" s="65">
        <v>3.7333333333333333E-3</v>
      </c>
      <c r="I1033" s="65">
        <f t="shared" si="176"/>
        <v>-7.2900000000000006E-2</v>
      </c>
      <c r="J1033" s="65">
        <f t="shared" si="169"/>
        <v>-7.3766666666666675E-2</v>
      </c>
      <c r="K1033" s="65">
        <f t="shared" si="170"/>
        <v>-1.4623333333333333E-3</v>
      </c>
      <c r="L1033" s="73">
        <f t="shared" si="166"/>
        <v>1.1405088047314438E-2</v>
      </c>
      <c r="M1033" s="73">
        <f t="shared" si="167"/>
        <v>3.1199999999999999E-2</v>
      </c>
      <c r="N1033" s="73">
        <f t="shared" si="171"/>
        <v>4.1600000000000005E-2</v>
      </c>
      <c r="O1033" s="74">
        <f t="shared" si="168"/>
        <v>-1.9794911952685561E-2</v>
      </c>
      <c r="P1033" s="73">
        <f t="shared" si="172"/>
        <v>-3.0194911952685567E-2</v>
      </c>
      <c r="Q1033" s="73">
        <f t="shared" si="173"/>
        <v>0.11804174982729365</v>
      </c>
      <c r="R1033" s="73">
        <f t="shared" si="174"/>
        <v>4.48E-2</v>
      </c>
      <c r="S1033" s="74">
        <f t="shared" si="175"/>
        <v>7.3241749827293645E-2</v>
      </c>
      <c r="U1033" s="75"/>
      <c r="V1033" s="75"/>
      <c r="W1033" s="75"/>
      <c r="X1033" s="75"/>
      <c r="Y1033" s="75"/>
      <c r="Z1033" s="75"/>
      <c r="AA1033" s="75"/>
      <c r="AB1033" s="75"/>
      <c r="AC1033" s="75"/>
      <c r="AE1033" s="75"/>
      <c r="AF1033" s="75"/>
      <c r="AG1033" s="75"/>
      <c r="AH1033" s="75"/>
      <c r="AI1033" s="75"/>
      <c r="AJ1033" s="75"/>
      <c r="AK1033" s="75"/>
      <c r="AL1033" s="75"/>
      <c r="AM1033" s="75"/>
      <c r="AO1033" s="75"/>
      <c r="AP1033" s="75"/>
      <c r="AQ1033" s="75"/>
      <c r="AR1033" s="75"/>
      <c r="AS1033" s="75"/>
      <c r="AT1033" s="75"/>
      <c r="AU1033" s="75"/>
      <c r="AV1033" s="75"/>
      <c r="AW1033" s="75"/>
    </row>
    <row r="1034" spans="1:49">
      <c r="A1034" s="69">
        <v>40817</v>
      </c>
      <c r="B1034" s="65">
        <v>0.10929999999999999</v>
      </c>
      <c r="C1034" s="65">
        <v>3.8747000000000004E-2</v>
      </c>
      <c r="D1034" s="65">
        <v>2.2000000000000001E-3</v>
      </c>
      <c r="E1034" s="65">
        <v>3.3166666666666665E-3</v>
      </c>
      <c r="F1034" s="65">
        <v>3.4666666666666669E-3</v>
      </c>
      <c r="G1034" s="65">
        <v>3.3916666666666665E-3</v>
      </c>
      <c r="H1034" s="65">
        <v>3.7666666666666664E-3</v>
      </c>
      <c r="I1034" s="65">
        <f t="shared" si="176"/>
        <v>0.1071</v>
      </c>
      <c r="J1034" s="65">
        <f t="shared" si="169"/>
        <v>0.10590833333333333</v>
      </c>
      <c r="K1034" s="65">
        <f t="shared" si="170"/>
        <v>3.4980333333333335E-2</v>
      </c>
      <c r="L1034" s="73">
        <f t="shared" si="166"/>
        <v>8.0878289181970597E-2</v>
      </c>
      <c r="M1034" s="73">
        <f t="shared" si="167"/>
        <v>2.64E-2</v>
      </c>
      <c r="N1034" s="73">
        <f t="shared" si="171"/>
        <v>4.07E-2</v>
      </c>
      <c r="O1034" s="74">
        <f t="shared" si="168"/>
        <v>5.4478289181970597E-2</v>
      </c>
      <c r="P1034" s="73">
        <f t="shared" si="172"/>
        <v>4.0178289181970597E-2</v>
      </c>
      <c r="Q1034" s="73">
        <f t="shared" si="173"/>
        <v>0.1466068302098813</v>
      </c>
      <c r="R1034" s="73">
        <f t="shared" si="174"/>
        <v>4.5199999999999997E-2</v>
      </c>
      <c r="S1034" s="74">
        <f t="shared" si="175"/>
        <v>0.10140683020988131</v>
      </c>
      <c r="U1034" s="75"/>
      <c r="V1034" s="75"/>
      <c r="W1034" s="75"/>
      <c r="X1034" s="75"/>
      <c r="Y1034" s="75"/>
      <c r="Z1034" s="75"/>
      <c r="AA1034" s="75"/>
      <c r="AB1034" s="75"/>
      <c r="AC1034" s="75"/>
      <c r="AE1034" s="75"/>
      <c r="AF1034" s="75"/>
      <c r="AG1034" s="75"/>
      <c r="AH1034" s="75"/>
      <c r="AI1034" s="75"/>
      <c r="AJ1034" s="75"/>
      <c r="AK1034" s="75"/>
      <c r="AL1034" s="75"/>
      <c r="AM1034" s="75"/>
      <c r="AO1034" s="75"/>
      <c r="AP1034" s="75"/>
      <c r="AQ1034" s="75"/>
      <c r="AR1034" s="75"/>
      <c r="AS1034" s="75"/>
      <c r="AT1034" s="75"/>
      <c r="AU1034" s="75"/>
      <c r="AV1034" s="75"/>
      <c r="AW1034" s="75"/>
    </row>
    <row r="1035" spans="1:49">
      <c r="A1035" s="69">
        <v>40848</v>
      </c>
      <c r="B1035" s="65">
        <v>-2.2000000000000001E-3</v>
      </c>
      <c r="C1035" s="65">
        <v>8.0140000000000003E-3</v>
      </c>
      <c r="D1035" s="65">
        <v>2.3999999999999998E-3</v>
      </c>
      <c r="E1035" s="65">
        <v>3.225E-3</v>
      </c>
      <c r="F1035" s="65">
        <v>3.3083333333333337E-3</v>
      </c>
      <c r="G1035" s="65">
        <v>3.2666666666666664E-3</v>
      </c>
      <c r="H1035" s="65">
        <v>3.5416666666666669E-3</v>
      </c>
      <c r="I1035" s="65">
        <f t="shared" si="176"/>
        <v>-4.5999999999999999E-3</v>
      </c>
      <c r="J1035" s="65">
        <f t="shared" si="169"/>
        <v>-5.4666666666666665E-3</v>
      </c>
      <c r="K1035" s="65">
        <f t="shared" si="170"/>
        <v>4.4723333333333334E-3</v>
      </c>
      <c r="L1035" s="73">
        <f t="shared" si="166"/>
        <v>7.8392517694001018E-2</v>
      </c>
      <c r="M1035" s="73">
        <f t="shared" si="167"/>
        <v>2.8799999999999999E-2</v>
      </c>
      <c r="N1035" s="73">
        <f t="shared" si="171"/>
        <v>3.9199999999999999E-2</v>
      </c>
      <c r="O1035" s="74">
        <f t="shared" si="168"/>
        <v>4.9592517694001019E-2</v>
      </c>
      <c r="P1035" s="73">
        <f t="shared" si="172"/>
        <v>3.9192517694001019E-2</v>
      </c>
      <c r="Q1035" s="73">
        <f t="shared" si="173"/>
        <v>0.19440240632688721</v>
      </c>
      <c r="R1035" s="73">
        <f t="shared" si="174"/>
        <v>4.2500000000000003E-2</v>
      </c>
      <c r="S1035" s="74">
        <f t="shared" si="175"/>
        <v>0.1519024063268872</v>
      </c>
      <c r="U1035" s="75"/>
      <c r="V1035" s="75"/>
      <c r="W1035" s="75"/>
      <c r="X1035" s="75"/>
      <c r="Y1035" s="75"/>
      <c r="Z1035" s="75"/>
      <c r="AA1035" s="75"/>
      <c r="AB1035" s="75"/>
      <c r="AC1035" s="75"/>
      <c r="AE1035" s="75"/>
      <c r="AF1035" s="75"/>
      <c r="AG1035" s="75"/>
      <c r="AH1035" s="75"/>
      <c r="AI1035" s="75"/>
      <c r="AJ1035" s="75"/>
      <c r="AK1035" s="75"/>
      <c r="AL1035" s="75"/>
      <c r="AM1035" s="75"/>
      <c r="AO1035" s="75"/>
      <c r="AP1035" s="75"/>
      <c r="AQ1035" s="75"/>
      <c r="AR1035" s="75"/>
      <c r="AS1035" s="75"/>
      <c r="AT1035" s="75"/>
      <c r="AU1035" s="75"/>
      <c r="AV1035" s="75"/>
      <c r="AW1035" s="75"/>
    </row>
    <row r="1036" spans="1:49">
      <c r="A1036" s="69">
        <v>40878</v>
      </c>
      <c r="B1036" s="65">
        <v>1.0200000000000001E-2</v>
      </c>
      <c r="C1036" s="65">
        <v>3.3766999999999998E-2</v>
      </c>
      <c r="D1036" s="65">
        <v>2.2000000000000001E-3</v>
      </c>
      <c r="E1036" s="65">
        <v>3.2750000000000001E-3</v>
      </c>
      <c r="F1036" s="65">
        <v>3.3583333333333338E-3</v>
      </c>
      <c r="G1036" s="65">
        <v>3.3166666666666665E-3</v>
      </c>
      <c r="H1036" s="65">
        <v>3.6083333333333332E-3</v>
      </c>
      <c r="I1036" s="65">
        <f t="shared" si="176"/>
        <v>8.0000000000000002E-3</v>
      </c>
      <c r="J1036" s="65">
        <f t="shared" si="169"/>
        <v>6.8833333333333342E-3</v>
      </c>
      <c r="K1036" s="65">
        <f t="shared" si="170"/>
        <v>3.0158666666666667E-2</v>
      </c>
      <c r="L1036" s="73">
        <f t="shared" si="166"/>
        <v>2.1177466605249329E-2</v>
      </c>
      <c r="M1036" s="73">
        <f t="shared" si="167"/>
        <v>2.64E-2</v>
      </c>
      <c r="N1036" s="73">
        <f t="shared" si="171"/>
        <v>3.9800000000000002E-2</v>
      </c>
      <c r="O1036" s="74">
        <f t="shared" si="168"/>
        <v>-5.2225333947506711E-3</v>
      </c>
      <c r="P1036" s="73">
        <f t="shared" si="172"/>
        <v>-1.8622533394750673E-2</v>
      </c>
      <c r="Q1036" s="73">
        <f t="shared" si="173"/>
        <v>0.19743257038137663</v>
      </c>
      <c r="R1036" s="73">
        <f t="shared" si="174"/>
        <v>4.3299999999999998E-2</v>
      </c>
      <c r="S1036" s="74">
        <f t="shared" si="175"/>
        <v>0.15413257038137662</v>
      </c>
      <c r="U1036" s="75"/>
      <c r="V1036" s="75"/>
      <c r="W1036" s="75"/>
      <c r="X1036" s="75"/>
      <c r="Y1036" s="75"/>
      <c r="Z1036" s="75"/>
      <c r="AA1036" s="75"/>
      <c r="AB1036" s="75"/>
      <c r="AC1036" s="75"/>
      <c r="AE1036" s="75"/>
      <c r="AF1036" s="75"/>
      <c r="AG1036" s="75"/>
      <c r="AH1036" s="75"/>
      <c r="AI1036" s="75"/>
      <c r="AJ1036" s="75"/>
      <c r="AK1036" s="75"/>
      <c r="AL1036" s="75"/>
      <c r="AM1036" s="75"/>
      <c r="AO1036" s="75"/>
      <c r="AP1036" s="75"/>
      <c r="AQ1036" s="75"/>
      <c r="AR1036" s="75"/>
      <c r="AS1036" s="75"/>
      <c r="AT1036" s="75"/>
      <c r="AU1036" s="75"/>
      <c r="AV1036" s="75"/>
      <c r="AW1036" s="75"/>
    </row>
    <row r="1037" spans="1:49">
      <c r="A1037" s="69">
        <v>40909</v>
      </c>
      <c r="B1037" s="65">
        <v>4.48E-2</v>
      </c>
      <c r="C1037" s="65">
        <v>-3.3237000000000003E-2</v>
      </c>
      <c r="D1037" s="65">
        <v>2.0999999999999999E-3</v>
      </c>
      <c r="E1037" s="65">
        <v>3.3416666666666668E-3</v>
      </c>
      <c r="F1037" s="65">
        <v>3.3416666666666668E-3</v>
      </c>
      <c r="G1037" s="65">
        <v>3.3416666666666668E-3</v>
      </c>
      <c r="H1037" s="65">
        <v>3.6166666666666665E-3</v>
      </c>
      <c r="I1037" s="65">
        <f t="shared" si="176"/>
        <v>4.2700000000000002E-2</v>
      </c>
      <c r="J1037" s="65">
        <f t="shared" si="169"/>
        <v>4.1458333333333333E-2</v>
      </c>
      <c r="K1037" s="65">
        <f t="shared" si="170"/>
        <v>-3.6853666666666667E-2</v>
      </c>
      <c r="L1037" s="73">
        <f t="shared" si="166"/>
        <v>4.2225473389825297E-2</v>
      </c>
      <c r="M1037" s="73">
        <f t="shared" si="167"/>
        <v>2.52E-2</v>
      </c>
      <c r="N1037" s="73">
        <f t="shared" si="171"/>
        <v>4.0100000000000004E-2</v>
      </c>
      <c r="O1037" s="74">
        <f t="shared" si="168"/>
        <v>1.7025473389825296E-2</v>
      </c>
      <c r="P1037" s="73">
        <f t="shared" si="172"/>
        <v>2.1254733898252928E-3</v>
      </c>
      <c r="Q1037" s="73">
        <f t="shared" si="173"/>
        <v>0.14137912393564389</v>
      </c>
      <c r="R1037" s="73">
        <f t="shared" si="174"/>
        <v>4.3399999999999994E-2</v>
      </c>
      <c r="S1037" s="74">
        <f t="shared" si="175"/>
        <v>9.7979123935643897E-2</v>
      </c>
      <c r="U1037" s="75"/>
      <c r="V1037" s="75"/>
      <c r="W1037" s="75"/>
      <c r="X1037" s="75"/>
      <c r="Y1037" s="75"/>
      <c r="Z1037" s="75"/>
      <c r="AA1037" s="75"/>
      <c r="AB1037" s="75"/>
      <c r="AC1037" s="75"/>
      <c r="AE1037" s="75"/>
      <c r="AF1037" s="75"/>
      <c r="AG1037" s="75"/>
      <c r="AH1037" s="75"/>
      <c r="AI1037" s="75"/>
      <c r="AJ1037" s="75"/>
      <c r="AK1037" s="75"/>
      <c r="AL1037" s="75"/>
      <c r="AM1037" s="75"/>
      <c r="AO1037" s="75"/>
      <c r="AP1037" s="75"/>
      <c r="AQ1037" s="75"/>
      <c r="AR1037" s="75"/>
      <c r="AS1037" s="75"/>
      <c r="AT1037" s="75"/>
      <c r="AU1037" s="75"/>
      <c r="AV1037" s="75"/>
      <c r="AW1037" s="75"/>
    </row>
    <row r="1038" spans="1:49">
      <c r="A1038" s="69">
        <v>40940</v>
      </c>
      <c r="B1038" s="65">
        <v>4.3200000000000002E-2</v>
      </c>
      <c r="C1038" s="65">
        <v>3.4509999999999996E-3</v>
      </c>
      <c r="D1038" s="65">
        <v>2E-3</v>
      </c>
      <c r="E1038" s="65">
        <v>3.3250000000000003E-3</v>
      </c>
      <c r="F1038" s="65">
        <v>3.3250000000000003E-3</v>
      </c>
      <c r="G1038" s="65">
        <v>3.3250000000000003E-3</v>
      </c>
      <c r="H1038" s="65">
        <v>3.6333333333333335E-3</v>
      </c>
      <c r="I1038" s="65">
        <f t="shared" si="176"/>
        <v>4.1200000000000001E-2</v>
      </c>
      <c r="J1038" s="65">
        <f t="shared" si="169"/>
        <v>3.9875000000000001E-2</v>
      </c>
      <c r="K1038" s="65">
        <f t="shared" si="170"/>
        <v>-1.8233333333333383E-4</v>
      </c>
      <c r="L1038" s="73">
        <f t="shared" si="166"/>
        <v>5.1193670927454082E-2</v>
      </c>
      <c r="M1038" s="73">
        <f t="shared" si="167"/>
        <v>2.4E-2</v>
      </c>
      <c r="N1038" s="73">
        <f t="shared" si="171"/>
        <v>3.9900000000000005E-2</v>
      </c>
      <c r="O1038" s="74">
        <f t="shared" si="168"/>
        <v>2.7193670927454082E-2</v>
      </c>
      <c r="P1038" s="73">
        <f t="shared" si="172"/>
        <v>1.1293670927454078E-2</v>
      </c>
      <c r="Q1038" s="73">
        <f t="shared" si="173"/>
        <v>0.13259333714947141</v>
      </c>
      <c r="R1038" s="73">
        <f t="shared" si="174"/>
        <v>4.36E-2</v>
      </c>
      <c r="S1038" s="74">
        <f t="shared" si="175"/>
        <v>8.8993337149471413E-2</v>
      </c>
      <c r="U1038" s="75"/>
      <c r="V1038" s="75"/>
      <c r="W1038" s="75"/>
      <c r="X1038" s="75"/>
      <c r="Y1038" s="75"/>
      <c r="Z1038" s="75"/>
      <c r="AA1038" s="75"/>
      <c r="AB1038" s="75"/>
      <c r="AC1038" s="75"/>
      <c r="AE1038" s="75"/>
      <c r="AF1038" s="75"/>
      <c r="AG1038" s="75"/>
      <c r="AH1038" s="75"/>
      <c r="AI1038" s="75"/>
      <c r="AJ1038" s="75"/>
      <c r="AK1038" s="75"/>
      <c r="AL1038" s="75"/>
      <c r="AM1038" s="75"/>
      <c r="AO1038" s="75"/>
      <c r="AP1038" s="75"/>
      <c r="AQ1038" s="75"/>
      <c r="AR1038" s="75"/>
      <c r="AS1038" s="75"/>
      <c r="AT1038" s="75"/>
      <c r="AU1038" s="75"/>
      <c r="AV1038" s="75"/>
      <c r="AW1038" s="75"/>
    </row>
    <row r="1039" spans="1:49">
      <c r="A1039" s="69">
        <v>40969</v>
      </c>
      <c r="B1039" s="65">
        <v>3.2899999999999999E-2</v>
      </c>
      <c r="C1039" s="65">
        <v>1.372E-2</v>
      </c>
      <c r="D1039" s="65">
        <v>2.2000000000000001E-3</v>
      </c>
      <c r="E1039" s="65">
        <v>3.3249999999999998E-3</v>
      </c>
      <c r="F1039" s="65">
        <v>3.4499999999999999E-3</v>
      </c>
      <c r="G1039" s="65">
        <v>3.3874999999999999E-3</v>
      </c>
      <c r="H1039" s="65">
        <v>3.7333333333333333E-3</v>
      </c>
      <c r="I1039" s="65">
        <f t="shared" si="176"/>
        <v>3.0699999999999998E-2</v>
      </c>
      <c r="J1039" s="65">
        <f t="shared" si="169"/>
        <v>2.9512499999999997E-2</v>
      </c>
      <c r="K1039" s="65">
        <f t="shared" si="170"/>
        <v>9.9866666666666663E-3</v>
      </c>
      <c r="L1039" s="73">
        <f t="shared" si="166"/>
        <v>8.5343805178895948E-2</v>
      </c>
      <c r="M1039" s="73">
        <f t="shared" si="167"/>
        <v>2.64E-2</v>
      </c>
      <c r="N1039" s="73">
        <f t="shared" si="171"/>
        <v>4.0649999999999999E-2</v>
      </c>
      <c r="O1039" s="74">
        <f t="shared" si="168"/>
        <v>5.8943805178895949E-2</v>
      </c>
      <c r="P1039" s="73">
        <f t="shared" si="172"/>
        <v>4.469380517889595E-2</v>
      </c>
      <c r="Q1039" s="73">
        <f t="shared" si="173"/>
        <v>0.1464426612524754</v>
      </c>
      <c r="R1039" s="73">
        <f t="shared" si="174"/>
        <v>4.48E-2</v>
      </c>
      <c r="S1039" s="74">
        <f t="shared" si="175"/>
        <v>0.1016426612524754</v>
      </c>
      <c r="U1039" s="75"/>
      <c r="V1039" s="75"/>
      <c r="W1039" s="75"/>
      <c r="X1039" s="75"/>
      <c r="Y1039" s="75"/>
      <c r="Z1039" s="75"/>
      <c r="AA1039" s="75"/>
      <c r="AB1039" s="75"/>
      <c r="AC1039" s="75"/>
      <c r="AE1039" s="75"/>
      <c r="AF1039" s="75"/>
      <c r="AG1039" s="75"/>
      <c r="AH1039" s="75"/>
      <c r="AI1039" s="75"/>
      <c r="AJ1039" s="75"/>
      <c r="AK1039" s="75"/>
      <c r="AL1039" s="75"/>
      <c r="AM1039" s="75"/>
      <c r="AO1039" s="75"/>
      <c r="AP1039" s="75"/>
      <c r="AQ1039" s="75"/>
      <c r="AR1039" s="75"/>
      <c r="AS1039" s="75"/>
      <c r="AT1039" s="75"/>
      <c r="AU1039" s="75"/>
      <c r="AV1039" s="75"/>
      <c r="AW1039" s="75"/>
    </row>
    <row r="1040" spans="1:49">
      <c r="A1040" s="69">
        <v>41000</v>
      </c>
      <c r="B1040" s="65">
        <v>-6.3E-3</v>
      </c>
      <c r="C1040" s="65">
        <v>2.1237000000000002E-2</v>
      </c>
      <c r="D1040" s="65">
        <v>2.5000000000000001E-3</v>
      </c>
      <c r="E1040" s="65">
        <v>3.3000000000000004E-3</v>
      </c>
      <c r="F1040" s="65">
        <v>3.4000000000000002E-3</v>
      </c>
      <c r="G1040" s="65">
        <v>3.3500000000000005E-3</v>
      </c>
      <c r="H1040" s="65">
        <v>3.6666666666666666E-3</v>
      </c>
      <c r="I1040" s="65">
        <f t="shared" si="176"/>
        <v>-8.8000000000000005E-3</v>
      </c>
      <c r="J1040" s="65">
        <f t="shared" si="169"/>
        <v>-9.6500000000000006E-3</v>
      </c>
      <c r="K1040" s="65">
        <f t="shared" si="170"/>
        <v>1.7570333333333337E-2</v>
      </c>
      <c r="L1040" s="73">
        <f t="shared" ref="L1040:L1103" si="177">((1+B1029)*(1+B1030)*(1+B1031)*(1+B1032)*(1+B1033)*(1+B1034)*(1+B1035)*(1+B1036)*(1+B1037)*(1+B1038)*(1+B1039)*(1+B1040))-1</f>
        <v>4.750013520422347E-2</v>
      </c>
      <c r="M1040" s="73">
        <f t="shared" ref="M1040:M1103" si="178">D1040*12</f>
        <v>0.03</v>
      </c>
      <c r="N1040" s="73">
        <f t="shared" si="171"/>
        <v>4.0200000000000007E-2</v>
      </c>
      <c r="O1040" s="74">
        <f t="shared" ref="O1040:O1103" si="179">L1040-M1040</f>
        <v>1.7500135204223471E-2</v>
      </c>
      <c r="P1040" s="73">
        <f t="shared" si="172"/>
        <v>7.3001352042234638E-3</v>
      </c>
      <c r="Q1040" s="73">
        <f t="shared" si="173"/>
        <v>0.12373009512581556</v>
      </c>
      <c r="R1040" s="73">
        <f t="shared" si="174"/>
        <v>4.3999999999999997E-2</v>
      </c>
      <c r="S1040" s="74">
        <f t="shared" si="175"/>
        <v>7.9730095125815567E-2</v>
      </c>
      <c r="U1040" s="75"/>
      <c r="V1040" s="75"/>
      <c r="W1040" s="75"/>
      <c r="X1040" s="75"/>
      <c r="Y1040" s="75"/>
      <c r="Z1040" s="75"/>
      <c r="AA1040" s="75"/>
      <c r="AB1040" s="75"/>
      <c r="AC1040" s="75"/>
      <c r="AE1040" s="75"/>
      <c r="AF1040" s="75"/>
      <c r="AG1040" s="75"/>
      <c r="AH1040" s="75"/>
      <c r="AI1040" s="75"/>
      <c r="AJ1040" s="75"/>
      <c r="AK1040" s="75"/>
      <c r="AL1040" s="75"/>
      <c r="AM1040" s="75"/>
      <c r="AO1040" s="75"/>
      <c r="AP1040" s="75"/>
      <c r="AQ1040" s="75"/>
      <c r="AR1040" s="75"/>
      <c r="AS1040" s="75"/>
      <c r="AT1040" s="75"/>
      <c r="AU1040" s="75"/>
      <c r="AV1040" s="75"/>
      <c r="AW1040" s="75"/>
    </row>
    <row r="1041" spans="1:49">
      <c r="A1041" s="69">
        <v>41030</v>
      </c>
      <c r="B1041" s="65">
        <v>-6.0100000000000001E-2</v>
      </c>
      <c r="C1041" s="65">
        <v>2.1609999999999997E-3</v>
      </c>
      <c r="D1041" s="65">
        <v>2.3E-3</v>
      </c>
      <c r="E1041" s="65">
        <v>3.1666666666666666E-3</v>
      </c>
      <c r="F1041" s="65">
        <v>3.2583333333333336E-3</v>
      </c>
      <c r="G1041" s="65">
        <v>3.2125000000000001E-3</v>
      </c>
      <c r="H1041" s="65">
        <v>3.5000000000000001E-3</v>
      </c>
      <c r="I1041" s="65">
        <f t="shared" si="176"/>
        <v>-6.2399999999999997E-2</v>
      </c>
      <c r="J1041" s="65">
        <f t="shared" si="169"/>
        <v>-6.3312499999999994E-2</v>
      </c>
      <c r="K1041" s="65">
        <f t="shared" si="170"/>
        <v>-1.3390000000000003E-3</v>
      </c>
      <c r="L1041" s="73">
        <f t="shared" si="177"/>
        <v>-4.2021067275717083E-3</v>
      </c>
      <c r="M1041" s="73">
        <f t="shared" si="178"/>
        <v>2.76E-2</v>
      </c>
      <c r="N1041" s="73">
        <f t="shared" si="171"/>
        <v>3.8550000000000001E-2</v>
      </c>
      <c r="O1041" s="74">
        <f t="shared" si="179"/>
        <v>-3.1802106727571708E-2</v>
      </c>
      <c r="P1041" s="73">
        <f t="shared" si="172"/>
        <v>-4.2752106727571709E-2</v>
      </c>
      <c r="Q1041" s="73">
        <f t="shared" si="173"/>
        <v>0.10434327873328542</v>
      </c>
      <c r="R1041" s="73">
        <f t="shared" si="174"/>
        <v>4.2000000000000003E-2</v>
      </c>
      <c r="S1041" s="74">
        <f t="shared" si="175"/>
        <v>6.2343278733285414E-2</v>
      </c>
      <c r="U1041" s="75"/>
      <c r="V1041" s="75"/>
      <c r="W1041" s="75"/>
      <c r="X1041" s="75"/>
      <c r="Y1041" s="75"/>
      <c r="Z1041" s="75"/>
      <c r="AA1041" s="75"/>
      <c r="AB1041" s="75"/>
      <c r="AC1041" s="75"/>
      <c r="AE1041" s="75"/>
      <c r="AF1041" s="75"/>
      <c r="AG1041" s="75"/>
      <c r="AH1041" s="75"/>
      <c r="AI1041" s="75"/>
      <c r="AJ1041" s="75"/>
      <c r="AK1041" s="75"/>
      <c r="AL1041" s="75"/>
      <c r="AM1041" s="75"/>
      <c r="AO1041" s="75"/>
      <c r="AP1041" s="75"/>
      <c r="AQ1041" s="75"/>
      <c r="AR1041" s="75"/>
      <c r="AS1041" s="75"/>
      <c r="AT1041" s="75"/>
      <c r="AU1041" s="75"/>
      <c r="AV1041" s="75"/>
      <c r="AW1041" s="75"/>
    </row>
    <row r="1042" spans="1:49">
      <c r="A1042" s="69">
        <v>41061</v>
      </c>
      <c r="B1042" s="65">
        <v>4.1200000000000001E-2</v>
      </c>
      <c r="C1042" s="65">
        <v>4.1003999999999999E-2</v>
      </c>
      <c r="D1042" s="65">
        <v>1.8E-3</v>
      </c>
      <c r="E1042" s="65">
        <v>3.0333333333333336E-3</v>
      </c>
      <c r="F1042" s="65">
        <v>3.15E-3</v>
      </c>
      <c r="G1042" s="65">
        <v>3.091666666666667E-3</v>
      </c>
      <c r="H1042" s="65">
        <v>3.4000000000000002E-3</v>
      </c>
      <c r="I1042" s="65">
        <f t="shared" si="176"/>
        <v>3.9399999999999998E-2</v>
      </c>
      <c r="J1042" s="65">
        <f t="shared" si="169"/>
        <v>3.8108333333333334E-2</v>
      </c>
      <c r="K1042" s="65">
        <f t="shared" si="170"/>
        <v>3.7603999999999999E-2</v>
      </c>
      <c r="L1042" s="73">
        <f t="shared" si="177"/>
        <v>5.4433811120972342E-2</v>
      </c>
      <c r="M1042" s="73">
        <f t="shared" si="178"/>
        <v>2.1600000000000001E-2</v>
      </c>
      <c r="N1042" s="73">
        <f t="shared" si="171"/>
        <v>3.7100000000000008E-2</v>
      </c>
      <c r="O1042" s="74">
        <f t="shared" si="179"/>
        <v>3.2833811120972341E-2</v>
      </c>
      <c r="P1042" s="73">
        <f t="shared" si="172"/>
        <v>1.7333811120972334E-2</v>
      </c>
      <c r="Q1042" s="73">
        <f t="shared" si="173"/>
        <v>0.15110263521544609</v>
      </c>
      <c r="R1042" s="73">
        <f t="shared" si="174"/>
        <v>4.0800000000000003E-2</v>
      </c>
      <c r="S1042" s="74">
        <f t="shared" si="175"/>
        <v>0.11030263521544609</v>
      </c>
      <c r="U1042" s="75"/>
      <c r="V1042" s="75"/>
      <c r="W1042" s="75"/>
      <c r="X1042" s="75"/>
      <c r="Y1042" s="75"/>
      <c r="Z1042" s="75"/>
      <c r="AA1042" s="75"/>
      <c r="AB1042" s="75"/>
      <c r="AC1042" s="75"/>
      <c r="AE1042" s="75"/>
      <c r="AF1042" s="75"/>
      <c r="AG1042" s="75"/>
      <c r="AH1042" s="75"/>
      <c r="AI1042" s="75"/>
      <c r="AJ1042" s="75"/>
      <c r="AK1042" s="75"/>
      <c r="AL1042" s="75"/>
      <c r="AM1042" s="75"/>
      <c r="AO1042" s="75"/>
      <c r="AP1042" s="75"/>
      <c r="AQ1042" s="75"/>
      <c r="AR1042" s="75"/>
      <c r="AS1042" s="75"/>
      <c r="AT1042" s="75"/>
      <c r="AU1042" s="75"/>
      <c r="AV1042" s="75"/>
      <c r="AW1042" s="75"/>
    </row>
    <row r="1043" spans="1:49">
      <c r="A1043" s="69">
        <v>41091</v>
      </c>
      <c r="B1043" s="65">
        <v>1.3899999999999999E-2</v>
      </c>
      <c r="C1043" s="65">
        <v>2.8439000000000002E-2</v>
      </c>
      <c r="D1043" s="65">
        <v>2E-3</v>
      </c>
      <c r="E1043" s="65">
        <v>2.8333333333333335E-3</v>
      </c>
      <c r="F1043" s="65">
        <v>2.9499999999999999E-3</v>
      </c>
      <c r="G1043" s="65">
        <v>2.8916666666666665E-3</v>
      </c>
      <c r="H1043" s="65">
        <v>3.2750000000000001E-3</v>
      </c>
      <c r="I1043" s="65">
        <f t="shared" si="176"/>
        <v>1.1899999999999999E-2</v>
      </c>
      <c r="J1043" s="65">
        <f t="shared" si="169"/>
        <v>1.1008333333333332E-2</v>
      </c>
      <c r="K1043" s="65">
        <f t="shared" si="170"/>
        <v>2.5164000000000002E-2</v>
      </c>
      <c r="L1043" s="73">
        <f t="shared" si="177"/>
        <v>9.124266724053709E-2</v>
      </c>
      <c r="M1043" s="73">
        <f t="shared" si="178"/>
        <v>2.4E-2</v>
      </c>
      <c r="N1043" s="73">
        <f t="shared" si="171"/>
        <v>3.4699999999999995E-2</v>
      </c>
      <c r="O1043" s="74">
        <f t="shared" si="179"/>
        <v>6.7242667240537096E-2</v>
      </c>
      <c r="P1043" s="73">
        <f t="shared" si="172"/>
        <v>5.6542667240537095E-2</v>
      </c>
      <c r="Q1043" s="73">
        <f t="shared" si="173"/>
        <v>0.19283039860300799</v>
      </c>
      <c r="R1043" s="73">
        <f t="shared" si="174"/>
        <v>3.9300000000000002E-2</v>
      </c>
      <c r="S1043" s="74">
        <f t="shared" si="175"/>
        <v>0.15353039860300799</v>
      </c>
      <c r="U1043" s="75"/>
      <c r="V1043" s="75"/>
      <c r="W1043" s="75"/>
      <c r="X1043" s="75"/>
      <c r="Y1043" s="75"/>
      <c r="Z1043" s="75"/>
      <c r="AA1043" s="75"/>
      <c r="AB1043" s="75"/>
      <c r="AC1043" s="75"/>
      <c r="AE1043" s="75"/>
      <c r="AF1043" s="75"/>
      <c r="AG1043" s="75"/>
      <c r="AH1043" s="75"/>
      <c r="AI1043" s="75"/>
      <c r="AJ1043" s="75"/>
      <c r="AK1043" s="75"/>
      <c r="AL1043" s="75"/>
      <c r="AM1043" s="75"/>
      <c r="AO1043" s="75"/>
      <c r="AP1043" s="75"/>
      <c r="AQ1043" s="75"/>
      <c r="AR1043" s="75"/>
      <c r="AS1043" s="75"/>
      <c r="AT1043" s="75"/>
      <c r="AU1043" s="75"/>
      <c r="AV1043" s="75"/>
      <c r="AW1043" s="75"/>
    </row>
    <row r="1044" spans="1:49">
      <c r="A1044" s="69">
        <v>41122</v>
      </c>
      <c r="B1044" s="65">
        <v>2.2499999999999999E-2</v>
      </c>
      <c r="C1044" s="65">
        <v>-4.4720999999999997E-2</v>
      </c>
      <c r="D1044" s="65">
        <v>1.8E-3</v>
      </c>
      <c r="E1044" s="65">
        <v>2.8999999999999998E-3</v>
      </c>
      <c r="F1044" s="65">
        <v>3.0083333333333333E-3</v>
      </c>
      <c r="G1044" s="65">
        <v>2.9541666666666666E-3</v>
      </c>
      <c r="H1044" s="65">
        <v>3.3333333333333335E-3</v>
      </c>
      <c r="I1044" s="65">
        <f t="shared" si="176"/>
        <v>2.07E-2</v>
      </c>
      <c r="J1044" s="65">
        <f t="shared" si="169"/>
        <v>1.9545833333333332E-2</v>
      </c>
      <c r="K1044" s="65">
        <f t="shared" si="170"/>
        <v>-4.8054333333333331E-2</v>
      </c>
      <c r="L1044" s="73">
        <f t="shared" si="177"/>
        <v>0.17986214153901736</v>
      </c>
      <c r="M1044" s="73">
        <f t="shared" si="178"/>
        <v>2.1600000000000001E-2</v>
      </c>
      <c r="N1044" s="73">
        <f t="shared" si="171"/>
        <v>3.5449999999999995E-2</v>
      </c>
      <c r="O1044" s="74">
        <f t="shared" si="179"/>
        <v>0.15826214153901735</v>
      </c>
      <c r="P1044" s="73">
        <f t="shared" si="172"/>
        <v>0.14441214153901738</v>
      </c>
      <c r="Q1044" s="73">
        <f t="shared" si="173"/>
        <v>0.11671818009138035</v>
      </c>
      <c r="R1044" s="73">
        <f t="shared" si="174"/>
        <v>0.04</v>
      </c>
      <c r="S1044" s="74">
        <f t="shared" si="175"/>
        <v>7.6718180091380345E-2</v>
      </c>
      <c r="U1044" s="75"/>
      <c r="V1044" s="75"/>
      <c r="W1044" s="75"/>
      <c r="X1044" s="75"/>
      <c r="Y1044" s="75"/>
      <c r="Z1044" s="75"/>
      <c r="AA1044" s="75"/>
      <c r="AB1044" s="75"/>
      <c r="AC1044" s="75"/>
      <c r="AE1044" s="75"/>
      <c r="AF1044" s="75"/>
      <c r="AG1044" s="75"/>
      <c r="AH1044" s="75"/>
      <c r="AI1044" s="75"/>
      <c r="AJ1044" s="75"/>
      <c r="AK1044" s="75"/>
      <c r="AL1044" s="75"/>
      <c r="AM1044" s="75"/>
      <c r="AO1044" s="75"/>
      <c r="AP1044" s="75"/>
      <c r="AQ1044" s="75"/>
      <c r="AR1044" s="75"/>
      <c r="AS1044" s="75"/>
      <c r="AT1044" s="75"/>
      <c r="AU1044" s="75"/>
      <c r="AV1044" s="75"/>
      <c r="AW1044" s="75"/>
    </row>
    <row r="1045" spans="1:49">
      <c r="A1045" s="69">
        <v>41153</v>
      </c>
      <c r="B1045" s="65">
        <v>2.58E-2</v>
      </c>
      <c r="C1045" s="65">
        <v>1.2281E-2</v>
      </c>
      <c r="D1045" s="65">
        <v>1.6999999999999999E-3</v>
      </c>
      <c r="E1045" s="65">
        <v>2.9083333333333335E-3</v>
      </c>
      <c r="F1045" s="65">
        <v>3.0666666666666668E-3</v>
      </c>
      <c r="G1045" s="65">
        <v>2.9875000000000001E-3</v>
      </c>
      <c r="H1045" s="65">
        <v>3.3500000000000001E-3</v>
      </c>
      <c r="I1045" s="65">
        <f t="shared" si="176"/>
        <v>2.41E-2</v>
      </c>
      <c r="J1045" s="65">
        <f t="shared" si="169"/>
        <v>2.2812499999999999E-2</v>
      </c>
      <c r="K1045" s="65">
        <f t="shared" si="170"/>
        <v>8.9309999999999997E-3</v>
      </c>
      <c r="L1045" s="73">
        <f t="shared" si="177"/>
        <v>0.30182057092688419</v>
      </c>
      <c r="M1045" s="73">
        <f t="shared" si="178"/>
        <v>2.0399999999999998E-2</v>
      </c>
      <c r="N1045" s="73">
        <f t="shared" si="171"/>
        <v>3.585E-2</v>
      </c>
      <c r="O1045" s="74">
        <f t="shared" si="179"/>
        <v>0.28142057092688422</v>
      </c>
      <c r="P1045" s="73">
        <f t="shared" si="172"/>
        <v>0.2659705709268842</v>
      </c>
      <c r="Q1045" s="73">
        <f t="shared" si="173"/>
        <v>0.12787120056459966</v>
      </c>
      <c r="R1045" s="73">
        <f t="shared" si="174"/>
        <v>4.02E-2</v>
      </c>
      <c r="S1045" s="74">
        <f t="shared" si="175"/>
        <v>8.7671200564599663E-2</v>
      </c>
      <c r="U1045" s="75"/>
      <c r="V1045" s="75"/>
      <c r="W1045" s="75"/>
      <c r="X1045" s="75"/>
      <c r="Y1045" s="75"/>
      <c r="Z1045" s="75"/>
      <c r="AA1045" s="75"/>
      <c r="AB1045" s="75"/>
      <c r="AC1045" s="75"/>
      <c r="AE1045" s="75"/>
      <c r="AF1045" s="75"/>
      <c r="AG1045" s="75"/>
      <c r="AH1045" s="75"/>
      <c r="AI1045" s="75"/>
      <c r="AJ1045" s="75"/>
      <c r="AK1045" s="75"/>
      <c r="AL1045" s="75"/>
      <c r="AM1045" s="75"/>
      <c r="AO1045" s="75"/>
      <c r="AP1045" s="75"/>
      <c r="AQ1045" s="75"/>
      <c r="AR1045" s="75"/>
      <c r="AS1045" s="75"/>
      <c r="AT1045" s="75"/>
      <c r="AU1045" s="75"/>
      <c r="AV1045" s="75"/>
      <c r="AW1045" s="75"/>
    </row>
    <row r="1046" spans="1:49">
      <c r="A1046" s="69">
        <v>41183</v>
      </c>
      <c r="B1046" s="65">
        <v>-1.8499999999999999E-2</v>
      </c>
      <c r="C1046" s="65">
        <v>1.7240000000000002E-2</v>
      </c>
      <c r="D1046" s="65">
        <v>2.0999999999999999E-3</v>
      </c>
      <c r="E1046" s="65">
        <v>2.891666666666667E-3</v>
      </c>
      <c r="F1046" s="65">
        <v>3.0249999999999999E-3</v>
      </c>
      <c r="G1046" s="65">
        <v>2.9583333333333336E-3</v>
      </c>
      <c r="H1046" s="65">
        <v>3.2583333333333336E-3</v>
      </c>
      <c r="I1046" s="65">
        <f t="shared" si="176"/>
        <v>-2.06E-2</v>
      </c>
      <c r="J1046" s="65">
        <f t="shared" si="169"/>
        <v>-2.1458333333333333E-2</v>
      </c>
      <c r="K1046" s="65">
        <f t="shared" si="170"/>
        <v>1.3981666666666668E-2</v>
      </c>
      <c r="L1046" s="73">
        <f t="shared" si="177"/>
        <v>0.15184070167198871</v>
      </c>
      <c r="M1046" s="73">
        <f t="shared" si="178"/>
        <v>2.52E-2</v>
      </c>
      <c r="N1046" s="73">
        <f t="shared" si="171"/>
        <v>3.5500000000000004E-2</v>
      </c>
      <c r="O1046" s="74">
        <f t="shared" si="179"/>
        <v>0.12664070167198871</v>
      </c>
      <c r="P1046" s="73">
        <f t="shared" si="172"/>
        <v>0.11634070167198871</v>
      </c>
      <c r="Q1046" s="73">
        <f t="shared" si="173"/>
        <v>0.10451890601112068</v>
      </c>
      <c r="R1046" s="73">
        <f t="shared" si="174"/>
        <v>3.9100000000000003E-2</v>
      </c>
      <c r="S1046" s="74">
        <f t="shared" si="175"/>
        <v>6.5418906011120687E-2</v>
      </c>
      <c r="U1046" s="75"/>
      <c r="V1046" s="75"/>
      <c r="W1046" s="75"/>
      <c r="X1046" s="75"/>
      <c r="Y1046" s="75"/>
      <c r="Z1046" s="75"/>
      <c r="AA1046" s="75"/>
      <c r="AB1046" s="75"/>
      <c r="AC1046" s="75"/>
      <c r="AE1046" s="75"/>
      <c r="AF1046" s="75"/>
      <c r="AG1046" s="75"/>
      <c r="AH1046" s="75"/>
      <c r="AI1046" s="75"/>
      <c r="AJ1046" s="75"/>
      <c r="AK1046" s="75"/>
      <c r="AL1046" s="75"/>
      <c r="AM1046" s="75"/>
      <c r="AO1046" s="75"/>
      <c r="AP1046" s="75"/>
      <c r="AQ1046" s="75"/>
      <c r="AR1046" s="75"/>
      <c r="AS1046" s="75"/>
      <c r="AT1046" s="75"/>
      <c r="AU1046" s="75"/>
      <c r="AV1046" s="75"/>
      <c r="AW1046" s="75"/>
    </row>
    <row r="1047" spans="1:49">
      <c r="A1047" s="69">
        <v>41214</v>
      </c>
      <c r="B1047" s="65">
        <v>5.7999999999999996E-3</v>
      </c>
      <c r="C1047" s="65">
        <v>-4.6427999999999997E-2</v>
      </c>
      <c r="D1047" s="65">
        <v>1.9E-3</v>
      </c>
      <c r="E1047" s="65">
        <v>2.9166666666666668E-3</v>
      </c>
      <c r="F1047" s="65">
        <v>2.9750000000000002E-3</v>
      </c>
      <c r="G1047" s="65">
        <v>2.9458333333333333E-3</v>
      </c>
      <c r="H1047" s="65">
        <v>3.1999999999999997E-3</v>
      </c>
      <c r="I1047" s="65">
        <f t="shared" si="176"/>
        <v>3.8999999999999998E-3</v>
      </c>
      <c r="J1047" s="65">
        <f t="shared" si="169"/>
        <v>2.8541666666666663E-3</v>
      </c>
      <c r="K1047" s="65">
        <f t="shared" si="170"/>
        <v>-4.9627999999999999E-2</v>
      </c>
      <c r="L1047" s="73">
        <f t="shared" si="177"/>
        <v>0.16107574437932048</v>
      </c>
      <c r="M1047" s="73">
        <f t="shared" si="178"/>
        <v>2.2800000000000001E-2</v>
      </c>
      <c r="N1047" s="73">
        <f t="shared" si="171"/>
        <v>3.5349999999999999E-2</v>
      </c>
      <c r="O1047" s="74">
        <f t="shared" si="179"/>
        <v>0.1382757443793205</v>
      </c>
      <c r="P1047" s="73">
        <f t="shared" si="172"/>
        <v>0.12572574437932049</v>
      </c>
      <c r="Q1047" s="73">
        <f t="shared" si="173"/>
        <v>4.4864756087550584E-2</v>
      </c>
      <c r="R1047" s="73">
        <f t="shared" si="174"/>
        <v>3.8399999999999997E-2</v>
      </c>
      <c r="S1047" s="74">
        <f t="shared" si="175"/>
        <v>6.4647560875505869E-3</v>
      </c>
      <c r="U1047" s="75"/>
      <c r="V1047" s="75"/>
      <c r="W1047" s="75"/>
      <c r="X1047" s="75"/>
      <c r="Y1047" s="75"/>
      <c r="Z1047" s="75"/>
      <c r="AA1047" s="75"/>
      <c r="AB1047" s="75"/>
      <c r="AC1047" s="75"/>
      <c r="AE1047" s="75"/>
      <c r="AF1047" s="75"/>
      <c r="AG1047" s="75"/>
      <c r="AH1047" s="75"/>
      <c r="AI1047" s="75"/>
      <c r="AJ1047" s="75"/>
      <c r="AK1047" s="75"/>
      <c r="AL1047" s="75"/>
      <c r="AM1047" s="75"/>
      <c r="AO1047" s="75"/>
      <c r="AP1047" s="75"/>
      <c r="AQ1047" s="75"/>
      <c r="AR1047" s="75"/>
      <c r="AS1047" s="75"/>
      <c r="AT1047" s="75"/>
      <c r="AU1047" s="75"/>
      <c r="AV1047" s="75"/>
      <c r="AW1047" s="75"/>
    </row>
    <row r="1048" spans="1:49">
      <c r="A1048" s="69">
        <v>41244</v>
      </c>
      <c r="B1048" s="65">
        <v>9.1000000000000004E-3</v>
      </c>
      <c r="C1048" s="65">
        <v>1.108E-3</v>
      </c>
      <c r="D1048" s="65">
        <v>1.9E-3</v>
      </c>
      <c r="E1048" s="65">
        <v>3.0416666666666665E-3</v>
      </c>
      <c r="F1048" s="65">
        <v>3.0833333333333333E-3</v>
      </c>
      <c r="G1048" s="65">
        <v>3.0625000000000001E-3</v>
      </c>
      <c r="H1048" s="65">
        <v>3.3333333333333335E-3</v>
      </c>
      <c r="I1048" s="65">
        <f t="shared" si="176"/>
        <v>7.2000000000000007E-3</v>
      </c>
      <c r="J1048" s="65">
        <f t="shared" si="169"/>
        <v>6.0375000000000003E-3</v>
      </c>
      <c r="K1048" s="65">
        <f t="shared" si="170"/>
        <v>-2.2253333333333335E-3</v>
      </c>
      <c r="L1048" s="73">
        <f t="shared" si="177"/>
        <v>0.15981145679387554</v>
      </c>
      <c r="M1048" s="73">
        <f t="shared" si="178"/>
        <v>2.2800000000000001E-2</v>
      </c>
      <c r="N1048" s="73">
        <f t="shared" si="171"/>
        <v>3.6750000000000005E-2</v>
      </c>
      <c r="O1048" s="74">
        <f t="shared" si="179"/>
        <v>0.13701145679387555</v>
      </c>
      <c r="P1048" s="73">
        <f t="shared" si="172"/>
        <v>0.12306145679387553</v>
      </c>
      <c r="Q1048" s="73">
        <f t="shared" si="173"/>
        <v>1.1855153276604913E-2</v>
      </c>
      <c r="R1048" s="73">
        <f t="shared" si="174"/>
        <v>0.04</v>
      </c>
      <c r="S1048" s="74">
        <f t="shared" si="175"/>
        <v>-2.8144846723395088E-2</v>
      </c>
      <c r="U1048" s="75"/>
      <c r="V1048" s="75"/>
      <c r="W1048" s="75"/>
      <c r="X1048" s="75"/>
      <c r="Y1048" s="75"/>
      <c r="Z1048" s="75"/>
      <c r="AA1048" s="75"/>
      <c r="AB1048" s="75"/>
      <c r="AC1048" s="75"/>
      <c r="AE1048" s="75"/>
      <c r="AF1048" s="75"/>
      <c r="AG1048" s="75"/>
      <c r="AH1048" s="75"/>
      <c r="AI1048" s="75"/>
      <c r="AJ1048" s="75"/>
      <c r="AK1048" s="75"/>
      <c r="AL1048" s="75"/>
      <c r="AM1048" s="75"/>
      <c r="AO1048" s="75"/>
      <c r="AP1048" s="75"/>
      <c r="AQ1048" s="75"/>
      <c r="AR1048" s="75"/>
      <c r="AS1048" s="75"/>
      <c r="AT1048" s="75"/>
      <c r="AU1048" s="75"/>
      <c r="AV1048" s="75"/>
      <c r="AW1048" s="75"/>
    </row>
    <row r="1049" spans="1:49">
      <c r="A1049" s="69">
        <v>41275</v>
      </c>
      <c r="B1049" s="65">
        <v>5.1799999999999999E-2</v>
      </c>
      <c r="C1049" s="65">
        <v>3.5099999999999999E-2</v>
      </c>
      <c r="D1049" s="65">
        <v>2.2000000000000001E-3</v>
      </c>
      <c r="E1049" s="65">
        <v>3.1666666666666666E-3</v>
      </c>
      <c r="F1049" s="65">
        <v>3.225E-3</v>
      </c>
      <c r="G1049" s="65">
        <v>3.1958333333333335E-3</v>
      </c>
      <c r="H1049" s="65">
        <v>3.4583333333333337E-3</v>
      </c>
      <c r="I1049" s="65">
        <f t="shared" si="176"/>
        <v>4.9599999999999998E-2</v>
      </c>
      <c r="J1049" s="65">
        <f t="shared" si="169"/>
        <v>4.8604166666666664E-2</v>
      </c>
      <c r="K1049" s="65">
        <f t="shared" si="170"/>
        <v>3.1641666666666665E-2</v>
      </c>
      <c r="L1049" s="73">
        <f t="shared" si="177"/>
        <v>0.1675820159416137</v>
      </c>
      <c r="M1049" s="73">
        <f t="shared" si="178"/>
        <v>2.64E-2</v>
      </c>
      <c r="N1049" s="73">
        <f t="shared" si="171"/>
        <v>3.8350000000000002E-2</v>
      </c>
      <c r="O1049" s="74">
        <f t="shared" si="179"/>
        <v>0.1411820159416137</v>
      </c>
      <c r="P1049" s="73">
        <f t="shared" si="172"/>
        <v>0.12923201594161371</v>
      </c>
      <c r="Q1049" s="73">
        <f t="shared" si="173"/>
        <v>8.3379555440799002E-2</v>
      </c>
      <c r="R1049" s="73">
        <f t="shared" si="174"/>
        <v>4.1500000000000002E-2</v>
      </c>
      <c r="S1049" s="74">
        <f t="shared" si="175"/>
        <v>4.1879555440799E-2</v>
      </c>
      <c r="U1049" s="75"/>
      <c r="V1049" s="75"/>
      <c r="W1049" s="75"/>
      <c r="X1049" s="75"/>
      <c r="Y1049" s="75"/>
      <c r="Z1049" s="75"/>
      <c r="AA1049" s="75"/>
      <c r="AB1049" s="75"/>
      <c r="AC1049" s="75"/>
      <c r="AE1049" s="75"/>
      <c r="AF1049" s="75"/>
      <c r="AG1049" s="75"/>
      <c r="AH1049" s="75"/>
      <c r="AI1049" s="75"/>
      <c r="AJ1049" s="75"/>
      <c r="AK1049" s="75"/>
      <c r="AL1049" s="75"/>
      <c r="AM1049" s="75"/>
      <c r="AO1049" s="75"/>
      <c r="AP1049" s="75"/>
      <c r="AQ1049" s="75"/>
      <c r="AR1049" s="75"/>
      <c r="AS1049" s="75"/>
      <c r="AT1049" s="75"/>
      <c r="AU1049" s="75"/>
      <c r="AV1049" s="75"/>
      <c r="AW1049" s="75"/>
    </row>
    <row r="1050" spans="1:49">
      <c r="A1050" s="69">
        <v>41306</v>
      </c>
      <c r="B1050" s="65">
        <v>1.3599999999999999E-2</v>
      </c>
      <c r="C1050" s="65">
        <v>3.39E-2</v>
      </c>
      <c r="D1050" s="65">
        <v>2.2000000000000001E-3</v>
      </c>
      <c r="E1050" s="65">
        <v>3.2499999999999999E-3</v>
      </c>
      <c r="F1050" s="65">
        <v>3.2916666666666667E-3</v>
      </c>
      <c r="G1050" s="65">
        <v>3.2708333333333331E-3</v>
      </c>
      <c r="H1050" s="65">
        <v>3.4833333333333331E-3</v>
      </c>
      <c r="I1050" s="65">
        <f t="shared" si="176"/>
        <v>1.1399999999999999E-2</v>
      </c>
      <c r="J1050" s="65">
        <f t="shared" si="169"/>
        <v>1.0329166666666667E-2</v>
      </c>
      <c r="K1050" s="65">
        <f t="shared" si="170"/>
        <v>3.0416666666666668E-2</v>
      </c>
      <c r="L1050" s="73">
        <f t="shared" si="177"/>
        <v>0.13445277162425207</v>
      </c>
      <c r="M1050" s="73">
        <f t="shared" si="178"/>
        <v>2.64E-2</v>
      </c>
      <c r="N1050" s="73">
        <f t="shared" si="171"/>
        <v>3.9249999999999993E-2</v>
      </c>
      <c r="O1050" s="74">
        <f t="shared" si="179"/>
        <v>0.10805277162425206</v>
      </c>
      <c r="P1050" s="73">
        <f t="shared" si="172"/>
        <v>9.5202771624252072E-2</v>
      </c>
      <c r="Q1050" s="73">
        <f t="shared" si="173"/>
        <v>0.11625393005761309</v>
      </c>
      <c r="R1050" s="73">
        <f t="shared" si="174"/>
        <v>4.1799999999999997E-2</v>
      </c>
      <c r="S1050" s="74">
        <f t="shared" si="175"/>
        <v>7.4453930057613082E-2</v>
      </c>
      <c r="U1050" s="75"/>
      <c r="V1050" s="75"/>
      <c r="W1050" s="75"/>
      <c r="X1050" s="75"/>
      <c r="Y1050" s="75"/>
      <c r="Z1050" s="75"/>
      <c r="AA1050" s="75"/>
      <c r="AB1050" s="75"/>
      <c r="AC1050" s="75"/>
      <c r="AE1050" s="75"/>
      <c r="AF1050" s="75"/>
      <c r="AG1050" s="75"/>
      <c r="AH1050" s="75"/>
      <c r="AI1050" s="75"/>
      <c r="AJ1050" s="75"/>
      <c r="AK1050" s="75"/>
      <c r="AL1050" s="75"/>
      <c r="AM1050" s="75"/>
      <c r="AO1050" s="75"/>
      <c r="AP1050" s="75"/>
      <c r="AQ1050" s="75"/>
      <c r="AR1050" s="75"/>
      <c r="AS1050" s="75"/>
      <c r="AT1050" s="75"/>
      <c r="AU1050" s="75"/>
      <c r="AV1050" s="75"/>
      <c r="AW1050" s="75"/>
    </row>
    <row r="1051" spans="1:49">
      <c r="A1051" s="69">
        <v>41334</v>
      </c>
      <c r="B1051" s="65">
        <v>3.7499999999999999E-2</v>
      </c>
      <c r="C1051" s="65">
        <v>5.3999999999999999E-2</v>
      </c>
      <c r="D1051" s="65">
        <v>2.0999999999999999E-3</v>
      </c>
      <c r="E1051" s="65">
        <v>3.1666666666666666E-3</v>
      </c>
      <c r="F1051" s="65">
        <v>3.225E-3</v>
      </c>
      <c r="G1051" s="65">
        <v>3.1958333333333335E-3</v>
      </c>
      <c r="H1051" s="65">
        <v>3.4583333333333337E-3</v>
      </c>
      <c r="I1051" s="65">
        <f t="shared" si="176"/>
        <v>3.5400000000000001E-2</v>
      </c>
      <c r="J1051" s="65">
        <f t="shared" si="169"/>
        <v>3.4304166666666663E-2</v>
      </c>
      <c r="K1051" s="65">
        <f t="shared" si="170"/>
        <v>5.0541666666666665E-2</v>
      </c>
      <c r="L1051" s="73">
        <f t="shared" si="177"/>
        <v>0.1395050349115714</v>
      </c>
      <c r="M1051" s="73">
        <f t="shared" si="178"/>
        <v>2.52E-2</v>
      </c>
      <c r="N1051" s="73">
        <f t="shared" si="171"/>
        <v>3.8350000000000002E-2</v>
      </c>
      <c r="O1051" s="74">
        <f t="shared" si="179"/>
        <v>0.1143050349115714</v>
      </c>
      <c r="P1051" s="73">
        <f t="shared" si="172"/>
        <v>0.10115503491157141</v>
      </c>
      <c r="Q1051" s="73">
        <f t="shared" si="173"/>
        <v>0.1606080991602461</v>
      </c>
      <c r="R1051" s="73">
        <f t="shared" si="174"/>
        <v>4.1500000000000002E-2</v>
      </c>
      <c r="S1051" s="74">
        <f t="shared" si="175"/>
        <v>0.11910809916024609</v>
      </c>
      <c r="U1051" s="75"/>
      <c r="V1051" s="75"/>
      <c r="W1051" s="75"/>
      <c r="X1051" s="75"/>
      <c r="Y1051" s="75"/>
      <c r="Z1051" s="75"/>
      <c r="AA1051" s="75"/>
      <c r="AB1051" s="75"/>
      <c r="AC1051" s="75"/>
      <c r="AE1051" s="75"/>
      <c r="AF1051" s="75"/>
      <c r="AG1051" s="75"/>
      <c r="AH1051" s="75"/>
      <c r="AI1051" s="75"/>
      <c r="AJ1051" s="75"/>
      <c r="AK1051" s="75"/>
      <c r="AL1051" s="75"/>
      <c r="AM1051" s="75"/>
      <c r="AO1051" s="75"/>
      <c r="AP1051" s="75"/>
      <c r="AQ1051" s="75"/>
      <c r="AR1051" s="75"/>
      <c r="AS1051" s="75"/>
      <c r="AT1051" s="75"/>
      <c r="AU1051" s="75"/>
      <c r="AV1051" s="75"/>
      <c r="AW1051" s="75"/>
    </row>
    <row r="1052" spans="1:49">
      <c r="A1052" s="69">
        <v>41365</v>
      </c>
      <c r="B1052" s="65">
        <v>1.9300000000000001E-2</v>
      </c>
      <c r="C1052" s="65">
        <v>5.8999999999999997E-2</v>
      </c>
      <c r="D1052" s="65">
        <v>2.5999999999999999E-3</v>
      </c>
      <c r="E1052" s="65">
        <v>3.1083333333333332E-3</v>
      </c>
      <c r="F1052" s="65">
        <v>3.1416666666666663E-3</v>
      </c>
      <c r="G1052" s="65">
        <v>3.1249999999999997E-3</v>
      </c>
      <c r="H1052" s="65">
        <v>3.3333333333333335E-3</v>
      </c>
      <c r="I1052" s="65">
        <f t="shared" si="176"/>
        <v>1.67E-2</v>
      </c>
      <c r="J1052" s="65">
        <f t="shared" si="169"/>
        <v>1.6175000000000002E-2</v>
      </c>
      <c r="K1052" s="65">
        <f t="shared" si="170"/>
        <v>5.5666666666666663E-2</v>
      </c>
      <c r="L1052" s="73">
        <f t="shared" si="177"/>
        <v>0.16886130832782986</v>
      </c>
      <c r="M1052" s="73">
        <f t="shared" si="178"/>
        <v>3.1199999999999999E-2</v>
      </c>
      <c r="N1052" s="73">
        <f t="shared" si="171"/>
        <v>3.7499999999999999E-2</v>
      </c>
      <c r="O1052" s="74">
        <f t="shared" si="179"/>
        <v>0.13766130832782986</v>
      </c>
      <c r="P1052" s="73">
        <f t="shared" si="172"/>
        <v>0.13136130832782986</v>
      </c>
      <c r="Q1052" s="73">
        <f t="shared" si="173"/>
        <v>0.20352472247940545</v>
      </c>
      <c r="R1052" s="73">
        <f t="shared" si="174"/>
        <v>0.04</v>
      </c>
      <c r="S1052" s="74">
        <f t="shared" si="175"/>
        <v>0.16352472247940544</v>
      </c>
      <c r="U1052" s="75"/>
      <c r="V1052" s="75"/>
      <c r="W1052" s="75"/>
      <c r="X1052" s="75"/>
      <c r="Y1052" s="75"/>
      <c r="Z1052" s="75"/>
      <c r="AA1052" s="75"/>
      <c r="AB1052" s="75"/>
      <c r="AC1052" s="75"/>
      <c r="AE1052" s="75"/>
      <c r="AF1052" s="75"/>
      <c r="AG1052" s="75"/>
      <c r="AH1052" s="75"/>
      <c r="AI1052" s="75"/>
      <c r="AJ1052" s="75"/>
      <c r="AK1052" s="75"/>
      <c r="AL1052" s="75"/>
      <c r="AM1052" s="75"/>
      <c r="AO1052" s="75"/>
      <c r="AP1052" s="75"/>
      <c r="AQ1052" s="75"/>
      <c r="AR1052" s="75"/>
      <c r="AS1052" s="75"/>
      <c r="AT1052" s="75"/>
      <c r="AU1052" s="75"/>
      <c r="AV1052" s="75"/>
      <c r="AW1052" s="75"/>
    </row>
    <row r="1053" spans="1:49">
      <c r="A1053" s="69">
        <v>41395</v>
      </c>
      <c r="B1053" s="65">
        <v>2.3400000000000001E-2</v>
      </c>
      <c r="C1053" s="65">
        <v>-8.9599999999999999E-2</v>
      </c>
      <c r="D1053" s="65">
        <v>2.3E-3</v>
      </c>
      <c r="E1053" s="65">
        <v>3.2416666666666666E-3</v>
      </c>
      <c r="F1053" s="65">
        <v>3.283333333333333E-3</v>
      </c>
      <c r="G1053" s="65">
        <v>3.2624999999999998E-3</v>
      </c>
      <c r="H1053" s="65">
        <v>3.4750000000000002E-3</v>
      </c>
      <c r="I1053" s="65">
        <f t="shared" si="176"/>
        <v>2.1100000000000001E-2</v>
      </c>
      <c r="J1053" s="65">
        <f t="shared" ref="J1053:K1120" si="180">B1053-G1053</f>
        <v>2.0137500000000003E-2</v>
      </c>
      <c r="K1053" s="65">
        <f t="shared" ref="K1053:K1077" si="181">$C1053-H1053</f>
        <v>-9.3075000000000005E-2</v>
      </c>
      <c r="L1053" s="73">
        <f t="shared" si="177"/>
        <v>0.27270205654080359</v>
      </c>
      <c r="M1053" s="73">
        <f t="shared" si="178"/>
        <v>2.76E-2</v>
      </c>
      <c r="N1053" s="73">
        <f t="shared" si="171"/>
        <v>3.9149999999999997E-2</v>
      </c>
      <c r="O1053" s="74">
        <f t="shared" si="179"/>
        <v>0.24510205654080358</v>
      </c>
      <c r="P1053" s="73">
        <f t="shared" si="172"/>
        <v>0.2335520565408036</v>
      </c>
      <c r="Q1053" s="73">
        <f t="shared" si="173"/>
        <v>9.3326229363595914E-2</v>
      </c>
      <c r="R1053" s="73">
        <f t="shared" si="174"/>
        <v>4.1700000000000001E-2</v>
      </c>
      <c r="S1053" s="74">
        <f t="shared" si="175"/>
        <v>5.1626229363595913E-2</v>
      </c>
      <c r="U1053" s="75"/>
      <c r="V1053" s="75"/>
      <c r="W1053" s="75"/>
      <c r="X1053" s="75"/>
      <c r="Y1053" s="75"/>
      <c r="Z1053" s="75"/>
      <c r="AA1053" s="75"/>
      <c r="AB1053" s="75"/>
      <c r="AC1053" s="75"/>
      <c r="AE1053" s="75"/>
      <c r="AF1053" s="75"/>
      <c r="AG1053" s="75"/>
      <c r="AH1053" s="75"/>
      <c r="AI1053" s="75"/>
      <c r="AJ1053" s="75"/>
      <c r="AK1053" s="75"/>
      <c r="AL1053" s="75"/>
      <c r="AM1053" s="75"/>
      <c r="AO1053" s="75"/>
      <c r="AP1053" s="75"/>
      <c r="AQ1053" s="75"/>
      <c r="AR1053" s="75"/>
      <c r="AS1053" s="75"/>
      <c r="AT1053" s="75"/>
      <c r="AU1053" s="75"/>
      <c r="AV1053" s="75"/>
      <c r="AW1053" s="75"/>
    </row>
    <row r="1054" spans="1:49">
      <c r="A1054" s="69">
        <v>41426</v>
      </c>
      <c r="B1054" s="65">
        <v>-1.34E-2</v>
      </c>
      <c r="C1054" s="65">
        <v>1.14E-2</v>
      </c>
      <c r="D1054" s="65">
        <v>2.3999999999999998E-3</v>
      </c>
      <c r="E1054" s="65">
        <v>3.5583333333333335E-3</v>
      </c>
      <c r="F1054" s="65">
        <v>3.6000000000000003E-3</v>
      </c>
      <c r="G1054" s="65">
        <v>3.5791666666666671E-3</v>
      </c>
      <c r="H1054" s="65">
        <v>3.7750000000000001E-3</v>
      </c>
      <c r="I1054" s="65">
        <f t="shared" si="176"/>
        <v>-1.5800000000000002E-2</v>
      </c>
      <c r="J1054" s="65">
        <f t="shared" si="180"/>
        <v>-1.6979166666666667E-2</v>
      </c>
      <c r="K1054" s="65">
        <f t="shared" si="181"/>
        <v>7.6249999999999998E-3</v>
      </c>
      <c r="L1054" s="73">
        <f t="shared" si="177"/>
        <v>0.20596220609215976</v>
      </c>
      <c r="M1054" s="73">
        <f t="shared" si="178"/>
        <v>2.8799999999999999E-2</v>
      </c>
      <c r="N1054" s="73">
        <f t="shared" si="171"/>
        <v>4.2950000000000002E-2</v>
      </c>
      <c r="O1054" s="74">
        <f t="shared" si="179"/>
        <v>0.17716220609215977</v>
      </c>
      <c r="P1054" s="73">
        <f t="shared" si="172"/>
        <v>0.16301220609215977</v>
      </c>
      <c r="Q1054" s="73">
        <f t="shared" si="173"/>
        <v>6.223429341130382E-2</v>
      </c>
      <c r="R1054" s="73">
        <f t="shared" si="174"/>
        <v>4.53E-2</v>
      </c>
      <c r="S1054" s="74">
        <f t="shared" si="175"/>
        <v>1.693429341130382E-2</v>
      </c>
      <c r="U1054" s="75"/>
      <c r="V1054" s="75"/>
      <c r="W1054" s="75"/>
      <c r="X1054" s="75"/>
      <c r="Y1054" s="75"/>
      <c r="Z1054" s="75"/>
      <c r="AA1054" s="75"/>
      <c r="AB1054" s="75"/>
      <c r="AC1054" s="75"/>
      <c r="AE1054" s="75"/>
      <c r="AF1054" s="75"/>
      <c r="AG1054" s="75"/>
      <c r="AH1054" s="75"/>
      <c r="AI1054" s="75"/>
      <c r="AJ1054" s="75"/>
      <c r="AK1054" s="75"/>
      <c r="AL1054" s="75"/>
      <c r="AM1054" s="75"/>
      <c r="AO1054" s="75"/>
      <c r="AP1054" s="75"/>
      <c r="AQ1054" s="75"/>
      <c r="AR1054" s="75"/>
      <c r="AS1054" s="75"/>
      <c r="AT1054" s="75"/>
      <c r="AU1054" s="75"/>
      <c r="AV1054" s="75"/>
      <c r="AW1054" s="75"/>
    </row>
    <row r="1055" spans="1:49">
      <c r="A1055" s="69">
        <v>41456</v>
      </c>
      <c r="B1055" s="65">
        <v>5.0900000000000001E-2</v>
      </c>
      <c r="C1055" s="65">
        <v>3.85E-2</v>
      </c>
      <c r="D1055" s="65">
        <v>3.0000000000000001E-3</v>
      </c>
      <c r="E1055" s="65">
        <v>3.6166666666666669E-3</v>
      </c>
      <c r="F1055" s="65">
        <v>3.7166666666666667E-3</v>
      </c>
      <c r="G1055" s="65">
        <v>3.666666666666667E-3</v>
      </c>
      <c r="H1055" s="65">
        <v>3.9000000000000003E-3</v>
      </c>
      <c r="I1055" s="65">
        <f t="shared" si="176"/>
        <v>4.7899999999999998E-2</v>
      </c>
      <c r="J1055" s="65">
        <f t="shared" si="180"/>
        <v>4.7233333333333336E-2</v>
      </c>
      <c r="K1055" s="65">
        <f t="shared" si="181"/>
        <v>3.4599999999999999E-2</v>
      </c>
      <c r="L1055" s="73">
        <f t="shared" si="177"/>
        <v>0.24997108431033732</v>
      </c>
      <c r="M1055" s="73">
        <f t="shared" si="178"/>
        <v>3.6000000000000004E-2</v>
      </c>
      <c r="N1055" s="73">
        <f t="shared" si="171"/>
        <v>4.4000000000000004E-2</v>
      </c>
      <c r="O1055" s="74">
        <f t="shared" si="179"/>
        <v>0.21397108431033732</v>
      </c>
      <c r="P1055" s="73">
        <f t="shared" si="172"/>
        <v>0.20597108431033731</v>
      </c>
      <c r="Q1055" s="73">
        <f t="shared" si="173"/>
        <v>7.2625905578881156E-2</v>
      </c>
      <c r="R1055" s="73">
        <f t="shared" si="174"/>
        <v>4.6800000000000001E-2</v>
      </c>
      <c r="S1055" s="74">
        <f t="shared" si="175"/>
        <v>2.5825905578881155E-2</v>
      </c>
      <c r="U1055" s="75"/>
      <c r="V1055" s="75"/>
      <c r="W1055" s="75"/>
      <c r="X1055" s="75"/>
      <c r="Y1055" s="75"/>
      <c r="Z1055" s="75"/>
      <c r="AA1055" s="75"/>
      <c r="AB1055" s="75"/>
      <c r="AC1055" s="75"/>
      <c r="AE1055" s="75"/>
      <c r="AF1055" s="75"/>
      <c r="AG1055" s="75"/>
      <c r="AH1055" s="75"/>
      <c r="AI1055" s="75"/>
      <c r="AJ1055" s="75"/>
      <c r="AK1055" s="75"/>
      <c r="AL1055" s="75"/>
      <c r="AM1055" s="75"/>
      <c r="AO1055" s="75"/>
      <c r="AP1055" s="75"/>
      <c r="AQ1055" s="75"/>
      <c r="AR1055" s="75"/>
      <c r="AS1055" s="75"/>
      <c r="AT1055" s="75"/>
      <c r="AU1055" s="75"/>
      <c r="AV1055" s="75"/>
      <c r="AW1055" s="75"/>
    </row>
    <row r="1056" spans="1:49">
      <c r="A1056" s="69">
        <v>41487</v>
      </c>
      <c r="B1056" s="65">
        <v>-2.9000000000000001E-2</v>
      </c>
      <c r="C1056" s="65">
        <v>-0.05</v>
      </c>
      <c r="D1056" s="65">
        <v>2.8E-3</v>
      </c>
      <c r="E1056" s="65">
        <v>3.7833333333333334E-3</v>
      </c>
      <c r="F1056" s="65">
        <v>3.8583333333333334E-3</v>
      </c>
      <c r="G1056" s="65">
        <v>3.8208333333333332E-3</v>
      </c>
      <c r="H1056" s="65">
        <v>3.9416666666666671E-3</v>
      </c>
      <c r="I1056" s="65">
        <f t="shared" si="176"/>
        <v>-3.1800000000000002E-2</v>
      </c>
      <c r="J1056" s="65">
        <f t="shared" si="180"/>
        <v>-3.2820833333333334E-2</v>
      </c>
      <c r="K1056" s="65">
        <f t="shared" si="181"/>
        <v>-5.3941666666666672E-2</v>
      </c>
      <c r="L1056" s="73">
        <f t="shared" si="177"/>
        <v>0.18701410549177222</v>
      </c>
      <c r="M1056" s="73">
        <f t="shared" si="178"/>
        <v>3.3599999999999998E-2</v>
      </c>
      <c r="N1056" s="73">
        <f t="shared" si="171"/>
        <v>4.5850000000000002E-2</v>
      </c>
      <c r="O1056" s="74">
        <f t="shared" si="179"/>
        <v>0.15341410549177223</v>
      </c>
      <c r="P1056" s="73">
        <f t="shared" si="172"/>
        <v>0.14116410549177222</v>
      </c>
      <c r="Q1056" s="73">
        <f t="shared" si="173"/>
        <v>6.6698430824855048E-2</v>
      </c>
      <c r="R1056" s="73">
        <f t="shared" si="174"/>
        <v>4.7300000000000009E-2</v>
      </c>
      <c r="S1056" s="74">
        <f t="shared" si="175"/>
        <v>1.939843082485504E-2</v>
      </c>
      <c r="U1056" s="75"/>
      <c r="V1056" s="75"/>
      <c r="W1056" s="75"/>
      <c r="X1056" s="75"/>
      <c r="Y1056" s="75"/>
      <c r="Z1056" s="75"/>
      <c r="AA1056" s="75"/>
      <c r="AB1056" s="75"/>
      <c r="AC1056" s="75"/>
      <c r="AE1056" s="75"/>
      <c r="AF1056" s="75"/>
      <c r="AG1056" s="75"/>
      <c r="AH1056" s="75"/>
      <c r="AI1056" s="75"/>
      <c r="AJ1056" s="75"/>
      <c r="AK1056" s="75"/>
      <c r="AL1056" s="75"/>
      <c r="AM1056" s="75"/>
      <c r="AO1056" s="75"/>
      <c r="AP1056" s="75"/>
      <c r="AQ1056" s="75"/>
      <c r="AR1056" s="75"/>
      <c r="AS1056" s="75"/>
      <c r="AT1056" s="75"/>
      <c r="AU1056" s="75"/>
      <c r="AV1056" s="75"/>
      <c r="AW1056" s="75"/>
    </row>
    <row r="1057" spans="1:49">
      <c r="A1057" s="69">
        <v>41518</v>
      </c>
      <c r="B1057" s="65">
        <v>3.1399999999999997E-2</v>
      </c>
      <c r="C1057" s="65">
        <v>1.0800000000000001E-2</v>
      </c>
      <c r="D1057" s="65">
        <v>2.8999999999999998E-3</v>
      </c>
      <c r="E1057" s="65">
        <v>3.8666666666666663E-3</v>
      </c>
      <c r="F1057" s="65">
        <v>3.9083333333333331E-3</v>
      </c>
      <c r="G1057" s="65">
        <v>3.8874999999999995E-3</v>
      </c>
      <c r="H1057" s="65">
        <v>4.0000000000000001E-3</v>
      </c>
      <c r="I1057" s="65">
        <f t="shared" si="176"/>
        <v>2.8499999999999998E-2</v>
      </c>
      <c r="J1057" s="65">
        <f t="shared" si="180"/>
        <v>2.7512499999999999E-2</v>
      </c>
      <c r="K1057" s="65">
        <f t="shared" si="181"/>
        <v>6.8000000000000005E-3</v>
      </c>
      <c r="L1057" s="73">
        <f t="shared" si="177"/>
        <v>0.19349419809340396</v>
      </c>
      <c r="M1057" s="73">
        <f t="shared" si="178"/>
        <v>3.4799999999999998E-2</v>
      </c>
      <c r="N1057" s="73">
        <f t="shared" si="171"/>
        <v>4.6649999999999997E-2</v>
      </c>
      <c r="O1057" s="74">
        <f t="shared" si="179"/>
        <v>0.15869419809340396</v>
      </c>
      <c r="P1057" s="73">
        <f t="shared" si="172"/>
        <v>0.14684419809340396</v>
      </c>
      <c r="Q1057" s="73">
        <f t="shared" si="173"/>
        <v>6.5137816355106626E-2</v>
      </c>
      <c r="R1057" s="73">
        <f t="shared" si="174"/>
        <v>4.8000000000000001E-2</v>
      </c>
      <c r="S1057" s="74">
        <f t="shared" si="175"/>
        <v>1.7137816355106625E-2</v>
      </c>
      <c r="U1057" s="75"/>
      <c r="V1057" s="75"/>
      <c r="W1057" s="75"/>
      <c r="X1057" s="75"/>
      <c r="Y1057" s="75"/>
      <c r="Z1057" s="75"/>
      <c r="AA1057" s="75"/>
      <c r="AB1057" s="75"/>
      <c r="AC1057" s="75"/>
      <c r="AE1057" s="75"/>
      <c r="AF1057" s="75"/>
      <c r="AG1057" s="75"/>
      <c r="AH1057" s="75"/>
      <c r="AI1057" s="75"/>
      <c r="AJ1057" s="75"/>
      <c r="AK1057" s="75"/>
      <c r="AL1057" s="75"/>
      <c r="AM1057" s="75"/>
      <c r="AO1057" s="75"/>
      <c r="AP1057" s="75"/>
      <c r="AQ1057" s="75"/>
      <c r="AR1057" s="75"/>
      <c r="AS1057" s="75"/>
      <c r="AT1057" s="75"/>
      <c r="AU1057" s="75"/>
      <c r="AV1057" s="75"/>
      <c r="AW1057" s="75"/>
    </row>
    <row r="1058" spans="1:49">
      <c r="A1058" s="69">
        <v>41548</v>
      </c>
      <c r="B1058" s="65">
        <v>4.5999999999999999E-2</v>
      </c>
      <c r="C1058" s="65">
        <v>3.7699999999999997E-2</v>
      </c>
      <c r="D1058" s="65">
        <v>2.8999999999999998E-3</v>
      </c>
      <c r="E1058" s="65">
        <v>3.7750000000000001E-3</v>
      </c>
      <c r="F1058" s="65">
        <v>3.8250000000000003E-3</v>
      </c>
      <c r="G1058" s="65">
        <v>3.8000000000000004E-3</v>
      </c>
      <c r="H1058" s="65">
        <v>3.9166666666666664E-3</v>
      </c>
      <c r="I1058" s="65">
        <f t="shared" si="176"/>
        <v>4.3099999999999999E-2</v>
      </c>
      <c r="J1058" s="65">
        <f t="shared" si="180"/>
        <v>4.2200000000000001E-2</v>
      </c>
      <c r="K1058" s="65">
        <f t="shared" si="181"/>
        <v>3.3783333333333332E-2</v>
      </c>
      <c r="L1058" s="73">
        <f t="shared" si="177"/>
        <v>0.27192555395384743</v>
      </c>
      <c r="M1058" s="73">
        <f t="shared" si="178"/>
        <v>3.4799999999999998E-2</v>
      </c>
      <c r="N1058" s="73">
        <f t="shared" si="171"/>
        <v>4.5600000000000002E-2</v>
      </c>
      <c r="O1058" s="74">
        <f t="shared" si="179"/>
        <v>0.23712555395384743</v>
      </c>
      <c r="P1058" s="73">
        <f t="shared" si="172"/>
        <v>0.22632555395384743</v>
      </c>
      <c r="Q1058" s="73">
        <f t="shared" si="173"/>
        <v>8.6561196995492251E-2</v>
      </c>
      <c r="R1058" s="73">
        <f t="shared" si="174"/>
        <v>4.7E-2</v>
      </c>
      <c r="S1058" s="74">
        <f t="shared" si="175"/>
        <v>3.9561196995492251E-2</v>
      </c>
      <c r="U1058" s="75"/>
      <c r="V1058" s="75"/>
      <c r="W1058" s="75"/>
      <c r="X1058" s="75"/>
      <c r="Y1058" s="75"/>
      <c r="Z1058" s="75"/>
      <c r="AA1058" s="75"/>
      <c r="AB1058" s="75"/>
      <c r="AC1058" s="75"/>
      <c r="AE1058" s="75"/>
      <c r="AF1058" s="75"/>
      <c r="AG1058" s="75"/>
      <c r="AH1058" s="75"/>
      <c r="AI1058" s="75"/>
      <c r="AJ1058" s="75"/>
      <c r="AK1058" s="75"/>
      <c r="AL1058" s="75"/>
      <c r="AM1058" s="75"/>
      <c r="AO1058" s="75"/>
      <c r="AP1058" s="75"/>
      <c r="AQ1058" s="75"/>
      <c r="AR1058" s="75"/>
      <c r="AS1058" s="75"/>
      <c r="AT1058" s="75"/>
      <c r="AU1058" s="75"/>
      <c r="AV1058" s="75"/>
      <c r="AW1058" s="75"/>
    </row>
    <row r="1059" spans="1:49">
      <c r="A1059" s="69">
        <v>41579</v>
      </c>
      <c r="B1059" s="65">
        <v>3.0499999999999999E-2</v>
      </c>
      <c r="C1059" s="65">
        <v>-1.9900000000000001E-2</v>
      </c>
      <c r="D1059" s="65">
        <v>2.7000000000000001E-3</v>
      </c>
      <c r="E1059" s="65">
        <v>3.8583333333333334E-3</v>
      </c>
      <c r="F1059" s="65">
        <v>3.8916666666666665E-3</v>
      </c>
      <c r="G1059" s="65">
        <v>3.875E-3</v>
      </c>
      <c r="H1059" s="65">
        <v>3.9750000000000002E-3</v>
      </c>
      <c r="I1059" s="65">
        <f t="shared" si="176"/>
        <v>2.7799999999999998E-2</v>
      </c>
      <c r="J1059" s="65">
        <f t="shared" si="180"/>
        <v>2.6624999999999999E-2</v>
      </c>
      <c r="K1059" s="65">
        <f t="shared" si="181"/>
        <v>-2.3875E-2</v>
      </c>
      <c r="L1059" s="73">
        <f t="shared" si="177"/>
        <v>0.3031609498403649</v>
      </c>
      <c r="M1059" s="73">
        <f t="shared" si="178"/>
        <v>3.2399999999999998E-2</v>
      </c>
      <c r="N1059" s="73">
        <f t="shared" si="171"/>
        <v>4.65E-2</v>
      </c>
      <c r="O1059" s="74">
        <f t="shared" si="179"/>
        <v>0.27076094984036492</v>
      </c>
      <c r="P1059" s="73">
        <f t="shared" si="172"/>
        <v>0.25666094984036492</v>
      </c>
      <c r="Q1059" s="73">
        <f t="shared" si="173"/>
        <v>0.11678890443016532</v>
      </c>
      <c r="R1059" s="73">
        <f t="shared" si="174"/>
        <v>4.7700000000000006E-2</v>
      </c>
      <c r="S1059" s="74">
        <f t="shared" si="175"/>
        <v>6.9088904430165313E-2</v>
      </c>
      <c r="U1059" s="75"/>
      <c r="V1059" s="75"/>
      <c r="W1059" s="75"/>
      <c r="X1059" s="75"/>
      <c r="Y1059" s="75"/>
      <c r="Z1059" s="75"/>
      <c r="AA1059" s="75"/>
      <c r="AB1059" s="75"/>
      <c r="AC1059" s="75"/>
      <c r="AE1059" s="75"/>
      <c r="AF1059" s="75"/>
      <c r="AG1059" s="75"/>
      <c r="AH1059" s="75"/>
      <c r="AI1059" s="75"/>
      <c r="AJ1059" s="75"/>
      <c r="AK1059" s="75"/>
      <c r="AL1059" s="75"/>
      <c r="AM1059" s="75"/>
      <c r="AO1059" s="75"/>
      <c r="AP1059" s="75"/>
      <c r="AQ1059" s="75"/>
      <c r="AR1059" s="75"/>
      <c r="AS1059" s="75"/>
      <c r="AT1059" s="75"/>
      <c r="AU1059" s="75"/>
      <c r="AV1059" s="75"/>
      <c r="AW1059" s="75"/>
    </row>
    <row r="1060" spans="1:49">
      <c r="A1060" s="69">
        <v>41609</v>
      </c>
      <c r="B1060" s="65">
        <v>2.53E-2</v>
      </c>
      <c r="C1060" s="65">
        <v>7.6E-3</v>
      </c>
      <c r="D1060" s="65">
        <v>3.0999999999999999E-3</v>
      </c>
      <c r="E1060" s="65">
        <v>3.8499999999999997E-3</v>
      </c>
      <c r="F1060" s="65">
        <v>3.9000000000000003E-3</v>
      </c>
      <c r="G1060" s="65">
        <v>3.875E-3</v>
      </c>
      <c r="H1060" s="65">
        <v>4.0083333333333334E-3</v>
      </c>
      <c r="I1060" s="65">
        <f t="shared" si="176"/>
        <v>2.2200000000000001E-2</v>
      </c>
      <c r="J1060" s="65">
        <f t="shared" si="180"/>
        <v>2.1425E-2</v>
      </c>
      <c r="K1060" s="65">
        <f t="shared" si="181"/>
        <v>3.5916666666666666E-3</v>
      </c>
      <c r="L1060" s="73">
        <f t="shared" si="177"/>
        <v>0.3240817776943079</v>
      </c>
      <c r="M1060" s="73">
        <f t="shared" si="178"/>
        <v>3.7199999999999997E-2</v>
      </c>
      <c r="N1060" s="73">
        <f t="shared" si="171"/>
        <v>4.65E-2</v>
      </c>
      <c r="O1060" s="74">
        <f t="shared" si="179"/>
        <v>0.28688177769430789</v>
      </c>
      <c r="P1060" s="73">
        <f t="shared" si="172"/>
        <v>0.27758177769430792</v>
      </c>
      <c r="Q1060" s="73">
        <f t="shared" si="173"/>
        <v>0.12403107367420341</v>
      </c>
      <c r="R1060" s="73">
        <f t="shared" si="174"/>
        <v>4.8100000000000004E-2</v>
      </c>
      <c r="S1060" s="74">
        <f t="shared" si="175"/>
        <v>7.5931073674203403E-2</v>
      </c>
      <c r="U1060" s="75"/>
      <c r="V1060" s="75"/>
      <c r="W1060" s="75"/>
      <c r="X1060" s="75"/>
      <c r="Y1060" s="75"/>
      <c r="Z1060" s="75"/>
      <c r="AA1060" s="75"/>
      <c r="AB1060" s="75"/>
      <c r="AC1060" s="75"/>
      <c r="AE1060" s="75"/>
      <c r="AF1060" s="75"/>
      <c r="AG1060" s="75"/>
      <c r="AH1060" s="75"/>
      <c r="AI1060" s="75"/>
      <c r="AJ1060" s="75"/>
      <c r="AK1060" s="75"/>
      <c r="AL1060" s="75"/>
      <c r="AM1060" s="75"/>
      <c r="AO1060" s="75"/>
      <c r="AP1060" s="75"/>
      <c r="AQ1060" s="75"/>
      <c r="AR1060" s="75"/>
      <c r="AS1060" s="75"/>
      <c r="AT1060" s="75"/>
      <c r="AU1060" s="75"/>
      <c r="AV1060" s="75"/>
      <c r="AW1060" s="75"/>
    </row>
    <row r="1061" spans="1:49">
      <c r="A1061" s="69">
        <v>41640</v>
      </c>
      <c r="B1061" s="65">
        <v>-3.4599999999999999E-2</v>
      </c>
      <c r="C1061" s="65">
        <v>2.81E-2</v>
      </c>
      <c r="D1061" s="65">
        <v>3.2000000000000002E-3</v>
      </c>
      <c r="E1061" s="65">
        <v>3.741666666666667E-3</v>
      </c>
      <c r="F1061" s="65">
        <v>3.7750000000000001E-3</v>
      </c>
      <c r="G1061" s="65">
        <v>3.7583333333333336E-3</v>
      </c>
      <c r="H1061" s="65">
        <v>3.8583333333333334E-3</v>
      </c>
      <c r="I1061" s="65">
        <f t="shared" si="176"/>
        <v>-3.78E-2</v>
      </c>
      <c r="J1061" s="65">
        <f t="shared" si="180"/>
        <v>-3.8358333333333335E-2</v>
      </c>
      <c r="K1061" s="65">
        <f t="shared" si="181"/>
        <v>2.4241666666666668E-2</v>
      </c>
      <c r="L1061" s="73">
        <f t="shared" si="177"/>
        <v>0.2153152198004229</v>
      </c>
      <c r="M1061" s="73">
        <f t="shared" si="178"/>
        <v>3.8400000000000004E-2</v>
      </c>
      <c r="N1061" s="73">
        <f t="shared" si="171"/>
        <v>4.5100000000000001E-2</v>
      </c>
      <c r="O1061" s="74">
        <f t="shared" si="179"/>
        <v>0.17691521980042291</v>
      </c>
      <c r="P1061" s="73">
        <f t="shared" si="172"/>
        <v>0.1702152198004229</v>
      </c>
      <c r="Q1061" s="73">
        <f t="shared" si="173"/>
        <v>0.11642966558250278</v>
      </c>
      <c r="R1061" s="73">
        <f t="shared" si="174"/>
        <v>4.6300000000000001E-2</v>
      </c>
      <c r="S1061" s="74">
        <f t="shared" si="175"/>
        <v>7.0129665582502776E-2</v>
      </c>
      <c r="U1061" s="75"/>
      <c r="V1061" s="75"/>
      <c r="W1061" s="75"/>
      <c r="X1061" s="75"/>
      <c r="Y1061" s="75"/>
      <c r="Z1061" s="75"/>
      <c r="AA1061" s="75"/>
      <c r="AB1061" s="75"/>
      <c r="AC1061" s="75"/>
      <c r="AE1061" s="75"/>
      <c r="AF1061" s="75"/>
      <c r="AG1061" s="75"/>
      <c r="AH1061" s="75"/>
      <c r="AI1061" s="75"/>
      <c r="AJ1061" s="75"/>
      <c r="AK1061" s="75"/>
      <c r="AL1061" s="75"/>
      <c r="AM1061" s="75"/>
      <c r="AO1061" s="75"/>
      <c r="AP1061" s="75"/>
      <c r="AQ1061" s="75"/>
      <c r="AR1061" s="75"/>
      <c r="AS1061" s="75"/>
      <c r="AT1061" s="75"/>
      <c r="AU1061" s="75"/>
      <c r="AV1061" s="75"/>
      <c r="AW1061" s="75"/>
    </row>
    <row r="1062" spans="1:49">
      <c r="A1062" s="69">
        <v>41671</v>
      </c>
      <c r="B1062" s="65">
        <v>4.5699999999999998E-2</v>
      </c>
      <c r="C1062" s="65">
        <v>3.3500000000000002E-2</v>
      </c>
      <c r="D1062" s="65">
        <v>2.5999999999999999E-3</v>
      </c>
      <c r="E1062" s="65">
        <v>3.708333333333333E-3</v>
      </c>
      <c r="F1062" s="65">
        <v>3.7166666666666667E-3</v>
      </c>
      <c r="G1062" s="65">
        <v>3.7124999999999997E-3</v>
      </c>
      <c r="H1062" s="65">
        <v>3.7750000000000001E-3</v>
      </c>
      <c r="I1062" s="65">
        <f t="shared" si="176"/>
        <v>4.3099999999999999E-2</v>
      </c>
      <c r="J1062" s="65">
        <f t="shared" si="180"/>
        <v>4.1987499999999997E-2</v>
      </c>
      <c r="K1062" s="65">
        <f t="shared" si="181"/>
        <v>2.9725000000000001E-2</v>
      </c>
      <c r="L1062" s="73">
        <f t="shared" si="177"/>
        <v>0.2538033991173072</v>
      </c>
      <c r="M1062" s="73">
        <f t="shared" si="178"/>
        <v>3.1199999999999999E-2</v>
      </c>
      <c r="N1062" s="73">
        <f t="shared" si="171"/>
        <v>4.4549999999999992E-2</v>
      </c>
      <c r="O1062" s="74">
        <f t="shared" si="179"/>
        <v>0.2226033991173072</v>
      </c>
      <c r="P1062" s="73">
        <f t="shared" si="172"/>
        <v>0.20925339911730723</v>
      </c>
      <c r="Q1062" s="73">
        <f t="shared" si="173"/>
        <v>0.1159977361248834</v>
      </c>
      <c r="R1062" s="73">
        <f t="shared" si="174"/>
        <v>4.53E-2</v>
      </c>
      <c r="S1062" s="74">
        <f t="shared" si="175"/>
        <v>7.0697736124883392E-2</v>
      </c>
      <c r="U1062" s="75"/>
      <c r="V1062" s="75"/>
      <c r="W1062" s="75"/>
      <c r="X1062" s="75"/>
      <c r="Y1062" s="75"/>
      <c r="Z1062" s="75"/>
      <c r="AA1062" s="75"/>
      <c r="AB1062" s="75"/>
      <c r="AC1062" s="75"/>
      <c r="AE1062" s="75"/>
      <c r="AF1062" s="75"/>
      <c r="AG1062" s="75"/>
      <c r="AH1062" s="75"/>
      <c r="AI1062" s="75"/>
      <c r="AJ1062" s="75"/>
      <c r="AK1062" s="75"/>
      <c r="AL1062" s="75"/>
      <c r="AM1062" s="75"/>
      <c r="AO1062" s="75"/>
      <c r="AP1062" s="75"/>
      <c r="AQ1062" s="75"/>
      <c r="AR1062" s="75"/>
      <c r="AS1062" s="75"/>
      <c r="AT1062" s="75"/>
      <c r="AU1062" s="75"/>
      <c r="AV1062" s="75"/>
      <c r="AW1062" s="75"/>
    </row>
    <row r="1063" spans="1:49">
      <c r="A1063" s="69">
        <v>41699</v>
      </c>
      <c r="B1063" s="65">
        <v>8.3999999999999995E-3</v>
      </c>
      <c r="C1063" s="65">
        <v>3.3700000000000001E-2</v>
      </c>
      <c r="D1063" s="65">
        <v>2.8999999999999998E-3</v>
      </c>
      <c r="E1063" s="65">
        <v>3.65E-3</v>
      </c>
      <c r="F1063" s="65">
        <v>3.7000000000000002E-3</v>
      </c>
      <c r="G1063" s="65">
        <v>3.6750000000000003E-3</v>
      </c>
      <c r="H1063" s="82">
        <v>3.7583333333333336E-3</v>
      </c>
      <c r="I1063" s="65">
        <f t="shared" si="176"/>
        <v>5.4999999999999997E-3</v>
      </c>
      <c r="J1063" s="65">
        <f t="shared" si="180"/>
        <v>4.7249999999999992E-3</v>
      </c>
      <c r="K1063" s="65">
        <f t="shared" si="181"/>
        <v>2.9941666666666669E-2</v>
      </c>
      <c r="L1063" s="73">
        <f t="shared" si="177"/>
        <v>0.21863647968182387</v>
      </c>
      <c r="M1063" s="73">
        <f t="shared" si="178"/>
        <v>3.4799999999999998E-2</v>
      </c>
      <c r="N1063" s="73">
        <f t="shared" si="171"/>
        <v>4.41E-2</v>
      </c>
      <c r="O1063" s="74">
        <f t="shared" si="179"/>
        <v>0.18383647968182387</v>
      </c>
      <c r="P1063" s="73">
        <f t="shared" si="172"/>
        <v>0.17453647968182387</v>
      </c>
      <c r="Q1063" s="73">
        <f t="shared" si="173"/>
        <v>9.4503662079973294E-2</v>
      </c>
      <c r="R1063" s="73">
        <f t="shared" si="174"/>
        <v>4.5100000000000001E-2</v>
      </c>
      <c r="S1063" s="74">
        <f t="shared" si="175"/>
        <v>4.9403662079973293E-2</v>
      </c>
      <c r="U1063" s="75"/>
      <c r="V1063" s="75"/>
      <c r="W1063" s="75"/>
      <c r="X1063" s="75"/>
      <c r="Y1063" s="75"/>
      <c r="Z1063" s="75"/>
      <c r="AA1063" s="75"/>
      <c r="AB1063" s="75"/>
      <c r="AC1063" s="75"/>
      <c r="AE1063" s="75"/>
      <c r="AF1063" s="75"/>
      <c r="AG1063" s="75"/>
      <c r="AH1063" s="75"/>
      <c r="AI1063" s="75"/>
      <c r="AJ1063" s="75"/>
      <c r="AK1063" s="75"/>
      <c r="AL1063" s="75"/>
      <c r="AM1063" s="75"/>
      <c r="AO1063" s="75"/>
      <c r="AP1063" s="75"/>
      <c r="AQ1063" s="75"/>
      <c r="AR1063" s="75"/>
      <c r="AS1063" s="75"/>
      <c r="AT1063" s="75"/>
      <c r="AU1063" s="75"/>
      <c r="AV1063" s="75"/>
      <c r="AW1063" s="75"/>
    </row>
    <row r="1064" spans="1:49">
      <c r="A1064" s="69">
        <v>41730</v>
      </c>
      <c r="B1064" s="65">
        <v>7.4000000000000003E-3</v>
      </c>
      <c r="C1064" s="65">
        <v>4.2599999999999999E-2</v>
      </c>
      <c r="D1064" s="65">
        <v>2.8E-3</v>
      </c>
      <c r="E1064" s="65">
        <v>3.5333333333333332E-3</v>
      </c>
      <c r="F1064" s="65">
        <v>3.6083333333333332E-3</v>
      </c>
      <c r="G1064" s="65">
        <v>3.570833333333333E-3</v>
      </c>
      <c r="H1064" s="82">
        <v>3.6749999999999999E-3</v>
      </c>
      <c r="I1064" s="65">
        <f t="shared" si="176"/>
        <v>4.5999999999999999E-3</v>
      </c>
      <c r="J1064" s="65">
        <f t="shared" si="180"/>
        <v>3.8291666666666673E-3</v>
      </c>
      <c r="K1064" s="65">
        <f t="shared" si="181"/>
        <v>3.8925000000000001E-2</v>
      </c>
      <c r="L1064" s="73">
        <f t="shared" si="177"/>
        <v>0.20440929032813648</v>
      </c>
      <c r="M1064" s="73">
        <f t="shared" si="178"/>
        <v>3.3599999999999998E-2</v>
      </c>
      <c r="N1064" s="73">
        <f t="shared" ref="N1064:N1133" si="182">G1064*12</f>
        <v>4.2849999999999999E-2</v>
      </c>
      <c r="O1064" s="74">
        <f t="shared" si="179"/>
        <v>0.17080929032813649</v>
      </c>
      <c r="P1064" s="73">
        <f t="shared" ref="P1064:P1127" si="183">L1064-N1064</f>
        <v>0.16155929032813648</v>
      </c>
      <c r="Q1064" s="73">
        <f t="shared" ref="Q1064:Q1127" si="184">((1+C1053)*(1+C1054)*(1+C1055)*(1+C1056)*(1+C1057)*(1+C1058)*(1+C1059)*(1+C1060)*(1+C1061)*(1+C1062)*(1+C1063)*(1+C1064))-1</f>
        <v>7.755384143964128E-2</v>
      </c>
      <c r="R1064" s="73">
        <f t="shared" ref="R1064:R1133" si="185">H1064*12</f>
        <v>4.41E-2</v>
      </c>
      <c r="S1064" s="74">
        <f t="shared" ref="S1064:S1127" si="186">Q1064-R1064</f>
        <v>3.345384143964128E-2</v>
      </c>
      <c r="U1064" s="75"/>
      <c r="V1064" s="75"/>
      <c r="W1064" s="75"/>
      <c r="X1064" s="75"/>
      <c r="Y1064" s="75"/>
      <c r="Z1064" s="75"/>
      <c r="AA1064" s="75"/>
      <c r="AB1064" s="75"/>
      <c r="AC1064" s="75"/>
      <c r="AE1064" s="75"/>
      <c r="AF1064" s="75"/>
      <c r="AG1064" s="75"/>
      <c r="AH1064" s="75"/>
      <c r="AI1064" s="75"/>
      <c r="AJ1064" s="75"/>
      <c r="AK1064" s="75"/>
      <c r="AL1064" s="75"/>
      <c r="AM1064" s="75"/>
      <c r="AO1064" s="75"/>
      <c r="AP1064" s="75"/>
      <c r="AQ1064" s="75"/>
      <c r="AR1064" s="75"/>
      <c r="AS1064" s="75"/>
      <c r="AT1064" s="75"/>
      <c r="AU1064" s="75"/>
      <c r="AV1064" s="75"/>
      <c r="AW1064" s="75"/>
    </row>
    <row r="1065" spans="1:49">
      <c r="A1065" s="85">
        <v>41760</v>
      </c>
      <c r="B1065" s="65">
        <v>2.35E-2</v>
      </c>
      <c r="C1065" s="65">
        <v>-1.0500000000000001E-2</v>
      </c>
      <c r="D1065" s="65">
        <v>2.8E-3</v>
      </c>
      <c r="E1065" s="65">
        <v>3.4666666666666665E-3</v>
      </c>
      <c r="F1065" s="65">
        <v>3.5000000000000001E-3</v>
      </c>
      <c r="G1065" s="65">
        <v>3.4833333333333331E-3</v>
      </c>
      <c r="H1065" s="82">
        <v>3.5499999999999998E-3</v>
      </c>
      <c r="I1065" s="65">
        <f t="shared" si="176"/>
        <v>2.07E-2</v>
      </c>
      <c r="J1065" s="65">
        <f t="shared" si="180"/>
        <v>2.0016666666666669E-2</v>
      </c>
      <c r="K1065" s="65">
        <f t="shared" si="181"/>
        <v>-1.405E-2</v>
      </c>
      <c r="L1065" s="73">
        <f t="shared" si="177"/>
        <v>0.20452697738015191</v>
      </c>
      <c r="M1065" s="73">
        <f t="shared" si="178"/>
        <v>3.3599999999999998E-2</v>
      </c>
      <c r="N1065" s="73">
        <f t="shared" si="182"/>
        <v>4.1799999999999997E-2</v>
      </c>
      <c r="O1065" s="74">
        <f t="shared" si="179"/>
        <v>0.17092697738015192</v>
      </c>
      <c r="P1065" s="73">
        <f t="shared" si="183"/>
        <v>0.1627269773801519</v>
      </c>
      <c r="Q1065" s="73">
        <f t="shared" si="184"/>
        <v>0.171176983858222</v>
      </c>
      <c r="R1065" s="73">
        <f t="shared" si="185"/>
        <v>4.2599999999999999E-2</v>
      </c>
      <c r="S1065" s="74">
        <f t="shared" si="186"/>
        <v>0.128576983858222</v>
      </c>
      <c r="U1065" s="75"/>
      <c r="V1065" s="75"/>
      <c r="W1065" s="75"/>
      <c r="X1065" s="75"/>
      <c r="Y1065" s="75"/>
      <c r="Z1065" s="75"/>
      <c r="AA1065" s="75"/>
      <c r="AB1065" s="75"/>
      <c r="AC1065" s="75"/>
      <c r="AE1065" s="75"/>
      <c r="AF1065" s="75"/>
      <c r="AG1065" s="75"/>
      <c r="AH1065" s="75"/>
      <c r="AI1065" s="75"/>
      <c r="AJ1065" s="75"/>
      <c r="AK1065" s="75"/>
      <c r="AL1065" s="75"/>
      <c r="AM1065" s="75"/>
      <c r="AO1065" s="75"/>
      <c r="AP1065" s="75"/>
      <c r="AQ1065" s="75"/>
      <c r="AR1065" s="75"/>
      <c r="AS1065" s="75"/>
      <c r="AT1065" s="75"/>
      <c r="AU1065" s="75"/>
      <c r="AV1065" s="75"/>
      <c r="AW1065" s="75"/>
    </row>
    <row r="1066" spans="1:49">
      <c r="A1066" s="85">
        <v>41791</v>
      </c>
      <c r="B1066" s="65">
        <v>2.07E-2</v>
      </c>
      <c r="C1066" s="65">
        <v>4.48E-2</v>
      </c>
      <c r="D1066" s="65">
        <v>2.5000000000000001E-3</v>
      </c>
      <c r="E1066" s="65">
        <v>3.5416666666666669E-3</v>
      </c>
      <c r="F1066" s="65">
        <v>3.5499999999999998E-3</v>
      </c>
      <c r="G1066" s="65">
        <v>3.5458333333333331E-3</v>
      </c>
      <c r="H1066" s="82">
        <v>3.5750000000000001E-3</v>
      </c>
      <c r="I1066" s="65">
        <f t="shared" si="176"/>
        <v>1.8200000000000001E-2</v>
      </c>
      <c r="J1066" s="65">
        <f t="shared" si="180"/>
        <v>1.7154166666666665E-2</v>
      </c>
      <c r="K1066" s="65">
        <f t="shared" si="181"/>
        <v>4.1224999999999998E-2</v>
      </c>
      <c r="L1066" s="73">
        <f t="shared" si="177"/>
        <v>0.24615921935122764</v>
      </c>
      <c r="M1066" s="73">
        <f t="shared" si="178"/>
        <v>0.03</v>
      </c>
      <c r="N1066" s="73">
        <f t="shared" si="182"/>
        <v>4.2549999999999998E-2</v>
      </c>
      <c r="O1066" s="74">
        <f t="shared" si="179"/>
        <v>0.21615921935122764</v>
      </c>
      <c r="P1066" s="73">
        <f t="shared" si="183"/>
        <v>0.20360921935122764</v>
      </c>
      <c r="Q1066" s="73">
        <f t="shared" si="184"/>
        <v>0.20985338415569554</v>
      </c>
      <c r="R1066" s="73">
        <f t="shared" si="185"/>
        <v>4.2900000000000001E-2</v>
      </c>
      <c r="S1066" s="74">
        <f t="shared" si="186"/>
        <v>0.16695338415569555</v>
      </c>
      <c r="U1066" s="75"/>
      <c r="V1066" s="75"/>
      <c r="W1066" s="75"/>
      <c r="X1066" s="75"/>
      <c r="Y1066" s="75"/>
      <c r="Z1066" s="75"/>
      <c r="AA1066" s="75"/>
      <c r="AB1066" s="75"/>
      <c r="AC1066" s="75"/>
      <c r="AE1066" s="75"/>
      <c r="AF1066" s="75"/>
      <c r="AG1066" s="75"/>
      <c r="AH1066" s="75"/>
      <c r="AI1066" s="75"/>
      <c r="AJ1066" s="75"/>
      <c r="AK1066" s="75"/>
      <c r="AL1066" s="75"/>
      <c r="AM1066" s="75"/>
      <c r="AO1066" s="75"/>
      <c r="AP1066" s="75"/>
      <c r="AQ1066" s="75"/>
      <c r="AR1066" s="75"/>
      <c r="AS1066" s="75"/>
      <c r="AT1066" s="75"/>
      <c r="AU1066" s="75"/>
      <c r="AV1066" s="75"/>
      <c r="AW1066" s="75"/>
    </row>
    <row r="1067" spans="1:49">
      <c r="A1067" s="85">
        <v>41821</v>
      </c>
      <c r="B1067" s="65">
        <v>-1.38E-2</v>
      </c>
      <c r="C1067" s="65">
        <v>-6.8000000000000005E-2</v>
      </c>
      <c r="D1067" s="65">
        <v>2.7000000000000001E-3</v>
      </c>
      <c r="E1067" s="65">
        <v>3.4666666666666665E-3</v>
      </c>
      <c r="F1067" s="65">
        <v>3.5000000000000001E-3</v>
      </c>
      <c r="G1067" s="65">
        <v>3.4833333333333331E-3</v>
      </c>
      <c r="H1067" s="82">
        <v>3.5249999999999999E-3</v>
      </c>
      <c r="I1067" s="65">
        <f t="shared" si="176"/>
        <v>-1.6500000000000001E-2</v>
      </c>
      <c r="J1067" s="65">
        <f t="shared" si="180"/>
        <v>-1.7283333333333331E-2</v>
      </c>
      <c r="K1067" s="65">
        <f t="shared" si="181"/>
        <v>-7.1525000000000005E-2</v>
      </c>
      <c r="L1067" s="73">
        <f t="shared" si="177"/>
        <v>0.16943783625861708</v>
      </c>
      <c r="M1067" s="73">
        <f t="shared" si="178"/>
        <v>3.2399999999999998E-2</v>
      </c>
      <c r="N1067" s="73">
        <f t="shared" si="182"/>
        <v>4.1799999999999997E-2</v>
      </c>
      <c r="O1067" s="74">
        <f t="shared" si="179"/>
        <v>0.1370378362586171</v>
      </c>
      <c r="P1067" s="73">
        <f t="shared" si="183"/>
        <v>0.12763783625861708</v>
      </c>
      <c r="Q1067" s="73">
        <f t="shared" si="184"/>
        <v>8.5780793483974938E-2</v>
      </c>
      <c r="R1067" s="73">
        <f t="shared" si="185"/>
        <v>4.2299999999999997E-2</v>
      </c>
      <c r="S1067" s="74">
        <f t="shared" si="186"/>
        <v>4.348079348397494E-2</v>
      </c>
      <c r="U1067" s="75"/>
      <c r="V1067" s="75"/>
      <c r="W1067" s="75"/>
      <c r="X1067" s="75"/>
      <c r="Y1067" s="75"/>
      <c r="Z1067" s="75"/>
      <c r="AA1067" s="75"/>
      <c r="AB1067" s="75"/>
      <c r="AC1067" s="75"/>
      <c r="AE1067" s="75"/>
      <c r="AF1067" s="75"/>
      <c r="AG1067" s="75"/>
      <c r="AH1067" s="75"/>
      <c r="AI1067" s="75"/>
      <c r="AJ1067" s="75"/>
      <c r="AK1067" s="75"/>
      <c r="AL1067" s="75"/>
      <c r="AM1067" s="75"/>
      <c r="AO1067" s="75"/>
      <c r="AP1067" s="75"/>
      <c r="AQ1067" s="75"/>
      <c r="AR1067" s="75"/>
      <c r="AS1067" s="75"/>
      <c r="AT1067" s="75"/>
      <c r="AU1067" s="75"/>
      <c r="AV1067" s="75"/>
      <c r="AW1067" s="75"/>
    </row>
    <row r="1068" spans="1:49">
      <c r="A1068" s="85">
        <v>41852</v>
      </c>
      <c r="B1068" s="65">
        <v>0.04</v>
      </c>
      <c r="C1068" s="65">
        <v>4.9500000000000002E-2</v>
      </c>
      <c r="D1068" s="65">
        <v>2.5999999999999999E-3</v>
      </c>
      <c r="E1068" s="65">
        <v>3.4000000000000002E-3</v>
      </c>
      <c r="F1068" s="65">
        <v>3.4166666666666668E-3</v>
      </c>
      <c r="G1068" s="65">
        <v>3.4083333333333335E-3</v>
      </c>
      <c r="H1068" s="82">
        <v>3.4416666666666671E-3</v>
      </c>
      <c r="I1068" s="65">
        <f t="shared" si="176"/>
        <v>3.7400000000000003E-2</v>
      </c>
      <c r="J1068" s="65">
        <f t="shared" si="180"/>
        <v>3.6591666666666668E-2</v>
      </c>
      <c r="K1068" s="65">
        <f t="shared" si="181"/>
        <v>4.6058333333333333E-2</v>
      </c>
      <c r="L1068" s="73">
        <f t="shared" si="177"/>
        <v>0.25253898013281373</v>
      </c>
      <c r="M1068" s="73">
        <f t="shared" si="178"/>
        <v>3.1199999999999999E-2</v>
      </c>
      <c r="N1068" s="73">
        <f t="shared" si="182"/>
        <v>4.0900000000000006E-2</v>
      </c>
      <c r="O1068" s="74">
        <f t="shared" si="179"/>
        <v>0.22133898013281372</v>
      </c>
      <c r="P1068" s="73">
        <f t="shared" si="183"/>
        <v>0.21163898013281374</v>
      </c>
      <c r="Q1068" s="73">
        <f t="shared" si="184"/>
        <v>0.1995020450120335</v>
      </c>
      <c r="R1068" s="73">
        <f t="shared" si="185"/>
        <v>4.1300000000000003E-2</v>
      </c>
      <c r="S1068" s="74">
        <f t="shared" si="186"/>
        <v>0.1582020450120335</v>
      </c>
      <c r="U1068" s="75"/>
      <c r="V1068" s="75"/>
      <c r="W1068" s="75"/>
      <c r="X1068" s="75"/>
      <c r="Y1068" s="75"/>
      <c r="Z1068" s="75"/>
      <c r="AA1068" s="75"/>
      <c r="AB1068" s="75"/>
      <c r="AC1068" s="75"/>
      <c r="AE1068" s="75"/>
      <c r="AF1068" s="75"/>
      <c r="AG1068" s="75"/>
      <c r="AH1068" s="75"/>
      <c r="AI1068" s="75"/>
      <c r="AJ1068" s="75"/>
      <c r="AK1068" s="75"/>
      <c r="AL1068" s="75"/>
      <c r="AM1068" s="75"/>
      <c r="AO1068" s="75"/>
      <c r="AP1068" s="75"/>
      <c r="AQ1068" s="75"/>
      <c r="AR1068" s="75"/>
      <c r="AS1068" s="75"/>
      <c r="AT1068" s="75"/>
      <c r="AU1068" s="75"/>
      <c r="AV1068" s="75"/>
      <c r="AW1068" s="75"/>
    </row>
    <row r="1069" spans="1:49" ht="15" thickBot="1">
      <c r="A1069" s="85">
        <v>41883</v>
      </c>
      <c r="B1069" s="65">
        <v>-1.4E-2</v>
      </c>
      <c r="C1069" s="65">
        <v>-1.8599999999999998E-2</v>
      </c>
      <c r="D1069" s="65">
        <v>2.3E-3</v>
      </c>
      <c r="E1069" s="65">
        <v>3.4249999999999997E-3</v>
      </c>
      <c r="F1069" s="65">
        <v>3.4916666666666668E-3</v>
      </c>
      <c r="G1069" s="65">
        <v>3.4583333333333332E-3</v>
      </c>
      <c r="H1069" s="82">
        <v>3.5333333333333332E-3</v>
      </c>
      <c r="I1069" s="65">
        <f t="shared" si="176"/>
        <v>-1.6300000000000002E-2</v>
      </c>
      <c r="J1069" s="65">
        <f t="shared" si="180"/>
        <v>-1.7458333333333333E-2</v>
      </c>
      <c r="K1069" s="65">
        <f t="shared" si="181"/>
        <v>-2.2133333333333331E-2</v>
      </c>
      <c r="L1069" s="73">
        <f t="shared" si="177"/>
        <v>0.19740491992529963</v>
      </c>
      <c r="M1069" s="73">
        <f t="shared" si="178"/>
        <v>2.76E-2</v>
      </c>
      <c r="N1069" s="73">
        <f t="shared" si="182"/>
        <v>4.1499999999999995E-2</v>
      </c>
      <c r="O1069" s="74">
        <f t="shared" si="179"/>
        <v>0.16980491992529961</v>
      </c>
      <c r="P1069" s="73">
        <f t="shared" si="183"/>
        <v>0.15590491992529965</v>
      </c>
      <c r="Q1069" s="73">
        <f t="shared" si="184"/>
        <v>0.16461348137594944</v>
      </c>
      <c r="R1069" s="73">
        <f t="shared" si="185"/>
        <v>4.24E-2</v>
      </c>
      <c r="S1069" s="74">
        <f t="shared" si="186"/>
        <v>0.12221348137594945</v>
      </c>
      <c r="U1069" s="75"/>
      <c r="V1069" s="75"/>
      <c r="W1069" s="75"/>
      <c r="X1069" s="75"/>
      <c r="Y1069" s="75"/>
      <c r="Z1069" s="75"/>
      <c r="AA1069" s="75"/>
      <c r="AB1069" s="75"/>
      <c r="AC1069" s="75"/>
      <c r="AE1069" s="86"/>
      <c r="AF1069" s="86"/>
      <c r="AG1069" s="86"/>
      <c r="AH1069" s="75"/>
      <c r="AI1069" s="75"/>
      <c r="AJ1069" s="75"/>
      <c r="AK1069" s="75"/>
      <c r="AL1069" s="75"/>
      <c r="AM1069" s="75"/>
      <c r="AO1069" s="86"/>
      <c r="AP1069" s="86"/>
      <c r="AQ1069" s="86"/>
      <c r="AR1069" s="75"/>
      <c r="AS1069" s="75"/>
      <c r="AT1069" s="75"/>
      <c r="AU1069" s="75"/>
      <c r="AV1069" s="75"/>
      <c r="AW1069" s="75"/>
    </row>
    <row r="1070" spans="1:49">
      <c r="A1070" s="85">
        <v>41913</v>
      </c>
      <c r="B1070" s="65">
        <v>2.4400000000000002E-2</v>
      </c>
      <c r="C1070" s="65">
        <v>8.0199999999999994E-2</v>
      </c>
      <c r="D1070" s="65">
        <v>2.5000000000000001E-3</v>
      </c>
      <c r="E1070" s="65">
        <v>3.2666666666666664E-3</v>
      </c>
      <c r="F1070" s="65">
        <v>3.3249999999999998E-3</v>
      </c>
      <c r="G1070" s="65">
        <v>3.2958333333333329E-3</v>
      </c>
      <c r="H1070" s="82">
        <v>3.3833333333333332E-3</v>
      </c>
      <c r="I1070" s="65">
        <f t="shared" si="176"/>
        <v>2.1900000000000003E-2</v>
      </c>
      <c r="J1070" s="65">
        <f t="shared" si="180"/>
        <v>2.1104166666666667E-2</v>
      </c>
      <c r="K1070" s="65">
        <f t="shared" si="181"/>
        <v>7.6816666666666658E-2</v>
      </c>
      <c r="L1070" s="73">
        <f t="shared" si="177"/>
        <v>0.17267839385418404</v>
      </c>
      <c r="M1070" s="73">
        <f t="shared" si="178"/>
        <v>0.03</v>
      </c>
      <c r="N1070" s="73">
        <f t="shared" si="182"/>
        <v>3.9549999999999995E-2</v>
      </c>
      <c r="O1070" s="74">
        <f t="shared" si="179"/>
        <v>0.14267839385418404</v>
      </c>
      <c r="P1070" s="73">
        <f t="shared" si="183"/>
        <v>0.13312839385418404</v>
      </c>
      <c r="Q1070" s="73">
        <f t="shared" si="184"/>
        <v>0.21231134488031334</v>
      </c>
      <c r="R1070" s="73">
        <f t="shared" si="185"/>
        <v>4.0599999999999997E-2</v>
      </c>
      <c r="S1070" s="74">
        <f t="shared" si="186"/>
        <v>0.17171134488031334</v>
      </c>
      <c r="U1070" s="75"/>
      <c r="V1070" s="75"/>
      <c r="W1070" s="75"/>
      <c r="X1070" s="75"/>
      <c r="Y1070" s="75"/>
      <c r="Z1070" s="75"/>
      <c r="AA1070" s="75"/>
      <c r="AB1070" s="75"/>
      <c r="AC1070" s="75"/>
    </row>
    <row r="1071" spans="1:49">
      <c r="A1071" s="85">
        <v>41944</v>
      </c>
      <c r="B1071" s="65">
        <v>2.69E-2</v>
      </c>
      <c r="C1071" s="65">
        <v>1.2E-2</v>
      </c>
      <c r="D1071" s="65">
        <v>2.3E-3</v>
      </c>
      <c r="E1071" s="65">
        <v>3.2666666666666664E-3</v>
      </c>
      <c r="F1071" s="65">
        <v>3.3666666666666667E-3</v>
      </c>
      <c r="G1071" s="65">
        <v>3.3166666666666665E-3</v>
      </c>
      <c r="H1071" s="82">
        <v>3.4083333333333331E-3</v>
      </c>
      <c r="I1071" s="65">
        <f t="shared" si="176"/>
        <v>2.46E-2</v>
      </c>
      <c r="J1071" s="65">
        <f t="shared" si="180"/>
        <v>2.3583333333333335E-2</v>
      </c>
      <c r="K1071" s="65">
        <f t="shared" si="181"/>
        <v>8.5916666666666676E-3</v>
      </c>
      <c r="L1071" s="73">
        <f t="shared" si="177"/>
        <v>0.1685817007752175</v>
      </c>
      <c r="M1071" s="73">
        <f t="shared" si="178"/>
        <v>2.76E-2</v>
      </c>
      <c r="N1071" s="73">
        <f t="shared" si="182"/>
        <v>3.9800000000000002E-2</v>
      </c>
      <c r="O1071" s="74">
        <f t="shared" si="179"/>
        <v>0.14098170077521749</v>
      </c>
      <c r="P1071" s="73">
        <f t="shared" si="183"/>
        <v>0.1287817007752175</v>
      </c>
      <c r="Q1071" s="73">
        <f t="shared" si="184"/>
        <v>0.25176928988764069</v>
      </c>
      <c r="R1071" s="73">
        <f t="shared" si="185"/>
        <v>4.0899999999999999E-2</v>
      </c>
      <c r="S1071" s="74">
        <f t="shared" si="186"/>
        <v>0.2108692898876407</v>
      </c>
      <c r="U1071" s="75"/>
      <c r="V1071" s="75"/>
      <c r="W1071" s="75"/>
      <c r="X1071" s="75"/>
      <c r="Y1071" s="75"/>
      <c r="Z1071" s="75"/>
      <c r="AA1071" s="75"/>
      <c r="AB1071" s="75"/>
      <c r="AC1071" s="75"/>
    </row>
    <row r="1072" spans="1:49">
      <c r="A1072" s="85">
        <v>41974</v>
      </c>
      <c r="B1072" s="65">
        <v>-2.5000000000000001E-3</v>
      </c>
      <c r="C1072" s="65">
        <v>3.5000000000000003E-2</v>
      </c>
      <c r="D1072" s="65">
        <v>2.2000000000000001E-3</v>
      </c>
      <c r="E1072" s="65">
        <v>3.1583333333333337E-3</v>
      </c>
      <c r="F1072" s="65">
        <v>3.2416666666666666E-3</v>
      </c>
      <c r="G1072" s="65">
        <v>3.2000000000000002E-3</v>
      </c>
      <c r="H1072" s="82">
        <v>3.2916666666666667E-3</v>
      </c>
      <c r="I1072" s="65">
        <f t="shared" si="176"/>
        <v>-4.7000000000000002E-3</v>
      </c>
      <c r="J1072" s="65">
        <f t="shared" si="180"/>
        <v>-5.7000000000000002E-3</v>
      </c>
      <c r="K1072" s="65">
        <f t="shared" si="181"/>
        <v>3.1708333333333338E-2</v>
      </c>
      <c r="L1072" s="73">
        <f t="shared" si="177"/>
        <v>0.1368967585324099</v>
      </c>
      <c r="M1072" s="73">
        <f t="shared" si="178"/>
        <v>2.64E-2</v>
      </c>
      <c r="N1072" s="73">
        <f t="shared" si="182"/>
        <v>3.8400000000000004E-2</v>
      </c>
      <c r="O1072" s="74">
        <f t="shared" si="179"/>
        <v>0.11049675853240989</v>
      </c>
      <c r="P1072" s="73">
        <f t="shared" si="183"/>
        <v>9.8496758532409898E-2</v>
      </c>
      <c r="Q1072" s="73">
        <f t="shared" si="184"/>
        <v>0.28580906613111168</v>
      </c>
      <c r="R1072" s="73">
        <f t="shared" si="185"/>
        <v>3.95E-2</v>
      </c>
      <c r="S1072" s="74">
        <f t="shared" si="186"/>
        <v>0.24630906613111167</v>
      </c>
      <c r="U1072" s="75"/>
      <c r="V1072" s="75"/>
      <c r="W1072" s="75"/>
      <c r="X1072" s="75"/>
      <c r="Y1072" s="75"/>
      <c r="Z1072" s="75"/>
      <c r="AA1072" s="75"/>
      <c r="AB1072" s="75"/>
      <c r="AC1072" s="75"/>
    </row>
    <row r="1073" spans="1:29">
      <c r="A1073" s="85">
        <v>42005</v>
      </c>
      <c r="B1073" s="65">
        <v>-0.03</v>
      </c>
      <c r="C1073" s="65">
        <v>2.3300000000000001E-2</v>
      </c>
      <c r="D1073" s="65">
        <v>2E-3</v>
      </c>
      <c r="E1073" s="65">
        <v>2.8833333333333332E-3</v>
      </c>
      <c r="F1073" s="65">
        <v>2.9499999999999999E-3</v>
      </c>
      <c r="G1073" s="65">
        <v>2.9166666666666664E-3</v>
      </c>
      <c r="H1073" s="82">
        <v>2.9833333333333331E-3</v>
      </c>
      <c r="I1073" s="65">
        <f t="shared" si="176"/>
        <v>-3.2000000000000001E-2</v>
      </c>
      <c r="J1073" s="65">
        <f t="shared" si="180"/>
        <v>-3.2916666666666664E-2</v>
      </c>
      <c r="K1073" s="65">
        <f t="shared" si="181"/>
        <v>2.0316666666666667E-2</v>
      </c>
      <c r="L1073" s="73">
        <f t="shared" si="177"/>
        <v>0.14231391731555543</v>
      </c>
      <c r="M1073" s="73">
        <f t="shared" si="178"/>
        <v>2.4E-2</v>
      </c>
      <c r="N1073" s="73">
        <f t="shared" si="182"/>
        <v>3.4999999999999996E-2</v>
      </c>
      <c r="O1073" s="74">
        <f t="shared" si="179"/>
        <v>0.11831391731555543</v>
      </c>
      <c r="P1073" s="73">
        <f t="shared" si="183"/>
        <v>0.10731391731555542</v>
      </c>
      <c r="Q1073" s="73">
        <f t="shared" si="184"/>
        <v>0.27980587235868715</v>
      </c>
      <c r="R1073" s="73">
        <f t="shared" si="185"/>
        <v>3.5799999999999998E-2</v>
      </c>
      <c r="S1073" s="74">
        <f t="shared" si="186"/>
        <v>0.24400587235868715</v>
      </c>
      <c r="U1073" s="75"/>
      <c r="V1073" s="75"/>
      <c r="W1073" s="75"/>
      <c r="X1073" s="75"/>
      <c r="Y1073" s="75"/>
      <c r="Z1073" s="75"/>
      <c r="AA1073" s="75"/>
      <c r="AB1073" s="75"/>
      <c r="AC1073" s="75"/>
    </row>
    <row r="1074" spans="1:29">
      <c r="A1074" s="85">
        <v>42036</v>
      </c>
      <c r="B1074" s="65">
        <v>5.7500000000000002E-2</v>
      </c>
      <c r="C1074" s="65">
        <v>-6.3299999999999995E-2</v>
      </c>
      <c r="D1074" s="65">
        <v>1.5E-3</v>
      </c>
      <c r="E1074" s="65">
        <v>3.0083333333333333E-3</v>
      </c>
      <c r="F1074" s="65">
        <v>3.0333333333333336E-3</v>
      </c>
      <c r="G1074" s="65">
        <v>3.0208333333333337E-3</v>
      </c>
      <c r="H1074" s="82">
        <v>3.0583333333333335E-3</v>
      </c>
      <c r="I1074" s="65">
        <f t="shared" si="176"/>
        <v>5.6000000000000001E-2</v>
      </c>
      <c r="J1074" s="65">
        <f t="shared" si="180"/>
        <v>5.4479166666666669E-2</v>
      </c>
      <c r="K1074" s="65">
        <f t="shared" si="181"/>
        <v>-6.6358333333333325E-2</v>
      </c>
      <c r="L1074" s="73">
        <f t="shared" si="177"/>
        <v>0.15520413843473224</v>
      </c>
      <c r="M1074" s="73">
        <f t="shared" si="178"/>
        <v>1.8000000000000002E-2</v>
      </c>
      <c r="N1074" s="73">
        <f t="shared" si="182"/>
        <v>3.6250000000000004E-2</v>
      </c>
      <c r="O1074" s="74">
        <f t="shared" si="179"/>
        <v>0.13720413843473223</v>
      </c>
      <c r="P1074" s="73">
        <f t="shared" si="183"/>
        <v>0.11895413843473224</v>
      </c>
      <c r="Q1074" s="73">
        <f t="shared" si="184"/>
        <v>0.15993629476379545</v>
      </c>
      <c r="R1074" s="73">
        <f t="shared" si="185"/>
        <v>3.6700000000000003E-2</v>
      </c>
      <c r="S1074" s="74">
        <f t="shared" si="186"/>
        <v>0.12323629476379544</v>
      </c>
      <c r="U1074" s="75"/>
      <c r="V1074" s="75"/>
      <c r="W1074" s="75"/>
      <c r="X1074" s="75"/>
      <c r="Y1074" s="75"/>
      <c r="Z1074" s="75"/>
      <c r="AA1074" s="75"/>
      <c r="AB1074" s="75"/>
      <c r="AC1074" s="75"/>
    </row>
    <row r="1075" spans="1:29">
      <c r="A1075" s="85">
        <v>42064</v>
      </c>
      <c r="B1075" s="65">
        <v>-1.5800000000000002E-2</v>
      </c>
      <c r="C1075" s="65">
        <v>-4.8999999999999998E-3</v>
      </c>
      <c r="D1075" s="65">
        <v>2.0999999999999999E-3</v>
      </c>
      <c r="E1075" s="65">
        <v>3.0333333333333336E-3</v>
      </c>
      <c r="F1075" s="65">
        <v>3.0833333333333333E-3</v>
      </c>
      <c r="G1075" s="65">
        <v>3.0583333333333335E-3</v>
      </c>
      <c r="H1075" s="82">
        <v>3.1166666666666669E-3</v>
      </c>
      <c r="I1075" s="65">
        <f t="shared" si="176"/>
        <v>-1.7900000000000003E-2</v>
      </c>
      <c r="J1075" s="65">
        <f t="shared" si="180"/>
        <v>-1.8858333333333335E-2</v>
      </c>
      <c r="K1075" s="65">
        <f t="shared" si="181"/>
        <v>-8.0166666666666667E-3</v>
      </c>
      <c r="L1075" s="73">
        <f t="shared" si="177"/>
        <v>0.1274810720423083</v>
      </c>
      <c r="M1075" s="73">
        <f t="shared" si="178"/>
        <v>2.52E-2</v>
      </c>
      <c r="N1075" s="73">
        <f t="shared" si="182"/>
        <v>3.6700000000000003E-2</v>
      </c>
      <c r="O1075" s="74">
        <f t="shared" si="179"/>
        <v>0.1022810720423083</v>
      </c>
      <c r="P1075" s="73">
        <f t="shared" si="183"/>
        <v>9.0781072042308286E-2</v>
      </c>
      <c r="Q1075" s="73">
        <f t="shared" si="184"/>
        <v>0.11662243099492398</v>
      </c>
      <c r="R1075" s="73">
        <f t="shared" si="185"/>
        <v>3.7400000000000003E-2</v>
      </c>
      <c r="S1075" s="74">
        <f t="shared" si="186"/>
        <v>7.9222430994923973E-2</v>
      </c>
      <c r="U1075" s="75"/>
      <c r="V1075" s="75"/>
      <c r="W1075" s="75"/>
      <c r="X1075" s="75"/>
      <c r="Y1075" s="75"/>
      <c r="Z1075" s="75"/>
      <c r="AA1075" s="75"/>
      <c r="AB1075" s="75"/>
      <c r="AC1075" s="75"/>
    </row>
    <row r="1076" spans="1:29">
      <c r="A1076" s="85">
        <v>42095</v>
      </c>
      <c r="B1076" s="65">
        <v>9.5999999999999992E-3</v>
      </c>
      <c r="C1076" s="65">
        <v>-1.29E-2</v>
      </c>
      <c r="D1076" s="65">
        <v>1.9E-3</v>
      </c>
      <c r="E1076" s="65">
        <v>2.9333333333333334E-3</v>
      </c>
      <c r="F1076" s="65">
        <v>3.0333333333333336E-3</v>
      </c>
      <c r="G1076" s="65">
        <v>2.9833333333333335E-3</v>
      </c>
      <c r="H1076" s="65">
        <v>3.1249999999999997E-3</v>
      </c>
      <c r="I1076" s="65">
        <f t="shared" si="176"/>
        <v>7.6999999999999994E-3</v>
      </c>
      <c r="J1076" s="65">
        <f t="shared" si="180"/>
        <v>6.6166666666666657E-3</v>
      </c>
      <c r="K1076" s="65">
        <f t="shared" si="181"/>
        <v>-1.6025000000000001E-2</v>
      </c>
      <c r="L1076" s="73">
        <f t="shared" si="177"/>
        <v>0.12994330984109048</v>
      </c>
      <c r="M1076" s="73">
        <f t="shared" si="178"/>
        <v>2.2800000000000001E-2</v>
      </c>
      <c r="N1076" s="73">
        <f t="shared" si="182"/>
        <v>3.5799999999999998E-2</v>
      </c>
      <c r="O1076" s="74">
        <f t="shared" si="179"/>
        <v>0.10714330984109048</v>
      </c>
      <c r="P1076" s="73">
        <f t="shared" si="183"/>
        <v>9.4143309841090483E-2</v>
      </c>
      <c r="Q1076" s="73">
        <f t="shared" si="184"/>
        <v>5.718204645606062E-2</v>
      </c>
      <c r="R1076" s="73">
        <f t="shared" si="185"/>
        <v>3.7499999999999999E-2</v>
      </c>
      <c r="S1076" s="74">
        <f t="shared" si="186"/>
        <v>1.9682046456060621E-2</v>
      </c>
      <c r="U1076" s="75"/>
      <c r="V1076" s="75"/>
      <c r="W1076" s="75"/>
      <c r="X1076" s="75"/>
      <c r="Y1076" s="75"/>
      <c r="Z1076" s="75"/>
      <c r="AA1076" s="75"/>
      <c r="AB1076" s="75"/>
      <c r="AC1076" s="75"/>
    </row>
    <row r="1077" spans="1:29">
      <c r="A1077" s="85">
        <v>42125</v>
      </c>
      <c r="B1077" s="65">
        <v>1.29E-2</v>
      </c>
      <c r="C1077" s="65">
        <v>6.4999999999999997E-3</v>
      </c>
      <c r="D1077" s="65">
        <v>2E-3</v>
      </c>
      <c r="E1077" s="65">
        <v>3.316666666666667E-3</v>
      </c>
      <c r="F1077" s="65">
        <v>3.4000000000000002E-3</v>
      </c>
      <c r="G1077" s="65">
        <v>3.3583333333333338E-3</v>
      </c>
      <c r="H1077" s="65">
        <v>3.4750000000000002E-3</v>
      </c>
      <c r="I1077" s="65">
        <f t="shared" si="176"/>
        <v>1.09E-2</v>
      </c>
      <c r="J1077" s="65">
        <f t="shared" si="180"/>
        <v>9.541666666666667E-3</v>
      </c>
      <c r="K1077" s="65">
        <f t="shared" si="181"/>
        <v>3.0249999999999995E-3</v>
      </c>
      <c r="L1077" s="73">
        <f t="shared" si="177"/>
        <v>0.11824091698880324</v>
      </c>
      <c r="M1077" s="73">
        <f t="shared" si="178"/>
        <v>2.4E-2</v>
      </c>
      <c r="N1077" s="73">
        <f t="shared" si="182"/>
        <v>4.0300000000000002E-2</v>
      </c>
      <c r="O1077" s="74">
        <f t="shared" si="179"/>
        <v>9.4240916988803242E-2</v>
      </c>
      <c r="P1077" s="73">
        <f t="shared" si="183"/>
        <v>7.7940916988803233E-2</v>
      </c>
      <c r="Q1077" s="73">
        <f t="shared" si="184"/>
        <v>7.5344850690273191E-2</v>
      </c>
      <c r="R1077" s="73">
        <f t="shared" si="185"/>
        <v>4.1700000000000001E-2</v>
      </c>
      <c r="S1077" s="74">
        <f t="shared" si="186"/>
        <v>3.364485069027319E-2</v>
      </c>
      <c r="U1077" s="75"/>
      <c r="V1077" s="75"/>
      <c r="W1077" s="75"/>
      <c r="X1077" s="75"/>
      <c r="Y1077" s="75"/>
      <c r="Z1077" s="75"/>
      <c r="AA1077" s="75"/>
      <c r="AB1077" s="75"/>
      <c r="AC1077" s="75"/>
    </row>
    <row r="1078" spans="1:29">
      <c r="A1078" s="85">
        <v>42156</v>
      </c>
      <c r="B1078" s="65">
        <v>-1.9400000000000001E-2</v>
      </c>
      <c r="C1078" s="87">
        <v>-0.06</v>
      </c>
      <c r="D1078" s="65">
        <v>2.3E-3</v>
      </c>
      <c r="E1078" s="65">
        <v>3.4916666666666668E-3</v>
      </c>
      <c r="F1078" s="65">
        <v>3.5583333333333326E-3</v>
      </c>
      <c r="G1078" s="65">
        <f t="shared" ref="G1078:G1141" si="187">AVERAGE(E1078:F1078)</f>
        <v>3.5249999999999995E-3</v>
      </c>
      <c r="H1078" s="65">
        <v>3.6583333333333329E-3</v>
      </c>
      <c r="I1078" s="65">
        <f t="shared" si="176"/>
        <v>-2.1700000000000001E-2</v>
      </c>
      <c r="J1078" s="65">
        <f t="shared" si="180"/>
        <v>-2.2925000000000001E-2</v>
      </c>
      <c r="K1078" s="65">
        <f t="shared" si="180"/>
        <v>-6.3658333333333331E-2</v>
      </c>
      <c r="L1078" s="73">
        <f t="shared" si="177"/>
        <v>7.4308850004135119E-2</v>
      </c>
      <c r="M1078" s="73">
        <f t="shared" si="178"/>
        <v>2.76E-2</v>
      </c>
      <c r="N1078" s="73">
        <f t="shared" si="182"/>
        <v>4.229999999999999E-2</v>
      </c>
      <c r="O1078" s="74">
        <f t="shared" si="179"/>
        <v>4.6708850004135119E-2</v>
      </c>
      <c r="P1078" s="73">
        <f t="shared" si="183"/>
        <v>3.2008850004135128E-2</v>
      </c>
      <c r="Q1078" s="73">
        <f t="shared" si="184"/>
        <v>-3.2518989616331595E-2</v>
      </c>
      <c r="R1078" s="73">
        <f t="shared" si="185"/>
        <v>4.3899999999999995E-2</v>
      </c>
      <c r="S1078" s="74">
        <f t="shared" si="186"/>
        <v>-7.641898961633159E-2</v>
      </c>
      <c r="U1078" s="75"/>
      <c r="V1078" s="75"/>
      <c r="W1078" s="75"/>
      <c r="X1078" s="75"/>
      <c r="Y1078" s="75"/>
      <c r="Z1078" s="75"/>
      <c r="AA1078" s="75"/>
      <c r="AB1078" s="75"/>
      <c r="AC1078" s="75"/>
    </row>
    <row r="1079" spans="1:29">
      <c r="A1079" s="85">
        <v>42186</v>
      </c>
      <c r="B1079" s="65">
        <v>2.1000000000000001E-2</v>
      </c>
      <c r="C1079" s="87">
        <v>4.8099999999999997E-2</v>
      </c>
      <c r="D1079" s="65">
        <v>2.3999999999999998E-3</v>
      </c>
      <c r="E1079" s="65">
        <v>3.4583333333333337E-3</v>
      </c>
      <c r="F1079" s="65">
        <v>3.5416666666666669E-3</v>
      </c>
      <c r="G1079" s="65">
        <f t="shared" si="187"/>
        <v>3.5000000000000005E-3</v>
      </c>
      <c r="H1079" s="65">
        <v>3.666666666666667E-3</v>
      </c>
      <c r="I1079" s="65">
        <f t="shared" si="176"/>
        <v>1.8600000000000002E-2</v>
      </c>
      <c r="J1079" s="65">
        <f t="shared" si="180"/>
        <v>1.7500000000000002E-2</v>
      </c>
      <c r="K1079" s="65">
        <f t="shared" si="180"/>
        <v>4.4433333333333332E-2</v>
      </c>
      <c r="L1079" s="73">
        <f t="shared" si="177"/>
        <v>0.11221794347416547</v>
      </c>
      <c r="M1079" s="73">
        <f t="shared" si="178"/>
        <v>2.8799999999999999E-2</v>
      </c>
      <c r="N1079" s="73">
        <f t="shared" si="182"/>
        <v>4.200000000000001E-2</v>
      </c>
      <c r="O1079" s="74">
        <f t="shared" si="179"/>
        <v>8.3417943474165479E-2</v>
      </c>
      <c r="P1079" s="73">
        <f t="shared" si="183"/>
        <v>7.0217943474165462E-2</v>
      </c>
      <c r="Q1079" s="73">
        <f t="shared" si="184"/>
        <v>8.8000908780174525E-2</v>
      </c>
      <c r="R1079" s="73">
        <f t="shared" si="185"/>
        <v>4.4000000000000004E-2</v>
      </c>
      <c r="S1079" s="74">
        <f t="shared" si="186"/>
        <v>4.4000908780174521E-2</v>
      </c>
      <c r="U1079" s="75"/>
      <c r="V1079" s="75"/>
      <c r="W1079" s="75"/>
      <c r="X1079" s="75"/>
      <c r="Y1079" s="75"/>
      <c r="Z1079" s="75"/>
      <c r="AA1079" s="75"/>
      <c r="AB1079" s="75"/>
      <c r="AC1079" s="75"/>
    </row>
    <row r="1080" spans="1:29">
      <c r="A1080" s="85">
        <v>42217</v>
      </c>
      <c r="B1080" s="65">
        <v>-6.0299999999999999E-2</v>
      </c>
      <c r="C1080" s="87">
        <v>-3.9699999999999999E-2</v>
      </c>
      <c r="D1080" s="65">
        <v>2.2000000000000001E-3</v>
      </c>
      <c r="E1080" s="65">
        <v>3.3666666666666667E-3</v>
      </c>
      <c r="F1080" s="65">
        <v>3.4416666666666667E-3</v>
      </c>
      <c r="G1080" s="65">
        <f t="shared" si="187"/>
        <v>3.4041666666666665E-3</v>
      </c>
      <c r="H1080" s="65">
        <v>3.5416666666666669E-3</v>
      </c>
      <c r="I1080" s="65">
        <f t="shared" si="176"/>
        <v>-6.25E-2</v>
      </c>
      <c r="J1080" s="65">
        <f t="shared" si="180"/>
        <v>-6.3704166666666673E-2</v>
      </c>
      <c r="K1080" s="65">
        <f t="shared" si="180"/>
        <v>-4.3241666666666664E-2</v>
      </c>
      <c r="L1080" s="73">
        <f t="shared" si="177"/>
        <v>4.9530783487243824E-3</v>
      </c>
      <c r="M1080" s="73">
        <f t="shared" si="178"/>
        <v>2.64E-2</v>
      </c>
      <c r="N1080" s="73">
        <f t="shared" si="182"/>
        <v>4.0849999999999997E-2</v>
      </c>
      <c r="O1080" s="74">
        <f t="shared" si="179"/>
        <v>-2.1446921651275618E-2</v>
      </c>
      <c r="P1080" s="73">
        <f t="shared" si="183"/>
        <v>-3.5896921651275615E-2</v>
      </c>
      <c r="Q1080" s="73">
        <f t="shared" si="184"/>
        <v>-4.4713933286305574E-3</v>
      </c>
      <c r="R1080" s="73">
        <f t="shared" si="185"/>
        <v>4.2500000000000003E-2</v>
      </c>
      <c r="S1080" s="74">
        <f t="shared" si="186"/>
        <v>-4.697139332863056E-2</v>
      </c>
      <c r="U1080" s="75"/>
      <c r="V1080" s="75"/>
      <c r="W1080" s="75"/>
      <c r="X1080" s="75"/>
      <c r="Y1080" s="75"/>
      <c r="Z1080" s="75"/>
      <c r="AA1080" s="75"/>
      <c r="AB1080" s="75"/>
      <c r="AC1080" s="75"/>
    </row>
    <row r="1081" spans="1:29">
      <c r="A1081" s="85">
        <v>42248</v>
      </c>
      <c r="B1081" s="65">
        <v>-2.47E-2</v>
      </c>
      <c r="C1081" s="87">
        <v>2.9000000000000001E-2</v>
      </c>
      <c r="D1081" s="65">
        <v>2.0999999999999999E-3</v>
      </c>
      <c r="E1081" s="65">
        <v>3.3916666666666665E-3</v>
      </c>
      <c r="F1081" s="65">
        <v>3.5083333333333334E-3</v>
      </c>
      <c r="G1081" s="65">
        <f t="shared" si="187"/>
        <v>3.4499999999999999E-3</v>
      </c>
      <c r="H1081" s="65">
        <v>3.6583333333333329E-3</v>
      </c>
      <c r="I1081" s="65">
        <f t="shared" si="176"/>
        <v>-2.6800000000000001E-2</v>
      </c>
      <c r="J1081" s="65">
        <f t="shared" si="180"/>
        <v>-2.8150000000000001E-2</v>
      </c>
      <c r="K1081" s="65">
        <f t="shared" si="180"/>
        <v>2.5341666666666669E-2</v>
      </c>
      <c r="L1081" s="73">
        <f t="shared" si="177"/>
        <v>-5.9525990735186385E-3</v>
      </c>
      <c r="M1081" s="73">
        <f t="shared" si="178"/>
        <v>2.52E-2</v>
      </c>
      <c r="N1081" s="73">
        <f t="shared" si="182"/>
        <v>4.1399999999999999E-2</v>
      </c>
      <c r="O1081" s="74">
        <f t="shared" si="179"/>
        <v>-3.1152599073518639E-2</v>
      </c>
      <c r="P1081" s="73">
        <f t="shared" si="183"/>
        <v>-4.7352599073518638E-2</v>
      </c>
      <c r="Q1081" s="73">
        <f t="shared" si="184"/>
        <v>4.3813874327326641E-2</v>
      </c>
      <c r="R1081" s="73">
        <f t="shared" si="185"/>
        <v>4.3899999999999995E-2</v>
      </c>
      <c r="S1081" s="74">
        <f t="shared" si="186"/>
        <v>-8.6125672673353915E-5</v>
      </c>
      <c r="U1081" s="75"/>
      <c r="V1081" s="75"/>
      <c r="W1081" s="75"/>
      <c r="X1081" s="75"/>
      <c r="Y1081" s="75"/>
      <c r="Z1081" s="75"/>
      <c r="AA1081" s="75"/>
      <c r="AB1081" s="75"/>
      <c r="AC1081" s="75"/>
    </row>
    <row r="1082" spans="1:29">
      <c r="A1082" s="85">
        <v>42278</v>
      </c>
      <c r="B1082" s="65">
        <v>8.4400000000000003E-2</v>
      </c>
      <c r="C1082" s="87">
        <v>1.0800000000000001E-2</v>
      </c>
      <c r="D1082" s="65">
        <v>2.0999999999999999E-3</v>
      </c>
      <c r="E1082" s="65">
        <v>3.2916666666666667E-3</v>
      </c>
      <c r="F1082" s="65">
        <v>3.4250000000000001E-3</v>
      </c>
      <c r="G1082" s="65">
        <f t="shared" si="187"/>
        <v>3.3583333333333334E-3</v>
      </c>
      <c r="H1082" s="65">
        <v>3.5750000000000001E-3</v>
      </c>
      <c r="I1082" s="65">
        <f t="shared" si="176"/>
        <v>8.2299999999999998E-2</v>
      </c>
      <c r="J1082" s="65">
        <f t="shared" si="180"/>
        <v>8.1041666666666665E-2</v>
      </c>
      <c r="K1082" s="65">
        <f t="shared" si="180"/>
        <v>7.2250000000000005E-3</v>
      </c>
      <c r="L1082" s="73">
        <f t="shared" si="177"/>
        <v>5.2269622769110624E-2</v>
      </c>
      <c r="M1082" s="73">
        <f t="shared" si="178"/>
        <v>2.52E-2</v>
      </c>
      <c r="N1082" s="73">
        <f t="shared" si="182"/>
        <v>4.0300000000000002E-2</v>
      </c>
      <c r="O1082" s="74">
        <f t="shared" si="179"/>
        <v>2.7069622769110624E-2</v>
      </c>
      <c r="P1082" s="73">
        <f t="shared" si="183"/>
        <v>1.1969622769110622E-2</v>
      </c>
      <c r="Q1082" s="73">
        <f t="shared" si="184"/>
        <v>-2.3248413099368648E-2</v>
      </c>
      <c r="R1082" s="73">
        <f t="shared" si="185"/>
        <v>4.2900000000000001E-2</v>
      </c>
      <c r="S1082" s="74">
        <f t="shared" si="186"/>
        <v>-6.6148413099368641E-2</v>
      </c>
      <c r="U1082" s="75"/>
      <c r="V1082" s="75"/>
      <c r="W1082" s="75"/>
      <c r="X1082" s="75"/>
      <c r="Y1082" s="75"/>
      <c r="Z1082" s="75"/>
      <c r="AA1082" s="75"/>
      <c r="AB1082" s="75"/>
      <c r="AC1082" s="75"/>
    </row>
    <row r="1083" spans="1:29">
      <c r="A1083" s="85">
        <v>42309</v>
      </c>
      <c r="B1083" s="65">
        <v>3.0000000000000001E-3</v>
      </c>
      <c r="C1083" s="87">
        <v>-2.1299999999999999E-2</v>
      </c>
      <c r="D1083" s="65">
        <v>2.2000000000000001E-3</v>
      </c>
      <c r="E1083" s="65">
        <v>3.3833333333333332E-3</v>
      </c>
      <c r="F1083" s="65">
        <v>3.5083333333333334E-3</v>
      </c>
      <c r="G1083" s="65">
        <f t="shared" si="187"/>
        <v>3.4458333333333333E-3</v>
      </c>
      <c r="H1083" s="65">
        <v>3.666666666666667E-3</v>
      </c>
      <c r="I1083" s="65">
        <f t="shared" si="176"/>
        <v>7.9999999999999993E-4</v>
      </c>
      <c r="J1083" s="65">
        <f t="shared" si="180"/>
        <v>-4.4583333333333324E-4</v>
      </c>
      <c r="K1083" s="65">
        <f t="shared" si="180"/>
        <v>-2.4966666666666665E-2</v>
      </c>
      <c r="L1083" s="73">
        <f t="shared" si="177"/>
        <v>2.7779171912958756E-2</v>
      </c>
      <c r="M1083" s="73">
        <f t="shared" si="178"/>
        <v>2.64E-2</v>
      </c>
      <c r="N1083" s="73">
        <f t="shared" si="182"/>
        <v>4.1349999999999998E-2</v>
      </c>
      <c r="O1083" s="74">
        <f t="shared" si="179"/>
        <v>1.3791719129587557E-3</v>
      </c>
      <c r="P1083" s="73">
        <f t="shared" si="183"/>
        <v>-1.3570828087041242E-2</v>
      </c>
      <c r="Q1083" s="73">
        <f t="shared" si="184"/>
        <v>-5.538855919007124E-2</v>
      </c>
      <c r="R1083" s="73">
        <f t="shared" si="185"/>
        <v>4.4000000000000004E-2</v>
      </c>
      <c r="S1083" s="74">
        <f t="shared" si="186"/>
        <v>-9.9388559190071252E-2</v>
      </c>
      <c r="U1083" s="75"/>
      <c r="V1083" s="75"/>
      <c r="W1083" s="75"/>
      <c r="X1083" s="75"/>
      <c r="Y1083" s="75"/>
      <c r="Z1083" s="75"/>
      <c r="AA1083" s="75"/>
      <c r="AB1083" s="75"/>
      <c r="AC1083" s="75"/>
    </row>
    <row r="1084" spans="1:29">
      <c r="A1084" s="85">
        <v>42339</v>
      </c>
      <c r="B1084" s="65">
        <v>-1.5800000000000002E-2</v>
      </c>
      <c r="C1084" s="87">
        <v>2.1600000000000001E-2</v>
      </c>
      <c r="D1084" s="65">
        <v>2.2000000000000001E-3</v>
      </c>
      <c r="E1084" s="65">
        <v>3.3083333333333333E-3</v>
      </c>
      <c r="F1084" s="65">
        <v>3.4666666666666669E-3</v>
      </c>
      <c r="G1084" s="65">
        <f t="shared" si="187"/>
        <v>3.3874999999999999E-3</v>
      </c>
      <c r="H1084" s="65">
        <v>3.6249999999999998E-3</v>
      </c>
      <c r="I1084" s="65">
        <f t="shared" si="176"/>
        <v>-1.8000000000000002E-2</v>
      </c>
      <c r="J1084" s="65">
        <f t="shared" si="180"/>
        <v>-1.9187500000000003E-2</v>
      </c>
      <c r="K1084" s="65">
        <f t="shared" si="180"/>
        <v>1.7975000000000001E-2</v>
      </c>
      <c r="L1084" s="73">
        <f t="shared" si="177"/>
        <v>1.4075449620785996E-2</v>
      </c>
      <c r="M1084" s="73">
        <f t="shared" si="178"/>
        <v>2.64E-2</v>
      </c>
      <c r="N1084" s="73">
        <f t="shared" si="182"/>
        <v>4.0649999999999999E-2</v>
      </c>
      <c r="O1084" s="74">
        <f t="shared" si="179"/>
        <v>-1.2324550379214004E-2</v>
      </c>
      <c r="P1084" s="73">
        <f t="shared" si="183"/>
        <v>-2.6574550379214003E-2</v>
      </c>
      <c r="Q1084" s="73">
        <f t="shared" si="184"/>
        <v>-6.7618311177368939E-2</v>
      </c>
      <c r="R1084" s="73">
        <f t="shared" si="185"/>
        <v>4.3499999999999997E-2</v>
      </c>
      <c r="S1084" s="74">
        <f t="shared" si="186"/>
        <v>-0.11111831117736894</v>
      </c>
      <c r="U1084" s="75"/>
      <c r="V1084" s="75"/>
      <c r="W1084" s="75"/>
      <c r="X1084" s="75"/>
      <c r="Y1084" s="75"/>
      <c r="Z1084" s="75"/>
      <c r="AA1084" s="75"/>
      <c r="AB1084" s="75"/>
      <c r="AC1084" s="75"/>
    </row>
    <row r="1085" spans="1:29">
      <c r="A1085" s="88">
        <v>42370</v>
      </c>
      <c r="B1085" s="65">
        <v>-4.9599999999999998E-2</v>
      </c>
      <c r="C1085" s="87">
        <v>4.9222952667868664E-2</v>
      </c>
      <c r="D1085" s="65">
        <v>2.0999999999999999E-3</v>
      </c>
      <c r="E1085" s="65">
        <v>3.3333333333333331E-3</v>
      </c>
      <c r="F1085" s="65">
        <v>3.4333333333333334E-3</v>
      </c>
      <c r="G1085" s="65">
        <f t="shared" si="187"/>
        <v>3.3833333333333332E-3</v>
      </c>
      <c r="H1085" s="65">
        <v>3.5583333333333326E-3</v>
      </c>
      <c r="I1085" s="65">
        <f t="shared" si="176"/>
        <v>-5.1699999999999996E-2</v>
      </c>
      <c r="J1085" s="65">
        <f t="shared" si="180"/>
        <v>-5.2983333333333334E-2</v>
      </c>
      <c r="K1085" s="65">
        <f t="shared" si="180"/>
        <v>4.5664619334535334E-2</v>
      </c>
      <c r="L1085" s="73">
        <f t="shared" si="177"/>
        <v>-6.4151470932010124E-3</v>
      </c>
      <c r="M1085" s="73">
        <f t="shared" si="178"/>
        <v>2.52E-2</v>
      </c>
      <c r="N1085" s="73">
        <f t="shared" si="182"/>
        <v>4.0599999999999997E-2</v>
      </c>
      <c r="O1085" s="74">
        <f t="shared" si="179"/>
        <v>-3.1615147093201013E-2</v>
      </c>
      <c r="P1085" s="73">
        <f t="shared" si="183"/>
        <v>-4.701514709320101E-2</v>
      </c>
      <c r="Q1085" s="73">
        <f t="shared" si="184"/>
        <v>-4.3998564878398483E-2</v>
      </c>
      <c r="R1085" s="73">
        <f t="shared" si="185"/>
        <v>4.2699999999999988E-2</v>
      </c>
      <c r="S1085" s="74">
        <f t="shared" si="186"/>
        <v>-8.6698564878398471E-2</v>
      </c>
    </row>
    <row r="1086" spans="1:29">
      <c r="A1086" s="88">
        <v>42401</v>
      </c>
      <c r="B1086" s="65">
        <v>-1.2999999999999999E-3</v>
      </c>
      <c r="C1086" s="87">
        <v>1.94081804074543E-2</v>
      </c>
      <c r="D1086" s="65">
        <v>2E-3</v>
      </c>
      <c r="E1086" s="65">
        <v>3.3E-3</v>
      </c>
      <c r="F1086" s="65">
        <v>3.3166666666666665E-3</v>
      </c>
      <c r="G1086" s="65">
        <f t="shared" si="187"/>
        <v>3.3083333333333333E-3</v>
      </c>
      <c r="H1086" s="65">
        <v>3.4250000000000001E-3</v>
      </c>
      <c r="I1086" s="65">
        <f t="shared" si="176"/>
        <v>-3.3E-3</v>
      </c>
      <c r="J1086" s="65">
        <f t="shared" si="180"/>
        <v>-4.6083333333333332E-3</v>
      </c>
      <c r="K1086" s="65">
        <f t="shared" si="180"/>
        <v>1.5983180407454299E-2</v>
      </c>
      <c r="L1086" s="73">
        <f t="shared" si="177"/>
        <v>-6.1661283595253025E-2</v>
      </c>
      <c r="M1086" s="73">
        <f t="shared" si="178"/>
        <v>2.4E-2</v>
      </c>
      <c r="N1086" s="73">
        <f t="shared" si="182"/>
        <v>3.9699999999999999E-2</v>
      </c>
      <c r="O1086" s="74">
        <f t="shared" si="179"/>
        <v>-8.5661283595253018E-2</v>
      </c>
      <c r="P1086" s="73">
        <f t="shared" si="183"/>
        <v>-0.10136128359525302</v>
      </c>
      <c r="Q1086" s="73">
        <f t="shared" si="184"/>
        <v>4.0413882186641326E-2</v>
      </c>
      <c r="R1086" s="73">
        <f t="shared" si="185"/>
        <v>4.1099999999999998E-2</v>
      </c>
      <c r="S1086" s="74">
        <f t="shared" si="186"/>
        <v>-6.8611781335867206E-4</v>
      </c>
    </row>
    <row r="1087" spans="1:29">
      <c r="A1087" s="88">
        <v>42430</v>
      </c>
      <c r="B1087" s="65">
        <v>6.7799999999999999E-2</v>
      </c>
      <c r="C1087" s="87">
        <v>8.14E-2</v>
      </c>
      <c r="D1087" s="65">
        <v>1.8E-3</v>
      </c>
      <c r="E1087" s="65">
        <v>3.1833333333333332E-3</v>
      </c>
      <c r="F1087" s="65">
        <v>3.2583333333333336E-3</v>
      </c>
      <c r="G1087" s="65">
        <f t="shared" si="187"/>
        <v>3.2208333333333334E-3</v>
      </c>
      <c r="H1087" s="65">
        <v>3.4666666666666669E-3</v>
      </c>
      <c r="I1087" s="65">
        <f t="shared" si="176"/>
        <v>6.6000000000000003E-2</v>
      </c>
      <c r="J1087" s="65">
        <f t="shared" si="180"/>
        <v>6.457916666666666E-2</v>
      </c>
      <c r="K1087" s="65">
        <f t="shared" si="180"/>
        <v>7.7933333333333327E-2</v>
      </c>
      <c r="L1087" s="73">
        <f t="shared" si="177"/>
        <v>1.8043163358046677E-2</v>
      </c>
      <c r="M1087" s="73">
        <f t="shared" si="178"/>
        <v>2.1600000000000001E-2</v>
      </c>
      <c r="N1087" s="73">
        <f t="shared" si="182"/>
        <v>3.8650000000000004E-2</v>
      </c>
      <c r="O1087" s="74">
        <f t="shared" si="179"/>
        <v>-3.5568366419533246E-3</v>
      </c>
      <c r="P1087" s="73">
        <f t="shared" si="183"/>
        <v>-2.0606836641953327E-2</v>
      </c>
      <c r="Q1087" s="73">
        <f t="shared" si="184"/>
        <v>0.13064372645626965</v>
      </c>
      <c r="R1087" s="73">
        <f t="shared" si="185"/>
        <v>4.1600000000000005E-2</v>
      </c>
      <c r="S1087" s="74">
        <f t="shared" si="186"/>
        <v>8.9043726456269651E-2</v>
      </c>
    </row>
    <row r="1088" spans="1:29">
      <c r="A1088" s="88">
        <v>42461</v>
      </c>
      <c r="B1088" s="65">
        <v>3.8999999999999998E-3</v>
      </c>
      <c r="C1088" s="87">
        <v>-2.41E-2</v>
      </c>
      <c r="D1088" s="65">
        <v>1.6999999999999999E-3</v>
      </c>
      <c r="E1088" s="65">
        <v>3.1833333333333332E-3</v>
      </c>
      <c r="F1088" s="65">
        <v>3.2583333333333336E-3</v>
      </c>
      <c r="G1088" s="65">
        <f t="shared" si="187"/>
        <v>3.2208333333333334E-3</v>
      </c>
      <c r="H1088" s="65">
        <v>3.4666666666666669E-3</v>
      </c>
      <c r="I1088" s="65">
        <f t="shared" si="176"/>
        <v>2.1999999999999997E-3</v>
      </c>
      <c r="J1088" s="65">
        <f t="shared" si="180"/>
        <v>6.7916666666666646E-4</v>
      </c>
      <c r="K1088" s="65">
        <f t="shared" si="180"/>
        <v>-2.7566666666666666E-2</v>
      </c>
      <c r="L1088" s="73">
        <f t="shared" si="177"/>
        <v>1.2295494943683316E-2</v>
      </c>
      <c r="M1088" s="73">
        <f t="shared" si="178"/>
        <v>2.0399999999999998E-2</v>
      </c>
      <c r="N1088" s="73">
        <f t="shared" si="182"/>
        <v>3.8650000000000004E-2</v>
      </c>
      <c r="O1088" s="74">
        <f t="shared" si="179"/>
        <v>-8.1045050563166819E-3</v>
      </c>
      <c r="P1088" s="73">
        <f t="shared" si="183"/>
        <v>-2.6354505056316688E-2</v>
      </c>
      <c r="Q1088" s="73">
        <f t="shared" si="184"/>
        <v>0.11781502649039965</v>
      </c>
      <c r="R1088" s="73">
        <f t="shared" si="185"/>
        <v>4.1600000000000005E-2</v>
      </c>
      <c r="S1088" s="74">
        <f t="shared" si="186"/>
        <v>7.6215026490399657E-2</v>
      </c>
    </row>
    <row r="1089" spans="1:19">
      <c r="A1089" s="88">
        <v>42491</v>
      </c>
      <c r="B1089" s="65">
        <v>1.7999999999999999E-2</v>
      </c>
      <c r="C1089" s="87">
        <v>1.5100000000000001E-2</v>
      </c>
      <c r="D1089" s="65">
        <v>2E-3</v>
      </c>
      <c r="E1089" s="65">
        <v>3.0416666666666665E-3</v>
      </c>
      <c r="F1089" s="65">
        <v>3.0833333333333333E-3</v>
      </c>
      <c r="G1089" s="65">
        <f t="shared" si="187"/>
        <v>3.0625000000000001E-3</v>
      </c>
      <c r="H1089" s="65">
        <v>3.2750000000000001E-3</v>
      </c>
      <c r="I1089" s="65">
        <f t="shared" si="176"/>
        <v>1.6E-2</v>
      </c>
      <c r="J1089" s="65">
        <f t="shared" si="180"/>
        <v>1.4937499999999999E-2</v>
      </c>
      <c r="K1089" s="65">
        <f t="shared" si="180"/>
        <v>1.1825E-2</v>
      </c>
      <c r="L1089" s="73">
        <f t="shared" si="177"/>
        <v>1.7392451231779793E-2</v>
      </c>
      <c r="M1089" s="73">
        <f t="shared" si="178"/>
        <v>2.4E-2</v>
      </c>
      <c r="N1089" s="73">
        <f t="shared" si="182"/>
        <v>3.6750000000000005E-2</v>
      </c>
      <c r="O1089" s="74">
        <f t="shared" si="179"/>
        <v>-6.6075487682202075E-3</v>
      </c>
      <c r="P1089" s="73">
        <f t="shared" si="183"/>
        <v>-1.9357548768220212E-2</v>
      </c>
      <c r="Q1089" s="73">
        <f t="shared" si="184"/>
        <v>0.12736615339334789</v>
      </c>
      <c r="R1089" s="73">
        <f t="shared" si="185"/>
        <v>3.9300000000000002E-2</v>
      </c>
      <c r="S1089" s="74">
        <f t="shared" si="186"/>
        <v>8.806615339334789E-2</v>
      </c>
    </row>
    <row r="1090" spans="1:19">
      <c r="A1090" s="88">
        <v>42522</v>
      </c>
      <c r="B1090" s="65">
        <v>2.5999999999999999E-3</v>
      </c>
      <c r="C1090" s="87">
        <v>7.7899999999999997E-2</v>
      </c>
      <c r="D1090" s="65">
        <v>1.8E-3</v>
      </c>
      <c r="E1090" s="65">
        <v>2.9166666666666668E-3</v>
      </c>
      <c r="F1090" s="65">
        <v>3.0000000000000001E-3</v>
      </c>
      <c r="G1090" s="65">
        <f t="shared" si="187"/>
        <v>2.9583333333333336E-3</v>
      </c>
      <c r="H1090" s="65">
        <v>3.15E-3</v>
      </c>
      <c r="I1090" s="65">
        <f t="shared" si="176"/>
        <v>7.9999999999999993E-4</v>
      </c>
      <c r="J1090" s="65">
        <f t="shared" si="180"/>
        <v>-3.5833333333333377E-4</v>
      </c>
      <c r="K1090" s="65">
        <f t="shared" si="180"/>
        <v>7.4749999999999997E-2</v>
      </c>
      <c r="L1090" s="73">
        <f t="shared" si="177"/>
        <v>4.0217898842527688E-2</v>
      </c>
      <c r="M1090" s="73">
        <f t="shared" si="178"/>
        <v>2.1600000000000001E-2</v>
      </c>
      <c r="N1090" s="73">
        <f t="shared" si="182"/>
        <v>3.5500000000000004E-2</v>
      </c>
      <c r="O1090" s="74">
        <f t="shared" si="179"/>
        <v>1.8617898842527687E-2</v>
      </c>
      <c r="P1090" s="73">
        <f t="shared" si="183"/>
        <v>4.7178988425276847E-3</v>
      </c>
      <c r="Q1090" s="73">
        <f t="shared" si="184"/>
        <v>0.2927531667475427</v>
      </c>
      <c r="R1090" s="73">
        <f t="shared" si="185"/>
        <v>3.78E-2</v>
      </c>
      <c r="S1090" s="74">
        <f t="shared" si="186"/>
        <v>0.2549531667475427</v>
      </c>
    </row>
    <row r="1091" spans="1:19">
      <c r="A1091" s="88">
        <v>42552</v>
      </c>
      <c r="B1091" s="65">
        <v>3.6900000000000002E-2</v>
      </c>
      <c r="C1091" s="87">
        <v>-8.0000000000000002E-3</v>
      </c>
      <c r="D1091" s="65">
        <v>1.4E-3</v>
      </c>
      <c r="E1091" s="65">
        <v>2.7333333333333337E-3</v>
      </c>
      <c r="F1091" s="65">
        <v>2.8250000000000003E-3</v>
      </c>
      <c r="G1091" s="65">
        <f t="shared" si="187"/>
        <v>2.7791666666666668E-3</v>
      </c>
      <c r="H1091" s="65">
        <v>2.9749999999999998E-3</v>
      </c>
      <c r="I1091" s="65">
        <f t="shared" si="176"/>
        <v>3.5500000000000004E-2</v>
      </c>
      <c r="J1091" s="65">
        <f t="shared" si="180"/>
        <v>3.4120833333333336E-2</v>
      </c>
      <c r="K1091" s="65">
        <f t="shared" si="180"/>
        <v>-1.0975E-2</v>
      </c>
      <c r="L1091" s="73">
        <f t="shared" si="177"/>
        <v>5.641717856005557E-2</v>
      </c>
      <c r="M1091" s="73">
        <f t="shared" si="178"/>
        <v>1.6799999999999999E-2</v>
      </c>
      <c r="N1091" s="73">
        <f t="shared" si="182"/>
        <v>3.3350000000000005E-2</v>
      </c>
      <c r="O1091" s="74">
        <f t="shared" si="179"/>
        <v>3.9617178560055574E-2</v>
      </c>
      <c r="P1091" s="73">
        <f t="shared" si="183"/>
        <v>2.3067178560055565E-2</v>
      </c>
      <c r="Q1091" s="73">
        <f t="shared" si="184"/>
        <v>0.22355800153951177</v>
      </c>
      <c r="R1091" s="73">
        <f t="shared" si="185"/>
        <v>3.5699999999999996E-2</v>
      </c>
      <c r="S1091" s="74">
        <f t="shared" si="186"/>
        <v>0.18785800153951177</v>
      </c>
    </row>
    <row r="1092" spans="1:19">
      <c r="A1092" s="88">
        <v>42583</v>
      </c>
      <c r="B1092" s="65">
        <v>1.4E-3</v>
      </c>
      <c r="C1092" s="87">
        <v>-5.5100000000000003E-2</v>
      </c>
      <c r="D1092" s="65">
        <v>1.6000000000000001E-3</v>
      </c>
      <c r="E1092" s="65">
        <v>2.7666666666666668E-3</v>
      </c>
      <c r="F1092" s="65">
        <v>2.8499999999999997E-3</v>
      </c>
      <c r="G1092" s="65">
        <f t="shared" si="187"/>
        <v>2.8083333333333333E-3</v>
      </c>
      <c r="H1092" s="65">
        <v>2.9916666666666663E-3</v>
      </c>
      <c r="I1092" s="65">
        <f t="shared" si="176"/>
        <v>-2.0000000000000009E-4</v>
      </c>
      <c r="J1092" s="65">
        <f t="shared" si="180"/>
        <v>-1.4083333333333333E-3</v>
      </c>
      <c r="K1092" s="65">
        <f t="shared" si="180"/>
        <v>-5.8091666666666666E-2</v>
      </c>
      <c r="L1092" s="73">
        <f t="shared" si="177"/>
        <v>0.12578074131109873</v>
      </c>
      <c r="M1092" s="73">
        <f t="shared" si="178"/>
        <v>1.9200000000000002E-2</v>
      </c>
      <c r="N1092" s="73">
        <f t="shared" si="182"/>
        <v>3.3700000000000001E-2</v>
      </c>
      <c r="O1092" s="74">
        <f t="shared" si="179"/>
        <v>0.10658074131109874</v>
      </c>
      <c r="P1092" s="73">
        <f t="shared" si="183"/>
        <v>9.2080741311098724E-2</v>
      </c>
      <c r="Q1092" s="73">
        <f t="shared" si="184"/>
        <v>0.20393622373704501</v>
      </c>
      <c r="R1092" s="73">
        <f t="shared" si="185"/>
        <v>3.5899999999999994E-2</v>
      </c>
      <c r="S1092" s="74">
        <f t="shared" si="186"/>
        <v>0.16803622373704502</v>
      </c>
    </row>
    <row r="1093" spans="1:19">
      <c r="A1093" s="88">
        <v>42614</v>
      </c>
      <c r="B1093" s="65">
        <v>2.0000000000000001E-4</v>
      </c>
      <c r="C1093" s="87">
        <v>4.0000000000000001E-3</v>
      </c>
      <c r="D1093" s="65">
        <v>1.5E-3</v>
      </c>
      <c r="E1093" s="65">
        <v>2.8416666666666668E-3</v>
      </c>
      <c r="F1093" s="65">
        <v>2.9166666666666668E-3</v>
      </c>
      <c r="G1093" s="65">
        <f t="shared" si="187"/>
        <v>2.879166666666667E-3</v>
      </c>
      <c r="H1093" s="65">
        <v>3.0499999999999998E-3</v>
      </c>
      <c r="I1093" s="65">
        <f t="shared" si="176"/>
        <v>-1.2999999999999999E-3</v>
      </c>
      <c r="J1093" s="65">
        <f t="shared" si="180"/>
        <v>-2.6791666666666669E-3</v>
      </c>
      <c r="K1093" s="65">
        <f t="shared" si="180"/>
        <v>9.5000000000000032E-4</v>
      </c>
      <c r="L1093" s="73">
        <f t="shared" si="177"/>
        <v>0.15452260582319388</v>
      </c>
      <c r="M1093" s="73">
        <f t="shared" si="178"/>
        <v>1.8000000000000002E-2</v>
      </c>
      <c r="N1093" s="73">
        <f t="shared" si="182"/>
        <v>3.4550000000000004E-2</v>
      </c>
      <c r="O1093" s="74">
        <f t="shared" si="179"/>
        <v>0.13652260582319387</v>
      </c>
      <c r="P1093" s="73">
        <f t="shared" si="183"/>
        <v>0.11997260582319388</v>
      </c>
      <c r="Q1093" s="73">
        <f t="shared" si="184"/>
        <v>0.17468607252866231</v>
      </c>
      <c r="R1093" s="73">
        <f t="shared" si="185"/>
        <v>3.6599999999999994E-2</v>
      </c>
      <c r="S1093" s="74">
        <f t="shared" si="186"/>
        <v>0.13808607252866231</v>
      </c>
    </row>
    <row r="1094" spans="1:19">
      <c r="A1094" s="88">
        <v>42644</v>
      </c>
      <c r="B1094" s="65">
        <v>-1.8200000000000001E-2</v>
      </c>
      <c r="C1094" s="87">
        <v>8.6E-3</v>
      </c>
      <c r="D1094" s="65">
        <v>1.6000000000000001E-3</v>
      </c>
      <c r="E1094" s="65">
        <v>2.8416666666666668E-3</v>
      </c>
      <c r="F1094" s="65">
        <v>2.9166666666666668E-3</v>
      </c>
      <c r="G1094" s="65">
        <f t="shared" si="187"/>
        <v>2.879166666666667E-3</v>
      </c>
      <c r="H1094" s="65">
        <v>3.0499999999999998E-3</v>
      </c>
      <c r="I1094" s="65">
        <f t="shared" ref="I1094:I1156" si="188">B1094-D1094</f>
        <v>-1.9800000000000002E-2</v>
      </c>
      <c r="J1094" s="65">
        <f t="shared" si="180"/>
        <v>-2.107916666666667E-2</v>
      </c>
      <c r="K1094" s="65">
        <f t="shared" si="180"/>
        <v>5.5500000000000002E-3</v>
      </c>
      <c r="L1094" s="73">
        <f t="shared" si="177"/>
        <v>4.5287988193666751E-2</v>
      </c>
      <c r="M1094" s="73">
        <f t="shared" si="178"/>
        <v>1.9200000000000002E-2</v>
      </c>
      <c r="N1094" s="73">
        <f t="shared" si="182"/>
        <v>3.4550000000000004E-2</v>
      </c>
      <c r="O1094" s="74">
        <f t="shared" si="179"/>
        <v>2.6087988193666749E-2</v>
      </c>
      <c r="P1094" s="73">
        <f t="shared" si="183"/>
        <v>1.0737988193666746E-2</v>
      </c>
      <c r="Q1094" s="73">
        <f t="shared" si="184"/>
        <v>0.17212937549704077</v>
      </c>
      <c r="R1094" s="73">
        <f t="shared" si="185"/>
        <v>3.6599999999999994E-2</v>
      </c>
      <c r="S1094" s="74">
        <f t="shared" si="186"/>
        <v>0.13552937549704078</v>
      </c>
    </row>
    <row r="1095" spans="1:19">
      <c r="A1095" s="88">
        <v>42675</v>
      </c>
      <c r="B1095" s="65">
        <v>3.6999999999999998E-2</v>
      </c>
      <c r="C1095" s="87">
        <v>-5.3900000000000003E-2</v>
      </c>
      <c r="D1095" s="65">
        <v>1.8E-3</v>
      </c>
      <c r="E1095" s="65">
        <v>3.2166666666666667E-3</v>
      </c>
      <c r="F1095" s="65">
        <v>3.2750000000000001E-3</v>
      </c>
      <c r="G1095" s="65">
        <f t="shared" si="187"/>
        <v>3.2458333333333332E-3</v>
      </c>
      <c r="H1095" s="65">
        <v>3.4000000000000002E-3</v>
      </c>
      <c r="I1095" s="65">
        <f t="shared" si="188"/>
        <v>3.5199999999999995E-2</v>
      </c>
      <c r="J1095" s="65">
        <f t="shared" si="180"/>
        <v>3.3754166666666668E-2</v>
      </c>
      <c r="K1095" s="65">
        <f t="shared" si="180"/>
        <v>-5.7300000000000004E-2</v>
      </c>
      <c r="L1095" s="73">
        <f t="shared" si="177"/>
        <v>8.0721479318875522E-2</v>
      </c>
      <c r="M1095" s="73">
        <f t="shared" si="178"/>
        <v>2.1600000000000001E-2</v>
      </c>
      <c r="N1095" s="73">
        <f t="shared" si="182"/>
        <v>3.8949999999999999E-2</v>
      </c>
      <c r="O1095" s="74">
        <f t="shared" si="179"/>
        <v>5.9121479318875521E-2</v>
      </c>
      <c r="P1095" s="73">
        <f t="shared" si="183"/>
        <v>4.1771479318875523E-2</v>
      </c>
      <c r="Q1095" s="73">
        <f t="shared" si="184"/>
        <v>0.13308634122586094</v>
      </c>
      <c r="R1095" s="73">
        <f t="shared" si="185"/>
        <v>4.0800000000000003E-2</v>
      </c>
      <c r="S1095" s="74">
        <f t="shared" si="186"/>
        <v>9.2286341225860935E-2</v>
      </c>
    </row>
    <row r="1096" spans="1:19" s="65" customFormat="1">
      <c r="A1096" s="88">
        <v>42705</v>
      </c>
      <c r="B1096" s="65">
        <v>1.9800000000000002E-2</v>
      </c>
      <c r="C1096" s="87">
        <v>4.9399999999999999E-2</v>
      </c>
      <c r="D1096" s="65">
        <v>2.2000000000000001E-3</v>
      </c>
      <c r="E1096" s="65">
        <v>3.3833333333333332E-3</v>
      </c>
      <c r="F1096" s="65">
        <v>3.4333333333333334E-3</v>
      </c>
      <c r="G1096" s="65">
        <f t="shared" si="187"/>
        <v>3.4083333333333335E-3</v>
      </c>
      <c r="H1096" s="65">
        <v>3.5583333333333326E-3</v>
      </c>
      <c r="I1096" s="65">
        <f t="shared" si="188"/>
        <v>1.7600000000000001E-2</v>
      </c>
      <c r="J1096" s="65">
        <f t="shared" si="180"/>
        <v>1.6391666666666669E-2</v>
      </c>
      <c r="K1096" s="65">
        <f t="shared" si="180"/>
        <v>4.5841666666666669E-2</v>
      </c>
      <c r="L1096" s="73">
        <f t="shared" si="177"/>
        <v>0.11981280695934715</v>
      </c>
      <c r="M1096" s="73">
        <f t="shared" si="178"/>
        <v>2.64E-2</v>
      </c>
      <c r="N1096" s="73">
        <f t="shared" si="182"/>
        <v>4.0900000000000006E-2</v>
      </c>
      <c r="O1096" s="74">
        <f t="shared" si="179"/>
        <v>9.3412806959347144E-2</v>
      </c>
      <c r="P1096" s="73">
        <f t="shared" si="183"/>
        <v>7.8912806959347145E-2</v>
      </c>
      <c r="Q1096" s="73">
        <f t="shared" si="184"/>
        <v>0.16392013163901531</v>
      </c>
      <c r="R1096" s="73">
        <f t="shared" si="185"/>
        <v>4.2699999999999988E-2</v>
      </c>
      <c r="S1096" s="74">
        <f t="shared" si="186"/>
        <v>0.12122013163901532</v>
      </c>
    </row>
    <row r="1097" spans="1:19" s="65" customFormat="1">
      <c r="A1097" s="88">
        <v>42736</v>
      </c>
      <c r="B1097" s="65">
        <v>1.9E-2</v>
      </c>
      <c r="C1097" s="65">
        <v>1.26E-2</v>
      </c>
      <c r="D1097" s="65">
        <v>2.3999999999999998E-3</v>
      </c>
      <c r="E1097" s="65">
        <v>3.2666666666666664E-3</v>
      </c>
      <c r="F1097" s="65">
        <v>3.3166666666666665E-3</v>
      </c>
      <c r="G1097" s="65">
        <f t="shared" si="187"/>
        <v>3.2916666666666667E-3</v>
      </c>
      <c r="H1097" s="65">
        <v>3.3E-3</v>
      </c>
      <c r="I1097" s="65">
        <f t="shared" si="188"/>
        <v>1.66E-2</v>
      </c>
      <c r="J1097" s="65">
        <f t="shared" si="180"/>
        <v>1.5708333333333331E-2</v>
      </c>
      <c r="K1097" s="65">
        <f t="shared" si="180"/>
        <v>9.2999999999999992E-3</v>
      </c>
      <c r="L1097" s="73">
        <f t="shared" si="177"/>
        <v>0.20064104618221212</v>
      </c>
      <c r="M1097" s="73">
        <f t="shared" si="178"/>
        <v>2.8799999999999999E-2</v>
      </c>
      <c r="N1097" s="73">
        <f t="shared" si="182"/>
        <v>3.95E-2</v>
      </c>
      <c r="O1097" s="74">
        <f t="shared" si="179"/>
        <v>0.17184104618221213</v>
      </c>
      <c r="P1097" s="73">
        <f t="shared" si="183"/>
        <v>0.16114104618221212</v>
      </c>
      <c r="Q1097" s="73">
        <f t="shared" si="184"/>
        <v>0.12329369301430848</v>
      </c>
      <c r="R1097" s="73">
        <f t="shared" si="185"/>
        <v>3.9599999999999996E-2</v>
      </c>
      <c r="S1097" s="74">
        <f t="shared" si="186"/>
        <v>8.3693693014308485E-2</v>
      </c>
    </row>
    <row r="1098" spans="1:19" s="65" customFormat="1">
      <c r="A1098" s="88">
        <v>42767</v>
      </c>
      <c r="B1098" s="65">
        <v>3.9699999999999999E-2</v>
      </c>
      <c r="C1098" s="65">
        <v>5.2600000000000001E-2</v>
      </c>
      <c r="D1098" s="65">
        <v>2.0999999999999999E-3</v>
      </c>
      <c r="E1098" s="65">
        <v>3.2916666666666667E-3</v>
      </c>
      <c r="F1098" s="65">
        <v>3.3416666666666668E-3</v>
      </c>
      <c r="G1098" s="65">
        <f t="shared" si="187"/>
        <v>3.3166666666666665E-3</v>
      </c>
      <c r="H1098" s="65">
        <v>3.3250000000000003E-3</v>
      </c>
      <c r="I1098" s="65">
        <f t="shared" si="188"/>
        <v>3.7600000000000001E-2</v>
      </c>
      <c r="J1098" s="65">
        <f t="shared" si="180"/>
        <v>3.638333333333333E-2</v>
      </c>
      <c r="K1098" s="65">
        <f t="shared" si="180"/>
        <v>4.9274999999999999E-2</v>
      </c>
      <c r="L1098" s="73">
        <f t="shared" si="177"/>
        <v>0.24993140654415336</v>
      </c>
      <c r="M1098" s="73">
        <f t="shared" si="178"/>
        <v>2.52E-2</v>
      </c>
      <c r="N1098" s="73">
        <f t="shared" si="182"/>
        <v>3.9800000000000002E-2</v>
      </c>
      <c r="O1098" s="74">
        <f t="shared" si="179"/>
        <v>0.22473140654415336</v>
      </c>
      <c r="P1098" s="73">
        <f t="shared" si="183"/>
        <v>0.21013140654415335</v>
      </c>
      <c r="Q1098" s="73">
        <f t="shared" si="184"/>
        <v>0.15986801360988445</v>
      </c>
      <c r="R1098" s="73">
        <f t="shared" si="185"/>
        <v>3.9900000000000005E-2</v>
      </c>
      <c r="S1098" s="74">
        <f t="shared" si="186"/>
        <v>0.11996801360988445</v>
      </c>
    </row>
    <row r="1099" spans="1:19" s="65" customFormat="1">
      <c r="A1099" s="88">
        <v>42795</v>
      </c>
      <c r="B1099" s="65">
        <v>1.1999999999999999E-3</v>
      </c>
      <c r="C1099" s="65">
        <v>2.98E-2</v>
      </c>
      <c r="D1099" s="65">
        <v>2.3E-3</v>
      </c>
      <c r="E1099" s="65">
        <v>3.2916666666666667E-3</v>
      </c>
      <c r="F1099" s="65">
        <v>3.3416666666666668E-3</v>
      </c>
      <c r="G1099" s="65">
        <f t="shared" si="187"/>
        <v>3.3166666666666665E-3</v>
      </c>
      <c r="H1099" s="65">
        <v>3.3250000000000003E-3</v>
      </c>
      <c r="I1099" s="65">
        <f t="shared" si="188"/>
        <v>-1.1000000000000001E-3</v>
      </c>
      <c r="J1099" s="65">
        <f t="shared" si="180"/>
        <v>-2.1166666666666669E-3</v>
      </c>
      <c r="K1099" s="65">
        <f t="shared" si="180"/>
        <v>2.6474999999999999E-2</v>
      </c>
      <c r="L1099" s="73">
        <f t="shared" si="177"/>
        <v>0.17197164659300102</v>
      </c>
      <c r="M1099" s="73">
        <f t="shared" si="178"/>
        <v>2.76E-2</v>
      </c>
      <c r="N1099" s="73">
        <f t="shared" si="182"/>
        <v>3.9800000000000002E-2</v>
      </c>
      <c r="O1099" s="74">
        <f t="shared" si="179"/>
        <v>0.144371646593001</v>
      </c>
      <c r="P1099" s="73">
        <f t="shared" si="183"/>
        <v>0.13217164659300101</v>
      </c>
      <c r="Q1099" s="73">
        <f t="shared" si="184"/>
        <v>0.10452383985154334</v>
      </c>
      <c r="R1099" s="73">
        <f t="shared" si="185"/>
        <v>3.9900000000000005E-2</v>
      </c>
      <c r="S1099" s="74">
        <f t="shared" si="186"/>
        <v>6.4623839851543338E-2</v>
      </c>
    </row>
    <row r="1100" spans="1:19" s="65" customFormat="1">
      <c r="A1100" s="88">
        <v>42826</v>
      </c>
      <c r="B1100" s="65">
        <v>1.03E-2</v>
      </c>
      <c r="C1100" s="65">
        <v>7.7999999999999996E-3</v>
      </c>
      <c r="D1100" s="65">
        <v>2.0999999999999999E-3</v>
      </c>
      <c r="E1100" s="65">
        <v>3.225E-3</v>
      </c>
      <c r="F1100" s="65">
        <v>3.2750000000000001E-3</v>
      </c>
      <c r="G1100" s="65">
        <f t="shared" si="187"/>
        <v>3.2500000000000003E-3</v>
      </c>
      <c r="H1100" s="65">
        <v>3.2750000000000001E-3</v>
      </c>
      <c r="I1100" s="65">
        <f t="shared" si="188"/>
        <v>8.2000000000000007E-3</v>
      </c>
      <c r="J1100" s="65">
        <f t="shared" si="180"/>
        <v>7.0499999999999998E-3</v>
      </c>
      <c r="K1100" s="65">
        <f t="shared" si="180"/>
        <v>4.5249999999999995E-3</v>
      </c>
      <c r="L1100" s="73">
        <f t="shared" si="177"/>
        <v>0.17944312636010462</v>
      </c>
      <c r="M1100" s="73">
        <f t="shared" si="178"/>
        <v>2.52E-2</v>
      </c>
      <c r="N1100" s="73">
        <f t="shared" si="182"/>
        <v>3.9000000000000007E-2</v>
      </c>
      <c r="O1100" s="74">
        <f t="shared" si="179"/>
        <v>0.15424312636010462</v>
      </c>
      <c r="P1100" s="73">
        <f t="shared" si="183"/>
        <v>0.14044312636010461</v>
      </c>
      <c r="Q1100" s="73">
        <f t="shared" si="184"/>
        <v>0.14062826703800146</v>
      </c>
      <c r="R1100" s="73">
        <f t="shared" si="185"/>
        <v>3.9300000000000002E-2</v>
      </c>
      <c r="S1100" s="74">
        <f t="shared" si="186"/>
        <v>0.10132826703800146</v>
      </c>
    </row>
    <row r="1101" spans="1:19" s="65" customFormat="1">
      <c r="A1101" s="88">
        <v>42856</v>
      </c>
      <c r="B1101" s="65">
        <v>1.41E-2</v>
      </c>
      <c r="C1101" s="65">
        <v>4.2200000000000001E-2</v>
      </c>
      <c r="D1101" s="65">
        <v>2.3999999999999998E-3</v>
      </c>
      <c r="E1101" s="65">
        <v>3.2083333333333334E-3</v>
      </c>
      <c r="F1101" s="65">
        <v>3.2750000000000001E-3</v>
      </c>
      <c r="G1101" s="65">
        <f t="shared" si="187"/>
        <v>3.241666666666667E-3</v>
      </c>
      <c r="H1101" s="65">
        <v>3.2750000000000001E-3</v>
      </c>
      <c r="I1101" s="65">
        <f t="shared" si="188"/>
        <v>1.17E-2</v>
      </c>
      <c r="J1101" s="65">
        <f t="shared" si="180"/>
        <v>1.0858333333333333E-2</v>
      </c>
      <c r="K1101" s="65">
        <f t="shared" si="180"/>
        <v>3.8925000000000001E-2</v>
      </c>
      <c r="L1101" s="73">
        <f t="shared" si="177"/>
        <v>0.17492463108230072</v>
      </c>
      <c r="M1101" s="73">
        <f t="shared" si="178"/>
        <v>2.8799999999999999E-2</v>
      </c>
      <c r="N1101" s="73">
        <f t="shared" si="182"/>
        <v>3.8900000000000004E-2</v>
      </c>
      <c r="O1101" s="74">
        <f t="shared" si="179"/>
        <v>0.14612463108230073</v>
      </c>
      <c r="P1101" s="73">
        <f t="shared" si="183"/>
        <v>0.13602463108230073</v>
      </c>
      <c r="Q1101" s="73">
        <f t="shared" si="184"/>
        <v>0.1710794797625903</v>
      </c>
      <c r="R1101" s="73">
        <f t="shared" si="185"/>
        <v>3.9300000000000002E-2</v>
      </c>
      <c r="S1101" s="74">
        <f t="shared" si="186"/>
        <v>0.1317794797625903</v>
      </c>
    </row>
    <row r="1102" spans="1:19" s="65" customFormat="1">
      <c r="A1102" s="88">
        <v>42887</v>
      </c>
      <c r="B1102" s="65">
        <v>6.1999999999999998E-3</v>
      </c>
      <c r="C1102" s="65">
        <v>-2.7E-2</v>
      </c>
      <c r="D1102" s="65">
        <v>2.0999999999999999E-3</v>
      </c>
      <c r="E1102" s="65">
        <v>3.0666666666666672E-3</v>
      </c>
      <c r="F1102" s="65">
        <v>3.1416666666666663E-3</v>
      </c>
      <c r="G1102" s="65">
        <f t="shared" si="187"/>
        <v>3.1041666666666665E-3</v>
      </c>
      <c r="H1102" s="65">
        <v>3.1416666666666663E-3</v>
      </c>
      <c r="I1102" s="65">
        <f t="shared" si="188"/>
        <v>4.0999999999999995E-3</v>
      </c>
      <c r="J1102" s="65">
        <f t="shared" si="180"/>
        <v>3.0958333333333332E-3</v>
      </c>
      <c r="K1102" s="65">
        <f t="shared" si="180"/>
        <v>-3.0141666666666667E-2</v>
      </c>
      <c r="L1102" s="73">
        <f t="shared" si="177"/>
        <v>0.17914339097846721</v>
      </c>
      <c r="M1102" s="73">
        <f t="shared" si="178"/>
        <v>2.52E-2</v>
      </c>
      <c r="N1102" s="73">
        <f t="shared" si="182"/>
        <v>3.7249999999999998E-2</v>
      </c>
      <c r="O1102" s="74">
        <f t="shared" si="179"/>
        <v>0.15394339097846721</v>
      </c>
      <c r="P1102" s="73">
        <f t="shared" si="183"/>
        <v>0.1418933909784672</v>
      </c>
      <c r="Q1102" s="73">
        <f t="shared" si="184"/>
        <v>5.711135894702668E-2</v>
      </c>
      <c r="R1102" s="73">
        <f t="shared" si="185"/>
        <v>3.7699999999999997E-2</v>
      </c>
      <c r="S1102" s="74">
        <f t="shared" si="186"/>
        <v>1.9411358947026683E-2</v>
      </c>
    </row>
    <row r="1103" spans="1:19" s="65" customFormat="1">
      <c r="A1103" s="88">
        <v>42917</v>
      </c>
      <c r="B1103" s="65">
        <v>2.06E-2</v>
      </c>
      <c r="C1103" s="65">
        <v>2.4400000000000002E-2</v>
      </c>
      <c r="D1103" s="65">
        <v>2.2000000000000001E-3</v>
      </c>
      <c r="E1103" s="65">
        <v>3.15E-3</v>
      </c>
      <c r="F1103" s="65">
        <v>3.225E-3</v>
      </c>
      <c r="G1103" s="65">
        <f t="shared" si="187"/>
        <v>3.1875000000000002E-3</v>
      </c>
      <c r="H1103" s="65">
        <v>3.2333333333333329E-3</v>
      </c>
      <c r="I1103" s="65">
        <f t="shared" si="188"/>
        <v>1.84E-2</v>
      </c>
      <c r="J1103" s="65">
        <f t="shared" si="180"/>
        <v>1.7412500000000001E-2</v>
      </c>
      <c r="K1103" s="65">
        <f t="shared" si="180"/>
        <v>2.1166666666666667E-2</v>
      </c>
      <c r="L1103" s="73">
        <f t="shared" si="177"/>
        <v>0.16060733420062023</v>
      </c>
      <c r="M1103" s="73">
        <f t="shared" si="178"/>
        <v>2.64E-2</v>
      </c>
      <c r="N1103" s="73">
        <f t="shared" si="182"/>
        <v>3.8250000000000006E-2</v>
      </c>
      <c r="O1103" s="74">
        <f t="shared" si="179"/>
        <v>0.13420733420062023</v>
      </c>
      <c r="P1103" s="73">
        <f t="shared" si="183"/>
        <v>0.12235733420062023</v>
      </c>
      <c r="Q1103" s="73">
        <f t="shared" si="184"/>
        <v>9.16379799448932E-2</v>
      </c>
      <c r="R1103" s="73">
        <f t="shared" si="185"/>
        <v>3.8799999999999994E-2</v>
      </c>
      <c r="S1103" s="74">
        <f t="shared" si="186"/>
        <v>5.2837979944893206E-2</v>
      </c>
    </row>
    <row r="1104" spans="1:19" s="65" customFormat="1">
      <c r="A1104" s="88">
        <v>42948</v>
      </c>
      <c r="B1104" s="65">
        <v>3.0999999999999999E-3</v>
      </c>
      <c r="C1104" s="65">
        <v>3.2399999999999998E-2</v>
      </c>
      <c r="D1104" s="65">
        <v>2.2000000000000001E-3</v>
      </c>
      <c r="E1104" s="65">
        <v>3.0833333333333333E-3</v>
      </c>
      <c r="F1104" s="65">
        <v>3.1666666666666666E-3</v>
      </c>
      <c r="G1104" s="65">
        <f t="shared" si="187"/>
        <v>3.1250000000000002E-3</v>
      </c>
      <c r="H1104" s="65">
        <v>3.1833333333333332E-3</v>
      </c>
      <c r="I1104" s="65">
        <f t="shared" si="188"/>
        <v>8.9999999999999976E-4</v>
      </c>
      <c r="J1104" s="65">
        <f t="shared" si="180"/>
        <v>-2.5000000000000282E-5</v>
      </c>
      <c r="K1104" s="65">
        <f t="shared" si="180"/>
        <v>2.9216666666666665E-2</v>
      </c>
      <c r="L1104" s="73">
        <f t="shared" ref="L1104:L1156" si="189">((1+B1093)*(1+B1094)*(1+B1095)*(1+B1096)*(1+B1097)*(1+B1098)*(1+B1099)*(1+B1100)*(1+B1101)*(1+B1102)*(1+B1103)*(1+B1104))-1</f>
        <v>0.1625776082850432</v>
      </c>
      <c r="M1104" s="73">
        <f t="shared" ref="M1104:M1156" si="190">D1104*12</f>
        <v>2.64E-2</v>
      </c>
      <c r="N1104" s="73">
        <f t="shared" si="182"/>
        <v>3.7500000000000006E-2</v>
      </c>
      <c r="O1104" s="74">
        <f t="shared" ref="O1104:O1156" si="191">L1104-M1104</f>
        <v>0.13617760828504319</v>
      </c>
      <c r="P1104" s="73">
        <f t="shared" si="183"/>
        <v>0.12507760828504319</v>
      </c>
      <c r="Q1104" s="73">
        <f t="shared" si="184"/>
        <v>0.19272626785385505</v>
      </c>
      <c r="R1104" s="73">
        <f t="shared" si="185"/>
        <v>3.8199999999999998E-2</v>
      </c>
      <c r="S1104" s="74">
        <f t="shared" si="186"/>
        <v>0.15452626785385504</v>
      </c>
    </row>
    <row r="1105" spans="1:19" s="65" customFormat="1">
      <c r="A1105" s="88">
        <v>42979</v>
      </c>
      <c r="B1105" s="65">
        <v>2.06E-2</v>
      </c>
      <c r="C1105" s="65">
        <v>-2.7300000000000001E-2</v>
      </c>
      <c r="D1105" s="65">
        <v>1.9E-3</v>
      </c>
      <c r="E1105" s="65">
        <v>3.0249999999999999E-3</v>
      </c>
      <c r="F1105" s="65">
        <v>3.0999999999999999E-3</v>
      </c>
      <c r="G1105" s="65">
        <f t="shared" si="187"/>
        <v>3.0625000000000001E-3</v>
      </c>
      <c r="H1105" s="65">
        <v>3.0583333333333335E-3</v>
      </c>
      <c r="I1105" s="65">
        <f t="shared" si="188"/>
        <v>1.8700000000000001E-2</v>
      </c>
      <c r="J1105" s="65">
        <f t="shared" si="180"/>
        <v>1.7537500000000001E-2</v>
      </c>
      <c r="K1105" s="65">
        <f t="shared" si="180"/>
        <v>-3.0358333333333334E-2</v>
      </c>
      <c r="L1105" s="73">
        <f t="shared" si="189"/>
        <v>0.18628944912588996</v>
      </c>
      <c r="M1105" s="73">
        <f t="shared" si="190"/>
        <v>2.2800000000000001E-2</v>
      </c>
      <c r="N1105" s="73">
        <f t="shared" si="182"/>
        <v>3.6750000000000005E-2</v>
      </c>
      <c r="O1105" s="74">
        <f t="shared" si="191"/>
        <v>0.16348944912588997</v>
      </c>
      <c r="P1105" s="73">
        <f t="shared" si="183"/>
        <v>0.14953944912588996</v>
      </c>
      <c r="Q1105" s="73">
        <f t="shared" si="184"/>
        <v>0.15554267006120037</v>
      </c>
      <c r="R1105" s="73">
        <f t="shared" si="185"/>
        <v>3.6700000000000003E-2</v>
      </c>
      <c r="S1105" s="74">
        <f t="shared" si="186"/>
        <v>0.11884267006120036</v>
      </c>
    </row>
    <row r="1106" spans="1:19" s="65" customFormat="1">
      <c r="A1106" s="88">
        <v>43009</v>
      </c>
      <c r="B1106" s="65">
        <v>2.3300000000000001E-2</v>
      </c>
      <c r="C1106" s="65">
        <v>3.9E-2</v>
      </c>
      <c r="D1106" s="65">
        <v>2.2000000000000001E-3</v>
      </c>
      <c r="E1106" s="65">
        <v>3.0000000000000001E-3</v>
      </c>
      <c r="F1106" s="65">
        <v>3.1166666666666669E-3</v>
      </c>
      <c r="G1106" s="65">
        <f t="shared" si="187"/>
        <v>3.0583333333333335E-3</v>
      </c>
      <c r="H1106" s="65">
        <v>3.1166666666666669E-3</v>
      </c>
      <c r="I1106" s="65">
        <f t="shared" si="188"/>
        <v>2.1100000000000001E-2</v>
      </c>
      <c r="J1106" s="65">
        <f t="shared" si="180"/>
        <v>2.0241666666666668E-2</v>
      </c>
      <c r="K1106" s="65">
        <f t="shared" si="180"/>
        <v>3.5883333333333337E-2</v>
      </c>
      <c r="L1106" s="73">
        <f t="shared" si="189"/>
        <v>0.23643307526025992</v>
      </c>
      <c r="M1106" s="73">
        <f t="shared" si="190"/>
        <v>2.64E-2</v>
      </c>
      <c r="N1106" s="73">
        <f t="shared" si="182"/>
        <v>3.6700000000000003E-2</v>
      </c>
      <c r="O1106" s="74">
        <f t="shared" si="191"/>
        <v>0.21003307526025991</v>
      </c>
      <c r="P1106" s="73">
        <f t="shared" si="183"/>
        <v>0.19973307526025991</v>
      </c>
      <c r="Q1106" s="73">
        <f t="shared" si="184"/>
        <v>0.19037163810587621</v>
      </c>
      <c r="R1106" s="73">
        <f t="shared" si="185"/>
        <v>3.7400000000000003E-2</v>
      </c>
      <c r="S1106" s="74">
        <f t="shared" si="186"/>
        <v>0.15297163810587622</v>
      </c>
    </row>
    <row r="1107" spans="1:19" s="65" customFormat="1">
      <c r="A1107" s="88">
        <v>43040</v>
      </c>
      <c r="B1107" s="65">
        <v>3.0700000000000002E-2</v>
      </c>
      <c r="C1107" s="65">
        <v>2.75E-2</v>
      </c>
      <c r="D1107" s="65">
        <v>2.0999999999999999E-3</v>
      </c>
      <c r="E1107" s="65">
        <v>3.0000000000000001E-3</v>
      </c>
      <c r="F1107" s="65">
        <v>3.1166666666666669E-3</v>
      </c>
      <c r="G1107" s="65">
        <f t="shared" si="187"/>
        <v>3.0583333333333335E-3</v>
      </c>
      <c r="H1107" s="65">
        <v>3.1166666666666669E-3</v>
      </c>
      <c r="I1107" s="65">
        <f t="shared" si="188"/>
        <v>2.86E-2</v>
      </c>
      <c r="J1107" s="65">
        <f t="shared" si="180"/>
        <v>2.7641666666666669E-2</v>
      </c>
      <c r="K1107" s="65">
        <f t="shared" si="180"/>
        <v>2.4383333333333333E-2</v>
      </c>
      <c r="L1107" s="73">
        <f t="shared" si="189"/>
        <v>0.22892147605665381</v>
      </c>
      <c r="M1107" s="73">
        <f t="shared" si="190"/>
        <v>2.52E-2</v>
      </c>
      <c r="N1107" s="73">
        <f t="shared" si="182"/>
        <v>3.6700000000000003E-2</v>
      </c>
      <c r="O1107" s="74">
        <f t="shared" si="191"/>
        <v>0.20372147605665381</v>
      </c>
      <c r="P1107" s="73">
        <f t="shared" si="183"/>
        <v>0.19222147605665379</v>
      </c>
      <c r="Q1107" s="73">
        <f t="shared" si="184"/>
        <v>0.29278813883710808</v>
      </c>
      <c r="R1107" s="73">
        <f t="shared" si="185"/>
        <v>3.7400000000000003E-2</v>
      </c>
      <c r="S1107" s="74">
        <f t="shared" si="186"/>
        <v>0.25538813883710809</v>
      </c>
    </row>
    <row r="1108" spans="1:19" s="65" customFormat="1">
      <c r="A1108" s="88">
        <v>43070</v>
      </c>
      <c r="B1108" s="65">
        <v>1.11E-2</v>
      </c>
      <c r="C1108" s="65">
        <v>-6.13E-2</v>
      </c>
      <c r="D1108" s="65">
        <v>2E-3</v>
      </c>
      <c r="E1108" s="65">
        <v>2.9249999999999996E-3</v>
      </c>
      <c r="F1108" s="65">
        <v>3.0083333333333333E-3</v>
      </c>
      <c r="G1108" s="65">
        <f t="shared" si="187"/>
        <v>2.9666666666666665E-3</v>
      </c>
      <c r="H1108" s="65">
        <v>3.0166666666666671E-3</v>
      </c>
      <c r="I1108" s="65">
        <f t="shared" si="188"/>
        <v>9.1000000000000004E-3</v>
      </c>
      <c r="J1108" s="65">
        <f t="shared" si="180"/>
        <v>8.1333333333333344E-3</v>
      </c>
      <c r="K1108" s="65">
        <f t="shared" si="180"/>
        <v>-6.4316666666666661E-2</v>
      </c>
      <c r="L1108" s="73">
        <f t="shared" si="189"/>
        <v>0.21843744306813351</v>
      </c>
      <c r="M1108" s="73">
        <f t="shared" si="190"/>
        <v>2.4E-2</v>
      </c>
      <c r="N1108" s="73">
        <f t="shared" si="182"/>
        <v>3.56E-2</v>
      </c>
      <c r="O1108" s="74">
        <f t="shared" si="191"/>
        <v>0.19443744306813351</v>
      </c>
      <c r="P1108" s="73">
        <f t="shared" si="183"/>
        <v>0.18283744306813351</v>
      </c>
      <c r="Q1108" s="73">
        <f t="shared" si="184"/>
        <v>0.15641340377967738</v>
      </c>
      <c r="R1108" s="73">
        <f t="shared" si="185"/>
        <v>3.6200000000000003E-2</v>
      </c>
      <c r="S1108" s="74">
        <f t="shared" si="186"/>
        <v>0.12021340377967737</v>
      </c>
    </row>
    <row r="1109" spans="1:19" s="65" customFormat="1">
      <c r="A1109" s="88">
        <v>43101</v>
      </c>
      <c r="B1109" s="89">
        <v>5.7299999999999997E-2</v>
      </c>
      <c r="C1109" s="89">
        <v>-3.0700000000000002E-2</v>
      </c>
      <c r="D1109" s="89">
        <v>2.3999999999999998E-3</v>
      </c>
      <c r="E1109" s="89">
        <v>2.9249999999999996E-3</v>
      </c>
      <c r="F1109" s="89">
        <v>3.0083333333333333E-3</v>
      </c>
      <c r="G1109" s="89">
        <f t="shared" si="187"/>
        <v>2.9666666666666665E-3</v>
      </c>
      <c r="H1109" s="89">
        <v>3.1583333333333337E-3</v>
      </c>
      <c r="I1109" s="65">
        <f t="shared" si="188"/>
        <v>5.4899999999999997E-2</v>
      </c>
      <c r="J1109" s="89">
        <f t="shared" si="180"/>
        <v>5.4333333333333331E-2</v>
      </c>
      <c r="K1109" s="89">
        <f t="shared" si="180"/>
        <v>-3.3858333333333338E-2</v>
      </c>
      <c r="L1109" s="73">
        <f t="shared" si="189"/>
        <v>0.26423347257697594</v>
      </c>
      <c r="M1109" s="73">
        <f t="shared" si="190"/>
        <v>2.8799999999999999E-2</v>
      </c>
      <c r="N1109" s="90">
        <f t="shared" si="182"/>
        <v>3.56E-2</v>
      </c>
      <c r="O1109" s="74">
        <f t="shared" si="191"/>
        <v>0.23543347257697594</v>
      </c>
      <c r="P1109" s="73">
        <f t="shared" si="183"/>
        <v>0.22863347257697594</v>
      </c>
      <c r="Q1109" s="90">
        <f t="shared" si="184"/>
        <v>0.10696376879680214</v>
      </c>
      <c r="R1109" s="90">
        <f t="shared" si="185"/>
        <v>3.7900000000000003E-2</v>
      </c>
      <c r="S1109" s="74">
        <f t="shared" si="186"/>
        <v>6.9063768796802136E-2</v>
      </c>
    </row>
    <row r="1110" spans="1:19" s="65" customFormat="1">
      <c r="A1110" s="88">
        <v>43132</v>
      </c>
      <c r="B1110" s="89">
        <v>-3.6900000000000002E-2</v>
      </c>
      <c r="C1110" s="89">
        <v>-3.8399999999999997E-2</v>
      </c>
      <c r="D1110" s="89">
        <v>2.2000000000000001E-3</v>
      </c>
      <c r="E1110" s="89">
        <v>2.9583333333333332E-3</v>
      </c>
      <c r="F1110" s="89">
        <v>3.0666666666666672E-3</v>
      </c>
      <c r="G1110" s="89">
        <f t="shared" si="187"/>
        <v>3.0125000000000004E-3</v>
      </c>
      <c r="H1110" s="89">
        <v>3.2166666666666667E-3</v>
      </c>
      <c r="I1110" s="65">
        <f t="shared" si="188"/>
        <v>-3.9100000000000003E-2</v>
      </c>
      <c r="J1110" s="89">
        <f t="shared" si="180"/>
        <v>-3.9912500000000004E-2</v>
      </c>
      <c r="K1110" s="89">
        <f t="shared" si="180"/>
        <v>-4.1616666666666663E-2</v>
      </c>
      <c r="L1110" s="73">
        <f t="shared" si="189"/>
        <v>0.1710909468489803</v>
      </c>
      <c r="M1110" s="73">
        <f t="shared" si="190"/>
        <v>2.64E-2</v>
      </c>
      <c r="N1110" s="90">
        <f t="shared" si="182"/>
        <v>3.6150000000000002E-2</v>
      </c>
      <c r="O1110" s="74">
        <f t="shared" si="191"/>
        <v>0.14469094684898029</v>
      </c>
      <c r="P1110" s="73">
        <f t="shared" si="183"/>
        <v>0.13494094684898028</v>
      </c>
      <c r="Q1110" s="90">
        <f t="shared" si="184"/>
        <v>1.1263879987654546E-2</v>
      </c>
      <c r="R1110" s="90">
        <f t="shared" si="185"/>
        <v>3.8600000000000002E-2</v>
      </c>
      <c r="S1110" s="74">
        <f t="shared" si="186"/>
        <v>-2.7336120012345456E-2</v>
      </c>
    </row>
    <row r="1111" spans="1:19" s="65" customFormat="1">
      <c r="A1111" s="88">
        <v>43160</v>
      </c>
      <c r="B1111" s="89">
        <v>-2.5399999999999999E-2</v>
      </c>
      <c r="C1111" s="89">
        <v>3.7699999999999997E-2</v>
      </c>
      <c r="D1111" s="89">
        <v>2.3999999999999998E-3</v>
      </c>
      <c r="E1111" s="89">
        <v>3.225E-3</v>
      </c>
      <c r="F1111" s="89">
        <v>3.3250000000000003E-3</v>
      </c>
      <c r="G1111" s="89">
        <f t="shared" si="187"/>
        <v>3.2750000000000001E-3</v>
      </c>
      <c r="H1111" s="89">
        <v>3.4416666666666667E-3</v>
      </c>
      <c r="I1111" s="65">
        <f t="shared" si="188"/>
        <v>-2.7799999999999998E-2</v>
      </c>
      <c r="J1111" s="89">
        <f t="shared" si="180"/>
        <v>-2.8674999999999999E-2</v>
      </c>
      <c r="K1111" s="89">
        <f t="shared" si="180"/>
        <v>3.4258333333333328E-2</v>
      </c>
      <c r="L1111" s="73">
        <f t="shared" si="189"/>
        <v>0.13997726408211797</v>
      </c>
      <c r="M1111" s="73">
        <f t="shared" si="190"/>
        <v>2.8799999999999999E-2</v>
      </c>
      <c r="N1111" s="90">
        <f t="shared" si="182"/>
        <v>3.9300000000000002E-2</v>
      </c>
      <c r="O1111" s="74">
        <f t="shared" si="191"/>
        <v>0.11117726408211798</v>
      </c>
      <c r="P1111" s="73">
        <f t="shared" si="183"/>
        <v>0.10067726408211797</v>
      </c>
      <c r="Q1111" s="90">
        <f t="shared" si="184"/>
        <v>1.9021682135549556E-2</v>
      </c>
      <c r="R1111" s="90">
        <f t="shared" si="185"/>
        <v>4.1300000000000003E-2</v>
      </c>
      <c r="S1111" s="74">
        <f t="shared" si="186"/>
        <v>-2.2278317864450448E-2</v>
      </c>
    </row>
    <row r="1112" spans="1:19" s="65" customFormat="1">
      <c r="A1112" s="88">
        <v>43191</v>
      </c>
      <c r="B1112" s="89">
        <v>3.8E-3</v>
      </c>
      <c r="C1112" s="89">
        <v>2.1000000000000001E-2</v>
      </c>
      <c r="D1112" s="89">
        <v>2.5000000000000001E-3</v>
      </c>
      <c r="E1112" s="89">
        <v>3.2083333333333334E-3</v>
      </c>
      <c r="F1112" s="89">
        <v>3.3416666666666668E-3</v>
      </c>
      <c r="G1112" s="89">
        <f t="shared" si="187"/>
        <v>3.2750000000000001E-3</v>
      </c>
      <c r="H1112" s="89">
        <v>3.4749999999999998E-3</v>
      </c>
      <c r="I1112" s="65">
        <f t="shared" si="188"/>
        <v>1.2999999999999999E-3</v>
      </c>
      <c r="J1112" s="89">
        <f t="shared" si="180"/>
        <v>5.2499999999999986E-4</v>
      </c>
      <c r="K1112" s="89">
        <f t="shared" si="180"/>
        <v>1.7525000000000002E-2</v>
      </c>
      <c r="L1112" s="73">
        <f t="shared" si="189"/>
        <v>0.13264295524658998</v>
      </c>
      <c r="M1112" s="73">
        <f t="shared" si="190"/>
        <v>0.03</v>
      </c>
      <c r="N1112" s="90">
        <f t="shared" si="182"/>
        <v>3.9300000000000002E-2</v>
      </c>
      <c r="O1112" s="74">
        <f t="shared" si="191"/>
        <v>0.10264295524658998</v>
      </c>
      <c r="P1112" s="73">
        <f t="shared" si="183"/>
        <v>9.3342955246589976E-2</v>
      </c>
      <c r="Q1112" s="90">
        <f t="shared" si="184"/>
        <v>3.2368661897594908E-2</v>
      </c>
      <c r="R1112" s="90">
        <f t="shared" si="185"/>
        <v>4.1700000000000001E-2</v>
      </c>
      <c r="S1112" s="74">
        <f t="shared" si="186"/>
        <v>-9.3313381024050929E-3</v>
      </c>
    </row>
    <row r="1113" spans="1:19" s="65" customFormat="1">
      <c r="A1113" s="88">
        <v>43221</v>
      </c>
      <c r="B1113" s="89">
        <v>2.41E-2</v>
      </c>
      <c r="C1113" s="89">
        <v>-1.14E-2</v>
      </c>
      <c r="D1113" s="89">
        <v>2.5000000000000001E-3</v>
      </c>
      <c r="E1113" s="89">
        <v>3.3250000000000003E-3</v>
      </c>
      <c r="F1113" s="89">
        <v>3.4333333333333334E-3</v>
      </c>
      <c r="G1113" s="89">
        <f t="shared" si="187"/>
        <v>3.3791666666666666E-3</v>
      </c>
      <c r="H1113" s="89">
        <v>3.5666666666666668E-3</v>
      </c>
      <c r="I1113" s="65">
        <f t="shared" si="188"/>
        <v>2.1600000000000001E-2</v>
      </c>
      <c r="J1113" s="89">
        <f t="shared" si="180"/>
        <v>2.0720833333333334E-2</v>
      </c>
      <c r="K1113" s="89">
        <f t="shared" si="180"/>
        <v>-1.4966666666666666E-2</v>
      </c>
      <c r="L1113" s="73">
        <f t="shared" si="189"/>
        <v>0.14381190264079735</v>
      </c>
      <c r="M1113" s="73">
        <f t="shared" si="190"/>
        <v>0.03</v>
      </c>
      <c r="N1113" s="90">
        <f t="shared" si="182"/>
        <v>4.0550000000000003E-2</v>
      </c>
      <c r="O1113" s="74">
        <f t="shared" si="191"/>
        <v>0.11381190264079735</v>
      </c>
      <c r="P1113" s="73">
        <f t="shared" si="183"/>
        <v>0.10326190264079735</v>
      </c>
      <c r="Q1113" s="90">
        <f t="shared" si="184"/>
        <v>-2.0725715647704979E-2</v>
      </c>
      <c r="R1113" s="90">
        <f t="shared" si="185"/>
        <v>4.2800000000000005E-2</v>
      </c>
      <c r="S1113" s="74">
        <f t="shared" si="186"/>
        <v>-6.3525715647704983E-2</v>
      </c>
    </row>
    <row r="1114" spans="1:19" s="65" customFormat="1">
      <c r="A1114" s="88">
        <v>43252</v>
      </c>
      <c r="B1114" s="89">
        <v>6.1999999999999998E-3</v>
      </c>
      <c r="C1114" s="89">
        <v>2.7300000000000001E-2</v>
      </c>
      <c r="D1114" s="89">
        <v>2.3E-3</v>
      </c>
      <c r="E1114" s="89">
        <v>3.3E-3</v>
      </c>
      <c r="F1114" s="89">
        <v>3.4250000000000001E-3</v>
      </c>
      <c r="G1114" s="89">
        <f t="shared" si="187"/>
        <v>3.3625E-3</v>
      </c>
      <c r="H1114" s="89">
        <v>3.5583333333333326E-3</v>
      </c>
      <c r="I1114" s="65">
        <f t="shared" si="188"/>
        <v>3.8999999999999998E-3</v>
      </c>
      <c r="J1114" s="89">
        <f t="shared" si="180"/>
        <v>2.8374999999999997E-3</v>
      </c>
      <c r="K1114" s="89">
        <f t="shared" si="180"/>
        <v>2.3741666666666668E-2</v>
      </c>
      <c r="L1114" s="73">
        <f t="shared" si="189"/>
        <v>0.14381190264079713</v>
      </c>
      <c r="M1114" s="73">
        <f t="shared" si="190"/>
        <v>2.76E-2</v>
      </c>
      <c r="N1114" s="90">
        <f t="shared" si="182"/>
        <v>4.0349999999999997E-2</v>
      </c>
      <c r="O1114" s="74">
        <f t="shared" si="191"/>
        <v>0.11621190264079713</v>
      </c>
      <c r="P1114" s="73">
        <f t="shared" si="183"/>
        <v>0.10346190264079713</v>
      </c>
      <c r="Q1114" s="90">
        <f t="shared" si="184"/>
        <v>3.3924431978533232E-2</v>
      </c>
      <c r="R1114" s="90">
        <f t="shared" si="185"/>
        <v>4.2699999999999988E-2</v>
      </c>
      <c r="S1114" s="74">
        <f t="shared" si="186"/>
        <v>-8.7755680214667564E-3</v>
      </c>
    </row>
    <row r="1115" spans="1:19" s="65" customFormat="1">
      <c r="A1115" s="88">
        <v>43282</v>
      </c>
      <c r="B1115" s="89">
        <v>3.7199999999999997E-2</v>
      </c>
      <c r="C1115" s="89">
        <v>1.8599999999999998E-2</v>
      </c>
      <c r="D1115" s="89">
        <v>2.5000000000000001E-3</v>
      </c>
      <c r="E1115" s="89">
        <v>3.225E-3</v>
      </c>
      <c r="F1115" s="89">
        <v>3.3916666666666665E-3</v>
      </c>
      <c r="G1115" s="89">
        <f t="shared" si="187"/>
        <v>3.3083333333333333E-3</v>
      </c>
      <c r="H1115" s="89">
        <v>3.5583333333333326E-3</v>
      </c>
      <c r="I1115" s="65">
        <f t="shared" si="188"/>
        <v>3.4699999999999995E-2</v>
      </c>
      <c r="J1115" s="89">
        <f t="shared" si="180"/>
        <v>3.3891666666666667E-2</v>
      </c>
      <c r="K1115" s="89">
        <f t="shared" si="180"/>
        <v>1.5041666666666665E-2</v>
      </c>
      <c r="L1115" s="73">
        <f t="shared" si="189"/>
        <v>0.16241593711447644</v>
      </c>
      <c r="M1115" s="73">
        <f t="shared" si="190"/>
        <v>0.03</v>
      </c>
      <c r="N1115" s="90">
        <f t="shared" si="182"/>
        <v>3.9699999999999999E-2</v>
      </c>
      <c r="O1115" s="74">
        <f t="shared" si="191"/>
        <v>0.13241593711447644</v>
      </c>
      <c r="P1115" s="73">
        <f t="shared" si="183"/>
        <v>0.12271593711447644</v>
      </c>
      <c r="Q1115" s="90">
        <f t="shared" si="184"/>
        <v>2.8070506065339895E-2</v>
      </c>
      <c r="R1115" s="90">
        <f t="shared" si="185"/>
        <v>4.2699999999999988E-2</v>
      </c>
      <c r="S1115" s="74">
        <f t="shared" si="186"/>
        <v>-1.4629493934660093E-2</v>
      </c>
    </row>
    <row r="1116" spans="1:19" s="65" customFormat="1">
      <c r="A1116" s="88">
        <v>43313</v>
      </c>
      <c r="B1116" s="89">
        <v>3.2599999999999997E-2</v>
      </c>
      <c r="C1116" s="89">
        <v>1.1299999999999999E-2</v>
      </c>
      <c r="D1116" s="89">
        <v>2.5000000000000001E-3</v>
      </c>
      <c r="E1116" s="89">
        <v>3.2333333333333329E-3</v>
      </c>
      <c r="F1116" s="89">
        <v>3.3749999999999995E-3</v>
      </c>
      <c r="G1116" s="89">
        <f t="shared" si="187"/>
        <v>3.3041666666666662E-3</v>
      </c>
      <c r="H1116" s="89">
        <v>3.5499999999999998E-3</v>
      </c>
      <c r="I1116" s="65">
        <f t="shared" si="188"/>
        <v>3.0099999999999998E-2</v>
      </c>
      <c r="J1116" s="89">
        <f t="shared" si="180"/>
        <v>2.929583333333333E-2</v>
      </c>
      <c r="K1116" s="89">
        <f t="shared" si="180"/>
        <v>7.7499999999999999E-3</v>
      </c>
      <c r="L1116" s="73">
        <f t="shared" si="189"/>
        <v>0.19660123284259634</v>
      </c>
      <c r="M1116" s="73">
        <f t="shared" si="190"/>
        <v>0.03</v>
      </c>
      <c r="N1116" s="90">
        <f t="shared" si="182"/>
        <v>3.9649999999999991E-2</v>
      </c>
      <c r="O1116" s="74">
        <f t="shared" si="191"/>
        <v>0.16660123284259634</v>
      </c>
      <c r="P1116" s="73">
        <f t="shared" si="183"/>
        <v>0.15695123284259635</v>
      </c>
      <c r="Q1116" s="90">
        <f t="shared" si="184"/>
        <v>7.0589914605561077E-3</v>
      </c>
      <c r="R1116" s="90">
        <f t="shared" si="185"/>
        <v>4.2599999999999999E-2</v>
      </c>
      <c r="S1116" s="74">
        <f t="shared" si="186"/>
        <v>-3.5541008539443891E-2</v>
      </c>
    </row>
    <row r="1117" spans="1:19" s="65" customFormat="1">
      <c r="A1117" s="88">
        <v>43344</v>
      </c>
      <c r="B1117" s="89">
        <v>5.7000000000000002E-3</v>
      </c>
      <c r="C1117" s="89">
        <v>-6.0000000000000001E-3</v>
      </c>
      <c r="D1117" s="89">
        <v>2.2000000000000001E-3</v>
      </c>
      <c r="E1117" s="89">
        <v>3.2333333333333329E-3</v>
      </c>
      <c r="F1117" s="89">
        <v>3.3749999999999995E-3</v>
      </c>
      <c r="G1117" s="89">
        <f t="shared" si="187"/>
        <v>3.3041666666666662E-3</v>
      </c>
      <c r="H1117" s="89">
        <v>3.5499999999999998E-3</v>
      </c>
      <c r="I1117" s="65">
        <f t="shared" si="188"/>
        <v>3.5000000000000001E-3</v>
      </c>
      <c r="J1117" s="89">
        <f t="shared" si="180"/>
        <v>2.395833333333334E-3</v>
      </c>
      <c r="K1117" s="89">
        <f t="shared" si="180"/>
        <v>-9.5499999999999995E-3</v>
      </c>
      <c r="L1117" s="73">
        <f t="shared" si="189"/>
        <v>0.17913174590417347</v>
      </c>
      <c r="M1117" s="73">
        <f t="shared" si="190"/>
        <v>2.64E-2</v>
      </c>
      <c r="N1117" s="90">
        <f t="shared" si="182"/>
        <v>3.9649999999999991E-2</v>
      </c>
      <c r="O1117" s="74">
        <f t="shared" si="191"/>
        <v>0.15273174590417346</v>
      </c>
      <c r="P1117" s="73">
        <f t="shared" si="183"/>
        <v>0.13948174590417348</v>
      </c>
      <c r="Q1117" s="90">
        <f t="shared" si="184"/>
        <v>2.9111378134874855E-2</v>
      </c>
      <c r="R1117" s="90">
        <f t="shared" si="185"/>
        <v>4.2599999999999999E-2</v>
      </c>
      <c r="S1117" s="74">
        <f t="shared" si="186"/>
        <v>-1.3488621865125144E-2</v>
      </c>
    </row>
    <row r="1118" spans="1:19" s="65" customFormat="1">
      <c r="A1118" s="88">
        <v>43374</v>
      </c>
      <c r="B1118" s="89">
        <v>-6.8400000000000002E-2</v>
      </c>
      <c r="C1118" s="89">
        <v>1.95E-2</v>
      </c>
      <c r="D1118" s="89">
        <v>3.0000000000000001E-3</v>
      </c>
      <c r="E1118" s="89">
        <v>3.4499999999999999E-3</v>
      </c>
      <c r="F1118" s="89">
        <v>3.5666666666666663E-3</v>
      </c>
      <c r="G1118" s="89">
        <f t="shared" si="187"/>
        <v>3.5083333333333329E-3</v>
      </c>
      <c r="H1118" s="89">
        <v>3.7083333333333334E-3</v>
      </c>
      <c r="I1118" s="65">
        <f t="shared" si="188"/>
        <v>-7.1400000000000005E-2</v>
      </c>
      <c r="J1118" s="89">
        <f t="shared" si="180"/>
        <v>-7.1908333333333338E-2</v>
      </c>
      <c r="K1118" s="89">
        <f t="shared" si="180"/>
        <v>1.5791666666666666E-2</v>
      </c>
      <c r="L1118" s="73">
        <f t="shared" si="189"/>
        <v>7.3467345337953294E-2</v>
      </c>
      <c r="M1118" s="73">
        <f t="shared" si="190"/>
        <v>3.6000000000000004E-2</v>
      </c>
      <c r="N1118" s="90">
        <f t="shared" si="182"/>
        <v>4.2099999999999999E-2</v>
      </c>
      <c r="O1118" s="74">
        <f t="shared" si="191"/>
        <v>3.7467345337953289E-2</v>
      </c>
      <c r="P1118" s="73">
        <f t="shared" si="183"/>
        <v>3.1367345337953295E-2</v>
      </c>
      <c r="Q1118" s="90">
        <f t="shared" si="184"/>
        <v>9.7969682468770358E-3</v>
      </c>
      <c r="R1118" s="90">
        <f t="shared" si="185"/>
        <v>4.4499999999999998E-2</v>
      </c>
      <c r="S1118" s="74">
        <f t="shared" si="186"/>
        <v>-3.4703031753122962E-2</v>
      </c>
    </row>
    <row r="1119" spans="1:19">
      <c r="A1119" s="88">
        <v>43405</v>
      </c>
      <c r="B1119" s="89">
        <v>2.0400000000000001E-2</v>
      </c>
      <c r="C1119" s="89">
        <v>3.5499999999999997E-2</v>
      </c>
      <c r="D1119" s="89">
        <v>2.8E-3</v>
      </c>
      <c r="E1119" s="89">
        <v>3.5166666666666662E-3</v>
      </c>
      <c r="F1119" s="89">
        <v>3.6833333333333336E-3</v>
      </c>
      <c r="G1119" s="89">
        <f t="shared" si="187"/>
        <v>3.5999999999999999E-3</v>
      </c>
      <c r="H1119" s="89">
        <v>3.7750000000000001E-3</v>
      </c>
      <c r="I1119" s="65">
        <f t="shared" si="188"/>
        <v>1.7600000000000001E-2</v>
      </c>
      <c r="J1119" s="89">
        <f t="shared" si="180"/>
        <v>1.6800000000000002E-2</v>
      </c>
      <c r="K1119" s="89">
        <f t="shared" si="180"/>
        <v>3.1724999999999996E-2</v>
      </c>
      <c r="L1119" s="73">
        <f t="shared" si="189"/>
        <v>6.2739962339039002E-2</v>
      </c>
      <c r="M1119" s="73">
        <f t="shared" si="190"/>
        <v>3.3599999999999998E-2</v>
      </c>
      <c r="N1119" s="90">
        <f t="shared" si="182"/>
        <v>4.3200000000000002E-2</v>
      </c>
      <c r="O1119" s="74">
        <f t="shared" si="191"/>
        <v>2.9139962339039004E-2</v>
      </c>
      <c r="P1119" s="73">
        <f t="shared" si="183"/>
        <v>1.9539962339038999E-2</v>
      </c>
      <c r="Q1119" s="90">
        <f t="shared" si="184"/>
        <v>1.7659134423008371E-2</v>
      </c>
      <c r="R1119" s="90">
        <f t="shared" si="185"/>
        <v>4.53E-2</v>
      </c>
      <c r="S1119" s="74">
        <f t="shared" si="186"/>
        <v>-2.7640865576991629E-2</v>
      </c>
    </row>
    <row r="1120" spans="1:19">
      <c r="A1120" s="88">
        <v>43435</v>
      </c>
      <c r="B1120" s="89">
        <v>-9.0300000000000005E-2</v>
      </c>
      <c r="C1120" s="89">
        <v>-4.0099999999999997E-2</v>
      </c>
      <c r="D1120" s="89">
        <v>2.7000000000000001E-3</v>
      </c>
      <c r="E1120" s="89">
        <v>3.5166666666666662E-3</v>
      </c>
      <c r="F1120" s="89">
        <v>3.6416666666666667E-3</v>
      </c>
      <c r="G1120" s="89">
        <f t="shared" si="187"/>
        <v>3.5791666666666663E-3</v>
      </c>
      <c r="H1120" s="89">
        <v>3.7750000000000001E-3</v>
      </c>
      <c r="I1120" s="65">
        <f t="shared" si="188"/>
        <v>-9.2999999999999999E-2</v>
      </c>
      <c r="J1120" s="89">
        <f t="shared" si="180"/>
        <v>-9.3879166666666666E-2</v>
      </c>
      <c r="K1120" s="89">
        <f t="shared" si="180"/>
        <v>-4.3874999999999997E-2</v>
      </c>
      <c r="L1120" s="73">
        <f t="shared" si="189"/>
        <v>-4.3838845079790523E-2</v>
      </c>
      <c r="M1120" s="73">
        <f t="shared" si="190"/>
        <v>3.2399999999999998E-2</v>
      </c>
      <c r="N1120" s="90">
        <f t="shared" si="182"/>
        <v>4.2949999999999995E-2</v>
      </c>
      <c r="O1120" s="74">
        <f t="shared" si="191"/>
        <v>-7.6238845079790521E-2</v>
      </c>
      <c r="P1120" s="73">
        <f t="shared" si="183"/>
        <v>-8.6788845079790511E-2</v>
      </c>
      <c r="Q1120" s="90">
        <f t="shared" si="184"/>
        <v>4.0642381093688895E-2</v>
      </c>
      <c r="R1120" s="90">
        <f t="shared" si="185"/>
        <v>4.53E-2</v>
      </c>
      <c r="S1120" s="74">
        <f t="shared" si="186"/>
        <v>-4.6576189063111048E-3</v>
      </c>
    </row>
    <row r="1121" spans="1:19">
      <c r="A1121" s="88">
        <v>43466</v>
      </c>
      <c r="B1121" s="65">
        <v>8.0100000000000005E-2</v>
      </c>
      <c r="C1121" s="65">
        <v>4.8399999999999999E-2</v>
      </c>
      <c r="D1121" s="65">
        <v>2.5000000000000001E-3</v>
      </c>
      <c r="E1121" s="65">
        <v>3.2750000000000001E-3</v>
      </c>
      <c r="F1121" s="65">
        <v>3.4499999999999999E-3</v>
      </c>
      <c r="G1121" s="89">
        <f t="shared" si="187"/>
        <v>3.3625E-3</v>
      </c>
      <c r="H1121" s="65">
        <v>3.6249999999999998E-3</v>
      </c>
      <c r="I1121" s="65">
        <f t="shared" si="188"/>
        <v>7.7600000000000002E-2</v>
      </c>
      <c r="J1121" s="89">
        <f t="shared" ref="J1121:K1136" si="192">B1121-G1121</f>
        <v>7.67375E-2</v>
      </c>
      <c r="K1121" s="89">
        <f t="shared" si="192"/>
        <v>4.4774999999999995E-2</v>
      </c>
      <c r="L1121" s="73">
        <f t="shared" si="189"/>
        <v>-2.3219839752843363E-2</v>
      </c>
      <c r="M1121" s="73">
        <f t="shared" si="190"/>
        <v>0.03</v>
      </c>
      <c r="N1121" s="90">
        <f t="shared" si="182"/>
        <v>4.0349999999999997E-2</v>
      </c>
      <c r="O1121" s="74">
        <f t="shared" si="191"/>
        <v>-5.3219839752843362E-2</v>
      </c>
      <c r="P1121" s="73">
        <f t="shared" si="183"/>
        <v>-6.356983975284336E-2</v>
      </c>
      <c r="Q1121" s="90">
        <f t="shared" si="184"/>
        <v>0.12556429623297571</v>
      </c>
      <c r="R1121" s="90">
        <f t="shared" si="185"/>
        <v>4.3499999999999997E-2</v>
      </c>
      <c r="S1121" s="74">
        <f t="shared" si="186"/>
        <v>8.2064296232975717E-2</v>
      </c>
    </row>
    <row r="1122" spans="1:19">
      <c r="A1122" s="88">
        <v>43497</v>
      </c>
      <c r="B1122" s="65">
        <v>3.2099999999999997E-2</v>
      </c>
      <c r="C1122" s="65">
        <v>4.1099999999999998E-2</v>
      </c>
      <c r="D1122" s="65">
        <v>2.2000000000000001E-3</v>
      </c>
      <c r="E1122" s="65">
        <v>3.1583333333333337E-3</v>
      </c>
      <c r="F1122" s="65">
        <v>3.3250000000000003E-3</v>
      </c>
      <c r="G1122" s="89">
        <f t="shared" si="187"/>
        <v>3.241666666666667E-3</v>
      </c>
      <c r="H1122" s="65">
        <v>3.5416666666666669E-3</v>
      </c>
      <c r="I1122" s="65">
        <f t="shared" si="188"/>
        <v>2.9899999999999996E-2</v>
      </c>
      <c r="J1122" s="89">
        <f t="shared" si="192"/>
        <v>2.885833333333333E-2</v>
      </c>
      <c r="K1122" s="89">
        <f t="shared" si="192"/>
        <v>3.7558333333333332E-2</v>
      </c>
      <c r="L1122" s="73">
        <f t="shared" si="189"/>
        <v>4.6760256869577521E-2</v>
      </c>
      <c r="M1122" s="73">
        <f t="shared" si="190"/>
        <v>2.64E-2</v>
      </c>
      <c r="N1122" s="90">
        <f t="shared" si="182"/>
        <v>3.8900000000000004E-2</v>
      </c>
      <c r="O1122" s="74">
        <f t="shared" si="191"/>
        <v>2.0360256869577521E-2</v>
      </c>
      <c r="P1122" s="73">
        <f t="shared" si="183"/>
        <v>7.8602568695775171E-3</v>
      </c>
      <c r="Q1122" s="90">
        <f t="shared" si="184"/>
        <v>0.21861999668068921</v>
      </c>
      <c r="R1122" s="90">
        <f t="shared" si="185"/>
        <v>4.2500000000000003E-2</v>
      </c>
      <c r="S1122" s="74">
        <f t="shared" si="186"/>
        <v>0.1761199966806892</v>
      </c>
    </row>
    <row r="1123" spans="1:19">
      <c r="A1123" s="88">
        <v>43525</v>
      </c>
      <c r="B1123" s="65">
        <v>1.9400000000000001E-2</v>
      </c>
      <c r="C1123" s="65">
        <v>2.8799999999999999E-2</v>
      </c>
      <c r="D1123" s="65">
        <v>2.3E-3</v>
      </c>
      <c r="E1123" s="65">
        <v>3.1583333333333337E-3</v>
      </c>
      <c r="F1123" s="65">
        <v>3.3250000000000003E-3</v>
      </c>
      <c r="G1123" s="89">
        <f t="shared" si="187"/>
        <v>3.241666666666667E-3</v>
      </c>
      <c r="H1123" s="65">
        <v>3.5416666666666669E-3</v>
      </c>
      <c r="I1123" s="65">
        <f t="shared" si="188"/>
        <v>1.7100000000000001E-2</v>
      </c>
      <c r="J1123" s="89">
        <f t="shared" si="192"/>
        <v>1.6158333333333334E-2</v>
      </c>
      <c r="K1123" s="89">
        <f t="shared" si="192"/>
        <v>2.5258333333333334E-2</v>
      </c>
      <c r="L1123" s="73">
        <f t="shared" si="189"/>
        <v>9.4877288993276743E-2</v>
      </c>
      <c r="M1123" s="73">
        <f t="shared" si="190"/>
        <v>2.76E-2</v>
      </c>
      <c r="N1123" s="90">
        <f t="shared" si="182"/>
        <v>3.8900000000000004E-2</v>
      </c>
      <c r="O1123" s="74">
        <f t="shared" si="191"/>
        <v>6.7277288993276743E-2</v>
      </c>
      <c r="P1123" s="73">
        <f t="shared" si="183"/>
        <v>5.5977288993276739E-2</v>
      </c>
      <c r="Q1123" s="90">
        <f t="shared" si="184"/>
        <v>0.20816830739625414</v>
      </c>
      <c r="R1123" s="90">
        <f t="shared" si="185"/>
        <v>4.2500000000000003E-2</v>
      </c>
      <c r="S1123" s="74">
        <f t="shared" si="186"/>
        <v>0.16566830739625413</v>
      </c>
    </row>
    <row r="1124" spans="1:19">
      <c r="A1124" s="88">
        <v>43556</v>
      </c>
      <c r="B1124" s="65">
        <v>4.0500000000000001E-2</v>
      </c>
      <c r="C1124" s="65">
        <v>9.2999999999999992E-3</v>
      </c>
      <c r="D1124" s="65">
        <v>2.3E-3</v>
      </c>
      <c r="E1124" s="65">
        <v>3.075E-3</v>
      </c>
      <c r="F1124" s="65">
        <v>3.2083333333333334E-3</v>
      </c>
      <c r="G1124" s="89">
        <f t="shared" si="187"/>
        <v>3.1416666666666667E-3</v>
      </c>
      <c r="H1124" s="65">
        <v>3.4000000000000002E-3</v>
      </c>
      <c r="I1124" s="65">
        <f t="shared" si="188"/>
        <v>3.8199999999999998E-2</v>
      </c>
      <c r="J1124" s="89">
        <f t="shared" si="192"/>
        <v>3.7358333333333334E-2</v>
      </c>
      <c r="K1124" s="89">
        <f t="shared" si="192"/>
        <v>5.899999999999999E-3</v>
      </c>
      <c r="L1124" s="73">
        <f t="shared" si="189"/>
        <v>0.13490717194411661</v>
      </c>
      <c r="M1124" s="73">
        <f t="shared" si="190"/>
        <v>2.76E-2</v>
      </c>
      <c r="N1124" s="90">
        <f t="shared" si="182"/>
        <v>3.7699999999999997E-2</v>
      </c>
      <c r="O1124" s="74">
        <f t="shared" si="191"/>
        <v>0.10730717194411661</v>
      </c>
      <c r="P1124" s="73">
        <f t="shared" si="183"/>
        <v>9.7207171944116613E-2</v>
      </c>
      <c r="Q1124" s="90">
        <f t="shared" si="184"/>
        <v>0.19432347958378005</v>
      </c>
      <c r="R1124" s="90">
        <f t="shared" si="185"/>
        <v>4.0800000000000003E-2</v>
      </c>
      <c r="S1124" s="74">
        <f t="shared" si="186"/>
        <v>0.15352347958378004</v>
      </c>
    </row>
    <row r="1125" spans="1:19">
      <c r="A1125" s="88">
        <v>43586</v>
      </c>
      <c r="B1125" s="65">
        <v>-6.3500000000000001E-2</v>
      </c>
      <c r="C1125" s="65">
        <v>-7.7999999999999996E-3</v>
      </c>
      <c r="D1125" s="65">
        <v>2.3E-3</v>
      </c>
      <c r="E1125" s="65">
        <v>3.0583333333333335E-3</v>
      </c>
      <c r="F1125" s="65">
        <v>3.1666666666666666E-3</v>
      </c>
      <c r="G1125" s="89">
        <f t="shared" si="187"/>
        <v>3.1124999999999998E-3</v>
      </c>
      <c r="H1125" s="65">
        <v>3.3166666666666665E-3</v>
      </c>
      <c r="I1125" s="65">
        <f t="shared" si="188"/>
        <v>-6.5799999999999997E-2</v>
      </c>
      <c r="J1125" s="89">
        <f t="shared" si="192"/>
        <v>-6.6612500000000005E-2</v>
      </c>
      <c r="K1125" s="89">
        <f t="shared" si="192"/>
        <v>-1.1116666666666667E-2</v>
      </c>
      <c r="L1125" s="73">
        <f t="shared" si="189"/>
        <v>3.7828890270154458E-2</v>
      </c>
      <c r="M1125" s="73">
        <f t="shared" si="190"/>
        <v>2.76E-2</v>
      </c>
      <c r="N1125" s="90">
        <f t="shared" si="182"/>
        <v>3.7349999999999994E-2</v>
      </c>
      <c r="O1125" s="74">
        <f t="shared" si="191"/>
        <v>1.0228890270154459E-2</v>
      </c>
      <c r="P1125" s="73">
        <f t="shared" si="183"/>
        <v>4.7889027015446395E-4</v>
      </c>
      <c r="Q1125" s="90">
        <f t="shared" si="184"/>
        <v>0.19867262436073885</v>
      </c>
      <c r="R1125" s="90">
        <f t="shared" si="185"/>
        <v>3.9800000000000002E-2</v>
      </c>
      <c r="S1125" s="74">
        <f t="shared" si="186"/>
        <v>0.15887262436073885</v>
      </c>
    </row>
    <row r="1126" spans="1:19">
      <c r="A1126" s="88">
        <v>43617</v>
      </c>
      <c r="B1126" s="65">
        <v>7.0499999999999993E-2</v>
      </c>
      <c r="C1126" s="65">
        <v>3.2199999999999999E-2</v>
      </c>
      <c r="D1126" s="65">
        <v>1.8E-3</v>
      </c>
      <c r="E1126" s="65">
        <v>3.0583333333333335E-3</v>
      </c>
      <c r="F1126" s="65">
        <v>3.1666666666666666E-3</v>
      </c>
      <c r="G1126" s="89">
        <f t="shared" si="187"/>
        <v>3.1124999999999998E-3</v>
      </c>
      <c r="H1126" s="65">
        <v>3.3166666666666665E-3</v>
      </c>
      <c r="I1126" s="65">
        <f t="shared" si="188"/>
        <v>6.8699999999999997E-2</v>
      </c>
      <c r="J1126" s="89">
        <f t="shared" si="192"/>
        <v>6.7387499999999989E-2</v>
      </c>
      <c r="K1126" s="89">
        <f t="shared" si="192"/>
        <v>2.8883333333333334E-2</v>
      </c>
      <c r="L1126" s="73">
        <f t="shared" si="189"/>
        <v>0.10415009643629514</v>
      </c>
      <c r="M1126" s="73">
        <f t="shared" si="190"/>
        <v>2.1600000000000001E-2</v>
      </c>
      <c r="N1126" s="90">
        <f t="shared" si="182"/>
        <v>3.7349999999999994E-2</v>
      </c>
      <c r="O1126" s="74">
        <f t="shared" si="191"/>
        <v>8.2550096436295128E-2</v>
      </c>
      <c r="P1126" s="73">
        <f t="shared" si="183"/>
        <v>6.6800096436295142E-2</v>
      </c>
      <c r="Q1126" s="90">
        <f t="shared" si="184"/>
        <v>0.20439003491205576</v>
      </c>
      <c r="R1126" s="90">
        <f t="shared" si="185"/>
        <v>3.9800000000000002E-2</v>
      </c>
      <c r="S1126" s="74">
        <f t="shared" si="186"/>
        <v>0.16459003491205576</v>
      </c>
    </row>
    <row r="1127" spans="1:19">
      <c r="A1127" s="88">
        <v>43647</v>
      </c>
      <c r="B1127" s="65">
        <v>1.44E-2</v>
      </c>
      <c r="C1127" s="65">
        <v>-2.7000000000000001E-3</v>
      </c>
      <c r="D1127" s="65">
        <v>2.0999999999999999E-3</v>
      </c>
      <c r="E1127" s="65">
        <v>2.7416666666666666E-3</v>
      </c>
      <c r="F1127" s="65">
        <v>2.8833333333333332E-3</v>
      </c>
      <c r="G1127" s="89">
        <f t="shared" si="187"/>
        <v>2.8124999999999999E-3</v>
      </c>
      <c r="H1127" s="65">
        <v>3.075E-3</v>
      </c>
      <c r="I1127" s="65">
        <f t="shared" si="188"/>
        <v>1.23E-2</v>
      </c>
      <c r="J1127" s="89">
        <f t="shared" si="192"/>
        <v>1.1587500000000001E-2</v>
      </c>
      <c r="K1127" s="89">
        <f t="shared" si="192"/>
        <v>-5.7750000000000006E-3</v>
      </c>
      <c r="L1127" s="73">
        <f t="shared" si="189"/>
        <v>7.9878382014055394E-2</v>
      </c>
      <c r="M1127" s="73">
        <f t="shared" si="190"/>
        <v>2.52E-2</v>
      </c>
      <c r="N1127" s="90">
        <f t="shared" si="182"/>
        <v>3.3750000000000002E-2</v>
      </c>
      <c r="O1127" s="74">
        <f t="shared" si="191"/>
        <v>5.4678382014055393E-2</v>
      </c>
      <c r="P1127" s="73">
        <f t="shared" si="183"/>
        <v>4.6128382014055391E-2</v>
      </c>
      <c r="Q1127" s="90">
        <f t="shared" si="184"/>
        <v>0.17920496938719155</v>
      </c>
      <c r="R1127" s="90">
        <f t="shared" si="185"/>
        <v>3.6900000000000002E-2</v>
      </c>
      <c r="S1127" s="74">
        <f t="shared" si="186"/>
        <v>0.14230496938719156</v>
      </c>
    </row>
    <row r="1128" spans="1:19">
      <c r="A1128" s="88">
        <v>43678</v>
      </c>
      <c r="B1128" s="65">
        <v>-1.5800000000000002E-2</v>
      </c>
      <c r="C1128" s="65">
        <v>5.1299999999999998E-2</v>
      </c>
      <c r="D1128" s="65">
        <v>1.9E-3</v>
      </c>
      <c r="E1128" s="65">
        <v>2.7416666666666666E-3</v>
      </c>
      <c r="F1128" s="65">
        <v>2.8833333333333332E-3</v>
      </c>
      <c r="G1128" s="89">
        <f t="shared" si="187"/>
        <v>2.8124999999999999E-3</v>
      </c>
      <c r="H1128" s="65">
        <v>3.075E-3</v>
      </c>
      <c r="I1128" s="65">
        <f t="shared" si="188"/>
        <v>-1.77E-2</v>
      </c>
      <c r="J1128" s="89">
        <f t="shared" si="192"/>
        <v>-1.8612500000000001E-2</v>
      </c>
      <c r="K1128" s="89">
        <f t="shared" si="192"/>
        <v>4.8224999999999997E-2</v>
      </c>
      <c r="L1128" s="73">
        <f t="shared" si="189"/>
        <v>2.9262350937665271E-2</v>
      </c>
      <c r="M1128" s="73">
        <f t="shared" si="190"/>
        <v>2.2800000000000001E-2</v>
      </c>
      <c r="N1128" s="90">
        <f t="shared" si="182"/>
        <v>3.3750000000000002E-2</v>
      </c>
      <c r="O1128" s="74">
        <f t="shared" si="191"/>
        <v>6.4623509376652705E-3</v>
      </c>
      <c r="P1128" s="73">
        <f>L1128-N1128</f>
        <v>-4.4876490623347309E-3</v>
      </c>
      <c r="Q1128" s="90">
        <f>((1+C1117)*(1+C1118)*(1+C1119)*(1+C1120)*(1+C1121)*(1+C1122)*(1+C1123)*(1+C1124)*(1+C1125)*(1+C1126)*(1+C1127)*(1+C1128))-1</f>
        <v>0.22584612312543673</v>
      </c>
      <c r="R1128" s="90">
        <f t="shared" si="185"/>
        <v>3.6900000000000002E-2</v>
      </c>
      <c r="S1128" s="74">
        <f>Q1128-R1128</f>
        <v>0.18894612312543674</v>
      </c>
    </row>
    <row r="1129" spans="1:19">
      <c r="A1129" s="88">
        <v>43709</v>
      </c>
      <c r="B1129" s="65">
        <v>1.8700000000000001E-2</v>
      </c>
      <c r="C1129" s="65">
        <v>4.2500000000000003E-2</v>
      </c>
      <c r="D1129" s="65">
        <v>1.5E-3</v>
      </c>
      <c r="E1129" s="65">
        <v>2.4833333333333331E-3</v>
      </c>
      <c r="F1129" s="65">
        <v>2.5666666666666667E-3</v>
      </c>
      <c r="G1129" s="89">
        <f t="shared" si="187"/>
        <v>2.5249999999999999E-3</v>
      </c>
      <c r="H1129" s="65">
        <v>2.7416666666666666E-3</v>
      </c>
      <c r="I1129" s="65">
        <f t="shared" si="188"/>
        <v>1.72E-2</v>
      </c>
      <c r="J1129" s="89">
        <f t="shared" si="192"/>
        <v>1.6175000000000002E-2</v>
      </c>
      <c r="K1129" s="89">
        <f t="shared" si="192"/>
        <v>3.975833333333334E-2</v>
      </c>
      <c r="L1129" s="73">
        <f t="shared" si="189"/>
        <v>4.2566925425275626E-2</v>
      </c>
      <c r="M1129" s="73">
        <f t="shared" si="190"/>
        <v>1.8000000000000002E-2</v>
      </c>
      <c r="N1129" s="90">
        <f t="shared" si="182"/>
        <v>3.0300000000000001E-2</v>
      </c>
      <c r="O1129" s="74">
        <f t="shared" si="191"/>
        <v>2.4566925425275624E-2</v>
      </c>
      <c r="P1129" s="73">
        <f>L1129-N1129</f>
        <v>1.2266925425275625E-2</v>
      </c>
      <c r="Q1129" s="90">
        <f>((1+C1118)*(1+C1119)*(1+C1120)*(1+C1121)*(1+C1122)*(1+C1123)*(1+C1124)*(1+C1125)*(1+C1126)*(1+C1127)*(1+C1128)*(1+C1129))-1</f>
        <v>0.28565853456566126</v>
      </c>
      <c r="R1129" s="90">
        <f t="shared" si="185"/>
        <v>3.2899999999999999E-2</v>
      </c>
      <c r="S1129" s="74">
        <f>Q1129-R1129</f>
        <v>0.25275853456566127</v>
      </c>
    </row>
    <row r="1130" spans="1:19">
      <c r="A1130" s="88">
        <v>43739</v>
      </c>
      <c r="B1130" s="65">
        <v>2.1700000000000001E-2</v>
      </c>
      <c r="C1130" s="65">
        <v>-7.7000000000000002E-3</v>
      </c>
      <c r="D1130" s="65">
        <v>1.6000000000000001E-3</v>
      </c>
      <c r="E1130" s="65">
        <v>2.5249999999999999E-3</v>
      </c>
      <c r="F1130" s="65">
        <v>2.6083333333333332E-3</v>
      </c>
      <c r="G1130" s="89">
        <f t="shared" si="187"/>
        <v>2.5666666666666667E-3</v>
      </c>
      <c r="H1130" s="65">
        <v>2.8083333333333333E-3</v>
      </c>
      <c r="I1130" s="65">
        <f t="shared" si="188"/>
        <v>2.01E-2</v>
      </c>
      <c r="J1130" s="89">
        <f t="shared" si="192"/>
        <v>1.9133333333333336E-2</v>
      </c>
      <c r="K1130" s="89">
        <f t="shared" si="192"/>
        <v>-1.0508333333333333E-2</v>
      </c>
      <c r="L1130" s="73">
        <f t="shared" si="189"/>
        <v>0.1433991280667708</v>
      </c>
      <c r="M1130" s="73">
        <f t="shared" si="190"/>
        <v>1.9200000000000002E-2</v>
      </c>
      <c r="N1130" s="90">
        <f t="shared" si="182"/>
        <v>3.0800000000000001E-2</v>
      </c>
      <c r="O1130" s="74">
        <f t="shared" si="191"/>
        <v>0.1241991280667708</v>
      </c>
      <c r="P1130" s="73">
        <f>L1130-N1130</f>
        <v>0.1125991280667708</v>
      </c>
      <c r="Q1130" s="90">
        <f>((1+C1119)*(1+C1120)*(1+C1121)*(1+C1122)*(1+C1123)*(1+C1124)*(1+C1125)*(1+C1126)*(1+C1127)*(1+C1128)*(1+C1129)*(1+C1130))-1</f>
        <v>0.25135749274105557</v>
      </c>
      <c r="R1130" s="90">
        <f t="shared" si="185"/>
        <v>3.3700000000000001E-2</v>
      </c>
      <c r="S1130" s="74">
        <f>Q1130-R1130</f>
        <v>0.21765749274105556</v>
      </c>
    </row>
    <row r="1131" spans="1:19">
      <c r="A1131" s="88">
        <v>43770</v>
      </c>
      <c r="B1131" s="65">
        <v>3.6299999999999999E-2</v>
      </c>
      <c r="C1131" s="65">
        <v>-1.8599999999999998E-2</v>
      </c>
      <c r="D1131" s="65">
        <v>1.6000000000000001E-3</v>
      </c>
      <c r="E1131" s="65">
        <v>2.558333333333333E-3</v>
      </c>
      <c r="F1131" s="65">
        <v>2.6416666666666667E-3</v>
      </c>
      <c r="G1131" s="89">
        <f t="shared" si="187"/>
        <v>2.5999999999999999E-3</v>
      </c>
      <c r="H1131" s="65">
        <v>2.8583333333333334E-3</v>
      </c>
      <c r="I1131" s="65">
        <f t="shared" si="188"/>
        <v>3.4700000000000002E-2</v>
      </c>
      <c r="J1131" s="89">
        <f t="shared" si="192"/>
        <v>3.3700000000000001E-2</v>
      </c>
      <c r="K1131" s="89">
        <f t="shared" si="192"/>
        <v>-2.1458333333333333E-2</v>
      </c>
      <c r="L1131" s="73">
        <f t="shared" si="189"/>
        <v>0.16121571581300942</v>
      </c>
      <c r="M1131" s="73">
        <f t="shared" si="190"/>
        <v>1.9200000000000002E-2</v>
      </c>
      <c r="N1131" s="90">
        <f t="shared" si="182"/>
        <v>3.1199999999999999E-2</v>
      </c>
      <c r="O1131" s="74">
        <f t="shared" si="191"/>
        <v>0.14201571581300942</v>
      </c>
      <c r="P1131" s="73">
        <f>L1131-N1131</f>
        <v>0.13001571581300941</v>
      </c>
      <c r="Q1131" s="90">
        <f>((1+C1120)*(1+C1121)*(1+C1122)*(1+C1123)*(1+C1124)*(1+C1125)*(1+C1126)*(1+C1127)*(1+C1128)*(1+C1129)*(1+C1130)*(1+C1131))-1</f>
        <v>0.18597995497447739</v>
      </c>
      <c r="R1131" s="90">
        <f t="shared" si="185"/>
        <v>3.4299999999999997E-2</v>
      </c>
      <c r="S1131" s="74">
        <f>Q1131-R1131</f>
        <v>0.15167995497447739</v>
      </c>
    </row>
    <row r="1132" spans="1:19">
      <c r="A1132" s="88">
        <v>43800</v>
      </c>
      <c r="B1132" s="65">
        <v>3.0200000000000001E-2</v>
      </c>
      <c r="C1132" s="65">
        <v>3.4299999999999997E-2</v>
      </c>
      <c r="D1132" s="65">
        <v>1.8E-3</v>
      </c>
      <c r="E1132" s="65">
        <v>2.5083333333333329E-3</v>
      </c>
      <c r="F1132" s="65">
        <v>2.5916666666666666E-3</v>
      </c>
      <c r="G1132" s="89">
        <f t="shared" si="187"/>
        <v>2.5499999999999997E-3</v>
      </c>
      <c r="H1132" s="65">
        <v>2.8333333333333331E-3</v>
      </c>
      <c r="I1132" s="65">
        <f t="shared" si="188"/>
        <v>2.8400000000000002E-2</v>
      </c>
      <c r="J1132" s="89">
        <f t="shared" si="192"/>
        <v>2.7650000000000001E-2</v>
      </c>
      <c r="K1132" s="89">
        <f t="shared" si="192"/>
        <v>3.1466666666666664E-2</v>
      </c>
      <c r="L1132" s="73">
        <f t="shared" si="189"/>
        <v>0.31503180216616733</v>
      </c>
      <c r="M1132" s="73">
        <f t="shared" si="190"/>
        <v>2.1600000000000001E-2</v>
      </c>
      <c r="N1132" s="90">
        <f t="shared" si="182"/>
        <v>3.0599999999999995E-2</v>
      </c>
      <c r="O1132" s="74">
        <f t="shared" si="191"/>
        <v>0.29343180216616732</v>
      </c>
      <c r="P1132" s="73">
        <f>L1132-N1132</f>
        <v>0.28443180216616731</v>
      </c>
      <c r="Q1132" s="90">
        <f>((1+C1121)*(1+C1122)*(1+C1123)*(1+C1124)*(1+C1125)*(1+C1126)*(1+C1127)*(1+C1128)*(1+C1129)*(1+C1130)*(1+C1131)*(1+C1132))-1</f>
        <v>0.27790297679977294</v>
      </c>
      <c r="R1132" s="90">
        <f t="shared" si="185"/>
        <v>3.3999999999999996E-2</v>
      </c>
      <c r="S1132" s="74">
        <f>Q1132-R1132</f>
        <v>0.24390297679977294</v>
      </c>
    </row>
    <row r="1133" spans="1:19">
      <c r="A1133" s="88">
        <v>43831</v>
      </c>
      <c r="B1133" s="65">
        <v>-4.0000000000000002E-4</v>
      </c>
      <c r="C1133" s="65">
        <v>6.6537157778004855E-2</v>
      </c>
      <c r="D1133" s="65">
        <v>2E-3</v>
      </c>
      <c r="E1133" s="65">
        <v>2.4499999999999999E-3</v>
      </c>
      <c r="F1133" s="65">
        <v>2.5083333333333333E-3</v>
      </c>
      <c r="G1133" s="89">
        <f t="shared" si="187"/>
        <v>2.4791666666666668E-3</v>
      </c>
      <c r="H1133" s="65">
        <v>2.7333333333333337E-3</v>
      </c>
      <c r="I1133" s="65">
        <f t="shared" si="188"/>
        <v>-2.4000000000000002E-3</v>
      </c>
      <c r="J1133" s="89">
        <f t="shared" si="192"/>
        <v>-2.879166666666667E-3</v>
      </c>
      <c r="K1133" s="89">
        <f t="shared" si="192"/>
        <v>6.3803824444671517E-2</v>
      </c>
      <c r="L1133" s="73">
        <f t="shared" si="189"/>
        <v>0.21702230297685499</v>
      </c>
      <c r="M1133" s="73">
        <f t="shared" si="190"/>
        <v>2.4E-2</v>
      </c>
      <c r="N1133" s="90">
        <f t="shared" si="182"/>
        <v>2.9750000000000002E-2</v>
      </c>
      <c r="O1133" s="74">
        <f t="shared" si="191"/>
        <v>0.19302230297685499</v>
      </c>
      <c r="P1133" s="73">
        <f t="shared" ref="P1133:P1156" si="193">L1133-N1133</f>
        <v>0.18727230297685499</v>
      </c>
      <c r="Q1133" s="90">
        <f t="shared" ref="Q1133:Q1156" si="194">((1+C1122)*(1+C1123)*(1+C1124)*(1+C1125)*(1+C1126)*(1+C1127)*(1+C1128)*(1+C1129)*(1+C1130)*(1+C1131)*(1+C1132)*(1+C1133))-1</f>
        <v>0.30001050056474821</v>
      </c>
      <c r="R1133" s="90">
        <f t="shared" si="185"/>
        <v>3.2800000000000003E-2</v>
      </c>
      <c r="S1133" s="74">
        <f t="shared" ref="S1133:S1156" si="195">Q1133-R1133</f>
        <v>0.26721050056474821</v>
      </c>
    </row>
    <row r="1134" spans="1:19">
      <c r="A1134" s="88">
        <v>43862</v>
      </c>
      <c r="B1134" s="65">
        <v>-8.2299999999999998E-2</v>
      </c>
      <c r="C1134" s="65">
        <v>-9.8453153025931217E-2</v>
      </c>
      <c r="D1134" s="65">
        <v>1.5E-3</v>
      </c>
      <c r="E1134" s="65">
        <v>2.316666666666667E-3</v>
      </c>
      <c r="F1134" s="65">
        <v>2.3749999999999999E-3</v>
      </c>
      <c r="G1134" s="89">
        <f t="shared" si="187"/>
        <v>2.3458333333333335E-3</v>
      </c>
      <c r="H1134" s="65">
        <v>2.5916666666666666E-3</v>
      </c>
      <c r="I1134" s="65">
        <f t="shared" si="188"/>
        <v>-8.3799999999999999E-2</v>
      </c>
      <c r="J1134" s="89">
        <f t="shared" si="192"/>
        <v>-8.4645833333333337E-2</v>
      </c>
      <c r="K1134" s="89">
        <f t="shared" si="192"/>
        <v>-0.10104481969259789</v>
      </c>
      <c r="L1134" s="73">
        <f t="shared" si="189"/>
        <v>8.2125150122913659E-2</v>
      </c>
      <c r="M1134" s="73">
        <f t="shared" si="190"/>
        <v>1.8000000000000002E-2</v>
      </c>
      <c r="N1134" s="90">
        <f t="shared" ref="N1134:N1156" si="196">G1134*12</f>
        <v>2.8150000000000001E-2</v>
      </c>
      <c r="O1134" s="74">
        <f t="shared" si="191"/>
        <v>6.4125150122913657E-2</v>
      </c>
      <c r="P1134" s="73">
        <f t="shared" si="193"/>
        <v>5.3975150122913658E-2</v>
      </c>
      <c r="Q1134" s="90">
        <f t="shared" si="194"/>
        <v>0.1257519621720582</v>
      </c>
      <c r="R1134" s="90">
        <f t="shared" ref="R1134:R1156" si="197">H1134*12</f>
        <v>3.1099999999999999E-2</v>
      </c>
      <c r="S1134" s="74">
        <f t="shared" si="195"/>
        <v>9.4651962172058193E-2</v>
      </c>
    </row>
    <row r="1135" spans="1:19">
      <c r="A1135" s="88">
        <v>43891</v>
      </c>
      <c r="B1135" s="65">
        <v>-0.1235</v>
      </c>
      <c r="C1135" s="65">
        <v>-9.9852632884989301E-2</v>
      </c>
      <c r="D1135" s="65">
        <v>1.2999999999999999E-3</v>
      </c>
      <c r="E1135" s="65">
        <v>2.5166666666666666E-3</v>
      </c>
      <c r="F1135" s="65">
        <v>2.5666666666666667E-3</v>
      </c>
      <c r="G1135" s="89">
        <f t="shared" si="187"/>
        <v>2.5416666666666669E-3</v>
      </c>
      <c r="H1135" s="65">
        <v>2.9166666666666668E-3</v>
      </c>
      <c r="I1135" s="65">
        <f t="shared" si="188"/>
        <v>-0.12479999999999999</v>
      </c>
      <c r="J1135" s="89">
        <f t="shared" si="192"/>
        <v>-0.12604166666666666</v>
      </c>
      <c r="K1135" s="89">
        <f t="shared" si="192"/>
        <v>-0.10276929955165597</v>
      </c>
      <c r="L1135" s="73">
        <f t="shared" si="189"/>
        <v>-6.956769267928764E-2</v>
      </c>
      <c r="M1135" s="73">
        <f t="shared" si="190"/>
        <v>1.5599999999999999E-2</v>
      </c>
      <c r="N1135" s="90">
        <f t="shared" si="196"/>
        <v>3.0500000000000003E-2</v>
      </c>
      <c r="O1135" s="74">
        <f t="shared" si="191"/>
        <v>-8.5167692679287643E-2</v>
      </c>
      <c r="P1135" s="73">
        <f t="shared" si="193"/>
        <v>-0.10006769267928764</v>
      </c>
      <c r="Q1135" s="90">
        <f t="shared" si="194"/>
        <v>-1.5024625997535845E-2</v>
      </c>
      <c r="R1135" s="90">
        <f t="shared" si="197"/>
        <v>3.5000000000000003E-2</v>
      </c>
      <c r="S1135" s="74">
        <f t="shared" si="195"/>
        <v>-5.0024625997535849E-2</v>
      </c>
    </row>
    <row r="1136" spans="1:19">
      <c r="A1136" s="88">
        <v>43922</v>
      </c>
      <c r="B1136" s="65">
        <v>0.12820000000000001</v>
      </c>
      <c r="C1136" s="65">
        <v>3.2286679387277528E-2</v>
      </c>
      <c r="D1136" s="65">
        <v>8.9999999999999998E-4</v>
      </c>
      <c r="E1136" s="65">
        <v>2.0250000000000003E-3</v>
      </c>
      <c r="F1136" s="65">
        <v>2.2916666666666667E-3</v>
      </c>
      <c r="G1136" s="89">
        <f t="shared" si="187"/>
        <v>2.1583333333333333E-3</v>
      </c>
      <c r="H1136" s="65">
        <v>2.6583333333333333E-3</v>
      </c>
      <c r="I1136" s="65">
        <f t="shared" si="188"/>
        <v>0.1273</v>
      </c>
      <c r="J1136" s="89">
        <f t="shared" si="192"/>
        <v>0.12604166666666666</v>
      </c>
      <c r="K1136" s="89">
        <f t="shared" si="192"/>
        <v>2.9628346053944196E-2</v>
      </c>
      <c r="L1136" s="73">
        <f t="shared" si="189"/>
        <v>8.8550976638424039E-3</v>
      </c>
      <c r="M1136" s="73">
        <f t="shared" si="190"/>
        <v>1.0800000000000001E-2</v>
      </c>
      <c r="N1136" s="90">
        <f t="shared" si="196"/>
        <v>2.5899999999999999E-2</v>
      </c>
      <c r="O1136" s="74">
        <f t="shared" si="191"/>
        <v>-1.9449023361575966E-3</v>
      </c>
      <c r="P1136" s="73">
        <f t="shared" si="193"/>
        <v>-1.7044902336157595E-2</v>
      </c>
      <c r="Q1136" s="90">
        <f t="shared" si="194"/>
        <v>7.4080631202275704E-3</v>
      </c>
      <c r="R1136" s="90">
        <f t="shared" si="197"/>
        <v>3.1899999999999998E-2</v>
      </c>
      <c r="S1136" s="74">
        <f t="shared" si="195"/>
        <v>-2.4491936879772427E-2</v>
      </c>
    </row>
    <row r="1137" spans="1:19">
      <c r="A1137" s="88">
        <v>43952</v>
      </c>
      <c r="B1137" s="65">
        <v>4.7600000000000003E-2</v>
      </c>
      <c r="C1137" s="65">
        <v>4.3538153333576746E-2</v>
      </c>
      <c r="D1137" s="65">
        <v>8.9999999999999998E-4</v>
      </c>
      <c r="E1137" s="65">
        <v>2.075E-3</v>
      </c>
      <c r="F1137" s="65">
        <v>2.2666666666666664E-3</v>
      </c>
      <c r="G1137" s="89">
        <f t="shared" si="187"/>
        <v>2.1708333333333332E-3</v>
      </c>
      <c r="H1137" s="65">
        <v>2.6166666666666669E-3</v>
      </c>
      <c r="I1137" s="65">
        <f t="shared" si="188"/>
        <v>4.6700000000000005E-2</v>
      </c>
      <c r="J1137" s="89">
        <f t="shared" ref="J1137:K1152" si="198">B1137-G1137</f>
        <v>4.5429166666666673E-2</v>
      </c>
      <c r="K1137" s="89">
        <f t="shared" si="198"/>
        <v>4.0921486666910076E-2</v>
      </c>
      <c r="L1137" s="73">
        <f t="shared" si="189"/>
        <v>0.12853881506955789</v>
      </c>
      <c r="M1137" s="73">
        <f t="shared" si="190"/>
        <v>1.0800000000000001E-2</v>
      </c>
      <c r="N1137" s="90">
        <f t="shared" si="196"/>
        <v>2.6049999999999997E-2</v>
      </c>
      <c r="O1137" s="74">
        <f t="shared" si="191"/>
        <v>0.11773881506955788</v>
      </c>
      <c r="P1137" s="73">
        <f t="shared" si="193"/>
        <v>0.1024888150695579</v>
      </c>
      <c r="Q1137" s="90">
        <f t="shared" si="194"/>
        <v>5.9533108084899533E-2</v>
      </c>
      <c r="R1137" s="90">
        <f t="shared" si="197"/>
        <v>3.1400000000000004E-2</v>
      </c>
      <c r="S1137" s="74">
        <f t="shared" si="195"/>
        <v>2.8133108084899529E-2</v>
      </c>
    </row>
    <row r="1138" spans="1:19">
      <c r="A1138" s="88">
        <v>43983</v>
      </c>
      <c r="B1138" s="65">
        <v>1.9900000000000001E-2</v>
      </c>
      <c r="C1138" s="65">
        <v>-4.6515481975296112E-2</v>
      </c>
      <c r="D1138" s="65">
        <v>8.9999999999999998E-4</v>
      </c>
      <c r="E1138" s="65">
        <v>2.0083333333333333E-3</v>
      </c>
      <c r="F1138" s="65">
        <v>2.1916666666666664E-3</v>
      </c>
      <c r="G1138" s="89">
        <f t="shared" si="187"/>
        <v>2.0999999999999999E-3</v>
      </c>
      <c r="H1138" s="65">
        <v>2.558333333333333E-3</v>
      </c>
      <c r="I1138" s="65">
        <f t="shared" si="188"/>
        <v>1.9E-2</v>
      </c>
      <c r="J1138" s="89">
        <f t="shared" si="198"/>
        <v>1.78E-2</v>
      </c>
      <c r="K1138" s="89">
        <f t="shared" si="198"/>
        <v>-4.9073815308629448E-2</v>
      </c>
      <c r="L1138" s="73">
        <f t="shared" si="189"/>
        <v>7.5195457720170333E-2</v>
      </c>
      <c r="M1138" s="73">
        <f t="shared" si="190"/>
        <v>1.0800000000000001E-2</v>
      </c>
      <c r="N1138" s="90">
        <f t="shared" si="196"/>
        <v>2.52E-2</v>
      </c>
      <c r="O1138" s="74">
        <f t="shared" si="191"/>
        <v>6.4395457720170329E-2</v>
      </c>
      <c r="P1138" s="73">
        <f t="shared" si="193"/>
        <v>4.9995457720170333E-2</v>
      </c>
      <c r="Q1138" s="90">
        <f t="shared" si="194"/>
        <v>-2.1266794329057537E-2</v>
      </c>
      <c r="R1138" s="90">
        <f t="shared" si="197"/>
        <v>3.0699999999999998E-2</v>
      </c>
      <c r="S1138" s="74">
        <f t="shared" si="195"/>
        <v>-5.1966794329057535E-2</v>
      </c>
    </row>
    <row r="1139" spans="1:19">
      <c r="A1139" s="88">
        <v>44013</v>
      </c>
      <c r="B1139" s="65">
        <v>5.6399999999999999E-2</v>
      </c>
      <c r="C1139" s="65">
        <v>7.8155639399125773E-2</v>
      </c>
      <c r="D1139" s="65">
        <v>1E-3</v>
      </c>
      <c r="E1139" s="65">
        <v>1.7833333333333334E-3</v>
      </c>
      <c r="F1139" s="65">
        <v>1.9333333333333331E-3</v>
      </c>
      <c r="G1139" s="89">
        <f t="shared" si="187"/>
        <v>1.8583333333333334E-3</v>
      </c>
      <c r="H1139" s="65">
        <v>2.2833333333333334E-3</v>
      </c>
      <c r="I1139" s="65">
        <f t="shared" si="188"/>
        <v>5.5399999999999998E-2</v>
      </c>
      <c r="J1139" s="89">
        <f t="shared" si="198"/>
        <v>5.4541666666666669E-2</v>
      </c>
      <c r="K1139" s="89">
        <f t="shared" si="198"/>
        <v>7.5872306065792441E-2</v>
      </c>
      <c r="L1139" s="73">
        <f t="shared" si="189"/>
        <v>0.11971261981031933</v>
      </c>
      <c r="M1139" s="73">
        <f t="shared" si="190"/>
        <v>1.2E-2</v>
      </c>
      <c r="N1139" s="90">
        <f t="shared" si="196"/>
        <v>2.23E-2</v>
      </c>
      <c r="O1139" s="74">
        <f t="shared" si="191"/>
        <v>0.10771261981031933</v>
      </c>
      <c r="P1139" s="73">
        <f t="shared" si="193"/>
        <v>9.7412619810319331E-2</v>
      </c>
      <c r="Q1139" s="90">
        <f t="shared" si="194"/>
        <v>5.808355074833238E-2</v>
      </c>
      <c r="R1139" s="90">
        <f t="shared" si="197"/>
        <v>2.7400000000000001E-2</v>
      </c>
      <c r="S1139" s="74">
        <f t="shared" si="195"/>
        <v>3.0683550748332379E-2</v>
      </c>
    </row>
    <row r="1140" spans="1:19">
      <c r="A1140" s="88">
        <v>44044</v>
      </c>
      <c r="B1140" s="65">
        <v>7.1900000000000006E-2</v>
      </c>
      <c r="C1140" s="65">
        <v>-2.6496057598276487E-2</v>
      </c>
      <c r="D1140" s="65">
        <v>8.0000000000000004E-4</v>
      </c>
      <c r="E1140" s="65">
        <v>1.8749999999999999E-3</v>
      </c>
      <c r="F1140" s="65">
        <v>1.9750000000000002E-3</v>
      </c>
      <c r="G1140" s="89">
        <f t="shared" si="187"/>
        <v>1.9250000000000001E-3</v>
      </c>
      <c r="H1140" s="65">
        <v>2.2750000000000001E-3</v>
      </c>
      <c r="I1140" s="65">
        <f t="shared" si="188"/>
        <v>7.110000000000001E-2</v>
      </c>
      <c r="J1140" s="89">
        <f t="shared" si="198"/>
        <v>6.9975000000000009E-2</v>
      </c>
      <c r="K1140" s="89">
        <f t="shared" si="198"/>
        <v>-2.8771057598276487E-2</v>
      </c>
      <c r="L1140" s="73">
        <f t="shared" si="189"/>
        <v>0.21948786544877219</v>
      </c>
      <c r="M1140" s="73">
        <f t="shared" si="190"/>
        <v>9.6000000000000009E-3</v>
      </c>
      <c r="N1140" s="90">
        <f t="shared" si="196"/>
        <v>2.3100000000000002E-2</v>
      </c>
      <c r="O1140" s="74">
        <f t="shared" si="191"/>
        <v>0.20988786544877219</v>
      </c>
      <c r="P1140" s="73">
        <f t="shared" si="193"/>
        <v>0.19638786544877218</v>
      </c>
      <c r="Q1140" s="90">
        <f t="shared" si="194"/>
        <v>-2.0214488686469023E-2</v>
      </c>
      <c r="R1140" s="90">
        <f t="shared" si="197"/>
        <v>2.7300000000000001E-2</v>
      </c>
      <c r="S1140" s="74">
        <f t="shared" si="195"/>
        <v>-4.7514488686469028E-2</v>
      </c>
    </row>
    <row r="1141" spans="1:19">
      <c r="A1141" s="88">
        <v>44075</v>
      </c>
      <c r="B1141" s="65">
        <v>-3.7999999999999999E-2</v>
      </c>
      <c r="C1141" s="65">
        <v>1.1208634977297001E-2</v>
      </c>
      <c r="D1141" s="65">
        <v>0</v>
      </c>
      <c r="E1141" s="65">
        <v>1.9250000000000001E-3</v>
      </c>
      <c r="F1141" s="65">
        <v>2.058333333333333E-3</v>
      </c>
      <c r="G1141" s="89">
        <f t="shared" si="187"/>
        <v>1.9916666666666668E-3</v>
      </c>
      <c r="H1141" s="65">
        <v>2.3666666666666667E-3</v>
      </c>
      <c r="I1141" s="65">
        <f t="shared" si="188"/>
        <v>-3.7999999999999999E-2</v>
      </c>
      <c r="J1141" s="89">
        <f t="shared" si="198"/>
        <v>-3.9991666666666668E-2</v>
      </c>
      <c r="K1141" s="89">
        <f t="shared" si="198"/>
        <v>8.8419683106303344E-3</v>
      </c>
      <c r="L1141" s="73">
        <f t="shared" si="189"/>
        <v>0.15161217881782529</v>
      </c>
      <c r="M1141" s="73">
        <f t="shared" si="190"/>
        <v>0</v>
      </c>
      <c r="N1141" s="90">
        <f t="shared" si="196"/>
        <v>2.3900000000000001E-2</v>
      </c>
      <c r="O1141" s="74">
        <f t="shared" si="191"/>
        <v>0.15161217881782529</v>
      </c>
      <c r="P1141" s="73">
        <f t="shared" si="193"/>
        <v>0.12771217881782529</v>
      </c>
      <c r="Q1141" s="90">
        <f t="shared" si="194"/>
        <v>-4.9623434565094549E-2</v>
      </c>
      <c r="R1141" s="90">
        <f t="shared" si="197"/>
        <v>2.8400000000000002E-2</v>
      </c>
      <c r="S1141" s="74">
        <f t="shared" si="195"/>
        <v>-7.8023434565094557E-2</v>
      </c>
    </row>
    <row r="1142" spans="1:19">
      <c r="A1142" s="88">
        <v>44105</v>
      </c>
      <c r="B1142" s="65">
        <v>-2.6599999999999999E-2</v>
      </c>
      <c r="C1142" s="65">
        <v>5.0416695141057254E-2</v>
      </c>
      <c r="D1142" s="65">
        <v>8.9999999999999998E-4</v>
      </c>
      <c r="E1142" s="65">
        <v>1.9583333333333332E-3</v>
      </c>
      <c r="F1142" s="65">
        <v>2.1249999999999997E-3</v>
      </c>
      <c r="G1142" s="89">
        <f t="shared" ref="G1142:G1156" si="199">AVERAGE(E1142:F1142)</f>
        <v>2.0416666666666665E-3</v>
      </c>
      <c r="H1142" s="65">
        <v>2.4583333333333336E-3</v>
      </c>
      <c r="I1142" s="65">
        <f t="shared" si="188"/>
        <v>-2.75E-2</v>
      </c>
      <c r="J1142" s="89">
        <f t="shared" si="198"/>
        <v>-2.8641666666666666E-2</v>
      </c>
      <c r="K1142" s="89">
        <f t="shared" si="198"/>
        <v>4.795836180772392E-2</v>
      </c>
      <c r="L1142" s="73">
        <f t="shared" si="189"/>
        <v>9.7170690869404996E-2</v>
      </c>
      <c r="M1142" s="73">
        <f t="shared" si="190"/>
        <v>1.0800000000000001E-2</v>
      </c>
      <c r="N1142" s="90">
        <f t="shared" si="196"/>
        <v>2.4499999999999997E-2</v>
      </c>
      <c r="O1142" s="74">
        <f t="shared" si="191"/>
        <v>8.6370690869404992E-2</v>
      </c>
      <c r="P1142" s="73">
        <f t="shared" si="193"/>
        <v>7.2670690869405002E-2</v>
      </c>
      <c r="Q1142" s="90">
        <f t="shared" si="194"/>
        <v>6.0379028556305503E-3</v>
      </c>
      <c r="R1142" s="90">
        <f t="shared" si="197"/>
        <v>2.9500000000000005E-2</v>
      </c>
      <c r="S1142" s="74">
        <f t="shared" si="195"/>
        <v>-2.3462097144369455E-2</v>
      </c>
    </row>
    <row r="1143" spans="1:19">
      <c r="A1143" s="88">
        <v>44136</v>
      </c>
      <c r="B1143" s="65">
        <v>0.1095</v>
      </c>
      <c r="C1143" s="65">
        <v>7.3522810716743856E-3</v>
      </c>
      <c r="D1143" s="65">
        <v>1.1000000000000001E-3</v>
      </c>
      <c r="E1143" s="65">
        <v>1.9166666666666666E-3</v>
      </c>
      <c r="F1143" s="65">
        <v>2.058333333333333E-3</v>
      </c>
      <c r="G1143" s="89">
        <f t="shared" si="199"/>
        <v>1.9874999999999997E-3</v>
      </c>
      <c r="H1143" s="65">
        <v>2.3749999999999999E-3</v>
      </c>
      <c r="I1143" s="65">
        <f t="shared" si="188"/>
        <v>0.1084</v>
      </c>
      <c r="J1143" s="89">
        <f t="shared" si="198"/>
        <v>0.1075125</v>
      </c>
      <c r="K1143" s="89">
        <f t="shared" si="198"/>
        <v>4.9772810716743852E-3</v>
      </c>
      <c r="L1143" s="73">
        <f t="shared" si="189"/>
        <v>0.17467034789115599</v>
      </c>
      <c r="M1143" s="73">
        <f t="shared" si="190"/>
        <v>1.32E-2</v>
      </c>
      <c r="N1143" s="90">
        <f t="shared" si="196"/>
        <v>2.3849999999999996E-2</v>
      </c>
      <c r="O1143" s="74">
        <f t="shared" si="191"/>
        <v>0.161470347891156</v>
      </c>
      <c r="P1143" s="73">
        <f t="shared" si="193"/>
        <v>0.150820347891156</v>
      </c>
      <c r="Q1143" s="90">
        <f t="shared" si="194"/>
        <v>3.2641712131834977E-2</v>
      </c>
      <c r="R1143" s="90">
        <f t="shared" si="197"/>
        <v>2.8499999999999998E-2</v>
      </c>
      <c r="S1143" s="74">
        <f t="shared" si="195"/>
        <v>4.1417121318349792E-3</v>
      </c>
    </row>
    <row r="1144" spans="1:19">
      <c r="A1144" s="88">
        <v>44166</v>
      </c>
      <c r="B1144" s="65">
        <v>3.8399999999999997E-2</v>
      </c>
      <c r="C1144" s="65">
        <v>7.0325529758781969E-3</v>
      </c>
      <c r="D1144" s="65">
        <v>1.1000000000000001E-3</v>
      </c>
      <c r="E1144" s="65">
        <v>1.8833333333333332E-3</v>
      </c>
      <c r="F1144" s="65">
        <v>2.0333333333333332E-3</v>
      </c>
      <c r="G1144" s="89">
        <f t="shared" si="199"/>
        <v>1.9583333333333332E-3</v>
      </c>
      <c r="H1144" s="65">
        <v>2.3083333333333332E-3</v>
      </c>
      <c r="I1144" s="65">
        <f t="shared" si="188"/>
        <v>3.73E-2</v>
      </c>
      <c r="J1144" s="89">
        <f t="shared" si="198"/>
        <v>3.6441666666666664E-2</v>
      </c>
      <c r="K1144" s="89">
        <f t="shared" si="198"/>
        <v>4.7242196425448637E-3</v>
      </c>
      <c r="L1144" s="73">
        <f t="shared" si="189"/>
        <v>0.18402027688815403</v>
      </c>
      <c r="M1144" s="73">
        <f t="shared" si="190"/>
        <v>1.32E-2</v>
      </c>
      <c r="N1144" s="90">
        <f t="shared" si="196"/>
        <v>2.35E-2</v>
      </c>
      <c r="O1144" s="74">
        <f t="shared" si="191"/>
        <v>0.17082027688815404</v>
      </c>
      <c r="P1144" s="73">
        <f t="shared" si="193"/>
        <v>0.16052027688815404</v>
      </c>
      <c r="Q1144" s="90">
        <f t="shared" si="194"/>
        <v>5.4179828652263229E-3</v>
      </c>
      <c r="R1144" s="90">
        <f t="shared" si="197"/>
        <v>2.7699999999999999E-2</v>
      </c>
      <c r="S1144" s="74">
        <f t="shared" si="195"/>
        <v>-2.2282017134773676E-2</v>
      </c>
    </row>
    <row r="1145" spans="1:19">
      <c r="A1145" s="88">
        <v>44197</v>
      </c>
      <c r="B1145" s="65">
        <v>-1.01E-2</v>
      </c>
      <c r="C1145" s="65">
        <v>-9.1490879490143378E-3</v>
      </c>
      <c r="D1145" s="65">
        <v>1.1000000000000001E-3</v>
      </c>
      <c r="E1145" s="65">
        <v>2.0416666666666669E-3</v>
      </c>
      <c r="F1145" s="65">
        <v>2.1749999999999999E-3</v>
      </c>
      <c r="G1145" s="89">
        <f t="shared" si="199"/>
        <v>2.1083333333333336E-3</v>
      </c>
      <c r="H1145" s="65">
        <v>2.4250000000000001E-3</v>
      </c>
      <c r="I1145" s="65">
        <f t="shared" si="188"/>
        <v>-1.12E-2</v>
      </c>
      <c r="J1145" s="89">
        <f t="shared" si="198"/>
        <v>-1.2208333333333333E-2</v>
      </c>
      <c r="K1145" s="89">
        <f t="shared" si="198"/>
        <v>-1.1574087949014338E-2</v>
      </c>
      <c r="L1145" s="73">
        <f t="shared" si="189"/>
        <v>0.17253068436532981</v>
      </c>
      <c r="M1145" s="73">
        <f t="shared" si="190"/>
        <v>1.32E-2</v>
      </c>
      <c r="N1145" s="90">
        <f t="shared" si="196"/>
        <v>2.5300000000000003E-2</v>
      </c>
      <c r="O1145" s="74">
        <f t="shared" si="191"/>
        <v>0.15933068436532982</v>
      </c>
      <c r="P1145" s="73">
        <f t="shared" si="193"/>
        <v>0.14723068436532982</v>
      </c>
      <c r="Q1145" s="90">
        <f t="shared" si="194"/>
        <v>-6.5930972916153685E-2</v>
      </c>
      <c r="R1145" s="90">
        <f t="shared" si="197"/>
        <v>2.9100000000000001E-2</v>
      </c>
      <c r="S1145" s="74">
        <f t="shared" si="195"/>
        <v>-9.5030972916153686E-2</v>
      </c>
    </row>
    <row r="1146" spans="1:19">
      <c r="A1146" s="88">
        <v>44228</v>
      </c>
      <c r="B1146" s="65">
        <v>2.76E-2</v>
      </c>
      <c r="C1146" s="65">
        <v>-6.0949635783169254E-2</v>
      </c>
      <c r="D1146" s="65">
        <v>1.1999999999999999E-3</v>
      </c>
      <c r="E1146" s="65">
        <v>2.2500000000000003E-3</v>
      </c>
      <c r="F1146" s="65">
        <v>2.3583333333333334E-3</v>
      </c>
      <c r="G1146" s="89">
        <f t="shared" si="199"/>
        <v>2.304166666666667E-3</v>
      </c>
      <c r="H1146" s="65">
        <v>2.575E-3</v>
      </c>
      <c r="I1146" s="65">
        <f t="shared" si="188"/>
        <v>2.64E-2</v>
      </c>
      <c r="J1146" s="89">
        <f t="shared" si="198"/>
        <v>2.5295833333333333E-2</v>
      </c>
      <c r="K1146" s="89">
        <f t="shared" si="198"/>
        <v>-6.3524635783169248E-2</v>
      </c>
      <c r="L1146" s="73">
        <f t="shared" si="189"/>
        <v>0.31294816525423719</v>
      </c>
      <c r="M1146" s="73">
        <f t="shared" si="190"/>
        <v>1.44E-2</v>
      </c>
      <c r="N1146" s="90">
        <f t="shared" si="196"/>
        <v>2.7650000000000004E-2</v>
      </c>
      <c r="O1146" s="74">
        <f t="shared" si="191"/>
        <v>0.29854816525423716</v>
      </c>
      <c r="P1146" s="73">
        <f t="shared" si="193"/>
        <v>0.28529816525423718</v>
      </c>
      <c r="Q1146" s="90">
        <f t="shared" si="194"/>
        <v>-2.707456297944788E-2</v>
      </c>
      <c r="R1146" s="90">
        <f t="shared" si="197"/>
        <v>3.09E-2</v>
      </c>
      <c r="S1146" s="74">
        <f t="shared" si="195"/>
        <v>-5.7974562979447877E-2</v>
      </c>
    </row>
    <row r="1147" spans="1:19">
      <c r="A1147" s="88">
        <v>44256</v>
      </c>
      <c r="B1147" s="65">
        <v>4.3799999999999999E-2</v>
      </c>
      <c r="C1147" s="65">
        <v>0.10498835014976989</v>
      </c>
      <c r="D1147" s="65">
        <v>1.8E-3</v>
      </c>
      <c r="E1147" s="65">
        <v>2.5333333333333336E-3</v>
      </c>
      <c r="F1147" s="65">
        <v>2.6416666666666667E-3</v>
      </c>
      <c r="G1147" s="89">
        <f t="shared" si="199"/>
        <v>2.5875000000000004E-3</v>
      </c>
      <c r="H1147" s="65">
        <v>2.8666666666666667E-3</v>
      </c>
      <c r="I1147" s="65">
        <f t="shared" si="188"/>
        <v>4.1999999999999996E-2</v>
      </c>
      <c r="J1147" s="89">
        <f t="shared" si="198"/>
        <v>4.1212499999999999E-2</v>
      </c>
      <c r="K1147" s="89">
        <f t="shared" si="198"/>
        <v>0.10212168348310321</v>
      </c>
      <c r="L1147" s="73">
        <f t="shared" si="189"/>
        <v>0.56355424403008891</v>
      </c>
      <c r="M1147" s="73">
        <f t="shared" si="190"/>
        <v>2.1600000000000001E-2</v>
      </c>
      <c r="N1147" s="90">
        <f t="shared" si="196"/>
        <v>3.1050000000000005E-2</v>
      </c>
      <c r="O1147" s="74">
        <f t="shared" si="191"/>
        <v>0.54195424403008896</v>
      </c>
      <c r="P1147" s="73">
        <f t="shared" si="193"/>
        <v>0.53250424403008889</v>
      </c>
      <c r="Q1147" s="90">
        <f t="shared" si="194"/>
        <v>0.1943280764323152</v>
      </c>
      <c r="R1147" s="90">
        <f t="shared" si="197"/>
        <v>3.44E-2</v>
      </c>
      <c r="S1147" s="74">
        <f t="shared" si="195"/>
        <v>0.15992807643231521</v>
      </c>
    </row>
    <row r="1148" spans="1:19">
      <c r="A1148" s="88">
        <v>44287</v>
      </c>
      <c r="B1148" s="65">
        <v>5.3400000000000003E-2</v>
      </c>
      <c r="C1148" s="65">
        <v>4.2771092437836097E-2</v>
      </c>
      <c r="D1148" s="65">
        <v>1.9E-3</v>
      </c>
      <c r="E1148" s="65">
        <v>2.4166666666666668E-3</v>
      </c>
      <c r="F1148" s="65">
        <v>2.5249999999999999E-3</v>
      </c>
      <c r="G1148" s="89">
        <f t="shared" si="199"/>
        <v>2.4708333333333336E-3</v>
      </c>
      <c r="H1148" s="65">
        <v>2.7499999999999998E-3</v>
      </c>
      <c r="I1148" s="65">
        <f t="shared" si="188"/>
        <v>5.1500000000000004E-2</v>
      </c>
      <c r="J1148" s="89">
        <f t="shared" si="198"/>
        <v>5.0929166666666671E-2</v>
      </c>
      <c r="K1148" s="89">
        <f t="shared" si="198"/>
        <v>4.0021092437836095E-2</v>
      </c>
      <c r="L1148" s="73">
        <f t="shared" si="189"/>
        <v>0.45989012645035854</v>
      </c>
      <c r="M1148" s="73">
        <f t="shared" si="190"/>
        <v>2.2800000000000001E-2</v>
      </c>
      <c r="N1148" s="90">
        <f t="shared" si="196"/>
        <v>2.9650000000000003E-2</v>
      </c>
      <c r="O1148" s="74">
        <f t="shared" si="191"/>
        <v>0.43709012645035855</v>
      </c>
      <c r="P1148" s="73">
        <f t="shared" si="193"/>
        <v>0.43024012645035853</v>
      </c>
      <c r="Q1148" s="90">
        <f t="shared" si="194"/>
        <v>0.20645826189458227</v>
      </c>
      <c r="R1148" s="90">
        <f t="shared" si="197"/>
        <v>3.3000000000000002E-2</v>
      </c>
      <c r="S1148" s="74">
        <f t="shared" si="195"/>
        <v>0.17345826189458227</v>
      </c>
    </row>
    <row r="1149" spans="1:19">
      <c r="A1149" s="88">
        <v>44317</v>
      </c>
      <c r="B1149" s="65">
        <v>7.0000000000000001E-3</v>
      </c>
      <c r="C1149" s="65">
        <v>-2.3727991736619838E-2</v>
      </c>
      <c r="D1149" s="65">
        <v>1.8E-3</v>
      </c>
      <c r="E1149" s="65">
        <v>2.4666666666666669E-3</v>
      </c>
      <c r="F1149" s="65">
        <v>2.558333333333333E-3</v>
      </c>
      <c r="G1149" s="89">
        <f t="shared" si="199"/>
        <v>2.5125E-3</v>
      </c>
      <c r="H1149" s="65">
        <v>2.7750000000000001E-3</v>
      </c>
      <c r="I1149" s="65">
        <f t="shared" si="188"/>
        <v>5.1999999999999998E-3</v>
      </c>
      <c r="J1149" s="89">
        <f t="shared" si="198"/>
        <v>4.4875000000000002E-3</v>
      </c>
      <c r="K1149" s="89">
        <f t="shared" si="198"/>
        <v>-2.6502991736619838E-2</v>
      </c>
      <c r="L1149" s="73">
        <f t="shared" si="189"/>
        <v>0.40331171948788769</v>
      </c>
      <c r="M1149" s="73">
        <f t="shared" si="190"/>
        <v>2.1600000000000001E-2</v>
      </c>
      <c r="N1149" s="90">
        <f t="shared" si="196"/>
        <v>3.015E-2</v>
      </c>
      <c r="O1149" s="74">
        <f t="shared" si="191"/>
        <v>0.38171171948788768</v>
      </c>
      <c r="P1149" s="73">
        <f t="shared" si="193"/>
        <v>0.37316171948788768</v>
      </c>
      <c r="Q1149" s="90">
        <f t="shared" si="194"/>
        <v>0.12869033725618473</v>
      </c>
      <c r="R1149" s="90">
        <f t="shared" si="197"/>
        <v>3.3300000000000003E-2</v>
      </c>
      <c r="S1149" s="74">
        <f t="shared" si="195"/>
        <v>9.5390337256184732E-2</v>
      </c>
    </row>
    <row r="1150" spans="1:19">
      <c r="A1150" s="88">
        <v>44348</v>
      </c>
      <c r="B1150" s="65">
        <v>2.3300000000000001E-2</v>
      </c>
      <c r="C1150" s="65">
        <v>-2.1629631904666716E-2</v>
      </c>
      <c r="D1150" s="65">
        <v>1.6999999999999999E-3</v>
      </c>
      <c r="E1150" s="65">
        <v>2.3250000000000002E-3</v>
      </c>
      <c r="F1150" s="65">
        <v>2.4250000000000001E-3</v>
      </c>
      <c r="G1150" s="89">
        <f t="shared" si="199"/>
        <v>2.3750000000000004E-3</v>
      </c>
      <c r="H1150" s="65">
        <v>2.6333333333333334E-3</v>
      </c>
      <c r="I1150" s="65">
        <f t="shared" si="188"/>
        <v>2.1600000000000001E-2</v>
      </c>
      <c r="J1150" s="89">
        <f t="shared" si="198"/>
        <v>2.0924999999999999E-2</v>
      </c>
      <c r="K1150" s="89">
        <f t="shared" si="198"/>
        <v>-2.4262965238000051E-2</v>
      </c>
      <c r="L1150" s="73">
        <f t="shared" si="189"/>
        <v>0.40798988386307999</v>
      </c>
      <c r="M1150" s="73">
        <f t="shared" si="190"/>
        <v>2.0399999999999998E-2</v>
      </c>
      <c r="N1150" s="90">
        <f t="shared" si="196"/>
        <v>2.8500000000000004E-2</v>
      </c>
      <c r="O1150" s="74">
        <f t="shared" si="191"/>
        <v>0.38758988386308002</v>
      </c>
      <c r="P1150" s="73">
        <f t="shared" si="193"/>
        <v>0.37948988386307997</v>
      </c>
      <c r="Q1150" s="90">
        <f t="shared" si="194"/>
        <v>0.1581490415960467</v>
      </c>
      <c r="R1150" s="90">
        <f t="shared" si="197"/>
        <v>3.1600000000000003E-2</v>
      </c>
      <c r="S1150" s="74">
        <f t="shared" si="195"/>
        <v>0.12654904159604669</v>
      </c>
    </row>
    <row r="1151" spans="1:19">
      <c r="A1151" s="88">
        <v>44378</v>
      </c>
      <c r="B1151" s="65">
        <v>2.3800000000000002E-2</v>
      </c>
      <c r="C1151" s="65">
        <v>3.8580129254477007E-2</v>
      </c>
      <c r="D1151" s="65">
        <v>1.6000000000000001E-3</v>
      </c>
      <c r="E1151" s="65">
        <v>2.1416666666666663E-3</v>
      </c>
      <c r="F1151" s="65">
        <v>2.2583333333333331E-3</v>
      </c>
      <c r="G1151" s="89">
        <f t="shared" si="199"/>
        <v>2.1999999999999997E-3</v>
      </c>
      <c r="H1151" s="65">
        <v>2.4583333333333336E-3</v>
      </c>
      <c r="I1151" s="65">
        <f t="shared" si="188"/>
        <v>2.2200000000000001E-2</v>
      </c>
      <c r="J1151" s="89">
        <f t="shared" si="198"/>
        <v>2.1600000000000001E-2</v>
      </c>
      <c r="K1151" s="89">
        <f t="shared" si="198"/>
        <v>3.6121795921143673E-2</v>
      </c>
      <c r="L1151" s="73">
        <f t="shared" si="189"/>
        <v>0.36453998778779018</v>
      </c>
      <c r="M1151" s="73">
        <f t="shared" si="190"/>
        <v>1.9200000000000002E-2</v>
      </c>
      <c r="N1151" s="90">
        <f t="shared" si="196"/>
        <v>2.6399999999999996E-2</v>
      </c>
      <c r="O1151" s="74">
        <f t="shared" si="191"/>
        <v>0.34533998778779018</v>
      </c>
      <c r="P1151" s="73">
        <f t="shared" si="193"/>
        <v>0.3381399877877902</v>
      </c>
      <c r="Q1151" s="90">
        <f t="shared" si="194"/>
        <v>0.11563723952427551</v>
      </c>
      <c r="R1151" s="90">
        <f t="shared" si="197"/>
        <v>2.9500000000000005E-2</v>
      </c>
      <c r="S1151" s="74">
        <f t="shared" si="195"/>
        <v>8.6137239524275516E-2</v>
      </c>
    </row>
    <row r="1152" spans="1:19">
      <c r="A1152" s="88">
        <v>44409</v>
      </c>
      <c r="B1152" s="65">
        <v>3.04E-2</v>
      </c>
      <c r="C1152" s="65">
        <v>3.9754994769648354E-2</v>
      </c>
      <c r="D1152" s="65">
        <v>1.5E-3</v>
      </c>
      <c r="E1152" s="65">
        <v>2.1250000000000002E-3</v>
      </c>
      <c r="F1152" s="65">
        <v>2.2750000000000001E-3</v>
      </c>
      <c r="G1152" s="89">
        <f t="shared" si="199"/>
        <v>2.2000000000000001E-3</v>
      </c>
      <c r="H1152" s="65">
        <v>2.4583333333333336E-3</v>
      </c>
      <c r="I1152" s="65">
        <f t="shared" si="188"/>
        <v>2.8899999999999999E-2</v>
      </c>
      <c r="J1152" s="89">
        <f t="shared" si="198"/>
        <v>2.8199999999999999E-2</v>
      </c>
      <c r="K1152" s="89">
        <f t="shared" si="198"/>
        <v>3.7296661436315021E-2</v>
      </c>
      <c r="L1152" s="73">
        <f t="shared" si="189"/>
        <v>0.3117100507664321</v>
      </c>
      <c r="M1152" s="73">
        <f t="shared" si="190"/>
        <v>1.8000000000000002E-2</v>
      </c>
      <c r="N1152" s="90">
        <f t="shared" si="196"/>
        <v>2.64E-2</v>
      </c>
      <c r="O1152" s="74">
        <f t="shared" si="191"/>
        <v>0.29371005076643208</v>
      </c>
      <c r="P1152" s="73">
        <f t="shared" si="193"/>
        <v>0.28531005076643212</v>
      </c>
      <c r="Q1152" s="90">
        <f t="shared" si="194"/>
        <v>0.19156106269542938</v>
      </c>
      <c r="R1152" s="90">
        <f t="shared" si="197"/>
        <v>2.9500000000000005E-2</v>
      </c>
      <c r="S1152" s="74">
        <f t="shared" si="195"/>
        <v>0.16206106269542939</v>
      </c>
    </row>
    <row r="1153" spans="1:19">
      <c r="A1153" s="88">
        <v>44440</v>
      </c>
      <c r="B1153" s="65">
        <v>-4.65E-2</v>
      </c>
      <c r="C1153" s="65">
        <v>-6.1694618844009501E-2</v>
      </c>
      <c r="D1153" s="65">
        <v>1.4E-3</v>
      </c>
      <c r="E1153" s="65">
        <v>2.1083333333333332E-3</v>
      </c>
      <c r="F1153" s="65">
        <v>2.2750000000000001E-3</v>
      </c>
      <c r="G1153" s="89">
        <f t="shared" si="199"/>
        <v>2.1916666666666664E-3</v>
      </c>
      <c r="H1153" s="65">
        <v>2.4666666666666669E-3</v>
      </c>
      <c r="I1153" s="65">
        <f t="shared" si="188"/>
        <v>-4.7899999999999998E-2</v>
      </c>
      <c r="J1153" s="89">
        <f t="shared" ref="J1153:K1156" si="200">B1153-G1153</f>
        <v>-4.8691666666666668E-2</v>
      </c>
      <c r="K1153" s="89">
        <f t="shared" si="200"/>
        <v>-6.4161285510676166E-2</v>
      </c>
      <c r="L1153" s="73">
        <f t="shared" si="189"/>
        <v>0.30012009709541876</v>
      </c>
      <c r="M1153" s="73">
        <f t="shared" si="190"/>
        <v>1.6799999999999999E-2</v>
      </c>
      <c r="N1153" s="90">
        <f t="shared" si="196"/>
        <v>2.6299999999999997E-2</v>
      </c>
      <c r="O1153" s="74">
        <f t="shared" si="191"/>
        <v>0.28332009709541878</v>
      </c>
      <c r="P1153" s="73">
        <f t="shared" si="193"/>
        <v>0.27382009709541877</v>
      </c>
      <c r="Q1153" s="90">
        <f t="shared" si="194"/>
        <v>0.10565527076237213</v>
      </c>
      <c r="R1153" s="90">
        <f t="shared" si="197"/>
        <v>2.9600000000000001E-2</v>
      </c>
      <c r="S1153" s="74">
        <f t="shared" si="195"/>
        <v>7.6055270762372132E-2</v>
      </c>
    </row>
    <row r="1154" spans="1:19">
      <c r="A1154" s="88">
        <v>44470</v>
      </c>
      <c r="B1154" s="65">
        <v>7.0099999999999996E-2</v>
      </c>
      <c r="C1154" s="65">
        <v>4.7338249999999998E-2</v>
      </c>
      <c r="D1154" s="65">
        <v>1.5E-3</v>
      </c>
      <c r="E1154" s="65">
        <v>2.2333333333333337E-3</v>
      </c>
      <c r="F1154" s="65">
        <v>2.3833333333333332E-3</v>
      </c>
      <c r="G1154" s="89">
        <f t="shared" si="199"/>
        <v>2.3083333333333332E-3</v>
      </c>
      <c r="H1154" s="65">
        <v>2.575E-3</v>
      </c>
      <c r="I1154" s="65">
        <f t="shared" si="188"/>
        <v>6.8599999999999994E-2</v>
      </c>
      <c r="J1154" s="89">
        <f t="shared" si="200"/>
        <v>6.7791666666666667E-2</v>
      </c>
      <c r="K1154" s="89">
        <f t="shared" si="200"/>
        <v>4.4763249999999997E-2</v>
      </c>
      <c r="L1154" s="73">
        <f t="shared" si="189"/>
        <v>0.4292772918654284</v>
      </c>
      <c r="M1154" s="73">
        <f t="shared" si="190"/>
        <v>1.8000000000000002E-2</v>
      </c>
      <c r="N1154" s="90">
        <f t="shared" si="196"/>
        <v>2.7699999999999999E-2</v>
      </c>
      <c r="O1154" s="74">
        <f t="shared" si="191"/>
        <v>0.41127729186542838</v>
      </c>
      <c r="P1154" s="73">
        <f t="shared" si="193"/>
        <v>0.4015772918654284</v>
      </c>
      <c r="Q1154" s="90">
        <f t="shared" si="194"/>
        <v>0.1024149385097457</v>
      </c>
      <c r="R1154" s="90">
        <f t="shared" si="197"/>
        <v>3.09E-2</v>
      </c>
      <c r="S1154" s="74">
        <f t="shared" si="195"/>
        <v>7.1514938509745704E-2</v>
      </c>
    </row>
    <row r="1155" spans="1:19">
      <c r="A1155" s="88">
        <v>44501</v>
      </c>
      <c r="B1155" s="65">
        <v>-6.8999999999999999E-3</v>
      </c>
      <c r="C1155" s="65">
        <v>-1.6393896390234163E-2</v>
      </c>
      <c r="D1155" s="65">
        <v>1.6999999999999999E-3</v>
      </c>
      <c r="E1155" s="65">
        <v>2.1833333333333336E-3</v>
      </c>
      <c r="F1155" s="65">
        <v>2.3083333333333332E-3</v>
      </c>
      <c r="G1155" s="89">
        <f t="shared" si="199"/>
        <v>2.2458333333333332E-3</v>
      </c>
      <c r="H1155" s="65">
        <v>2.5166666666666666E-3</v>
      </c>
      <c r="I1155" s="65">
        <f t="shared" si="188"/>
        <v>-8.6E-3</v>
      </c>
      <c r="J1155" s="89">
        <f t="shared" si="200"/>
        <v>-9.1458333333333322E-3</v>
      </c>
      <c r="K1155" s="89">
        <f t="shared" si="200"/>
        <v>-1.891056305690083E-2</v>
      </c>
      <c r="L1155" s="73">
        <f t="shared" si="189"/>
        <v>0.27932877742366591</v>
      </c>
      <c r="M1155" s="73">
        <f t="shared" si="190"/>
        <v>2.0399999999999998E-2</v>
      </c>
      <c r="N1155" s="90">
        <f t="shared" si="196"/>
        <v>2.6949999999999998E-2</v>
      </c>
      <c r="O1155" s="74">
        <f t="shared" si="191"/>
        <v>0.25892877742366593</v>
      </c>
      <c r="P1155" s="73">
        <f t="shared" si="193"/>
        <v>0.25237877742366593</v>
      </c>
      <c r="Q1155" s="90">
        <f t="shared" si="194"/>
        <v>7.6427862033716432E-2</v>
      </c>
      <c r="R1155" s="90">
        <f t="shared" si="197"/>
        <v>3.0199999999999998E-2</v>
      </c>
      <c r="S1155" s="74">
        <f t="shared" si="195"/>
        <v>4.6227862033716434E-2</v>
      </c>
    </row>
    <row r="1156" spans="1:19">
      <c r="A1156" s="88">
        <v>44531</v>
      </c>
      <c r="B1156" s="65">
        <v>4.48E-2</v>
      </c>
      <c r="C1156" s="65">
        <v>9.6216364270722721E-2</v>
      </c>
      <c r="D1156" s="65">
        <v>1.5E-3</v>
      </c>
      <c r="E1156" s="65">
        <v>2.2000000000000001E-3</v>
      </c>
      <c r="F1156" s="65">
        <v>2.3083333333333332E-3</v>
      </c>
      <c r="G1156" s="89">
        <f t="shared" si="199"/>
        <v>2.2541666666666665E-3</v>
      </c>
      <c r="H1156" s="65">
        <v>2.5333333333333336E-3</v>
      </c>
      <c r="I1156" s="65">
        <f t="shared" si="188"/>
        <v>4.3299999999999998E-2</v>
      </c>
      <c r="J1156" s="89">
        <f t="shared" si="200"/>
        <v>4.2545833333333331E-2</v>
      </c>
      <c r="K1156" s="89">
        <f t="shared" si="200"/>
        <v>9.3683030937389389E-2</v>
      </c>
      <c r="L1156" s="73">
        <f t="shared" si="189"/>
        <v>0.28721370055108419</v>
      </c>
      <c r="M1156" s="73">
        <f t="shared" si="190"/>
        <v>1.8000000000000002E-2</v>
      </c>
      <c r="N1156" s="90">
        <f t="shared" si="196"/>
        <v>2.7049999999999998E-2</v>
      </c>
      <c r="O1156" s="74">
        <f t="shared" si="191"/>
        <v>0.26921370055108418</v>
      </c>
      <c r="P1156" s="73">
        <f t="shared" si="193"/>
        <v>0.26016370055108418</v>
      </c>
      <c r="Q1156" s="90">
        <f t="shared" si="194"/>
        <v>0.171757391388492</v>
      </c>
      <c r="R1156" s="90">
        <f t="shared" si="197"/>
        <v>3.0400000000000003E-2</v>
      </c>
      <c r="S1156" s="74">
        <f t="shared" si="195"/>
        <v>0.14135739138849199</v>
      </c>
    </row>
  </sheetData>
  <mergeCells count="1">
    <mergeCell ref="I1:J3"/>
  </mergeCells>
  <pageMargins left="0.7" right="0.7" top="0.75" bottom="0.75" header="0.3" footer="0.3"/>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3166-453C-4356-BE4A-31865100E25A}">
  <sheetPr codeName="Sheet12"/>
  <dimension ref="A1:W1192"/>
  <sheetViews>
    <sheetView zoomScale="85" zoomScaleNormal="85" workbookViewId="0">
      <pane ySplit="1" topLeftCell="A1154" activePane="bottomLeft" state="frozen"/>
      <selection activeCell="B1162" sqref="B1162"/>
      <selection pane="bottomLeft" activeCell="K1192" sqref="K1192"/>
    </sheetView>
  </sheetViews>
  <sheetFormatPr defaultColWidth="9" defaultRowHeight="15.75"/>
  <cols>
    <col min="1" max="1" width="26" style="54" bestFit="1" customWidth="1"/>
    <col min="2" max="4" width="13.28515625" style="54" bestFit="1" customWidth="1"/>
    <col min="5" max="7" width="13.28515625" style="54" customWidth="1"/>
    <col min="8" max="8" width="14.85546875" style="54" customWidth="1"/>
    <col min="9" max="9" width="13.28515625" style="54" customWidth="1"/>
    <col min="10" max="10" width="17" style="54" customWidth="1"/>
    <col min="11" max="13" width="9" style="54"/>
    <col min="14" max="14" width="10" style="54" bestFit="1" customWidth="1"/>
    <col min="15" max="16384" width="9" style="54"/>
  </cols>
  <sheetData>
    <row r="1" spans="1:23" ht="16.5" thickBot="1">
      <c r="B1" s="272" t="s">
        <v>109</v>
      </c>
      <c r="C1" s="273" t="s">
        <v>110</v>
      </c>
      <c r="D1" s="273" t="s">
        <v>111</v>
      </c>
      <c r="E1" s="273" t="s">
        <v>2860</v>
      </c>
      <c r="F1" s="273" t="s">
        <v>112</v>
      </c>
      <c r="G1" s="273" t="s">
        <v>2680</v>
      </c>
      <c r="H1" s="56" t="s">
        <v>1227</v>
      </c>
      <c r="I1" s="56" t="s">
        <v>1226</v>
      </c>
      <c r="J1" s="57" t="s">
        <v>1225</v>
      </c>
    </row>
    <row r="2" spans="1:23">
      <c r="B2" s="54" t="s">
        <v>3061</v>
      </c>
      <c r="C2" s="54" t="s">
        <v>3062</v>
      </c>
      <c r="D2" s="54" t="s">
        <v>3063</v>
      </c>
      <c r="E2" s="54" t="s">
        <v>3064</v>
      </c>
      <c r="F2" s="54" t="s">
        <v>3065</v>
      </c>
      <c r="G2" s="54" t="s">
        <v>3066</v>
      </c>
      <c r="H2" s="54" t="s">
        <v>3068</v>
      </c>
      <c r="I2" s="54" t="s">
        <v>3069</v>
      </c>
      <c r="J2" s="54" t="s">
        <v>3070</v>
      </c>
    </row>
    <row r="3" spans="1:23">
      <c r="B3" s="54" t="s">
        <v>3067</v>
      </c>
      <c r="C3" s="54" t="s">
        <v>3067</v>
      </c>
      <c r="D3" s="54" t="s">
        <v>3067</v>
      </c>
      <c r="E3" s="54" t="s">
        <v>3067</v>
      </c>
      <c r="F3" s="54" t="s">
        <v>3067</v>
      </c>
      <c r="G3" s="54" t="s">
        <v>3067</v>
      </c>
      <c r="H3" s="54" t="s">
        <v>3067</v>
      </c>
      <c r="I3" s="54" t="s">
        <v>3067</v>
      </c>
      <c r="J3" s="54" t="s">
        <v>3067</v>
      </c>
    </row>
    <row r="4" spans="1:23" ht="16.5" thickBot="1"/>
    <row r="5" spans="1:23">
      <c r="A5" s="54" t="s">
        <v>1224</v>
      </c>
      <c r="B5" s="177"/>
      <c r="C5" s="178"/>
      <c r="D5" s="178"/>
      <c r="E5" s="178"/>
      <c r="F5" s="178"/>
      <c r="G5" s="178"/>
      <c r="H5" s="179">
        <v>1.2535482069544501E-3</v>
      </c>
      <c r="I5" s="179"/>
      <c r="J5" s="180"/>
      <c r="L5" s="12"/>
      <c r="M5" s="12"/>
      <c r="N5" s="12"/>
      <c r="O5" s="12"/>
      <c r="P5" s="12"/>
      <c r="Q5" s="12"/>
      <c r="R5" s="12"/>
      <c r="S5" s="12"/>
      <c r="T5" s="12"/>
      <c r="U5" s="12"/>
      <c r="V5" s="12"/>
      <c r="W5" s="12"/>
    </row>
    <row r="6" spans="1:23">
      <c r="A6" s="54" t="s">
        <v>1223</v>
      </c>
      <c r="B6" s="261"/>
      <c r="C6" s="262"/>
      <c r="D6" s="262"/>
      <c r="E6" s="262"/>
      <c r="F6" s="262"/>
      <c r="G6" s="262"/>
      <c r="H6" s="263">
        <v>1.1546025084102499E-3</v>
      </c>
      <c r="I6" s="263"/>
      <c r="J6" s="264"/>
      <c r="L6" s="12"/>
      <c r="M6" s="12"/>
      <c r="N6" s="12"/>
      <c r="O6" s="12"/>
      <c r="P6" s="12"/>
      <c r="Q6" s="12"/>
      <c r="R6" s="12"/>
      <c r="S6" s="12"/>
      <c r="T6" s="12"/>
      <c r="U6" s="12"/>
      <c r="V6" s="12"/>
      <c r="W6" s="12"/>
    </row>
    <row r="7" spans="1:23">
      <c r="A7" s="54" t="s">
        <v>1222</v>
      </c>
      <c r="B7" s="261"/>
      <c r="C7" s="262"/>
      <c r="D7" s="262"/>
      <c r="E7" s="262"/>
      <c r="F7" s="262"/>
      <c r="G7" s="262"/>
      <c r="H7" s="263">
        <v>1.32937791891644E-3</v>
      </c>
      <c r="I7" s="265"/>
      <c r="J7" s="266"/>
      <c r="L7" s="12"/>
      <c r="M7" s="12"/>
      <c r="N7" s="12"/>
      <c r="O7" s="12"/>
      <c r="P7" s="12"/>
      <c r="Q7" s="12"/>
      <c r="R7" s="12"/>
      <c r="S7" s="12"/>
      <c r="T7" s="12"/>
      <c r="U7" s="12"/>
      <c r="V7" s="12"/>
      <c r="W7" s="12"/>
    </row>
    <row r="8" spans="1:23">
      <c r="A8" s="54" t="s">
        <v>1221</v>
      </c>
      <c r="B8" s="261"/>
      <c r="C8" s="262"/>
      <c r="D8" s="262"/>
      <c r="E8" s="262"/>
      <c r="F8" s="262"/>
      <c r="G8" s="262"/>
      <c r="H8" s="263">
        <v>1.75813846862506E-3</v>
      </c>
      <c r="I8" s="265"/>
      <c r="J8" s="266"/>
      <c r="L8" s="12"/>
      <c r="M8" s="12"/>
      <c r="N8" s="12"/>
      <c r="O8" s="12"/>
      <c r="P8" s="12"/>
      <c r="Q8" s="12"/>
      <c r="R8" s="12"/>
      <c r="S8" s="12"/>
      <c r="T8" s="12"/>
      <c r="U8" s="12"/>
      <c r="V8" s="12"/>
      <c r="W8" s="12"/>
    </row>
    <row r="9" spans="1:23">
      <c r="A9" s="54" t="s">
        <v>1220</v>
      </c>
      <c r="B9" s="261"/>
      <c r="C9" s="262"/>
      <c r="D9" s="262"/>
      <c r="E9" s="262"/>
      <c r="F9" s="262"/>
      <c r="G9" s="262"/>
      <c r="H9" s="263">
        <v>1.60021832672548E-3</v>
      </c>
      <c r="I9" s="265"/>
      <c r="J9" s="266"/>
      <c r="L9" s="12"/>
      <c r="M9" s="12"/>
      <c r="N9" s="12"/>
      <c r="O9" s="12"/>
      <c r="P9" s="12"/>
      <c r="Q9" s="12"/>
      <c r="R9" s="12"/>
      <c r="S9" s="12"/>
      <c r="T9" s="12"/>
      <c r="U9" s="12"/>
      <c r="V9" s="12"/>
      <c r="W9" s="12"/>
    </row>
    <row r="10" spans="1:23">
      <c r="A10" s="54" t="s">
        <v>1219</v>
      </c>
      <c r="B10" s="261"/>
      <c r="C10" s="262"/>
      <c r="D10" s="262"/>
      <c r="E10" s="262"/>
      <c r="F10" s="262"/>
      <c r="G10" s="262"/>
      <c r="H10" s="263">
        <v>1.44671196799182E-3</v>
      </c>
      <c r="I10" s="265"/>
      <c r="J10" s="266"/>
      <c r="L10" s="12"/>
      <c r="M10" s="12"/>
      <c r="N10" s="12"/>
      <c r="O10" s="12"/>
      <c r="P10" s="12"/>
      <c r="Q10" s="12"/>
      <c r="R10" s="12"/>
      <c r="S10" s="12"/>
      <c r="T10" s="12"/>
      <c r="U10" s="12"/>
      <c r="V10" s="12"/>
      <c r="W10" s="12"/>
    </row>
    <row r="11" spans="1:23">
      <c r="A11" s="54" t="s">
        <v>1218</v>
      </c>
      <c r="B11" s="261"/>
      <c r="C11" s="262"/>
      <c r="D11" s="262"/>
      <c r="E11" s="262"/>
      <c r="F11" s="262"/>
      <c r="G11" s="262"/>
      <c r="H11" s="263">
        <v>1.4950942341493501E-3</v>
      </c>
      <c r="I11" s="265"/>
      <c r="J11" s="266"/>
      <c r="L11" s="12"/>
      <c r="M11" s="12"/>
      <c r="N11" s="12"/>
      <c r="O11" s="12"/>
      <c r="P11" s="12"/>
      <c r="Q11" s="12"/>
      <c r="R11" s="12"/>
      <c r="S11" s="12"/>
      <c r="T11" s="12"/>
      <c r="U11" s="12"/>
      <c r="V11" s="12"/>
      <c r="W11" s="12"/>
    </row>
    <row r="12" spans="1:23">
      <c r="A12" s="54" t="s">
        <v>1217</v>
      </c>
      <c r="B12" s="261"/>
      <c r="C12" s="262"/>
      <c r="D12" s="262"/>
      <c r="E12" s="262"/>
      <c r="F12" s="262"/>
      <c r="G12" s="262"/>
      <c r="H12" s="263">
        <v>1.5578179929539001E-3</v>
      </c>
      <c r="I12" s="265"/>
      <c r="J12" s="266"/>
      <c r="L12" s="12"/>
      <c r="M12" s="12"/>
      <c r="N12" s="12"/>
      <c r="O12" s="12"/>
      <c r="P12" s="12"/>
      <c r="Q12" s="12"/>
      <c r="R12" s="12"/>
      <c r="S12" s="12"/>
      <c r="T12" s="12"/>
      <c r="U12" s="12"/>
      <c r="V12" s="12"/>
      <c r="W12" s="12"/>
    </row>
    <row r="13" spans="1:23">
      <c r="A13" s="54" t="s">
        <v>1216</v>
      </c>
      <c r="B13" s="261"/>
      <c r="C13" s="262"/>
      <c r="D13" s="262"/>
      <c r="E13" s="262"/>
      <c r="F13" s="262"/>
      <c r="G13" s="262"/>
      <c r="H13" s="263">
        <v>1.4356873944034699E-3</v>
      </c>
      <c r="I13" s="265"/>
      <c r="J13" s="266"/>
      <c r="L13" s="12"/>
      <c r="M13" s="12"/>
      <c r="N13" s="12"/>
      <c r="O13" s="12"/>
      <c r="P13" s="12"/>
      <c r="Q13" s="12"/>
      <c r="R13" s="12"/>
      <c r="S13" s="12"/>
      <c r="T13" s="12"/>
      <c r="U13" s="12"/>
      <c r="V13" s="12"/>
      <c r="W13" s="12"/>
    </row>
    <row r="14" spans="1:23">
      <c r="A14" s="54" t="s">
        <v>1215</v>
      </c>
      <c r="B14" s="261"/>
      <c r="C14" s="262"/>
      <c r="D14" s="262"/>
      <c r="E14" s="262"/>
      <c r="F14" s="262"/>
      <c r="G14" s="262"/>
      <c r="H14" s="263">
        <v>1.33930056752959E-3</v>
      </c>
      <c r="I14" s="265"/>
      <c r="J14" s="266"/>
      <c r="L14" s="12"/>
      <c r="M14" s="12"/>
      <c r="N14" s="12"/>
      <c r="O14" s="12"/>
      <c r="P14" s="12"/>
      <c r="Q14" s="12"/>
      <c r="R14" s="12"/>
      <c r="S14" s="12"/>
      <c r="T14" s="12"/>
      <c r="U14" s="12"/>
      <c r="V14" s="12"/>
      <c r="W14" s="12"/>
    </row>
    <row r="15" spans="1:23">
      <c r="A15" s="54" t="s">
        <v>1214</v>
      </c>
      <c r="B15" s="261"/>
      <c r="C15" s="262"/>
      <c r="D15" s="262"/>
      <c r="E15" s="262"/>
      <c r="F15" s="262"/>
      <c r="G15" s="262"/>
      <c r="H15" s="263">
        <v>1.38327817252538E-3</v>
      </c>
      <c r="I15" s="265"/>
      <c r="J15" s="266"/>
      <c r="L15" s="12"/>
      <c r="M15" s="12"/>
      <c r="N15" s="12"/>
      <c r="O15" s="12"/>
      <c r="P15" s="12"/>
      <c r="Q15" s="12"/>
      <c r="R15" s="12"/>
      <c r="S15" s="12"/>
      <c r="T15" s="12"/>
      <c r="U15" s="12"/>
      <c r="V15" s="12"/>
      <c r="W15" s="12"/>
    </row>
    <row r="16" spans="1:23">
      <c r="A16" s="54" t="s">
        <v>1213</v>
      </c>
      <c r="B16" s="261"/>
      <c r="C16" s="262"/>
      <c r="D16" s="262"/>
      <c r="E16" s="262"/>
      <c r="F16" s="262"/>
      <c r="G16" s="262"/>
      <c r="H16" s="263">
        <v>1.3525739330294299E-3</v>
      </c>
      <c r="I16" s="265"/>
      <c r="J16" s="266"/>
      <c r="L16" s="12"/>
      <c r="M16" s="12"/>
      <c r="N16" s="12"/>
      <c r="O16" s="12"/>
      <c r="P16" s="12"/>
      <c r="Q16" s="12"/>
      <c r="R16" s="12"/>
      <c r="S16" s="12"/>
      <c r="T16" s="12"/>
      <c r="U16" s="12"/>
      <c r="V16" s="12"/>
      <c r="W16" s="12"/>
    </row>
    <row r="17" spans="1:23">
      <c r="A17" s="54" t="s">
        <v>1212</v>
      </c>
      <c r="B17" s="261"/>
      <c r="C17" s="262"/>
      <c r="D17" s="262"/>
      <c r="E17" s="262"/>
      <c r="F17" s="262"/>
      <c r="G17" s="262"/>
      <c r="H17" s="263">
        <v>1.2499109340126399E-3</v>
      </c>
      <c r="I17" s="265"/>
      <c r="J17" s="266"/>
      <c r="L17" s="12"/>
      <c r="M17" s="12"/>
      <c r="N17" s="12"/>
      <c r="O17" s="12"/>
      <c r="P17" s="12"/>
      <c r="Q17" s="12"/>
      <c r="R17" s="12"/>
      <c r="S17" s="12"/>
      <c r="T17" s="12"/>
      <c r="U17" s="12"/>
      <c r="V17" s="12"/>
      <c r="W17" s="12"/>
    </row>
    <row r="18" spans="1:23">
      <c r="A18" s="54" t="s">
        <v>1211</v>
      </c>
      <c r="B18" s="261"/>
      <c r="C18" s="262"/>
      <c r="D18" s="262"/>
      <c r="E18" s="262"/>
      <c r="F18" s="262"/>
      <c r="G18" s="262"/>
      <c r="H18" s="263">
        <v>1.2344337008200999E-3</v>
      </c>
      <c r="I18" s="265"/>
      <c r="J18" s="266"/>
      <c r="L18" s="12"/>
      <c r="M18" s="12"/>
      <c r="N18" s="12"/>
      <c r="O18" s="12"/>
      <c r="P18" s="12"/>
      <c r="Q18" s="12"/>
      <c r="R18" s="12"/>
      <c r="S18" s="12"/>
      <c r="T18" s="12"/>
      <c r="U18" s="12"/>
      <c r="V18" s="12"/>
      <c r="W18" s="12"/>
    </row>
    <row r="19" spans="1:23">
      <c r="A19" s="54" t="s">
        <v>1210</v>
      </c>
      <c r="B19" s="261"/>
      <c r="C19" s="262"/>
      <c r="D19" s="262"/>
      <c r="E19" s="262"/>
      <c r="F19" s="262"/>
      <c r="G19" s="262"/>
      <c r="H19" s="263">
        <v>1.4234978875918001E-3</v>
      </c>
      <c r="I19" s="265"/>
      <c r="J19" s="266"/>
      <c r="L19" s="12"/>
      <c r="M19" s="12"/>
      <c r="N19" s="12"/>
      <c r="O19" s="12"/>
      <c r="P19" s="12"/>
      <c r="Q19" s="12"/>
      <c r="R19" s="12"/>
      <c r="S19" s="12"/>
      <c r="T19" s="12"/>
      <c r="U19" s="12"/>
      <c r="V19" s="12"/>
      <c r="W19" s="12"/>
    </row>
    <row r="20" spans="1:23">
      <c r="A20" s="54" t="s">
        <v>1209</v>
      </c>
      <c r="B20" s="261"/>
      <c r="C20" s="262"/>
      <c r="D20" s="262"/>
      <c r="E20" s="262"/>
      <c r="F20" s="262"/>
      <c r="G20" s="262"/>
      <c r="H20" s="263">
        <v>1.2882195098389501E-3</v>
      </c>
      <c r="I20" s="265"/>
      <c r="J20" s="266"/>
      <c r="L20" s="12"/>
      <c r="M20" s="12"/>
      <c r="N20" s="12"/>
      <c r="O20" s="12"/>
      <c r="P20" s="12"/>
      <c r="Q20" s="12"/>
      <c r="R20" s="12"/>
      <c r="S20" s="12"/>
      <c r="T20" s="12"/>
      <c r="U20" s="12"/>
      <c r="V20" s="12"/>
      <c r="W20" s="12"/>
    </row>
    <row r="21" spans="1:23">
      <c r="A21" s="54" t="s">
        <v>1208</v>
      </c>
      <c r="B21" s="261"/>
      <c r="C21" s="262"/>
      <c r="D21" s="262"/>
      <c r="E21" s="262"/>
      <c r="F21" s="262"/>
      <c r="G21" s="262"/>
      <c r="H21" s="263">
        <v>1.20040497169373E-3</v>
      </c>
      <c r="I21" s="265"/>
      <c r="J21" s="266"/>
      <c r="L21" s="12"/>
      <c r="M21" s="12"/>
      <c r="N21" s="12"/>
      <c r="O21" s="12"/>
      <c r="P21" s="12"/>
      <c r="Q21" s="12"/>
      <c r="R21" s="12"/>
      <c r="S21" s="12"/>
      <c r="T21" s="12"/>
      <c r="U21" s="12"/>
      <c r="V21" s="12"/>
      <c r="W21" s="12"/>
    </row>
    <row r="22" spans="1:23">
      <c r="A22" s="54" t="s">
        <v>1207</v>
      </c>
      <c r="B22" s="261"/>
      <c r="C22" s="262"/>
      <c r="D22" s="262"/>
      <c r="E22" s="262"/>
      <c r="F22" s="262"/>
      <c r="G22" s="262"/>
      <c r="H22" s="263">
        <v>1.4882475524241601E-3</v>
      </c>
      <c r="I22" s="265"/>
      <c r="J22" s="266"/>
      <c r="L22" s="12"/>
      <c r="M22" s="12"/>
      <c r="N22" s="12"/>
      <c r="O22" s="12"/>
      <c r="P22" s="12"/>
      <c r="Q22" s="12"/>
      <c r="R22" s="12"/>
      <c r="S22" s="12"/>
      <c r="T22" s="12"/>
      <c r="U22" s="12"/>
      <c r="V22" s="12"/>
      <c r="W22" s="12"/>
    </row>
    <row r="23" spans="1:23">
      <c r="A23" s="54" t="s">
        <v>1206</v>
      </c>
      <c r="B23" s="261"/>
      <c r="C23" s="262"/>
      <c r="D23" s="262"/>
      <c r="E23" s="262"/>
      <c r="F23" s="262"/>
      <c r="G23" s="262"/>
      <c r="H23" s="263">
        <v>1.3665938806320299E-3</v>
      </c>
      <c r="I23" s="265"/>
      <c r="J23" s="266"/>
      <c r="L23" s="12"/>
      <c r="M23" s="12"/>
      <c r="N23" s="12"/>
      <c r="O23" s="12"/>
      <c r="P23" s="12"/>
      <c r="Q23" s="12"/>
      <c r="R23" s="12"/>
      <c r="S23" s="12"/>
      <c r="T23" s="12"/>
      <c r="U23" s="12"/>
      <c r="V23" s="12"/>
      <c r="W23" s="12"/>
    </row>
    <row r="24" spans="1:23">
      <c r="A24" s="54" t="s">
        <v>1205</v>
      </c>
      <c r="B24" s="261"/>
      <c r="C24" s="262"/>
      <c r="D24" s="262"/>
      <c r="E24" s="262"/>
      <c r="F24" s="262"/>
      <c r="G24" s="262"/>
      <c r="H24" s="263">
        <v>1.71267416813809E-3</v>
      </c>
      <c r="I24" s="265"/>
      <c r="J24" s="266"/>
      <c r="L24" s="12"/>
      <c r="M24" s="12"/>
      <c r="N24" s="12"/>
      <c r="O24" s="12"/>
      <c r="P24" s="12"/>
      <c r="Q24" s="12"/>
      <c r="R24" s="12"/>
      <c r="S24" s="12"/>
      <c r="T24" s="12"/>
      <c r="U24" s="12"/>
      <c r="V24" s="12"/>
      <c r="W24" s="12"/>
    </row>
    <row r="25" spans="1:23">
      <c r="A25" s="54" t="s">
        <v>1204</v>
      </c>
      <c r="B25" s="261"/>
      <c r="C25" s="262"/>
      <c r="D25" s="262"/>
      <c r="E25" s="262"/>
      <c r="F25" s="262"/>
      <c r="G25" s="262"/>
      <c r="H25" s="263">
        <v>1.77075427049495E-3</v>
      </c>
      <c r="I25" s="265"/>
      <c r="J25" s="266"/>
      <c r="L25" s="12"/>
      <c r="M25" s="12"/>
      <c r="N25" s="12"/>
      <c r="O25" s="12"/>
      <c r="P25" s="12"/>
      <c r="Q25" s="12"/>
      <c r="R25" s="12"/>
      <c r="S25" s="12"/>
      <c r="T25" s="12"/>
      <c r="U25" s="12"/>
      <c r="V25" s="12"/>
      <c r="W25" s="12"/>
    </row>
    <row r="26" spans="1:23">
      <c r="A26" s="54" t="s">
        <v>1203</v>
      </c>
      <c r="B26" s="261"/>
      <c r="C26" s="262"/>
      <c r="D26" s="262"/>
      <c r="E26" s="262"/>
      <c r="F26" s="262"/>
      <c r="G26" s="262"/>
      <c r="H26" s="263">
        <v>1.75066544096312E-3</v>
      </c>
      <c r="I26" s="265"/>
      <c r="J26" s="266"/>
      <c r="L26" s="12"/>
      <c r="M26" s="12"/>
      <c r="N26" s="12"/>
      <c r="O26" s="12"/>
      <c r="P26" s="12"/>
      <c r="Q26" s="12"/>
      <c r="R26" s="12"/>
      <c r="S26" s="12"/>
      <c r="T26" s="12"/>
      <c r="U26" s="12"/>
      <c r="V26" s="12"/>
      <c r="W26" s="12"/>
    </row>
    <row r="27" spans="1:23">
      <c r="A27" s="54" t="s">
        <v>1202</v>
      </c>
      <c r="B27" s="261"/>
      <c r="C27" s="262"/>
      <c r="D27" s="262"/>
      <c r="E27" s="262"/>
      <c r="F27" s="262"/>
      <c r="G27" s="262"/>
      <c r="H27" s="263">
        <v>2.0013167856125199E-3</v>
      </c>
      <c r="I27" s="265"/>
      <c r="J27" s="266"/>
      <c r="L27" s="12"/>
      <c r="M27" s="12"/>
      <c r="N27" s="12"/>
      <c r="O27" s="12"/>
      <c r="P27" s="12"/>
      <c r="Q27" s="12"/>
      <c r="R27" s="12"/>
      <c r="S27" s="12"/>
      <c r="T27" s="12"/>
      <c r="U27" s="12"/>
      <c r="V27" s="12"/>
      <c r="W27" s="12"/>
    </row>
    <row r="28" spans="1:23">
      <c r="A28" s="54" t="s">
        <v>1201</v>
      </c>
      <c r="B28" s="261"/>
      <c r="C28" s="262"/>
      <c r="D28" s="262"/>
      <c r="E28" s="262"/>
      <c r="F28" s="262"/>
      <c r="G28" s="262"/>
      <c r="H28" s="263">
        <v>2.2849683158488602E-3</v>
      </c>
      <c r="I28" s="265"/>
      <c r="J28" s="266"/>
      <c r="L28" s="12"/>
      <c r="M28" s="12"/>
      <c r="N28" s="12"/>
      <c r="O28" s="12"/>
      <c r="P28" s="12"/>
      <c r="Q28" s="12"/>
      <c r="R28" s="12"/>
      <c r="S28" s="12"/>
      <c r="T28" s="12"/>
      <c r="U28" s="12"/>
      <c r="V28" s="12"/>
      <c r="W28" s="12"/>
    </row>
    <row r="29" spans="1:23">
      <c r="A29" s="54" t="s">
        <v>1200</v>
      </c>
      <c r="B29" s="261"/>
      <c r="C29" s="262"/>
      <c r="D29" s="262"/>
      <c r="E29" s="262"/>
      <c r="F29" s="262"/>
      <c r="G29" s="262"/>
      <c r="H29" s="263">
        <v>2.0389734673404501E-3</v>
      </c>
      <c r="I29" s="265">
        <v>2.7157672581057898E-3</v>
      </c>
      <c r="J29" s="266">
        <v>2.2817976139644998E-3</v>
      </c>
      <c r="L29" s="12"/>
      <c r="M29" s="12"/>
      <c r="N29" s="12"/>
      <c r="O29" s="12"/>
      <c r="P29" s="12"/>
      <c r="Q29" s="12"/>
      <c r="R29" s="12"/>
      <c r="S29" s="12"/>
      <c r="T29" s="12"/>
      <c r="U29" s="12"/>
      <c r="V29" s="12"/>
      <c r="W29" s="12"/>
    </row>
    <row r="30" spans="1:23">
      <c r="A30" s="54" t="s">
        <v>1199</v>
      </c>
      <c r="B30" s="261"/>
      <c r="C30" s="262"/>
      <c r="D30" s="262"/>
      <c r="E30" s="262"/>
      <c r="F30" s="262"/>
      <c r="G30" s="262"/>
      <c r="H30" s="263">
        <v>1.8155467928230101E-3</v>
      </c>
      <c r="I30" s="265">
        <v>2.5136198087874098E-3</v>
      </c>
      <c r="J30" s="266">
        <v>2.0171967588548602E-3</v>
      </c>
      <c r="L30" s="12"/>
      <c r="M30" s="12"/>
      <c r="N30" s="12"/>
      <c r="O30" s="12"/>
      <c r="P30" s="12"/>
      <c r="Q30" s="12"/>
      <c r="R30" s="12"/>
      <c r="S30" s="12"/>
      <c r="T30" s="12"/>
      <c r="U30" s="12"/>
      <c r="V30" s="12"/>
      <c r="W30" s="12"/>
    </row>
    <row r="31" spans="1:23">
      <c r="A31" s="54" t="s">
        <v>1198</v>
      </c>
      <c r="B31" s="261"/>
      <c r="C31" s="262"/>
      <c r="D31" s="262"/>
      <c r="E31" s="262"/>
      <c r="F31" s="262"/>
      <c r="G31" s="262"/>
      <c r="H31" s="263">
        <v>1.66527396309958E-3</v>
      </c>
      <c r="I31" s="265">
        <v>2.27189682457437E-3</v>
      </c>
      <c r="J31" s="266">
        <v>1.8357788742599801E-3</v>
      </c>
      <c r="L31" s="12"/>
      <c r="M31" s="12"/>
      <c r="N31" s="12"/>
      <c r="O31" s="12"/>
      <c r="P31" s="12"/>
      <c r="Q31" s="12"/>
      <c r="R31" s="12"/>
      <c r="S31" s="12"/>
      <c r="T31" s="12"/>
      <c r="U31" s="12"/>
      <c r="V31" s="12"/>
      <c r="W31" s="12"/>
    </row>
    <row r="32" spans="1:23">
      <c r="A32" s="54" t="s">
        <v>1197</v>
      </c>
      <c r="B32" s="261"/>
      <c r="C32" s="262"/>
      <c r="D32" s="262"/>
      <c r="E32" s="262"/>
      <c r="F32" s="262"/>
      <c r="G32" s="262"/>
      <c r="H32" s="263">
        <v>2.85204423492199E-3</v>
      </c>
      <c r="I32" s="265">
        <v>2.4861571455703901E-3</v>
      </c>
      <c r="J32" s="266">
        <v>2.98124041318438E-3</v>
      </c>
      <c r="L32" s="12"/>
      <c r="M32" s="12"/>
      <c r="N32" s="12"/>
      <c r="O32" s="12"/>
      <c r="P32" s="12"/>
      <c r="Q32" s="12"/>
      <c r="R32" s="12"/>
      <c r="S32" s="12"/>
      <c r="T32" s="12"/>
      <c r="U32" s="12"/>
      <c r="V32" s="12"/>
      <c r="W32" s="12"/>
    </row>
    <row r="33" spans="1:23">
      <c r="A33" s="54" t="s">
        <v>1196</v>
      </c>
      <c r="B33" s="261"/>
      <c r="C33" s="262"/>
      <c r="D33" s="262"/>
      <c r="E33" s="262"/>
      <c r="F33" s="262"/>
      <c r="G33" s="262"/>
      <c r="H33" s="263">
        <v>2.5316812198171801E-3</v>
      </c>
      <c r="I33" s="265">
        <v>3.1077852915705599E-3</v>
      </c>
      <c r="J33" s="266">
        <v>2.6357249668667801E-3</v>
      </c>
      <c r="L33" s="12"/>
      <c r="M33" s="12"/>
      <c r="N33" s="12"/>
      <c r="O33" s="12"/>
      <c r="P33" s="12"/>
      <c r="Q33" s="12"/>
      <c r="R33" s="12"/>
      <c r="S33" s="12"/>
      <c r="T33" s="12"/>
      <c r="U33" s="12"/>
      <c r="V33" s="12"/>
      <c r="W33" s="12"/>
    </row>
    <row r="34" spans="1:23">
      <c r="A34" s="54" t="s">
        <v>1195</v>
      </c>
      <c r="B34" s="261"/>
      <c r="C34" s="262"/>
      <c r="D34" s="262"/>
      <c r="E34" s="262"/>
      <c r="F34" s="262"/>
      <c r="G34" s="262"/>
      <c r="H34" s="263">
        <v>2.2096262032769002E-3</v>
      </c>
      <c r="I34" s="265">
        <v>2.7784168228821501E-3</v>
      </c>
      <c r="J34" s="266">
        <v>2.2932523650324201E-3</v>
      </c>
      <c r="L34" s="12"/>
      <c r="M34" s="12"/>
      <c r="N34" s="12"/>
      <c r="O34" s="12"/>
      <c r="P34" s="12"/>
      <c r="Q34" s="12"/>
      <c r="R34" s="12"/>
      <c r="S34" s="12"/>
      <c r="T34" s="12"/>
      <c r="U34" s="12"/>
      <c r="V34" s="12"/>
      <c r="W34" s="12"/>
    </row>
    <row r="35" spans="1:23">
      <c r="A35" s="54" t="s">
        <v>1194</v>
      </c>
      <c r="B35" s="261"/>
      <c r="C35" s="262"/>
      <c r="D35" s="262"/>
      <c r="E35" s="262"/>
      <c r="F35" s="262"/>
      <c r="G35" s="262"/>
      <c r="H35" s="263">
        <v>2.2342076628917799E-3</v>
      </c>
      <c r="I35" s="265">
        <v>2.7285180817359501E-3</v>
      </c>
      <c r="J35" s="266">
        <v>2.3133622749407601E-3</v>
      </c>
      <c r="L35" s="12"/>
      <c r="M35" s="12"/>
      <c r="N35" s="12"/>
      <c r="O35" s="12"/>
      <c r="P35" s="12"/>
      <c r="Q35" s="12"/>
      <c r="R35" s="12"/>
      <c r="S35" s="12"/>
      <c r="T35" s="12"/>
      <c r="U35" s="12"/>
      <c r="V35" s="12"/>
      <c r="W35" s="12"/>
    </row>
    <row r="36" spans="1:23">
      <c r="A36" s="54" t="s">
        <v>1193</v>
      </c>
      <c r="B36" s="261"/>
      <c r="C36" s="262"/>
      <c r="D36" s="262"/>
      <c r="E36" s="262"/>
      <c r="F36" s="262"/>
      <c r="G36" s="262"/>
      <c r="H36" s="263">
        <v>1.95677278715272E-3</v>
      </c>
      <c r="I36" s="265">
        <v>2.4595544352294099E-3</v>
      </c>
      <c r="J36" s="266">
        <v>2.0193576834546798E-3</v>
      </c>
      <c r="L36" s="12"/>
      <c r="M36" s="12"/>
      <c r="N36" s="12"/>
      <c r="O36" s="12"/>
      <c r="P36" s="12"/>
      <c r="Q36" s="12"/>
      <c r="R36" s="12"/>
      <c r="S36" s="12"/>
      <c r="T36" s="12"/>
      <c r="U36" s="12"/>
      <c r="V36" s="12"/>
      <c r="W36" s="12"/>
    </row>
    <row r="37" spans="1:23">
      <c r="A37" s="54" t="s">
        <v>1192</v>
      </c>
      <c r="B37" s="261"/>
      <c r="C37" s="262"/>
      <c r="D37" s="262"/>
      <c r="E37" s="262"/>
      <c r="F37" s="262"/>
      <c r="G37" s="262"/>
      <c r="H37" s="263">
        <v>2.3913451088150902E-3</v>
      </c>
      <c r="I37" s="265">
        <v>2.5878716833075098E-3</v>
      </c>
      <c r="J37" s="266">
        <v>2.4388798736334999E-3</v>
      </c>
      <c r="L37" s="12"/>
      <c r="M37" s="12"/>
      <c r="N37" s="12"/>
      <c r="O37" s="12"/>
      <c r="P37" s="12"/>
      <c r="Q37" s="12"/>
      <c r="R37" s="12"/>
      <c r="S37" s="12"/>
      <c r="T37" s="12"/>
      <c r="U37" s="12"/>
      <c r="V37" s="12"/>
      <c r="W37" s="12"/>
    </row>
    <row r="38" spans="1:23">
      <c r="A38" s="54" t="s">
        <v>1191</v>
      </c>
      <c r="B38" s="261"/>
      <c r="C38" s="262"/>
      <c r="D38" s="262"/>
      <c r="E38" s="262"/>
      <c r="F38" s="262"/>
      <c r="G38" s="262"/>
      <c r="H38" s="263">
        <v>2.1160391618391598E-3</v>
      </c>
      <c r="I38" s="265">
        <v>2.3550357479228102E-3</v>
      </c>
      <c r="J38" s="266">
        <v>2.15200792960219E-3</v>
      </c>
      <c r="L38" s="12"/>
      <c r="M38" s="12"/>
      <c r="N38" s="12"/>
      <c r="O38" s="12"/>
      <c r="P38" s="12"/>
      <c r="Q38" s="12"/>
      <c r="R38" s="12"/>
      <c r="S38" s="12"/>
      <c r="T38" s="12"/>
      <c r="U38" s="12"/>
      <c r="V38" s="12"/>
      <c r="W38" s="12"/>
    </row>
    <row r="39" spans="1:23">
      <c r="A39" s="54" t="s">
        <v>1190</v>
      </c>
      <c r="B39" s="261"/>
      <c r="C39" s="262"/>
      <c r="D39" s="262"/>
      <c r="E39" s="262"/>
      <c r="F39" s="262"/>
      <c r="G39" s="262"/>
      <c r="H39" s="263">
        <v>1.8639548727375E-3</v>
      </c>
      <c r="I39" s="265">
        <v>2.1374242329022099E-3</v>
      </c>
      <c r="J39" s="266">
        <v>1.8908388277387601E-3</v>
      </c>
      <c r="L39" s="12"/>
      <c r="M39" s="12"/>
      <c r="N39" s="12"/>
      <c r="O39" s="12"/>
      <c r="P39" s="12"/>
      <c r="Q39" s="12"/>
      <c r="R39" s="12"/>
      <c r="S39" s="12"/>
      <c r="T39" s="12"/>
      <c r="U39" s="12"/>
      <c r="V39" s="12"/>
      <c r="W39" s="12"/>
    </row>
    <row r="40" spans="1:23">
      <c r="A40" s="54" t="s">
        <v>1189</v>
      </c>
      <c r="B40" s="261"/>
      <c r="C40" s="262"/>
      <c r="D40" s="262"/>
      <c r="E40" s="262"/>
      <c r="F40" s="262"/>
      <c r="G40" s="262"/>
      <c r="H40" s="263">
        <v>3.55354311276645E-3</v>
      </c>
      <c r="I40" s="265">
        <v>6.5391376883064097E-3</v>
      </c>
      <c r="J40" s="266">
        <v>3.5786157686715698E-3</v>
      </c>
      <c r="L40" s="12"/>
      <c r="M40" s="12"/>
      <c r="N40" s="12"/>
      <c r="O40" s="12"/>
      <c r="P40" s="12"/>
      <c r="Q40" s="12"/>
      <c r="R40" s="12"/>
      <c r="S40" s="12"/>
      <c r="T40" s="12"/>
      <c r="U40" s="12"/>
      <c r="V40" s="12"/>
      <c r="W40" s="12"/>
    </row>
    <row r="41" spans="1:23">
      <c r="A41" s="54" t="s">
        <v>1188</v>
      </c>
      <c r="B41" s="261"/>
      <c r="C41" s="262"/>
      <c r="D41" s="262"/>
      <c r="E41" s="262"/>
      <c r="F41" s="262"/>
      <c r="G41" s="262"/>
      <c r="H41" s="263">
        <v>3.0484325056911702E-3</v>
      </c>
      <c r="I41" s="265">
        <v>5.7564813587085003E-3</v>
      </c>
      <c r="J41" s="266">
        <v>3.0708357636636701E-3</v>
      </c>
      <c r="L41" s="12"/>
      <c r="M41" s="12"/>
      <c r="N41" s="12"/>
      <c r="O41" s="12"/>
      <c r="P41" s="12"/>
      <c r="Q41" s="12"/>
      <c r="R41" s="12"/>
      <c r="S41" s="12"/>
      <c r="T41" s="12"/>
      <c r="U41" s="12"/>
      <c r="V41" s="12"/>
      <c r="W41" s="12"/>
    </row>
    <row r="42" spans="1:23">
      <c r="A42" s="54" t="s">
        <v>1187</v>
      </c>
      <c r="B42" s="261"/>
      <c r="C42" s="262"/>
      <c r="D42" s="262"/>
      <c r="E42" s="262"/>
      <c r="F42" s="262"/>
      <c r="G42" s="262"/>
      <c r="H42" s="263">
        <v>2.8998310772740698E-3</v>
      </c>
      <c r="I42" s="265">
        <v>6.6093448921985603E-3</v>
      </c>
      <c r="J42" s="266">
        <v>2.9220628630904702E-3</v>
      </c>
      <c r="L42" s="12"/>
      <c r="M42" s="12"/>
      <c r="N42" s="12"/>
      <c r="O42" s="12"/>
      <c r="P42" s="12"/>
      <c r="Q42" s="12"/>
      <c r="R42" s="12"/>
      <c r="S42" s="12"/>
      <c r="T42" s="12"/>
      <c r="U42" s="12"/>
      <c r="V42" s="12"/>
      <c r="W42" s="12"/>
    </row>
    <row r="43" spans="1:23">
      <c r="A43" s="54" t="s">
        <v>1186</v>
      </c>
      <c r="B43" s="261"/>
      <c r="C43" s="262"/>
      <c r="D43" s="262"/>
      <c r="E43" s="262"/>
      <c r="F43" s="262"/>
      <c r="G43" s="262"/>
      <c r="H43" s="263">
        <v>2.52473375221356E-3</v>
      </c>
      <c r="I43" s="265">
        <v>5.9670591700389901E-3</v>
      </c>
      <c r="J43" s="266">
        <v>2.5445523637752298E-3</v>
      </c>
      <c r="L43" s="12"/>
      <c r="M43" s="12"/>
      <c r="N43" s="12"/>
      <c r="O43" s="12"/>
      <c r="P43" s="12"/>
      <c r="Q43" s="12"/>
      <c r="R43" s="12"/>
      <c r="S43" s="12"/>
      <c r="T43" s="12"/>
      <c r="U43" s="12"/>
      <c r="V43" s="12"/>
      <c r="W43" s="12"/>
    </row>
    <row r="44" spans="1:23">
      <c r="A44" s="54" t="s">
        <v>1185</v>
      </c>
      <c r="B44" s="261"/>
      <c r="C44" s="262"/>
      <c r="D44" s="262"/>
      <c r="E44" s="262"/>
      <c r="F44" s="262"/>
      <c r="G44" s="262"/>
      <c r="H44" s="263">
        <v>2.21077197140896E-3</v>
      </c>
      <c r="I44" s="265">
        <v>5.3196293074280303E-3</v>
      </c>
      <c r="J44" s="266">
        <v>2.2274630788503801E-3</v>
      </c>
      <c r="L44" s="12"/>
      <c r="M44" s="12"/>
      <c r="N44" s="12"/>
      <c r="O44" s="12"/>
      <c r="P44" s="12"/>
      <c r="Q44" s="12"/>
      <c r="R44" s="12"/>
      <c r="S44" s="12"/>
      <c r="T44" s="12"/>
      <c r="U44" s="12"/>
      <c r="V44" s="12"/>
      <c r="W44" s="12"/>
    </row>
    <row r="45" spans="1:23">
      <c r="A45" s="54" t="s">
        <v>1184</v>
      </c>
      <c r="B45" s="261"/>
      <c r="C45" s="262"/>
      <c r="D45" s="262"/>
      <c r="E45" s="262"/>
      <c r="F45" s="262"/>
      <c r="G45" s="262"/>
      <c r="H45" s="263">
        <v>1.9420028433289199E-3</v>
      </c>
      <c r="I45" s="265">
        <v>4.7450011506908699E-3</v>
      </c>
      <c r="J45" s="266">
        <v>1.9540386901048899E-3</v>
      </c>
      <c r="L45" s="12"/>
      <c r="M45" s="12"/>
      <c r="N45" s="12"/>
      <c r="O45" s="12"/>
      <c r="P45" s="12"/>
      <c r="Q45" s="12"/>
      <c r="R45" s="12"/>
      <c r="S45" s="12"/>
      <c r="T45" s="12"/>
      <c r="U45" s="12"/>
      <c r="V45" s="12"/>
      <c r="W45" s="12"/>
    </row>
    <row r="46" spans="1:23">
      <c r="A46" s="54" t="s">
        <v>1183</v>
      </c>
      <c r="B46" s="261"/>
      <c r="C46" s="262"/>
      <c r="D46" s="262"/>
      <c r="E46" s="262"/>
      <c r="F46" s="262"/>
      <c r="G46" s="262"/>
      <c r="H46" s="263">
        <v>1.98003783100913E-3</v>
      </c>
      <c r="I46" s="265">
        <v>4.32594168058467E-3</v>
      </c>
      <c r="J46" s="266">
        <v>1.9950229657525998E-3</v>
      </c>
      <c r="L46" s="12"/>
      <c r="M46" s="12"/>
      <c r="N46" s="12"/>
      <c r="O46" s="12"/>
      <c r="P46" s="12"/>
      <c r="Q46" s="12"/>
      <c r="R46" s="12"/>
      <c r="S46" s="12"/>
      <c r="T46" s="12"/>
      <c r="U46" s="12"/>
      <c r="V46" s="12"/>
      <c r="W46" s="12"/>
    </row>
    <row r="47" spans="1:23">
      <c r="A47" s="54" t="s">
        <v>1182</v>
      </c>
      <c r="B47" s="261"/>
      <c r="C47" s="262"/>
      <c r="D47" s="262"/>
      <c r="E47" s="262"/>
      <c r="F47" s="262"/>
      <c r="G47" s="262"/>
      <c r="H47" s="263">
        <v>3.1846578679281898E-3</v>
      </c>
      <c r="I47" s="265">
        <v>8.4279270279420098E-3</v>
      </c>
      <c r="J47" s="266">
        <v>3.1989721321943501E-3</v>
      </c>
      <c r="L47" s="12"/>
      <c r="M47" s="12"/>
      <c r="N47" s="12"/>
      <c r="O47" s="12"/>
      <c r="P47" s="12"/>
      <c r="Q47" s="12"/>
      <c r="R47" s="12"/>
      <c r="S47" s="12"/>
      <c r="T47" s="12"/>
      <c r="U47" s="12"/>
      <c r="V47" s="12"/>
      <c r="W47" s="12"/>
    </row>
    <row r="48" spans="1:23">
      <c r="A48" s="54" t="s">
        <v>1181</v>
      </c>
      <c r="B48" s="261"/>
      <c r="C48" s="262"/>
      <c r="D48" s="262"/>
      <c r="E48" s="262"/>
      <c r="F48" s="262"/>
      <c r="G48" s="262"/>
      <c r="H48" s="263">
        <v>2.8870585290919001E-3</v>
      </c>
      <c r="I48" s="265">
        <v>7.9797456442572603E-3</v>
      </c>
      <c r="J48" s="266">
        <v>2.9035582271607499E-3</v>
      </c>
      <c r="L48" s="12"/>
      <c r="M48" s="12"/>
      <c r="N48" s="12"/>
      <c r="O48" s="12"/>
      <c r="P48" s="12"/>
      <c r="Q48" s="12"/>
      <c r="R48" s="12"/>
      <c r="S48" s="12"/>
      <c r="T48" s="12"/>
      <c r="U48" s="12"/>
      <c r="V48" s="12"/>
      <c r="W48" s="12"/>
    </row>
    <row r="49" spans="1:23">
      <c r="A49" s="54" t="s">
        <v>1180</v>
      </c>
      <c r="B49" s="261"/>
      <c r="C49" s="262"/>
      <c r="D49" s="262"/>
      <c r="E49" s="262"/>
      <c r="F49" s="262"/>
      <c r="G49" s="262"/>
      <c r="H49" s="263">
        <v>3.56982235058041E-3</v>
      </c>
      <c r="I49" s="265">
        <v>7.8202443705393705E-3</v>
      </c>
      <c r="J49" s="266">
        <v>3.5947519928772602E-3</v>
      </c>
      <c r="L49" s="12"/>
      <c r="M49" s="12"/>
      <c r="N49" s="12"/>
      <c r="O49" s="12"/>
      <c r="P49" s="12"/>
      <c r="Q49" s="12"/>
      <c r="R49" s="12"/>
      <c r="S49" s="12"/>
      <c r="T49" s="12"/>
      <c r="U49" s="12"/>
      <c r="V49" s="12"/>
      <c r="W49" s="12"/>
    </row>
    <row r="50" spans="1:23">
      <c r="A50" s="54" t="s">
        <v>1179</v>
      </c>
      <c r="B50" s="261"/>
      <c r="C50" s="262"/>
      <c r="D50" s="262"/>
      <c r="E50" s="262"/>
      <c r="F50" s="262"/>
      <c r="G50" s="262"/>
      <c r="H50" s="263">
        <v>3.5489728350593399E-3</v>
      </c>
      <c r="I50" s="265">
        <v>6.89903915902732E-3</v>
      </c>
      <c r="J50" s="266">
        <v>3.5735948948851801E-3</v>
      </c>
      <c r="L50" s="12"/>
      <c r="M50" s="12"/>
      <c r="N50" s="12"/>
      <c r="O50" s="12"/>
      <c r="P50" s="12"/>
      <c r="Q50" s="12"/>
      <c r="R50" s="12"/>
      <c r="S50" s="12"/>
      <c r="T50" s="12"/>
      <c r="U50" s="12"/>
      <c r="V50" s="12"/>
      <c r="W50" s="12"/>
    </row>
    <row r="51" spans="1:23">
      <c r="A51" s="54" t="s">
        <v>1178</v>
      </c>
      <c r="B51" s="261"/>
      <c r="C51" s="262"/>
      <c r="D51" s="262"/>
      <c r="E51" s="262"/>
      <c r="F51" s="262"/>
      <c r="G51" s="262"/>
      <c r="H51" s="263">
        <v>8.8593479917986606E-3</v>
      </c>
      <c r="I51" s="265">
        <v>1.6886284634011199E-2</v>
      </c>
      <c r="J51" s="266">
        <v>8.9485652445870697E-3</v>
      </c>
      <c r="L51" s="12"/>
      <c r="M51" s="12"/>
      <c r="N51" s="12"/>
      <c r="O51" s="12"/>
      <c r="P51" s="12"/>
      <c r="Q51" s="12"/>
      <c r="R51" s="12"/>
      <c r="S51" s="12"/>
      <c r="T51" s="12"/>
      <c r="U51" s="12"/>
      <c r="V51" s="12"/>
      <c r="W51" s="12"/>
    </row>
    <row r="52" spans="1:23">
      <c r="A52" s="54" t="s">
        <v>1177</v>
      </c>
      <c r="B52" s="261"/>
      <c r="C52" s="262"/>
      <c r="D52" s="262"/>
      <c r="E52" s="262"/>
      <c r="F52" s="262"/>
      <c r="G52" s="262"/>
      <c r="H52" s="263">
        <v>1.0506949738186999E-2</v>
      </c>
      <c r="I52" s="265">
        <v>1.7975722597731499E-2</v>
      </c>
      <c r="J52" s="266">
        <v>1.05835988295852E-2</v>
      </c>
      <c r="L52" s="12"/>
      <c r="M52" s="12"/>
      <c r="N52" s="12"/>
      <c r="O52" s="12"/>
      <c r="P52" s="12"/>
      <c r="Q52" s="12"/>
      <c r="R52" s="12"/>
      <c r="S52" s="12"/>
      <c r="T52" s="12"/>
      <c r="U52" s="12"/>
      <c r="V52" s="12"/>
      <c r="W52" s="12"/>
    </row>
    <row r="53" spans="1:23">
      <c r="A53" s="54" t="s">
        <v>1176</v>
      </c>
      <c r="B53" s="261"/>
      <c r="C53" s="262"/>
      <c r="D53" s="262"/>
      <c r="E53" s="262"/>
      <c r="F53" s="262"/>
      <c r="G53" s="262"/>
      <c r="H53" s="263">
        <v>8.7579937573988298E-3</v>
      </c>
      <c r="I53" s="265">
        <v>1.5867951928420498E-2</v>
      </c>
      <c r="J53" s="266">
        <v>8.8399954738811008E-3</v>
      </c>
      <c r="L53" s="12"/>
      <c r="M53" s="12"/>
      <c r="N53" s="12"/>
      <c r="O53" s="12"/>
      <c r="P53" s="12"/>
      <c r="Q53" s="12"/>
      <c r="R53" s="12"/>
      <c r="S53" s="12"/>
      <c r="T53" s="12"/>
      <c r="U53" s="12"/>
      <c r="V53" s="12"/>
      <c r="W53" s="12"/>
    </row>
    <row r="54" spans="1:23">
      <c r="A54" s="54" t="s">
        <v>1175</v>
      </c>
      <c r="B54" s="261"/>
      <c r="C54" s="262"/>
      <c r="D54" s="262"/>
      <c r="E54" s="262"/>
      <c r="F54" s="262"/>
      <c r="G54" s="262"/>
      <c r="H54" s="263">
        <v>7.4665002763113697E-3</v>
      </c>
      <c r="I54" s="265">
        <v>1.41109923114601E-2</v>
      </c>
      <c r="J54" s="266">
        <v>7.5696525848033902E-3</v>
      </c>
      <c r="L54" s="12"/>
      <c r="M54" s="12"/>
      <c r="N54" s="12"/>
      <c r="O54" s="12"/>
      <c r="P54" s="12"/>
      <c r="Q54" s="12"/>
      <c r="R54" s="12"/>
      <c r="S54" s="12"/>
      <c r="T54" s="12"/>
      <c r="U54" s="12"/>
      <c r="V54" s="12"/>
      <c r="W54" s="12"/>
    </row>
    <row r="55" spans="1:23">
      <c r="A55" s="54" t="s">
        <v>1174</v>
      </c>
      <c r="B55" s="261"/>
      <c r="C55" s="262"/>
      <c r="D55" s="262"/>
      <c r="E55" s="262"/>
      <c r="F55" s="262"/>
      <c r="G55" s="262"/>
      <c r="H55" s="263">
        <v>6.2532165215478299E-3</v>
      </c>
      <c r="I55" s="265">
        <v>1.27785609307733E-2</v>
      </c>
      <c r="J55" s="266">
        <v>6.3520840731491803E-3</v>
      </c>
      <c r="L55" s="12"/>
      <c r="M55" s="12"/>
      <c r="N55" s="12"/>
      <c r="O55" s="12"/>
      <c r="P55" s="12"/>
      <c r="Q55" s="12"/>
      <c r="R55" s="12"/>
      <c r="S55" s="12"/>
      <c r="T55" s="12"/>
      <c r="U55" s="12"/>
      <c r="V55" s="12"/>
      <c r="W55" s="12"/>
    </row>
    <row r="56" spans="1:23">
      <c r="A56" s="54" t="s">
        <v>1173</v>
      </c>
      <c r="B56" s="261"/>
      <c r="C56" s="262"/>
      <c r="D56" s="262"/>
      <c r="E56" s="262"/>
      <c r="F56" s="262"/>
      <c r="G56" s="262"/>
      <c r="H56" s="263">
        <v>5.7124790386328403E-3</v>
      </c>
      <c r="I56" s="265">
        <v>1.1654236073306699E-2</v>
      </c>
      <c r="J56" s="266">
        <v>5.8236810647004401E-3</v>
      </c>
      <c r="L56" s="12"/>
      <c r="M56" s="12"/>
      <c r="N56" s="12"/>
      <c r="O56" s="12"/>
      <c r="P56" s="12"/>
      <c r="Q56" s="12"/>
      <c r="R56" s="12"/>
      <c r="S56" s="12"/>
      <c r="T56" s="12"/>
      <c r="U56" s="12"/>
      <c r="V56" s="12"/>
      <c r="W56" s="12"/>
    </row>
    <row r="57" spans="1:23">
      <c r="A57" s="54" t="s">
        <v>1172</v>
      </c>
      <c r="B57" s="261"/>
      <c r="C57" s="262"/>
      <c r="D57" s="262"/>
      <c r="E57" s="262"/>
      <c r="F57" s="262"/>
      <c r="G57" s="262"/>
      <c r="H57" s="263">
        <v>4.9158832680565798E-3</v>
      </c>
      <c r="I57" s="265">
        <v>1.0230159584714901E-2</v>
      </c>
      <c r="J57" s="266">
        <v>5.01391437327768E-3</v>
      </c>
      <c r="L57" s="12"/>
      <c r="M57" s="12"/>
      <c r="N57" s="12"/>
      <c r="O57" s="12"/>
      <c r="P57" s="12"/>
      <c r="Q57" s="12"/>
      <c r="R57" s="12"/>
      <c r="S57" s="12"/>
      <c r="T57" s="12"/>
      <c r="U57" s="12"/>
      <c r="V57" s="12"/>
      <c r="W57" s="12"/>
    </row>
    <row r="58" spans="1:23">
      <c r="A58" s="54" t="s">
        <v>1171</v>
      </c>
      <c r="B58" s="261"/>
      <c r="C58" s="262"/>
      <c r="D58" s="262"/>
      <c r="E58" s="262"/>
      <c r="F58" s="262"/>
      <c r="G58" s="262"/>
      <c r="H58" s="263">
        <v>4.2552476825542503E-3</v>
      </c>
      <c r="I58" s="265">
        <v>9.1748936046316502E-3</v>
      </c>
      <c r="J58" s="266">
        <v>4.3417473691259199E-3</v>
      </c>
      <c r="L58" s="12"/>
      <c r="M58" s="12"/>
      <c r="N58" s="12"/>
      <c r="O58" s="12"/>
      <c r="P58" s="12"/>
      <c r="Q58" s="12"/>
      <c r="R58" s="12"/>
      <c r="S58" s="12"/>
      <c r="T58" s="12"/>
      <c r="U58" s="12"/>
      <c r="V58" s="12"/>
      <c r="W58" s="12"/>
    </row>
    <row r="59" spans="1:23">
      <c r="A59" s="54" t="s">
        <v>1170</v>
      </c>
      <c r="B59" s="261"/>
      <c r="C59" s="262"/>
      <c r="D59" s="262"/>
      <c r="E59" s="262"/>
      <c r="F59" s="262"/>
      <c r="G59" s="262"/>
      <c r="H59" s="263">
        <v>7.7698612963851199E-3</v>
      </c>
      <c r="I59" s="265">
        <v>1.2724969569921101E-2</v>
      </c>
      <c r="J59" s="266">
        <v>7.8886857026421904E-3</v>
      </c>
      <c r="L59" s="12"/>
      <c r="M59" s="12"/>
      <c r="N59" s="12"/>
      <c r="O59" s="12"/>
      <c r="P59" s="12"/>
      <c r="Q59" s="12"/>
      <c r="R59" s="12"/>
      <c r="S59" s="12"/>
      <c r="T59" s="12"/>
      <c r="U59" s="12"/>
      <c r="V59" s="12"/>
      <c r="W59" s="12"/>
    </row>
    <row r="60" spans="1:23">
      <c r="A60" s="54" t="s">
        <v>1169</v>
      </c>
      <c r="B60" s="261"/>
      <c r="C60" s="262"/>
      <c r="D60" s="262"/>
      <c r="E60" s="262"/>
      <c r="F60" s="262"/>
      <c r="G60" s="262"/>
      <c r="H60" s="263">
        <v>6.5211682409807197E-3</v>
      </c>
      <c r="I60" s="265">
        <v>1.1151720208183599E-2</v>
      </c>
      <c r="J60" s="266">
        <v>6.6382531043090703E-3</v>
      </c>
      <c r="L60" s="12"/>
      <c r="M60" s="12"/>
      <c r="N60" s="12"/>
      <c r="O60" s="12"/>
      <c r="P60" s="12"/>
      <c r="Q60" s="12"/>
      <c r="R60" s="12"/>
      <c r="S60" s="12"/>
      <c r="T60" s="12"/>
      <c r="U60" s="12"/>
      <c r="V60" s="12"/>
      <c r="W60" s="12"/>
    </row>
    <row r="61" spans="1:23">
      <c r="A61" s="54" t="s">
        <v>1168</v>
      </c>
      <c r="B61" s="261"/>
      <c r="C61" s="262"/>
      <c r="D61" s="262"/>
      <c r="E61" s="262"/>
      <c r="F61" s="262"/>
      <c r="G61" s="262"/>
      <c r="H61" s="263">
        <v>5.4858778388817602E-3</v>
      </c>
      <c r="I61" s="265">
        <v>9.7958082583309899E-3</v>
      </c>
      <c r="J61" s="266">
        <v>5.5917852713932899E-3</v>
      </c>
      <c r="L61" s="12"/>
      <c r="M61" s="12"/>
      <c r="N61" s="12"/>
      <c r="O61" s="12"/>
      <c r="P61" s="12"/>
      <c r="Q61" s="12"/>
      <c r="R61" s="12"/>
      <c r="S61" s="12"/>
      <c r="T61" s="12"/>
      <c r="U61" s="12"/>
      <c r="V61" s="12"/>
      <c r="W61" s="12"/>
    </row>
    <row r="62" spans="1:23">
      <c r="A62" s="54" t="s">
        <v>1167</v>
      </c>
      <c r="B62" s="261"/>
      <c r="C62" s="262"/>
      <c r="D62" s="262"/>
      <c r="E62" s="262"/>
      <c r="F62" s="262"/>
      <c r="G62" s="262"/>
      <c r="H62" s="263">
        <v>7.4809647581585903E-3</v>
      </c>
      <c r="I62" s="265">
        <v>1.04045181657324E-2</v>
      </c>
      <c r="J62" s="266">
        <v>7.5854740170083696E-3</v>
      </c>
      <c r="L62" s="12"/>
      <c r="M62" s="12"/>
      <c r="N62" s="12"/>
      <c r="O62" s="12"/>
      <c r="P62" s="12"/>
      <c r="Q62" s="12"/>
      <c r="R62" s="12"/>
      <c r="S62" s="12"/>
      <c r="T62" s="12"/>
      <c r="U62" s="12"/>
      <c r="V62" s="12"/>
      <c r="W62" s="12"/>
    </row>
    <row r="63" spans="1:23">
      <c r="A63" s="54" t="s">
        <v>1166</v>
      </c>
      <c r="B63" s="261"/>
      <c r="C63" s="262"/>
      <c r="D63" s="262"/>
      <c r="E63" s="262"/>
      <c r="F63" s="262"/>
      <c r="G63" s="262"/>
      <c r="H63" s="263">
        <v>7.8768240801961008E-3</v>
      </c>
      <c r="I63" s="265">
        <v>1.0236838757250601E-2</v>
      </c>
      <c r="J63" s="266">
        <v>7.9625923048277508E-3</v>
      </c>
      <c r="L63" s="12"/>
      <c r="M63" s="12"/>
      <c r="N63" s="12"/>
      <c r="O63" s="12"/>
      <c r="P63" s="12"/>
      <c r="Q63" s="12"/>
      <c r="R63" s="12"/>
      <c r="S63" s="12"/>
      <c r="T63" s="12"/>
      <c r="U63" s="12"/>
      <c r="V63" s="12"/>
      <c r="W63" s="12"/>
    </row>
    <row r="64" spans="1:23">
      <c r="A64" s="54" t="s">
        <v>1165</v>
      </c>
      <c r="B64" s="261"/>
      <c r="C64" s="262"/>
      <c r="D64" s="262"/>
      <c r="E64" s="262"/>
      <c r="F64" s="262"/>
      <c r="G64" s="262"/>
      <c r="H64" s="263">
        <v>6.7561945068833297E-3</v>
      </c>
      <c r="I64" s="265">
        <v>9.9027295512317606E-3</v>
      </c>
      <c r="J64" s="266">
        <v>6.8324029579555096E-3</v>
      </c>
      <c r="L64" s="12"/>
      <c r="M64" s="12"/>
      <c r="N64" s="12"/>
      <c r="O64" s="12"/>
      <c r="P64" s="12"/>
      <c r="Q64" s="12"/>
      <c r="R64" s="12"/>
      <c r="S64" s="12"/>
      <c r="T64" s="12"/>
      <c r="U64" s="12"/>
      <c r="V64" s="12"/>
      <c r="W64" s="12"/>
    </row>
    <row r="65" spans="1:23">
      <c r="A65" s="54" t="s">
        <v>1164</v>
      </c>
      <c r="B65" s="261"/>
      <c r="C65" s="262"/>
      <c r="D65" s="262"/>
      <c r="E65" s="262"/>
      <c r="F65" s="262"/>
      <c r="G65" s="262"/>
      <c r="H65" s="263">
        <v>6.8254044937387497E-3</v>
      </c>
      <c r="I65" s="265">
        <v>8.9918208926704803E-3</v>
      </c>
      <c r="J65" s="266">
        <v>6.8897588495228897E-3</v>
      </c>
      <c r="L65" s="12"/>
      <c r="M65" s="12"/>
      <c r="N65" s="12"/>
      <c r="O65" s="12"/>
      <c r="P65" s="12"/>
      <c r="Q65" s="12"/>
      <c r="R65" s="12"/>
      <c r="S65" s="12"/>
      <c r="T65" s="12"/>
      <c r="U65" s="12"/>
      <c r="V65" s="12"/>
      <c r="W65" s="12"/>
    </row>
    <row r="66" spans="1:23">
      <c r="A66" s="54" t="s">
        <v>1163</v>
      </c>
      <c r="B66" s="261"/>
      <c r="C66" s="262"/>
      <c r="D66" s="262"/>
      <c r="E66" s="262"/>
      <c r="F66" s="262"/>
      <c r="G66" s="262"/>
      <c r="H66" s="263">
        <v>5.8178803350811799E-3</v>
      </c>
      <c r="I66" s="265">
        <v>8.0337314355985508E-3</v>
      </c>
      <c r="J66" s="266">
        <v>5.8923130545713003E-3</v>
      </c>
      <c r="L66" s="12"/>
      <c r="M66" s="12"/>
      <c r="N66" s="12"/>
      <c r="O66" s="12"/>
      <c r="P66" s="12"/>
      <c r="Q66" s="12"/>
      <c r="R66" s="12"/>
      <c r="S66" s="12"/>
      <c r="T66" s="12"/>
      <c r="U66" s="12"/>
      <c r="V66" s="12"/>
      <c r="W66" s="12"/>
    </row>
    <row r="67" spans="1:23">
      <c r="A67" s="54" t="s">
        <v>1162</v>
      </c>
      <c r="B67" s="261"/>
      <c r="C67" s="262"/>
      <c r="D67" s="262"/>
      <c r="E67" s="262"/>
      <c r="F67" s="262"/>
      <c r="G67" s="262"/>
      <c r="H67" s="263">
        <v>6.173940778311E-3</v>
      </c>
      <c r="I67" s="265">
        <v>9.0476447861038804E-3</v>
      </c>
      <c r="J67" s="266">
        <v>6.2767308842486703E-3</v>
      </c>
      <c r="L67" s="12"/>
      <c r="M67" s="12"/>
      <c r="N67" s="12"/>
      <c r="O67" s="12"/>
      <c r="P67" s="12"/>
      <c r="Q67" s="12"/>
      <c r="R67" s="12"/>
      <c r="S67" s="12"/>
      <c r="T67" s="12"/>
      <c r="U67" s="12"/>
      <c r="V67" s="12"/>
      <c r="W67" s="12"/>
    </row>
    <row r="68" spans="1:23">
      <c r="A68" s="54" t="s">
        <v>1161</v>
      </c>
      <c r="B68" s="261"/>
      <c r="C68" s="262"/>
      <c r="D68" s="262"/>
      <c r="E68" s="262"/>
      <c r="F68" s="262"/>
      <c r="G68" s="262"/>
      <c r="H68" s="263">
        <v>6.23244646687654E-3</v>
      </c>
      <c r="I68" s="265">
        <v>8.12970450277011E-3</v>
      </c>
      <c r="J68" s="266">
        <v>6.3177948549558403E-3</v>
      </c>
      <c r="L68" s="12"/>
      <c r="M68" s="12"/>
      <c r="N68" s="12"/>
      <c r="O68" s="12"/>
      <c r="P68" s="12"/>
      <c r="Q68" s="12"/>
      <c r="R68" s="12"/>
      <c r="S68" s="12"/>
      <c r="T68" s="12"/>
      <c r="U68" s="12"/>
      <c r="V68" s="12"/>
      <c r="W68" s="12"/>
    </row>
    <row r="69" spans="1:23">
      <c r="A69" s="54" t="s">
        <v>1160</v>
      </c>
      <c r="B69" s="261"/>
      <c r="C69" s="262"/>
      <c r="D69" s="262"/>
      <c r="E69" s="262"/>
      <c r="F69" s="262"/>
      <c r="G69" s="262"/>
      <c r="H69" s="263">
        <v>6.9742491744360499E-3</v>
      </c>
      <c r="I69" s="265">
        <v>8.73725236058954E-3</v>
      </c>
      <c r="J69" s="266">
        <v>7.0531360495883003E-3</v>
      </c>
      <c r="L69" s="12"/>
      <c r="M69" s="12"/>
      <c r="N69" s="12"/>
      <c r="O69" s="12"/>
      <c r="P69" s="12"/>
      <c r="Q69" s="12"/>
      <c r="R69" s="12"/>
      <c r="S69" s="12"/>
      <c r="T69" s="12"/>
      <c r="U69" s="12"/>
      <c r="V69" s="12"/>
      <c r="W69" s="12"/>
    </row>
    <row r="70" spans="1:23">
      <c r="A70" s="54" t="s">
        <v>1159</v>
      </c>
      <c r="B70" s="261"/>
      <c r="C70" s="262"/>
      <c r="D70" s="262"/>
      <c r="E70" s="262"/>
      <c r="F70" s="262"/>
      <c r="G70" s="262"/>
      <c r="H70" s="263">
        <v>8.8589480013025294E-3</v>
      </c>
      <c r="I70" s="265">
        <v>9.2254886544298302E-3</v>
      </c>
      <c r="J70" s="266">
        <v>8.9364146019412904E-3</v>
      </c>
      <c r="L70" s="12"/>
      <c r="M70" s="12"/>
      <c r="N70" s="12"/>
      <c r="O70" s="12"/>
      <c r="P70" s="12"/>
      <c r="Q70" s="12"/>
      <c r="R70" s="12"/>
      <c r="S70" s="12"/>
      <c r="T70" s="12"/>
      <c r="U70" s="12"/>
      <c r="V70" s="12"/>
      <c r="W70" s="12"/>
    </row>
    <row r="71" spans="1:23">
      <c r="A71" s="54" t="s">
        <v>1158</v>
      </c>
      <c r="B71" s="261"/>
      <c r="C71" s="262"/>
      <c r="D71" s="262"/>
      <c r="E71" s="262"/>
      <c r="F71" s="262"/>
      <c r="G71" s="262"/>
      <c r="H71" s="263">
        <v>9.0381536641901093E-3</v>
      </c>
      <c r="I71" s="265">
        <v>9.6256556901201905E-3</v>
      </c>
      <c r="J71" s="266">
        <v>9.1962024360972804E-3</v>
      </c>
      <c r="L71" s="12"/>
      <c r="M71" s="12"/>
      <c r="N71" s="12"/>
      <c r="O71" s="12"/>
      <c r="P71" s="12"/>
      <c r="Q71" s="12"/>
      <c r="R71" s="12"/>
      <c r="S71" s="12"/>
      <c r="T71" s="12"/>
      <c r="U71" s="12"/>
      <c r="V71" s="12"/>
      <c r="W71" s="12"/>
    </row>
    <row r="72" spans="1:23">
      <c r="A72" s="54" t="s">
        <v>1157</v>
      </c>
      <c r="B72" s="261"/>
      <c r="C72" s="262"/>
      <c r="D72" s="262"/>
      <c r="E72" s="262"/>
      <c r="F72" s="262"/>
      <c r="G72" s="262"/>
      <c r="H72" s="263">
        <v>8.9185015106622301E-3</v>
      </c>
      <c r="I72" s="265">
        <v>9.1488870740741007E-3</v>
      </c>
      <c r="J72" s="266">
        <v>9.0430320241328202E-3</v>
      </c>
      <c r="L72" s="12"/>
      <c r="M72" s="12"/>
      <c r="N72" s="12"/>
      <c r="O72" s="12"/>
      <c r="P72" s="12"/>
      <c r="Q72" s="12"/>
      <c r="R72" s="12"/>
      <c r="S72" s="12"/>
      <c r="T72" s="12"/>
      <c r="U72" s="12"/>
      <c r="V72" s="12"/>
      <c r="W72" s="12"/>
    </row>
    <row r="73" spans="1:23">
      <c r="A73" s="54" t="s">
        <v>1156</v>
      </c>
      <c r="B73" s="261"/>
      <c r="C73" s="262"/>
      <c r="D73" s="262"/>
      <c r="E73" s="262"/>
      <c r="F73" s="262"/>
      <c r="G73" s="262"/>
      <c r="H73" s="263">
        <v>7.4645445350388596E-3</v>
      </c>
      <c r="I73" s="265">
        <v>8.0363955568428097E-3</v>
      </c>
      <c r="J73" s="266">
        <v>7.58076312591539E-3</v>
      </c>
      <c r="L73" s="12"/>
      <c r="M73" s="12"/>
      <c r="N73" s="12"/>
      <c r="O73" s="12"/>
      <c r="P73" s="12"/>
      <c r="Q73" s="12"/>
      <c r="R73" s="12"/>
      <c r="S73" s="12"/>
      <c r="T73" s="12"/>
      <c r="U73" s="12"/>
      <c r="V73" s="12"/>
      <c r="W73" s="12"/>
    </row>
    <row r="74" spans="1:23">
      <c r="A74" s="54" t="s">
        <v>1155</v>
      </c>
      <c r="B74" s="261"/>
      <c r="C74" s="262"/>
      <c r="D74" s="262"/>
      <c r="E74" s="262"/>
      <c r="F74" s="262"/>
      <c r="G74" s="262"/>
      <c r="H74" s="263">
        <v>1.9855829695180301E-2</v>
      </c>
      <c r="I74" s="265">
        <v>1.88674411503954E-2</v>
      </c>
      <c r="J74" s="266">
        <v>2.0064718057521101E-2</v>
      </c>
      <c r="L74" s="12"/>
      <c r="M74" s="12"/>
      <c r="N74" s="12"/>
      <c r="O74" s="12"/>
      <c r="P74" s="12"/>
      <c r="Q74" s="12"/>
      <c r="R74" s="12"/>
      <c r="S74" s="12"/>
      <c r="T74" s="12"/>
      <c r="U74" s="12"/>
      <c r="V74" s="12"/>
      <c r="W74" s="12"/>
    </row>
    <row r="75" spans="1:23">
      <c r="A75" s="54" t="s">
        <v>1154</v>
      </c>
      <c r="B75" s="261"/>
      <c r="C75" s="262"/>
      <c r="D75" s="262"/>
      <c r="E75" s="262"/>
      <c r="F75" s="262"/>
      <c r="G75" s="262"/>
      <c r="H75" s="263">
        <v>1.65198946607375E-2</v>
      </c>
      <c r="I75" s="265">
        <v>1.6967934453826501E-2</v>
      </c>
      <c r="J75" s="266">
        <v>1.67795460767334E-2</v>
      </c>
      <c r="L75" s="12"/>
      <c r="M75" s="12"/>
      <c r="N75" s="12"/>
      <c r="O75" s="12"/>
      <c r="P75" s="12"/>
      <c r="Q75" s="12"/>
      <c r="R75" s="12"/>
      <c r="S75" s="12"/>
      <c r="T75" s="12"/>
      <c r="U75" s="12"/>
      <c r="V75" s="12"/>
      <c r="W75" s="12"/>
    </row>
    <row r="76" spans="1:23">
      <c r="A76" s="54" t="s">
        <v>1153</v>
      </c>
      <c r="B76" s="261"/>
      <c r="C76" s="262"/>
      <c r="D76" s="262"/>
      <c r="E76" s="262"/>
      <c r="F76" s="262"/>
      <c r="G76" s="262"/>
      <c r="H76" s="263">
        <v>1.6019369444183099E-2</v>
      </c>
      <c r="I76" s="265">
        <v>1.5753390796283701E-2</v>
      </c>
      <c r="J76" s="266">
        <v>1.6175925757031299E-2</v>
      </c>
      <c r="L76" s="12"/>
      <c r="M76" s="12"/>
      <c r="N76" s="12"/>
      <c r="O76" s="12"/>
      <c r="P76" s="12"/>
      <c r="Q76" s="12"/>
      <c r="R76" s="12"/>
      <c r="S76" s="12"/>
      <c r="T76" s="12"/>
      <c r="U76" s="12"/>
      <c r="V76" s="12"/>
      <c r="W76" s="12"/>
    </row>
    <row r="77" spans="1:23">
      <c r="A77" s="54" t="s">
        <v>1152</v>
      </c>
      <c r="B77" s="261"/>
      <c r="C77" s="262"/>
      <c r="D77" s="262"/>
      <c r="E77" s="262"/>
      <c r="F77" s="262"/>
      <c r="G77" s="262"/>
      <c r="H77" s="263">
        <v>1.8106951089167399E-2</v>
      </c>
      <c r="I77" s="265">
        <v>1.6454615170588101E-2</v>
      </c>
      <c r="J77" s="266">
        <v>1.8163640718230699E-2</v>
      </c>
      <c r="L77" s="12"/>
      <c r="M77" s="12"/>
      <c r="N77" s="12"/>
      <c r="O77" s="12"/>
      <c r="P77" s="12"/>
      <c r="Q77" s="12"/>
      <c r="R77" s="12"/>
      <c r="S77" s="12"/>
      <c r="T77" s="12"/>
      <c r="U77" s="12"/>
      <c r="V77" s="12"/>
      <c r="W77" s="12"/>
    </row>
    <row r="78" spans="1:23">
      <c r="A78" s="54" t="s">
        <v>1151</v>
      </c>
      <c r="B78" s="261"/>
      <c r="C78" s="262"/>
      <c r="D78" s="262"/>
      <c r="E78" s="262"/>
      <c r="F78" s="262"/>
      <c r="G78" s="262"/>
      <c r="H78" s="263">
        <v>1.5956974855811198E-2</v>
      </c>
      <c r="I78" s="265">
        <v>1.46703149304045E-2</v>
      </c>
      <c r="J78" s="266">
        <v>1.5960166577464598E-2</v>
      </c>
      <c r="L78" s="12"/>
      <c r="M78" s="12"/>
      <c r="N78" s="12"/>
      <c r="O78" s="12"/>
      <c r="P78" s="12"/>
      <c r="Q78" s="12"/>
      <c r="R78" s="12"/>
      <c r="S78" s="12"/>
      <c r="T78" s="12"/>
      <c r="U78" s="12"/>
      <c r="V78" s="12"/>
      <c r="W78" s="12"/>
    </row>
    <row r="79" spans="1:23">
      <c r="A79" s="54" t="s">
        <v>1150</v>
      </c>
      <c r="B79" s="261"/>
      <c r="C79" s="262"/>
      <c r="D79" s="262"/>
      <c r="E79" s="262"/>
      <c r="F79" s="262"/>
      <c r="G79" s="262"/>
      <c r="H79" s="263">
        <v>1.3232508221907101E-2</v>
      </c>
      <c r="I79" s="265">
        <v>1.31378919613695E-2</v>
      </c>
      <c r="J79" s="266">
        <v>1.3281270664840901E-2</v>
      </c>
      <c r="L79" s="12"/>
      <c r="M79" s="12"/>
      <c r="N79" s="12"/>
      <c r="O79" s="12"/>
      <c r="P79" s="12"/>
      <c r="Q79" s="12"/>
      <c r="R79" s="12"/>
      <c r="S79" s="12"/>
      <c r="T79" s="12"/>
      <c r="U79" s="12"/>
      <c r="V79" s="12"/>
      <c r="W79" s="12"/>
    </row>
    <row r="80" spans="1:23">
      <c r="A80" s="54" t="s">
        <v>1149</v>
      </c>
      <c r="B80" s="261"/>
      <c r="C80" s="262"/>
      <c r="D80" s="262"/>
      <c r="E80" s="262"/>
      <c r="F80" s="262"/>
      <c r="G80" s="262"/>
      <c r="H80" s="263">
        <v>1.4309383420067399E-2</v>
      </c>
      <c r="I80" s="265">
        <v>1.33486829535088E-2</v>
      </c>
      <c r="J80" s="266">
        <v>1.4298002980237401E-2</v>
      </c>
      <c r="L80" s="12"/>
      <c r="M80" s="12"/>
      <c r="N80" s="12"/>
      <c r="O80" s="12"/>
      <c r="P80" s="12"/>
      <c r="Q80" s="12"/>
      <c r="R80" s="12"/>
      <c r="S80" s="12"/>
      <c r="T80" s="12"/>
      <c r="U80" s="12"/>
      <c r="V80" s="12"/>
      <c r="W80" s="12"/>
    </row>
    <row r="81" spans="1:23">
      <c r="A81" s="54" t="s">
        <v>1148</v>
      </c>
      <c r="B81" s="261"/>
      <c r="C81" s="262"/>
      <c r="D81" s="262"/>
      <c r="E81" s="262"/>
      <c r="F81" s="262"/>
      <c r="G81" s="262"/>
      <c r="H81" s="263">
        <v>1.9809253589012098E-2</v>
      </c>
      <c r="I81" s="265">
        <v>1.5156589511823601E-2</v>
      </c>
      <c r="J81" s="266">
        <v>1.97270344819571E-2</v>
      </c>
      <c r="L81" s="12"/>
      <c r="M81" s="12"/>
      <c r="N81" s="12"/>
      <c r="O81" s="12"/>
      <c r="P81" s="12"/>
      <c r="Q81" s="12"/>
      <c r="R81" s="12"/>
      <c r="S81" s="12"/>
      <c r="T81" s="12"/>
      <c r="U81" s="12"/>
      <c r="V81" s="12"/>
      <c r="W81" s="12"/>
    </row>
    <row r="82" spans="1:23">
      <c r="A82" s="54" t="s">
        <v>1147</v>
      </c>
      <c r="B82" s="261"/>
      <c r="C82" s="262"/>
      <c r="D82" s="262"/>
      <c r="E82" s="262"/>
      <c r="F82" s="262"/>
      <c r="G82" s="262"/>
      <c r="H82" s="263">
        <v>2.6855556615641301E-2</v>
      </c>
      <c r="I82" s="265">
        <v>2.3589174272692401E-2</v>
      </c>
      <c r="J82" s="266">
        <v>2.6607683488218601E-2</v>
      </c>
      <c r="L82" s="12"/>
      <c r="M82" s="12"/>
      <c r="N82" s="12"/>
      <c r="O82" s="12"/>
      <c r="P82" s="12"/>
      <c r="Q82" s="12"/>
      <c r="R82" s="12"/>
      <c r="S82" s="12"/>
      <c r="T82" s="12"/>
      <c r="U82" s="12"/>
      <c r="V82" s="12"/>
      <c r="W82" s="12"/>
    </row>
    <row r="83" spans="1:23">
      <c r="A83" s="54" t="s">
        <v>1146</v>
      </c>
      <c r="B83" s="261"/>
      <c r="C83" s="262"/>
      <c r="D83" s="262"/>
      <c r="E83" s="262"/>
      <c r="F83" s="262"/>
      <c r="G83" s="262"/>
      <c r="H83" s="263">
        <v>2.3179734998097199E-2</v>
      </c>
      <c r="I83" s="265">
        <v>2.0738600813360802E-2</v>
      </c>
      <c r="J83" s="266">
        <v>2.2888902719582799E-2</v>
      </c>
      <c r="L83" s="12"/>
      <c r="M83" s="12"/>
      <c r="N83" s="12"/>
      <c r="O83" s="12"/>
      <c r="P83" s="12"/>
      <c r="Q83" s="12"/>
      <c r="R83" s="12"/>
      <c r="S83" s="12"/>
      <c r="T83" s="12"/>
      <c r="U83" s="12"/>
      <c r="V83" s="12"/>
      <c r="W83" s="12"/>
    </row>
    <row r="84" spans="1:23">
      <c r="A84" s="54" t="s">
        <v>1145</v>
      </c>
      <c r="B84" s="261"/>
      <c r="C84" s="262"/>
      <c r="D84" s="262"/>
      <c r="E84" s="262"/>
      <c r="F84" s="262"/>
      <c r="G84" s="262"/>
      <c r="H84" s="263">
        <v>3.1512685045204998E-2</v>
      </c>
      <c r="I84" s="265">
        <v>2.74456942185419E-2</v>
      </c>
      <c r="J84" s="266">
        <v>3.20474756439669E-2</v>
      </c>
      <c r="L84" s="12"/>
      <c r="M84" s="12"/>
      <c r="N84" s="12"/>
      <c r="O84" s="12"/>
      <c r="P84" s="12"/>
      <c r="Q84" s="12"/>
      <c r="R84" s="12"/>
      <c r="S84" s="12"/>
      <c r="T84" s="12"/>
      <c r="U84" s="12"/>
      <c r="V84" s="12"/>
      <c r="W84" s="12"/>
    </row>
    <row r="85" spans="1:23">
      <c r="A85" s="54" t="s">
        <v>1144</v>
      </c>
      <c r="B85" s="261"/>
      <c r="C85" s="262"/>
      <c r="D85" s="262"/>
      <c r="E85" s="262"/>
      <c r="F85" s="262"/>
      <c r="G85" s="262"/>
      <c r="H85" s="263">
        <v>3.67947202564093E-2</v>
      </c>
      <c r="I85" s="265">
        <v>3.7614367031014E-2</v>
      </c>
      <c r="J85" s="266">
        <v>3.8061443358223299E-2</v>
      </c>
      <c r="L85" s="12"/>
      <c r="M85" s="12"/>
      <c r="N85" s="12"/>
      <c r="O85" s="12"/>
      <c r="P85" s="12"/>
      <c r="Q85" s="12"/>
      <c r="R85" s="12"/>
      <c r="S85" s="12"/>
      <c r="T85" s="12"/>
      <c r="U85" s="12"/>
      <c r="V85" s="12"/>
      <c r="W85" s="12"/>
    </row>
    <row r="86" spans="1:23">
      <c r="A86" s="54" t="s">
        <v>1143</v>
      </c>
      <c r="B86" s="261"/>
      <c r="C86" s="262"/>
      <c r="D86" s="262"/>
      <c r="E86" s="262"/>
      <c r="F86" s="262"/>
      <c r="G86" s="262"/>
      <c r="H86" s="263">
        <v>3.3287508406264502E-2</v>
      </c>
      <c r="I86" s="265">
        <v>3.3702440395335202E-2</v>
      </c>
      <c r="J86" s="266">
        <v>3.4178278698429397E-2</v>
      </c>
      <c r="L86" s="12"/>
      <c r="M86" s="12"/>
      <c r="N86" s="12"/>
      <c r="O86" s="12"/>
      <c r="P86" s="12"/>
      <c r="Q86" s="12"/>
      <c r="R86" s="12"/>
      <c r="S86" s="12"/>
      <c r="T86" s="12"/>
      <c r="U86" s="12"/>
      <c r="V86" s="12"/>
      <c r="W86" s="12"/>
    </row>
    <row r="87" spans="1:23">
      <c r="A87" s="54" t="s">
        <v>1142</v>
      </c>
      <c r="B87" s="261"/>
      <c r="C87" s="262"/>
      <c r="D87" s="262"/>
      <c r="E87" s="262"/>
      <c r="F87" s="262"/>
      <c r="G87" s="262"/>
      <c r="H87" s="263">
        <v>3.4964245398185503E-2</v>
      </c>
      <c r="I87" s="265">
        <v>3.2217795244634397E-2</v>
      </c>
      <c r="J87" s="266">
        <v>3.5418059696333E-2</v>
      </c>
      <c r="L87" s="12"/>
      <c r="M87" s="12"/>
      <c r="N87" s="12"/>
      <c r="O87" s="12"/>
      <c r="P87" s="12"/>
      <c r="Q87" s="12"/>
      <c r="R87" s="12"/>
      <c r="S87" s="12"/>
      <c r="T87" s="12"/>
      <c r="U87" s="12"/>
      <c r="V87" s="12"/>
      <c r="W87" s="12"/>
    </row>
    <row r="88" spans="1:23">
      <c r="A88" s="54" t="s">
        <v>1141</v>
      </c>
      <c r="B88" s="261"/>
      <c r="C88" s="262"/>
      <c r="D88" s="262"/>
      <c r="E88" s="262"/>
      <c r="F88" s="262"/>
      <c r="G88" s="262"/>
      <c r="H88" s="263">
        <v>3.1842019903504201E-2</v>
      </c>
      <c r="I88" s="265">
        <v>2.90005662618372E-2</v>
      </c>
      <c r="J88" s="266">
        <v>3.1994372082630403E-2</v>
      </c>
      <c r="L88" s="12"/>
      <c r="M88" s="12"/>
      <c r="N88" s="12"/>
      <c r="O88" s="12"/>
      <c r="P88" s="12"/>
      <c r="Q88" s="12"/>
      <c r="R88" s="12"/>
      <c r="S88" s="12"/>
      <c r="T88" s="12"/>
      <c r="U88" s="12"/>
      <c r="V88" s="12"/>
      <c r="W88" s="12"/>
    </row>
    <row r="89" spans="1:23">
      <c r="A89" s="54" t="s">
        <v>1140</v>
      </c>
      <c r="B89" s="261"/>
      <c r="C89" s="262"/>
      <c r="D89" s="262"/>
      <c r="E89" s="262"/>
      <c r="F89" s="262"/>
      <c r="G89" s="262"/>
      <c r="H89" s="263">
        <v>2.6532098462209101E-2</v>
      </c>
      <c r="I89" s="265">
        <v>2.55135909989249E-2</v>
      </c>
      <c r="J89" s="266">
        <v>2.6653303926480999E-2</v>
      </c>
      <c r="L89" s="12"/>
      <c r="M89" s="12"/>
      <c r="N89" s="12"/>
      <c r="O89" s="12"/>
      <c r="P89" s="12"/>
      <c r="Q89" s="12"/>
      <c r="R89" s="12"/>
      <c r="S89" s="12"/>
      <c r="T89" s="12"/>
      <c r="U89" s="12"/>
      <c r="V89" s="12"/>
      <c r="W89" s="12"/>
    </row>
    <row r="90" spans="1:23">
      <c r="A90" s="54" t="s">
        <v>1139</v>
      </c>
      <c r="B90" s="261"/>
      <c r="C90" s="262"/>
      <c r="D90" s="262"/>
      <c r="E90" s="262"/>
      <c r="F90" s="262"/>
      <c r="G90" s="262"/>
      <c r="H90" s="263">
        <v>2.26593809676792E-2</v>
      </c>
      <c r="I90" s="265">
        <v>2.2893064023570699E-2</v>
      </c>
      <c r="J90" s="266">
        <v>2.26979647666774E-2</v>
      </c>
      <c r="L90" s="12"/>
      <c r="M90" s="12"/>
      <c r="N90" s="12"/>
      <c r="O90" s="12"/>
      <c r="P90" s="12"/>
      <c r="Q90" s="12"/>
      <c r="R90" s="12"/>
      <c r="S90" s="12"/>
      <c r="T90" s="12"/>
      <c r="U90" s="12"/>
      <c r="V90" s="12"/>
      <c r="W90" s="12"/>
    </row>
    <row r="91" spans="1:23">
      <c r="A91" s="54" t="s">
        <v>1138</v>
      </c>
      <c r="B91" s="261"/>
      <c r="C91" s="262"/>
      <c r="D91" s="262"/>
      <c r="E91" s="262"/>
      <c r="F91" s="262"/>
      <c r="G91" s="262"/>
      <c r="H91" s="263">
        <v>2.6825400414816899E-2</v>
      </c>
      <c r="I91" s="265">
        <v>2.6106099153031002E-2</v>
      </c>
      <c r="J91" s="266">
        <v>2.6637830729069601E-2</v>
      </c>
      <c r="L91" s="12"/>
      <c r="M91" s="12"/>
      <c r="N91" s="12"/>
      <c r="O91" s="12"/>
      <c r="P91" s="12"/>
      <c r="Q91" s="12"/>
      <c r="R91" s="12"/>
      <c r="S91" s="12"/>
      <c r="T91" s="12"/>
      <c r="U91" s="12"/>
      <c r="V91" s="12"/>
      <c r="W91" s="12"/>
    </row>
    <row r="92" spans="1:23">
      <c r="A92" s="54" t="s">
        <v>1137</v>
      </c>
      <c r="B92" s="261"/>
      <c r="C92" s="262"/>
      <c r="D92" s="262"/>
      <c r="E92" s="262"/>
      <c r="F92" s="262"/>
      <c r="G92" s="262"/>
      <c r="H92" s="263">
        <v>2.2481157470778699E-2</v>
      </c>
      <c r="I92" s="265">
        <v>2.5331337991079901E-2</v>
      </c>
      <c r="J92" s="266">
        <v>2.2303364817375101E-2</v>
      </c>
      <c r="L92" s="12"/>
      <c r="M92" s="12"/>
      <c r="N92" s="12"/>
      <c r="O92" s="12"/>
      <c r="P92" s="12"/>
      <c r="Q92" s="12"/>
      <c r="R92" s="12"/>
      <c r="S92" s="12"/>
      <c r="T92" s="12"/>
      <c r="U92" s="12"/>
      <c r="V92" s="12"/>
      <c r="W92" s="12"/>
    </row>
    <row r="93" spans="1:23">
      <c r="A93" s="54" t="s">
        <v>1136</v>
      </c>
      <c r="B93" s="261"/>
      <c r="C93" s="262"/>
      <c r="D93" s="262"/>
      <c r="E93" s="262"/>
      <c r="F93" s="262"/>
      <c r="G93" s="262"/>
      <c r="H93" s="263">
        <v>3.4957905186709902E-2</v>
      </c>
      <c r="I93" s="265">
        <v>2.7310301197873199E-2</v>
      </c>
      <c r="J93" s="266">
        <v>3.5685449034653899E-2</v>
      </c>
      <c r="L93" s="12"/>
      <c r="M93" s="12"/>
      <c r="N93" s="12"/>
      <c r="O93" s="12"/>
      <c r="P93" s="12"/>
      <c r="Q93" s="12"/>
      <c r="R93" s="12"/>
      <c r="S93" s="12"/>
      <c r="T93" s="12"/>
      <c r="U93" s="12"/>
      <c r="V93" s="12"/>
      <c r="W93" s="12"/>
    </row>
    <row r="94" spans="1:23">
      <c r="A94" s="54" t="s">
        <v>1135</v>
      </c>
      <c r="B94" s="261"/>
      <c r="C94" s="262"/>
      <c r="D94" s="262"/>
      <c r="E94" s="262"/>
      <c r="F94" s="262"/>
      <c r="G94" s="262"/>
      <c r="H94" s="263">
        <v>2.9285274645364501E-2</v>
      </c>
      <c r="I94" s="265">
        <v>2.5579915051026001E-2</v>
      </c>
      <c r="J94" s="266">
        <v>3.01310561193401E-2</v>
      </c>
      <c r="L94" s="12"/>
      <c r="M94" s="12"/>
      <c r="N94" s="12"/>
      <c r="O94" s="12"/>
      <c r="P94" s="12"/>
      <c r="Q94" s="12"/>
      <c r="R94" s="12"/>
      <c r="S94" s="12"/>
      <c r="T94" s="12"/>
      <c r="U94" s="12"/>
      <c r="V94" s="12"/>
      <c r="W94" s="12"/>
    </row>
    <row r="95" spans="1:23">
      <c r="A95" s="54" t="s">
        <v>1134</v>
      </c>
      <c r="B95" s="261"/>
      <c r="C95" s="262"/>
      <c r="D95" s="262"/>
      <c r="E95" s="262"/>
      <c r="F95" s="262"/>
      <c r="G95" s="262"/>
      <c r="H95" s="263">
        <v>2.4405434481066E-2</v>
      </c>
      <c r="I95" s="265">
        <v>2.3402434207407698E-2</v>
      </c>
      <c r="J95" s="266">
        <v>2.5259306258032199E-2</v>
      </c>
      <c r="L95" s="12"/>
      <c r="M95" s="12"/>
      <c r="N95" s="12"/>
      <c r="O95" s="12"/>
      <c r="P95" s="12"/>
      <c r="Q95" s="12"/>
      <c r="R95" s="12"/>
      <c r="S95" s="12"/>
      <c r="T95" s="12"/>
      <c r="U95" s="12"/>
      <c r="V95" s="12"/>
      <c r="W95" s="12"/>
    </row>
    <row r="96" spans="1:23">
      <c r="A96" s="54" t="s">
        <v>1133</v>
      </c>
      <c r="B96" s="261"/>
      <c r="C96" s="262"/>
      <c r="D96" s="262"/>
      <c r="E96" s="262"/>
      <c r="F96" s="262"/>
      <c r="G96" s="262"/>
      <c r="H96" s="263">
        <v>2.3664950047271899E-2</v>
      </c>
      <c r="I96" s="265">
        <v>2.32418389497238E-2</v>
      </c>
      <c r="J96" s="266">
        <v>2.42715627667923E-2</v>
      </c>
      <c r="L96" s="12"/>
      <c r="M96" s="12"/>
      <c r="N96" s="12"/>
      <c r="O96" s="12"/>
      <c r="P96" s="12"/>
      <c r="Q96" s="12"/>
      <c r="R96" s="12"/>
      <c r="S96" s="12"/>
      <c r="T96" s="12"/>
      <c r="U96" s="12"/>
      <c r="V96" s="12"/>
      <c r="W96" s="12"/>
    </row>
    <row r="97" spans="1:23">
      <c r="A97" s="54" t="s">
        <v>1132</v>
      </c>
      <c r="B97" s="261"/>
      <c r="C97" s="262"/>
      <c r="D97" s="262"/>
      <c r="E97" s="262"/>
      <c r="F97" s="262"/>
      <c r="G97" s="262"/>
      <c r="H97" s="263">
        <v>1.9832104150667398E-2</v>
      </c>
      <c r="I97" s="265">
        <v>2.0544167496697598E-2</v>
      </c>
      <c r="J97" s="266">
        <v>2.0465755639195799E-2</v>
      </c>
      <c r="L97" s="12"/>
      <c r="M97" s="12"/>
      <c r="N97" s="12"/>
      <c r="O97" s="12"/>
      <c r="P97" s="12"/>
      <c r="Q97" s="12"/>
      <c r="R97" s="12"/>
      <c r="S97" s="12"/>
      <c r="T97" s="12"/>
      <c r="U97" s="12"/>
      <c r="V97" s="12"/>
      <c r="W97" s="12"/>
    </row>
    <row r="98" spans="1:23">
      <c r="A98" s="54" t="s">
        <v>1131</v>
      </c>
      <c r="B98" s="261"/>
      <c r="C98" s="262"/>
      <c r="D98" s="262"/>
      <c r="E98" s="262"/>
      <c r="F98" s="262"/>
      <c r="G98" s="262"/>
      <c r="H98" s="263">
        <v>2.0414583605057501E-2</v>
      </c>
      <c r="I98" s="265">
        <v>2.2818924148784399E-2</v>
      </c>
      <c r="J98" s="266">
        <v>2.0869145867819499E-2</v>
      </c>
      <c r="L98" s="12"/>
      <c r="M98" s="12"/>
      <c r="N98" s="12"/>
      <c r="O98" s="12"/>
      <c r="P98" s="12"/>
      <c r="Q98" s="12"/>
      <c r="R98" s="12"/>
      <c r="S98" s="12"/>
      <c r="T98" s="12"/>
      <c r="U98" s="12"/>
      <c r="V98" s="12"/>
      <c r="W98" s="12"/>
    </row>
    <row r="99" spans="1:23">
      <c r="A99" s="54" t="s">
        <v>1130</v>
      </c>
      <c r="B99" s="261"/>
      <c r="C99" s="262"/>
      <c r="D99" s="262"/>
      <c r="E99" s="262"/>
      <c r="F99" s="262"/>
      <c r="G99" s="262"/>
      <c r="H99" s="263">
        <v>1.9855253134470702E-2</v>
      </c>
      <c r="I99" s="265">
        <v>2.1278312927189499E-2</v>
      </c>
      <c r="J99" s="266">
        <v>2.0143549106623301E-2</v>
      </c>
      <c r="L99" s="12"/>
      <c r="M99" s="12"/>
      <c r="N99" s="12"/>
      <c r="O99" s="12"/>
      <c r="P99" s="12"/>
      <c r="Q99" s="12"/>
      <c r="R99" s="12"/>
      <c r="S99" s="12"/>
      <c r="T99" s="12"/>
      <c r="U99" s="12"/>
      <c r="V99" s="12"/>
      <c r="W99" s="12"/>
    </row>
    <row r="100" spans="1:23">
      <c r="A100" s="54" t="s">
        <v>1129</v>
      </c>
      <c r="B100" s="261"/>
      <c r="C100" s="262"/>
      <c r="D100" s="262"/>
      <c r="E100" s="262"/>
      <c r="F100" s="262"/>
      <c r="G100" s="262"/>
      <c r="H100" s="263">
        <v>1.6749850407260299E-2</v>
      </c>
      <c r="I100" s="265">
        <v>1.8945512941630899E-2</v>
      </c>
      <c r="J100" s="266">
        <v>1.7102999213096999E-2</v>
      </c>
      <c r="L100" s="12"/>
      <c r="M100" s="12"/>
      <c r="N100" s="12"/>
      <c r="O100" s="12"/>
      <c r="P100" s="12"/>
      <c r="Q100" s="12"/>
      <c r="R100" s="12"/>
      <c r="S100" s="12"/>
      <c r="T100" s="12"/>
      <c r="U100" s="12"/>
      <c r="V100" s="12"/>
      <c r="W100" s="12"/>
    </row>
    <row r="101" spans="1:23">
      <c r="A101" s="54" t="s">
        <v>1128</v>
      </c>
      <c r="B101" s="261"/>
      <c r="C101" s="262"/>
      <c r="D101" s="262"/>
      <c r="E101" s="262"/>
      <c r="F101" s="262"/>
      <c r="G101" s="262"/>
      <c r="H101" s="263">
        <v>1.3989544850903901E-2</v>
      </c>
      <c r="I101" s="265">
        <v>1.6624646635139899E-2</v>
      </c>
      <c r="J101" s="266">
        <v>1.42980048433045E-2</v>
      </c>
      <c r="L101" s="12"/>
      <c r="M101" s="12"/>
      <c r="N101" s="12"/>
      <c r="O101" s="12"/>
      <c r="P101" s="12"/>
      <c r="Q101" s="12"/>
      <c r="R101" s="12"/>
      <c r="S101" s="12"/>
      <c r="T101" s="12"/>
      <c r="U101" s="12"/>
      <c r="V101" s="12"/>
      <c r="W101" s="12"/>
    </row>
    <row r="102" spans="1:23">
      <c r="A102" s="54" t="s">
        <v>1127</v>
      </c>
      <c r="B102" s="261"/>
      <c r="C102" s="262"/>
      <c r="D102" s="262"/>
      <c r="E102" s="262"/>
      <c r="F102" s="262"/>
      <c r="G102" s="262"/>
      <c r="H102" s="263">
        <v>1.21000977051501E-2</v>
      </c>
      <c r="I102" s="265">
        <v>1.6774336061222E-2</v>
      </c>
      <c r="J102" s="266">
        <v>1.24435710390664E-2</v>
      </c>
      <c r="L102" s="12"/>
      <c r="M102" s="12"/>
      <c r="N102" s="12"/>
      <c r="O102" s="12"/>
      <c r="P102" s="12"/>
      <c r="Q102" s="12"/>
      <c r="R102" s="12"/>
      <c r="S102" s="12"/>
      <c r="T102" s="12"/>
      <c r="U102" s="12"/>
      <c r="V102" s="12"/>
      <c r="W102" s="12"/>
    </row>
    <row r="103" spans="1:23">
      <c r="A103" s="54" t="s">
        <v>1126</v>
      </c>
      <c r="B103" s="261"/>
      <c r="C103" s="262"/>
      <c r="D103" s="262"/>
      <c r="E103" s="262"/>
      <c r="F103" s="262"/>
      <c r="G103" s="262"/>
      <c r="H103" s="263">
        <v>1.0731243115816301E-2</v>
      </c>
      <c r="I103" s="265">
        <v>1.49981668098994E-2</v>
      </c>
      <c r="J103" s="266">
        <v>1.10145554894782E-2</v>
      </c>
      <c r="L103" s="12"/>
      <c r="M103" s="12"/>
      <c r="N103" s="12"/>
      <c r="O103" s="12"/>
      <c r="P103" s="12"/>
      <c r="Q103" s="12"/>
      <c r="R103" s="12"/>
      <c r="S103" s="12"/>
      <c r="T103" s="12"/>
      <c r="U103" s="12"/>
      <c r="V103" s="12"/>
      <c r="W103" s="12"/>
    </row>
    <row r="104" spans="1:23">
      <c r="A104" s="54" t="s">
        <v>1125</v>
      </c>
      <c r="B104" s="261"/>
      <c r="C104" s="262"/>
      <c r="D104" s="262"/>
      <c r="E104" s="262"/>
      <c r="F104" s="262"/>
      <c r="G104" s="262"/>
      <c r="H104" s="263">
        <v>9.1010882185383994E-3</v>
      </c>
      <c r="I104" s="265">
        <v>1.32902985007484E-2</v>
      </c>
      <c r="J104" s="266">
        <v>9.3417618845814503E-3</v>
      </c>
      <c r="L104" s="12"/>
      <c r="M104" s="12"/>
      <c r="N104" s="12"/>
      <c r="O104" s="12"/>
      <c r="P104" s="12"/>
      <c r="Q104" s="12"/>
      <c r="R104" s="12"/>
      <c r="S104" s="12"/>
      <c r="T104" s="12"/>
      <c r="U104" s="12"/>
      <c r="V104" s="12"/>
      <c r="W104" s="12"/>
    </row>
    <row r="105" spans="1:23">
      <c r="A105" s="54" t="s">
        <v>1124</v>
      </c>
      <c r="B105" s="261"/>
      <c r="C105" s="262"/>
      <c r="D105" s="262"/>
      <c r="E105" s="262"/>
      <c r="F105" s="262"/>
      <c r="G105" s="262"/>
      <c r="H105" s="263">
        <v>7.99827336592095E-3</v>
      </c>
      <c r="I105" s="265">
        <v>1.2025929213958699E-2</v>
      </c>
      <c r="J105" s="266">
        <v>8.1995756613056307E-3</v>
      </c>
      <c r="L105" s="12"/>
      <c r="M105" s="12"/>
      <c r="N105" s="12"/>
      <c r="O105" s="12"/>
      <c r="P105" s="12"/>
      <c r="Q105" s="12"/>
      <c r="R105" s="12"/>
      <c r="S105" s="12"/>
      <c r="T105" s="12"/>
      <c r="U105" s="12"/>
      <c r="V105" s="12"/>
      <c r="W105" s="12"/>
    </row>
    <row r="106" spans="1:23">
      <c r="A106" s="54" t="s">
        <v>1123</v>
      </c>
      <c r="B106" s="261"/>
      <c r="C106" s="262"/>
      <c r="D106" s="262"/>
      <c r="E106" s="262"/>
      <c r="F106" s="262"/>
      <c r="G106" s="262"/>
      <c r="H106" s="263">
        <v>8.0113482105217994E-3</v>
      </c>
      <c r="I106" s="265">
        <v>1.1598418526746999E-2</v>
      </c>
      <c r="J106" s="266">
        <v>8.1776995082019407E-3</v>
      </c>
      <c r="L106" s="12"/>
      <c r="M106" s="12"/>
      <c r="N106" s="12"/>
      <c r="O106" s="12"/>
      <c r="P106" s="12"/>
      <c r="Q106" s="12"/>
      <c r="R106" s="12"/>
      <c r="S106" s="12"/>
      <c r="T106" s="12"/>
      <c r="U106" s="12"/>
      <c r="V106" s="12"/>
      <c r="W106" s="12"/>
    </row>
    <row r="107" spans="1:23">
      <c r="A107" s="54" t="s">
        <v>1122</v>
      </c>
      <c r="B107" s="261"/>
      <c r="C107" s="262"/>
      <c r="D107" s="262"/>
      <c r="E107" s="262"/>
      <c r="F107" s="262"/>
      <c r="G107" s="262"/>
      <c r="H107" s="263">
        <v>6.7030256187940104E-3</v>
      </c>
      <c r="I107" s="265">
        <v>1.02366477845831E-2</v>
      </c>
      <c r="J107" s="266">
        <v>6.8542911334931803E-3</v>
      </c>
      <c r="L107" s="12"/>
      <c r="M107" s="12"/>
      <c r="N107" s="12"/>
      <c r="O107" s="12"/>
      <c r="P107" s="12"/>
      <c r="Q107" s="12"/>
      <c r="R107" s="12"/>
      <c r="S107" s="12"/>
      <c r="T107" s="12"/>
      <c r="U107" s="12"/>
      <c r="V107" s="12"/>
      <c r="W107" s="12"/>
    </row>
    <row r="108" spans="1:23">
      <c r="A108" s="54" t="s">
        <v>1121</v>
      </c>
      <c r="B108" s="261"/>
      <c r="C108" s="262"/>
      <c r="D108" s="262"/>
      <c r="E108" s="262"/>
      <c r="F108" s="262"/>
      <c r="G108" s="262"/>
      <c r="H108" s="263">
        <v>8.0448167278966108E-3</v>
      </c>
      <c r="I108" s="265">
        <v>1.24737017970826E-2</v>
      </c>
      <c r="J108" s="266">
        <v>8.1806782044394795E-3</v>
      </c>
      <c r="L108" s="12"/>
      <c r="M108" s="12"/>
      <c r="N108" s="12"/>
      <c r="O108" s="12"/>
      <c r="P108" s="12"/>
      <c r="Q108" s="12"/>
      <c r="R108" s="12"/>
      <c r="S108" s="12"/>
      <c r="T108" s="12"/>
      <c r="U108" s="12"/>
      <c r="V108" s="12"/>
      <c r="W108" s="12"/>
    </row>
    <row r="109" spans="1:23">
      <c r="A109" s="54" t="s">
        <v>1120</v>
      </c>
      <c r="B109" s="261"/>
      <c r="C109" s="262"/>
      <c r="D109" s="262"/>
      <c r="E109" s="262"/>
      <c r="F109" s="262"/>
      <c r="G109" s="262"/>
      <c r="H109" s="263">
        <v>6.87950923331993E-3</v>
      </c>
      <c r="I109" s="265">
        <v>1.0930158685936499E-2</v>
      </c>
      <c r="J109" s="266">
        <v>7.0213854603316597E-3</v>
      </c>
      <c r="L109" s="12"/>
      <c r="M109" s="12"/>
      <c r="N109" s="12"/>
      <c r="O109" s="12"/>
      <c r="P109" s="12"/>
      <c r="Q109" s="12"/>
      <c r="R109" s="12"/>
      <c r="S109" s="12"/>
      <c r="T109" s="12"/>
      <c r="U109" s="12"/>
      <c r="V109" s="12"/>
      <c r="W109" s="12"/>
    </row>
    <row r="110" spans="1:23">
      <c r="A110" s="54" t="s">
        <v>1119</v>
      </c>
      <c r="B110" s="261"/>
      <c r="C110" s="262"/>
      <c r="D110" s="262"/>
      <c r="E110" s="262"/>
      <c r="F110" s="262"/>
      <c r="G110" s="262"/>
      <c r="H110" s="263">
        <v>5.8638729240130701E-3</v>
      </c>
      <c r="I110" s="265">
        <v>9.5979434760060604E-3</v>
      </c>
      <c r="J110" s="266">
        <v>5.9883987751690199E-3</v>
      </c>
      <c r="L110" s="12"/>
      <c r="M110" s="12"/>
      <c r="N110" s="12"/>
      <c r="O110" s="12"/>
      <c r="P110" s="12"/>
      <c r="Q110" s="12"/>
      <c r="R110" s="12"/>
      <c r="S110" s="12"/>
      <c r="T110" s="12"/>
      <c r="U110" s="12"/>
      <c r="V110" s="12"/>
      <c r="W110" s="12"/>
    </row>
    <row r="111" spans="1:23">
      <c r="A111" s="54" t="s">
        <v>1118</v>
      </c>
      <c r="B111" s="261"/>
      <c r="C111" s="262"/>
      <c r="D111" s="262"/>
      <c r="E111" s="262"/>
      <c r="F111" s="262"/>
      <c r="G111" s="262"/>
      <c r="H111" s="263">
        <v>5.2532817812968001E-3</v>
      </c>
      <c r="I111" s="265">
        <v>9.2112975049057598E-3</v>
      </c>
      <c r="J111" s="266">
        <v>5.35680053269797E-3</v>
      </c>
      <c r="L111" s="12"/>
      <c r="M111" s="12"/>
      <c r="N111" s="12"/>
      <c r="O111" s="12"/>
      <c r="P111" s="12"/>
      <c r="Q111" s="12"/>
      <c r="R111" s="12"/>
      <c r="S111" s="12"/>
      <c r="T111" s="12"/>
      <c r="U111" s="12"/>
      <c r="V111" s="12"/>
      <c r="W111" s="12"/>
    </row>
    <row r="112" spans="1:23">
      <c r="A112" s="54" t="s">
        <v>1117</v>
      </c>
      <c r="B112" s="261"/>
      <c r="C112" s="262"/>
      <c r="D112" s="262"/>
      <c r="E112" s="262"/>
      <c r="F112" s="262"/>
      <c r="G112" s="262"/>
      <c r="H112" s="263">
        <v>5.1803405794142096E-3</v>
      </c>
      <c r="I112" s="265">
        <v>8.1427592870954302E-3</v>
      </c>
      <c r="J112" s="266">
        <v>5.2954722514437702E-3</v>
      </c>
      <c r="L112" s="12"/>
      <c r="M112" s="12"/>
      <c r="N112" s="12"/>
      <c r="O112" s="12"/>
      <c r="P112" s="12"/>
      <c r="Q112" s="12"/>
      <c r="R112" s="12"/>
      <c r="S112" s="12"/>
      <c r="T112" s="12"/>
      <c r="U112" s="12"/>
      <c r="V112" s="12"/>
      <c r="W112" s="12"/>
    </row>
    <row r="113" spans="1:23">
      <c r="A113" s="54" t="s">
        <v>1116</v>
      </c>
      <c r="B113" s="261"/>
      <c r="C113" s="262"/>
      <c r="D113" s="262"/>
      <c r="E113" s="262"/>
      <c r="F113" s="262"/>
      <c r="G113" s="262"/>
      <c r="H113" s="263">
        <v>4.4237961826570204E-3</v>
      </c>
      <c r="I113" s="265">
        <v>7.9658462211145697E-3</v>
      </c>
      <c r="J113" s="266">
        <v>4.5231012531958704E-3</v>
      </c>
      <c r="L113" s="12"/>
      <c r="M113" s="12"/>
      <c r="N113" s="12"/>
      <c r="O113" s="12"/>
      <c r="P113" s="12"/>
      <c r="Q113" s="12"/>
      <c r="R113" s="12"/>
      <c r="S113" s="12"/>
      <c r="T113" s="12"/>
      <c r="U113" s="12"/>
      <c r="V113" s="12"/>
      <c r="W113" s="12"/>
    </row>
    <row r="114" spans="1:23">
      <c r="A114" s="54" t="s">
        <v>1115</v>
      </c>
      <c r="B114" s="261"/>
      <c r="C114" s="262"/>
      <c r="D114" s="262"/>
      <c r="E114" s="262"/>
      <c r="F114" s="262"/>
      <c r="G114" s="262"/>
      <c r="H114" s="263">
        <v>4.1795528196639196E-3</v>
      </c>
      <c r="I114" s="265">
        <v>7.1665772635957801E-3</v>
      </c>
      <c r="J114" s="266">
        <v>4.2651144502941704E-3</v>
      </c>
      <c r="L114" s="12"/>
      <c r="M114" s="12"/>
      <c r="N114" s="12"/>
      <c r="O114" s="12"/>
      <c r="P114" s="12"/>
      <c r="Q114" s="12"/>
      <c r="R114" s="12"/>
      <c r="S114" s="12"/>
      <c r="T114" s="12"/>
      <c r="U114" s="12"/>
      <c r="V114" s="12"/>
      <c r="W114" s="12"/>
    </row>
    <row r="115" spans="1:23">
      <c r="A115" s="54" t="s">
        <v>1114</v>
      </c>
      <c r="B115" s="261"/>
      <c r="C115" s="262"/>
      <c r="D115" s="262"/>
      <c r="E115" s="262"/>
      <c r="F115" s="262"/>
      <c r="G115" s="262"/>
      <c r="H115" s="263">
        <v>3.8659655657199399E-3</v>
      </c>
      <c r="I115" s="265">
        <v>8.0812096766218304E-3</v>
      </c>
      <c r="J115" s="266">
        <v>3.9438066583985599E-3</v>
      </c>
      <c r="L115" s="12"/>
      <c r="M115" s="12"/>
      <c r="N115" s="12"/>
      <c r="O115" s="12"/>
      <c r="P115" s="12"/>
      <c r="Q115" s="12"/>
      <c r="R115" s="12"/>
      <c r="S115" s="12"/>
      <c r="T115" s="12"/>
      <c r="U115" s="12"/>
      <c r="V115" s="12"/>
      <c r="W115" s="12"/>
    </row>
    <row r="116" spans="1:23">
      <c r="A116" s="54" t="s">
        <v>1113</v>
      </c>
      <c r="B116" s="261"/>
      <c r="C116" s="262"/>
      <c r="D116" s="262"/>
      <c r="E116" s="262"/>
      <c r="F116" s="262"/>
      <c r="G116" s="262"/>
      <c r="H116" s="263">
        <v>3.5322113463794602E-3</v>
      </c>
      <c r="I116" s="265">
        <v>7.9311805773840394E-3</v>
      </c>
      <c r="J116" s="266">
        <v>3.6015003416369901E-3</v>
      </c>
      <c r="L116" s="12"/>
      <c r="M116" s="12"/>
      <c r="N116" s="12"/>
      <c r="O116" s="12"/>
      <c r="P116" s="12"/>
      <c r="Q116" s="12"/>
      <c r="R116" s="12"/>
      <c r="S116" s="12"/>
      <c r="T116" s="12"/>
      <c r="U116" s="12"/>
      <c r="V116" s="12"/>
      <c r="W116" s="12"/>
    </row>
    <row r="117" spans="1:23">
      <c r="A117" s="54" t="s">
        <v>1112</v>
      </c>
      <c r="B117" s="261"/>
      <c r="C117" s="262"/>
      <c r="D117" s="262"/>
      <c r="E117" s="262"/>
      <c r="F117" s="262"/>
      <c r="G117" s="262"/>
      <c r="H117" s="263">
        <v>3.9604677450988503E-3</v>
      </c>
      <c r="I117" s="265">
        <v>8.0820216898526507E-3</v>
      </c>
      <c r="J117" s="266">
        <v>4.0343424181818301E-3</v>
      </c>
      <c r="L117" s="12"/>
      <c r="M117" s="12"/>
      <c r="N117" s="12"/>
      <c r="O117" s="12"/>
      <c r="P117" s="12"/>
      <c r="Q117" s="12"/>
      <c r="R117" s="12"/>
      <c r="S117" s="12"/>
      <c r="T117" s="12"/>
      <c r="U117" s="12"/>
      <c r="V117" s="12"/>
      <c r="W117" s="12"/>
    </row>
    <row r="118" spans="1:23">
      <c r="A118" s="54" t="s">
        <v>1111</v>
      </c>
      <c r="B118" s="261"/>
      <c r="C118" s="262"/>
      <c r="D118" s="262"/>
      <c r="E118" s="262"/>
      <c r="F118" s="262"/>
      <c r="G118" s="262"/>
      <c r="H118" s="263">
        <v>3.4637918089039598E-3</v>
      </c>
      <c r="I118" s="265">
        <v>8.0598977509005205E-3</v>
      </c>
      <c r="J118" s="266">
        <v>3.5309545349988501E-3</v>
      </c>
      <c r="L118" s="12"/>
      <c r="M118" s="12"/>
      <c r="N118" s="12"/>
      <c r="O118" s="12"/>
      <c r="P118" s="12"/>
      <c r="Q118" s="12"/>
      <c r="R118" s="12"/>
      <c r="S118" s="12"/>
      <c r="T118" s="12"/>
      <c r="U118" s="12"/>
      <c r="V118" s="12"/>
      <c r="W118" s="12"/>
    </row>
    <row r="119" spans="1:23">
      <c r="A119" s="54" t="s">
        <v>1110</v>
      </c>
      <c r="B119" s="261"/>
      <c r="C119" s="262"/>
      <c r="D119" s="262"/>
      <c r="E119" s="262"/>
      <c r="F119" s="262"/>
      <c r="G119" s="262"/>
      <c r="H119" s="263">
        <v>3.3895009682937101E-3</v>
      </c>
      <c r="I119" s="265">
        <v>7.9055012193223802E-3</v>
      </c>
      <c r="J119" s="266">
        <v>3.4529091702830499E-3</v>
      </c>
      <c r="L119" s="12"/>
      <c r="M119" s="12"/>
      <c r="N119" s="12"/>
      <c r="O119" s="12"/>
      <c r="P119" s="12"/>
      <c r="Q119" s="12"/>
      <c r="R119" s="12"/>
      <c r="S119" s="12"/>
      <c r="T119" s="12"/>
      <c r="U119" s="12"/>
      <c r="V119" s="12"/>
      <c r="W119" s="12"/>
    </row>
    <row r="120" spans="1:23">
      <c r="A120" s="54" t="s">
        <v>1109</v>
      </c>
      <c r="B120" s="261"/>
      <c r="C120" s="262"/>
      <c r="D120" s="262"/>
      <c r="E120" s="262"/>
      <c r="F120" s="262"/>
      <c r="G120" s="262"/>
      <c r="H120" s="263">
        <v>3.5836715823014701E-3</v>
      </c>
      <c r="I120" s="265">
        <v>7.4927838946793699E-3</v>
      </c>
      <c r="J120" s="266">
        <v>3.6520637071923798E-3</v>
      </c>
      <c r="L120" s="12"/>
      <c r="M120" s="12"/>
      <c r="N120" s="12"/>
      <c r="O120" s="12"/>
      <c r="P120" s="12"/>
      <c r="Q120" s="12"/>
      <c r="R120" s="12"/>
      <c r="S120" s="12"/>
      <c r="T120" s="12"/>
      <c r="U120" s="12"/>
      <c r="V120" s="12"/>
      <c r="W120" s="12"/>
    </row>
    <row r="121" spans="1:23">
      <c r="A121" s="54" t="s">
        <v>1108</v>
      </c>
      <c r="B121" s="261"/>
      <c r="C121" s="262"/>
      <c r="D121" s="262"/>
      <c r="E121" s="262"/>
      <c r="F121" s="262"/>
      <c r="G121" s="262"/>
      <c r="H121" s="263">
        <v>3.09110418468802E-3</v>
      </c>
      <c r="I121" s="265">
        <v>6.7687940343999203E-3</v>
      </c>
      <c r="J121" s="266">
        <v>3.1508477015391601E-3</v>
      </c>
      <c r="L121" s="12"/>
      <c r="M121" s="12"/>
      <c r="N121" s="12"/>
      <c r="O121" s="12"/>
      <c r="P121" s="12"/>
      <c r="Q121" s="12"/>
      <c r="R121" s="12"/>
      <c r="S121" s="12"/>
      <c r="T121" s="12"/>
      <c r="U121" s="12"/>
      <c r="V121" s="12"/>
      <c r="W121" s="12"/>
    </row>
    <row r="122" spans="1:23">
      <c r="A122" s="54" t="s">
        <v>1107</v>
      </c>
      <c r="B122" s="261"/>
      <c r="C122" s="262"/>
      <c r="D122" s="262"/>
      <c r="E122" s="262"/>
      <c r="F122" s="262"/>
      <c r="G122" s="262"/>
      <c r="H122" s="263">
        <v>2.6830725703138802E-3</v>
      </c>
      <c r="I122" s="265">
        <v>6.0285803811188999E-3</v>
      </c>
      <c r="J122" s="266">
        <v>2.7336203985834401E-3</v>
      </c>
      <c r="L122" s="12"/>
      <c r="M122" s="12"/>
      <c r="N122" s="12"/>
      <c r="O122" s="12"/>
      <c r="P122" s="12"/>
      <c r="Q122" s="12"/>
      <c r="R122" s="12"/>
      <c r="S122" s="12"/>
      <c r="T122" s="12"/>
      <c r="U122" s="12"/>
      <c r="V122" s="12"/>
      <c r="W122" s="12"/>
    </row>
    <row r="123" spans="1:23">
      <c r="A123" s="54" t="s">
        <v>1106</v>
      </c>
      <c r="B123" s="261"/>
      <c r="C123" s="262"/>
      <c r="D123" s="262"/>
      <c r="E123" s="262"/>
      <c r="F123" s="262"/>
      <c r="G123" s="262"/>
      <c r="H123" s="263">
        <v>2.91167790095105E-3</v>
      </c>
      <c r="I123" s="265">
        <v>6.6008412193149599E-3</v>
      </c>
      <c r="J123" s="266">
        <v>2.9610686130564002E-3</v>
      </c>
      <c r="L123" s="12"/>
      <c r="M123" s="12"/>
      <c r="N123" s="12"/>
      <c r="O123" s="12"/>
      <c r="P123" s="12"/>
      <c r="Q123" s="12"/>
      <c r="R123" s="12"/>
      <c r="S123" s="12"/>
      <c r="T123" s="12"/>
      <c r="U123" s="12"/>
      <c r="V123" s="12"/>
      <c r="W123" s="12"/>
    </row>
    <row r="124" spans="1:23">
      <c r="A124" s="54" t="s">
        <v>1105</v>
      </c>
      <c r="B124" s="261"/>
      <c r="C124" s="262"/>
      <c r="D124" s="262"/>
      <c r="E124" s="262"/>
      <c r="F124" s="262"/>
      <c r="G124" s="262"/>
      <c r="H124" s="263">
        <v>2.68050943880942E-3</v>
      </c>
      <c r="I124" s="265">
        <v>5.8093085041057996E-3</v>
      </c>
      <c r="J124" s="266">
        <v>2.72611903186453E-3</v>
      </c>
      <c r="L124" s="12"/>
      <c r="M124" s="12"/>
      <c r="N124" s="12"/>
      <c r="O124" s="12"/>
      <c r="P124" s="12"/>
      <c r="Q124" s="12"/>
      <c r="R124" s="12"/>
      <c r="S124" s="12"/>
      <c r="T124" s="12"/>
      <c r="U124" s="12"/>
      <c r="V124" s="12"/>
      <c r="W124" s="12"/>
    </row>
    <row r="125" spans="1:23">
      <c r="A125" s="54" t="s">
        <v>1104</v>
      </c>
      <c r="B125" s="261"/>
      <c r="C125" s="262"/>
      <c r="D125" s="262"/>
      <c r="E125" s="262"/>
      <c r="F125" s="262"/>
      <c r="G125" s="262"/>
      <c r="H125" s="263">
        <v>2.4288668498254899E-3</v>
      </c>
      <c r="I125" s="265">
        <v>5.2538275239646997E-3</v>
      </c>
      <c r="J125" s="266">
        <v>2.4691460981396299E-3</v>
      </c>
      <c r="L125" s="12"/>
      <c r="M125" s="12"/>
      <c r="N125" s="12"/>
      <c r="O125" s="12"/>
      <c r="P125" s="12"/>
      <c r="Q125" s="12"/>
      <c r="R125" s="12"/>
      <c r="S125" s="12"/>
      <c r="T125" s="12"/>
      <c r="U125" s="12"/>
      <c r="V125" s="12"/>
      <c r="W125" s="12"/>
    </row>
    <row r="126" spans="1:23">
      <c r="A126" s="54" t="s">
        <v>1103</v>
      </c>
      <c r="B126" s="261"/>
      <c r="C126" s="262"/>
      <c r="D126" s="262"/>
      <c r="E126" s="262"/>
      <c r="F126" s="262"/>
      <c r="G126" s="262"/>
      <c r="H126" s="263">
        <v>2.54024487864919E-3</v>
      </c>
      <c r="I126" s="265">
        <v>5.6840826136240396E-3</v>
      </c>
      <c r="J126" s="266">
        <v>2.5813054800607302E-3</v>
      </c>
      <c r="L126" s="12"/>
      <c r="M126" s="12"/>
      <c r="N126" s="12"/>
      <c r="O126" s="12"/>
      <c r="P126" s="12"/>
      <c r="Q126" s="12"/>
      <c r="R126" s="12"/>
      <c r="S126" s="12"/>
      <c r="T126" s="12"/>
      <c r="U126" s="12"/>
      <c r="V126" s="12"/>
      <c r="W126" s="12"/>
    </row>
    <row r="127" spans="1:23">
      <c r="A127" s="54" t="s">
        <v>1102</v>
      </c>
      <c r="B127" s="261"/>
      <c r="C127" s="262"/>
      <c r="D127" s="262"/>
      <c r="E127" s="262"/>
      <c r="F127" s="262"/>
      <c r="G127" s="262"/>
      <c r="H127" s="263">
        <v>2.2253054294372201E-3</v>
      </c>
      <c r="I127" s="265">
        <v>5.2398317126714803E-3</v>
      </c>
      <c r="J127" s="266">
        <v>2.2590187208159401E-3</v>
      </c>
      <c r="L127" s="12"/>
      <c r="M127" s="12"/>
      <c r="N127" s="12"/>
      <c r="O127" s="12"/>
      <c r="P127" s="12"/>
      <c r="Q127" s="12"/>
      <c r="R127" s="12"/>
      <c r="S127" s="12"/>
      <c r="T127" s="12"/>
      <c r="U127" s="12"/>
      <c r="V127" s="12"/>
      <c r="W127" s="12"/>
    </row>
    <row r="128" spans="1:23">
      <c r="A128" s="54" t="s">
        <v>1101</v>
      </c>
      <c r="B128" s="261"/>
      <c r="C128" s="262"/>
      <c r="D128" s="262"/>
      <c r="E128" s="262"/>
      <c r="F128" s="262"/>
      <c r="G128" s="262"/>
      <c r="H128" s="263">
        <v>1.98707109989731E-3</v>
      </c>
      <c r="I128" s="265">
        <v>4.6289080464729697E-3</v>
      </c>
      <c r="J128" s="266">
        <v>2.0144542830840199E-3</v>
      </c>
      <c r="L128" s="12"/>
      <c r="M128" s="12"/>
      <c r="N128" s="12"/>
      <c r="O128" s="12"/>
      <c r="P128" s="12"/>
      <c r="Q128" s="12"/>
      <c r="R128" s="12"/>
      <c r="S128" s="12"/>
      <c r="T128" s="12"/>
      <c r="U128" s="12"/>
      <c r="V128" s="12"/>
      <c r="W128" s="12"/>
    </row>
    <row r="129" spans="1:23">
      <c r="A129" s="54" t="s">
        <v>1100</v>
      </c>
      <c r="B129" s="261"/>
      <c r="C129" s="262"/>
      <c r="D129" s="262"/>
      <c r="E129" s="262"/>
      <c r="F129" s="262"/>
      <c r="G129" s="262"/>
      <c r="H129" s="263">
        <v>2.6584722244260301E-3</v>
      </c>
      <c r="I129" s="265">
        <v>4.9977374936415898E-3</v>
      </c>
      <c r="J129" s="266">
        <v>2.6913897551459199E-3</v>
      </c>
      <c r="L129" s="12"/>
      <c r="M129" s="12"/>
      <c r="N129" s="12"/>
      <c r="O129" s="12"/>
      <c r="P129" s="12"/>
      <c r="Q129" s="12"/>
      <c r="R129" s="12"/>
      <c r="S129" s="12"/>
      <c r="T129" s="12"/>
      <c r="U129" s="12"/>
      <c r="V129" s="12"/>
      <c r="W129" s="12"/>
    </row>
    <row r="130" spans="1:23">
      <c r="A130" s="54" t="s">
        <v>1099</v>
      </c>
      <c r="B130" s="261"/>
      <c r="C130" s="262"/>
      <c r="D130" s="262"/>
      <c r="E130" s="262"/>
      <c r="F130" s="262"/>
      <c r="G130" s="262"/>
      <c r="H130" s="263">
        <v>2.5570051814541301E-3</v>
      </c>
      <c r="I130" s="265">
        <v>4.8659120926394404E-3</v>
      </c>
      <c r="J130" s="266">
        <v>2.58908532051503E-3</v>
      </c>
      <c r="L130" s="12"/>
      <c r="M130" s="12"/>
      <c r="N130" s="12"/>
      <c r="O130" s="12"/>
      <c r="P130" s="12"/>
      <c r="Q130" s="12"/>
      <c r="R130" s="12"/>
      <c r="S130" s="12"/>
      <c r="T130" s="12"/>
      <c r="U130" s="12"/>
      <c r="V130" s="12"/>
      <c r="W130" s="12"/>
    </row>
    <row r="131" spans="1:23">
      <c r="A131" s="54" t="s">
        <v>1098</v>
      </c>
      <c r="B131" s="261"/>
      <c r="C131" s="262"/>
      <c r="D131" s="262"/>
      <c r="E131" s="262"/>
      <c r="F131" s="262"/>
      <c r="G131" s="262"/>
      <c r="H131" s="263">
        <v>2.28868675663488E-3</v>
      </c>
      <c r="I131" s="265">
        <v>4.3586122858827302E-3</v>
      </c>
      <c r="J131" s="266">
        <v>2.31739291620039E-3</v>
      </c>
      <c r="L131" s="12"/>
      <c r="M131" s="12"/>
      <c r="N131" s="12"/>
      <c r="O131" s="12"/>
      <c r="P131" s="12"/>
      <c r="Q131" s="12"/>
      <c r="R131" s="12"/>
      <c r="S131" s="12"/>
      <c r="T131" s="12"/>
      <c r="U131" s="12"/>
      <c r="V131" s="12"/>
      <c r="W131" s="12"/>
    </row>
    <row r="132" spans="1:23">
      <c r="A132" s="54" t="s">
        <v>1097</v>
      </c>
      <c r="B132" s="261"/>
      <c r="C132" s="262"/>
      <c r="D132" s="262"/>
      <c r="E132" s="262"/>
      <c r="F132" s="262"/>
      <c r="G132" s="262"/>
      <c r="H132" s="263">
        <v>2.4809254809769299E-3</v>
      </c>
      <c r="I132" s="265">
        <v>4.7419044731536603E-3</v>
      </c>
      <c r="J132" s="266">
        <v>2.5126535806319901E-3</v>
      </c>
      <c r="L132" s="12"/>
      <c r="M132" s="12"/>
      <c r="N132" s="12"/>
      <c r="O132" s="12"/>
      <c r="P132" s="12"/>
      <c r="Q132" s="12"/>
      <c r="R132" s="12"/>
      <c r="S132" s="12"/>
      <c r="T132" s="12"/>
      <c r="U132" s="12"/>
      <c r="V132" s="12"/>
      <c r="W132" s="12"/>
    </row>
    <row r="133" spans="1:23">
      <c r="A133" s="54" t="s">
        <v>1096</v>
      </c>
      <c r="B133" s="261"/>
      <c r="C133" s="262"/>
      <c r="D133" s="262"/>
      <c r="E133" s="262"/>
      <c r="F133" s="262"/>
      <c r="G133" s="262"/>
      <c r="H133" s="263">
        <v>2.1603070521525E-3</v>
      </c>
      <c r="I133" s="265">
        <v>4.2041593716392704E-3</v>
      </c>
      <c r="J133" s="266">
        <v>2.1856886719140902E-3</v>
      </c>
      <c r="L133" s="12"/>
      <c r="M133" s="12"/>
      <c r="N133" s="12"/>
      <c r="O133" s="12"/>
      <c r="P133" s="12"/>
      <c r="Q133" s="12"/>
      <c r="R133" s="12"/>
      <c r="S133" s="12"/>
      <c r="T133" s="12"/>
      <c r="U133" s="12"/>
      <c r="V133" s="12"/>
      <c r="W133" s="12"/>
    </row>
    <row r="134" spans="1:23">
      <c r="A134" s="54" t="s">
        <v>1095</v>
      </c>
      <c r="B134" s="261"/>
      <c r="C134" s="262"/>
      <c r="D134" s="262"/>
      <c r="E134" s="262"/>
      <c r="F134" s="262"/>
      <c r="G134" s="262"/>
      <c r="H134" s="263">
        <v>1.8974783955437199E-3</v>
      </c>
      <c r="I134" s="265">
        <v>3.8307640063900499E-3</v>
      </c>
      <c r="J134" s="266">
        <v>1.91620952724393E-3</v>
      </c>
      <c r="L134" s="12"/>
      <c r="M134" s="12"/>
      <c r="N134" s="12"/>
      <c r="O134" s="12"/>
      <c r="P134" s="12"/>
      <c r="Q134" s="12"/>
      <c r="R134" s="12"/>
      <c r="S134" s="12"/>
      <c r="T134" s="12"/>
      <c r="U134" s="12"/>
      <c r="V134" s="12"/>
      <c r="W134" s="12"/>
    </row>
    <row r="135" spans="1:23">
      <c r="A135" s="54" t="s">
        <v>1094</v>
      </c>
      <c r="B135" s="261"/>
      <c r="C135" s="262"/>
      <c r="D135" s="262"/>
      <c r="E135" s="262"/>
      <c r="F135" s="262"/>
      <c r="G135" s="262"/>
      <c r="H135" s="263">
        <v>2.3055506675925298E-3</v>
      </c>
      <c r="I135" s="265">
        <v>3.6350155431329502E-3</v>
      </c>
      <c r="J135" s="266">
        <v>2.3295571128116202E-3</v>
      </c>
      <c r="L135" s="12"/>
      <c r="M135" s="12"/>
      <c r="N135" s="12"/>
      <c r="O135" s="12"/>
      <c r="P135" s="12"/>
      <c r="Q135" s="12"/>
      <c r="R135" s="12"/>
      <c r="S135" s="12"/>
      <c r="T135" s="12"/>
      <c r="U135" s="12"/>
      <c r="V135" s="12"/>
      <c r="W135" s="12"/>
    </row>
    <row r="136" spans="1:23">
      <c r="A136" s="54" t="s">
        <v>1093</v>
      </c>
      <c r="B136" s="261"/>
      <c r="C136" s="262"/>
      <c r="D136" s="262"/>
      <c r="E136" s="262"/>
      <c r="F136" s="262"/>
      <c r="G136" s="262"/>
      <c r="H136" s="263">
        <v>2.0149175909188102E-3</v>
      </c>
      <c r="I136" s="265">
        <v>3.29369695578596E-3</v>
      </c>
      <c r="J136" s="266">
        <v>2.0332376519567501E-3</v>
      </c>
      <c r="L136" s="12"/>
      <c r="M136" s="12"/>
      <c r="N136" s="12"/>
      <c r="O136" s="12"/>
      <c r="P136" s="12"/>
      <c r="Q136" s="12"/>
      <c r="R136" s="12"/>
      <c r="S136" s="12"/>
      <c r="T136" s="12"/>
      <c r="U136" s="12"/>
      <c r="V136" s="12"/>
      <c r="W136" s="12"/>
    </row>
    <row r="137" spans="1:23">
      <c r="A137" s="54" t="s">
        <v>1092</v>
      </c>
      <c r="B137" s="261"/>
      <c r="C137" s="262"/>
      <c r="D137" s="262"/>
      <c r="E137" s="262"/>
      <c r="F137" s="262"/>
      <c r="G137" s="262"/>
      <c r="H137" s="263">
        <v>1.7904892748850901E-3</v>
      </c>
      <c r="I137" s="265">
        <v>2.9954503883521202E-3</v>
      </c>
      <c r="J137" s="266">
        <v>1.80262053212323E-3</v>
      </c>
      <c r="L137" s="12"/>
      <c r="M137" s="12"/>
      <c r="N137" s="12"/>
      <c r="O137" s="12"/>
      <c r="P137" s="12"/>
      <c r="Q137" s="12"/>
      <c r="R137" s="12"/>
      <c r="S137" s="12"/>
      <c r="T137" s="12"/>
      <c r="U137" s="12"/>
      <c r="V137" s="12"/>
      <c r="W137" s="12"/>
    </row>
    <row r="138" spans="1:23">
      <c r="A138" s="54" t="s">
        <v>1091</v>
      </c>
      <c r="B138" s="261"/>
      <c r="C138" s="262"/>
      <c r="D138" s="262"/>
      <c r="E138" s="262"/>
      <c r="F138" s="262"/>
      <c r="G138" s="262"/>
      <c r="H138" s="263">
        <v>1.71822854839639E-3</v>
      </c>
      <c r="I138" s="265">
        <v>2.6798230039290398E-3</v>
      </c>
      <c r="J138" s="266">
        <v>1.7267865279896699E-3</v>
      </c>
      <c r="L138" s="12"/>
      <c r="M138" s="12"/>
      <c r="N138" s="12"/>
      <c r="O138" s="12"/>
      <c r="P138" s="12"/>
      <c r="Q138" s="12"/>
      <c r="R138" s="12"/>
      <c r="S138" s="12"/>
      <c r="T138" s="12"/>
      <c r="U138" s="12"/>
      <c r="V138" s="12"/>
      <c r="W138" s="12"/>
    </row>
    <row r="139" spans="1:23">
      <c r="A139" s="54" t="s">
        <v>1090</v>
      </c>
      <c r="B139" s="261"/>
      <c r="C139" s="262"/>
      <c r="D139" s="262"/>
      <c r="E139" s="262"/>
      <c r="F139" s="262"/>
      <c r="G139" s="262"/>
      <c r="H139" s="263">
        <v>1.5483833880097499E-3</v>
      </c>
      <c r="I139" s="265">
        <v>2.58507384590119E-3</v>
      </c>
      <c r="J139" s="266">
        <v>1.5515744092568101E-3</v>
      </c>
      <c r="L139" s="12"/>
      <c r="M139" s="12"/>
      <c r="N139" s="12"/>
      <c r="O139" s="12"/>
      <c r="P139" s="12"/>
      <c r="Q139" s="12"/>
      <c r="R139" s="12"/>
      <c r="S139" s="12"/>
      <c r="T139" s="12"/>
      <c r="U139" s="12"/>
      <c r="V139" s="12"/>
      <c r="W139" s="12"/>
    </row>
    <row r="140" spans="1:23">
      <c r="A140" s="54" t="s">
        <v>1089</v>
      </c>
      <c r="B140" s="261"/>
      <c r="C140" s="262"/>
      <c r="D140" s="262"/>
      <c r="E140" s="262"/>
      <c r="F140" s="262"/>
      <c r="G140" s="262"/>
      <c r="H140" s="263">
        <v>1.4185596781573599E-3</v>
      </c>
      <c r="I140" s="265">
        <v>2.7554750944053601E-3</v>
      </c>
      <c r="J140" s="266">
        <v>1.4179811516849101E-3</v>
      </c>
      <c r="L140" s="12"/>
      <c r="M140" s="12"/>
      <c r="N140" s="12"/>
      <c r="O140" s="12"/>
      <c r="P140" s="12"/>
      <c r="Q140" s="12"/>
      <c r="R140" s="12"/>
      <c r="S140" s="12"/>
      <c r="T140" s="12"/>
      <c r="U140" s="12"/>
      <c r="V140" s="12"/>
      <c r="W140" s="12"/>
    </row>
    <row r="141" spans="1:23">
      <c r="A141" s="54" t="s">
        <v>1088</v>
      </c>
      <c r="B141" s="261"/>
      <c r="C141" s="262"/>
      <c r="D141" s="262"/>
      <c r="E141" s="262"/>
      <c r="F141" s="262"/>
      <c r="G141" s="262"/>
      <c r="H141" s="263">
        <v>2.2840762545806399E-3</v>
      </c>
      <c r="I141" s="265">
        <v>3.1645390864903202E-3</v>
      </c>
      <c r="J141" s="266">
        <v>2.2952485183175401E-3</v>
      </c>
      <c r="L141" s="12"/>
      <c r="M141" s="12"/>
      <c r="N141" s="12"/>
      <c r="O141" s="12"/>
      <c r="P141" s="12"/>
      <c r="Q141" s="12"/>
      <c r="R141" s="12"/>
      <c r="S141" s="12"/>
      <c r="T141" s="12"/>
      <c r="U141" s="12"/>
      <c r="V141" s="12"/>
      <c r="W141" s="12"/>
    </row>
    <row r="142" spans="1:23">
      <c r="A142" s="54" t="s">
        <v>1087</v>
      </c>
      <c r="B142" s="261"/>
      <c r="C142" s="262"/>
      <c r="D142" s="262"/>
      <c r="E142" s="262"/>
      <c r="F142" s="262"/>
      <c r="G142" s="262"/>
      <c r="H142" s="263">
        <v>2.0126152243403802E-3</v>
      </c>
      <c r="I142" s="265">
        <v>3.1962673310276801E-3</v>
      </c>
      <c r="J142" s="266">
        <v>2.0198527737239399E-3</v>
      </c>
      <c r="L142" s="12"/>
      <c r="M142" s="12"/>
      <c r="N142" s="12"/>
      <c r="O142" s="12"/>
      <c r="P142" s="12"/>
      <c r="Q142" s="12"/>
      <c r="R142" s="12"/>
      <c r="S142" s="12"/>
      <c r="T142" s="12"/>
      <c r="U142" s="12"/>
      <c r="V142" s="12"/>
      <c r="W142" s="12"/>
    </row>
    <row r="143" spans="1:23">
      <c r="A143" s="54" t="s">
        <v>1086</v>
      </c>
      <c r="B143" s="261"/>
      <c r="C143" s="262"/>
      <c r="D143" s="262"/>
      <c r="E143" s="262"/>
      <c r="F143" s="262"/>
      <c r="G143" s="262"/>
      <c r="H143" s="263">
        <v>2.2273241700227998E-3</v>
      </c>
      <c r="I143" s="265">
        <v>3.16400964823368E-3</v>
      </c>
      <c r="J143" s="266">
        <v>2.2307720992852699E-3</v>
      </c>
      <c r="L143" s="12"/>
      <c r="M143" s="12"/>
      <c r="N143" s="12"/>
      <c r="O143" s="12"/>
      <c r="P143" s="12"/>
      <c r="Q143" s="12"/>
      <c r="R143" s="12"/>
      <c r="S143" s="12"/>
      <c r="T143" s="12"/>
      <c r="U143" s="12"/>
      <c r="V143" s="12"/>
      <c r="W143" s="12"/>
    </row>
    <row r="144" spans="1:23">
      <c r="A144" s="54" t="s">
        <v>1085</v>
      </c>
      <c r="B144" s="261"/>
      <c r="C144" s="262"/>
      <c r="D144" s="262"/>
      <c r="E144" s="262"/>
      <c r="F144" s="262"/>
      <c r="G144" s="262"/>
      <c r="H144" s="263">
        <v>3.1327929377756901E-3</v>
      </c>
      <c r="I144" s="265">
        <v>5.53141699137459E-3</v>
      </c>
      <c r="J144" s="266">
        <v>3.1590537587406599E-3</v>
      </c>
      <c r="L144" s="12"/>
      <c r="M144" s="12"/>
      <c r="N144" s="12"/>
      <c r="O144" s="12"/>
      <c r="P144" s="12"/>
      <c r="Q144" s="12"/>
      <c r="R144" s="12"/>
      <c r="S144" s="12"/>
      <c r="T144" s="12"/>
      <c r="U144" s="12"/>
      <c r="V144" s="12"/>
      <c r="W144" s="12"/>
    </row>
    <row r="145" spans="1:23">
      <c r="A145" s="54" t="s">
        <v>1084</v>
      </c>
      <c r="B145" s="261"/>
      <c r="C145" s="262"/>
      <c r="D145" s="262"/>
      <c r="E145" s="262"/>
      <c r="F145" s="262"/>
      <c r="G145" s="262"/>
      <c r="H145" s="263">
        <v>3.1653803182311699E-3</v>
      </c>
      <c r="I145" s="265">
        <v>5.9939362916113497E-3</v>
      </c>
      <c r="J145" s="266">
        <v>3.1854420610455902E-3</v>
      </c>
      <c r="L145" s="12"/>
      <c r="M145" s="12"/>
      <c r="N145" s="12"/>
      <c r="O145" s="12"/>
      <c r="P145" s="12"/>
      <c r="Q145" s="12"/>
      <c r="R145" s="12"/>
      <c r="S145" s="12"/>
      <c r="T145" s="12"/>
      <c r="U145" s="12"/>
      <c r="V145" s="12"/>
      <c r="W145" s="12"/>
    </row>
    <row r="146" spans="1:23">
      <c r="A146" s="54" t="s">
        <v>1083</v>
      </c>
      <c r="B146" s="261"/>
      <c r="C146" s="262"/>
      <c r="D146" s="262"/>
      <c r="E146" s="262"/>
      <c r="F146" s="262"/>
      <c r="G146" s="262"/>
      <c r="H146" s="263">
        <v>5.7461088964330803E-3</v>
      </c>
      <c r="I146" s="265">
        <v>7.0917256260674298E-3</v>
      </c>
      <c r="J146" s="266">
        <v>5.7822560913022196E-3</v>
      </c>
      <c r="L146" s="12"/>
      <c r="M146" s="12"/>
      <c r="N146" s="12"/>
      <c r="O146" s="12"/>
      <c r="P146" s="12"/>
      <c r="Q146" s="12"/>
      <c r="R146" s="12"/>
      <c r="S146" s="12"/>
      <c r="T146" s="12"/>
      <c r="U146" s="12"/>
      <c r="V146" s="12"/>
      <c r="W146" s="12"/>
    </row>
    <row r="147" spans="1:23">
      <c r="A147" s="54" t="s">
        <v>1082</v>
      </c>
      <c r="B147" s="261"/>
      <c r="C147" s="262"/>
      <c r="D147" s="262"/>
      <c r="E147" s="262"/>
      <c r="F147" s="262"/>
      <c r="G147" s="262"/>
      <c r="H147" s="263">
        <v>6.6571229935614802E-3</v>
      </c>
      <c r="I147" s="265">
        <v>6.7019287695642901E-3</v>
      </c>
      <c r="J147" s="266">
        <v>6.6775228471663397E-3</v>
      </c>
      <c r="L147" s="12"/>
      <c r="M147" s="12"/>
      <c r="N147" s="12"/>
      <c r="O147" s="12"/>
      <c r="P147" s="12"/>
      <c r="Q147" s="12"/>
      <c r="R147" s="12"/>
      <c r="S147" s="12"/>
      <c r="T147" s="12"/>
      <c r="U147" s="12"/>
      <c r="V147" s="12"/>
      <c r="W147" s="12"/>
    </row>
    <row r="148" spans="1:23">
      <c r="A148" s="54" t="s">
        <v>1081</v>
      </c>
      <c r="B148" s="261"/>
      <c r="C148" s="262"/>
      <c r="D148" s="262"/>
      <c r="E148" s="262"/>
      <c r="F148" s="262"/>
      <c r="G148" s="262"/>
      <c r="H148" s="263">
        <v>7.1502389687829E-3</v>
      </c>
      <c r="I148" s="265">
        <v>5.8999231553401501E-3</v>
      </c>
      <c r="J148" s="266">
        <v>7.1467759411726504E-3</v>
      </c>
      <c r="L148" s="12"/>
      <c r="M148" s="12"/>
      <c r="N148" s="12"/>
      <c r="O148" s="12"/>
      <c r="P148" s="12"/>
      <c r="Q148" s="12"/>
      <c r="R148" s="12"/>
      <c r="S148" s="12"/>
      <c r="T148" s="12"/>
      <c r="U148" s="12"/>
      <c r="V148" s="12"/>
      <c r="W148" s="12"/>
    </row>
    <row r="149" spans="1:23">
      <c r="A149" s="54" t="s">
        <v>1080</v>
      </c>
      <c r="B149" s="261"/>
      <c r="C149" s="262"/>
      <c r="D149" s="262"/>
      <c r="E149" s="262"/>
      <c r="F149" s="262"/>
      <c r="G149" s="262"/>
      <c r="H149" s="263">
        <v>6.6349956422441904E-3</v>
      </c>
      <c r="I149" s="265">
        <v>6.43856915791771E-3</v>
      </c>
      <c r="J149" s="266">
        <v>6.6170479457665597E-3</v>
      </c>
      <c r="L149" s="12"/>
      <c r="M149" s="12"/>
      <c r="N149" s="12"/>
      <c r="O149" s="12"/>
      <c r="P149" s="12"/>
      <c r="Q149" s="12"/>
      <c r="R149" s="12"/>
      <c r="S149" s="12"/>
      <c r="T149" s="12"/>
      <c r="U149" s="12"/>
      <c r="V149" s="12"/>
      <c r="W149" s="12"/>
    </row>
    <row r="150" spans="1:23">
      <c r="A150" s="54" t="s">
        <v>1079</v>
      </c>
      <c r="B150" s="261"/>
      <c r="C150" s="262"/>
      <c r="D150" s="262"/>
      <c r="E150" s="262"/>
      <c r="F150" s="262"/>
      <c r="G150" s="262"/>
      <c r="H150" s="263">
        <v>5.5772184356244299E-3</v>
      </c>
      <c r="I150" s="265">
        <v>5.9350626263178401E-3</v>
      </c>
      <c r="J150" s="266">
        <v>5.5704296387831696E-3</v>
      </c>
      <c r="L150" s="12"/>
      <c r="M150" s="12"/>
      <c r="N150" s="12"/>
      <c r="O150" s="12"/>
      <c r="P150" s="12"/>
      <c r="Q150" s="12"/>
      <c r="R150" s="12"/>
      <c r="S150" s="12"/>
      <c r="T150" s="12"/>
      <c r="U150" s="12"/>
      <c r="V150" s="12"/>
      <c r="W150" s="12"/>
    </row>
    <row r="151" spans="1:23">
      <c r="A151" s="54" t="s">
        <v>1078</v>
      </c>
      <c r="B151" s="261"/>
      <c r="C151" s="262"/>
      <c r="D151" s="262"/>
      <c r="E151" s="262"/>
      <c r="F151" s="262"/>
      <c r="G151" s="262"/>
      <c r="H151" s="263">
        <v>5.0040099114034599E-3</v>
      </c>
      <c r="I151" s="265">
        <v>5.2786975774722503E-3</v>
      </c>
      <c r="J151" s="266">
        <v>5.02652946187712E-3</v>
      </c>
      <c r="L151" s="12"/>
      <c r="M151" s="12"/>
      <c r="N151" s="12"/>
      <c r="O151" s="12"/>
      <c r="P151" s="12"/>
      <c r="Q151" s="12"/>
      <c r="R151" s="12"/>
      <c r="S151" s="12"/>
      <c r="T151" s="12"/>
      <c r="U151" s="12"/>
      <c r="V151" s="12"/>
      <c r="W151" s="12"/>
    </row>
    <row r="152" spans="1:23">
      <c r="A152" s="54" t="s">
        <v>1077</v>
      </c>
      <c r="B152" s="261"/>
      <c r="C152" s="262"/>
      <c r="D152" s="262"/>
      <c r="E152" s="262"/>
      <c r="F152" s="262"/>
      <c r="G152" s="262"/>
      <c r="H152" s="263">
        <v>1.34865545096494E-2</v>
      </c>
      <c r="I152" s="265">
        <v>9.3876876965225294E-3</v>
      </c>
      <c r="J152" s="266">
        <v>1.35538800409718E-2</v>
      </c>
      <c r="L152" s="12"/>
      <c r="M152" s="12"/>
      <c r="N152" s="12"/>
      <c r="O152" s="12"/>
      <c r="P152" s="12"/>
      <c r="Q152" s="12"/>
      <c r="R152" s="12"/>
      <c r="S152" s="12"/>
      <c r="T152" s="12"/>
      <c r="U152" s="12"/>
      <c r="V152" s="12"/>
      <c r="W152" s="12"/>
    </row>
    <row r="153" spans="1:23">
      <c r="A153" s="54" t="s">
        <v>1076</v>
      </c>
      <c r="B153" s="261"/>
      <c r="C153" s="262"/>
      <c r="D153" s="262"/>
      <c r="E153" s="262"/>
      <c r="F153" s="262"/>
      <c r="G153" s="262"/>
      <c r="H153" s="263">
        <v>1.2534597505033499E-2</v>
      </c>
      <c r="I153" s="265">
        <v>1.02315753560912E-2</v>
      </c>
      <c r="J153" s="266">
        <v>1.2741405738783299E-2</v>
      </c>
      <c r="L153" s="12"/>
      <c r="M153" s="12"/>
      <c r="N153" s="12"/>
      <c r="O153" s="12"/>
      <c r="P153" s="12"/>
      <c r="Q153" s="12"/>
      <c r="R153" s="12"/>
      <c r="S153" s="12"/>
      <c r="T153" s="12"/>
      <c r="U153" s="12"/>
      <c r="V153" s="12"/>
      <c r="W153" s="12"/>
    </row>
    <row r="154" spans="1:23">
      <c r="A154" s="54" t="s">
        <v>1075</v>
      </c>
      <c r="B154" s="261"/>
      <c r="C154" s="262"/>
      <c r="D154" s="262"/>
      <c r="E154" s="262"/>
      <c r="F154" s="262"/>
      <c r="G154" s="262"/>
      <c r="H154" s="263">
        <v>1.1124894687195E-2</v>
      </c>
      <c r="I154" s="265">
        <v>8.9740801483836705E-3</v>
      </c>
      <c r="J154" s="266">
        <v>1.12736409834297E-2</v>
      </c>
      <c r="L154" s="12"/>
      <c r="M154" s="12"/>
      <c r="N154" s="12"/>
      <c r="O154" s="12"/>
      <c r="P154" s="12"/>
      <c r="Q154" s="12"/>
      <c r="R154" s="12"/>
      <c r="S154" s="12"/>
      <c r="T154" s="12"/>
      <c r="U154" s="12"/>
      <c r="V154" s="12"/>
      <c r="W154" s="12"/>
    </row>
    <row r="155" spans="1:23">
      <c r="A155" s="54" t="s">
        <v>1074</v>
      </c>
      <c r="B155" s="261"/>
      <c r="C155" s="262"/>
      <c r="D155" s="262"/>
      <c r="E155" s="262"/>
      <c r="F155" s="262"/>
      <c r="G155" s="262"/>
      <c r="H155" s="263">
        <v>1.5239947325561101E-2</v>
      </c>
      <c r="I155" s="265">
        <v>1.01475110412874E-2</v>
      </c>
      <c r="J155" s="266">
        <v>1.5617165473041501E-2</v>
      </c>
      <c r="L155" s="12"/>
      <c r="M155" s="12"/>
      <c r="N155" s="12"/>
      <c r="O155" s="12"/>
      <c r="P155" s="12"/>
      <c r="Q155" s="12"/>
      <c r="R155" s="12"/>
      <c r="S155" s="12"/>
      <c r="T155" s="12"/>
      <c r="U155" s="12"/>
      <c r="V155" s="12"/>
      <c r="W155" s="12"/>
    </row>
    <row r="156" spans="1:23">
      <c r="A156" s="54" t="s">
        <v>1073</v>
      </c>
      <c r="B156" s="261"/>
      <c r="C156" s="262"/>
      <c r="D156" s="262"/>
      <c r="E156" s="262"/>
      <c r="F156" s="262"/>
      <c r="G156" s="262"/>
      <c r="H156" s="263">
        <v>1.2725590424646801E-2</v>
      </c>
      <c r="I156" s="265">
        <v>8.9023113029262201E-3</v>
      </c>
      <c r="J156" s="266">
        <v>1.30997349355688E-2</v>
      </c>
      <c r="L156" s="12"/>
      <c r="M156" s="12"/>
      <c r="N156" s="12"/>
      <c r="O156" s="12"/>
      <c r="P156" s="12"/>
      <c r="Q156" s="12"/>
      <c r="R156" s="12"/>
      <c r="S156" s="12"/>
      <c r="T156" s="12"/>
      <c r="U156" s="12"/>
      <c r="V156" s="12"/>
      <c r="W156" s="12"/>
    </row>
    <row r="157" spans="1:23">
      <c r="A157" s="54" t="s">
        <v>1072</v>
      </c>
      <c r="B157" s="261"/>
      <c r="C157" s="262"/>
      <c r="D157" s="262"/>
      <c r="E157" s="262"/>
      <c r="F157" s="262"/>
      <c r="G157" s="262"/>
      <c r="H157" s="263">
        <v>1.11057947069111E-2</v>
      </c>
      <c r="I157" s="265">
        <v>8.3793186985466599E-3</v>
      </c>
      <c r="J157" s="266">
        <v>1.1404985037270599E-2</v>
      </c>
      <c r="L157" s="12"/>
      <c r="M157" s="12"/>
      <c r="N157" s="12"/>
      <c r="O157" s="12"/>
      <c r="P157" s="12"/>
      <c r="Q157" s="12"/>
      <c r="R157" s="12"/>
      <c r="S157" s="12"/>
      <c r="T157" s="12"/>
      <c r="U157" s="12"/>
      <c r="V157" s="12"/>
      <c r="W157" s="12"/>
    </row>
    <row r="158" spans="1:23">
      <c r="A158" s="54" t="s">
        <v>1071</v>
      </c>
      <c r="B158" s="261"/>
      <c r="C158" s="262"/>
      <c r="D158" s="262"/>
      <c r="E158" s="262"/>
      <c r="F158" s="262"/>
      <c r="G158" s="262"/>
      <c r="H158" s="263">
        <v>9.2933125546453398E-3</v>
      </c>
      <c r="I158" s="265">
        <v>7.3601174236256799E-3</v>
      </c>
      <c r="J158" s="266">
        <v>9.5540131531307408E-3</v>
      </c>
      <c r="L158" s="12"/>
      <c r="M158" s="12"/>
      <c r="N158" s="12"/>
      <c r="O158" s="12"/>
      <c r="P158" s="12"/>
      <c r="Q158" s="12"/>
      <c r="R158" s="12"/>
      <c r="S158" s="12"/>
      <c r="T158" s="12"/>
      <c r="U158" s="12"/>
      <c r="V158" s="12"/>
      <c r="W158" s="12"/>
    </row>
    <row r="159" spans="1:23">
      <c r="A159" s="54" t="s">
        <v>1070</v>
      </c>
      <c r="B159" s="261"/>
      <c r="C159" s="262"/>
      <c r="D159" s="262"/>
      <c r="E159" s="262"/>
      <c r="F159" s="262"/>
      <c r="G159" s="262"/>
      <c r="H159" s="263">
        <v>8.0412848798682504E-3</v>
      </c>
      <c r="I159" s="265">
        <v>9.4256648039969006E-3</v>
      </c>
      <c r="J159" s="266">
        <v>8.3033826793391108E-3</v>
      </c>
      <c r="L159" s="12"/>
      <c r="M159" s="12"/>
      <c r="N159" s="12"/>
      <c r="O159" s="12"/>
      <c r="P159" s="12"/>
      <c r="Q159" s="12"/>
      <c r="R159" s="12"/>
      <c r="S159" s="12"/>
      <c r="T159" s="12"/>
      <c r="U159" s="12"/>
      <c r="V159" s="12"/>
      <c r="W159" s="12"/>
    </row>
    <row r="160" spans="1:23">
      <c r="A160" s="54" t="s">
        <v>1069</v>
      </c>
      <c r="B160" s="261"/>
      <c r="C160" s="262"/>
      <c r="D160" s="262"/>
      <c r="E160" s="262"/>
      <c r="F160" s="262"/>
      <c r="G160" s="262"/>
      <c r="H160" s="263">
        <v>7.1067606659358396E-3</v>
      </c>
      <c r="I160" s="265">
        <v>8.9500255352209304E-3</v>
      </c>
      <c r="J160" s="266">
        <v>7.3230758444697E-3</v>
      </c>
      <c r="L160" s="12"/>
      <c r="M160" s="12"/>
      <c r="N160" s="12"/>
      <c r="O160" s="12"/>
      <c r="P160" s="12"/>
      <c r="Q160" s="12"/>
      <c r="R160" s="12"/>
      <c r="S160" s="12"/>
      <c r="T160" s="12"/>
      <c r="U160" s="12"/>
      <c r="V160" s="12"/>
      <c r="W160" s="12"/>
    </row>
    <row r="161" spans="1:23">
      <c r="A161" s="54" t="s">
        <v>1068</v>
      </c>
      <c r="B161" s="261"/>
      <c r="C161" s="262"/>
      <c r="D161" s="262"/>
      <c r="E161" s="262"/>
      <c r="F161" s="262"/>
      <c r="G161" s="262"/>
      <c r="H161" s="263">
        <v>5.9914778948012603E-3</v>
      </c>
      <c r="I161" s="265">
        <v>7.9105339568177196E-3</v>
      </c>
      <c r="J161" s="266">
        <v>6.1888624234020303E-3</v>
      </c>
      <c r="L161" s="12"/>
      <c r="M161" s="12"/>
      <c r="N161" s="12"/>
      <c r="O161" s="12"/>
      <c r="P161" s="12"/>
      <c r="Q161" s="12"/>
      <c r="R161" s="12"/>
      <c r="S161" s="12"/>
      <c r="T161" s="12"/>
      <c r="U161" s="12"/>
      <c r="V161" s="12"/>
      <c r="W161" s="12"/>
    </row>
    <row r="162" spans="1:23">
      <c r="A162" s="54" t="s">
        <v>1067</v>
      </c>
      <c r="B162" s="261"/>
      <c r="C162" s="262"/>
      <c r="D162" s="262"/>
      <c r="E162" s="262"/>
      <c r="F162" s="262"/>
      <c r="G162" s="262"/>
      <c r="H162" s="263">
        <v>6.0487787943013498E-3</v>
      </c>
      <c r="I162" s="265">
        <v>6.9505491078239497E-3</v>
      </c>
      <c r="J162" s="266">
        <v>6.2111259361602097E-3</v>
      </c>
      <c r="L162" s="12"/>
      <c r="M162" s="12"/>
      <c r="N162" s="12"/>
      <c r="O162" s="12"/>
      <c r="P162" s="12"/>
      <c r="Q162" s="12"/>
      <c r="R162" s="12"/>
      <c r="S162" s="12"/>
      <c r="T162" s="12"/>
      <c r="U162" s="12"/>
      <c r="V162" s="12"/>
      <c r="W162" s="12"/>
    </row>
    <row r="163" spans="1:23">
      <c r="A163" s="54" t="s">
        <v>1066</v>
      </c>
      <c r="B163" s="261"/>
      <c r="C163" s="262"/>
      <c r="D163" s="262"/>
      <c r="E163" s="262"/>
      <c r="F163" s="262"/>
      <c r="G163" s="262"/>
      <c r="H163" s="263">
        <v>5.1332393446314297E-3</v>
      </c>
      <c r="I163" s="265">
        <v>6.58964141205284E-3</v>
      </c>
      <c r="J163" s="266">
        <v>5.2818118890264696E-3</v>
      </c>
      <c r="L163" s="12"/>
      <c r="M163" s="12"/>
      <c r="N163" s="12"/>
      <c r="O163" s="12"/>
      <c r="P163" s="12"/>
      <c r="Q163" s="12"/>
      <c r="R163" s="12"/>
      <c r="S163" s="12"/>
      <c r="T163" s="12"/>
      <c r="U163" s="12"/>
      <c r="V163" s="12"/>
      <c r="W163" s="12"/>
    </row>
    <row r="164" spans="1:23">
      <c r="A164" s="54" t="s">
        <v>1065</v>
      </c>
      <c r="B164" s="261"/>
      <c r="C164" s="262"/>
      <c r="D164" s="262"/>
      <c r="E164" s="262"/>
      <c r="F164" s="262"/>
      <c r="G164" s="262"/>
      <c r="H164" s="263">
        <v>7.34053998280853E-3</v>
      </c>
      <c r="I164" s="265">
        <v>8.2435183531708797E-3</v>
      </c>
      <c r="J164" s="266">
        <v>7.4742895831892003E-3</v>
      </c>
      <c r="L164" s="12"/>
      <c r="M164" s="12"/>
      <c r="N164" s="12"/>
      <c r="O164" s="12"/>
      <c r="P164" s="12"/>
      <c r="Q164" s="12"/>
      <c r="R164" s="12"/>
      <c r="S164" s="12"/>
      <c r="T164" s="12"/>
      <c r="U164" s="12"/>
      <c r="V164" s="12"/>
      <c r="W164" s="12"/>
    </row>
    <row r="165" spans="1:23">
      <c r="A165" s="54" t="s">
        <v>1064</v>
      </c>
      <c r="B165" s="261"/>
      <c r="C165" s="262"/>
      <c r="D165" s="262"/>
      <c r="E165" s="262"/>
      <c r="F165" s="262"/>
      <c r="G165" s="262"/>
      <c r="H165" s="263">
        <v>6.2455833406296502E-3</v>
      </c>
      <c r="I165" s="265">
        <v>7.2588749685308304E-3</v>
      </c>
      <c r="J165" s="266">
        <v>6.3601098693969798E-3</v>
      </c>
      <c r="L165" s="12"/>
      <c r="M165" s="12"/>
      <c r="N165" s="12"/>
      <c r="O165" s="12"/>
      <c r="P165" s="12"/>
      <c r="Q165" s="12"/>
      <c r="R165" s="12"/>
      <c r="S165" s="12"/>
      <c r="T165" s="12"/>
      <c r="U165" s="12"/>
      <c r="V165" s="12"/>
      <c r="W165" s="12"/>
    </row>
    <row r="166" spans="1:23">
      <c r="A166" s="54" t="s">
        <v>1063</v>
      </c>
      <c r="B166" s="261"/>
      <c r="C166" s="262"/>
      <c r="D166" s="262"/>
      <c r="E166" s="262"/>
      <c r="F166" s="262"/>
      <c r="G166" s="262"/>
      <c r="H166" s="263">
        <v>5.6049050137417199E-3</v>
      </c>
      <c r="I166" s="265">
        <v>6.6792075910832799E-3</v>
      </c>
      <c r="J166" s="266">
        <v>5.7320466292874704E-3</v>
      </c>
      <c r="L166" s="12"/>
      <c r="M166" s="12"/>
      <c r="N166" s="12"/>
      <c r="O166" s="12"/>
      <c r="P166" s="12"/>
      <c r="Q166" s="12"/>
      <c r="R166" s="12"/>
      <c r="S166" s="12"/>
      <c r="T166" s="12"/>
      <c r="U166" s="12"/>
      <c r="V166" s="12"/>
      <c r="W166" s="12"/>
    </row>
    <row r="167" spans="1:23">
      <c r="A167" s="54" t="s">
        <v>1062</v>
      </c>
      <c r="B167" s="261"/>
      <c r="C167" s="262"/>
      <c r="D167" s="262"/>
      <c r="E167" s="262"/>
      <c r="F167" s="262"/>
      <c r="G167" s="262"/>
      <c r="H167" s="263">
        <v>5.5626163950592503E-3</v>
      </c>
      <c r="I167" s="265">
        <v>6.2061934099087003E-3</v>
      </c>
      <c r="J167" s="266">
        <v>5.6683098551896698E-3</v>
      </c>
      <c r="L167" s="12"/>
      <c r="M167" s="12"/>
      <c r="N167" s="12"/>
      <c r="O167" s="12"/>
      <c r="P167" s="12"/>
      <c r="Q167" s="12"/>
      <c r="R167" s="12"/>
      <c r="S167" s="12"/>
      <c r="T167" s="12"/>
      <c r="U167" s="12"/>
      <c r="V167" s="12"/>
      <c r="W167" s="12"/>
    </row>
    <row r="168" spans="1:23">
      <c r="A168" s="54" t="s">
        <v>1061</v>
      </c>
      <c r="B168" s="261"/>
      <c r="C168" s="262"/>
      <c r="D168" s="262"/>
      <c r="E168" s="262"/>
      <c r="F168" s="262"/>
      <c r="G168" s="262"/>
      <c r="H168" s="263">
        <v>5.7823988647198003E-3</v>
      </c>
      <c r="I168" s="265">
        <v>6.7307979278088403E-3</v>
      </c>
      <c r="J168" s="266">
        <v>5.9174608777799202E-3</v>
      </c>
      <c r="L168" s="12"/>
      <c r="M168" s="12"/>
      <c r="N168" s="12"/>
      <c r="O168" s="12"/>
      <c r="P168" s="12"/>
      <c r="Q168" s="12"/>
      <c r="R168" s="12"/>
      <c r="S168" s="12"/>
      <c r="T168" s="12"/>
      <c r="U168" s="12"/>
      <c r="V168" s="12"/>
      <c r="W168" s="12"/>
    </row>
    <row r="169" spans="1:23">
      <c r="A169" s="54" t="s">
        <v>1060</v>
      </c>
      <c r="B169" s="261"/>
      <c r="C169" s="262"/>
      <c r="D169" s="262"/>
      <c r="E169" s="262"/>
      <c r="F169" s="262"/>
      <c r="G169" s="262"/>
      <c r="H169" s="263">
        <v>5.79742007818117E-3</v>
      </c>
      <c r="I169" s="265">
        <v>6.5722989010732801E-3</v>
      </c>
      <c r="J169" s="266">
        <v>5.9094317557132703E-3</v>
      </c>
      <c r="L169" s="12"/>
      <c r="M169" s="12"/>
      <c r="N169" s="12"/>
      <c r="O169" s="12"/>
      <c r="P169" s="12"/>
      <c r="Q169" s="12"/>
      <c r="R169" s="12"/>
      <c r="S169" s="12"/>
      <c r="T169" s="12"/>
      <c r="U169" s="12"/>
      <c r="V169" s="12"/>
      <c r="W169" s="12"/>
    </row>
    <row r="170" spans="1:23">
      <c r="A170" s="54" t="s">
        <v>1059</v>
      </c>
      <c r="B170" s="261"/>
      <c r="C170" s="262"/>
      <c r="D170" s="262"/>
      <c r="E170" s="262"/>
      <c r="F170" s="262"/>
      <c r="G170" s="262"/>
      <c r="H170" s="263">
        <v>7.7255090726750103E-3</v>
      </c>
      <c r="I170" s="265">
        <v>5.8741278874521498E-3</v>
      </c>
      <c r="J170" s="266">
        <v>7.8951169940469704E-3</v>
      </c>
      <c r="L170" s="12"/>
      <c r="M170" s="12"/>
      <c r="N170" s="12"/>
      <c r="O170" s="12"/>
      <c r="P170" s="12"/>
      <c r="Q170" s="12"/>
      <c r="R170" s="12"/>
      <c r="S170" s="12"/>
      <c r="T170" s="12"/>
      <c r="U170" s="12"/>
      <c r="V170" s="12"/>
      <c r="W170" s="12"/>
    </row>
    <row r="171" spans="1:23">
      <c r="A171" s="54" t="s">
        <v>1058</v>
      </c>
      <c r="B171" s="261"/>
      <c r="C171" s="262"/>
      <c r="D171" s="262"/>
      <c r="E171" s="262"/>
      <c r="F171" s="262"/>
      <c r="G171" s="262"/>
      <c r="H171" s="263">
        <v>6.65729939125685E-3</v>
      </c>
      <c r="I171" s="265">
        <v>5.1749463266727302E-3</v>
      </c>
      <c r="J171" s="266">
        <v>6.7962868495109801E-3</v>
      </c>
      <c r="L171" s="12"/>
      <c r="M171" s="12"/>
      <c r="N171" s="12"/>
      <c r="O171" s="12"/>
      <c r="P171" s="12"/>
      <c r="Q171" s="12"/>
      <c r="R171" s="12"/>
      <c r="S171" s="12"/>
      <c r="T171" s="12"/>
      <c r="U171" s="12"/>
      <c r="V171" s="12"/>
      <c r="W171" s="12"/>
    </row>
    <row r="172" spans="1:23">
      <c r="A172" s="54" t="s">
        <v>1057</v>
      </c>
      <c r="B172" s="261"/>
      <c r="C172" s="262"/>
      <c r="D172" s="262"/>
      <c r="E172" s="262"/>
      <c r="F172" s="262"/>
      <c r="G172" s="262"/>
      <c r="H172" s="263">
        <v>6.0933535437202903E-3</v>
      </c>
      <c r="I172" s="265">
        <v>4.64021306381925E-3</v>
      </c>
      <c r="J172" s="266">
        <v>6.2038090743796797E-3</v>
      </c>
      <c r="L172" s="12"/>
      <c r="M172" s="12"/>
      <c r="N172" s="12"/>
      <c r="O172" s="12"/>
      <c r="P172" s="12"/>
      <c r="Q172" s="12"/>
      <c r="R172" s="12"/>
      <c r="S172" s="12"/>
      <c r="T172" s="12"/>
      <c r="U172" s="12"/>
      <c r="V172" s="12"/>
      <c r="W172" s="12"/>
    </row>
    <row r="173" spans="1:23">
      <c r="A173" s="54" t="s">
        <v>1056</v>
      </c>
      <c r="B173" s="261"/>
      <c r="C173" s="262"/>
      <c r="D173" s="262"/>
      <c r="E173" s="262"/>
      <c r="F173" s="262"/>
      <c r="G173" s="262"/>
      <c r="H173" s="263">
        <v>5.1303191724454697E-3</v>
      </c>
      <c r="I173" s="265">
        <v>4.1312925217988497E-3</v>
      </c>
      <c r="J173" s="266">
        <v>5.2331516641245697E-3</v>
      </c>
      <c r="L173" s="12"/>
      <c r="M173" s="12"/>
      <c r="N173" s="12"/>
      <c r="O173" s="12"/>
      <c r="P173" s="12"/>
      <c r="Q173" s="12"/>
      <c r="R173" s="12"/>
      <c r="S173" s="12"/>
      <c r="T173" s="12"/>
      <c r="U173" s="12"/>
      <c r="V173" s="12"/>
      <c r="W173" s="12"/>
    </row>
    <row r="174" spans="1:23">
      <c r="A174" s="54" t="s">
        <v>1055</v>
      </c>
      <c r="B174" s="261"/>
      <c r="C174" s="262"/>
      <c r="D174" s="262"/>
      <c r="E174" s="262"/>
      <c r="F174" s="262"/>
      <c r="G174" s="262"/>
      <c r="H174" s="263">
        <v>4.6774797593497801E-3</v>
      </c>
      <c r="I174" s="265">
        <v>3.6557657156956898E-3</v>
      </c>
      <c r="J174" s="266">
        <v>4.7599170931761801E-3</v>
      </c>
      <c r="L174" s="12"/>
      <c r="M174" s="12"/>
      <c r="N174" s="12"/>
      <c r="O174" s="12"/>
      <c r="P174" s="12"/>
      <c r="Q174" s="12"/>
      <c r="R174" s="12"/>
      <c r="S174" s="12"/>
      <c r="T174" s="12"/>
      <c r="U174" s="12"/>
      <c r="V174" s="12"/>
      <c r="W174" s="12"/>
    </row>
    <row r="175" spans="1:23">
      <c r="A175" s="54" t="s">
        <v>1054</v>
      </c>
      <c r="B175" s="261"/>
      <c r="C175" s="262"/>
      <c r="D175" s="262"/>
      <c r="E175" s="262"/>
      <c r="F175" s="262"/>
      <c r="G175" s="262"/>
      <c r="H175" s="263">
        <v>3.9626449237324998E-3</v>
      </c>
      <c r="I175" s="265">
        <v>3.2776595353110598E-3</v>
      </c>
      <c r="J175" s="266">
        <v>4.0354523077750703E-3</v>
      </c>
      <c r="L175" s="12"/>
      <c r="M175" s="12"/>
      <c r="N175" s="12"/>
      <c r="O175" s="12"/>
      <c r="P175" s="12"/>
      <c r="Q175" s="12"/>
      <c r="R175" s="12"/>
      <c r="S175" s="12"/>
      <c r="T175" s="12"/>
      <c r="U175" s="12"/>
      <c r="V175" s="12"/>
      <c r="W175" s="12"/>
    </row>
    <row r="176" spans="1:23">
      <c r="A176" s="54" t="s">
        <v>1053</v>
      </c>
      <c r="B176" s="261"/>
      <c r="C176" s="262"/>
      <c r="D176" s="262"/>
      <c r="E176" s="262"/>
      <c r="F176" s="262"/>
      <c r="G176" s="262"/>
      <c r="H176" s="263">
        <v>3.3746009414917098E-3</v>
      </c>
      <c r="I176" s="265">
        <v>2.91127902702484E-3</v>
      </c>
      <c r="J176" s="266">
        <v>3.43758616323879E-3</v>
      </c>
      <c r="L176" s="12"/>
      <c r="M176" s="12"/>
      <c r="N176" s="12"/>
      <c r="O176" s="12"/>
      <c r="P176" s="12"/>
      <c r="Q176" s="12"/>
      <c r="R176" s="12"/>
      <c r="S176" s="12"/>
      <c r="T176" s="12"/>
      <c r="U176" s="12"/>
      <c r="V176" s="12"/>
      <c r="W176" s="12"/>
    </row>
    <row r="177" spans="1:23">
      <c r="A177" s="54" t="s">
        <v>1052</v>
      </c>
      <c r="B177" s="261"/>
      <c r="C177" s="262"/>
      <c r="D177" s="262"/>
      <c r="E177" s="262"/>
      <c r="F177" s="262"/>
      <c r="G177" s="262"/>
      <c r="H177" s="263">
        <v>2.9186918793951901E-3</v>
      </c>
      <c r="I177" s="265">
        <v>2.6202418506492201E-3</v>
      </c>
      <c r="J177" s="266">
        <v>2.9709891074636398E-3</v>
      </c>
      <c r="L177" s="12"/>
      <c r="M177" s="12"/>
      <c r="N177" s="12"/>
      <c r="O177" s="12"/>
      <c r="P177" s="12"/>
      <c r="Q177" s="12"/>
      <c r="R177" s="12"/>
      <c r="S177" s="12"/>
      <c r="T177" s="12"/>
      <c r="U177" s="12"/>
      <c r="V177" s="12"/>
      <c r="W177" s="12"/>
    </row>
    <row r="178" spans="1:23">
      <c r="A178" s="54" t="s">
        <v>1051</v>
      </c>
      <c r="B178" s="261"/>
      <c r="C178" s="262"/>
      <c r="D178" s="262"/>
      <c r="E178" s="262"/>
      <c r="F178" s="262"/>
      <c r="G178" s="262"/>
      <c r="H178" s="263">
        <v>1.0016907843262699E-2</v>
      </c>
      <c r="I178" s="265">
        <v>6.7760342457076203E-3</v>
      </c>
      <c r="J178" s="266">
        <v>1.0142975570436299E-2</v>
      </c>
      <c r="L178" s="12"/>
      <c r="M178" s="12"/>
      <c r="N178" s="12"/>
      <c r="O178" s="12"/>
      <c r="P178" s="12"/>
      <c r="Q178" s="12"/>
      <c r="R178" s="12"/>
      <c r="S178" s="12"/>
      <c r="T178" s="12"/>
      <c r="U178" s="12"/>
      <c r="V178" s="12"/>
      <c r="W178" s="12"/>
    </row>
    <row r="179" spans="1:23">
      <c r="A179" s="54" t="s">
        <v>1050</v>
      </c>
      <c r="B179" s="261"/>
      <c r="C179" s="262"/>
      <c r="D179" s="262"/>
      <c r="E179" s="262"/>
      <c r="F179" s="262"/>
      <c r="G179" s="262"/>
      <c r="H179" s="263">
        <v>8.6529863973602694E-3</v>
      </c>
      <c r="I179" s="265">
        <v>7.9952976262283801E-3</v>
      </c>
      <c r="J179" s="266">
        <v>8.8148167855425594E-3</v>
      </c>
      <c r="L179" s="12"/>
      <c r="M179" s="12"/>
      <c r="N179" s="12"/>
      <c r="O179" s="12"/>
      <c r="P179" s="12"/>
      <c r="Q179" s="12"/>
      <c r="R179" s="12"/>
      <c r="S179" s="12"/>
      <c r="T179" s="12"/>
      <c r="U179" s="12"/>
      <c r="V179" s="12"/>
      <c r="W179" s="12"/>
    </row>
    <row r="180" spans="1:23">
      <c r="A180" s="54" t="s">
        <v>1049</v>
      </c>
      <c r="B180" s="261"/>
      <c r="C180" s="262"/>
      <c r="D180" s="262"/>
      <c r="E180" s="262"/>
      <c r="F180" s="262"/>
      <c r="G180" s="262"/>
      <c r="H180" s="263">
        <v>7.2321196858397196E-3</v>
      </c>
      <c r="I180" s="265">
        <v>7.0317255455674202E-3</v>
      </c>
      <c r="J180" s="266">
        <v>7.3864205105585298E-3</v>
      </c>
      <c r="L180" s="12"/>
      <c r="M180" s="12"/>
      <c r="N180" s="12"/>
      <c r="O180" s="12"/>
      <c r="P180" s="12"/>
      <c r="Q180" s="12"/>
      <c r="R180" s="12"/>
      <c r="S180" s="12"/>
      <c r="T180" s="12"/>
      <c r="U180" s="12"/>
      <c r="V180" s="12"/>
      <c r="W180" s="12"/>
    </row>
    <row r="181" spans="1:23">
      <c r="A181" s="54" t="s">
        <v>1048</v>
      </c>
      <c r="B181" s="261"/>
      <c r="C181" s="262"/>
      <c r="D181" s="262"/>
      <c r="E181" s="262"/>
      <c r="F181" s="262"/>
      <c r="G181" s="262"/>
      <c r="H181" s="263">
        <v>6.0761904902835702E-3</v>
      </c>
      <c r="I181" s="265">
        <v>6.2398393606483901E-3</v>
      </c>
      <c r="J181" s="266">
        <v>6.2212625423983398E-3</v>
      </c>
      <c r="L181" s="12"/>
      <c r="M181" s="12"/>
      <c r="N181" s="12"/>
      <c r="O181" s="12"/>
      <c r="P181" s="12"/>
      <c r="Q181" s="12"/>
      <c r="R181" s="12"/>
      <c r="S181" s="12"/>
      <c r="T181" s="12"/>
      <c r="U181" s="12"/>
      <c r="V181" s="12"/>
      <c r="W181" s="12"/>
    </row>
    <row r="182" spans="1:23">
      <c r="A182" s="54" t="s">
        <v>1047</v>
      </c>
      <c r="B182" s="261"/>
      <c r="C182" s="262"/>
      <c r="D182" s="262"/>
      <c r="E182" s="262"/>
      <c r="F182" s="262"/>
      <c r="G182" s="262"/>
      <c r="H182" s="263">
        <v>5.1194705335026102E-3</v>
      </c>
      <c r="I182" s="265">
        <v>5.6124721018882004E-3</v>
      </c>
      <c r="J182" s="266">
        <v>5.2465145272959099E-3</v>
      </c>
      <c r="L182" s="12"/>
      <c r="M182" s="12"/>
      <c r="N182" s="12"/>
      <c r="O182" s="12"/>
      <c r="P182" s="12"/>
      <c r="Q182" s="12"/>
      <c r="R182" s="12"/>
      <c r="S182" s="12"/>
      <c r="T182" s="12"/>
      <c r="U182" s="12"/>
      <c r="V182" s="12"/>
      <c r="W182" s="12"/>
    </row>
    <row r="183" spans="1:23">
      <c r="A183" s="54" t="s">
        <v>1046</v>
      </c>
      <c r="B183" s="261"/>
      <c r="C183" s="262"/>
      <c r="D183" s="262"/>
      <c r="E183" s="262"/>
      <c r="F183" s="262"/>
      <c r="G183" s="262"/>
      <c r="H183" s="263">
        <v>4.4043814561032998E-3</v>
      </c>
      <c r="I183" s="265">
        <v>4.9920868100000702E-3</v>
      </c>
      <c r="J183" s="266">
        <v>4.5221600680388002E-3</v>
      </c>
      <c r="L183" s="12"/>
      <c r="M183" s="12"/>
      <c r="N183" s="12"/>
      <c r="O183" s="12"/>
      <c r="P183" s="12"/>
      <c r="Q183" s="12"/>
      <c r="R183" s="12"/>
      <c r="S183" s="12"/>
      <c r="T183" s="12"/>
      <c r="U183" s="12"/>
      <c r="V183" s="12"/>
      <c r="W183" s="12"/>
    </row>
    <row r="184" spans="1:23">
      <c r="A184" s="54" t="s">
        <v>1045</v>
      </c>
      <c r="B184" s="261"/>
      <c r="C184" s="262"/>
      <c r="D184" s="262"/>
      <c r="E184" s="262"/>
      <c r="F184" s="262"/>
      <c r="G184" s="262"/>
      <c r="H184" s="263">
        <v>4.0242788254893401E-3</v>
      </c>
      <c r="I184" s="265">
        <v>6.2482028092773201E-3</v>
      </c>
      <c r="J184" s="266">
        <v>4.12202684427352E-3</v>
      </c>
      <c r="L184" s="12"/>
      <c r="M184" s="12"/>
      <c r="N184" s="12"/>
      <c r="O184" s="12"/>
      <c r="P184" s="12"/>
      <c r="Q184" s="12"/>
      <c r="R184" s="12"/>
      <c r="S184" s="12"/>
      <c r="T184" s="12"/>
      <c r="U184" s="12"/>
      <c r="V184" s="12"/>
      <c r="W184" s="12"/>
    </row>
    <row r="185" spans="1:23">
      <c r="A185" s="54" t="s">
        <v>1044</v>
      </c>
      <c r="B185" s="261"/>
      <c r="C185" s="262"/>
      <c r="D185" s="262"/>
      <c r="E185" s="262"/>
      <c r="F185" s="262"/>
      <c r="G185" s="262"/>
      <c r="H185" s="263">
        <v>3.4474142943740202E-3</v>
      </c>
      <c r="I185" s="265">
        <v>5.5021559640266501E-3</v>
      </c>
      <c r="J185" s="266">
        <v>3.5300324307083498E-3</v>
      </c>
      <c r="L185" s="12"/>
      <c r="M185" s="12"/>
      <c r="N185" s="12"/>
      <c r="O185" s="12"/>
      <c r="P185" s="12"/>
      <c r="Q185" s="12"/>
      <c r="R185" s="12"/>
      <c r="S185" s="12"/>
      <c r="T185" s="12"/>
      <c r="U185" s="12"/>
      <c r="V185" s="12"/>
      <c r="W185" s="12"/>
    </row>
    <row r="186" spans="1:23">
      <c r="A186" s="54" t="s">
        <v>1043</v>
      </c>
      <c r="B186" s="261"/>
      <c r="C186" s="262"/>
      <c r="D186" s="262"/>
      <c r="E186" s="262"/>
      <c r="F186" s="262"/>
      <c r="G186" s="262"/>
      <c r="H186" s="263">
        <v>3.3970167020120302E-3</v>
      </c>
      <c r="I186" s="265">
        <v>4.8909284987753597E-3</v>
      </c>
      <c r="J186" s="266">
        <v>3.4697407200503E-3</v>
      </c>
      <c r="L186" s="12"/>
      <c r="M186" s="12"/>
      <c r="N186" s="12"/>
      <c r="O186" s="12"/>
      <c r="P186" s="12"/>
      <c r="Q186" s="12"/>
      <c r="R186" s="12"/>
      <c r="S186" s="12"/>
      <c r="T186" s="12"/>
      <c r="U186" s="12"/>
      <c r="V186" s="12"/>
      <c r="W186" s="12"/>
    </row>
    <row r="187" spans="1:23">
      <c r="A187" s="54" t="s">
        <v>1042</v>
      </c>
      <c r="B187" s="261"/>
      <c r="C187" s="262"/>
      <c r="D187" s="262"/>
      <c r="E187" s="262"/>
      <c r="F187" s="262"/>
      <c r="G187" s="262"/>
      <c r="H187" s="263">
        <v>2.9518487544726501E-3</v>
      </c>
      <c r="I187" s="265">
        <v>4.4375683403679997E-3</v>
      </c>
      <c r="J187" s="266">
        <v>3.0130644718848699E-3</v>
      </c>
      <c r="L187" s="12"/>
      <c r="M187" s="12"/>
      <c r="N187" s="12"/>
      <c r="O187" s="12"/>
      <c r="P187" s="12"/>
      <c r="Q187" s="12"/>
      <c r="R187" s="12"/>
      <c r="S187" s="12"/>
      <c r="T187" s="12"/>
      <c r="U187" s="12"/>
      <c r="V187" s="12"/>
      <c r="W187" s="12"/>
    </row>
    <row r="188" spans="1:23">
      <c r="A188" s="54" t="s">
        <v>1041</v>
      </c>
      <c r="B188" s="261"/>
      <c r="C188" s="262"/>
      <c r="D188" s="262"/>
      <c r="E188" s="262"/>
      <c r="F188" s="262"/>
      <c r="G188" s="262"/>
      <c r="H188" s="263">
        <v>2.5455588958357899E-3</v>
      </c>
      <c r="I188" s="265">
        <v>4.0725707408450201E-3</v>
      </c>
      <c r="J188" s="266">
        <v>2.5959906246809301E-3</v>
      </c>
      <c r="L188" s="12"/>
      <c r="M188" s="12"/>
      <c r="N188" s="12"/>
      <c r="O188" s="12"/>
      <c r="P188" s="12"/>
      <c r="Q188" s="12"/>
      <c r="R188" s="12"/>
      <c r="S188" s="12"/>
      <c r="T188" s="12"/>
      <c r="U188" s="12"/>
      <c r="V188" s="12"/>
      <c r="W188" s="12"/>
    </row>
    <row r="189" spans="1:23">
      <c r="A189" s="54" t="s">
        <v>1040</v>
      </c>
      <c r="B189" s="261"/>
      <c r="C189" s="262"/>
      <c r="D189" s="262"/>
      <c r="E189" s="262"/>
      <c r="F189" s="262"/>
      <c r="G189" s="262"/>
      <c r="H189" s="263">
        <v>2.8622332918265699E-3</v>
      </c>
      <c r="I189" s="265">
        <v>4.5384822479909099E-3</v>
      </c>
      <c r="J189" s="266">
        <v>2.9114050357819301E-3</v>
      </c>
      <c r="L189" s="12"/>
      <c r="M189" s="12"/>
      <c r="N189" s="12"/>
      <c r="O189" s="12"/>
      <c r="P189" s="12"/>
      <c r="Q189" s="12"/>
      <c r="R189" s="12"/>
      <c r="S189" s="12"/>
      <c r="T189" s="12"/>
      <c r="U189" s="12"/>
      <c r="V189" s="12"/>
      <c r="W189" s="12"/>
    </row>
    <row r="190" spans="1:23">
      <c r="A190" s="54" t="s">
        <v>1039</v>
      </c>
      <c r="B190" s="261"/>
      <c r="C190" s="262"/>
      <c r="D190" s="262"/>
      <c r="E190" s="262"/>
      <c r="F190" s="262"/>
      <c r="G190" s="262"/>
      <c r="H190" s="263">
        <v>2.4780779870831001E-3</v>
      </c>
      <c r="I190" s="265">
        <v>4.2106869987190701E-3</v>
      </c>
      <c r="J190" s="266">
        <v>2.5189041752856E-3</v>
      </c>
      <c r="L190" s="12"/>
      <c r="M190" s="12"/>
      <c r="N190" s="12"/>
      <c r="O190" s="12"/>
      <c r="P190" s="12"/>
      <c r="Q190" s="12"/>
      <c r="R190" s="12"/>
      <c r="S190" s="12"/>
      <c r="T190" s="12"/>
      <c r="U190" s="12"/>
      <c r="V190" s="12"/>
      <c r="W190" s="12"/>
    </row>
    <row r="191" spans="1:23">
      <c r="A191" s="54" t="s">
        <v>1038</v>
      </c>
      <c r="B191" s="261"/>
      <c r="C191" s="262"/>
      <c r="D191" s="262"/>
      <c r="E191" s="262"/>
      <c r="F191" s="262"/>
      <c r="G191" s="262"/>
      <c r="H191" s="263">
        <v>2.46267937098752E-3</v>
      </c>
      <c r="I191" s="265">
        <v>3.7547561963890402E-3</v>
      </c>
      <c r="J191" s="266">
        <v>2.4986786698325998E-3</v>
      </c>
      <c r="L191" s="12"/>
      <c r="M191" s="12"/>
      <c r="N191" s="12"/>
      <c r="O191" s="12"/>
      <c r="P191" s="12"/>
      <c r="Q191" s="12"/>
      <c r="R191" s="12"/>
      <c r="S191" s="12"/>
      <c r="T191" s="12"/>
      <c r="U191" s="12"/>
      <c r="V191" s="12"/>
      <c r="W191" s="12"/>
    </row>
    <row r="192" spans="1:23">
      <c r="A192" s="54" t="s">
        <v>1037</v>
      </c>
      <c r="B192" s="261"/>
      <c r="C192" s="262"/>
      <c r="D192" s="262"/>
      <c r="E192" s="262"/>
      <c r="F192" s="262"/>
      <c r="G192" s="262"/>
      <c r="H192" s="263">
        <v>2.4518971595939099E-3</v>
      </c>
      <c r="I192" s="265">
        <v>3.5505604371275199E-3</v>
      </c>
      <c r="J192" s="266">
        <v>2.48442373036488E-3</v>
      </c>
      <c r="L192" s="12"/>
      <c r="M192" s="12"/>
      <c r="N192" s="12"/>
      <c r="O192" s="12"/>
      <c r="P192" s="12"/>
      <c r="Q192" s="12"/>
      <c r="R192" s="12"/>
      <c r="S192" s="12"/>
      <c r="T192" s="12"/>
      <c r="U192" s="12"/>
      <c r="V192" s="12"/>
      <c r="W192" s="12"/>
    </row>
    <row r="193" spans="1:23">
      <c r="A193" s="54" t="s">
        <v>1036</v>
      </c>
      <c r="B193" s="261"/>
      <c r="C193" s="262"/>
      <c r="D193" s="262"/>
      <c r="E193" s="262"/>
      <c r="F193" s="262"/>
      <c r="G193" s="262"/>
      <c r="H193" s="263">
        <v>2.1415361755809598E-3</v>
      </c>
      <c r="I193" s="265">
        <v>3.2278034975103502E-3</v>
      </c>
      <c r="J193" s="266">
        <v>2.1671155247436299E-3</v>
      </c>
      <c r="L193" s="12"/>
      <c r="M193" s="12"/>
      <c r="N193" s="12"/>
      <c r="O193" s="12"/>
      <c r="P193" s="12"/>
      <c r="Q193" s="12"/>
      <c r="R193" s="12"/>
      <c r="S193" s="12"/>
      <c r="T193" s="12"/>
      <c r="U193" s="12"/>
      <c r="V193" s="12"/>
      <c r="W193" s="12"/>
    </row>
    <row r="194" spans="1:23">
      <c r="A194" s="54" t="s">
        <v>1035</v>
      </c>
      <c r="B194" s="261"/>
      <c r="C194" s="262"/>
      <c r="D194" s="262"/>
      <c r="E194" s="262"/>
      <c r="F194" s="262"/>
      <c r="G194" s="262"/>
      <c r="H194" s="263">
        <v>1.9071563531525199E-3</v>
      </c>
      <c r="I194" s="265">
        <v>3.0038827853203099E-3</v>
      </c>
      <c r="J194" s="266">
        <v>1.92672410502221E-3</v>
      </c>
      <c r="L194" s="12"/>
      <c r="M194" s="12"/>
      <c r="N194" s="12"/>
      <c r="O194" s="12"/>
      <c r="P194" s="12"/>
      <c r="Q194" s="12"/>
      <c r="R194" s="12"/>
      <c r="S194" s="12"/>
      <c r="T194" s="12"/>
      <c r="U194" s="12"/>
      <c r="V194" s="12"/>
      <c r="W194" s="12"/>
    </row>
    <row r="195" spans="1:23">
      <c r="A195" s="54" t="s">
        <v>1034</v>
      </c>
      <c r="B195" s="261"/>
      <c r="C195" s="262"/>
      <c r="D195" s="262"/>
      <c r="E195" s="262"/>
      <c r="F195" s="262"/>
      <c r="G195" s="262"/>
      <c r="H195" s="263">
        <v>2.3835380042053602E-3</v>
      </c>
      <c r="I195" s="265">
        <v>3.58001595944489E-3</v>
      </c>
      <c r="J195" s="266">
        <v>2.4084465300649501E-3</v>
      </c>
      <c r="L195" s="12"/>
      <c r="M195" s="12"/>
      <c r="N195" s="12"/>
      <c r="O195" s="12"/>
      <c r="P195" s="12"/>
      <c r="Q195" s="12"/>
      <c r="R195" s="12"/>
      <c r="S195" s="12"/>
      <c r="T195" s="12"/>
      <c r="U195" s="12"/>
      <c r="V195" s="12"/>
      <c r="W195" s="12"/>
    </row>
    <row r="196" spans="1:23">
      <c r="A196" s="54" t="s">
        <v>1033</v>
      </c>
      <c r="B196" s="261"/>
      <c r="C196" s="262"/>
      <c r="D196" s="262"/>
      <c r="E196" s="262"/>
      <c r="F196" s="262"/>
      <c r="G196" s="262"/>
      <c r="H196" s="263">
        <v>2.2564555996372701E-3</v>
      </c>
      <c r="I196" s="265">
        <v>3.7497534018678599E-3</v>
      </c>
      <c r="J196" s="266">
        <v>2.27950305559395E-3</v>
      </c>
      <c r="L196" s="12"/>
      <c r="M196" s="12"/>
      <c r="N196" s="12"/>
      <c r="O196" s="12"/>
      <c r="P196" s="12"/>
      <c r="Q196" s="12"/>
      <c r="R196" s="12"/>
      <c r="S196" s="12"/>
      <c r="T196" s="12"/>
      <c r="U196" s="12"/>
      <c r="V196" s="12"/>
      <c r="W196" s="12"/>
    </row>
    <row r="197" spans="1:23">
      <c r="A197" s="54" t="s">
        <v>1032</v>
      </c>
      <c r="B197" s="261"/>
      <c r="C197" s="262"/>
      <c r="D197" s="262"/>
      <c r="E197" s="262"/>
      <c r="F197" s="262"/>
      <c r="G197" s="262"/>
      <c r="H197" s="263">
        <v>2.28845710570814E-3</v>
      </c>
      <c r="I197" s="265">
        <v>3.9446713183170197E-3</v>
      </c>
      <c r="J197" s="266">
        <v>2.3107645443948498E-3</v>
      </c>
      <c r="L197" s="12"/>
      <c r="M197" s="12"/>
      <c r="N197" s="12"/>
      <c r="O197" s="12"/>
      <c r="P197" s="12"/>
      <c r="Q197" s="12"/>
      <c r="R197" s="12"/>
      <c r="S197" s="12"/>
      <c r="T197" s="12"/>
      <c r="U197" s="12"/>
      <c r="V197" s="12"/>
      <c r="W197" s="12"/>
    </row>
    <row r="198" spans="1:23">
      <c r="A198" s="54" t="s">
        <v>1031</v>
      </c>
      <c r="B198" s="261"/>
      <c r="C198" s="262"/>
      <c r="D198" s="262"/>
      <c r="E198" s="262"/>
      <c r="F198" s="262"/>
      <c r="G198" s="262"/>
      <c r="H198" s="263">
        <v>2.0050093330590802E-3</v>
      </c>
      <c r="I198" s="265">
        <v>3.5222969683344298E-3</v>
      </c>
      <c r="J198" s="266">
        <v>2.0224567780894498E-3</v>
      </c>
      <c r="L198" s="12"/>
      <c r="M198" s="12"/>
      <c r="N198" s="12"/>
      <c r="O198" s="12"/>
      <c r="P198" s="12"/>
      <c r="Q198" s="12"/>
      <c r="R198" s="12"/>
      <c r="S198" s="12"/>
      <c r="T198" s="12"/>
      <c r="U198" s="12"/>
      <c r="V198" s="12"/>
      <c r="W198" s="12"/>
    </row>
    <row r="199" spans="1:23">
      <c r="A199" s="54" t="s">
        <v>1030</v>
      </c>
      <c r="B199" s="261"/>
      <c r="C199" s="262"/>
      <c r="D199" s="262"/>
      <c r="E199" s="262"/>
      <c r="F199" s="262"/>
      <c r="G199" s="262"/>
      <c r="H199" s="263">
        <v>1.8405847201199499E-3</v>
      </c>
      <c r="I199" s="265">
        <v>3.3124743488372002E-3</v>
      </c>
      <c r="J199" s="266">
        <v>1.85256235223781E-3</v>
      </c>
      <c r="L199" s="12"/>
      <c r="M199" s="12"/>
      <c r="N199" s="12"/>
      <c r="O199" s="12"/>
      <c r="P199" s="12"/>
      <c r="Q199" s="12"/>
      <c r="R199" s="12"/>
      <c r="S199" s="12"/>
      <c r="T199" s="12"/>
      <c r="U199" s="12"/>
      <c r="V199" s="12"/>
      <c r="W199" s="12"/>
    </row>
    <row r="200" spans="1:23">
      <c r="A200" s="54" t="s">
        <v>1029</v>
      </c>
      <c r="B200" s="261"/>
      <c r="C200" s="262"/>
      <c r="D200" s="262"/>
      <c r="E200" s="262"/>
      <c r="F200" s="262"/>
      <c r="G200" s="262"/>
      <c r="H200" s="263">
        <v>2.3249481174364402E-3</v>
      </c>
      <c r="I200" s="265">
        <v>4.2962343676233297E-3</v>
      </c>
      <c r="J200" s="266">
        <v>2.3358380075669898E-3</v>
      </c>
      <c r="L200" s="12"/>
      <c r="M200" s="12"/>
      <c r="N200" s="12"/>
      <c r="O200" s="12"/>
      <c r="P200" s="12"/>
      <c r="Q200" s="12"/>
      <c r="R200" s="12"/>
      <c r="S200" s="12"/>
      <c r="T200" s="12"/>
      <c r="U200" s="12"/>
      <c r="V200" s="12"/>
      <c r="W200" s="12"/>
    </row>
    <row r="201" spans="1:23">
      <c r="A201" s="54" t="s">
        <v>1028</v>
      </c>
      <c r="B201" s="261"/>
      <c r="C201" s="262"/>
      <c r="D201" s="262"/>
      <c r="E201" s="262"/>
      <c r="F201" s="262"/>
      <c r="G201" s="262"/>
      <c r="H201" s="263">
        <v>2.3422984105153999E-3</v>
      </c>
      <c r="I201" s="265">
        <v>4.09333129559971E-3</v>
      </c>
      <c r="J201" s="266">
        <v>2.3491662329583099E-3</v>
      </c>
      <c r="L201" s="12"/>
      <c r="M201" s="12"/>
      <c r="N201" s="12"/>
      <c r="O201" s="12"/>
      <c r="P201" s="12"/>
      <c r="Q201" s="12"/>
      <c r="R201" s="12"/>
      <c r="S201" s="12"/>
      <c r="T201" s="12"/>
      <c r="U201" s="12"/>
      <c r="V201" s="12"/>
      <c r="W201" s="12"/>
    </row>
    <row r="202" spans="1:23">
      <c r="A202" s="54" t="s">
        <v>1027</v>
      </c>
      <c r="B202" s="261"/>
      <c r="C202" s="262"/>
      <c r="D202" s="262"/>
      <c r="E202" s="262"/>
      <c r="F202" s="262"/>
      <c r="G202" s="262"/>
      <c r="H202" s="263">
        <v>2.6917778684586802E-3</v>
      </c>
      <c r="I202" s="265">
        <v>4.4324726002079396E-3</v>
      </c>
      <c r="J202" s="266">
        <v>2.7091054887012698E-3</v>
      </c>
      <c r="L202" s="12"/>
      <c r="M202" s="12"/>
      <c r="N202" s="12"/>
      <c r="O202" s="12"/>
      <c r="P202" s="12"/>
      <c r="Q202" s="12"/>
      <c r="R202" s="12"/>
      <c r="S202" s="12"/>
      <c r="T202" s="12"/>
      <c r="U202" s="12"/>
      <c r="V202" s="12"/>
      <c r="W202" s="12"/>
    </row>
    <row r="203" spans="1:23">
      <c r="A203" s="54" t="s">
        <v>1026</v>
      </c>
      <c r="B203" s="261"/>
      <c r="C203" s="262"/>
      <c r="D203" s="262"/>
      <c r="E203" s="262"/>
      <c r="F203" s="262"/>
      <c r="G203" s="262"/>
      <c r="H203" s="263">
        <v>2.3480402918858198E-3</v>
      </c>
      <c r="I203" s="265">
        <v>3.9192802797902403E-3</v>
      </c>
      <c r="J203" s="266">
        <v>2.3636625297321899E-3</v>
      </c>
      <c r="L203" s="12"/>
      <c r="M203" s="12"/>
      <c r="N203" s="12"/>
      <c r="O203" s="12"/>
      <c r="P203" s="12"/>
      <c r="Q203" s="12"/>
      <c r="R203" s="12"/>
      <c r="S203" s="12"/>
      <c r="T203" s="12"/>
      <c r="U203" s="12"/>
      <c r="V203" s="12"/>
      <c r="W203" s="12"/>
    </row>
    <row r="204" spans="1:23">
      <c r="A204" s="54" t="s">
        <v>1025</v>
      </c>
      <c r="B204" s="261"/>
      <c r="C204" s="262"/>
      <c r="D204" s="262"/>
      <c r="E204" s="262"/>
      <c r="F204" s="262"/>
      <c r="G204" s="262"/>
      <c r="H204" s="263">
        <v>2.1252934732255199E-3</v>
      </c>
      <c r="I204" s="265">
        <v>3.4726289735646002E-3</v>
      </c>
      <c r="J204" s="266">
        <v>2.1404458894883401E-3</v>
      </c>
      <c r="L204" s="12"/>
      <c r="M204" s="12"/>
      <c r="N204" s="12"/>
      <c r="O204" s="12"/>
      <c r="P204" s="12"/>
      <c r="Q204" s="12"/>
      <c r="R204" s="12"/>
      <c r="S204" s="12"/>
      <c r="T204" s="12"/>
      <c r="U204" s="12"/>
      <c r="V204" s="12"/>
      <c r="W204" s="12"/>
    </row>
    <row r="205" spans="1:23">
      <c r="A205" s="54" t="s">
        <v>1024</v>
      </c>
      <c r="B205" s="261"/>
      <c r="C205" s="262"/>
      <c r="D205" s="262"/>
      <c r="E205" s="262"/>
      <c r="F205" s="262"/>
      <c r="G205" s="262"/>
      <c r="H205" s="263">
        <v>1.8724876861326101E-3</v>
      </c>
      <c r="I205" s="265">
        <v>3.0839597067328101E-3</v>
      </c>
      <c r="J205" s="266">
        <v>1.88356878519684E-3</v>
      </c>
      <c r="L205" s="12"/>
      <c r="M205" s="12"/>
      <c r="N205" s="12"/>
      <c r="O205" s="12"/>
      <c r="P205" s="12"/>
      <c r="Q205" s="12"/>
      <c r="R205" s="12"/>
      <c r="S205" s="12"/>
      <c r="T205" s="12"/>
      <c r="U205" s="12"/>
      <c r="V205" s="12"/>
      <c r="W205" s="12"/>
    </row>
    <row r="206" spans="1:23">
      <c r="A206" s="54" t="s">
        <v>1023</v>
      </c>
      <c r="B206" s="261"/>
      <c r="C206" s="262"/>
      <c r="D206" s="262"/>
      <c r="E206" s="262"/>
      <c r="F206" s="262"/>
      <c r="G206" s="262"/>
      <c r="H206" s="263">
        <v>1.71583553451652E-3</v>
      </c>
      <c r="I206" s="265">
        <v>2.9086258637743799E-3</v>
      </c>
      <c r="J206" s="266">
        <v>1.72386714462213E-3</v>
      </c>
      <c r="L206" s="12"/>
      <c r="M206" s="12"/>
      <c r="N206" s="12"/>
      <c r="O206" s="12"/>
      <c r="P206" s="12"/>
      <c r="Q206" s="12"/>
      <c r="R206" s="12"/>
      <c r="S206" s="12"/>
      <c r="T206" s="12"/>
      <c r="U206" s="12"/>
      <c r="V206" s="12"/>
      <c r="W206" s="12"/>
    </row>
    <row r="207" spans="1:23">
      <c r="A207" s="54" t="s">
        <v>1022</v>
      </c>
      <c r="B207" s="261"/>
      <c r="C207" s="262"/>
      <c r="D207" s="262"/>
      <c r="E207" s="262"/>
      <c r="F207" s="262"/>
      <c r="G207" s="262"/>
      <c r="H207" s="263">
        <v>2.0048070741702801E-3</v>
      </c>
      <c r="I207" s="265">
        <v>4.3850636094944096E-3</v>
      </c>
      <c r="J207" s="266">
        <v>2.0186249931202298E-3</v>
      </c>
      <c r="L207" s="12"/>
      <c r="M207" s="12"/>
      <c r="N207" s="12"/>
      <c r="O207" s="12"/>
      <c r="P207" s="12"/>
      <c r="Q207" s="12"/>
      <c r="R207" s="12"/>
      <c r="S207" s="12"/>
      <c r="T207" s="12"/>
      <c r="U207" s="12"/>
      <c r="V207" s="12"/>
      <c r="W207" s="12"/>
    </row>
    <row r="208" spans="1:23">
      <c r="A208" s="54" t="s">
        <v>1021</v>
      </c>
      <c r="B208" s="261"/>
      <c r="C208" s="262"/>
      <c r="D208" s="262"/>
      <c r="E208" s="262"/>
      <c r="F208" s="262"/>
      <c r="G208" s="262"/>
      <c r="H208" s="263">
        <v>1.77928609365128E-3</v>
      </c>
      <c r="I208" s="265">
        <v>3.8888894656771002E-3</v>
      </c>
      <c r="J208" s="266">
        <v>1.78747654719384E-3</v>
      </c>
      <c r="L208" s="12"/>
      <c r="M208" s="12"/>
      <c r="N208" s="12"/>
      <c r="O208" s="12"/>
      <c r="P208" s="12"/>
      <c r="Q208" s="12"/>
      <c r="R208" s="12"/>
      <c r="S208" s="12"/>
      <c r="T208" s="12"/>
      <c r="U208" s="12"/>
      <c r="V208" s="12"/>
      <c r="W208" s="12"/>
    </row>
    <row r="209" spans="1:23">
      <c r="A209" s="54" t="s">
        <v>1020</v>
      </c>
      <c r="B209" s="261"/>
      <c r="C209" s="262"/>
      <c r="D209" s="262"/>
      <c r="E209" s="262"/>
      <c r="F209" s="262"/>
      <c r="G209" s="262"/>
      <c r="H209" s="263">
        <v>1.8727734103978E-3</v>
      </c>
      <c r="I209" s="265">
        <v>3.5076364074576902E-3</v>
      </c>
      <c r="J209" s="266">
        <v>1.88368227937838E-3</v>
      </c>
      <c r="L209" s="12"/>
      <c r="M209" s="12"/>
      <c r="N209" s="12"/>
      <c r="O209" s="12"/>
      <c r="P209" s="12"/>
      <c r="Q209" s="12"/>
      <c r="R209" s="12"/>
      <c r="S209" s="12"/>
      <c r="T209" s="12"/>
      <c r="U209" s="12"/>
      <c r="V209" s="12"/>
      <c r="W209" s="12"/>
    </row>
    <row r="210" spans="1:23">
      <c r="A210" s="54" t="s">
        <v>1019</v>
      </c>
      <c r="B210" s="261"/>
      <c r="C210" s="262"/>
      <c r="D210" s="262"/>
      <c r="E210" s="262"/>
      <c r="F210" s="262"/>
      <c r="G210" s="262"/>
      <c r="H210" s="263">
        <v>2.2247786143055602E-3</v>
      </c>
      <c r="I210" s="265">
        <v>4.5051358411112002E-3</v>
      </c>
      <c r="J210" s="266">
        <v>2.2423252084008802E-3</v>
      </c>
      <c r="L210" s="12"/>
      <c r="M210" s="12"/>
      <c r="N210" s="12"/>
      <c r="O210" s="12"/>
      <c r="P210" s="12"/>
      <c r="Q210" s="12"/>
      <c r="R210" s="12"/>
      <c r="S210" s="12"/>
      <c r="T210" s="12"/>
      <c r="U210" s="12"/>
      <c r="V210" s="12"/>
      <c r="W210" s="12"/>
    </row>
    <row r="211" spans="1:23">
      <c r="A211" s="54" t="s">
        <v>1018</v>
      </c>
      <c r="B211" s="261"/>
      <c r="C211" s="262"/>
      <c r="D211" s="262"/>
      <c r="E211" s="262"/>
      <c r="F211" s="262"/>
      <c r="G211" s="262"/>
      <c r="H211" s="263">
        <v>2.2670678106827299E-3</v>
      </c>
      <c r="I211" s="265">
        <v>4.4018622497056297E-3</v>
      </c>
      <c r="J211" s="266">
        <v>2.2872246361488298E-3</v>
      </c>
      <c r="L211" s="12"/>
      <c r="M211" s="12"/>
      <c r="N211" s="12"/>
      <c r="O211" s="12"/>
      <c r="P211" s="12"/>
      <c r="Q211" s="12"/>
      <c r="R211" s="12"/>
      <c r="S211" s="12"/>
      <c r="T211" s="12"/>
      <c r="U211" s="12"/>
      <c r="V211" s="12"/>
      <c r="W211" s="12"/>
    </row>
    <row r="212" spans="1:23">
      <c r="A212" s="54" t="s">
        <v>1017</v>
      </c>
      <c r="B212" s="261"/>
      <c r="C212" s="262"/>
      <c r="D212" s="262"/>
      <c r="E212" s="262"/>
      <c r="F212" s="262"/>
      <c r="G212" s="262"/>
      <c r="H212" s="263">
        <v>2.2506071742479801E-3</v>
      </c>
      <c r="I212" s="265">
        <v>4.00132393328237E-3</v>
      </c>
      <c r="J212" s="266">
        <v>2.2746919443044399E-3</v>
      </c>
      <c r="L212" s="12"/>
      <c r="M212" s="12"/>
      <c r="N212" s="12"/>
      <c r="O212" s="12"/>
      <c r="P212" s="12"/>
      <c r="Q212" s="12"/>
      <c r="R212" s="12"/>
      <c r="S212" s="12"/>
      <c r="T212" s="12"/>
      <c r="U212" s="12"/>
      <c r="V212" s="12"/>
      <c r="W212" s="12"/>
    </row>
    <row r="213" spans="1:23">
      <c r="A213" s="54" t="s">
        <v>1016</v>
      </c>
      <c r="B213" s="261"/>
      <c r="C213" s="262"/>
      <c r="D213" s="262"/>
      <c r="E213" s="262"/>
      <c r="F213" s="262"/>
      <c r="G213" s="262"/>
      <c r="H213" s="263">
        <v>1.9713526775242498E-3</v>
      </c>
      <c r="I213" s="265">
        <v>3.6395184124144598E-3</v>
      </c>
      <c r="J213" s="266">
        <v>1.9888260662573099E-3</v>
      </c>
      <c r="L213" s="12"/>
      <c r="M213" s="12"/>
      <c r="N213" s="12"/>
      <c r="O213" s="12"/>
      <c r="P213" s="12"/>
      <c r="Q213" s="12"/>
      <c r="R213" s="12"/>
      <c r="S213" s="12"/>
      <c r="T213" s="12"/>
      <c r="U213" s="12"/>
      <c r="V213" s="12"/>
      <c r="W213" s="12"/>
    </row>
    <row r="214" spans="1:23">
      <c r="A214" s="54" t="s">
        <v>1015</v>
      </c>
      <c r="B214" s="261"/>
      <c r="C214" s="262"/>
      <c r="D214" s="262"/>
      <c r="E214" s="262"/>
      <c r="F214" s="262"/>
      <c r="G214" s="262"/>
      <c r="H214" s="263">
        <v>2.0294877735835201E-3</v>
      </c>
      <c r="I214" s="265">
        <v>3.3029910010665699E-3</v>
      </c>
      <c r="J214" s="266">
        <v>2.0474437926986701E-3</v>
      </c>
      <c r="L214" s="12"/>
      <c r="M214" s="12"/>
      <c r="N214" s="12"/>
      <c r="O214" s="12"/>
      <c r="P214" s="12"/>
      <c r="Q214" s="12"/>
      <c r="R214" s="12"/>
      <c r="S214" s="12"/>
      <c r="T214" s="12"/>
      <c r="U214" s="12"/>
      <c r="V214" s="12"/>
      <c r="W214" s="12"/>
    </row>
    <row r="215" spans="1:23">
      <c r="A215" s="54" t="s">
        <v>1014</v>
      </c>
      <c r="B215" s="261"/>
      <c r="C215" s="262"/>
      <c r="D215" s="262"/>
      <c r="E215" s="262"/>
      <c r="F215" s="262"/>
      <c r="G215" s="262"/>
      <c r="H215" s="263">
        <v>1.8113560613145601E-3</v>
      </c>
      <c r="I215" s="265">
        <v>3.1636229235683399E-3</v>
      </c>
      <c r="J215" s="266">
        <v>1.8255227247370399E-3</v>
      </c>
      <c r="L215" s="12"/>
      <c r="M215" s="12"/>
      <c r="N215" s="12"/>
      <c r="O215" s="12"/>
      <c r="P215" s="12"/>
      <c r="Q215" s="12"/>
      <c r="R215" s="12"/>
      <c r="S215" s="12"/>
      <c r="T215" s="12"/>
      <c r="U215" s="12"/>
      <c r="V215" s="12"/>
      <c r="W215" s="12"/>
    </row>
    <row r="216" spans="1:23">
      <c r="A216" s="54" t="s">
        <v>1013</v>
      </c>
      <c r="B216" s="261"/>
      <c r="C216" s="262"/>
      <c r="D216" s="262"/>
      <c r="E216" s="262"/>
      <c r="F216" s="262"/>
      <c r="G216" s="262"/>
      <c r="H216" s="263">
        <v>2.0803776420255499E-3</v>
      </c>
      <c r="I216" s="265">
        <v>2.8128629082863001E-3</v>
      </c>
      <c r="J216" s="266">
        <v>2.0888814049573701E-3</v>
      </c>
      <c r="L216" s="12"/>
      <c r="M216" s="12"/>
      <c r="N216" s="12"/>
      <c r="O216" s="12"/>
      <c r="P216" s="12"/>
      <c r="Q216" s="12"/>
      <c r="R216" s="12"/>
      <c r="S216" s="12"/>
      <c r="T216" s="12"/>
      <c r="U216" s="12"/>
      <c r="V216" s="12"/>
      <c r="W216" s="12"/>
    </row>
    <row r="217" spans="1:23">
      <c r="A217" s="54" t="s">
        <v>1012</v>
      </c>
      <c r="B217" s="261"/>
      <c r="C217" s="262"/>
      <c r="D217" s="262"/>
      <c r="E217" s="262"/>
      <c r="F217" s="262"/>
      <c r="G217" s="262"/>
      <c r="H217" s="263">
        <v>1.8373757496542001E-3</v>
      </c>
      <c r="I217" s="265">
        <v>2.50726054130424E-3</v>
      </c>
      <c r="J217" s="266">
        <v>1.8432531764698099E-3</v>
      </c>
      <c r="L217" s="12"/>
      <c r="M217" s="12"/>
      <c r="N217" s="12"/>
      <c r="O217" s="12"/>
      <c r="P217" s="12"/>
      <c r="Q217" s="12"/>
      <c r="R217" s="12"/>
      <c r="S217" s="12"/>
      <c r="T217" s="12"/>
      <c r="U217" s="12"/>
      <c r="V217" s="12"/>
      <c r="W217" s="12"/>
    </row>
    <row r="218" spans="1:23">
      <c r="A218" s="54" t="s">
        <v>1011</v>
      </c>
      <c r="B218" s="261"/>
      <c r="C218" s="262"/>
      <c r="D218" s="262"/>
      <c r="E218" s="262"/>
      <c r="F218" s="262"/>
      <c r="G218" s="262"/>
      <c r="H218" s="263">
        <v>1.67348033052131E-3</v>
      </c>
      <c r="I218" s="265">
        <v>2.3121293122811601E-3</v>
      </c>
      <c r="J218" s="266">
        <v>1.6773677081596201E-3</v>
      </c>
      <c r="L218" s="12"/>
      <c r="M218" s="12"/>
      <c r="N218" s="12"/>
      <c r="O218" s="12"/>
      <c r="P218" s="12"/>
      <c r="Q218" s="12"/>
      <c r="R218" s="12"/>
      <c r="S218" s="12"/>
      <c r="T218" s="12"/>
      <c r="U218" s="12"/>
      <c r="V218" s="12"/>
      <c r="W218" s="12"/>
    </row>
    <row r="219" spans="1:23">
      <c r="A219" s="54" t="s">
        <v>1010</v>
      </c>
      <c r="B219" s="261"/>
      <c r="C219" s="262"/>
      <c r="D219" s="262"/>
      <c r="E219" s="262"/>
      <c r="F219" s="262"/>
      <c r="G219" s="262"/>
      <c r="H219" s="263">
        <v>1.53530476228922E-3</v>
      </c>
      <c r="I219" s="265">
        <v>2.06968384725406E-3</v>
      </c>
      <c r="J219" s="266">
        <v>1.5341697255007499E-3</v>
      </c>
      <c r="L219" s="12"/>
      <c r="M219" s="12"/>
      <c r="N219" s="12"/>
      <c r="O219" s="12"/>
      <c r="P219" s="12"/>
      <c r="Q219" s="12"/>
      <c r="R219" s="12"/>
      <c r="S219" s="12"/>
      <c r="T219" s="12"/>
      <c r="U219" s="12"/>
      <c r="V219" s="12"/>
      <c r="W219" s="12"/>
    </row>
    <row r="220" spans="1:23">
      <c r="A220" s="54" t="s">
        <v>1009</v>
      </c>
      <c r="B220" s="261"/>
      <c r="C220" s="262"/>
      <c r="D220" s="262"/>
      <c r="E220" s="262"/>
      <c r="F220" s="262"/>
      <c r="G220" s="262"/>
      <c r="H220" s="263">
        <v>2.0601732809197599E-3</v>
      </c>
      <c r="I220" s="265">
        <v>2.6010587877062399E-3</v>
      </c>
      <c r="J220" s="266">
        <v>2.0580771471618801E-3</v>
      </c>
      <c r="L220" s="12"/>
      <c r="M220" s="12"/>
      <c r="N220" s="12"/>
      <c r="O220" s="12"/>
      <c r="P220" s="12"/>
      <c r="Q220" s="12"/>
      <c r="R220" s="12"/>
      <c r="S220" s="12"/>
      <c r="T220" s="12"/>
      <c r="U220" s="12"/>
      <c r="V220" s="12"/>
      <c r="W220" s="12"/>
    </row>
    <row r="221" spans="1:23">
      <c r="A221" s="54" t="s">
        <v>1008</v>
      </c>
      <c r="B221" s="261"/>
      <c r="C221" s="262"/>
      <c r="D221" s="262"/>
      <c r="E221" s="262"/>
      <c r="F221" s="262"/>
      <c r="G221" s="262"/>
      <c r="H221" s="263">
        <v>2.1815450100181898E-3</v>
      </c>
      <c r="I221" s="265">
        <v>2.6047487484371699E-3</v>
      </c>
      <c r="J221" s="266">
        <v>2.1890148361228402E-3</v>
      </c>
      <c r="L221" s="12"/>
      <c r="M221" s="12"/>
      <c r="N221" s="12"/>
      <c r="O221" s="12"/>
      <c r="P221" s="12"/>
      <c r="Q221" s="12"/>
      <c r="R221" s="12"/>
      <c r="S221" s="12"/>
      <c r="T221" s="12"/>
      <c r="U221" s="12"/>
      <c r="V221" s="12"/>
      <c r="W221" s="12"/>
    </row>
    <row r="222" spans="1:23">
      <c r="A222" s="54" t="s">
        <v>1007</v>
      </c>
      <c r="B222" s="261"/>
      <c r="C222" s="262"/>
      <c r="D222" s="262"/>
      <c r="E222" s="262"/>
      <c r="F222" s="262"/>
      <c r="G222" s="262"/>
      <c r="H222" s="263">
        <v>1.9198147422307399E-3</v>
      </c>
      <c r="I222" s="265">
        <v>2.3261413139114102E-3</v>
      </c>
      <c r="J222" s="266">
        <v>1.9251299862344899E-3</v>
      </c>
      <c r="L222" s="12"/>
      <c r="M222" s="12"/>
      <c r="N222" s="12"/>
      <c r="O222" s="12"/>
      <c r="P222" s="12"/>
      <c r="Q222" s="12"/>
      <c r="R222" s="12"/>
      <c r="S222" s="12"/>
      <c r="T222" s="12"/>
      <c r="U222" s="12"/>
      <c r="V222" s="12"/>
      <c r="W222" s="12"/>
    </row>
    <row r="223" spans="1:23">
      <c r="A223" s="54" t="s">
        <v>1006</v>
      </c>
      <c r="B223" s="261"/>
      <c r="C223" s="262"/>
      <c r="D223" s="262"/>
      <c r="E223" s="262"/>
      <c r="F223" s="262"/>
      <c r="G223" s="262"/>
      <c r="H223" s="263">
        <v>1.6975237172860999E-3</v>
      </c>
      <c r="I223" s="265">
        <v>2.0965378191753702E-3</v>
      </c>
      <c r="J223" s="266">
        <v>1.6987009521969301E-3</v>
      </c>
      <c r="L223" s="12"/>
      <c r="M223" s="12"/>
      <c r="N223" s="12"/>
      <c r="O223" s="12"/>
      <c r="P223" s="12"/>
      <c r="Q223" s="12"/>
      <c r="R223" s="12"/>
      <c r="S223" s="12"/>
      <c r="T223" s="12"/>
      <c r="U223" s="12"/>
      <c r="V223" s="12"/>
      <c r="W223" s="12"/>
    </row>
    <row r="224" spans="1:23">
      <c r="A224" s="54" t="s">
        <v>1005</v>
      </c>
      <c r="B224" s="261"/>
      <c r="C224" s="262"/>
      <c r="D224" s="262"/>
      <c r="E224" s="262"/>
      <c r="F224" s="262"/>
      <c r="G224" s="262"/>
      <c r="H224" s="263">
        <v>1.5325108238942199E-3</v>
      </c>
      <c r="I224" s="265">
        <v>1.88360188909799E-3</v>
      </c>
      <c r="J224" s="266">
        <v>1.53135237827972E-3</v>
      </c>
      <c r="L224" s="12"/>
      <c r="M224" s="12"/>
      <c r="N224" s="12"/>
      <c r="O224" s="12"/>
      <c r="P224" s="12"/>
      <c r="Q224" s="12"/>
      <c r="R224" s="12"/>
      <c r="S224" s="12"/>
      <c r="T224" s="12"/>
      <c r="U224" s="12"/>
      <c r="V224" s="12"/>
      <c r="W224" s="12"/>
    </row>
    <row r="225" spans="1:23">
      <c r="A225" s="54" t="s">
        <v>1004</v>
      </c>
      <c r="B225" s="261"/>
      <c r="C225" s="262"/>
      <c r="D225" s="262"/>
      <c r="E225" s="262"/>
      <c r="F225" s="262"/>
      <c r="G225" s="262"/>
      <c r="H225" s="263">
        <v>1.4139086397159399E-3</v>
      </c>
      <c r="I225" s="265">
        <v>1.71800276578491E-3</v>
      </c>
      <c r="J225" s="266">
        <v>1.4084112737148501E-3</v>
      </c>
      <c r="L225" s="12"/>
      <c r="M225" s="12"/>
      <c r="N225" s="12"/>
      <c r="O225" s="12"/>
      <c r="P225" s="12"/>
      <c r="Q225" s="12"/>
      <c r="R225" s="12"/>
      <c r="S225" s="12"/>
      <c r="T225" s="12"/>
      <c r="U225" s="12"/>
      <c r="V225" s="12"/>
      <c r="W225" s="12"/>
    </row>
    <row r="226" spans="1:23">
      <c r="A226" s="54" t="s">
        <v>1003</v>
      </c>
      <c r="B226" s="261"/>
      <c r="C226" s="262"/>
      <c r="D226" s="262"/>
      <c r="E226" s="262"/>
      <c r="F226" s="262"/>
      <c r="G226" s="262"/>
      <c r="H226" s="263">
        <v>1.53229208278662E-3</v>
      </c>
      <c r="I226" s="265">
        <v>1.6183578692550301E-3</v>
      </c>
      <c r="J226" s="266">
        <v>1.5312857034030999E-3</v>
      </c>
      <c r="L226" s="12"/>
      <c r="M226" s="12"/>
      <c r="N226" s="12"/>
      <c r="O226" s="12"/>
      <c r="P226" s="12"/>
      <c r="Q226" s="12"/>
      <c r="R226" s="12"/>
      <c r="S226" s="12"/>
      <c r="T226" s="12"/>
      <c r="U226" s="12"/>
      <c r="V226" s="12"/>
      <c r="W226" s="12"/>
    </row>
    <row r="227" spans="1:23">
      <c r="A227" s="54" t="s">
        <v>1002</v>
      </c>
      <c r="B227" s="261"/>
      <c r="C227" s="262"/>
      <c r="D227" s="262"/>
      <c r="E227" s="262"/>
      <c r="F227" s="262"/>
      <c r="G227" s="262"/>
      <c r="H227" s="263">
        <v>1.6730184177882899E-3</v>
      </c>
      <c r="I227" s="265">
        <v>1.7084739738084699E-3</v>
      </c>
      <c r="J227" s="266">
        <v>1.6748536802698301E-3</v>
      </c>
      <c r="L227" s="12"/>
      <c r="M227" s="12"/>
      <c r="N227" s="12"/>
      <c r="O227" s="12"/>
      <c r="P227" s="12"/>
      <c r="Q227" s="12"/>
      <c r="R227" s="12"/>
      <c r="S227" s="12"/>
      <c r="T227" s="12"/>
      <c r="U227" s="12"/>
      <c r="V227" s="12"/>
      <c r="W227" s="12"/>
    </row>
    <row r="228" spans="1:23">
      <c r="A228" s="54" t="s">
        <v>1001</v>
      </c>
      <c r="B228" s="261"/>
      <c r="C228" s="262"/>
      <c r="D228" s="262"/>
      <c r="E228" s="262"/>
      <c r="F228" s="262"/>
      <c r="G228" s="262"/>
      <c r="H228" s="263">
        <v>1.5848110618208601E-3</v>
      </c>
      <c r="I228" s="265">
        <v>1.5433419760877401E-3</v>
      </c>
      <c r="J228" s="266">
        <v>1.5812857174763799E-3</v>
      </c>
      <c r="L228" s="12"/>
      <c r="M228" s="12"/>
      <c r="N228" s="12"/>
      <c r="O228" s="12"/>
      <c r="P228" s="12"/>
      <c r="Q228" s="12"/>
      <c r="R228" s="12"/>
      <c r="S228" s="12"/>
      <c r="T228" s="12"/>
      <c r="U228" s="12"/>
      <c r="V228" s="12"/>
      <c r="W228" s="12"/>
    </row>
    <row r="229" spans="1:23">
      <c r="A229" s="54" t="s">
        <v>1000</v>
      </c>
      <c r="B229" s="261"/>
      <c r="C229" s="262"/>
      <c r="D229" s="262"/>
      <c r="E229" s="262"/>
      <c r="F229" s="262"/>
      <c r="G229" s="262"/>
      <c r="H229" s="263">
        <v>1.4304632479367201E-3</v>
      </c>
      <c r="I229" s="265">
        <v>1.50159184733764E-3</v>
      </c>
      <c r="J229" s="266">
        <v>1.42462849809181E-3</v>
      </c>
      <c r="L229" s="12"/>
      <c r="M229" s="12"/>
      <c r="N229" s="12"/>
      <c r="O229" s="12"/>
      <c r="P229" s="12"/>
      <c r="Q229" s="12"/>
      <c r="R229" s="12"/>
      <c r="S229" s="12"/>
      <c r="T229" s="12"/>
      <c r="U229" s="12"/>
      <c r="V229" s="12"/>
      <c r="W229" s="12"/>
    </row>
    <row r="230" spans="1:23">
      <c r="A230" s="54" t="s">
        <v>999</v>
      </c>
      <c r="B230" s="261"/>
      <c r="C230" s="262"/>
      <c r="D230" s="262"/>
      <c r="E230" s="262"/>
      <c r="F230" s="262"/>
      <c r="G230" s="262"/>
      <c r="H230" s="263">
        <v>1.3004121053493301E-3</v>
      </c>
      <c r="I230" s="265">
        <v>1.4043046714006999E-3</v>
      </c>
      <c r="J230" s="266">
        <v>1.2909073842525499E-3</v>
      </c>
      <c r="L230" s="12"/>
      <c r="M230" s="12"/>
      <c r="N230" s="12"/>
      <c r="O230" s="12"/>
      <c r="P230" s="12"/>
      <c r="Q230" s="12"/>
      <c r="R230" s="12"/>
      <c r="S230" s="12"/>
      <c r="T230" s="12"/>
      <c r="U230" s="12"/>
      <c r="V230" s="12"/>
      <c r="W230" s="12"/>
    </row>
    <row r="231" spans="1:23">
      <c r="A231" s="54" t="s">
        <v>998</v>
      </c>
      <c r="B231" s="261"/>
      <c r="C231" s="262"/>
      <c r="D231" s="262"/>
      <c r="E231" s="262"/>
      <c r="F231" s="262"/>
      <c r="G231" s="262"/>
      <c r="H231" s="263">
        <v>1.1886886858736899E-3</v>
      </c>
      <c r="I231" s="265">
        <v>1.2869718804699301E-3</v>
      </c>
      <c r="J231" s="266">
        <v>1.1758449358619E-3</v>
      </c>
      <c r="L231" s="12"/>
      <c r="M231" s="12"/>
      <c r="N231" s="12"/>
      <c r="O231" s="12"/>
      <c r="P231" s="12"/>
      <c r="Q231" s="12"/>
      <c r="R231" s="12"/>
      <c r="S231" s="12"/>
      <c r="T231" s="12"/>
      <c r="U231" s="12"/>
      <c r="V231" s="12"/>
      <c r="W231" s="12"/>
    </row>
    <row r="232" spans="1:23">
      <c r="A232" s="54" t="s">
        <v>997</v>
      </c>
      <c r="B232" s="261"/>
      <c r="C232" s="262"/>
      <c r="D232" s="262"/>
      <c r="E232" s="262"/>
      <c r="F232" s="262"/>
      <c r="G232" s="262"/>
      <c r="H232" s="263">
        <v>1.1026663109706999E-3</v>
      </c>
      <c r="I232" s="265">
        <v>1.2079859973419E-3</v>
      </c>
      <c r="J232" s="266">
        <v>1.08737187087197E-3</v>
      </c>
      <c r="L232" s="12"/>
      <c r="M232" s="12"/>
      <c r="N232" s="12"/>
      <c r="O232" s="12"/>
      <c r="P232" s="12"/>
      <c r="Q232" s="12"/>
      <c r="R232" s="12"/>
      <c r="S232" s="12"/>
      <c r="T232" s="12"/>
      <c r="U232" s="12"/>
      <c r="V232" s="12"/>
      <c r="W232" s="12"/>
    </row>
    <row r="233" spans="1:23">
      <c r="A233" s="54" t="s">
        <v>996</v>
      </c>
      <c r="B233" s="261"/>
      <c r="C233" s="262"/>
      <c r="D233" s="262"/>
      <c r="E233" s="262"/>
      <c r="F233" s="262"/>
      <c r="G233" s="262"/>
      <c r="H233" s="263">
        <v>1.1581179138830599E-3</v>
      </c>
      <c r="I233" s="265">
        <v>1.1913348962962001E-3</v>
      </c>
      <c r="J233" s="266">
        <v>1.1431733553346399E-3</v>
      </c>
      <c r="L233" s="12"/>
      <c r="M233" s="12"/>
      <c r="N233" s="12"/>
      <c r="O233" s="12"/>
      <c r="P233" s="12"/>
      <c r="Q233" s="12"/>
      <c r="R233" s="12"/>
      <c r="S233" s="12"/>
      <c r="T233" s="12"/>
      <c r="U233" s="12"/>
      <c r="V233" s="12"/>
      <c r="W233" s="12"/>
    </row>
    <row r="234" spans="1:23">
      <c r="A234" s="54" t="s">
        <v>995</v>
      </c>
      <c r="B234" s="261"/>
      <c r="C234" s="262"/>
      <c r="D234" s="262"/>
      <c r="E234" s="262"/>
      <c r="F234" s="262"/>
      <c r="G234" s="262"/>
      <c r="H234" s="263">
        <v>1.0833413551374601E-3</v>
      </c>
      <c r="I234" s="265">
        <v>1.31362958654596E-3</v>
      </c>
      <c r="J234" s="266">
        <v>1.0667367482454901E-3</v>
      </c>
      <c r="L234" s="12"/>
      <c r="M234" s="12"/>
      <c r="N234" s="12"/>
      <c r="O234" s="12"/>
      <c r="P234" s="12"/>
      <c r="Q234" s="12"/>
      <c r="R234" s="12"/>
      <c r="S234" s="12"/>
      <c r="T234" s="12"/>
      <c r="U234" s="12"/>
      <c r="V234" s="12"/>
      <c r="W234" s="12"/>
    </row>
    <row r="235" spans="1:23">
      <c r="A235" s="54" t="s">
        <v>994</v>
      </c>
      <c r="B235" s="261"/>
      <c r="C235" s="262"/>
      <c r="D235" s="262"/>
      <c r="E235" s="262"/>
      <c r="F235" s="262"/>
      <c r="G235" s="262"/>
      <c r="H235" s="263">
        <v>1.5293041801676501E-3</v>
      </c>
      <c r="I235" s="265">
        <v>1.6533055131798099E-3</v>
      </c>
      <c r="J235" s="266">
        <v>1.51673101659055E-3</v>
      </c>
      <c r="L235" s="12"/>
      <c r="M235" s="12"/>
      <c r="N235" s="12"/>
      <c r="O235" s="12"/>
      <c r="P235" s="12"/>
      <c r="Q235" s="12"/>
      <c r="R235" s="12"/>
      <c r="S235" s="12"/>
      <c r="T235" s="12"/>
      <c r="U235" s="12"/>
      <c r="V235" s="12"/>
      <c r="W235" s="12"/>
    </row>
    <row r="236" spans="1:23">
      <c r="A236" s="54" t="s">
        <v>993</v>
      </c>
      <c r="B236" s="261"/>
      <c r="C236" s="262"/>
      <c r="D236" s="262"/>
      <c r="E236" s="262"/>
      <c r="F236" s="262"/>
      <c r="G236" s="262"/>
      <c r="H236" s="263">
        <v>1.7114856508956E-3</v>
      </c>
      <c r="I236" s="265">
        <v>1.67280285748739E-3</v>
      </c>
      <c r="J236" s="266">
        <v>1.6969771427308199E-3</v>
      </c>
      <c r="L236" s="12"/>
      <c r="M236" s="12"/>
      <c r="N236" s="12"/>
      <c r="O236" s="12"/>
      <c r="P236" s="12"/>
      <c r="Q236" s="12"/>
      <c r="R236" s="12"/>
      <c r="S236" s="12"/>
      <c r="T236" s="12"/>
      <c r="U236" s="12"/>
      <c r="V236" s="12"/>
      <c r="W236" s="12"/>
    </row>
    <row r="237" spans="1:23">
      <c r="A237" s="54" t="s">
        <v>992</v>
      </c>
      <c r="B237" s="261"/>
      <c r="C237" s="262"/>
      <c r="D237" s="262"/>
      <c r="E237" s="262"/>
      <c r="F237" s="262"/>
      <c r="G237" s="262"/>
      <c r="H237" s="263">
        <v>2.4246436451271099E-3</v>
      </c>
      <c r="I237" s="265">
        <v>2.6220244956591801E-3</v>
      </c>
      <c r="J237" s="266">
        <v>2.4277967228194699E-3</v>
      </c>
      <c r="L237" s="12"/>
      <c r="M237" s="12"/>
      <c r="N237" s="12"/>
      <c r="O237" s="12"/>
      <c r="P237" s="12"/>
      <c r="Q237" s="12"/>
      <c r="R237" s="12"/>
      <c r="S237" s="12"/>
      <c r="T237" s="12"/>
      <c r="U237" s="12"/>
      <c r="V237" s="12"/>
      <c r="W237" s="12"/>
    </row>
    <row r="238" spans="1:23">
      <c r="A238" s="54" t="s">
        <v>991</v>
      </c>
      <c r="B238" s="261"/>
      <c r="C238" s="262"/>
      <c r="D238" s="262"/>
      <c r="E238" s="262"/>
      <c r="F238" s="262"/>
      <c r="G238" s="262"/>
      <c r="H238" s="263">
        <v>2.1240286523074498E-3</v>
      </c>
      <c r="I238" s="265">
        <v>2.3516243379675E-3</v>
      </c>
      <c r="J238" s="266">
        <v>2.1267755958427402E-3</v>
      </c>
      <c r="L238" s="12"/>
      <c r="M238" s="12"/>
      <c r="N238" s="12"/>
      <c r="O238" s="12"/>
      <c r="P238" s="12"/>
      <c r="Q238" s="12"/>
      <c r="R238" s="12"/>
      <c r="S238" s="12"/>
      <c r="T238" s="12"/>
      <c r="U238" s="12"/>
      <c r="V238" s="12"/>
      <c r="W238" s="12"/>
    </row>
    <row r="239" spans="1:23">
      <c r="A239" s="54" t="s">
        <v>990</v>
      </c>
      <c r="B239" s="261"/>
      <c r="C239" s="262"/>
      <c r="D239" s="262"/>
      <c r="E239" s="262"/>
      <c r="F239" s="262"/>
      <c r="G239" s="262"/>
      <c r="H239" s="263">
        <v>1.87437887016453E-3</v>
      </c>
      <c r="I239" s="265">
        <v>2.4938426213138801E-3</v>
      </c>
      <c r="J239" s="266">
        <v>1.87348824845777E-3</v>
      </c>
      <c r="L239" s="12"/>
      <c r="M239" s="12"/>
      <c r="N239" s="12"/>
      <c r="O239" s="12"/>
      <c r="P239" s="12"/>
      <c r="Q239" s="12"/>
      <c r="R239" s="12"/>
      <c r="S239" s="12"/>
      <c r="T239" s="12"/>
      <c r="U239" s="12"/>
      <c r="V239" s="12"/>
      <c r="W239" s="12"/>
    </row>
    <row r="240" spans="1:23">
      <c r="A240" s="54" t="s">
        <v>989</v>
      </c>
      <c r="B240" s="261"/>
      <c r="C240" s="262"/>
      <c r="D240" s="262"/>
      <c r="E240" s="262"/>
      <c r="F240" s="262"/>
      <c r="G240" s="262"/>
      <c r="H240" s="263">
        <v>1.74358210208978E-3</v>
      </c>
      <c r="I240" s="265">
        <v>2.2412007581227998E-3</v>
      </c>
      <c r="J240" s="266">
        <v>1.73923808540871E-3</v>
      </c>
      <c r="L240" s="12"/>
      <c r="M240" s="12"/>
      <c r="N240" s="12"/>
      <c r="O240" s="12"/>
      <c r="P240" s="12"/>
      <c r="Q240" s="12"/>
      <c r="R240" s="12"/>
      <c r="S240" s="12"/>
      <c r="T240" s="12"/>
      <c r="U240" s="12"/>
      <c r="V240" s="12"/>
      <c r="W240" s="12"/>
    </row>
    <row r="241" spans="1:23">
      <c r="A241" s="54" t="s">
        <v>988</v>
      </c>
      <c r="B241" s="261"/>
      <c r="C241" s="262"/>
      <c r="D241" s="262"/>
      <c r="E241" s="262"/>
      <c r="F241" s="262"/>
      <c r="G241" s="262"/>
      <c r="H241" s="263">
        <v>1.9727342640625599E-3</v>
      </c>
      <c r="I241" s="265">
        <v>2.0080656379456701E-3</v>
      </c>
      <c r="J241" s="266">
        <v>1.9758428739907801E-3</v>
      </c>
      <c r="L241" s="12"/>
      <c r="M241" s="12"/>
      <c r="N241" s="12"/>
      <c r="O241" s="12"/>
      <c r="P241" s="12"/>
      <c r="Q241" s="12"/>
      <c r="R241" s="12"/>
      <c r="S241" s="12"/>
      <c r="T241" s="12"/>
      <c r="U241" s="12"/>
      <c r="V241" s="12"/>
      <c r="W241" s="12"/>
    </row>
    <row r="242" spans="1:23">
      <c r="A242" s="54" t="s">
        <v>987</v>
      </c>
      <c r="B242" s="261"/>
      <c r="C242" s="262"/>
      <c r="D242" s="262"/>
      <c r="E242" s="262"/>
      <c r="F242" s="262"/>
      <c r="G242" s="262"/>
      <c r="H242" s="263">
        <v>1.9078870792619601E-3</v>
      </c>
      <c r="I242" s="265">
        <v>2.3090917590792201E-3</v>
      </c>
      <c r="J242" s="266">
        <v>1.9123660244932501E-3</v>
      </c>
      <c r="L242" s="12"/>
      <c r="M242" s="12"/>
      <c r="N242" s="12"/>
      <c r="O242" s="12"/>
      <c r="P242" s="12"/>
      <c r="Q242" s="12"/>
      <c r="R242" s="12"/>
      <c r="S242" s="12"/>
      <c r="T242" s="12"/>
      <c r="U242" s="12"/>
      <c r="V242" s="12"/>
      <c r="W242" s="12"/>
    </row>
    <row r="243" spans="1:23">
      <c r="A243" s="54" t="s">
        <v>986</v>
      </c>
      <c r="B243" s="261"/>
      <c r="C243" s="262"/>
      <c r="D243" s="262"/>
      <c r="E243" s="262"/>
      <c r="F243" s="262"/>
      <c r="G243" s="262"/>
      <c r="H243" s="263">
        <v>1.7639568319788299E-3</v>
      </c>
      <c r="I243" s="265">
        <v>2.43166616642003E-3</v>
      </c>
      <c r="J243" s="266">
        <v>1.76787433919125E-3</v>
      </c>
      <c r="L243" s="12"/>
      <c r="M243" s="12"/>
      <c r="N243" s="12"/>
      <c r="O243" s="12"/>
      <c r="P243" s="12"/>
      <c r="Q243" s="12"/>
      <c r="R243" s="12"/>
      <c r="S243" s="12"/>
      <c r="T243" s="12"/>
      <c r="U243" s="12"/>
      <c r="V243" s="12"/>
      <c r="W243" s="12"/>
    </row>
    <row r="244" spans="1:23">
      <c r="A244" s="54" t="s">
        <v>985</v>
      </c>
      <c r="B244" s="261"/>
      <c r="C244" s="262"/>
      <c r="D244" s="262"/>
      <c r="E244" s="262"/>
      <c r="F244" s="262"/>
      <c r="G244" s="262"/>
      <c r="H244" s="263">
        <v>1.7045982209494099E-3</v>
      </c>
      <c r="I244" s="265">
        <v>2.35503844529752E-3</v>
      </c>
      <c r="J244" s="266">
        <v>1.7078909502366E-3</v>
      </c>
      <c r="L244" s="12"/>
      <c r="M244" s="12"/>
      <c r="N244" s="12"/>
      <c r="O244" s="12"/>
      <c r="P244" s="12"/>
      <c r="Q244" s="12"/>
      <c r="R244" s="12"/>
      <c r="S244" s="12"/>
      <c r="T244" s="12"/>
      <c r="U244" s="12"/>
      <c r="V244" s="12"/>
      <c r="W244" s="12"/>
    </row>
    <row r="245" spans="1:23">
      <c r="A245" s="54" t="s">
        <v>984</v>
      </c>
      <c r="B245" s="261"/>
      <c r="C245" s="262"/>
      <c r="D245" s="262"/>
      <c r="E245" s="262"/>
      <c r="F245" s="262"/>
      <c r="G245" s="262"/>
      <c r="H245" s="263">
        <v>1.52164661199131E-3</v>
      </c>
      <c r="I245" s="265">
        <v>2.1397773593090602E-3</v>
      </c>
      <c r="J245" s="266">
        <v>1.5210495061429899E-3</v>
      </c>
      <c r="L245" s="12"/>
      <c r="M245" s="12"/>
      <c r="N245" s="12"/>
      <c r="O245" s="12"/>
      <c r="P245" s="12"/>
      <c r="Q245" s="12"/>
      <c r="R245" s="12"/>
      <c r="S245" s="12"/>
      <c r="T245" s="12"/>
      <c r="U245" s="12"/>
      <c r="V245" s="12"/>
      <c r="W245" s="12"/>
    </row>
    <row r="246" spans="1:23">
      <c r="A246" s="54" t="s">
        <v>983</v>
      </c>
      <c r="B246" s="261"/>
      <c r="C246" s="262"/>
      <c r="D246" s="262"/>
      <c r="E246" s="262"/>
      <c r="F246" s="262"/>
      <c r="G246" s="262"/>
      <c r="H246" s="263">
        <v>1.92049124132681E-3</v>
      </c>
      <c r="I246" s="265">
        <v>3.3267269023612902E-3</v>
      </c>
      <c r="J246" s="266">
        <v>1.9245369281630999E-3</v>
      </c>
      <c r="L246" s="12"/>
      <c r="M246" s="12"/>
      <c r="N246" s="12"/>
      <c r="O246" s="12"/>
      <c r="P246" s="12"/>
      <c r="Q246" s="12"/>
      <c r="R246" s="12"/>
      <c r="S246" s="12"/>
      <c r="T246" s="12"/>
      <c r="U246" s="12"/>
      <c r="V246" s="12"/>
      <c r="W246" s="12"/>
    </row>
    <row r="247" spans="1:23">
      <c r="A247" s="54" t="s">
        <v>982</v>
      </c>
      <c r="B247" s="261"/>
      <c r="C247" s="262"/>
      <c r="D247" s="262"/>
      <c r="E247" s="262"/>
      <c r="F247" s="262"/>
      <c r="G247" s="262"/>
      <c r="H247" s="263">
        <v>2.3631816371324299E-3</v>
      </c>
      <c r="I247" s="265">
        <v>3.5002836668453401E-3</v>
      </c>
      <c r="J247" s="266">
        <v>2.37145075231721E-3</v>
      </c>
      <c r="L247" s="12"/>
      <c r="M247" s="12"/>
      <c r="N247" s="12"/>
      <c r="O247" s="12"/>
      <c r="P247" s="12"/>
      <c r="Q247" s="12"/>
      <c r="R247" s="12"/>
      <c r="S247" s="12"/>
      <c r="T247" s="12"/>
      <c r="U247" s="12"/>
      <c r="V247" s="12"/>
      <c r="W247" s="12"/>
    </row>
    <row r="248" spans="1:23">
      <c r="A248" s="54" t="s">
        <v>981</v>
      </c>
      <c r="B248" s="261"/>
      <c r="C248" s="262"/>
      <c r="D248" s="262"/>
      <c r="E248" s="262"/>
      <c r="F248" s="262"/>
      <c r="G248" s="262"/>
      <c r="H248" s="263">
        <v>2.2600877433773098E-3</v>
      </c>
      <c r="I248" s="265">
        <v>3.4371688926735401E-3</v>
      </c>
      <c r="J248" s="266">
        <v>2.27113993728028E-3</v>
      </c>
      <c r="L248" s="12"/>
      <c r="M248" s="12"/>
      <c r="N248" s="12"/>
      <c r="O248" s="12"/>
      <c r="P248" s="12"/>
      <c r="Q248" s="12"/>
      <c r="R248" s="12"/>
      <c r="S248" s="12"/>
      <c r="T248" s="12"/>
      <c r="U248" s="12"/>
      <c r="V248" s="12"/>
      <c r="W248" s="12"/>
    </row>
    <row r="249" spans="1:23">
      <c r="A249" s="54" t="s">
        <v>980</v>
      </c>
      <c r="B249" s="261"/>
      <c r="C249" s="262"/>
      <c r="D249" s="262"/>
      <c r="E249" s="262"/>
      <c r="F249" s="262"/>
      <c r="G249" s="262"/>
      <c r="H249" s="263">
        <v>2.0980815231118402E-3</v>
      </c>
      <c r="I249" s="265">
        <v>3.1248490510138401E-3</v>
      </c>
      <c r="J249" s="266">
        <v>2.1098410119688698E-3</v>
      </c>
      <c r="L249" s="12"/>
      <c r="M249" s="12"/>
      <c r="N249" s="12"/>
      <c r="O249" s="12"/>
      <c r="P249" s="12"/>
      <c r="Q249" s="12"/>
      <c r="R249" s="12"/>
      <c r="S249" s="12"/>
      <c r="T249" s="12"/>
      <c r="U249" s="12"/>
      <c r="V249" s="12"/>
      <c r="W249" s="12"/>
    </row>
    <row r="250" spans="1:23">
      <c r="A250" s="54" t="s">
        <v>979</v>
      </c>
      <c r="B250" s="261"/>
      <c r="C250" s="262"/>
      <c r="D250" s="262"/>
      <c r="E250" s="262"/>
      <c r="F250" s="262"/>
      <c r="G250" s="262"/>
      <c r="H250" s="263">
        <v>1.8974199613161101E-3</v>
      </c>
      <c r="I250" s="265">
        <v>2.8351993697686099E-3</v>
      </c>
      <c r="J250" s="266">
        <v>1.90749701846E-3</v>
      </c>
      <c r="L250" s="12"/>
      <c r="M250" s="12"/>
      <c r="N250" s="12"/>
      <c r="O250" s="12"/>
      <c r="P250" s="12"/>
      <c r="Q250" s="12"/>
      <c r="R250" s="12"/>
      <c r="S250" s="12"/>
      <c r="T250" s="12"/>
      <c r="U250" s="12"/>
      <c r="V250" s="12"/>
      <c r="W250" s="12"/>
    </row>
    <row r="251" spans="1:23">
      <c r="A251" s="54" t="s">
        <v>978</v>
      </c>
      <c r="B251" s="261"/>
      <c r="C251" s="262"/>
      <c r="D251" s="262"/>
      <c r="E251" s="262"/>
      <c r="F251" s="262"/>
      <c r="G251" s="262"/>
      <c r="H251" s="263">
        <v>1.93479558191147E-3</v>
      </c>
      <c r="I251" s="265">
        <v>2.6507206508093102E-3</v>
      </c>
      <c r="J251" s="266">
        <v>1.94222325577082E-3</v>
      </c>
      <c r="L251" s="12"/>
      <c r="M251" s="12"/>
      <c r="N251" s="12"/>
      <c r="O251" s="12"/>
      <c r="P251" s="12"/>
      <c r="Q251" s="12"/>
      <c r="R251" s="12"/>
      <c r="S251" s="12"/>
      <c r="T251" s="12"/>
      <c r="U251" s="12"/>
      <c r="V251" s="12"/>
      <c r="W251" s="12"/>
    </row>
    <row r="252" spans="1:23">
      <c r="A252" s="54" t="s">
        <v>977</v>
      </c>
      <c r="B252" s="261"/>
      <c r="C252" s="262"/>
      <c r="D252" s="262"/>
      <c r="E252" s="262"/>
      <c r="F252" s="262"/>
      <c r="G252" s="262"/>
      <c r="H252" s="263">
        <v>1.8394541094941799E-3</v>
      </c>
      <c r="I252" s="265">
        <v>2.5897008196376701E-3</v>
      </c>
      <c r="J252" s="266">
        <v>1.8408123082716099E-3</v>
      </c>
      <c r="L252" s="12"/>
      <c r="M252" s="12"/>
      <c r="N252" s="12"/>
      <c r="O252" s="12"/>
      <c r="P252" s="12"/>
      <c r="Q252" s="12"/>
      <c r="R252" s="12"/>
      <c r="S252" s="12"/>
      <c r="T252" s="12"/>
      <c r="U252" s="12"/>
      <c r="V252" s="12"/>
      <c r="W252" s="12"/>
    </row>
    <row r="253" spans="1:23">
      <c r="A253" s="54" t="s">
        <v>976</v>
      </c>
      <c r="B253" s="261"/>
      <c r="C253" s="262"/>
      <c r="D253" s="262"/>
      <c r="E253" s="262"/>
      <c r="F253" s="262"/>
      <c r="G253" s="262"/>
      <c r="H253" s="263">
        <v>2.3586401271441801E-3</v>
      </c>
      <c r="I253" s="265">
        <v>2.9755738932459E-3</v>
      </c>
      <c r="J253" s="266">
        <v>2.3624311363244798E-3</v>
      </c>
      <c r="L253" s="12"/>
      <c r="M253" s="12"/>
      <c r="N253" s="12"/>
      <c r="O253" s="12"/>
      <c r="P253" s="12"/>
      <c r="Q253" s="12"/>
      <c r="R253" s="12"/>
      <c r="S253" s="12"/>
      <c r="T253" s="12"/>
      <c r="U253" s="12"/>
      <c r="V253" s="12"/>
      <c r="W253" s="12"/>
    </row>
    <row r="254" spans="1:23">
      <c r="A254" s="54" t="s">
        <v>975</v>
      </c>
      <c r="B254" s="261"/>
      <c r="C254" s="262"/>
      <c r="D254" s="262"/>
      <c r="E254" s="262"/>
      <c r="F254" s="262"/>
      <c r="G254" s="262"/>
      <c r="H254" s="263">
        <v>3.5990295138702299E-3</v>
      </c>
      <c r="I254" s="265">
        <v>3.9947718419649303E-3</v>
      </c>
      <c r="J254" s="266">
        <v>3.60915435646916E-3</v>
      </c>
      <c r="L254" s="12"/>
      <c r="M254" s="12"/>
      <c r="N254" s="12"/>
      <c r="O254" s="12"/>
      <c r="P254" s="12"/>
      <c r="Q254" s="12"/>
      <c r="R254" s="12"/>
      <c r="S254" s="12"/>
      <c r="T254" s="12"/>
      <c r="U254" s="12"/>
      <c r="V254" s="12"/>
      <c r="W254" s="12"/>
    </row>
    <row r="255" spans="1:23">
      <c r="A255" s="54" t="s">
        <v>974</v>
      </c>
      <c r="B255" s="261"/>
      <c r="C255" s="262"/>
      <c r="D255" s="262"/>
      <c r="E255" s="262"/>
      <c r="F255" s="262"/>
      <c r="G255" s="262"/>
      <c r="H255" s="263">
        <v>3.1222660441549699E-3</v>
      </c>
      <c r="I255" s="265">
        <v>3.5562112747818098E-3</v>
      </c>
      <c r="J255" s="266">
        <v>3.12887980937429E-3</v>
      </c>
      <c r="L255" s="12"/>
      <c r="M255" s="12"/>
      <c r="N255" s="12"/>
      <c r="O255" s="12"/>
      <c r="P255" s="12"/>
      <c r="Q255" s="12"/>
      <c r="R255" s="12"/>
      <c r="S255" s="12"/>
      <c r="T255" s="12"/>
      <c r="U255" s="12"/>
      <c r="V255" s="12"/>
      <c r="W255" s="12"/>
    </row>
    <row r="256" spans="1:23">
      <c r="A256" s="54" t="s">
        <v>973</v>
      </c>
      <c r="B256" s="261"/>
      <c r="C256" s="262"/>
      <c r="D256" s="262"/>
      <c r="E256" s="262"/>
      <c r="F256" s="262"/>
      <c r="G256" s="262"/>
      <c r="H256" s="263">
        <v>2.7095913304418001E-3</v>
      </c>
      <c r="I256" s="265">
        <v>3.15424722523386E-3</v>
      </c>
      <c r="J256" s="266">
        <v>2.71364556309743E-3</v>
      </c>
      <c r="L256" s="12"/>
      <c r="M256" s="12"/>
      <c r="N256" s="12"/>
      <c r="O256" s="12"/>
      <c r="P256" s="12"/>
      <c r="Q256" s="12"/>
      <c r="R256" s="12"/>
      <c r="S256" s="12"/>
      <c r="T256" s="12"/>
      <c r="U256" s="12"/>
      <c r="V256" s="12"/>
      <c r="W256" s="12"/>
    </row>
    <row r="257" spans="1:23">
      <c r="A257" s="54" t="s">
        <v>972</v>
      </c>
      <c r="B257" s="261"/>
      <c r="C257" s="262"/>
      <c r="D257" s="262"/>
      <c r="E257" s="262"/>
      <c r="F257" s="262"/>
      <c r="G257" s="262"/>
      <c r="H257" s="263">
        <v>2.5090449768301001E-3</v>
      </c>
      <c r="I257" s="265">
        <v>3.23718642718434E-3</v>
      </c>
      <c r="J257" s="266">
        <v>2.5198337100669401E-3</v>
      </c>
      <c r="L257" s="12"/>
      <c r="M257" s="12"/>
      <c r="N257" s="12"/>
      <c r="O257" s="12"/>
      <c r="P257" s="12"/>
      <c r="Q257" s="12"/>
      <c r="R257" s="12"/>
      <c r="S257" s="12"/>
      <c r="T257" s="12"/>
      <c r="U257" s="12"/>
      <c r="V257" s="12"/>
      <c r="W257" s="12"/>
    </row>
    <row r="258" spans="1:23">
      <c r="A258" s="54" t="s">
        <v>971</v>
      </c>
      <c r="B258" s="261"/>
      <c r="C258" s="262"/>
      <c r="D258" s="262"/>
      <c r="E258" s="262"/>
      <c r="F258" s="262"/>
      <c r="G258" s="262"/>
      <c r="H258" s="263">
        <v>2.2133260835017102E-3</v>
      </c>
      <c r="I258" s="265">
        <v>2.8815718465427399E-3</v>
      </c>
      <c r="J258" s="266">
        <v>2.2234824912528502E-3</v>
      </c>
      <c r="L258" s="12"/>
      <c r="M258" s="12"/>
      <c r="N258" s="12"/>
      <c r="O258" s="12"/>
      <c r="P258" s="12"/>
      <c r="Q258" s="12"/>
      <c r="R258" s="12"/>
      <c r="S258" s="12"/>
      <c r="T258" s="12"/>
      <c r="U258" s="12"/>
      <c r="V258" s="12"/>
      <c r="W258" s="12"/>
    </row>
    <row r="259" spans="1:23">
      <c r="A259" s="54" t="s">
        <v>970</v>
      </c>
      <c r="B259" s="261"/>
      <c r="C259" s="262"/>
      <c r="D259" s="262"/>
      <c r="E259" s="262"/>
      <c r="F259" s="262"/>
      <c r="G259" s="262"/>
      <c r="H259" s="263">
        <v>1.9706814166510801E-3</v>
      </c>
      <c r="I259" s="265">
        <v>2.5916426310886201E-3</v>
      </c>
      <c r="J259" s="266">
        <v>1.9767170697522398E-3</v>
      </c>
      <c r="L259" s="12"/>
      <c r="M259" s="12"/>
      <c r="N259" s="12"/>
      <c r="O259" s="12"/>
      <c r="P259" s="12"/>
      <c r="Q259" s="12"/>
      <c r="R259" s="12"/>
      <c r="S259" s="12"/>
      <c r="T259" s="12"/>
      <c r="U259" s="12"/>
      <c r="V259" s="12"/>
      <c r="W259" s="12"/>
    </row>
    <row r="260" spans="1:23">
      <c r="A260" s="54" t="s">
        <v>969</v>
      </c>
      <c r="B260" s="261"/>
      <c r="C260" s="262"/>
      <c r="D260" s="262"/>
      <c r="E260" s="262"/>
      <c r="F260" s="262"/>
      <c r="G260" s="262"/>
      <c r="H260" s="263">
        <v>1.8050360822492199E-3</v>
      </c>
      <c r="I260" s="265">
        <v>2.5081078890923899E-3</v>
      </c>
      <c r="J260" s="266">
        <v>1.80633302386777E-3</v>
      </c>
      <c r="L260" s="12"/>
      <c r="M260" s="12"/>
      <c r="N260" s="12"/>
      <c r="O260" s="12"/>
      <c r="P260" s="12"/>
      <c r="Q260" s="12"/>
      <c r="R260" s="12"/>
      <c r="S260" s="12"/>
      <c r="T260" s="12"/>
      <c r="U260" s="12"/>
      <c r="V260" s="12"/>
      <c r="W260" s="12"/>
    </row>
    <row r="261" spans="1:23">
      <c r="A261" s="54" t="s">
        <v>968</v>
      </c>
      <c r="B261" s="261"/>
      <c r="C261" s="262"/>
      <c r="D261" s="262"/>
      <c r="E261" s="262"/>
      <c r="F261" s="262"/>
      <c r="G261" s="262"/>
      <c r="H261" s="263">
        <v>1.84875117946686E-3</v>
      </c>
      <c r="I261" s="265">
        <v>2.3958518414274699E-3</v>
      </c>
      <c r="J261" s="266">
        <v>1.84788191625177E-3</v>
      </c>
      <c r="L261" s="12"/>
      <c r="M261" s="12"/>
      <c r="N261" s="12"/>
      <c r="O261" s="12"/>
      <c r="P261" s="12"/>
      <c r="Q261" s="12"/>
      <c r="R261" s="12"/>
      <c r="S261" s="12"/>
      <c r="T261" s="12"/>
      <c r="U261" s="12"/>
      <c r="V261" s="12"/>
      <c r="W261" s="12"/>
    </row>
    <row r="262" spans="1:23">
      <c r="A262" s="54" t="s">
        <v>967</v>
      </c>
      <c r="B262" s="261"/>
      <c r="C262" s="262"/>
      <c r="D262" s="262"/>
      <c r="E262" s="262"/>
      <c r="F262" s="262"/>
      <c r="G262" s="262"/>
      <c r="H262" s="263">
        <v>1.64200937291223E-3</v>
      </c>
      <c r="I262" s="265">
        <v>2.2649717161328802E-3</v>
      </c>
      <c r="J262" s="266">
        <v>1.6379219410712E-3</v>
      </c>
      <c r="L262" s="12"/>
      <c r="M262" s="12"/>
      <c r="N262" s="12"/>
      <c r="O262" s="12"/>
      <c r="P262" s="12"/>
      <c r="Q262" s="12"/>
      <c r="R262" s="12"/>
      <c r="S262" s="12"/>
      <c r="T262" s="12"/>
      <c r="U262" s="12"/>
      <c r="V262" s="12"/>
      <c r="W262" s="12"/>
    </row>
    <row r="263" spans="1:23">
      <c r="A263" s="54" t="s">
        <v>966</v>
      </c>
      <c r="B263" s="261"/>
      <c r="C263" s="262"/>
      <c r="D263" s="262"/>
      <c r="E263" s="262"/>
      <c r="F263" s="262"/>
      <c r="G263" s="262"/>
      <c r="H263" s="263">
        <v>1.7739934569404E-3</v>
      </c>
      <c r="I263" s="265">
        <v>2.1760847552507899E-3</v>
      </c>
      <c r="J263" s="266">
        <v>1.7749965761201E-3</v>
      </c>
      <c r="L263" s="12"/>
      <c r="M263" s="12"/>
      <c r="N263" s="12"/>
      <c r="O263" s="12"/>
      <c r="P263" s="12"/>
      <c r="Q263" s="12"/>
      <c r="R263" s="12"/>
      <c r="S263" s="12"/>
      <c r="T263" s="12"/>
      <c r="U263" s="12"/>
      <c r="V263" s="12"/>
      <c r="W263" s="12"/>
    </row>
    <row r="264" spans="1:23">
      <c r="A264" s="54" t="s">
        <v>965</v>
      </c>
      <c r="B264" s="261"/>
      <c r="C264" s="262"/>
      <c r="D264" s="262"/>
      <c r="E264" s="262"/>
      <c r="F264" s="262"/>
      <c r="G264" s="262"/>
      <c r="H264" s="263">
        <v>1.7002103537382899E-3</v>
      </c>
      <c r="I264" s="265">
        <v>1.97745461262679E-3</v>
      </c>
      <c r="J264" s="266">
        <v>1.7013554387418799E-3</v>
      </c>
      <c r="L264" s="12"/>
      <c r="M264" s="12"/>
      <c r="N264" s="12"/>
      <c r="O264" s="12"/>
      <c r="P264" s="12"/>
      <c r="Q264" s="12"/>
      <c r="R264" s="12"/>
      <c r="S264" s="12"/>
      <c r="T264" s="12"/>
      <c r="U264" s="12"/>
      <c r="V264" s="12"/>
      <c r="W264" s="12"/>
    </row>
    <row r="265" spans="1:23">
      <c r="A265" s="54" t="s">
        <v>964</v>
      </c>
      <c r="B265" s="261"/>
      <c r="C265" s="262"/>
      <c r="D265" s="262"/>
      <c r="E265" s="262"/>
      <c r="F265" s="262"/>
      <c r="G265" s="262"/>
      <c r="H265" s="263">
        <v>1.6119457542893901E-3</v>
      </c>
      <c r="I265" s="265">
        <v>1.7833779352682199E-3</v>
      </c>
      <c r="J265" s="266">
        <v>1.60974976148312E-3</v>
      </c>
      <c r="L265" s="12"/>
      <c r="M265" s="12"/>
      <c r="N265" s="12"/>
      <c r="O265" s="12"/>
      <c r="P265" s="12"/>
      <c r="Q265" s="12"/>
      <c r="R265" s="12"/>
      <c r="S265" s="12"/>
      <c r="T265" s="12"/>
      <c r="U265" s="12"/>
      <c r="V265" s="12"/>
      <c r="W265" s="12"/>
    </row>
    <row r="266" spans="1:23">
      <c r="A266" s="54" t="s">
        <v>963</v>
      </c>
      <c r="B266" s="261"/>
      <c r="C266" s="262"/>
      <c r="D266" s="262"/>
      <c r="E266" s="262"/>
      <c r="F266" s="262"/>
      <c r="G266" s="262"/>
      <c r="H266" s="263">
        <v>1.4843308206763299E-3</v>
      </c>
      <c r="I266" s="265">
        <v>1.6479781353899801E-3</v>
      </c>
      <c r="J266" s="266">
        <v>1.47850429498271E-3</v>
      </c>
      <c r="L266" s="12"/>
      <c r="M266" s="12"/>
      <c r="N266" s="12"/>
      <c r="O266" s="12"/>
      <c r="P266" s="12"/>
      <c r="Q266" s="12"/>
      <c r="R266" s="12"/>
      <c r="S266" s="12"/>
      <c r="T266" s="12"/>
      <c r="U266" s="12"/>
      <c r="V266" s="12"/>
      <c r="W266" s="12"/>
    </row>
    <row r="267" spans="1:23">
      <c r="A267" s="54" t="s">
        <v>962</v>
      </c>
      <c r="B267" s="261"/>
      <c r="C267" s="262"/>
      <c r="D267" s="262"/>
      <c r="E267" s="262"/>
      <c r="F267" s="262"/>
      <c r="G267" s="262"/>
      <c r="H267" s="263">
        <v>1.3776626936955699E-3</v>
      </c>
      <c r="I267" s="265">
        <v>1.5257393089984899E-3</v>
      </c>
      <c r="J267" s="266">
        <v>1.36935327332553E-3</v>
      </c>
      <c r="L267" s="12"/>
      <c r="M267" s="12"/>
      <c r="N267" s="12"/>
      <c r="O267" s="12"/>
      <c r="P267" s="12"/>
      <c r="Q267" s="12"/>
      <c r="R267" s="12"/>
      <c r="S267" s="12"/>
      <c r="T267" s="12"/>
      <c r="U267" s="12"/>
      <c r="V267" s="12"/>
      <c r="W267" s="12"/>
    </row>
    <row r="268" spans="1:23">
      <c r="A268" s="54" t="s">
        <v>961</v>
      </c>
      <c r="B268" s="261"/>
      <c r="C268" s="262"/>
      <c r="D268" s="262"/>
      <c r="E268" s="262"/>
      <c r="F268" s="262"/>
      <c r="G268" s="262"/>
      <c r="H268" s="263">
        <v>1.3218878543411099E-3</v>
      </c>
      <c r="I268" s="265">
        <v>2.2006460995212798E-3</v>
      </c>
      <c r="J268" s="266">
        <v>1.31233591178966E-3</v>
      </c>
      <c r="L268" s="12"/>
      <c r="M268" s="12"/>
      <c r="N268" s="12"/>
      <c r="O268" s="12"/>
      <c r="P268" s="12"/>
      <c r="Q268" s="12"/>
      <c r="R268" s="12"/>
      <c r="S268" s="12"/>
      <c r="T268" s="12"/>
      <c r="U268" s="12"/>
      <c r="V268" s="12"/>
      <c r="W268" s="12"/>
    </row>
    <row r="269" spans="1:23">
      <c r="A269" s="54" t="s">
        <v>960</v>
      </c>
      <c r="B269" s="261"/>
      <c r="C269" s="262"/>
      <c r="D269" s="262"/>
      <c r="E269" s="262"/>
      <c r="F269" s="262"/>
      <c r="G269" s="262"/>
      <c r="H269" s="263">
        <v>1.2428281483261199E-3</v>
      </c>
      <c r="I269" s="265">
        <v>1.99017371380702E-3</v>
      </c>
      <c r="J269" s="266">
        <v>1.2315109571687799E-3</v>
      </c>
      <c r="L269" s="12"/>
      <c r="M269" s="12"/>
      <c r="N269" s="12"/>
      <c r="O269" s="12"/>
      <c r="P269" s="12"/>
      <c r="Q269" s="12"/>
      <c r="R269" s="12"/>
      <c r="S269" s="12"/>
      <c r="T269" s="12"/>
      <c r="U269" s="12"/>
      <c r="V269" s="12"/>
      <c r="W269" s="12"/>
    </row>
    <row r="270" spans="1:23">
      <c r="A270" s="54" t="s">
        <v>959</v>
      </c>
      <c r="B270" s="261"/>
      <c r="C270" s="262"/>
      <c r="D270" s="262"/>
      <c r="E270" s="262"/>
      <c r="F270" s="262"/>
      <c r="G270" s="262"/>
      <c r="H270" s="263">
        <v>1.38881763437583E-3</v>
      </c>
      <c r="I270" s="265">
        <v>1.78867014793621E-3</v>
      </c>
      <c r="J270" s="266">
        <v>1.3773494139160899E-3</v>
      </c>
      <c r="L270" s="12"/>
      <c r="M270" s="12"/>
      <c r="N270" s="12"/>
      <c r="O270" s="12"/>
      <c r="P270" s="12"/>
      <c r="Q270" s="12"/>
      <c r="R270" s="12"/>
      <c r="S270" s="12"/>
      <c r="T270" s="12"/>
      <c r="U270" s="12"/>
      <c r="V270" s="12"/>
      <c r="W270" s="12"/>
    </row>
    <row r="271" spans="1:23">
      <c r="A271" s="54" t="s">
        <v>958</v>
      </c>
      <c r="B271" s="261"/>
      <c r="C271" s="262"/>
      <c r="D271" s="262"/>
      <c r="E271" s="262"/>
      <c r="F271" s="262"/>
      <c r="G271" s="262"/>
      <c r="H271" s="263">
        <v>1.5232055824526099E-3</v>
      </c>
      <c r="I271" s="265">
        <v>1.8066767529033201E-3</v>
      </c>
      <c r="J271" s="266">
        <v>1.51270997578832E-3</v>
      </c>
      <c r="L271" s="12"/>
      <c r="M271" s="12"/>
      <c r="N271" s="12"/>
      <c r="O271" s="12"/>
      <c r="P271" s="12"/>
      <c r="Q271" s="12"/>
      <c r="R271" s="12"/>
      <c r="S271" s="12"/>
      <c r="T271" s="12"/>
      <c r="U271" s="12"/>
      <c r="V271" s="12"/>
      <c r="W271" s="12"/>
    </row>
    <row r="272" spans="1:23">
      <c r="A272" s="54" t="s">
        <v>957</v>
      </c>
      <c r="B272" s="261"/>
      <c r="C272" s="262"/>
      <c r="D272" s="262"/>
      <c r="E272" s="262"/>
      <c r="F272" s="262"/>
      <c r="G272" s="262"/>
      <c r="H272" s="263">
        <v>2.0544235199988401E-3</v>
      </c>
      <c r="I272" s="265">
        <v>1.9710625799091502E-3</v>
      </c>
      <c r="J272" s="266">
        <v>2.05779237608895E-3</v>
      </c>
      <c r="L272" s="12"/>
      <c r="M272" s="12"/>
      <c r="N272" s="12"/>
      <c r="O272" s="12"/>
      <c r="P272" s="12"/>
      <c r="Q272" s="12"/>
      <c r="R272" s="12"/>
      <c r="S272" s="12"/>
      <c r="T272" s="12"/>
      <c r="U272" s="12"/>
      <c r="V272" s="12"/>
      <c r="W272" s="12"/>
    </row>
    <row r="273" spans="1:23">
      <c r="A273" s="54" t="s">
        <v>956</v>
      </c>
      <c r="B273" s="261"/>
      <c r="C273" s="262"/>
      <c r="D273" s="262"/>
      <c r="E273" s="262"/>
      <c r="F273" s="262"/>
      <c r="G273" s="262"/>
      <c r="H273" s="263">
        <v>1.8633548306073099E-3</v>
      </c>
      <c r="I273" s="265">
        <v>1.7837114317089901E-3</v>
      </c>
      <c r="J273" s="266">
        <v>1.86629562166229E-3</v>
      </c>
      <c r="L273" s="12"/>
      <c r="M273" s="12"/>
      <c r="N273" s="12"/>
      <c r="O273" s="12"/>
      <c r="P273" s="12"/>
      <c r="Q273" s="12"/>
      <c r="R273" s="12"/>
      <c r="S273" s="12"/>
      <c r="T273" s="12"/>
      <c r="U273" s="12"/>
      <c r="V273" s="12"/>
      <c r="W273" s="12"/>
    </row>
    <row r="274" spans="1:23">
      <c r="A274" s="54" t="s">
        <v>955</v>
      </c>
      <c r="B274" s="261"/>
      <c r="C274" s="262"/>
      <c r="D274" s="262"/>
      <c r="E274" s="262"/>
      <c r="F274" s="262"/>
      <c r="G274" s="262"/>
      <c r="H274" s="263">
        <v>2.4925771151334702E-3</v>
      </c>
      <c r="I274" s="265">
        <v>1.91216364404669E-3</v>
      </c>
      <c r="J274" s="266">
        <v>2.5050913849266601E-3</v>
      </c>
      <c r="L274" s="12"/>
      <c r="M274" s="12"/>
      <c r="N274" s="12"/>
      <c r="O274" s="12"/>
      <c r="P274" s="12"/>
      <c r="Q274" s="12"/>
      <c r="R274" s="12"/>
      <c r="S274" s="12"/>
      <c r="T274" s="12"/>
      <c r="U274" s="12"/>
      <c r="V274" s="12"/>
      <c r="W274" s="12"/>
    </row>
    <row r="275" spans="1:23">
      <c r="A275" s="54" t="s">
        <v>954</v>
      </c>
      <c r="B275" s="261"/>
      <c r="C275" s="262"/>
      <c r="D275" s="262"/>
      <c r="E275" s="262"/>
      <c r="F275" s="262"/>
      <c r="G275" s="262"/>
      <c r="H275" s="263">
        <v>2.1688224914643301E-3</v>
      </c>
      <c r="I275" s="265">
        <v>1.74743407799739E-3</v>
      </c>
      <c r="J275" s="266">
        <v>2.1773259808987502E-3</v>
      </c>
      <c r="L275" s="12"/>
      <c r="M275" s="12"/>
      <c r="N275" s="12"/>
      <c r="O275" s="12"/>
      <c r="P275" s="12"/>
      <c r="Q275" s="12"/>
      <c r="R275" s="12"/>
      <c r="S275" s="12"/>
      <c r="T275" s="12"/>
      <c r="U275" s="12"/>
      <c r="V275" s="12"/>
      <c r="W275" s="12"/>
    </row>
    <row r="276" spans="1:23">
      <c r="A276" s="54" t="s">
        <v>953</v>
      </c>
      <c r="B276" s="261"/>
      <c r="C276" s="262"/>
      <c r="D276" s="262"/>
      <c r="E276" s="262"/>
      <c r="F276" s="262"/>
      <c r="G276" s="262"/>
      <c r="H276" s="263">
        <v>2.3599827805981699E-3</v>
      </c>
      <c r="I276" s="265">
        <v>1.83979759451556E-3</v>
      </c>
      <c r="J276" s="266">
        <v>2.3669775523655701E-3</v>
      </c>
      <c r="L276" s="12"/>
      <c r="M276" s="12"/>
      <c r="N276" s="12"/>
      <c r="O276" s="12"/>
      <c r="P276" s="12"/>
      <c r="Q276" s="12"/>
      <c r="R276" s="12"/>
      <c r="S276" s="12"/>
      <c r="T276" s="12"/>
      <c r="U276" s="12"/>
      <c r="V276" s="12"/>
      <c r="W276" s="12"/>
    </row>
    <row r="277" spans="1:23">
      <c r="A277" s="54" t="s">
        <v>952</v>
      </c>
      <c r="B277" s="261"/>
      <c r="C277" s="262"/>
      <c r="D277" s="262"/>
      <c r="E277" s="262"/>
      <c r="F277" s="262"/>
      <c r="G277" s="262"/>
      <c r="H277" s="263">
        <v>2.0628673111109802E-3</v>
      </c>
      <c r="I277" s="265">
        <v>1.6576566517308899E-3</v>
      </c>
      <c r="J277" s="266">
        <v>2.06796014193534E-3</v>
      </c>
      <c r="L277" s="12"/>
      <c r="M277" s="12"/>
      <c r="N277" s="12"/>
      <c r="O277" s="12"/>
      <c r="P277" s="12"/>
      <c r="Q277" s="12"/>
      <c r="R277" s="12"/>
      <c r="S277" s="12"/>
      <c r="T277" s="12"/>
      <c r="U277" s="12"/>
      <c r="V277" s="12"/>
      <c r="W277" s="12"/>
    </row>
    <row r="278" spans="1:23">
      <c r="A278" s="54" t="s">
        <v>951</v>
      </c>
      <c r="B278" s="261"/>
      <c r="C278" s="262"/>
      <c r="D278" s="262"/>
      <c r="E278" s="262"/>
      <c r="F278" s="262"/>
      <c r="G278" s="262"/>
      <c r="H278" s="263">
        <v>1.9816997175894002E-3</v>
      </c>
      <c r="I278" s="265">
        <v>1.5144386342762499E-3</v>
      </c>
      <c r="J278" s="266">
        <v>1.9828485992220298E-3</v>
      </c>
      <c r="L278" s="12"/>
      <c r="M278" s="12"/>
      <c r="N278" s="12"/>
      <c r="O278" s="12"/>
      <c r="P278" s="12"/>
      <c r="Q278" s="12"/>
      <c r="R278" s="12"/>
      <c r="S278" s="12"/>
      <c r="T278" s="12"/>
      <c r="U278" s="12"/>
      <c r="V278" s="12"/>
      <c r="W278" s="12"/>
    </row>
    <row r="279" spans="1:23">
      <c r="A279" s="54" t="s">
        <v>950</v>
      </c>
      <c r="B279" s="261"/>
      <c r="C279" s="262"/>
      <c r="D279" s="262"/>
      <c r="E279" s="262"/>
      <c r="F279" s="262"/>
      <c r="G279" s="262"/>
      <c r="H279" s="263">
        <v>2.2648974070126299E-3</v>
      </c>
      <c r="I279" s="265">
        <v>1.5090118921334799E-3</v>
      </c>
      <c r="J279" s="266">
        <v>2.2728668359862799E-3</v>
      </c>
      <c r="L279" s="12"/>
      <c r="M279" s="12"/>
      <c r="N279" s="12"/>
      <c r="O279" s="12"/>
      <c r="P279" s="12"/>
      <c r="Q279" s="12"/>
      <c r="R279" s="12"/>
      <c r="S279" s="12"/>
      <c r="T279" s="12"/>
      <c r="U279" s="12"/>
      <c r="V279" s="12"/>
      <c r="W279" s="12"/>
    </row>
    <row r="280" spans="1:23">
      <c r="A280" s="54" t="s">
        <v>949</v>
      </c>
      <c r="B280" s="261"/>
      <c r="C280" s="262"/>
      <c r="D280" s="262"/>
      <c r="E280" s="262"/>
      <c r="F280" s="262"/>
      <c r="G280" s="262"/>
      <c r="H280" s="263">
        <v>3.4218861827254301E-3</v>
      </c>
      <c r="I280" s="265">
        <v>2.3633434552022101E-3</v>
      </c>
      <c r="J280" s="266">
        <v>3.4329143589164599E-3</v>
      </c>
      <c r="L280" s="12"/>
      <c r="M280" s="12"/>
      <c r="N280" s="12"/>
      <c r="O280" s="12"/>
      <c r="P280" s="12"/>
      <c r="Q280" s="12"/>
      <c r="R280" s="12"/>
      <c r="S280" s="12"/>
      <c r="T280" s="12"/>
      <c r="U280" s="12"/>
      <c r="V280" s="12"/>
      <c r="W280" s="12"/>
    </row>
    <row r="281" spans="1:23">
      <c r="A281" s="54" t="s">
        <v>948</v>
      </c>
      <c r="B281" s="261"/>
      <c r="C281" s="262"/>
      <c r="D281" s="262"/>
      <c r="E281" s="262"/>
      <c r="F281" s="262"/>
      <c r="G281" s="262"/>
      <c r="H281" s="263">
        <v>2.9937076578254E-3</v>
      </c>
      <c r="I281" s="265">
        <v>2.1412029619293101E-3</v>
      </c>
      <c r="J281" s="266">
        <v>3.0098957407188099E-3</v>
      </c>
      <c r="L281" s="12"/>
      <c r="M281" s="12"/>
      <c r="N281" s="12"/>
      <c r="O281" s="12"/>
      <c r="P281" s="12"/>
      <c r="Q281" s="12"/>
      <c r="R281" s="12"/>
      <c r="S281" s="12"/>
      <c r="T281" s="12"/>
      <c r="U281" s="12"/>
      <c r="V281" s="12"/>
      <c r="W281" s="12"/>
    </row>
    <row r="282" spans="1:23">
      <c r="A282" s="54" t="s">
        <v>947</v>
      </c>
      <c r="B282" s="261"/>
      <c r="C282" s="262"/>
      <c r="D282" s="262"/>
      <c r="E282" s="262"/>
      <c r="F282" s="262"/>
      <c r="G282" s="262"/>
      <c r="H282" s="263">
        <v>2.5850306836292798E-3</v>
      </c>
      <c r="I282" s="265">
        <v>2.1346049546889299E-3</v>
      </c>
      <c r="J282" s="266">
        <v>2.5974812184545899E-3</v>
      </c>
      <c r="L282" s="12"/>
      <c r="M282" s="12"/>
      <c r="N282" s="12"/>
      <c r="O282" s="12"/>
      <c r="P282" s="12"/>
      <c r="Q282" s="12"/>
      <c r="R282" s="12"/>
      <c r="S282" s="12"/>
      <c r="T282" s="12"/>
      <c r="U282" s="12"/>
      <c r="V282" s="12"/>
      <c r="W282" s="12"/>
    </row>
    <row r="283" spans="1:23">
      <c r="A283" s="54" t="s">
        <v>946</v>
      </c>
      <c r="B283" s="261"/>
      <c r="C283" s="262"/>
      <c r="D283" s="262"/>
      <c r="E283" s="262"/>
      <c r="F283" s="262"/>
      <c r="G283" s="262"/>
      <c r="H283" s="263">
        <v>2.4441324577063502E-3</v>
      </c>
      <c r="I283" s="265">
        <v>1.9173253876944101E-3</v>
      </c>
      <c r="J283" s="266">
        <v>2.4523739748068601E-3</v>
      </c>
      <c r="L283" s="12"/>
      <c r="M283" s="12"/>
      <c r="N283" s="12"/>
      <c r="O283" s="12"/>
      <c r="P283" s="12"/>
      <c r="Q283" s="12"/>
      <c r="R283" s="12"/>
      <c r="S283" s="12"/>
      <c r="T283" s="12"/>
      <c r="U283" s="12"/>
      <c r="V283" s="12"/>
      <c r="W283" s="12"/>
    </row>
    <row r="284" spans="1:23">
      <c r="A284" s="54" t="s">
        <v>945</v>
      </c>
      <c r="B284" s="261"/>
      <c r="C284" s="262"/>
      <c r="D284" s="262"/>
      <c r="E284" s="262"/>
      <c r="F284" s="262"/>
      <c r="G284" s="262"/>
      <c r="H284" s="263">
        <v>2.1980430747140399E-3</v>
      </c>
      <c r="I284" s="265">
        <v>1.8283732946820599E-3</v>
      </c>
      <c r="J284" s="266">
        <v>2.2071382328041401E-3</v>
      </c>
      <c r="L284" s="12"/>
      <c r="M284" s="12"/>
      <c r="N284" s="12"/>
      <c r="O284" s="12"/>
      <c r="P284" s="12"/>
      <c r="Q284" s="12"/>
      <c r="R284" s="12"/>
      <c r="S284" s="12"/>
      <c r="T284" s="12"/>
      <c r="U284" s="12"/>
      <c r="V284" s="12"/>
      <c r="W284" s="12"/>
    </row>
    <row r="285" spans="1:23">
      <c r="A285" s="54" t="s">
        <v>944</v>
      </c>
      <c r="B285" s="261"/>
      <c r="C285" s="262"/>
      <c r="D285" s="262"/>
      <c r="E285" s="262"/>
      <c r="F285" s="262"/>
      <c r="G285" s="262"/>
      <c r="H285" s="263">
        <v>2.0155752098284701E-3</v>
      </c>
      <c r="I285" s="265">
        <v>1.6474104343379701E-3</v>
      </c>
      <c r="J285" s="266">
        <v>2.0204711220758601E-3</v>
      </c>
      <c r="L285" s="12"/>
      <c r="M285" s="12"/>
      <c r="N285" s="12"/>
      <c r="O285" s="12"/>
      <c r="P285" s="12"/>
      <c r="Q285" s="12"/>
      <c r="R285" s="12"/>
      <c r="S285" s="12"/>
      <c r="T285" s="12"/>
      <c r="U285" s="12"/>
      <c r="V285" s="12"/>
      <c r="W285" s="12"/>
    </row>
    <row r="286" spans="1:23">
      <c r="A286" s="54" t="s">
        <v>943</v>
      </c>
      <c r="B286" s="261"/>
      <c r="C286" s="262"/>
      <c r="D286" s="262"/>
      <c r="E286" s="262"/>
      <c r="F286" s="262"/>
      <c r="G286" s="262"/>
      <c r="H286" s="263">
        <v>1.9251000955743699E-3</v>
      </c>
      <c r="I286" s="265">
        <v>1.48986059773026E-3</v>
      </c>
      <c r="J286" s="266">
        <v>1.9249647449824101E-3</v>
      </c>
      <c r="L286" s="12"/>
      <c r="M286" s="12"/>
      <c r="N286" s="12"/>
      <c r="O286" s="12"/>
      <c r="P286" s="12"/>
      <c r="Q286" s="12"/>
      <c r="R286" s="12"/>
      <c r="S286" s="12"/>
      <c r="T286" s="12"/>
      <c r="U286" s="12"/>
      <c r="V286" s="12"/>
      <c r="W286" s="12"/>
    </row>
    <row r="287" spans="1:23">
      <c r="A287" s="54" t="s">
        <v>942</v>
      </c>
      <c r="B287" s="261"/>
      <c r="C287" s="262"/>
      <c r="D287" s="262"/>
      <c r="E287" s="262"/>
      <c r="F287" s="262"/>
      <c r="G287" s="262"/>
      <c r="H287" s="263">
        <v>1.70544237184861E-3</v>
      </c>
      <c r="I287" s="265">
        <v>1.38752589949471E-3</v>
      </c>
      <c r="J287" s="266">
        <v>1.70203324655358E-3</v>
      </c>
      <c r="L287" s="12"/>
      <c r="M287" s="12"/>
      <c r="N287" s="12"/>
      <c r="O287" s="12"/>
      <c r="P287" s="12"/>
      <c r="Q287" s="12"/>
      <c r="R287" s="12"/>
      <c r="S287" s="12"/>
      <c r="T287" s="12"/>
      <c r="U287" s="12"/>
      <c r="V287" s="12"/>
      <c r="W287" s="12"/>
    </row>
    <row r="288" spans="1:23">
      <c r="A288" s="54" t="s">
        <v>941</v>
      </c>
      <c r="B288" s="261"/>
      <c r="C288" s="262"/>
      <c r="D288" s="262"/>
      <c r="E288" s="262"/>
      <c r="F288" s="262"/>
      <c r="G288" s="262"/>
      <c r="H288" s="263">
        <v>1.95964636495262E-3</v>
      </c>
      <c r="I288" s="265">
        <v>1.5580575494311699E-3</v>
      </c>
      <c r="J288" s="266">
        <v>1.95972316345174E-3</v>
      </c>
      <c r="L288" s="12"/>
      <c r="M288" s="12"/>
      <c r="N288" s="12"/>
      <c r="O288" s="12"/>
      <c r="P288" s="12"/>
      <c r="Q288" s="12"/>
      <c r="R288" s="12"/>
      <c r="S288" s="12"/>
      <c r="T288" s="12"/>
      <c r="U288" s="12"/>
      <c r="V288" s="12"/>
      <c r="W288" s="12"/>
    </row>
    <row r="289" spans="1:23">
      <c r="A289" s="54" t="s">
        <v>940</v>
      </c>
      <c r="B289" s="261"/>
      <c r="C289" s="262"/>
      <c r="D289" s="262"/>
      <c r="E289" s="262"/>
      <c r="F289" s="262"/>
      <c r="G289" s="262"/>
      <c r="H289" s="263">
        <v>1.75402236219739E-3</v>
      </c>
      <c r="I289" s="265">
        <v>1.50752354786785E-3</v>
      </c>
      <c r="J289" s="266">
        <v>1.7529524074178101E-3</v>
      </c>
      <c r="L289" s="12"/>
      <c r="M289" s="12"/>
      <c r="N289" s="12"/>
      <c r="O289" s="12"/>
      <c r="P289" s="12"/>
      <c r="Q289" s="12"/>
      <c r="R289" s="12"/>
      <c r="S289" s="12"/>
      <c r="T289" s="12"/>
      <c r="U289" s="12"/>
      <c r="V289" s="12"/>
      <c r="W289" s="12"/>
    </row>
    <row r="290" spans="1:23">
      <c r="A290" s="54" t="s">
        <v>939</v>
      </c>
      <c r="B290" s="261"/>
      <c r="C290" s="262"/>
      <c r="D290" s="262"/>
      <c r="E290" s="262"/>
      <c r="F290" s="262"/>
      <c r="G290" s="262"/>
      <c r="H290" s="263">
        <v>1.6077396086959599E-3</v>
      </c>
      <c r="I290" s="265">
        <v>1.48218157298385E-3</v>
      </c>
      <c r="J290" s="266">
        <v>1.604611968564E-3</v>
      </c>
      <c r="L290" s="12"/>
      <c r="M290" s="12"/>
      <c r="N290" s="12"/>
      <c r="O290" s="12"/>
      <c r="P290" s="12"/>
      <c r="Q290" s="12"/>
      <c r="R290" s="12"/>
      <c r="S290" s="12"/>
      <c r="T290" s="12"/>
      <c r="U290" s="12"/>
      <c r="V290" s="12"/>
      <c r="W290" s="12"/>
    </row>
    <row r="291" spans="1:23">
      <c r="A291" s="54" t="s">
        <v>938</v>
      </c>
      <c r="B291" s="261"/>
      <c r="C291" s="262"/>
      <c r="D291" s="262"/>
      <c r="E291" s="262"/>
      <c r="F291" s="262"/>
      <c r="G291" s="262"/>
      <c r="H291" s="263">
        <v>1.53637410153059E-3</v>
      </c>
      <c r="I291" s="265">
        <v>1.3502071029479999E-3</v>
      </c>
      <c r="J291" s="266">
        <v>1.53232270418554E-3</v>
      </c>
      <c r="L291" s="12"/>
      <c r="M291" s="12"/>
      <c r="N291" s="12"/>
      <c r="O291" s="12"/>
      <c r="P291" s="12"/>
      <c r="Q291" s="12"/>
      <c r="R291" s="12"/>
      <c r="S291" s="12"/>
      <c r="T291" s="12"/>
      <c r="U291" s="12"/>
      <c r="V291" s="12"/>
      <c r="W291" s="12"/>
    </row>
    <row r="292" spans="1:23">
      <c r="A292" s="54" t="s">
        <v>937</v>
      </c>
      <c r="B292" s="261"/>
      <c r="C292" s="262"/>
      <c r="D292" s="262"/>
      <c r="E292" s="262"/>
      <c r="F292" s="262"/>
      <c r="G292" s="262"/>
      <c r="H292" s="263">
        <v>1.3967418843137799E-3</v>
      </c>
      <c r="I292" s="265">
        <v>1.2447109429804799E-3</v>
      </c>
      <c r="J292" s="266">
        <v>1.38967009144689E-3</v>
      </c>
      <c r="L292" s="12"/>
      <c r="M292" s="12"/>
      <c r="N292" s="12"/>
      <c r="O292" s="12"/>
      <c r="P292" s="12"/>
      <c r="Q292" s="12"/>
      <c r="R292" s="12"/>
      <c r="S292" s="12"/>
      <c r="T292" s="12"/>
      <c r="U292" s="12"/>
      <c r="V292" s="12"/>
      <c r="W292" s="12"/>
    </row>
    <row r="293" spans="1:23">
      <c r="A293" s="54" t="s">
        <v>936</v>
      </c>
      <c r="B293" s="261"/>
      <c r="C293" s="262"/>
      <c r="D293" s="262"/>
      <c r="E293" s="262"/>
      <c r="F293" s="262"/>
      <c r="G293" s="262"/>
      <c r="H293" s="263">
        <v>1.50296453668264E-3</v>
      </c>
      <c r="I293" s="265">
        <v>1.27321672818369E-3</v>
      </c>
      <c r="J293" s="266">
        <v>1.49595385354158E-3</v>
      </c>
      <c r="L293" s="12"/>
      <c r="M293" s="12"/>
      <c r="N293" s="12"/>
      <c r="O293" s="12"/>
      <c r="P293" s="12"/>
      <c r="Q293" s="12"/>
      <c r="R293" s="12"/>
      <c r="S293" s="12"/>
      <c r="T293" s="12"/>
      <c r="U293" s="12"/>
      <c r="V293" s="12"/>
      <c r="W293" s="12"/>
    </row>
    <row r="294" spans="1:23">
      <c r="A294" s="54" t="s">
        <v>935</v>
      </c>
      <c r="B294" s="261"/>
      <c r="C294" s="262"/>
      <c r="D294" s="262"/>
      <c r="E294" s="262"/>
      <c r="F294" s="262"/>
      <c r="G294" s="262"/>
      <c r="H294" s="263">
        <v>1.3762977358903799E-3</v>
      </c>
      <c r="I294" s="265">
        <v>1.2671431205359799E-3</v>
      </c>
      <c r="J294" s="266">
        <v>1.3672337031847199E-3</v>
      </c>
      <c r="L294" s="12"/>
      <c r="M294" s="12"/>
      <c r="N294" s="12"/>
      <c r="O294" s="12"/>
      <c r="P294" s="12"/>
      <c r="Q294" s="12"/>
      <c r="R294" s="12"/>
      <c r="S294" s="12"/>
      <c r="T294" s="12"/>
      <c r="U294" s="12"/>
      <c r="V294" s="12"/>
      <c r="W294" s="12"/>
    </row>
    <row r="295" spans="1:23">
      <c r="A295" s="54" t="s">
        <v>934</v>
      </c>
      <c r="B295" s="261"/>
      <c r="C295" s="262"/>
      <c r="D295" s="262"/>
      <c r="E295" s="262"/>
      <c r="F295" s="262"/>
      <c r="G295" s="262"/>
      <c r="H295" s="263">
        <v>1.2750375740936599E-3</v>
      </c>
      <c r="I295" s="265">
        <v>1.1616342427185999E-3</v>
      </c>
      <c r="J295" s="266">
        <v>1.26306937135306E-3</v>
      </c>
      <c r="L295" s="12"/>
      <c r="M295" s="12"/>
      <c r="N295" s="12"/>
      <c r="O295" s="12"/>
      <c r="P295" s="12"/>
      <c r="Q295" s="12"/>
      <c r="R295" s="12"/>
      <c r="S295" s="12"/>
      <c r="T295" s="12"/>
      <c r="U295" s="12"/>
      <c r="V295" s="12"/>
      <c r="W295" s="12"/>
    </row>
    <row r="296" spans="1:23">
      <c r="A296" s="54" t="s">
        <v>933</v>
      </c>
      <c r="B296" s="261"/>
      <c r="C296" s="262"/>
      <c r="D296" s="262"/>
      <c r="E296" s="262"/>
      <c r="F296" s="262"/>
      <c r="G296" s="262"/>
      <c r="H296" s="263">
        <v>1.1661853118620101E-3</v>
      </c>
      <c r="I296" s="265">
        <v>1.06807706448329E-3</v>
      </c>
      <c r="J296" s="266">
        <v>1.1515058040385601E-3</v>
      </c>
      <c r="L296" s="12"/>
      <c r="M296" s="12"/>
      <c r="N296" s="12"/>
      <c r="O296" s="12"/>
      <c r="P296" s="12"/>
      <c r="Q296" s="12"/>
      <c r="R296" s="12"/>
      <c r="S296" s="12"/>
      <c r="T296" s="12"/>
      <c r="U296" s="12"/>
      <c r="V296" s="12"/>
      <c r="W296" s="12"/>
    </row>
    <row r="297" spans="1:23">
      <c r="A297" s="54" t="s">
        <v>932</v>
      </c>
      <c r="B297" s="261"/>
      <c r="C297" s="262"/>
      <c r="D297" s="262"/>
      <c r="E297" s="262"/>
      <c r="F297" s="262"/>
      <c r="G297" s="262"/>
      <c r="H297" s="263">
        <v>1.32258699608622E-3</v>
      </c>
      <c r="I297" s="265">
        <v>1.00731342755253E-3</v>
      </c>
      <c r="J297" s="266">
        <v>1.30686911906897E-3</v>
      </c>
      <c r="L297" s="12"/>
      <c r="M297" s="12"/>
      <c r="N297" s="12"/>
      <c r="O297" s="12"/>
      <c r="P297" s="12"/>
      <c r="Q297" s="12"/>
      <c r="R297" s="12"/>
      <c r="S297" s="12"/>
      <c r="T297" s="12"/>
      <c r="U297" s="12"/>
      <c r="V297" s="12"/>
      <c r="W297" s="12"/>
    </row>
    <row r="298" spans="1:23">
      <c r="A298" s="54" t="s">
        <v>931</v>
      </c>
      <c r="B298" s="261"/>
      <c r="C298" s="262"/>
      <c r="D298" s="262"/>
      <c r="E298" s="262"/>
      <c r="F298" s="262"/>
      <c r="G298" s="262"/>
      <c r="H298" s="263">
        <v>1.4686271838964999E-3</v>
      </c>
      <c r="I298" s="265">
        <v>9.5683007632609604E-4</v>
      </c>
      <c r="J298" s="266">
        <v>1.456736567079E-3</v>
      </c>
      <c r="L298" s="12"/>
      <c r="M298" s="12"/>
      <c r="N298" s="12"/>
      <c r="O298" s="12"/>
      <c r="P298" s="12"/>
      <c r="Q298" s="12"/>
      <c r="R298" s="12"/>
      <c r="S298" s="12"/>
      <c r="T298" s="12"/>
      <c r="U298" s="12"/>
      <c r="V298" s="12"/>
      <c r="W298" s="12"/>
    </row>
    <row r="299" spans="1:23">
      <c r="A299" s="54" t="s">
        <v>930</v>
      </c>
      <c r="B299" s="261"/>
      <c r="C299" s="262"/>
      <c r="D299" s="262"/>
      <c r="E299" s="262"/>
      <c r="F299" s="262"/>
      <c r="G299" s="262"/>
      <c r="H299" s="263">
        <v>1.81062709558028E-3</v>
      </c>
      <c r="I299" s="265">
        <v>1.59109090342852E-3</v>
      </c>
      <c r="J299" s="266">
        <v>1.80255619253728E-3</v>
      </c>
      <c r="L299" s="12"/>
      <c r="M299" s="12"/>
      <c r="N299" s="12"/>
      <c r="O299" s="12"/>
      <c r="P299" s="12"/>
      <c r="Q299" s="12"/>
      <c r="R299" s="12"/>
      <c r="S299" s="12"/>
      <c r="T299" s="12"/>
      <c r="U299" s="12"/>
      <c r="V299" s="12"/>
      <c r="W299" s="12"/>
    </row>
    <row r="300" spans="1:23">
      <c r="A300" s="54" t="s">
        <v>929</v>
      </c>
      <c r="B300" s="261"/>
      <c r="C300" s="262"/>
      <c r="D300" s="262"/>
      <c r="E300" s="262"/>
      <c r="F300" s="262"/>
      <c r="G300" s="262"/>
      <c r="H300" s="263">
        <v>1.60873555721494E-3</v>
      </c>
      <c r="I300" s="265">
        <v>1.69186881609662E-3</v>
      </c>
      <c r="J300" s="266">
        <v>1.5991248171684199E-3</v>
      </c>
      <c r="L300" s="12"/>
      <c r="M300" s="12"/>
      <c r="N300" s="12"/>
      <c r="O300" s="12"/>
      <c r="P300" s="12"/>
      <c r="Q300" s="12"/>
      <c r="R300" s="12"/>
      <c r="S300" s="12"/>
      <c r="T300" s="12"/>
      <c r="U300" s="12"/>
      <c r="V300" s="12"/>
      <c r="W300" s="12"/>
    </row>
    <row r="301" spans="1:23">
      <c r="A301" s="54" t="s">
        <v>928</v>
      </c>
      <c r="B301" s="261"/>
      <c r="C301" s="262"/>
      <c r="D301" s="262"/>
      <c r="E301" s="262"/>
      <c r="F301" s="262"/>
      <c r="G301" s="262"/>
      <c r="H301" s="263">
        <v>1.6243104492930001E-3</v>
      </c>
      <c r="I301" s="265">
        <v>1.54028442228843E-3</v>
      </c>
      <c r="J301" s="266">
        <v>1.61678749471589E-3</v>
      </c>
      <c r="L301" s="12"/>
      <c r="M301" s="12"/>
      <c r="N301" s="12"/>
      <c r="O301" s="12"/>
      <c r="P301" s="12"/>
      <c r="Q301" s="12"/>
      <c r="R301" s="12"/>
      <c r="S301" s="12"/>
      <c r="T301" s="12"/>
      <c r="U301" s="12"/>
      <c r="V301" s="12"/>
      <c r="W301" s="12"/>
    </row>
    <row r="302" spans="1:23">
      <c r="A302" s="54" t="s">
        <v>927</v>
      </c>
      <c r="B302" s="261"/>
      <c r="C302" s="262"/>
      <c r="D302" s="262"/>
      <c r="E302" s="262"/>
      <c r="F302" s="262"/>
      <c r="G302" s="262"/>
      <c r="H302" s="263">
        <v>1.8128756222705201E-3</v>
      </c>
      <c r="I302" s="265">
        <v>1.5444496767918099E-3</v>
      </c>
      <c r="J302" s="266">
        <v>1.8083686494866601E-3</v>
      </c>
      <c r="L302" s="12"/>
      <c r="M302" s="12"/>
      <c r="N302" s="12"/>
      <c r="O302" s="12"/>
      <c r="P302" s="12"/>
      <c r="Q302" s="12"/>
      <c r="R302" s="12"/>
      <c r="S302" s="12"/>
      <c r="T302" s="12"/>
      <c r="U302" s="12"/>
      <c r="V302" s="12"/>
      <c r="W302" s="12"/>
    </row>
    <row r="303" spans="1:23">
      <c r="A303" s="54" t="s">
        <v>926</v>
      </c>
      <c r="B303" s="261"/>
      <c r="C303" s="262"/>
      <c r="D303" s="262"/>
      <c r="E303" s="262"/>
      <c r="F303" s="262"/>
      <c r="G303" s="262"/>
      <c r="H303" s="263">
        <v>1.60832609671899E-3</v>
      </c>
      <c r="I303" s="265">
        <v>1.4057268458793899E-3</v>
      </c>
      <c r="J303" s="266">
        <v>1.6015266115307E-3</v>
      </c>
      <c r="L303" s="12"/>
      <c r="M303" s="12"/>
      <c r="N303" s="12"/>
      <c r="O303" s="12"/>
      <c r="P303" s="12"/>
      <c r="Q303" s="12"/>
      <c r="R303" s="12"/>
      <c r="S303" s="12"/>
      <c r="T303" s="12"/>
      <c r="U303" s="12"/>
      <c r="V303" s="12"/>
      <c r="W303" s="12"/>
    </row>
    <row r="304" spans="1:23">
      <c r="A304" s="54" t="s">
        <v>925</v>
      </c>
      <c r="B304" s="261"/>
      <c r="C304" s="262"/>
      <c r="D304" s="262"/>
      <c r="E304" s="262"/>
      <c r="F304" s="262"/>
      <c r="G304" s="262"/>
      <c r="H304" s="263">
        <v>1.4533076796889399E-3</v>
      </c>
      <c r="I304" s="265">
        <v>1.33150478471538E-3</v>
      </c>
      <c r="J304" s="266">
        <v>1.4443745698611401E-3</v>
      </c>
      <c r="L304" s="12"/>
      <c r="M304" s="12"/>
      <c r="N304" s="12"/>
      <c r="O304" s="12"/>
      <c r="P304" s="12"/>
      <c r="Q304" s="12"/>
      <c r="R304" s="12"/>
      <c r="S304" s="12"/>
      <c r="T304" s="12"/>
      <c r="U304" s="12"/>
      <c r="V304" s="12"/>
      <c r="W304" s="12"/>
    </row>
    <row r="305" spans="1:23">
      <c r="A305" s="54" t="s">
        <v>924</v>
      </c>
      <c r="B305" s="261"/>
      <c r="C305" s="262"/>
      <c r="D305" s="262"/>
      <c r="E305" s="262"/>
      <c r="F305" s="262"/>
      <c r="G305" s="262"/>
      <c r="H305" s="263">
        <v>1.5771987931363001E-3</v>
      </c>
      <c r="I305" s="265">
        <v>1.2913785212213E-3</v>
      </c>
      <c r="J305" s="266">
        <v>1.56998912027548E-3</v>
      </c>
      <c r="L305" s="12"/>
      <c r="M305" s="12"/>
      <c r="N305" s="12"/>
      <c r="O305" s="12"/>
      <c r="P305" s="12"/>
      <c r="Q305" s="12"/>
      <c r="R305" s="12"/>
      <c r="S305" s="12"/>
      <c r="T305" s="12"/>
      <c r="U305" s="12"/>
      <c r="V305" s="12"/>
      <c r="W305" s="12"/>
    </row>
    <row r="306" spans="1:23">
      <c r="A306" s="54" t="s">
        <v>923</v>
      </c>
      <c r="B306" s="261"/>
      <c r="C306" s="262"/>
      <c r="D306" s="262"/>
      <c r="E306" s="262"/>
      <c r="F306" s="262"/>
      <c r="G306" s="262"/>
      <c r="H306" s="263">
        <v>1.83617586101576E-3</v>
      </c>
      <c r="I306" s="265">
        <v>1.3468220566696899E-3</v>
      </c>
      <c r="J306" s="266">
        <v>1.83681147714063E-3</v>
      </c>
      <c r="L306" s="12"/>
      <c r="M306" s="12"/>
      <c r="N306" s="12"/>
      <c r="O306" s="12"/>
      <c r="P306" s="12"/>
      <c r="Q306" s="12"/>
      <c r="R306" s="12"/>
      <c r="S306" s="12"/>
      <c r="T306" s="12"/>
      <c r="U306" s="12"/>
      <c r="V306" s="12"/>
      <c r="W306" s="12"/>
    </row>
    <row r="307" spans="1:23">
      <c r="A307" s="54" t="s">
        <v>922</v>
      </c>
      <c r="B307" s="261"/>
      <c r="C307" s="262"/>
      <c r="D307" s="262"/>
      <c r="E307" s="262"/>
      <c r="F307" s="262"/>
      <c r="G307" s="262"/>
      <c r="H307" s="263">
        <v>1.63616986926812E-3</v>
      </c>
      <c r="I307" s="265">
        <v>1.2814234419266401E-3</v>
      </c>
      <c r="J307" s="266">
        <v>1.6338535672175501E-3</v>
      </c>
      <c r="L307" s="12"/>
      <c r="M307" s="12"/>
      <c r="N307" s="12"/>
      <c r="O307" s="12"/>
      <c r="P307" s="12"/>
      <c r="Q307" s="12"/>
      <c r="R307" s="12"/>
      <c r="S307" s="12"/>
      <c r="T307" s="12"/>
      <c r="U307" s="12"/>
      <c r="V307" s="12"/>
      <c r="W307" s="12"/>
    </row>
    <row r="308" spans="1:23">
      <c r="A308" s="54" t="s">
        <v>921</v>
      </c>
      <c r="B308" s="261"/>
      <c r="C308" s="262"/>
      <c r="D308" s="262"/>
      <c r="E308" s="262"/>
      <c r="F308" s="262"/>
      <c r="G308" s="262"/>
      <c r="H308" s="263">
        <v>1.5288512824619201E-3</v>
      </c>
      <c r="I308" s="265">
        <v>1.2216431180303499E-3</v>
      </c>
      <c r="J308" s="266">
        <v>1.52322975356559E-3</v>
      </c>
      <c r="L308" s="12"/>
      <c r="M308" s="12"/>
      <c r="N308" s="12"/>
      <c r="O308" s="12"/>
      <c r="P308" s="12"/>
      <c r="Q308" s="12"/>
      <c r="R308" s="12"/>
      <c r="S308" s="12"/>
      <c r="T308" s="12"/>
      <c r="U308" s="12"/>
      <c r="V308" s="12"/>
      <c r="W308" s="12"/>
    </row>
    <row r="309" spans="1:23">
      <c r="A309" s="54" t="s">
        <v>920</v>
      </c>
      <c r="B309" s="261"/>
      <c r="C309" s="262"/>
      <c r="D309" s="262"/>
      <c r="E309" s="262"/>
      <c r="F309" s="262"/>
      <c r="G309" s="262"/>
      <c r="H309" s="263">
        <v>1.62958343669845E-3</v>
      </c>
      <c r="I309" s="265">
        <v>1.1200397488897601E-3</v>
      </c>
      <c r="J309" s="266">
        <v>1.6257254724774499E-3</v>
      </c>
      <c r="L309" s="12"/>
      <c r="M309" s="12"/>
      <c r="N309" s="12"/>
      <c r="O309" s="12"/>
      <c r="P309" s="12"/>
      <c r="Q309" s="12"/>
      <c r="R309" s="12"/>
      <c r="S309" s="12"/>
      <c r="T309" s="12"/>
      <c r="U309" s="12"/>
      <c r="V309" s="12"/>
      <c r="W309" s="12"/>
    </row>
    <row r="310" spans="1:23">
      <c r="A310" s="54" t="s">
        <v>919</v>
      </c>
      <c r="B310" s="261"/>
      <c r="C310" s="262"/>
      <c r="D310" s="262"/>
      <c r="E310" s="262"/>
      <c r="F310" s="262"/>
      <c r="G310" s="262"/>
      <c r="H310" s="263">
        <v>1.6358867799680201E-3</v>
      </c>
      <c r="I310" s="265">
        <v>1.0303542422866101E-3</v>
      </c>
      <c r="J310" s="266">
        <v>1.6288637625618101E-3</v>
      </c>
      <c r="L310" s="12"/>
      <c r="M310" s="12"/>
      <c r="N310" s="12"/>
      <c r="O310" s="12"/>
      <c r="P310" s="12"/>
      <c r="Q310" s="12"/>
      <c r="R310" s="12"/>
      <c r="S310" s="12"/>
      <c r="T310" s="12"/>
      <c r="U310" s="12"/>
      <c r="V310" s="12"/>
      <c r="W310" s="12"/>
    </row>
    <row r="311" spans="1:23">
      <c r="A311" s="54" t="s">
        <v>918</v>
      </c>
      <c r="B311" s="261"/>
      <c r="C311" s="262"/>
      <c r="D311" s="262"/>
      <c r="E311" s="262"/>
      <c r="F311" s="262"/>
      <c r="G311" s="262"/>
      <c r="H311" s="263">
        <v>1.57846302910092E-3</v>
      </c>
      <c r="I311" s="265">
        <v>9.5889951508185004E-4</v>
      </c>
      <c r="J311" s="266">
        <v>1.56954845204193E-3</v>
      </c>
      <c r="L311" s="12"/>
      <c r="M311" s="12"/>
      <c r="N311" s="12"/>
      <c r="O311" s="12"/>
      <c r="P311" s="12"/>
      <c r="Q311" s="12"/>
      <c r="R311" s="12"/>
      <c r="S311" s="12"/>
      <c r="T311" s="12"/>
      <c r="U311" s="12"/>
      <c r="V311" s="12"/>
      <c r="W311" s="12"/>
    </row>
    <row r="312" spans="1:23">
      <c r="A312" s="54" t="s">
        <v>917</v>
      </c>
      <c r="B312" s="261"/>
      <c r="C312" s="262"/>
      <c r="D312" s="262"/>
      <c r="E312" s="262"/>
      <c r="F312" s="262"/>
      <c r="G312" s="262"/>
      <c r="H312" s="263">
        <v>1.94909317096894E-3</v>
      </c>
      <c r="I312" s="265">
        <v>1.05904181852733E-3</v>
      </c>
      <c r="J312" s="266">
        <v>1.95164410897355E-3</v>
      </c>
      <c r="L312" s="12"/>
      <c r="M312" s="12"/>
      <c r="N312" s="12"/>
      <c r="O312" s="12"/>
      <c r="P312" s="12"/>
      <c r="Q312" s="12"/>
      <c r="R312" s="12"/>
      <c r="S312" s="12"/>
      <c r="T312" s="12"/>
      <c r="U312" s="12"/>
      <c r="V312" s="12"/>
      <c r="W312" s="12"/>
    </row>
    <row r="313" spans="1:23">
      <c r="A313" s="54" t="s">
        <v>916</v>
      </c>
      <c r="B313" s="261"/>
      <c r="C313" s="262"/>
      <c r="D313" s="262"/>
      <c r="E313" s="262"/>
      <c r="F313" s="262"/>
      <c r="G313" s="262"/>
      <c r="H313" s="263">
        <v>1.92571453828704E-3</v>
      </c>
      <c r="I313" s="265">
        <v>9.8946194198562109E-4</v>
      </c>
      <c r="J313" s="266">
        <v>1.9314009842950901E-3</v>
      </c>
      <c r="L313" s="12"/>
      <c r="M313" s="12"/>
      <c r="N313" s="12"/>
      <c r="O313" s="12"/>
      <c r="P313" s="12"/>
      <c r="Q313" s="12"/>
      <c r="R313" s="12"/>
      <c r="S313" s="12"/>
      <c r="T313" s="12"/>
      <c r="U313" s="12"/>
      <c r="V313" s="12"/>
      <c r="W313" s="12"/>
    </row>
    <row r="314" spans="1:23">
      <c r="A314" s="54" t="s">
        <v>915</v>
      </c>
      <c r="B314" s="261"/>
      <c r="C314" s="262"/>
      <c r="D314" s="262"/>
      <c r="E314" s="262"/>
      <c r="F314" s="262"/>
      <c r="G314" s="262"/>
      <c r="H314" s="263">
        <v>1.7061188275486101E-3</v>
      </c>
      <c r="I314" s="265">
        <v>9.1809971632011002E-4</v>
      </c>
      <c r="J314" s="266">
        <v>1.7076923280578799E-3</v>
      </c>
      <c r="L314" s="12"/>
      <c r="M314" s="12"/>
      <c r="N314" s="12"/>
      <c r="O314" s="12"/>
      <c r="P314" s="12"/>
      <c r="Q314" s="12"/>
      <c r="R314" s="12"/>
      <c r="S314" s="12"/>
      <c r="T314" s="12"/>
      <c r="U314" s="12"/>
      <c r="V314" s="12"/>
      <c r="W314" s="12"/>
    </row>
    <row r="315" spans="1:23">
      <c r="A315" s="54" t="s">
        <v>914</v>
      </c>
      <c r="B315" s="261"/>
      <c r="C315" s="262"/>
      <c r="D315" s="262"/>
      <c r="E315" s="262"/>
      <c r="F315" s="262"/>
      <c r="G315" s="262"/>
      <c r="H315" s="263">
        <v>1.56165593764406E-3</v>
      </c>
      <c r="I315" s="265">
        <v>8.5386057755665399E-4</v>
      </c>
      <c r="J315" s="266">
        <v>1.5578019590978499E-3</v>
      </c>
      <c r="L315" s="12"/>
      <c r="M315" s="12"/>
      <c r="N315" s="12"/>
      <c r="O315" s="12"/>
      <c r="P315" s="12"/>
      <c r="Q315" s="12"/>
      <c r="R315" s="12"/>
      <c r="S315" s="12"/>
      <c r="T315" s="12"/>
      <c r="U315" s="12"/>
      <c r="V315" s="12"/>
      <c r="W315" s="12"/>
    </row>
    <row r="316" spans="1:23">
      <c r="A316" s="54" t="s">
        <v>913</v>
      </c>
      <c r="B316" s="261"/>
      <c r="C316" s="262"/>
      <c r="D316" s="262"/>
      <c r="E316" s="262"/>
      <c r="F316" s="262"/>
      <c r="G316" s="262"/>
      <c r="H316" s="263">
        <v>1.40242802949877E-3</v>
      </c>
      <c r="I316" s="265">
        <v>8.0460013775246302E-4</v>
      </c>
      <c r="J316" s="266">
        <v>1.3953885099409499E-3</v>
      </c>
      <c r="L316" s="12"/>
      <c r="M316" s="12"/>
      <c r="N316" s="12"/>
      <c r="O316" s="12"/>
      <c r="P316" s="12"/>
      <c r="Q316" s="12"/>
      <c r="R316" s="12"/>
      <c r="S316" s="12"/>
      <c r="T316" s="12"/>
      <c r="U316" s="12"/>
      <c r="V316" s="12"/>
      <c r="W316" s="12"/>
    </row>
    <row r="317" spans="1:23">
      <c r="A317" s="54" t="s">
        <v>912</v>
      </c>
      <c r="B317" s="261"/>
      <c r="C317" s="262"/>
      <c r="D317" s="262"/>
      <c r="E317" s="262"/>
      <c r="F317" s="262"/>
      <c r="G317" s="262"/>
      <c r="H317" s="263">
        <v>1.4388124999572E-3</v>
      </c>
      <c r="I317" s="265">
        <v>8.5970503982190803E-4</v>
      </c>
      <c r="J317" s="266">
        <v>1.4324323076964701E-3</v>
      </c>
      <c r="L317" s="12"/>
      <c r="M317" s="12"/>
      <c r="N317" s="12"/>
      <c r="O317" s="12"/>
      <c r="P317" s="12"/>
      <c r="Q317" s="12"/>
      <c r="R317" s="12"/>
      <c r="S317" s="12"/>
      <c r="T317" s="12"/>
      <c r="U317" s="12"/>
      <c r="V317" s="12"/>
      <c r="W317" s="12"/>
    </row>
    <row r="318" spans="1:23">
      <c r="A318" s="54" t="s">
        <v>911</v>
      </c>
      <c r="B318" s="261"/>
      <c r="C318" s="262"/>
      <c r="D318" s="262"/>
      <c r="E318" s="262"/>
      <c r="F318" s="262"/>
      <c r="G318" s="262"/>
      <c r="H318" s="263">
        <v>1.31745760812072E-3</v>
      </c>
      <c r="I318" s="265">
        <v>8.7806772483409905E-4</v>
      </c>
      <c r="J318" s="266">
        <v>1.30898495874287E-3</v>
      </c>
      <c r="L318" s="12"/>
      <c r="M318" s="12"/>
      <c r="N318" s="12"/>
      <c r="O318" s="12"/>
      <c r="P318" s="12"/>
      <c r="Q318" s="12"/>
      <c r="R318" s="12"/>
      <c r="S318" s="12"/>
      <c r="T318" s="12"/>
      <c r="U318" s="12"/>
      <c r="V318" s="12"/>
      <c r="W318" s="12"/>
    </row>
    <row r="319" spans="1:23">
      <c r="A319" s="54" t="s">
        <v>910</v>
      </c>
      <c r="B319" s="261"/>
      <c r="C319" s="262"/>
      <c r="D319" s="262"/>
      <c r="E319" s="262"/>
      <c r="F319" s="262"/>
      <c r="G319" s="262"/>
      <c r="H319" s="263">
        <v>1.35469494637992E-3</v>
      </c>
      <c r="I319" s="265">
        <v>8.1919584372845103E-4</v>
      </c>
      <c r="J319" s="266">
        <v>1.3440955255056199E-3</v>
      </c>
      <c r="L319" s="12"/>
      <c r="M319" s="12"/>
      <c r="N319" s="12"/>
      <c r="O319" s="12"/>
      <c r="P319" s="12"/>
      <c r="Q319" s="12"/>
      <c r="R319" s="12"/>
      <c r="S319" s="12"/>
      <c r="T319" s="12"/>
      <c r="U319" s="12"/>
      <c r="V319" s="12"/>
      <c r="W319" s="12"/>
    </row>
    <row r="320" spans="1:23">
      <c r="A320" s="54" t="s">
        <v>909</v>
      </c>
      <c r="B320" s="261"/>
      <c r="C320" s="262"/>
      <c r="D320" s="262"/>
      <c r="E320" s="262"/>
      <c r="F320" s="262"/>
      <c r="G320" s="262"/>
      <c r="H320" s="263">
        <v>1.48228190944801E-3</v>
      </c>
      <c r="I320" s="265">
        <v>7.8751971546011095E-4</v>
      </c>
      <c r="J320" s="266">
        <v>1.4757620809832399E-3</v>
      </c>
      <c r="L320" s="12"/>
      <c r="M320" s="12"/>
      <c r="N320" s="12"/>
      <c r="O320" s="12"/>
      <c r="P320" s="12"/>
      <c r="Q320" s="12"/>
      <c r="R320" s="12"/>
      <c r="S320" s="12"/>
      <c r="T320" s="12"/>
      <c r="U320" s="12"/>
      <c r="V320" s="12"/>
      <c r="W320" s="12"/>
    </row>
    <row r="321" spans="1:23">
      <c r="A321" s="54" t="s">
        <v>908</v>
      </c>
      <c r="B321" s="261"/>
      <c r="C321" s="262"/>
      <c r="D321" s="262"/>
      <c r="E321" s="262"/>
      <c r="F321" s="262"/>
      <c r="G321" s="262"/>
      <c r="H321" s="263">
        <v>1.62382432407224E-3</v>
      </c>
      <c r="I321" s="265">
        <v>7.7988808423440597E-4</v>
      </c>
      <c r="J321" s="266">
        <v>1.6148806644996701E-3</v>
      </c>
      <c r="L321" s="12"/>
      <c r="M321" s="12"/>
      <c r="N321" s="12"/>
      <c r="O321" s="12"/>
      <c r="P321" s="12"/>
      <c r="Q321" s="12"/>
      <c r="R321" s="12"/>
      <c r="S321" s="12"/>
      <c r="T321" s="12"/>
      <c r="U321" s="12"/>
      <c r="V321" s="12"/>
      <c r="W321" s="12"/>
    </row>
    <row r="322" spans="1:23">
      <c r="A322" s="54" t="s">
        <v>907</v>
      </c>
      <c r="B322" s="261"/>
      <c r="C322" s="262"/>
      <c r="D322" s="262"/>
      <c r="E322" s="262"/>
      <c r="F322" s="262"/>
      <c r="G322" s="262"/>
      <c r="H322" s="263">
        <v>1.5499511706165701E-3</v>
      </c>
      <c r="I322" s="265">
        <v>7.5784362829767898E-4</v>
      </c>
      <c r="J322" s="266">
        <v>1.54089015772039E-3</v>
      </c>
      <c r="L322" s="12"/>
      <c r="M322" s="12"/>
      <c r="N322" s="12"/>
      <c r="O322" s="12"/>
      <c r="P322" s="12"/>
      <c r="Q322" s="12"/>
      <c r="R322" s="12"/>
      <c r="S322" s="12"/>
      <c r="T322" s="12"/>
      <c r="U322" s="12"/>
      <c r="V322" s="12"/>
      <c r="W322" s="12"/>
    </row>
    <row r="323" spans="1:23">
      <c r="A323" s="54" t="s">
        <v>906</v>
      </c>
      <c r="B323" s="261"/>
      <c r="C323" s="262"/>
      <c r="D323" s="262"/>
      <c r="E323" s="262"/>
      <c r="F323" s="262"/>
      <c r="G323" s="262"/>
      <c r="H323" s="263">
        <v>1.6225545844699501E-3</v>
      </c>
      <c r="I323" s="265">
        <v>7.1411829339905898E-4</v>
      </c>
      <c r="J323" s="266">
        <v>1.6171564782388201E-3</v>
      </c>
      <c r="L323" s="12"/>
      <c r="M323" s="12"/>
      <c r="N323" s="12"/>
      <c r="O323" s="12"/>
      <c r="P323" s="12"/>
      <c r="Q323" s="12"/>
      <c r="R323" s="12"/>
      <c r="S323" s="12"/>
      <c r="T323" s="12"/>
      <c r="U323" s="12"/>
      <c r="V323" s="12"/>
      <c r="W323" s="12"/>
    </row>
    <row r="324" spans="1:23">
      <c r="A324" s="54" t="s">
        <v>905</v>
      </c>
      <c r="B324" s="261"/>
      <c r="C324" s="262"/>
      <c r="D324" s="262"/>
      <c r="E324" s="262"/>
      <c r="F324" s="262"/>
      <c r="G324" s="262"/>
      <c r="H324" s="263">
        <v>1.4716507767333601E-3</v>
      </c>
      <c r="I324" s="265">
        <v>7.0634412969635297E-4</v>
      </c>
      <c r="J324" s="266">
        <v>1.46458499556076E-3</v>
      </c>
      <c r="L324" s="12"/>
      <c r="M324" s="12"/>
      <c r="N324" s="12"/>
      <c r="O324" s="12"/>
      <c r="P324" s="12"/>
      <c r="Q324" s="12"/>
      <c r="R324" s="12"/>
      <c r="S324" s="12"/>
      <c r="T324" s="12"/>
      <c r="U324" s="12"/>
      <c r="V324" s="12"/>
      <c r="W324" s="12"/>
    </row>
    <row r="325" spans="1:23">
      <c r="A325" s="54" t="s">
        <v>904</v>
      </c>
      <c r="B325" s="261"/>
      <c r="C325" s="262"/>
      <c r="D325" s="262"/>
      <c r="E325" s="262"/>
      <c r="F325" s="262"/>
      <c r="G325" s="262"/>
      <c r="H325" s="263">
        <v>1.35205106567512E-3</v>
      </c>
      <c r="I325" s="265">
        <v>6.9847213055012399E-4</v>
      </c>
      <c r="J325" s="266">
        <v>1.34183042569717E-3</v>
      </c>
      <c r="L325" s="12"/>
      <c r="M325" s="12"/>
      <c r="N325" s="12"/>
      <c r="O325" s="12"/>
      <c r="P325" s="12"/>
      <c r="Q325" s="12"/>
      <c r="R325" s="12"/>
      <c r="S325" s="12"/>
      <c r="T325" s="12"/>
      <c r="U325" s="12"/>
      <c r="V325" s="12"/>
      <c r="W325" s="12"/>
    </row>
    <row r="326" spans="1:23">
      <c r="A326" s="54" t="s">
        <v>903</v>
      </c>
      <c r="B326" s="261"/>
      <c r="C326" s="262"/>
      <c r="D326" s="262"/>
      <c r="E326" s="262"/>
      <c r="F326" s="262"/>
      <c r="G326" s="262"/>
      <c r="H326" s="263">
        <v>1.3046935556210999E-3</v>
      </c>
      <c r="I326" s="265">
        <v>6.6278118450064304E-4</v>
      </c>
      <c r="J326" s="266">
        <v>1.2908398042618301E-3</v>
      </c>
      <c r="L326" s="12"/>
      <c r="M326" s="12"/>
      <c r="N326" s="12"/>
      <c r="O326" s="12"/>
      <c r="P326" s="12"/>
      <c r="Q326" s="12"/>
      <c r="R326" s="12"/>
      <c r="S326" s="12"/>
      <c r="T326" s="12"/>
      <c r="U326" s="12"/>
      <c r="V326" s="12"/>
      <c r="W326" s="12"/>
    </row>
    <row r="327" spans="1:23">
      <c r="A327" s="54" t="s">
        <v>902</v>
      </c>
      <c r="B327" s="261"/>
      <c r="C327" s="262"/>
      <c r="D327" s="262"/>
      <c r="E327" s="262"/>
      <c r="F327" s="262"/>
      <c r="G327" s="262"/>
      <c r="H327" s="263">
        <v>1.1927480768850001E-3</v>
      </c>
      <c r="I327" s="265">
        <v>6.35485372327978E-4</v>
      </c>
      <c r="J327" s="266">
        <v>1.17632255141323E-3</v>
      </c>
      <c r="L327" s="12"/>
      <c r="M327" s="12"/>
      <c r="N327" s="12"/>
      <c r="O327" s="12"/>
      <c r="P327" s="12"/>
      <c r="Q327" s="12"/>
      <c r="R327" s="12"/>
      <c r="S327" s="12"/>
      <c r="T327" s="12"/>
      <c r="U327" s="12"/>
      <c r="V327" s="12"/>
      <c r="W327" s="12"/>
    </row>
    <row r="328" spans="1:23">
      <c r="A328" s="54" t="s">
        <v>901</v>
      </c>
      <c r="B328" s="261"/>
      <c r="C328" s="262"/>
      <c r="D328" s="262"/>
      <c r="E328" s="262"/>
      <c r="F328" s="262"/>
      <c r="G328" s="262"/>
      <c r="H328" s="263">
        <v>1.44233320263261E-3</v>
      </c>
      <c r="I328" s="265">
        <v>7.6785883725563999E-4</v>
      </c>
      <c r="J328" s="266">
        <v>1.4288037848343E-3</v>
      </c>
      <c r="L328" s="12"/>
      <c r="M328" s="12"/>
      <c r="N328" s="12"/>
      <c r="O328" s="12"/>
      <c r="P328" s="12"/>
      <c r="Q328" s="12"/>
      <c r="R328" s="12"/>
      <c r="S328" s="12"/>
      <c r="T328" s="12"/>
      <c r="U328" s="12"/>
      <c r="V328" s="12"/>
      <c r="W328" s="12"/>
    </row>
    <row r="329" spans="1:23">
      <c r="A329" s="54" t="s">
        <v>900</v>
      </c>
      <c r="B329" s="261"/>
      <c r="C329" s="262"/>
      <c r="D329" s="262"/>
      <c r="E329" s="262"/>
      <c r="F329" s="262"/>
      <c r="G329" s="262"/>
      <c r="H329" s="263">
        <v>1.4318992295007701E-3</v>
      </c>
      <c r="I329" s="265">
        <v>7.5547976822586799E-4</v>
      </c>
      <c r="J329" s="266">
        <v>1.4216643189492899E-3</v>
      </c>
      <c r="L329" s="12"/>
      <c r="M329" s="12"/>
      <c r="N329" s="12"/>
      <c r="O329" s="12"/>
      <c r="P329" s="12"/>
      <c r="Q329" s="12"/>
      <c r="R329" s="12"/>
      <c r="S329" s="12"/>
      <c r="T329" s="12"/>
      <c r="U329" s="12"/>
      <c r="V329" s="12"/>
      <c r="W329" s="12"/>
    </row>
    <row r="330" spans="1:23">
      <c r="A330" s="54" t="s">
        <v>899</v>
      </c>
      <c r="B330" s="261"/>
      <c r="C330" s="262"/>
      <c r="D330" s="262"/>
      <c r="E330" s="262"/>
      <c r="F330" s="262"/>
      <c r="G330" s="262"/>
      <c r="H330" s="263">
        <v>1.31238326730374E-3</v>
      </c>
      <c r="I330" s="265">
        <v>7.16401083155694E-4</v>
      </c>
      <c r="J330" s="266">
        <v>1.2989606173610499E-3</v>
      </c>
      <c r="L330" s="12"/>
      <c r="M330" s="12"/>
      <c r="N330" s="12"/>
      <c r="O330" s="12"/>
      <c r="P330" s="12"/>
      <c r="Q330" s="12"/>
      <c r="R330" s="12"/>
      <c r="S330" s="12"/>
      <c r="T330" s="12"/>
      <c r="U330" s="12"/>
      <c r="V330" s="12"/>
      <c r="W330" s="12"/>
    </row>
    <row r="331" spans="1:23">
      <c r="A331" s="54" t="s">
        <v>898</v>
      </c>
      <c r="B331" s="261"/>
      <c r="C331" s="262"/>
      <c r="D331" s="262"/>
      <c r="E331" s="262"/>
      <c r="F331" s="262"/>
      <c r="G331" s="262"/>
      <c r="H331" s="263">
        <v>1.2331496759247101E-3</v>
      </c>
      <c r="I331" s="265">
        <v>6.8980936998568304E-4</v>
      </c>
      <c r="J331" s="266">
        <v>1.2178212056473E-3</v>
      </c>
      <c r="L331" s="12"/>
      <c r="M331" s="12"/>
      <c r="N331" s="12"/>
      <c r="O331" s="12"/>
      <c r="P331" s="12"/>
      <c r="Q331" s="12"/>
      <c r="R331" s="12"/>
      <c r="S331" s="12"/>
      <c r="T331" s="12"/>
      <c r="U331" s="12"/>
      <c r="V331" s="12"/>
      <c r="W331" s="12"/>
    </row>
    <row r="332" spans="1:23">
      <c r="A332" s="54" t="s">
        <v>897</v>
      </c>
      <c r="B332" s="261"/>
      <c r="C332" s="262"/>
      <c r="D332" s="262"/>
      <c r="E332" s="262"/>
      <c r="F332" s="262"/>
      <c r="G332" s="262"/>
      <c r="H332" s="263">
        <v>1.2300965491119399E-3</v>
      </c>
      <c r="I332" s="265">
        <v>6.6181967402028795E-4</v>
      </c>
      <c r="J332" s="266">
        <v>1.2113191652207301E-3</v>
      </c>
      <c r="L332" s="12"/>
      <c r="M332" s="12"/>
      <c r="N332" s="12"/>
      <c r="O332" s="12"/>
      <c r="P332" s="12"/>
      <c r="Q332" s="12"/>
      <c r="R332" s="12"/>
      <c r="S332" s="12"/>
      <c r="T332" s="12"/>
      <c r="U332" s="12"/>
      <c r="V332" s="12"/>
      <c r="W332" s="12"/>
    </row>
    <row r="333" spans="1:23">
      <c r="A333" s="54" t="s">
        <v>896</v>
      </c>
      <c r="B333" s="261"/>
      <c r="C333" s="262"/>
      <c r="D333" s="262"/>
      <c r="E333" s="262"/>
      <c r="F333" s="262"/>
      <c r="G333" s="262"/>
      <c r="H333" s="263">
        <v>1.2454791528005099E-3</v>
      </c>
      <c r="I333" s="265">
        <v>6.8765714185192001E-4</v>
      </c>
      <c r="J333" s="266">
        <v>1.2253053100960999E-3</v>
      </c>
      <c r="L333" s="12"/>
      <c r="M333" s="12"/>
      <c r="N333" s="12"/>
      <c r="O333" s="12"/>
      <c r="P333" s="12"/>
      <c r="Q333" s="12"/>
      <c r="R333" s="12"/>
      <c r="S333" s="12"/>
      <c r="T333" s="12"/>
      <c r="U333" s="12"/>
      <c r="V333" s="12"/>
      <c r="W333" s="12"/>
    </row>
    <row r="334" spans="1:23">
      <c r="A334" s="54" t="s">
        <v>895</v>
      </c>
      <c r="B334" s="261"/>
      <c r="C334" s="262"/>
      <c r="D334" s="262"/>
      <c r="E334" s="262"/>
      <c r="F334" s="262"/>
      <c r="G334" s="262"/>
      <c r="H334" s="263">
        <v>1.1419675250268499E-3</v>
      </c>
      <c r="I334" s="265">
        <v>6.5310162550192901E-4</v>
      </c>
      <c r="J334" s="266">
        <v>1.1204317344978699E-3</v>
      </c>
      <c r="L334" s="12"/>
      <c r="M334" s="12"/>
      <c r="N334" s="12"/>
      <c r="O334" s="12"/>
      <c r="P334" s="12"/>
      <c r="Q334" s="12"/>
      <c r="R334" s="12"/>
      <c r="S334" s="12"/>
      <c r="T334" s="12"/>
      <c r="U334" s="12"/>
      <c r="V334" s="12"/>
      <c r="W334" s="12"/>
    </row>
    <row r="335" spans="1:23">
      <c r="A335" s="54" t="s">
        <v>894</v>
      </c>
      <c r="B335" s="261"/>
      <c r="C335" s="262"/>
      <c r="D335" s="262"/>
      <c r="E335" s="262"/>
      <c r="F335" s="262"/>
      <c r="G335" s="262"/>
      <c r="H335" s="263">
        <v>1.10676663839164E-3</v>
      </c>
      <c r="I335" s="265">
        <v>7.2861704008592295E-4</v>
      </c>
      <c r="J335" s="266">
        <v>1.08300041223747E-3</v>
      </c>
      <c r="L335" s="12"/>
      <c r="M335" s="12"/>
      <c r="N335" s="12"/>
      <c r="O335" s="12"/>
      <c r="P335" s="12"/>
      <c r="Q335" s="12"/>
      <c r="R335" s="12"/>
      <c r="S335" s="12"/>
      <c r="T335" s="12"/>
      <c r="U335" s="12"/>
      <c r="V335" s="12"/>
      <c r="W335" s="12"/>
    </row>
    <row r="336" spans="1:23">
      <c r="A336" s="54" t="s">
        <v>893</v>
      </c>
      <c r="B336" s="261"/>
      <c r="C336" s="262"/>
      <c r="D336" s="262"/>
      <c r="E336" s="262"/>
      <c r="F336" s="262"/>
      <c r="G336" s="262"/>
      <c r="H336" s="263">
        <v>1.08750241438526E-3</v>
      </c>
      <c r="I336" s="265">
        <v>7.8754262340436699E-4</v>
      </c>
      <c r="J336" s="266">
        <v>1.0642333330243899E-3</v>
      </c>
      <c r="L336" s="12"/>
      <c r="M336" s="12"/>
      <c r="N336" s="12"/>
      <c r="O336" s="12"/>
      <c r="P336" s="12"/>
      <c r="Q336" s="12"/>
      <c r="R336" s="12"/>
      <c r="S336" s="12"/>
      <c r="T336" s="12"/>
      <c r="U336" s="12"/>
      <c r="V336" s="12"/>
      <c r="W336" s="12"/>
    </row>
    <row r="337" spans="1:23">
      <c r="A337" s="54" t="s">
        <v>892</v>
      </c>
      <c r="B337" s="261"/>
      <c r="C337" s="262"/>
      <c r="D337" s="262"/>
      <c r="E337" s="262"/>
      <c r="F337" s="262"/>
      <c r="G337" s="262"/>
      <c r="H337" s="263">
        <v>1.4201336278741E-3</v>
      </c>
      <c r="I337" s="265">
        <v>7.4062051679446301E-4</v>
      </c>
      <c r="J337" s="266">
        <v>1.39835053889229E-3</v>
      </c>
      <c r="L337" s="12"/>
      <c r="M337" s="12"/>
      <c r="N337" s="12"/>
      <c r="O337" s="12"/>
      <c r="P337" s="12"/>
      <c r="Q337" s="12"/>
      <c r="R337" s="12"/>
      <c r="S337" s="12"/>
      <c r="T337" s="12"/>
      <c r="U337" s="12"/>
      <c r="V337" s="12"/>
      <c r="W337" s="12"/>
    </row>
    <row r="338" spans="1:23">
      <c r="A338" s="54" t="s">
        <v>891</v>
      </c>
      <c r="B338" s="261"/>
      <c r="C338" s="262"/>
      <c r="D338" s="262"/>
      <c r="E338" s="262"/>
      <c r="F338" s="262"/>
      <c r="G338" s="262"/>
      <c r="H338" s="263">
        <v>1.28674351290682E-3</v>
      </c>
      <c r="I338" s="265">
        <v>7.0545300446176904E-4</v>
      </c>
      <c r="J338" s="266">
        <v>1.26416874593712E-3</v>
      </c>
      <c r="L338" s="12"/>
      <c r="M338" s="12"/>
      <c r="N338" s="12"/>
      <c r="O338" s="12"/>
      <c r="P338" s="12"/>
      <c r="Q338" s="12"/>
      <c r="R338" s="12"/>
      <c r="S338" s="12"/>
      <c r="T338" s="12"/>
      <c r="U338" s="12"/>
      <c r="V338" s="12"/>
      <c r="W338" s="12"/>
    </row>
    <row r="339" spans="1:23">
      <c r="A339" s="54" t="s">
        <v>890</v>
      </c>
      <c r="B339" s="261"/>
      <c r="C339" s="262"/>
      <c r="D339" s="262"/>
      <c r="E339" s="262"/>
      <c r="F339" s="262"/>
      <c r="G339" s="262"/>
      <c r="H339" s="263">
        <v>1.4731654130492799E-3</v>
      </c>
      <c r="I339" s="265">
        <v>8.1652102363173802E-4</v>
      </c>
      <c r="J339" s="266">
        <v>1.4549720948274E-3</v>
      </c>
      <c r="L339" s="12"/>
      <c r="M339" s="12"/>
      <c r="N339" s="12"/>
      <c r="O339" s="12"/>
      <c r="P339" s="12"/>
      <c r="Q339" s="12"/>
      <c r="R339" s="12"/>
      <c r="S339" s="12"/>
      <c r="T339" s="12"/>
      <c r="U339" s="12"/>
      <c r="V339" s="12"/>
      <c r="W339" s="12"/>
    </row>
    <row r="340" spans="1:23">
      <c r="A340" s="54" t="s">
        <v>889</v>
      </c>
      <c r="B340" s="261"/>
      <c r="C340" s="262"/>
      <c r="D340" s="262"/>
      <c r="E340" s="262"/>
      <c r="F340" s="262"/>
      <c r="G340" s="262"/>
      <c r="H340" s="263">
        <v>1.3524818323900701E-3</v>
      </c>
      <c r="I340" s="265">
        <v>8.2367902939416398E-4</v>
      </c>
      <c r="J340" s="266">
        <v>1.3346207405617199E-3</v>
      </c>
      <c r="L340" s="12"/>
      <c r="M340" s="12"/>
      <c r="N340" s="12"/>
      <c r="O340" s="12"/>
      <c r="P340" s="12"/>
      <c r="Q340" s="12"/>
      <c r="R340" s="12"/>
      <c r="S340" s="12"/>
      <c r="T340" s="12"/>
      <c r="U340" s="12"/>
      <c r="V340" s="12"/>
      <c r="W340" s="12"/>
    </row>
    <row r="341" spans="1:23">
      <c r="A341" s="54" t="s">
        <v>888</v>
      </c>
      <c r="B341" s="261"/>
      <c r="C341" s="262"/>
      <c r="D341" s="262"/>
      <c r="E341" s="262"/>
      <c r="F341" s="262"/>
      <c r="G341" s="262"/>
      <c r="H341" s="263">
        <v>1.2298369501485E-3</v>
      </c>
      <c r="I341" s="265">
        <v>7.7198205542778004E-4</v>
      </c>
      <c r="J341" s="266">
        <v>1.2104179744401001E-3</v>
      </c>
      <c r="L341" s="12"/>
      <c r="M341" s="12"/>
      <c r="N341" s="12"/>
      <c r="O341" s="12"/>
      <c r="P341" s="12"/>
      <c r="Q341" s="12"/>
      <c r="R341" s="12"/>
      <c r="S341" s="12"/>
      <c r="T341" s="12"/>
      <c r="U341" s="12"/>
      <c r="V341" s="12"/>
      <c r="W341" s="12"/>
    </row>
    <row r="342" spans="1:23">
      <c r="A342" s="54" t="s">
        <v>887</v>
      </c>
      <c r="B342" s="261"/>
      <c r="C342" s="262"/>
      <c r="D342" s="262"/>
      <c r="E342" s="262"/>
      <c r="F342" s="262"/>
      <c r="G342" s="262"/>
      <c r="H342" s="263">
        <v>1.42360410926219E-3</v>
      </c>
      <c r="I342" s="265">
        <v>8.1529141380172498E-4</v>
      </c>
      <c r="J342" s="266">
        <v>1.4085472245685901E-3</v>
      </c>
      <c r="L342" s="12"/>
      <c r="M342" s="12"/>
      <c r="N342" s="12"/>
      <c r="O342" s="12"/>
      <c r="P342" s="12"/>
      <c r="Q342" s="12"/>
      <c r="R342" s="12"/>
      <c r="S342" s="12"/>
      <c r="T342" s="12"/>
      <c r="U342" s="12"/>
      <c r="V342" s="12"/>
      <c r="W342" s="12"/>
    </row>
    <row r="343" spans="1:23">
      <c r="A343" s="54" t="s">
        <v>886</v>
      </c>
      <c r="B343" s="261"/>
      <c r="C343" s="262"/>
      <c r="D343" s="262"/>
      <c r="E343" s="262"/>
      <c r="F343" s="262"/>
      <c r="G343" s="262"/>
      <c r="H343" s="263">
        <v>1.2907216028597999E-3</v>
      </c>
      <c r="I343" s="265">
        <v>7.7057683321451803E-4</v>
      </c>
      <c r="J343" s="266">
        <v>1.2741882352366801E-3</v>
      </c>
      <c r="L343" s="12"/>
      <c r="M343" s="12"/>
      <c r="N343" s="12"/>
      <c r="O343" s="12"/>
      <c r="P343" s="12"/>
      <c r="Q343" s="12"/>
      <c r="R343" s="12"/>
      <c r="S343" s="12"/>
      <c r="T343" s="12"/>
      <c r="U343" s="12"/>
      <c r="V343" s="12"/>
      <c r="W343" s="12"/>
    </row>
    <row r="344" spans="1:23">
      <c r="A344" s="54" t="s">
        <v>885</v>
      </c>
      <c r="B344" s="261"/>
      <c r="C344" s="262"/>
      <c r="D344" s="262"/>
      <c r="E344" s="262"/>
      <c r="F344" s="262"/>
      <c r="G344" s="262"/>
      <c r="H344" s="263">
        <v>1.26735304716752E-3</v>
      </c>
      <c r="I344" s="265">
        <v>7.8296950240636098E-4</v>
      </c>
      <c r="J344" s="266">
        <v>1.2538285905771399E-3</v>
      </c>
      <c r="L344" s="12"/>
      <c r="M344" s="12"/>
      <c r="N344" s="12"/>
      <c r="O344" s="12"/>
      <c r="P344" s="12"/>
      <c r="Q344" s="12"/>
      <c r="R344" s="12"/>
      <c r="S344" s="12"/>
      <c r="T344" s="12"/>
      <c r="U344" s="12"/>
      <c r="V344" s="12"/>
      <c r="W344" s="12"/>
    </row>
    <row r="345" spans="1:23">
      <c r="A345" s="54" t="s">
        <v>884</v>
      </c>
      <c r="B345" s="261"/>
      <c r="C345" s="262"/>
      <c r="D345" s="262"/>
      <c r="E345" s="262"/>
      <c r="F345" s="262"/>
      <c r="G345" s="262"/>
      <c r="H345" s="263">
        <v>1.4299646891021501E-3</v>
      </c>
      <c r="I345" s="265">
        <v>7.4327160081986E-4</v>
      </c>
      <c r="J345" s="266">
        <v>1.42038989966895E-3</v>
      </c>
      <c r="L345" s="12"/>
      <c r="M345" s="12"/>
      <c r="N345" s="12"/>
      <c r="O345" s="12"/>
      <c r="P345" s="12"/>
      <c r="Q345" s="12"/>
      <c r="R345" s="12"/>
      <c r="S345" s="12"/>
      <c r="T345" s="12"/>
      <c r="U345" s="12"/>
      <c r="V345" s="12"/>
      <c r="W345" s="12"/>
    </row>
    <row r="346" spans="1:23">
      <c r="A346" s="54" t="s">
        <v>883</v>
      </c>
      <c r="B346" s="261"/>
      <c r="C346" s="262"/>
      <c r="D346" s="262"/>
      <c r="E346" s="262"/>
      <c r="F346" s="262"/>
      <c r="G346" s="262"/>
      <c r="H346" s="263">
        <v>1.45693000628518E-3</v>
      </c>
      <c r="I346" s="265">
        <v>7.5313171566547305E-4</v>
      </c>
      <c r="J346" s="266">
        <v>1.4473604508811501E-3</v>
      </c>
      <c r="L346" s="12"/>
      <c r="M346" s="12"/>
      <c r="N346" s="12"/>
      <c r="O346" s="12"/>
      <c r="P346" s="12"/>
      <c r="Q346" s="12"/>
      <c r="R346" s="12"/>
      <c r="S346" s="12"/>
      <c r="T346" s="12"/>
      <c r="U346" s="12"/>
      <c r="V346" s="12"/>
      <c r="W346" s="12"/>
    </row>
    <row r="347" spans="1:23">
      <c r="A347" s="54" t="s">
        <v>882</v>
      </c>
      <c r="B347" s="261"/>
      <c r="C347" s="262"/>
      <c r="D347" s="262"/>
      <c r="E347" s="262"/>
      <c r="F347" s="262"/>
      <c r="G347" s="262"/>
      <c r="H347" s="263">
        <v>1.31737172978138E-3</v>
      </c>
      <c r="I347" s="265">
        <v>7.1353399574363005E-4</v>
      </c>
      <c r="J347" s="266">
        <v>1.3046844976530099E-3</v>
      </c>
      <c r="L347" s="12"/>
      <c r="M347" s="12"/>
      <c r="N347" s="12"/>
      <c r="O347" s="12"/>
      <c r="P347" s="12"/>
      <c r="Q347" s="12"/>
      <c r="R347" s="12"/>
      <c r="S347" s="12"/>
      <c r="T347" s="12"/>
      <c r="U347" s="12"/>
      <c r="V347" s="12"/>
      <c r="W347" s="12"/>
    </row>
    <row r="348" spans="1:23">
      <c r="A348" s="54" t="s">
        <v>881</v>
      </c>
      <c r="B348" s="261"/>
      <c r="C348" s="262"/>
      <c r="D348" s="262"/>
      <c r="E348" s="262"/>
      <c r="F348" s="262"/>
      <c r="G348" s="262"/>
      <c r="H348" s="263">
        <v>1.56261577685453E-3</v>
      </c>
      <c r="I348" s="265">
        <v>9.0097606286168098E-4</v>
      </c>
      <c r="J348" s="266">
        <v>1.5552861670994199E-3</v>
      </c>
      <c r="L348" s="12"/>
      <c r="M348" s="12"/>
      <c r="N348" s="12"/>
      <c r="O348" s="12"/>
      <c r="P348" s="12"/>
      <c r="Q348" s="12"/>
      <c r="R348" s="12"/>
      <c r="S348" s="12"/>
      <c r="T348" s="12"/>
      <c r="U348" s="12"/>
      <c r="V348" s="12"/>
      <c r="W348" s="12"/>
    </row>
    <row r="349" spans="1:23">
      <c r="A349" s="54" t="s">
        <v>880</v>
      </c>
      <c r="B349" s="261"/>
      <c r="C349" s="262"/>
      <c r="D349" s="262"/>
      <c r="E349" s="262"/>
      <c r="F349" s="262"/>
      <c r="G349" s="262"/>
      <c r="H349" s="263">
        <v>1.5583935436740901E-3</v>
      </c>
      <c r="I349" s="265">
        <v>8.7016112023313404E-4</v>
      </c>
      <c r="J349" s="266">
        <v>1.54678199788903E-3</v>
      </c>
      <c r="L349" s="12"/>
      <c r="M349" s="12"/>
      <c r="N349" s="12"/>
      <c r="O349" s="12"/>
      <c r="P349" s="12"/>
      <c r="Q349" s="12"/>
      <c r="R349" s="12"/>
      <c r="S349" s="12"/>
      <c r="T349" s="12"/>
      <c r="U349" s="12"/>
      <c r="V349" s="12"/>
      <c r="W349" s="12"/>
    </row>
    <row r="350" spans="1:23">
      <c r="A350" s="54" t="s">
        <v>879</v>
      </c>
      <c r="B350" s="261"/>
      <c r="C350" s="262"/>
      <c r="D350" s="262"/>
      <c r="E350" s="262"/>
      <c r="F350" s="262"/>
      <c r="G350" s="262"/>
      <c r="H350" s="263">
        <v>2.19515830225592E-3</v>
      </c>
      <c r="I350" s="265">
        <v>8.3263920251133001E-4</v>
      </c>
      <c r="J350" s="266">
        <v>2.1983337363098801E-3</v>
      </c>
      <c r="L350" s="12"/>
      <c r="M350" s="12"/>
      <c r="N350" s="12"/>
      <c r="O350" s="12"/>
      <c r="P350" s="12"/>
      <c r="Q350" s="12"/>
      <c r="R350" s="12"/>
      <c r="S350" s="12"/>
      <c r="T350" s="12"/>
      <c r="U350" s="12"/>
      <c r="V350" s="12"/>
      <c r="W350" s="12"/>
    </row>
    <row r="351" spans="1:23">
      <c r="A351" s="54" t="s">
        <v>878</v>
      </c>
      <c r="B351" s="261"/>
      <c r="C351" s="262"/>
      <c r="D351" s="262"/>
      <c r="E351" s="262"/>
      <c r="F351" s="262"/>
      <c r="G351" s="262"/>
      <c r="H351" s="263">
        <v>2.00704158058758E-3</v>
      </c>
      <c r="I351" s="265">
        <v>9.5707998769877195E-4</v>
      </c>
      <c r="J351" s="266">
        <v>2.0060907573923202E-3</v>
      </c>
      <c r="L351" s="12"/>
      <c r="M351" s="12"/>
      <c r="N351" s="12"/>
      <c r="O351" s="12"/>
      <c r="P351" s="12"/>
      <c r="Q351" s="12"/>
      <c r="R351" s="12"/>
      <c r="S351" s="12"/>
      <c r="T351" s="12"/>
      <c r="U351" s="12"/>
      <c r="V351" s="12"/>
      <c r="W351" s="12"/>
    </row>
    <row r="352" spans="1:23">
      <c r="A352" s="54" t="s">
        <v>877</v>
      </c>
      <c r="B352" s="261"/>
      <c r="C352" s="262"/>
      <c r="D352" s="262"/>
      <c r="E352" s="262"/>
      <c r="F352" s="262"/>
      <c r="G352" s="262"/>
      <c r="H352" s="263">
        <v>2.6543959397004801E-3</v>
      </c>
      <c r="I352" s="265">
        <v>1.1836500804108701E-3</v>
      </c>
      <c r="J352" s="266">
        <v>2.6741936100155199E-3</v>
      </c>
      <c r="L352" s="12"/>
      <c r="M352" s="12"/>
      <c r="N352" s="12"/>
      <c r="O352" s="12"/>
      <c r="P352" s="12"/>
      <c r="Q352" s="12"/>
      <c r="R352" s="12"/>
      <c r="S352" s="12"/>
      <c r="T352" s="12"/>
      <c r="U352" s="12"/>
      <c r="V352" s="12"/>
      <c r="W352" s="12"/>
    </row>
    <row r="353" spans="1:23">
      <c r="A353" s="54" t="s">
        <v>876</v>
      </c>
      <c r="B353" s="261"/>
      <c r="C353" s="262"/>
      <c r="D353" s="262"/>
      <c r="E353" s="262"/>
      <c r="F353" s="262"/>
      <c r="G353" s="262"/>
      <c r="H353" s="263">
        <v>2.5401577810787298E-3</v>
      </c>
      <c r="I353" s="265">
        <v>1.18018999864786E-3</v>
      </c>
      <c r="J353" s="266">
        <v>2.5668203611938002E-3</v>
      </c>
      <c r="L353" s="12"/>
      <c r="M353" s="12"/>
      <c r="N353" s="12"/>
      <c r="O353" s="12"/>
      <c r="P353" s="12"/>
      <c r="Q353" s="12"/>
      <c r="R353" s="12"/>
      <c r="S353" s="12"/>
      <c r="T353" s="12"/>
      <c r="U353" s="12"/>
      <c r="V353" s="12"/>
      <c r="W353" s="12"/>
    </row>
    <row r="354" spans="1:23">
      <c r="A354" s="54" t="s">
        <v>875</v>
      </c>
      <c r="B354" s="261"/>
      <c r="C354" s="262"/>
      <c r="D354" s="262"/>
      <c r="E354" s="262"/>
      <c r="F354" s="262"/>
      <c r="G354" s="262"/>
      <c r="H354" s="263">
        <v>2.2177630251644801E-3</v>
      </c>
      <c r="I354" s="265">
        <v>1.09277253039505E-3</v>
      </c>
      <c r="J354" s="266">
        <v>2.2401783637968102E-3</v>
      </c>
      <c r="L354" s="12"/>
      <c r="M354" s="12"/>
      <c r="N354" s="12"/>
      <c r="O354" s="12"/>
      <c r="P354" s="12"/>
      <c r="Q354" s="12"/>
      <c r="R354" s="12"/>
      <c r="S354" s="12"/>
      <c r="T354" s="12"/>
      <c r="U354" s="12"/>
      <c r="V354" s="12"/>
      <c r="W354" s="12"/>
    </row>
    <row r="355" spans="1:23">
      <c r="A355" s="54" t="s">
        <v>874</v>
      </c>
      <c r="B355" s="261"/>
      <c r="C355" s="262"/>
      <c r="D355" s="262"/>
      <c r="E355" s="262"/>
      <c r="F355" s="262"/>
      <c r="G355" s="262"/>
      <c r="H355" s="263">
        <v>1.9406436361885701E-3</v>
      </c>
      <c r="I355" s="265">
        <v>1.10361364957747E-3</v>
      </c>
      <c r="J355" s="266">
        <v>1.9571960490101098E-3</v>
      </c>
      <c r="L355" s="12"/>
      <c r="M355" s="12"/>
      <c r="N355" s="12"/>
      <c r="O355" s="12"/>
      <c r="P355" s="12"/>
      <c r="Q355" s="12"/>
      <c r="R355" s="12"/>
      <c r="S355" s="12"/>
      <c r="T355" s="12"/>
      <c r="U355" s="12"/>
      <c r="V355" s="12"/>
      <c r="W355" s="12"/>
    </row>
    <row r="356" spans="1:23">
      <c r="A356" s="54" t="s">
        <v>873</v>
      </c>
      <c r="B356" s="261"/>
      <c r="C356" s="262"/>
      <c r="D356" s="262"/>
      <c r="E356" s="262"/>
      <c r="F356" s="262"/>
      <c r="G356" s="262"/>
      <c r="H356" s="263">
        <v>1.7296753157854199E-3</v>
      </c>
      <c r="I356" s="265">
        <v>1.04065497152149E-3</v>
      </c>
      <c r="J356" s="266">
        <v>1.73932519867592E-3</v>
      </c>
      <c r="L356" s="12"/>
      <c r="M356" s="12"/>
      <c r="N356" s="12"/>
      <c r="O356" s="12"/>
      <c r="P356" s="12"/>
      <c r="Q356" s="12"/>
      <c r="R356" s="12"/>
      <c r="S356" s="12"/>
      <c r="T356" s="12"/>
      <c r="U356" s="12"/>
      <c r="V356" s="12"/>
      <c r="W356" s="12"/>
    </row>
    <row r="357" spans="1:23">
      <c r="A357" s="54" t="s">
        <v>872</v>
      </c>
      <c r="B357" s="261"/>
      <c r="C357" s="262"/>
      <c r="D357" s="262"/>
      <c r="E357" s="262"/>
      <c r="F357" s="262"/>
      <c r="G357" s="262"/>
      <c r="H357" s="263">
        <v>1.6739492969798399E-3</v>
      </c>
      <c r="I357" s="265">
        <v>9.8808882112495105E-4</v>
      </c>
      <c r="J357" s="266">
        <v>1.68201195298931E-3</v>
      </c>
      <c r="L357" s="12"/>
      <c r="M357" s="12"/>
      <c r="N357" s="12"/>
      <c r="O357" s="12"/>
      <c r="P357" s="12"/>
      <c r="Q357" s="12"/>
      <c r="R357" s="12"/>
      <c r="S357" s="12"/>
      <c r="T357" s="12"/>
      <c r="U357" s="12"/>
      <c r="V357" s="12"/>
      <c r="W357" s="12"/>
    </row>
    <row r="358" spans="1:23">
      <c r="A358" s="54" t="s">
        <v>871</v>
      </c>
      <c r="B358" s="261"/>
      <c r="C358" s="262"/>
      <c r="D358" s="262"/>
      <c r="E358" s="262"/>
      <c r="F358" s="262"/>
      <c r="G358" s="262"/>
      <c r="H358" s="263">
        <v>1.4943280252135401E-3</v>
      </c>
      <c r="I358" s="265">
        <v>9.2541431911559002E-4</v>
      </c>
      <c r="J358" s="266">
        <v>1.4970892382211499E-3</v>
      </c>
      <c r="L358" s="12"/>
      <c r="M358" s="12"/>
      <c r="N358" s="12"/>
      <c r="O358" s="12"/>
      <c r="P358" s="12"/>
      <c r="Q358" s="12"/>
      <c r="R358" s="12"/>
      <c r="S358" s="12"/>
      <c r="T358" s="12"/>
      <c r="U358" s="12"/>
      <c r="V358" s="12"/>
      <c r="W358" s="12"/>
    </row>
    <row r="359" spans="1:23">
      <c r="A359" s="54" t="s">
        <v>870</v>
      </c>
      <c r="B359" s="261"/>
      <c r="C359" s="262"/>
      <c r="D359" s="262"/>
      <c r="E359" s="262"/>
      <c r="F359" s="262"/>
      <c r="G359" s="262"/>
      <c r="H359" s="263">
        <v>2.1242034679253298E-3</v>
      </c>
      <c r="I359" s="265">
        <v>8.9125203684542399E-4</v>
      </c>
      <c r="J359" s="266">
        <v>2.1373005449538398E-3</v>
      </c>
      <c r="L359" s="12"/>
      <c r="M359" s="12"/>
      <c r="N359" s="12"/>
      <c r="O359" s="12"/>
      <c r="P359" s="12"/>
      <c r="Q359" s="12"/>
      <c r="R359" s="12"/>
      <c r="S359" s="12"/>
      <c r="T359" s="12"/>
      <c r="U359" s="12"/>
      <c r="V359" s="12"/>
      <c r="W359" s="12"/>
    </row>
    <row r="360" spans="1:23">
      <c r="A360" s="54" t="s">
        <v>869</v>
      </c>
      <c r="B360" s="261"/>
      <c r="C360" s="262"/>
      <c r="D360" s="262"/>
      <c r="E360" s="262"/>
      <c r="F360" s="262"/>
      <c r="G360" s="262"/>
      <c r="H360" s="263">
        <v>2.2355985716184198E-3</v>
      </c>
      <c r="I360" s="265">
        <v>1.02523975294551E-3</v>
      </c>
      <c r="J360" s="266">
        <v>2.2548941240131499E-3</v>
      </c>
      <c r="L360" s="12"/>
      <c r="M360" s="12"/>
      <c r="N360" s="12"/>
      <c r="O360" s="12"/>
      <c r="P360" s="12"/>
      <c r="Q360" s="12"/>
      <c r="R360" s="12"/>
      <c r="S360" s="12"/>
      <c r="T360" s="12"/>
      <c r="U360" s="12"/>
      <c r="V360" s="12"/>
      <c r="W360" s="12"/>
    </row>
    <row r="361" spans="1:23">
      <c r="A361" s="54" t="s">
        <v>868</v>
      </c>
      <c r="B361" s="261"/>
      <c r="C361" s="262"/>
      <c r="D361" s="262"/>
      <c r="E361" s="262"/>
      <c r="F361" s="262"/>
      <c r="G361" s="262"/>
      <c r="H361" s="263">
        <v>1.9741768381799801E-3</v>
      </c>
      <c r="I361" s="265">
        <v>9.4723097187946403E-4</v>
      </c>
      <c r="J361" s="266">
        <v>1.9859192778171201E-3</v>
      </c>
      <c r="L361" s="12"/>
      <c r="M361" s="12"/>
      <c r="N361" s="12"/>
      <c r="O361" s="12"/>
      <c r="P361" s="12"/>
      <c r="Q361" s="12"/>
      <c r="R361" s="12"/>
      <c r="S361" s="12"/>
      <c r="T361" s="12"/>
      <c r="U361" s="12"/>
      <c r="V361" s="12"/>
      <c r="W361" s="12"/>
    </row>
    <row r="362" spans="1:23">
      <c r="A362" s="54" t="s">
        <v>867</v>
      </c>
      <c r="B362" s="261"/>
      <c r="C362" s="262"/>
      <c r="D362" s="262"/>
      <c r="E362" s="262"/>
      <c r="F362" s="262"/>
      <c r="G362" s="262"/>
      <c r="H362" s="263">
        <v>1.7431147646388299E-3</v>
      </c>
      <c r="I362" s="265">
        <v>9.9742538253444393E-4</v>
      </c>
      <c r="J362" s="266">
        <v>1.7505791247196399E-3</v>
      </c>
      <c r="L362" s="12"/>
      <c r="M362" s="12"/>
      <c r="N362" s="12"/>
      <c r="O362" s="12"/>
      <c r="P362" s="12"/>
      <c r="Q362" s="12"/>
      <c r="R362" s="12"/>
      <c r="S362" s="12"/>
      <c r="T362" s="12"/>
      <c r="U362" s="12"/>
      <c r="V362" s="12"/>
      <c r="W362" s="12"/>
    </row>
    <row r="363" spans="1:23">
      <c r="A363" s="54" t="s">
        <v>866</v>
      </c>
      <c r="B363" s="261"/>
      <c r="C363" s="262"/>
      <c r="D363" s="262"/>
      <c r="E363" s="262"/>
      <c r="F363" s="262"/>
      <c r="G363" s="262"/>
      <c r="H363" s="263">
        <v>1.7219840628934901E-3</v>
      </c>
      <c r="I363" s="265">
        <v>9.4041339951686596E-4</v>
      </c>
      <c r="J363" s="266">
        <v>1.7225725582433399E-3</v>
      </c>
      <c r="L363" s="12"/>
      <c r="M363" s="12"/>
      <c r="N363" s="12"/>
      <c r="O363" s="12"/>
      <c r="P363" s="12"/>
      <c r="Q363" s="12"/>
      <c r="R363" s="12"/>
      <c r="S363" s="12"/>
      <c r="T363" s="12"/>
      <c r="U363" s="12"/>
      <c r="V363" s="12"/>
      <c r="W363" s="12"/>
    </row>
    <row r="364" spans="1:23">
      <c r="A364" s="54" t="s">
        <v>865</v>
      </c>
      <c r="B364" s="261"/>
      <c r="C364" s="262"/>
      <c r="D364" s="262"/>
      <c r="E364" s="262"/>
      <c r="F364" s="262"/>
      <c r="G364" s="262"/>
      <c r="H364" s="263">
        <v>2.2675928785995301E-3</v>
      </c>
      <c r="I364" s="265">
        <v>9.4042405839212396E-4</v>
      </c>
      <c r="J364" s="266">
        <v>2.2817928530013201E-3</v>
      </c>
      <c r="L364" s="12"/>
      <c r="M364" s="12"/>
      <c r="N364" s="12"/>
      <c r="O364" s="12"/>
      <c r="P364" s="12"/>
      <c r="Q364" s="12"/>
      <c r="R364" s="12"/>
      <c r="S364" s="12"/>
      <c r="T364" s="12"/>
      <c r="U364" s="12"/>
      <c r="V364" s="12"/>
      <c r="W364" s="12"/>
    </row>
    <row r="365" spans="1:23">
      <c r="A365" s="54" t="s">
        <v>864</v>
      </c>
      <c r="B365" s="261"/>
      <c r="C365" s="262"/>
      <c r="D365" s="262"/>
      <c r="E365" s="262"/>
      <c r="F365" s="262"/>
      <c r="G365" s="262"/>
      <c r="H365" s="263">
        <v>1.9895497314267999E-3</v>
      </c>
      <c r="I365" s="265">
        <v>8.8601415636079895E-4</v>
      </c>
      <c r="J365" s="266">
        <v>1.9984914699650198E-3</v>
      </c>
      <c r="L365" s="12"/>
      <c r="M365" s="12"/>
      <c r="N365" s="12"/>
      <c r="O365" s="12"/>
      <c r="P365" s="12"/>
      <c r="Q365" s="12"/>
      <c r="R365" s="12"/>
      <c r="S365" s="12"/>
      <c r="T365" s="12"/>
      <c r="U365" s="12"/>
      <c r="V365" s="12"/>
      <c r="W365" s="12"/>
    </row>
    <row r="366" spans="1:23">
      <c r="A366" s="54" t="s">
        <v>863</v>
      </c>
      <c r="B366" s="261"/>
      <c r="C366" s="262"/>
      <c r="D366" s="262"/>
      <c r="E366" s="262"/>
      <c r="F366" s="262"/>
      <c r="G366" s="262"/>
      <c r="H366" s="263">
        <v>1.9977028973964701E-3</v>
      </c>
      <c r="I366" s="265">
        <v>8.2587785147836604E-4</v>
      </c>
      <c r="J366" s="266">
        <v>1.9994842353638401E-3</v>
      </c>
      <c r="L366" s="12"/>
      <c r="M366" s="12"/>
      <c r="N366" s="12"/>
      <c r="O366" s="12"/>
      <c r="P366" s="12"/>
      <c r="Q366" s="12"/>
      <c r="R366" s="12"/>
      <c r="S366" s="12"/>
      <c r="T366" s="12"/>
      <c r="U366" s="12"/>
      <c r="V366" s="12"/>
      <c r="W366" s="12"/>
    </row>
    <row r="367" spans="1:23">
      <c r="A367" s="54" t="s">
        <v>862</v>
      </c>
      <c r="B367" s="261"/>
      <c r="C367" s="262"/>
      <c r="D367" s="262"/>
      <c r="E367" s="262"/>
      <c r="F367" s="262"/>
      <c r="G367" s="262"/>
      <c r="H367" s="263">
        <v>1.9007720793505301E-3</v>
      </c>
      <c r="I367" s="265">
        <v>7.9380777589137198E-4</v>
      </c>
      <c r="J367" s="266">
        <v>1.9047874702539801E-3</v>
      </c>
      <c r="L367" s="12"/>
      <c r="M367" s="12"/>
      <c r="N367" s="12"/>
      <c r="O367" s="12"/>
      <c r="P367" s="12"/>
      <c r="Q367" s="12"/>
      <c r="R367" s="12"/>
      <c r="S367" s="12"/>
      <c r="T367" s="12"/>
      <c r="U367" s="12"/>
      <c r="V367" s="12"/>
      <c r="W367" s="12"/>
    </row>
    <row r="368" spans="1:23">
      <c r="A368" s="54" t="s">
        <v>861</v>
      </c>
      <c r="B368" s="261"/>
      <c r="C368" s="262"/>
      <c r="D368" s="262"/>
      <c r="E368" s="262"/>
      <c r="F368" s="262"/>
      <c r="G368" s="262"/>
      <c r="H368" s="263">
        <v>2.1959082826605602E-3</v>
      </c>
      <c r="I368" s="265">
        <v>8.8053931611709296E-4</v>
      </c>
      <c r="J368" s="266">
        <v>2.2085629518086201E-3</v>
      </c>
      <c r="L368" s="12"/>
      <c r="M368" s="12"/>
      <c r="N368" s="12"/>
      <c r="O368" s="12"/>
      <c r="P368" s="12"/>
      <c r="Q368" s="12"/>
      <c r="R368" s="12"/>
      <c r="S368" s="12"/>
      <c r="T368" s="12"/>
      <c r="U368" s="12"/>
      <c r="V368" s="12"/>
      <c r="W368" s="12"/>
    </row>
    <row r="369" spans="1:23">
      <c r="A369" s="54" t="s">
        <v>860</v>
      </c>
      <c r="B369" s="261"/>
      <c r="C369" s="262"/>
      <c r="D369" s="262"/>
      <c r="E369" s="262"/>
      <c r="F369" s="262"/>
      <c r="G369" s="262"/>
      <c r="H369" s="263">
        <v>1.93496454161003E-3</v>
      </c>
      <c r="I369" s="265">
        <v>9.3719648026266596E-4</v>
      </c>
      <c r="J369" s="266">
        <v>1.9419679147924501E-3</v>
      </c>
      <c r="L369" s="12"/>
      <c r="M369" s="12"/>
      <c r="N369" s="12"/>
      <c r="O369" s="12"/>
      <c r="P369" s="12"/>
      <c r="Q369" s="12"/>
      <c r="R369" s="12"/>
      <c r="S369" s="12"/>
      <c r="T369" s="12"/>
      <c r="U369" s="12"/>
      <c r="V369" s="12"/>
      <c r="W369" s="12"/>
    </row>
    <row r="370" spans="1:23">
      <c r="A370" s="54" t="s">
        <v>859</v>
      </c>
      <c r="B370" s="261"/>
      <c r="C370" s="262"/>
      <c r="D370" s="262"/>
      <c r="E370" s="262"/>
      <c r="F370" s="262"/>
      <c r="G370" s="262"/>
      <c r="H370" s="263">
        <v>2.3086150615381999E-3</v>
      </c>
      <c r="I370" s="265">
        <v>9.05704448765336E-4</v>
      </c>
      <c r="J370" s="266">
        <v>2.3106992528148101E-3</v>
      </c>
      <c r="L370" s="12"/>
      <c r="M370" s="12"/>
      <c r="N370" s="12"/>
      <c r="O370" s="12"/>
      <c r="P370" s="12"/>
      <c r="Q370" s="12"/>
      <c r="R370" s="12"/>
      <c r="S370" s="12"/>
      <c r="T370" s="12"/>
      <c r="U370" s="12"/>
      <c r="V370" s="12"/>
      <c r="W370" s="12"/>
    </row>
    <row r="371" spans="1:23">
      <c r="A371" s="54" t="s">
        <v>858</v>
      </c>
      <c r="B371" s="261"/>
      <c r="C371" s="262"/>
      <c r="D371" s="262"/>
      <c r="E371" s="262"/>
      <c r="F371" s="262"/>
      <c r="G371" s="262"/>
      <c r="H371" s="263">
        <v>2.1448618650479201E-3</v>
      </c>
      <c r="I371" s="265">
        <v>8.7332712226280201E-4</v>
      </c>
      <c r="J371" s="266">
        <v>2.1493631918810502E-3</v>
      </c>
      <c r="L371" s="12"/>
      <c r="M371" s="12"/>
      <c r="N371" s="12"/>
      <c r="O371" s="12"/>
      <c r="P371" s="12"/>
      <c r="Q371" s="12"/>
      <c r="R371" s="12"/>
      <c r="S371" s="12"/>
      <c r="T371" s="12"/>
      <c r="U371" s="12"/>
      <c r="V371" s="12"/>
      <c r="W371" s="12"/>
    </row>
    <row r="372" spans="1:23">
      <c r="A372" s="54" t="s">
        <v>857</v>
      </c>
      <c r="B372" s="261"/>
      <c r="C372" s="262"/>
      <c r="D372" s="262"/>
      <c r="E372" s="262"/>
      <c r="F372" s="262"/>
      <c r="G372" s="262"/>
      <c r="H372" s="263">
        <v>2.1312633736067801E-3</v>
      </c>
      <c r="I372" s="265">
        <v>1.0647233170203601E-3</v>
      </c>
      <c r="J372" s="266">
        <v>2.1424524537873202E-3</v>
      </c>
      <c r="L372" s="12"/>
      <c r="M372" s="12"/>
      <c r="N372" s="12"/>
      <c r="O372" s="12"/>
      <c r="P372" s="12"/>
      <c r="Q372" s="12"/>
      <c r="R372" s="12"/>
      <c r="S372" s="12"/>
      <c r="T372" s="12"/>
      <c r="U372" s="12"/>
      <c r="V372" s="12"/>
      <c r="W372" s="12"/>
    </row>
    <row r="373" spans="1:23">
      <c r="A373" s="54" t="s">
        <v>856</v>
      </c>
      <c r="B373" s="261"/>
      <c r="C373" s="262"/>
      <c r="D373" s="262"/>
      <c r="E373" s="262"/>
      <c r="F373" s="262"/>
      <c r="G373" s="262"/>
      <c r="H373" s="263">
        <v>2.0989550312788098E-3</v>
      </c>
      <c r="I373" s="265">
        <v>1.0819022028113899E-3</v>
      </c>
      <c r="J373" s="266">
        <v>2.1043163967132202E-3</v>
      </c>
      <c r="L373" s="12"/>
      <c r="M373" s="12"/>
      <c r="N373" s="12"/>
      <c r="O373" s="12"/>
      <c r="P373" s="12"/>
      <c r="Q373" s="12"/>
      <c r="R373" s="12"/>
      <c r="S373" s="12"/>
      <c r="T373" s="12"/>
      <c r="U373" s="12"/>
      <c r="V373" s="12"/>
      <c r="W373" s="12"/>
    </row>
    <row r="374" spans="1:23">
      <c r="A374" s="54" t="s">
        <v>855</v>
      </c>
      <c r="B374" s="261"/>
      <c r="C374" s="262"/>
      <c r="D374" s="262"/>
      <c r="E374" s="262"/>
      <c r="F374" s="262"/>
      <c r="G374" s="262"/>
      <c r="H374" s="263">
        <v>2.2085949552312599E-3</v>
      </c>
      <c r="I374" s="265">
        <v>1.1409712053303601E-3</v>
      </c>
      <c r="J374" s="266">
        <v>2.2124773888983701E-3</v>
      </c>
      <c r="L374" s="12"/>
      <c r="M374" s="12"/>
      <c r="N374" s="12"/>
      <c r="O374" s="12"/>
      <c r="P374" s="12"/>
      <c r="Q374" s="12"/>
      <c r="R374" s="12"/>
      <c r="S374" s="12"/>
      <c r="T374" s="12"/>
      <c r="U374" s="12"/>
      <c r="V374" s="12"/>
      <c r="W374" s="12"/>
    </row>
    <row r="375" spans="1:23">
      <c r="A375" s="54" t="s">
        <v>854</v>
      </c>
      <c r="B375" s="261"/>
      <c r="C375" s="262"/>
      <c r="D375" s="262"/>
      <c r="E375" s="262"/>
      <c r="F375" s="262"/>
      <c r="G375" s="262"/>
      <c r="H375" s="263">
        <v>1.93425855428722E-3</v>
      </c>
      <c r="I375" s="265">
        <v>1.0482534455208501E-3</v>
      </c>
      <c r="J375" s="266">
        <v>1.93496050200362E-3</v>
      </c>
      <c r="L375" s="12"/>
      <c r="M375" s="12"/>
      <c r="N375" s="12"/>
      <c r="O375" s="12"/>
      <c r="P375" s="12"/>
      <c r="Q375" s="12"/>
      <c r="R375" s="12"/>
      <c r="S375" s="12"/>
      <c r="T375" s="12"/>
      <c r="U375" s="12"/>
      <c r="V375" s="12"/>
      <c r="W375" s="12"/>
    </row>
    <row r="376" spans="1:23">
      <c r="A376" s="54" t="s">
        <v>853</v>
      </c>
      <c r="B376" s="261"/>
      <c r="C376" s="262"/>
      <c r="D376" s="262"/>
      <c r="E376" s="262"/>
      <c r="F376" s="262"/>
      <c r="G376" s="262"/>
      <c r="H376" s="263">
        <v>1.7318625926922701E-3</v>
      </c>
      <c r="I376" s="265">
        <v>9.6762106015964397E-4</v>
      </c>
      <c r="J376" s="266">
        <v>1.7289465386503501E-3</v>
      </c>
      <c r="L376" s="12"/>
      <c r="M376" s="12"/>
      <c r="N376" s="12"/>
      <c r="O376" s="12"/>
      <c r="P376" s="12"/>
      <c r="Q376" s="12"/>
      <c r="R376" s="12"/>
      <c r="S376" s="12"/>
      <c r="T376" s="12"/>
      <c r="U376" s="12"/>
      <c r="V376" s="12"/>
      <c r="W376" s="12"/>
    </row>
    <row r="377" spans="1:23">
      <c r="A377" s="54" t="s">
        <v>852</v>
      </c>
      <c r="B377" s="261"/>
      <c r="C377" s="262"/>
      <c r="D377" s="262"/>
      <c r="E377" s="262"/>
      <c r="F377" s="262"/>
      <c r="G377" s="262"/>
      <c r="H377" s="263">
        <v>1.65022748794916E-3</v>
      </c>
      <c r="I377" s="265">
        <v>9.0035785673017905E-4</v>
      </c>
      <c r="J377" s="266">
        <v>1.6476203489759699E-3</v>
      </c>
      <c r="L377" s="12"/>
      <c r="M377" s="12"/>
      <c r="N377" s="12"/>
      <c r="O377" s="12"/>
      <c r="P377" s="12"/>
      <c r="Q377" s="12"/>
      <c r="R377" s="12"/>
      <c r="S377" s="12"/>
      <c r="T377" s="12"/>
      <c r="U377" s="12"/>
      <c r="V377" s="12"/>
      <c r="W377" s="12"/>
    </row>
    <row r="378" spans="1:23">
      <c r="A378" s="54" t="s">
        <v>851</v>
      </c>
      <c r="B378" s="261"/>
      <c r="C378" s="262"/>
      <c r="D378" s="262"/>
      <c r="E378" s="262"/>
      <c r="F378" s="262"/>
      <c r="G378" s="262"/>
      <c r="H378" s="263">
        <v>1.77563917762399E-3</v>
      </c>
      <c r="I378" s="265">
        <v>9.2097155628905402E-4</v>
      </c>
      <c r="J378" s="266">
        <v>1.7701425802072099E-3</v>
      </c>
      <c r="L378" s="12"/>
      <c r="M378" s="12"/>
      <c r="N378" s="12"/>
      <c r="O378" s="12"/>
      <c r="P378" s="12"/>
      <c r="Q378" s="12"/>
      <c r="R378" s="12"/>
      <c r="S378" s="12"/>
      <c r="T378" s="12"/>
      <c r="U378" s="12"/>
      <c r="V378" s="12"/>
      <c r="W378" s="12"/>
    </row>
    <row r="379" spans="1:23">
      <c r="A379" s="54" t="s">
        <v>850</v>
      </c>
      <c r="B379" s="261"/>
      <c r="C379" s="262"/>
      <c r="D379" s="262"/>
      <c r="E379" s="262"/>
      <c r="F379" s="262"/>
      <c r="G379" s="262"/>
      <c r="H379" s="263">
        <v>1.7312042755400199E-3</v>
      </c>
      <c r="I379" s="265">
        <v>8.6894539118709496E-4</v>
      </c>
      <c r="J379" s="266">
        <v>1.7253295830728199E-3</v>
      </c>
      <c r="L379" s="12"/>
      <c r="M379" s="12"/>
      <c r="N379" s="12"/>
      <c r="O379" s="12"/>
      <c r="P379" s="12"/>
      <c r="Q379" s="12"/>
      <c r="R379" s="12"/>
      <c r="S379" s="12"/>
      <c r="T379" s="12"/>
      <c r="U379" s="12"/>
      <c r="V379" s="12"/>
      <c r="W379" s="12"/>
    </row>
    <row r="380" spans="1:23">
      <c r="A380" s="54" t="s">
        <v>849</v>
      </c>
      <c r="B380" s="261"/>
      <c r="C380" s="262"/>
      <c r="D380" s="262"/>
      <c r="E380" s="262"/>
      <c r="F380" s="262"/>
      <c r="G380" s="262"/>
      <c r="H380" s="263">
        <v>1.5648843660646099E-3</v>
      </c>
      <c r="I380" s="265">
        <v>8.1190110549952802E-4</v>
      </c>
      <c r="J380" s="266">
        <v>1.5572548855402801E-3</v>
      </c>
      <c r="L380" s="12"/>
      <c r="M380" s="12"/>
      <c r="N380" s="12"/>
      <c r="O380" s="12"/>
      <c r="P380" s="12"/>
      <c r="Q380" s="12"/>
      <c r="R380" s="12"/>
      <c r="S380" s="12"/>
      <c r="T380" s="12"/>
      <c r="U380" s="12"/>
      <c r="V380" s="12"/>
      <c r="W380" s="12"/>
    </row>
    <row r="381" spans="1:23">
      <c r="A381" s="54" t="s">
        <v>848</v>
      </c>
      <c r="B381" s="261"/>
      <c r="C381" s="262"/>
      <c r="D381" s="262"/>
      <c r="E381" s="262"/>
      <c r="F381" s="262"/>
      <c r="G381" s="262"/>
      <c r="H381" s="263">
        <v>1.5303453775470199E-3</v>
      </c>
      <c r="I381" s="265">
        <v>8.9763343937372198E-4</v>
      </c>
      <c r="J381" s="266">
        <v>1.52466594096905E-3</v>
      </c>
      <c r="L381" s="12"/>
      <c r="M381" s="12"/>
      <c r="N381" s="12"/>
      <c r="O381" s="12"/>
      <c r="P381" s="12"/>
      <c r="Q381" s="12"/>
      <c r="R381" s="12"/>
      <c r="S381" s="12"/>
      <c r="T381" s="12"/>
      <c r="U381" s="12"/>
      <c r="V381" s="12"/>
      <c r="W381" s="12"/>
    </row>
    <row r="382" spans="1:23">
      <c r="A382" s="54" t="s">
        <v>847</v>
      </c>
      <c r="B382" s="261"/>
      <c r="C382" s="262"/>
      <c r="D382" s="262"/>
      <c r="E382" s="262"/>
      <c r="F382" s="262"/>
      <c r="G382" s="262"/>
      <c r="H382" s="263">
        <v>1.54586839693191E-3</v>
      </c>
      <c r="I382" s="265">
        <v>8.5488686420102098E-4</v>
      </c>
      <c r="J382" s="266">
        <v>1.54213604511577E-3</v>
      </c>
      <c r="L382" s="12"/>
      <c r="M382" s="12"/>
      <c r="N382" s="12"/>
      <c r="O382" s="12"/>
      <c r="P382" s="12"/>
      <c r="Q382" s="12"/>
      <c r="R382" s="12"/>
      <c r="S382" s="12"/>
      <c r="T382" s="12"/>
      <c r="U382" s="12"/>
      <c r="V382" s="12"/>
      <c r="W382" s="12"/>
    </row>
    <row r="383" spans="1:23">
      <c r="A383" s="54" t="s">
        <v>846</v>
      </c>
      <c r="B383" s="261"/>
      <c r="C383" s="262"/>
      <c r="D383" s="262"/>
      <c r="E383" s="262"/>
      <c r="F383" s="262"/>
      <c r="G383" s="262"/>
      <c r="H383" s="263">
        <v>1.39460143521814E-3</v>
      </c>
      <c r="I383" s="265">
        <v>1.0312555806938201E-3</v>
      </c>
      <c r="J383" s="266">
        <v>1.38801469235313E-3</v>
      </c>
      <c r="L383" s="12"/>
      <c r="M383" s="12"/>
      <c r="N383" s="12"/>
      <c r="O383" s="12"/>
      <c r="P383" s="12"/>
      <c r="Q383" s="12"/>
      <c r="R383" s="12"/>
      <c r="S383" s="12"/>
      <c r="T383" s="12"/>
      <c r="U383" s="12"/>
      <c r="V383" s="12"/>
      <c r="W383" s="12"/>
    </row>
    <row r="384" spans="1:23">
      <c r="A384" s="54" t="s">
        <v>845</v>
      </c>
      <c r="B384" s="261"/>
      <c r="C384" s="262"/>
      <c r="D384" s="262"/>
      <c r="E384" s="262"/>
      <c r="F384" s="262"/>
      <c r="G384" s="262"/>
      <c r="H384" s="263">
        <v>1.2681895367691301E-3</v>
      </c>
      <c r="I384" s="265">
        <v>9.5264488137942105E-4</v>
      </c>
      <c r="J384" s="266">
        <v>1.25897284764829E-3</v>
      </c>
      <c r="L384" s="12"/>
      <c r="M384" s="12"/>
      <c r="N384" s="12"/>
      <c r="O384" s="12"/>
      <c r="P384" s="12"/>
      <c r="Q384" s="12"/>
      <c r="R384" s="12"/>
      <c r="S384" s="12"/>
      <c r="T384" s="12"/>
      <c r="U384" s="12"/>
      <c r="V384" s="12"/>
      <c r="W384" s="12"/>
    </row>
    <row r="385" spans="1:23">
      <c r="A385" s="54" t="s">
        <v>844</v>
      </c>
      <c r="B385" s="261"/>
      <c r="C385" s="262"/>
      <c r="D385" s="262"/>
      <c r="E385" s="262"/>
      <c r="F385" s="262"/>
      <c r="G385" s="262"/>
      <c r="H385" s="263">
        <v>1.5900965685761901E-3</v>
      </c>
      <c r="I385" s="265">
        <v>1.0117868352073399E-3</v>
      </c>
      <c r="J385" s="266">
        <v>1.58332115446234E-3</v>
      </c>
      <c r="L385" s="12"/>
      <c r="M385" s="12"/>
      <c r="N385" s="12"/>
      <c r="O385" s="12"/>
      <c r="P385" s="12"/>
      <c r="Q385" s="12"/>
      <c r="R385" s="12"/>
      <c r="S385" s="12"/>
      <c r="T385" s="12"/>
      <c r="U385" s="12"/>
      <c r="V385" s="12"/>
      <c r="W385" s="12"/>
    </row>
    <row r="386" spans="1:23">
      <c r="A386" s="54" t="s">
        <v>843</v>
      </c>
      <c r="B386" s="261"/>
      <c r="C386" s="262"/>
      <c r="D386" s="262"/>
      <c r="E386" s="262"/>
      <c r="F386" s="262"/>
      <c r="G386" s="262"/>
      <c r="H386" s="263">
        <v>2.0313335183210499E-3</v>
      </c>
      <c r="I386" s="265">
        <v>9.7476598844963101E-4</v>
      </c>
      <c r="J386" s="266">
        <v>2.0267146463517202E-3</v>
      </c>
      <c r="L386" s="12"/>
      <c r="M386" s="12"/>
      <c r="N386" s="12"/>
      <c r="O386" s="12"/>
      <c r="P386" s="12"/>
      <c r="Q386" s="12"/>
      <c r="R386" s="12"/>
      <c r="S386" s="12"/>
      <c r="T386" s="12"/>
      <c r="U386" s="12"/>
      <c r="V386" s="12"/>
      <c r="W386" s="12"/>
    </row>
    <row r="387" spans="1:23">
      <c r="A387" s="54" t="s">
        <v>842</v>
      </c>
      <c r="B387" s="261"/>
      <c r="C387" s="262"/>
      <c r="D387" s="262"/>
      <c r="E387" s="262"/>
      <c r="F387" s="262"/>
      <c r="G387" s="262"/>
      <c r="H387" s="263">
        <v>1.9912674214130101E-3</v>
      </c>
      <c r="I387" s="265">
        <v>9.2053970588942303E-4</v>
      </c>
      <c r="J387" s="266">
        <v>1.9842129662905801E-3</v>
      </c>
      <c r="L387" s="12"/>
      <c r="M387" s="12"/>
      <c r="N387" s="12"/>
      <c r="O387" s="12"/>
      <c r="P387" s="12"/>
      <c r="Q387" s="12"/>
      <c r="R387" s="12"/>
      <c r="S387" s="12"/>
      <c r="T387" s="12"/>
      <c r="U387" s="12"/>
      <c r="V387" s="12"/>
      <c r="W387" s="12"/>
    </row>
    <row r="388" spans="1:23">
      <c r="A388" s="54" t="s">
        <v>841</v>
      </c>
      <c r="B388" s="261"/>
      <c r="C388" s="262"/>
      <c r="D388" s="262"/>
      <c r="E388" s="262"/>
      <c r="F388" s="262"/>
      <c r="G388" s="262"/>
      <c r="H388" s="263">
        <v>1.7803815075692899E-3</v>
      </c>
      <c r="I388" s="265">
        <v>1.0075175907535601E-3</v>
      </c>
      <c r="J388" s="266">
        <v>1.77264407579418E-3</v>
      </c>
      <c r="L388" s="12"/>
      <c r="M388" s="12"/>
      <c r="N388" s="12"/>
      <c r="O388" s="12"/>
      <c r="P388" s="12"/>
      <c r="Q388" s="12"/>
      <c r="R388" s="12"/>
      <c r="S388" s="12"/>
      <c r="T388" s="12"/>
      <c r="U388" s="12"/>
      <c r="V388" s="12"/>
      <c r="W388" s="12"/>
    </row>
    <row r="389" spans="1:23">
      <c r="A389" s="54" t="s">
        <v>840</v>
      </c>
      <c r="B389" s="261"/>
      <c r="C389" s="262"/>
      <c r="D389" s="262"/>
      <c r="E389" s="262"/>
      <c r="F389" s="262"/>
      <c r="G389" s="262"/>
      <c r="H389" s="263">
        <v>1.8800656292169301E-3</v>
      </c>
      <c r="I389" s="265">
        <v>9.5378813734300503E-4</v>
      </c>
      <c r="J389" s="266">
        <v>1.87117257435315E-3</v>
      </c>
      <c r="L389" s="12"/>
      <c r="M389" s="12"/>
      <c r="N389" s="12"/>
      <c r="O389" s="12"/>
      <c r="P389" s="12"/>
      <c r="Q389" s="12"/>
      <c r="R389" s="12"/>
      <c r="S389" s="12"/>
      <c r="T389" s="12"/>
      <c r="U389" s="12"/>
      <c r="V389" s="12"/>
      <c r="W389" s="12"/>
    </row>
    <row r="390" spans="1:23">
      <c r="A390" s="54" t="s">
        <v>839</v>
      </c>
      <c r="B390" s="261"/>
      <c r="C390" s="262"/>
      <c r="D390" s="262"/>
      <c r="E390" s="262"/>
      <c r="F390" s="262"/>
      <c r="G390" s="262"/>
      <c r="H390" s="263">
        <v>1.83253606275246E-3</v>
      </c>
      <c r="I390" s="265">
        <v>1.2158583115412999E-3</v>
      </c>
      <c r="J390" s="266">
        <v>1.8271444217993101E-3</v>
      </c>
      <c r="L390" s="12"/>
      <c r="M390" s="12"/>
      <c r="N390" s="12"/>
      <c r="O390" s="12"/>
      <c r="P390" s="12"/>
      <c r="Q390" s="12"/>
      <c r="R390" s="12"/>
      <c r="S390" s="12"/>
      <c r="T390" s="12"/>
      <c r="U390" s="12"/>
      <c r="V390" s="12"/>
      <c r="W390" s="12"/>
    </row>
    <row r="391" spans="1:23">
      <c r="A391" s="54" t="s">
        <v>838</v>
      </c>
      <c r="B391" s="261"/>
      <c r="C391" s="262"/>
      <c r="D391" s="262"/>
      <c r="E391" s="262"/>
      <c r="F391" s="262"/>
      <c r="G391" s="262"/>
      <c r="H391" s="263">
        <v>1.68845690357629E-3</v>
      </c>
      <c r="I391" s="265">
        <v>1.12120036380479E-3</v>
      </c>
      <c r="J391" s="266">
        <v>1.68120617711713E-3</v>
      </c>
      <c r="L391" s="12"/>
      <c r="M391" s="12"/>
      <c r="N391" s="12"/>
      <c r="O391" s="12"/>
      <c r="P391" s="12"/>
      <c r="Q391" s="12"/>
      <c r="R391" s="12"/>
      <c r="S391" s="12"/>
      <c r="T391" s="12"/>
      <c r="U391" s="12"/>
      <c r="V391" s="12"/>
      <c r="W391" s="12"/>
    </row>
    <row r="392" spans="1:23">
      <c r="A392" s="54" t="s">
        <v>837</v>
      </c>
      <c r="B392" s="261"/>
      <c r="C392" s="262"/>
      <c r="D392" s="262"/>
      <c r="E392" s="262"/>
      <c r="F392" s="262"/>
      <c r="G392" s="262"/>
      <c r="H392" s="263">
        <v>1.5867077428610801E-3</v>
      </c>
      <c r="I392" s="265">
        <v>1.05453584474954E-3</v>
      </c>
      <c r="J392" s="266">
        <v>1.57961633522814E-3</v>
      </c>
      <c r="L392" s="12"/>
      <c r="M392" s="12"/>
      <c r="N392" s="12"/>
      <c r="O392" s="12"/>
      <c r="P392" s="12"/>
      <c r="Q392" s="12"/>
      <c r="R392" s="12"/>
      <c r="S392" s="12"/>
      <c r="T392" s="12"/>
      <c r="U392" s="12"/>
      <c r="V392" s="12"/>
      <c r="W392" s="12"/>
    </row>
    <row r="393" spans="1:23">
      <c r="A393" s="54" t="s">
        <v>836</v>
      </c>
      <c r="B393" s="261"/>
      <c r="C393" s="262"/>
      <c r="D393" s="262"/>
      <c r="E393" s="262"/>
      <c r="F393" s="262"/>
      <c r="G393" s="262"/>
      <c r="H393" s="263">
        <v>1.5118634708401299E-3</v>
      </c>
      <c r="I393" s="265">
        <v>1.2073132598722099E-3</v>
      </c>
      <c r="J393" s="266">
        <v>1.5039323787615301E-3</v>
      </c>
      <c r="L393" s="12"/>
      <c r="M393" s="12"/>
      <c r="N393" s="12"/>
      <c r="O393" s="12"/>
      <c r="P393" s="12"/>
      <c r="Q393" s="12"/>
      <c r="R393" s="12"/>
      <c r="S393" s="12"/>
      <c r="T393" s="12"/>
      <c r="U393" s="12"/>
      <c r="V393" s="12"/>
      <c r="W393" s="12"/>
    </row>
    <row r="394" spans="1:23">
      <c r="A394" s="54" t="s">
        <v>835</v>
      </c>
      <c r="B394" s="261"/>
      <c r="C394" s="262"/>
      <c r="D394" s="262"/>
      <c r="E394" s="262"/>
      <c r="F394" s="262"/>
      <c r="G394" s="262"/>
      <c r="H394" s="263">
        <v>1.3867362278012099E-3</v>
      </c>
      <c r="I394" s="265">
        <v>1.11943215917073E-3</v>
      </c>
      <c r="J394" s="266">
        <v>1.37596121474371E-3</v>
      </c>
      <c r="L394" s="12"/>
      <c r="M394" s="12"/>
      <c r="N394" s="12"/>
      <c r="O394" s="12"/>
      <c r="P394" s="12"/>
      <c r="Q394" s="12"/>
      <c r="R394" s="12"/>
      <c r="S394" s="12"/>
      <c r="T394" s="12"/>
      <c r="U394" s="12"/>
      <c r="V394" s="12"/>
      <c r="W394" s="12"/>
    </row>
    <row r="395" spans="1:23">
      <c r="A395" s="54" t="s">
        <v>834</v>
      </c>
      <c r="B395" s="261"/>
      <c r="C395" s="262"/>
      <c r="D395" s="262"/>
      <c r="E395" s="262"/>
      <c r="F395" s="262"/>
      <c r="G395" s="262"/>
      <c r="H395" s="263">
        <v>1.3150062937409999E-3</v>
      </c>
      <c r="I395" s="265">
        <v>1.0452011137425199E-3</v>
      </c>
      <c r="J395" s="266">
        <v>1.3031788575774E-3</v>
      </c>
      <c r="L395" s="12"/>
      <c r="M395" s="12"/>
      <c r="N395" s="12"/>
      <c r="O395" s="12"/>
      <c r="P395" s="12"/>
      <c r="Q395" s="12"/>
      <c r="R395" s="12"/>
      <c r="S395" s="12"/>
      <c r="T395" s="12"/>
      <c r="U395" s="12"/>
      <c r="V395" s="12"/>
      <c r="W395" s="12"/>
    </row>
    <row r="396" spans="1:23">
      <c r="A396" s="54" t="s">
        <v>833</v>
      </c>
      <c r="B396" s="261"/>
      <c r="C396" s="262"/>
      <c r="D396" s="262"/>
      <c r="E396" s="262"/>
      <c r="F396" s="262"/>
      <c r="G396" s="262"/>
      <c r="H396" s="263">
        <v>1.3889029578757501E-3</v>
      </c>
      <c r="I396" s="265">
        <v>9.6834095133619899E-4</v>
      </c>
      <c r="J396" s="266">
        <v>1.37756533613857E-3</v>
      </c>
      <c r="L396" s="12"/>
      <c r="M396" s="12"/>
      <c r="N396" s="12"/>
      <c r="O396" s="12"/>
      <c r="P396" s="12"/>
      <c r="Q396" s="12"/>
      <c r="R396" s="12"/>
      <c r="S396" s="12"/>
      <c r="T396" s="12"/>
      <c r="U396" s="12"/>
      <c r="V396" s="12"/>
      <c r="W396" s="12"/>
    </row>
    <row r="397" spans="1:23">
      <c r="A397" s="54" t="s">
        <v>832</v>
      </c>
      <c r="B397" s="261"/>
      <c r="C397" s="262"/>
      <c r="D397" s="262"/>
      <c r="E397" s="262"/>
      <c r="F397" s="262"/>
      <c r="G397" s="262"/>
      <c r="H397" s="263">
        <v>1.2743020839064501E-3</v>
      </c>
      <c r="I397" s="265">
        <v>9.1236785163031702E-4</v>
      </c>
      <c r="J397" s="266">
        <v>1.2604974737958101E-3</v>
      </c>
      <c r="L397" s="12"/>
      <c r="M397" s="12"/>
      <c r="N397" s="12"/>
      <c r="O397" s="12"/>
      <c r="P397" s="12"/>
      <c r="Q397" s="12"/>
      <c r="R397" s="12"/>
      <c r="S397" s="12"/>
      <c r="T397" s="12"/>
      <c r="U397" s="12"/>
      <c r="V397" s="12"/>
      <c r="W397" s="12"/>
    </row>
    <row r="398" spans="1:23">
      <c r="A398" s="54" t="s">
        <v>831</v>
      </c>
      <c r="B398" s="261"/>
      <c r="C398" s="262"/>
      <c r="D398" s="262"/>
      <c r="E398" s="262"/>
      <c r="F398" s="262"/>
      <c r="G398" s="262"/>
      <c r="H398" s="263">
        <v>1.4065555213536799E-3</v>
      </c>
      <c r="I398" s="265">
        <v>9.3318249288919404E-4</v>
      </c>
      <c r="J398" s="266">
        <v>1.39607182493455E-3</v>
      </c>
      <c r="L398" s="12"/>
      <c r="M398" s="12"/>
      <c r="N398" s="12"/>
      <c r="O398" s="12"/>
      <c r="P398" s="12"/>
      <c r="Q398" s="12"/>
      <c r="R398" s="12"/>
      <c r="S398" s="12"/>
      <c r="T398" s="12"/>
      <c r="U398" s="12"/>
      <c r="V398" s="12"/>
      <c r="W398" s="12"/>
    </row>
    <row r="399" spans="1:23">
      <c r="A399" s="54" t="s">
        <v>830</v>
      </c>
      <c r="B399" s="261"/>
      <c r="C399" s="262"/>
      <c r="D399" s="262"/>
      <c r="E399" s="262"/>
      <c r="F399" s="262"/>
      <c r="G399" s="262"/>
      <c r="H399" s="263">
        <v>1.3235833464565101E-3</v>
      </c>
      <c r="I399" s="265">
        <v>1.0015238627326E-3</v>
      </c>
      <c r="J399" s="266">
        <v>1.3124269733127E-3</v>
      </c>
      <c r="L399" s="12"/>
      <c r="M399" s="12"/>
      <c r="N399" s="12"/>
      <c r="O399" s="12"/>
      <c r="P399" s="12"/>
      <c r="Q399" s="12"/>
      <c r="R399" s="12"/>
      <c r="S399" s="12"/>
      <c r="T399" s="12"/>
      <c r="U399" s="12"/>
      <c r="V399" s="12"/>
      <c r="W399" s="12"/>
    </row>
    <row r="400" spans="1:23">
      <c r="A400" s="54" t="s">
        <v>829</v>
      </c>
      <c r="B400" s="261"/>
      <c r="C400" s="262"/>
      <c r="D400" s="262"/>
      <c r="E400" s="262"/>
      <c r="F400" s="262"/>
      <c r="G400" s="262"/>
      <c r="H400" s="263">
        <v>1.26640797973172E-3</v>
      </c>
      <c r="I400" s="265">
        <v>9.7413151829582698E-4</v>
      </c>
      <c r="J400" s="266">
        <v>1.25234198323427E-3</v>
      </c>
      <c r="L400" s="12"/>
      <c r="M400" s="12"/>
      <c r="N400" s="12"/>
      <c r="O400" s="12"/>
      <c r="P400" s="12"/>
      <c r="Q400" s="12"/>
      <c r="R400" s="12"/>
      <c r="S400" s="12"/>
      <c r="T400" s="12"/>
      <c r="U400" s="12"/>
      <c r="V400" s="12"/>
      <c r="W400" s="12"/>
    </row>
    <row r="401" spans="1:23">
      <c r="A401" s="54" t="s">
        <v>828</v>
      </c>
      <c r="B401" s="261"/>
      <c r="C401" s="262"/>
      <c r="D401" s="262"/>
      <c r="E401" s="262"/>
      <c r="F401" s="262"/>
      <c r="G401" s="262"/>
      <c r="H401" s="263">
        <v>1.43880920170929E-3</v>
      </c>
      <c r="I401" s="265">
        <v>1.2933878959268401E-3</v>
      </c>
      <c r="J401" s="266">
        <v>1.4301580878014299E-3</v>
      </c>
      <c r="L401" s="12"/>
      <c r="M401" s="12"/>
      <c r="N401" s="12"/>
      <c r="O401" s="12"/>
      <c r="P401" s="12"/>
      <c r="Q401" s="12"/>
      <c r="R401" s="12"/>
      <c r="S401" s="12"/>
      <c r="T401" s="12"/>
      <c r="U401" s="12"/>
      <c r="V401" s="12"/>
      <c r="W401" s="12"/>
    </row>
    <row r="402" spans="1:23">
      <c r="A402" s="54" t="s">
        <v>827</v>
      </c>
      <c r="B402" s="261"/>
      <c r="C402" s="262"/>
      <c r="D402" s="262"/>
      <c r="E402" s="262"/>
      <c r="F402" s="262"/>
      <c r="G402" s="262"/>
      <c r="H402" s="263">
        <v>1.30116951831787E-3</v>
      </c>
      <c r="I402" s="265">
        <v>1.1872543076029999E-3</v>
      </c>
      <c r="J402" s="266">
        <v>1.2896048526078699E-3</v>
      </c>
      <c r="L402" s="12"/>
      <c r="M402" s="12"/>
      <c r="N402" s="12"/>
      <c r="O402" s="12"/>
      <c r="P402" s="12"/>
      <c r="Q402" s="12"/>
      <c r="R402" s="12"/>
      <c r="S402" s="12"/>
      <c r="T402" s="12"/>
      <c r="U402" s="12"/>
      <c r="V402" s="12"/>
      <c r="W402" s="12"/>
    </row>
    <row r="403" spans="1:23">
      <c r="A403" s="54" t="s">
        <v>826</v>
      </c>
      <c r="B403" s="261"/>
      <c r="C403" s="262"/>
      <c r="D403" s="262"/>
      <c r="E403" s="262"/>
      <c r="F403" s="262"/>
      <c r="G403" s="262"/>
      <c r="H403" s="263">
        <v>1.1880649634415999E-3</v>
      </c>
      <c r="I403" s="265">
        <v>1.11274259550699E-3</v>
      </c>
      <c r="J403" s="266">
        <v>1.17371921062362E-3</v>
      </c>
      <c r="L403" s="12"/>
      <c r="M403" s="12"/>
      <c r="N403" s="12"/>
      <c r="O403" s="12"/>
      <c r="P403" s="12"/>
      <c r="Q403" s="12"/>
      <c r="R403" s="12"/>
      <c r="S403" s="12"/>
      <c r="T403" s="12"/>
      <c r="U403" s="12"/>
      <c r="V403" s="12"/>
      <c r="W403" s="12"/>
    </row>
    <row r="404" spans="1:23">
      <c r="A404" s="54" t="s">
        <v>825</v>
      </c>
      <c r="B404" s="261"/>
      <c r="C404" s="262"/>
      <c r="D404" s="262"/>
      <c r="E404" s="262"/>
      <c r="F404" s="262"/>
      <c r="G404" s="262"/>
      <c r="H404" s="263">
        <v>1.09795800175449E-3</v>
      </c>
      <c r="I404" s="265">
        <v>1.0258897385912299E-3</v>
      </c>
      <c r="J404" s="266">
        <v>1.0804649392767199E-3</v>
      </c>
      <c r="L404" s="12"/>
      <c r="M404" s="12"/>
      <c r="N404" s="12"/>
      <c r="O404" s="12"/>
      <c r="P404" s="12"/>
      <c r="Q404" s="12"/>
      <c r="R404" s="12"/>
      <c r="S404" s="12"/>
      <c r="T404" s="12"/>
      <c r="U404" s="12"/>
      <c r="V404" s="12"/>
      <c r="W404" s="12"/>
    </row>
    <row r="405" spans="1:23">
      <c r="A405" s="54" t="s">
        <v>824</v>
      </c>
      <c r="B405" s="261"/>
      <c r="C405" s="262"/>
      <c r="D405" s="262"/>
      <c r="E405" s="262"/>
      <c r="F405" s="262"/>
      <c r="G405" s="262"/>
      <c r="H405" s="263">
        <v>1.16720356763565E-3</v>
      </c>
      <c r="I405" s="265">
        <v>9.5486270337271696E-4</v>
      </c>
      <c r="J405" s="266">
        <v>1.1508129619390399E-3</v>
      </c>
      <c r="L405" s="12"/>
      <c r="M405" s="12"/>
      <c r="N405" s="12"/>
      <c r="O405" s="12"/>
      <c r="P405" s="12"/>
      <c r="Q405" s="12"/>
      <c r="R405" s="12"/>
      <c r="S405" s="12"/>
      <c r="T405" s="12"/>
      <c r="U405" s="12"/>
      <c r="V405" s="12"/>
      <c r="W405" s="12"/>
    </row>
    <row r="406" spans="1:23">
      <c r="A406" s="54" t="s">
        <v>823</v>
      </c>
      <c r="B406" s="261"/>
      <c r="C406" s="262"/>
      <c r="D406" s="262"/>
      <c r="E406" s="262"/>
      <c r="F406" s="262"/>
      <c r="G406" s="262"/>
      <c r="H406" s="263">
        <v>1.11561654149154E-3</v>
      </c>
      <c r="I406" s="265">
        <v>9.18437787981955E-4</v>
      </c>
      <c r="J406" s="266">
        <v>1.0977529012549201E-3</v>
      </c>
      <c r="L406" s="12"/>
      <c r="M406" s="12"/>
      <c r="N406" s="12"/>
      <c r="O406" s="12"/>
      <c r="P406" s="12"/>
      <c r="Q406" s="12"/>
      <c r="R406" s="12"/>
      <c r="S406" s="12"/>
      <c r="T406" s="12"/>
      <c r="U406" s="12"/>
      <c r="V406" s="12"/>
      <c r="W406" s="12"/>
    </row>
    <row r="407" spans="1:23">
      <c r="A407" s="54" t="s">
        <v>822</v>
      </c>
      <c r="B407" s="261"/>
      <c r="C407" s="262"/>
      <c r="D407" s="262"/>
      <c r="E407" s="262"/>
      <c r="F407" s="262"/>
      <c r="G407" s="262"/>
      <c r="H407" s="263">
        <v>1.04607361773402E-3</v>
      </c>
      <c r="I407" s="265">
        <v>8.7584498608707904E-4</v>
      </c>
      <c r="J407" s="266">
        <v>1.0255082717215999E-3</v>
      </c>
      <c r="L407" s="12"/>
      <c r="M407" s="12"/>
      <c r="N407" s="12"/>
      <c r="O407" s="12"/>
      <c r="P407" s="12"/>
      <c r="Q407" s="12"/>
      <c r="R407" s="12"/>
      <c r="S407" s="12"/>
      <c r="T407" s="12"/>
      <c r="U407" s="12"/>
      <c r="V407" s="12"/>
      <c r="W407" s="12"/>
    </row>
    <row r="408" spans="1:23">
      <c r="A408" s="54" t="s">
        <v>821</v>
      </c>
      <c r="B408" s="261"/>
      <c r="C408" s="262"/>
      <c r="D408" s="262"/>
      <c r="E408" s="262"/>
      <c r="F408" s="262"/>
      <c r="G408" s="262"/>
      <c r="H408" s="263">
        <v>1.0921105269756199E-3</v>
      </c>
      <c r="I408" s="265">
        <v>9.2498205187529505E-4</v>
      </c>
      <c r="J408" s="266">
        <v>1.0722893031988999E-3</v>
      </c>
      <c r="L408" s="12"/>
      <c r="M408" s="12"/>
      <c r="N408" s="12"/>
      <c r="O408" s="12"/>
      <c r="P408" s="12"/>
      <c r="Q408" s="12"/>
      <c r="R408" s="12"/>
      <c r="S408" s="12"/>
      <c r="T408" s="12"/>
      <c r="U408" s="12"/>
      <c r="V408" s="12"/>
      <c r="W408" s="12"/>
    </row>
    <row r="409" spans="1:23">
      <c r="A409" s="54" t="s">
        <v>820</v>
      </c>
      <c r="B409" s="261"/>
      <c r="C409" s="262"/>
      <c r="D409" s="262"/>
      <c r="E409" s="262"/>
      <c r="F409" s="262"/>
      <c r="G409" s="262"/>
      <c r="H409" s="263">
        <v>1.0535926815003699E-3</v>
      </c>
      <c r="I409" s="265">
        <v>8.7526057881753697E-4</v>
      </c>
      <c r="J409" s="266">
        <v>1.03156710375415E-3</v>
      </c>
      <c r="L409" s="12"/>
      <c r="M409" s="12"/>
      <c r="N409" s="12"/>
      <c r="O409" s="12"/>
      <c r="P409" s="12"/>
      <c r="Q409" s="12"/>
      <c r="R409" s="12"/>
      <c r="S409" s="12"/>
      <c r="T409" s="12"/>
      <c r="U409" s="12"/>
      <c r="V409" s="12"/>
      <c r="W409" s="12"/>
    </row>
    <row r="410" spans="1:23">
      <c r="A410" s="54" t="s">
        <v>819</v>
      </c>
      <c r="B410" s="261"/>
      <c r="C410" s="262"/>
      <c r="D410" s="262"/>
      <c r="E410" s="262"/>
      <c r="F410" s="262"/>
      <c r="G410" s="262"/>
      <c r="H410" s="263">
        <v>1.32249307302551E-3</v>
      </c>
      <c r="I410" s="265">
        <v>1.03245974704021E-3</v>
      </c>
      <c r="J410" s="266">
        <v>1.3034985767338299E-3</v>
      </c>
      <c r="L410" s="12"/>
      <c r="M410" s="12"/>
      <c r="N410" s="12"/>
      <c r="O410" s="12"/>
      <c r="P410" s="12"/>
      <c r="Q410" s="12"/>
      <c r="R410" s="12"/>
      <c r="S410" s="12"/>
      <c r="T410" s="12"/>
      <c r="U410" s="12"/>
      <c r="V410" s="12"/>
      <c r="W410" s="12"/>
    </row>
    <row r="411" spans="1:23">
      <c r="A411" s="54" t="s">
        <v>818</v>
      </c>
      <c r="B411" s="261"/>
      <c r="C411" s="262"/>
      <c r="D411" s="262"/>
      <c r="E411" s="262"/>
      <c r="F411" s="262"/>
      <c r="G411" s="262"/>
      <c r="H411" s="263">
        <v>1.2085496447744801E-3</v>
      </c>
      <c r="I411" s="265">
        <v>9.6418138901951803E-4</v>
      </c>
      <c r="J411" s="266">
        <v>1.1884002114190299E-3</v>
      </c>
      <c r="L411" s="12"/>
      <c r="M411" s="12"/>
      <c r="N411" s="12"/>
      <c r="O411" s="12"/>
      <c r="P411" s="12"/>
      <c r="Q411" s="12"/>
      <c r="R411" s="12"/>
      <c r="S411" s="12"/>
      <c r="T411" s="12"/>
      <c r="U411" s="12"/>
      <c r="V411" s="12"/>
      <c r="W411" s="12"/>
    </row>
    <row r="412" spans="1:23">
      <c r="A412" s="54" t="s">
        <v>817</v>
      </c>
      <c r="B412" s="261"/>
      <c r="C412" s="262"/>
      <c r="D412" s="262"/>
      <c r="E412" s="262"/>
      <c r="F412" s="262"/>
      <c r="G412" s="262"/>
      <c r="H412" s="263">
        <v>1.1282796119066699E-3</v>
      </c>
      <c r="I412" s="265">
        <v>8.97092808447333E-4</v>
      </c>
      <c r="J412" s="266">
        <v>1.1071907194943999E-3</v>
      </c>
      <c r="L412" s="12"/>
      <c r="M412" s="12"/>
      <c r="N412" s="12"/>
      <c r="O412" s="12"/>
      <c r="P412" s="12"/>
      <c r="Q412" s="12"/>
      <c r="R412" s="12"/>
      <c r="S412" s="12"/>
      <c r="T412" s="12"/>
      <c r="U412" s="12"/>
      <c r="V412" s="12"/>
      <c r="W412" s="12"/>
    </row>
    <row r="413" spans="1:23">
      <c r="A413" s="54" t="s">
        <v>816</v>
      </c>
      <c r="B413" s="261"/>
      <c r="C413" s="262"/>
      <c r="D413" s="262"/>
      <c r="E413" s="262"/>
      <c r="F413" s="262"/>
      <c r="G413" s="262"/>
      <c r="H413" s="263">
        <v>1.1093496637186199E-3</v>
      </c>
      <c r="I413" s="265">
        <v>8.6835869351731395E-4</v>
      </c>
      <c r="J413" s="266">
        <v>1.08848794238511E-3</v>
      </c>
      <c r="L413" s="12"/>
      <c r="M413" s="12"/>
      <c r="N413" s="12"/>
      <c r="O413" s="12"/>
      <c r="P413" s="12"/>
      <c r="Q413" s="12"/>
      <c r="R413" s="12"/>
      <c r="S413" s="12"/>
      <c r="T413" s="12"/>
      <c r="U413" s="12"/>
      <c r="V413" s="12"/>
      <c r="W413" s="12"/>
    </row>
    <row r="414" spans="1:23">
      <c r="A414" s="54" t="s">
        <v>815</v>
      </c>
      <c r="B414" s="261"/>
      <c r="C414" s="262"/>
      <c r="D414" s="262"/>
      <c r="E414" s="262"/>
      <c r="F414" s="262"/>
      <c r="G414" s="262"/>
      <c r="H414" s="263">
        <v>1.8015165523485399E-3</v>
      </c>
      <c r="I414" s="265">
        <v>8.3894140405117495E-4</v>
      </c>
      <c r="J414" s="266">
        <v>1.78856672275177E-3</v>
      </c>
      <c r="L414" s="12"/>
      <c r="M414" s="12"/>
      <c r="N414" s="12"/>
      <c r="O414" s="12"/>
      <c r="P414" s="12"/>
      <c r="Q414" s="12"/>
      <c r="R414" s="12"/>
      <c r="S414" s="12"/>
      <c r="T414" s="12"/>
      <c r="U414" s="12"/>
      <c r="V414" s="12"/>
      <c r="W414" s="12"/>
    </row>
    <row r="415" spans="1:23">
      <c r="A415" s="54" t="s">
        <v>814</v>
      </c>
      <c r="B415" s="261"/>
      <c r="C415" s="262"/>
      <c r="D415" s="262"/>
      <c r="E415" s="262"/>
      <c r="F415" s="262"/>
      <c r="G415" s="262"/>
      <c r="H415" s="263">
        <v>1.6024636815558501E-3</v>
      </c>
      <c r="I415" s="265">
        <v>8.0193921827977598E-4</v>
      </c>
      <c r="J415" s="266">
        <v>1.5893095603151299E-3</v>
      </c>
      <c r="L415" s="12"/>
      <c r="M415" s="12"/>
      <c r="N415" s="12"/>
      <c r="O415" s="12"/>
      <c r="P415" s="12"/>
      <c r="Q415" s="12"/>
      <c r="R415" s="12"/>
      <c r="S415" s="12"/>
      <c r="T415" s="12"/>
      <c r="U415" s="12"/>
      <c r="V415" s="12"/>
      <c r="W415" s="12"/>
    </row>
    <row r="416" spans="1:23">
      <c r="A416" s="54" t="s">
        <v>813</v>
      </c>
      <c r="B416" s="261"/>
      <c r="C416" s="262"/>
      <c r="D416" s="262"/>
      <c r="E416" s="262"/>
      <c r="F416" s="262"/>
      <c r="G416" s="262"/>
      <c r="H416" s="263">
        <v>1.4915256487554999E-3</v>
      </c>
      <c r="I416" s="265">
        <v>7.6075244677991001E-4</v>
      </c>
      <c r="J416" s="266">
        <v>1.4754135709751999E-3</v>
      </c>
      <c r="L416" s="12"/>
      <c r="M416" s="12"/>
      <c r="N416" s="12"/>
      <c r="O416" s="12"/>
      <c r="P416" s="12"/>
      <c r="Q416" s="12"/>
      <c r="R416" s="12"/>
      <c r="S416" s="12"/>
      <c r="T416" s="12"/>
      <c r="U416" s="12"/>
      <c r="V416" s="12"/>
      <c r="W416" s="12"/>
    </row>
    <row r="417" spans="1:23">
      <c r="A417" s="54" t="s">
        <v>812</v>
      </c>
      <c r="B417" s="261"/>
      <c r="C417" s="262"/>
      <c r="D417" s="262"/>
      <c r="E417" s="262"/>
      <c r="F417" s="262"/>
      <c r="G417" s="262"/>
      <c r="H417" s="263">
        <v>1.4182154467678699E-3</v>
      </c>
      <c r="I417" s="265">
        <v>7.1712757322240598E-4</v>
      </c>
      <c r="J417" s="266">
        <v>1.40173734301217E-3</v>
      </c>
      <c r="L417" s="12"/>
      <c r="M417" s="12"/>
      <c r="N417" s="12"/>
      <c r="O417" s="12"/>
      <c r="P417" s="12"/>
      <c r="Q417" s="12"/>
      <c r="R417" s="12"/>
      <c r="S417" s="12"/>
      <c r="T417" s="12"/>
      <c r="U417" s="12"/>
      <c r="V417" s="12"/>
      <c r="W417" s="12"/>
    </row>
    <row r="418" spans="1:23">
      <c r="A418" s="54" t="s">
        <v>811</v>
      </c>
      <c r="B418" s="261"/>
      <c r="C418" s="262"/>
      <c r="D418" s="262"/>
      <c r="E418" s="262"/>
      <c r="F418" s="262"/>
      <c r="G418" s="262"/>
      <c r="H418" s="263">
        <v>1.36226568521246E-3</v>
      </c>
      <c r="I418" s="265">
        <v>7.1396894298957905E-4</v>
      </c>
      <c r="J418" s="266">
        <v>1.3482872159331001E-3</v>
      </c>
      <c r="L418" s="12"/>
      <c r="M418" s="12"/>
      <c r="N418" s="12"/>
      <c r="O418" s="12"/>
      <c r="P418" s="12"/>
      <c r="Q418" s="12"/>
      <c r="R418" s="12"/>
      <c r="S418" s="12"/>
      <c r="T418" s="12"/>
      <c r="U418" s="12"/>
      <c r="V418" s="12"/>
      <c r="W418" s="12"/>
    </row>
    <row r="419" spans="1:23">
      <c r="A419" s="54" t="s">
        <v>810</v>
      </c>
      <c r="B419" s="261"/>
      <c r="C419" s="262"/>
      <c r="D419" s="262"/>
      <c r="E419" s="262"/>
      <c r="F419" s="262"/>
      <c r="G419" s="262"/>
      <c r="H419" s="263">
        <v>1.2615019534894E-3</v>
      </c>
      <c r="I419" s="265">
        <v>8.12686108822532E-4</v>
      </c>
      <c r="J419" s="266">
        <v>1.2462015681643499E-3</v>
      </c>
      <c r="L419" s="12"/>
      <c r="M419" s="12"/>
      <c r="N419" s="12"/>
      <c r="O419" s="12"/>
      <c r="P419" s="12"/>
      <c r="Q419" s="12"/>
      <c r="R419" s="12"/>
      <c r="S419" s="12"/>
      <c r="T419" s="12"/>
      <c r="U419" s="12"/>
      <c r="V419" s="12"/>
      <c r="W419" s="12"/>
    </row>
    <row r="420" spans="1:23">
      <c r="A420" s="54" t="s">
        <v>809</v>
      </c>
      <c r="B420" s="261"/>
      <c r="C420" s="262"/>
      <c r="D420" s="262"/>
      <c r="E420" s="262"/>
      <c r="F420" s="262"/>
      <c r="G420" s="262"/>
      <c r="H420" s="263">
        <v>1.2759784587555701E-3</v>
      </c>
      <c r="I420" s="265">
        <v>7.8675115017885603E-4</v>
      </c>
      <c r="J420" s="266">
        <v>1.2605677227578199E-3</v>
      </c>
      <c r="L420" s="12"/>
      <c r="M420" s="12"/>
      <c r="N420" s="12"/>
      <c r="O420" s="12"/>
      <c r="P420" s="12"/>
      <c r="Q420" s="12"/>
      <c r="R420" s="12"/>
      <c r="S420" s="12"/>
      <c r="T420" s="12"/>
      <c r="U420" s="12"/>
      <c r="V420" s="12"/>
      <c r="W420" s="12"/>
    </row>
    <row r="421" spans="1:23">
      <c r="A421" s="54" t="s">
        <v>808</v>
      </c>
      <c r="B421" s="261"/>
      <c r="C421" s="262"/>
      <c r="D421" s="262"/>
      <c r="E421" s="262"/>
      <c r="F421" s="262"/>
      <c r="G421" s="262"/>
      <c r="H421" s="263">
        <v>1.2443498786854901E-3</v>
      </c>
      <c r="I421" s="265">
        <v>9.5834511739219198E-4</v>
      </c>
      <c r="J421" s="266">
        <v>1.22944526446263E-3</v>
      </c>
      <c r="L421" s="12"/>
      <c r="M421" s="12"/>
      <c r="N421" s="12"/>
      <c r="O421" s="12"/>
      <c r="P421" s="12"/>
      <c r="Q421" s="12"/>
      <c r="R421" s="12"/>
      <c r="S421" s="12"/>
      <c r="T421" s="12"/>
      <c r="U421" s="12"/>
      <c r="V421" s="12"/>
      <c r="W421" s="12"/>
    </row>
    <row r="422" spans="1:23">
      <c r="A422" s="54" t="s">
        <v>807</v>
      </c>
      <c r="B422" s="261"/>
      <c r="C422" s="262"/>
      <c r="D422" s="262"/>
      <c r="E422" s="262"/>
      <c r="F422" s="262"/>
      <c r="G422" s="262"/>
      <c r="H422" s="263">
        <v>1.7094256820256899E-3</v>
      </c>
      <c r="I422" s="265">
        <v>1.23417713392917E-3</v>
      </c>
      <c r="J422" s="266">
        <v>1.69865826215681E-3</v>
      </c>
      <c r="L422" s="12"/>
      <c r="M422" s="12"/>
      <c r="N422" s="12"/>
      <c r="O422" s="12"/>
      <c r="P422" s="12"/>
      <c r="Q422" s="12"/>
      <c r="R422" s="12"/>
      <c r="S422" s="12"/>
      <c r="T422" s="12"/>
      <c r="U422" s="12"/>
      <c r="V422" s="12"/>
      <c r="W422" s="12"/>
    </row>
    <row r="423" spans="1:23">
      <c r="A423" s="54" t="s">
        <v>806</v>
      </c>
      <c r="B423" s="261"/>
      <c r="C423" s="262"/>
      <c r="D423" s="262"/>
      <c r="E423" s="262"/>
      <c r="F423" s="262"/>
      <c r="G423" s="262"/>
      <c r="H423" s="263">
        <v>1.5340279305812801E-3</v>
      </c>
      <c r="I423" s="265">
        <v>1.1344520853602E-3</v>
      </c>
      <c r="J423" s="266">
        <v>1.5210764965021199E-3</v>
      </c>
      <c r="L423" s="12"/>
      <c r="M423" s="12"/>
      <c r="N423" s="12"/>
      <c r="O423" s="12"/>
      <c r="P423" s="12"/>
      <c r="Q423" s="12"/>
      <c r="R423" s="12"/>
      <c r="S423" s="12"/>
      <c r="T423" s="12"/>
      <c r="U423" s="12"/>
      <c r="V423" s="12"/>
      <c r="W423" s="12"/>
    </row>
    <row r="424" spans="1:23">
      <c r="A424" s="54" t="s">
        <v>805</v>
      </c>
      <c r="B424" s="261"/>
      <c r="C424" s="262"/>
      <c r="D424" s="262"/>
      <c r="E424" s="262"/>
      <c r="F424" s="262"/>
      <c r="G424" s="262"/>
      <c r="H424" s="263">
        <v>1.57315414373802E-3</v>
      </c>
      <c r="I424" s="265">
        <v>1.1596677928715001E-3</v>
      </c>
      <c r="J424" s="266">
        <v>1.5620700860292599E-3</v>
      </c>
      <c r="L424" s="12"/>
      <c r="M424" s="12"/>
      <c r="N424" s="12"/>
      <c r="O424" s="12"/>
      <c r="P424" s="12"/>
      <c r="Q424" s="12"/>
      <c r="R424" s="12"/>
      <c r="S424" s="12"/>
      <c r="T424" s="12"/>
      <c r="U424" s="12"/>
      <c r="V424" s="12"/>
      <c r="W424" s="12"/>
    </row>
    <row r="425" spans="1:23">
      <c r="A425" s="54" t="s">
        <v>804</v>
      </c>
      <c r="B425" s="261"/>
      <c r="C425" s="262"/>
      <c r="D425" s="262"/>
      <c r="E425" s="262"/>
      <c r="F425" s="262"/>
      <c r="G425" s="262"/>
      <c r="H425" s="263">
        <v>1.61737015849912E-3</v>
      </c>
      <c r="I425" s="265">
        <v>1.5437649574653401E-3</v>
      </c>
      <c r="J425" s="266">
        <v>1.6089727470637201E-3</v>
      </c>
      <c r="L425" s="12"/>
      <c r="M425" s="12"/>
      <c r="N425" s="12"/>
      <c r="O425" s="12"/>
      <c r="P425" s="12"/>
      <c r="Q425" s="12"/>
      <c r="R425" s="12"/>
      <c r="S425" s="12"/>
      <c r="T425" s="12"/>
      <c r="U425" s="12"/>
      <c r="V425" s="12"/>
      <c r="W425" s="12"/>
    </row>
    <row r="426" spans="1:23">
      <c r="A426" s="54" t="s">
        <v>803</v>
      </c>
      <c r="B426" s="261"/>
      <c r="C426" s="262"/>
      <c r="D426" s="262"/>
      <c r="E426" s="262"/>
      <c r="F426" s="262"/>
      <c r="G426" s="262"/>
      <c r="H426" s="263">
        <v>1.8599854198413999E-3</v>
      </c>
      <c r="I426" s="265">
        <v>1.7327827824439299E-3</v>
      </c>
      <c r="J426" s="266">
        <v>1.85791080811183E-3</v>
      </c>
      <c r="L426" s="12"/>
      <c r="M426" s="12"/>
      <c r="N426" s="12"/>
      <c r="O426" s="12"/>
      <c r="P426" s="12"/>
      <c r="Q426" s="12"/>
      <c r="R426" s="12"/>
      <c r="S426" s="12"/>
      <c r="T426" s="12"/>
      <c r="U426" s="12"/>
      <c r="V426" s="12"/>
      <c r="W426" s="12"/>
    </row>
    <row r="427" spans="1:23">
      <c r="A427" s="54" t="s">
        <v>802</v>
      </c>
      <c r="B427" s="261"/>
      <c r="C427" s="262"/>
      <c r="D427" s="262"/>
      <c r="E427" s="262"/>
      <c r="F427" s="262"/>
      <c r="G427" s="262"/>
      <c r="H427" s="263">
        <v>1.71680717927684E-3</v>
      </c>
      <c r="I427" s="265">
        <v>1.65600493530556E-3</v>
      </c>
      <c r="J427" s="266">
        <v>1.7131439479006799E-3</v>
      </c>
      <c r="L427" s="12"/>
      <c r="M427" s="12"/>
      <c r="N427" s="12"/>
      <c r="O427" s="12"/>
      <c r="P427" s="12"/>
      <c r="Q427" s="12"/>
      <c r="R427" s="12"/>
      <c r="S427" s="12"/>
      <c r="T427" s="12"/>
      <c r="U427" s="12"/>
      <c r="V427" s="12"/>
      <c r="W427" s="12"/>
    </row>
    <row r="428" spans="1:23">
      <c r="A428" s="54" t="s">
        <v>801</v>
      </c>
      <c r="B428" s="261"/>
      <c r="C428" s="262"/>
      <c r="D428" s="262"/>
      <c r="E428" s="262"/>
      <c r="F428" s="262"/>
      <c r="G428" s="262"/>
      <c r="H428" s="263">
        <v>1.57426737316297E-3</v>
      </c>
      <c r="I428" s="265">
        <v>1.5678576549674899E-3</v>
      </c>
      <c r="J428" s="266">
        <v>1.56901370910712E-3</v>
      </c>
      <c r="L428" s="12"/>
      <c r="M428" s="12"/>
      <c r="N428" s="12"/>
      <c r="O428" s="12"/>
      <c r="P428" s="12"/>
      <c r="Q428" s="12"/>
      <c r="R428" s="12"/>
      <c r="S428" s="12"/>
      <c r="T428" s="12"/>
      <c r="U428" s="12"/>
      <c r="V428" s="12"/>
      <c r="W428" s="12"/>
    </row>
    <row r="429" spans="1:23">
      <c r="A429" s="54" t="s">
        <v>800</v>
      </c>
      <c r="B429" s="261"/>
      <c r="C429" s="262"/>
      <c r="D429" s="262"/>
      <c r="E429" s="262"/>
      <c r="F429" s="262"/>
      <c r="G429" s="262"/>
      <c r="H429" s="263">
        <v>1.4128735514613599E-3</v>
      </c>
      <c r="I429" s="265">
        <v>1.42269869518384E-3</v>
      </c>
      <c r="J429" s="266">
        <v>1.4045526503801099E-3</v>
      </c>
      <c r="L429" s="12"/>
      <c r="M429" s="12"/>
      <c r="N429" s="12"/>
      <c r="O429" s="12"/>
      <c r="P429" s="12"/>
      <c r="Q429" s="12"/>
      <c r="R429" s="12"/>
      <c r="S429" s="12"/>
      <c r="T429" s="12"/>
      <c r="U429" s="12"/>
      <c r="V429" s="12"/>
      <c r="W429" s="12"/>
    </row>
    <row r="430" spans="1:23">
      <c r="A430" s="54" t="s">
        <v>799</v>
      </c>
      <c r="B430" s="261"/>
      <c r="C430" s="262"/>
      <c r="D430" s="262"/>
      <c r="E430" s="262"/>
      <c r="F430" s="262"/>
      <c r="G430" s="262"/>
      <c r="H430" s="263">
        <v>1.31333091845974E-3</v>
      </c>
      <c r="I430" s="265">
        <v>1.2995190775250301E-3</v>
      </c>
      <c r="J430" s="266">
        <v>1.30375589186269E-3</v>
      </c>
      <c r="L430" s="12"/>
      <c r="M430" s="12"/>
      <c r="N430" s="12"/>
      <c r="O430" s="12"/>
      <c r="P430" s="12"/>
      <c r="Q430" s="12"/>
      <c r="R430" s="12"/>
      <c r="S430" s="12"/>
      <c r="T430" s="12"/>
      <c r="U430" s="12"/>
      <c r="V430" s="12"/>
      <c r="W430" s="12"/>
    </row>
    <row r="431" spans="1:23">
      <c r="A431" s="54" t="s">
        <v>798</v>
      </c>
      <c r="B431" s="261"/>
      <c r="C431" s="262"/>
      <c r="D431" s="262"/>
      <c r="E431" s="262"/>
      <c r="F431" s="262"/>
      <c r="G431" s="262"/>
      <c r="H431" s="263">
        <v>1.3547951556889301E-3</v>
      </c>
      <c r="I431" s="265">
        <v>1.27353990825603E-3</v>
      </c>
      <c r="J431" s="266">
        <v>1.3440595830077899E-3</v>
      </c>
      <c r="L431" s="12"/>
      <c r="M431" s="12"/>
      <c r="N431" s="12"/>
      <c r="O431" s="12"/>
      <c r="P431" s="12"/>
      <c r="Q431" s="12"/>
      <c r="R431" s="12"/>
      <c r="S431" s="12"/>
      <c r="T431" s="12"/>
      <c r="U431" s="12"/>
      <c r="V431" s="12"/>
      <c r="W431" s="12"/>
    </row>
    <row r="432" spans="1:23">
      <c r="A432" s="54" t="s">
        <v>797</v>
      </c>
      <c r="B432" s="261"/>
      <c r="C432" s="262"/>
      <c r="D432" s="262"/>
      <c r="E432" s="262"/>
      <c r="F432" s="262"/>
      <c r="G432" s="262"/>
      <c r="H432" s="263">
        <v>1.3248453730945399E-3</v>
      </c>
      <c r="I432" s="265">
        <v>1.3076265127619699E-3</v>
      </c>
      <c r="J432" s="266">
        <v>1.31313446745712E-3</v>
      </c>
      <c r="L432" s="12"/>
      <c r="M432" s="12"/>
      <c r="N432" s="12"/>
      <c r="O432" s="12"/>
      <c r="P432" s="12"/>
      <c r="Q432" s="12"/>
      <c r="R432" s="12"/>
      <c r="S432" s="12"/>
      <c r="T432" s="12"/>
      <c r="U432" s="12"/>
      <c r="V432" s="12"/>
      <c r="W432" s="12"/>
    </row>
    <row r="433" spans="1:23">
      <c r="A433" s="54" t="s">
        <v>796</v>
      </c>
      <c r="B433" s="261"/>
      <c r="C433" s="262"/>
      <c r="D433" s="262"/>
      <c r="E433" s="262"/>
      <c r="F433" s="262"/>
      <c r="G433" s="262"/>
      <c r="H433" s="263">
        <v>1.2443283364431199E-3</v>
      </c>
      <c r="I433" s="265">
        <v>1.3609203103591601E-3</v>
      </c>
      <c r="J433" s="266">
        <v>1.23061095248917E-3</v>
      </c>
      <c r="L433" s="12"/>
      <c r="M433" s="12"/>
      <c r="N433" s="12"/>
      <c r="O433" s="12"/>
      <c r="P433" s="12"/>
      <c r="Q433" s="12"/>
      <c r="R433" s="12"/>
      <c r="S433" s="12"/>
      <c r="T433" s="12"/>
      <c r="U433" s="12"/>
      <c r="V433" s="12"/>
      <c r="W433" s="12"/>
    </row>
    <row r="434" spans="1:23">
      <c r="A434" s="54" t="s">
        <v>795</v>
      </c>
      <c r="B434" s="261"/>
      <c r="C434" s="262"/>
      <c r="D434" s="262"/>
      <c r="E434" s="262"/>
      <c r="F434" s="262"/>
      <c r="G434" s="262"/>
      <c r="H434" s="263">
        <v>1.2250231449691801E-3</v>
      </c>
      <c r="I434" s="265">
        <v>1.25718675917414E-3</v>
      </c>
      <c r="J434" s="266">
        <v>1.2105633244531499E-3</v>
      </c>
      <c r="L434" s="12"/>
      <c r="M434" s="12"/>
      <c r="N434" s="12"/>
      <c r="O434" s="12"/>
      <c r="P434" s="12"/>
      <c r="Q434" s="12"/>
      <c r="R434" s="12"/>
      <c r="S434" s="12"/>
      <c r="T434" s="12"/>
      <c r="U434" s="12"/>
      <c r="V434" s="12"/>
      <c r="W434" s="12"/>
    </row>
    <row r="435" spans="1:23">
      <c r="A435" s="54" t="s">
        <v>794</v>
      </c>
      <c r="B435" s="261"/>
      <c r="C435" s="262"/>
      <c r="D435" s="262"/>
      <c r="E435" s="262"/>
      <c r="F435" s="262"/>
      <c r="G435" s="262"/>
      <c r="H435" s="263">
        <v>1.19178077021183E-3</v>
      </c>
      <c r="I435" s="265">
        <v>1.3405919394595899E-3</v>
      </c>
      <c r="J435" s="266">
        <v>1.1764757632192E-3</v>
      </c>
      <c r="L435" s="12"/>
      <c r="M435" s="12"/>
      <c r="N435" s="12"/>
      <c r="O435" s="12"/>
      <c r="P435" s="12"/>
      <c r="Q435" s="12"/>
      <c r="R435" s="12"/>
      <c r="S435" s="12"/>
      <c r="T435" s="12"/>
      <c r="U435" s="12"/>
      <c r="V435" s="12"/>
      <c r="W435" s="12"/>
    </row>
    <row r="436" spans="1:23">
      <c r="A436" s="54" t="s">
        <v>793</v>
      </c>
      <c r="B436" s="261"/>
      <c r="C436" s="262"/>
      <c r="D436" s="262"/>
      <c r="E436" s="262"/>
      <c r="F436" s="262"/>
      <c r="G436" s="262"/>
      <c r="H436" s="263">
        <v>1.28445890355557E-3</v>
      </c>
      <c r="I436" s="265">
        <v>1.3038005323640399E-3</v>
      </c>
      <c r="J436" s="266">
        <v>1.2685486303883099E-3</v>
      </c>
      <c r="L436" s="12"/>
      <c r="M436" s="12"/>
      <c r="N436" s="12"/>
      <c r="O436" s="12"/>
      <c r="P436" s="12"/>
      <c r="Q436" s="12"/>
      <c r="R436" s="12"/>
      <c r="S436" s="12"/>
      <c r="T436" s="12"/>
      <c r="U436" s="12"/>
      <c r="V436" s="12"/>
      <c r="W436" s="12"/>
    </row>
    <row r="437" spans="1:23">
      <c r="A437" s="54" t="s">
        <v>792</v>
      </c>
      <c r="B437" s="261"/>
      <c r="C437" s="262"/>
      <c r="D437" s="262"/>
      <c r="E437" s="262"/>
      <c r="F437" s="262"/>
      <c r="G437" s="262"/>
      <c r="H437" s="263">
        <v>1.17448488225797E-3</v>
      </c>
      <c r="I437" s="265">
        <v>1.32219638620139E-3</v>
      </c>
      <c r="J437" s="266">
        <v>1.15666136151749E-3</v>
      </c>
      <c r="L437" s="12"/>
      <c r="M437" s="12"/>
      <c r="N437" s="12"/>
      <c r="O437" s="12"/>
      <c r="P437" s="12"/>
      <c r="Q437" s="12"/>
      <c r="R437" s="12"/>
      <c r="S437" s="12"/>
      <c r="T437" s="12"/>
      <c r="U437" s="12"/>
      <c r="V437" s="12"/>
      <c r="W437" s="12"/>
    </row>
    <row r="438" spans="1:23">
      <c r="A438" s="54" t="s">
        <v>791</v>
      </c>
      <c r="B438" s="261"/>
      <c r="C438" s="262"/>
      <c r="D438" s="262"/>
      <c r="E438" s="262"/>
      <c r="F438" s="262"/>
      <c r="G438" s="262"/>
      <c r="H438" s="263">
        <v>1.3348405248787901E-3</v>
      </c>
      <c r="I438" s="265">
        <v>1.4001872190015599E-3</v>
      </c>
      <c r="J438" s="266">
        <v>1.3135195489905401E-3</v>
      </c>
      <c r="L438" s="12"/>
      <c r="M438" s="12"/>
      <c r="N438" s="12"/>
      <c r="O438" s="12"/>
      <c r="P438" s="12"/>
      <c r="Q438" s="12"/>
      <c r="R438" s="12"/>
      <c r="S438" s="12"/>
      <c r="T438" s="12"/>
      <c r="U438" s="12"/>
      <c r="V438" s="12"/>
      <c r="W438" s="12"/>
    </row>
    <row r="439" spans="1:23">
      <c r="A439" s="54" t="s">
        <v>790</v>
      </c>
      <c r="B439" s="261"/>
      <c r="C439" s="262"/>
      <c r="D439" s="262"/>
      <c r="E439" s="262"/>
      <c r="F439" s="262"/>
      <c r="G439" s="262"/>
      <c r="H439" s="263">
        <v>1.2392657130921899E-3</v>
      </c>
      <c r="I439" s="265">
        <v>1.3359439895847601E-3</v>
      </c>
      <c r="J439" s="266">
        <v>1.2172564430791501E-3</v>
      </c>
      <c r="L439" s="12"/>
      <c r="M439" s="12"/>
      <c r="N439" s="12"/>
      <c r="O439" s="12"/>
      <c r="P439" s="12"/>
      <c r="Q439" s="12"/>
      <c r="R439" s="12"/>
      <c r="S439" s="12"/>
      <c r="T439" s="12"/>
      <c r="U439" s="12"/>
      <c r="V439" s="12"/>
      <c r="W439" s="12"/>
    </row>
    <row r="440" spans="1:23">
      <c r="A440" s="54" t="s">
        <v>789</v>
      </c>
      <c r="B440" s="261"/>
      <c r="C440" s="262"/>
      <c r="D440" s="262"/>
      <c r="E440" s="262"/>
      <c r="F440" s="262"/>
      <c r="G440" s="262"/>
      <c r="H440" s="263">
        <v>1.1544379112013699E-3</v>
      </c>
      <c r="I440" s="265">
        <v>1.2185565923013E-3</v>
      </c>
      <c r="J440" s="266">
        <v>1.1313541895661501E-3</v>
      </c>
      <c r="L440" s="12"/>
      <c r="M440" s="12"/>
      <c r="N440" s="12"/>
      <c r="O440" s="12"/>
      <c r="P440" s="12"/>
      <c r="Q440" s="12"/>
      <c r="R440" s="12"/>
      <c r="S440" s="12"/>
      <c r="T440" s="12"/>
      <c r="U440" s="12"/>
      <c r="V440" s="12"/>
      <c r="W440" s="12"/>
    </row>
    <row r="441" spans="1:23">
      <c r="A441" s="54" t="s">
        <v>788</v>
      </c>
      <c r="B441" s="261"/>
      <c r="C441" s="262"/>
      <c r="D441" s="262"/>
      <c r="E441" s="262"/>
      <c r="F441" s="262"/>
      <c r="G441" s="262"/>
      <c r="H441" s="263">
        <v>1.66211415811362E-3</v>
      </c>
      <c r="I441" s="265">
        <v>1.29629188238691E-3</v>
      </c>
      <c r="J441" s="266">
        <v>1.6442238431755799E-3</v>
      </c>
      <c r="L441" s="12"/>
      <c r="M441" s="12"/>
      <c r="N441" s="12"/>
      <c r="O441" s="12"/>
      <c r="P441" s="12"/>
      <c r="Q441" s="12"/>
      <c r="R441" s="12"/>
      <c r="S441" s="12"/>
      <c r="T441" s="12"/>
      <c r="U441" s="12"/>
      <c r="V441" s="12"/>
      <c r="W441" s="12"/>
    </row>
    <row r="442" spans="1:23">
      <c r="A442" s="54" t="s">
        <v>787</v>
      </c>
      <c r="B442" s="261"/>
      <c r="C442" s="262"/>
      <c r="D442" s="262"/>
      <c r="E442" s="262"/>
      <c r="F442" s="262"/>
      <c r="G442" s="262"/>
      <c r="H442" s="263">
        <v>2.52683423014697E-3</v>
      </c>
      <c r="I442" s="265">
        <v>2.1940062649167999E-3</v>
      </c>
      <c r="J442" s="266">
        <v>2.51764761213478E-3</v>
      </c>
      <c r="L442" s="12"/>
      <c r="M442" s="12"/>
      <c r="N442" s="12"/>
      <c r="O442" s="12"/>
      <c r="P442" s="12"/>
      <c r="Q442" s="12"/>
      <c r="R442" s="12"/>
      <c r="S442" s="12"/>
      <c r="T442" s="12"/>
      <c r="U442" s="12"/>
      <c r="V442" s="12"/>
      <c r="W442" s="12"/>
    </row>
    <row r="443" spans="1:23">
      <c r="A443" s="54" t="s">
        <v>786</v>
      </c>
      <c r="B443" s="261"/>
      <c r="C443" s="262"/>
      <c r="D443" s="262"/>
      <c r="E443" s="262"/>
      <c r="F443" s="262"/>
      <c r="G443" s="262"/>
      <c r="H443" s="263">
        <v>3.2762162067568701E-3</v>
      </c>
      <c r="I443" s="265">
        <v>2.3778684488622399E-3</v>
      </c>
      <c r="J443" s="266">
        <v>3.2755126687230201E-3</v>
      </c>
      <c r="L443" s="12"/>
      <c r="M443" s="12"/>
      <c r="N443" s="12"/>
      <c r="O443" s="12"/>
      <c r="P443" s="12"/>
      <c r="Q443" s="12"/>
      <c r="R443" s="12"/>
      <c r="S443" s="12"/>
      <c r="T443" s="12"/>
      <c r="U443" s="12"/>
      <c r="V443" s="12"/>
      <c r="W443" s="12"/>
    </row>
    <row r="444" spans="1:23">
      <c r="A444" s="54" t="s">
        <v>785</v>
      </c>
      <c r="B444" s="261"/>
      <c r="C444" s="262"/>
      <c r="D444" s="262"/>
      <c r="E444" s="262"/>
      <c r="F444" s="262"/>
      <c r="G444" s="262"/>
      <c r="H444" s="263">
        <v>3.1597577498083699E-3</v>
      </c>
      <c r="I444" s="265">
        <v>2.5337748854205801E-3</v>
      </c>
      <c r="J444" s="266">
        <v>3.1767190528466101E-3</v>
      </c>
      <c r="L444" s="12"/>
      <c r="M444" s="12"/>
      <c r="N444" s="12"/>
      <c r="O444" s="12"/>
      <c r="P444" s="12"/>
      <c r="Q444" s="12"/>
      <c r="R444" s="12"/>
      <c r="S444" s="12"/>
      <c r="T444" s="12"/>
      <c r="U444" s="12"/>
      <c r="V444" s="12"/>
      <c r="W444" s="12"/>
    </row>
    <row r="445" spans="1:23">
      <c r="A445" s="54" t="s">
        <v>784</v>
      </c>
      <c r="B445" s="261"/>
      <c r="C445" s="262"/>
      <c r="D445" s="262"/>
      <c r="E445" s="262"/>
      <c r="F445" s="262"/>
      <c r="G445" s="262"/>
      <c r="H445" s="263">
        <v>2.7223119419730502E-3</v>
      </c>
      <c r="I445" s="265">
        <v>2.3031998344175699E-3</v>
      </c>
      <c r="J445" s="266">
        <v>2.7388017567505502E-3</v>
      </c>
      <c r="L445" s="12"/>
      <c r="M445" s="12"/>
      <c r="N445" s="12"/>
      <c r="O445" s="12"/>
      <c r="P445" s="12"/>
      <c r="Q445" s="12"/>
      <c r="R445" s="12"/>
      <c r="S445" s="12"/>
      <c r="T445" s="12"/>
      <c r="U445" s="12"/>
      <c r="V445" s="12"/>
      <c r="W445" s="12"/>
    </row>
    <row r="446" spans="1:23">
      <c r="A446" s="54" t="s">
        <v>783</v>
      </c>
      <c r="B446" s="261"/>
      <c r="C446" s="262"/>
      <c r="D446" s="262"/>
      <c r="E446" s="262"/>
      <c r="F446" s="262"/>
      <c r="G446" s="262"/>
      <c r="H446" s="263">
        <v>2.79177469613905E-3</v>
      </c>
      <c r="I446" s="265">
        <v>2.2391838205153801E-3</v>
      </c>
      <c r="J446" s="266">
        <v>2.8070103497264101E-3</v>
      </c>
      <c r="L446" s="12"/>
      <c r="M446" s="12"/>
      <c r="N446" s="12"/>
      <c r="O446" s="12"/>
      <c r="P446" s="12"/>
      <c r="Q446" s="12"/>
      <c r="R446" s="12"/>
      <c r="S446" s="12"/>
      <c r="T446" s="12"/>
      <c r="U446" s="12"/>
      <c r="V446" s="12"/>
      <c r="W446" s="12"/>
    </row>
    <row r="447" spans="1:23">
      <c r="A447" s="54" t="s">
        <v>782</v>
      </c>
      <c r="B447" s="261"/>
      <c r="C447" s="262"/>
      <c r="D447" s="262"/>
      <c r="E447" s="262"/>
      <c r="F447" s="262"/>
      <c r="G447" s="262"/>
      <c r="H447" s="263">
        <v>2.4163782555950701E-3</v>
      </c>
      <c r="I447" s="265">
        <v>2.0134109835715898E-3</v>
      </c>
      <c r="J447" s="266">
        <v>2.4275555036329601E-3</v>
      </c>
      <c r="L447" s="12"/>
      <c r="M447" s="12"/>
      <c r="N447" s="12"/>
      <c r="O447" s="12"/>
      <c r="P447" s="12"/>
      <c r="Q447" s="12"/>
      <c r="R447" s="12"/>
      <c r="S447" s="12"/>
      <c r="T447" s="12"/>
      <c r="U447" s="12"/>
      <c r="V447" s="12"/>
      <c r="W447" s="12"/>
    </row>
    <row r="448" spans="1:23">
      <c r="A448" s="54" t="s">
        <v>781</v>
      </c>
      <c r="B448" s="261"/>
      <c r="C448" s="262"/>
      <c r="D448" s="262"/>
      <c r="E448" s="262"/>
      <c r="F448" s="262"/>
      <c r="G448" s="262"/>
      <c r="H448" s="263">
        <v>3.35929051037006E-3</v>
      </c>
      <c r="I448" s="265">
        <v>2.3362341846532202E-3</v>
      </c>
      <c r="J448" s="266">
        <v>3.39150941443817E-3</v>
      </c>
      <c r="L448" s="12"/>
      <c r="M448" s="12"/>
      <c r="N448" s="12"/>
      <c r="O448" s="12"/>
      <c r="P448" s="12"/>
      <c r="Q448" s="12"/>
      <c r="R448" s="12"/>
      <c r="S448" s="12"/>
      <c r="T448" s="12"/>
      <c r="U448" s="12"/>
      <c r="V448" s="12"/>
      <c r="W448" s="12"/>
    </row>
    <row r="449" spans="1:23">
      <c r="A449" s="54" t="s">
        <v>780</v>
      </c>
      <c r="B449" s="261"/>
      <c r="C449" s="262"/>
      <c r="D449" s="262"/>
      <c r="E449" s="262"/>
      <c r="F449" s="262"/>
      <c r="G449" s="262"/>
      <c r="H449" s="263">
        <v>2.8789210458239302E-3</v>
      </c>
      <c r="I449" s="265">
        <v>2.1518689349864901E-3</v>
      </c>
      <c r="J449" s="266">
        <v>2.9072447136252E-3</v>
      </c>
      <c r="L449" s="12"/>
      <c r="M449" s="12"/>
      <c r="N449" s="12"/>
      <c r="O449" s="12"/>
      <c r="P449" s="12"/>
      <c r="Q449" s="12"/>
      <c r="R449" s="12"/>
      <c r="S449" s="12"/>
      <c r="T449" s="12"/>
      <c r="U449" s="12"/>
      <c r="V449" s="12"/>
      <c r="W449" s="12"/>
    </row>
    <row r="450" spans="1:23">
      <c r="A450" s="54" t="s">
        <v>779</v>
      </c>
      <c r="B450" s="261"/>
      <c r="C450" s="262"/>
      <c r="D450" s="262"/>
      <c r="E450" s="262"/>
      <c r="F450" s="262"/>
      <c r="G450" s="262"/>
      <c r="H450" s="263">
        <v>2.6779497422560199E-3</v>
      </c>
      <c r="I450" s="265">
        <v>2.1863272941508899E-3</v>
      </c>
      <c r="J450" s="266">
        <v>2.7093850671923098E-3</v>
      </c>
      <c r="L450" s="12"/>
      <c r="M450" s="12"/>
      <c r="N450" s="12"/>
      <c r="O450" s="12"/>
      <c r="P450" s="12"/>
      <c r="Q450" s="12"/>
      <c r="R450" s="12"/>
      <c r="S450" s="12"/>
      <c r="T450" s="12"/>
      <c r="U450" s="12"/>
      <c r="V450" s="12"/>
      <c r="W450" s="12"/>
    </row>
    <row r="451" spans="1:23">
      <c r="A451" s="54" t="s">
        <v>778</v>
      </c>
      <c r="B451" s="261"/>
      <c r="C451" s="262"/>
      <c r="D451" s="262"/>
      <c r="E451" s="262"/>
      <c r="F451" s="262"/>
      <c r="G451" s="262"/>
      <c r="H451" s="263">
        <v>2.4786225710717001E-3</v>
      </c>
      <c r="I451" s="265">
        <v>2.04119684127416E-3</v>
      </c>
      <c r="J451" s="266">
        <v>2.5043664401611801E-3</v>
      </c>
      <c r="L451" s="12"/>
      <c r="M451" s="12"/>
      <c r="N451" s="12"/>
      <c r="O451" s="12"/>
      <c r="P451" s="12"/>
      <c r="Q451" s="12"/>
      <c r="R451" s="12"/>
      <c r="S451" s="12"/>
      <c r="T451" s="12"/>
      <c r="U451" s="12"/>
      <c r="V451" s="12"/>
      <c r="W451" s="12"/>
    </row>
    <row r="452" spans="1:23">
      <c r="A452" s="54" t="s">
        <v>777</v>
      </c>
      <c r="B452" s="261"/>
      <c r="C452" s="262"/>
      <c r="D452" s="262"/>
      <c r="E452" s="262"/>
      <c r="F452" s="262"/>
      <c r="G452" s="262"/>
      <c r="H452" s="263">
        <v>2.2451541832181699E-3</v>
      </c>
      <c r="I452" s="265">
        <v>1.8480551411092601E-3</v>
      </c>
      <c r="J452" s="266">
        <v>2.2686440685203099E-3</v>
      </c>
      <c r="L452" s="12"/>
      <c r="M452" s="12"/>
      <c r="N452" s="12"/>
      <c r="O452" s="12"/>
      <c r="P452" s="12"/>
      <c r="Q452" s="12"/>
      <c r="R452" s="12"/>
      <c r="S452" s="12"/>
      <c r="T452" s="12"/>
      <c r="U452" s="12"/>
      <c r="V452" s="12"/>
      <c r="W452" s="12"/>
    </row>
    <row r="453" spans="1:23">
      <c r="A453" s="54" t="s">
        <v>776</v>
      </c>
      <c r="B453" s="261"/>
      <c r="C453" s="262"/>
      <c r="D453" s="262"/>
      <c r="E453" s="262"/>
      <c r="F453" s="262"/>
      <c r="G453" s="262"/>
      <c r="H453" s="263">
        <v>2.1688930470209699E-3</v>
      </c>
      <c r="I453" s="265">
        <v>1.6947141188742301E-3</v>
      </c>
      <c r="J453" s="266">
        <v>2.1948006650159401E-3</v>
      </c>
      <c r="L453" s="12"/>
      <c r="M453" s="12"/>
      <c r="N453" s="12"/>
      <c r="O453" s="12"/>
      <c r="P453" s="12"/>
      <c r="Q453" s="12"/>
      <c r="R453" s="12"/>
      <c r="S453" s="12"/>
      <c r="T453" s="12"/>
      <c r="U453" s="12"/>
      <c r="V453" s="12"/>
      <c r="W453" s="12"/>
    </row>
    <row r="454" spans="1:23">
      <c r="A454" s="54" t="s">
        <v>775</v>
      </c>
      <c r="B454" s="261"/>
      <c r="C454" s="262"/>
      <c r="D454" s="262"/>
      <c r="E454" s="262"/>
      <c r="F454" s="262"/>
      <c r="G454" s="262"/>
      <c r="H454" s="263">
        <v>1.9118131635643099E-3</v>
      </c>
      <c r="I454" s="265">
        <v>1.5309075362862699E-3</v>
      </c>
      <c r="J454" s="266">
        <v>1.9321662083394101E-3</v>
      </c>
      <c r="L454" s="12"/>
      <c r="M454" s="12"/>
      <c r="N454" s="12"/>
      <c r="O454" s="12"/>
      <c r="P454" s="12"/>
      <c r="Q454" s="12"/>
      <c r="R454" s="12"/>
      <c r="S454" s="12"/>
      <c r="T454" s="12"/>
      <c r="U454" s="12"/>
      <c r="V454" s="12"/>
      <c r="W454" s="12"/>
    </row>
    <row r="455" spans="1:23">
      <c r="A455" s="54" t="s">
        <v>774</v>
      </c>
      <c r="B455" s="261"/>
      <c r="C455" s="262"/>
      <c r="D455" s="262"/>
      <c r="E455" s="262"/>
      <c r="F455" s="262"/>
      <c r="G455" s="262"/>
      <c r="H455" s="263">
        <v>1.78902333232356E-3</v>
      </c>
      <c r="I455" s="265">
        <v>1.4239170394181901E-3</v>
      </c>
      <c r="J455" s="266">
        <v>1.8039946334490499E-3</v>
      </c>
      <c r="L455" s="12"/>
      <c r="M455" s="12"/>
      <c r="N455" s="12"/>
      <c r="O455" s="12"/>
      <c r="P455" s="12"/>
      <c r="Q455" s="12"/>
      <c r="R455" s="12"/>
      <c r="S455" s="12"/>
      <c r="T455" s="12"/>
      <c r="U455" s="12"/>
      <c r="V455" s="12"/>
      <c r="W455" s="12"/>
    </row>
    <row r="456" spans="1:23">
      <c r="A456" s="54" t="s">
        <v>773</v>
      </c>
      <c r="B456" s="261"/>
      <c r="C456" s="262"/>
      <c r="D456" s="262"/>
      <c r="E456" s="262"/>
      <c r="F456" s="262"/>
      <c r="G456" s="262"/>
      <c r="H456" s="263">
        <v>1.6049045311723601E-3</v>
      </c>
      <c r="I456" s="265">
        <v>1.2992503655139299E-3</v>
      </c>
      <c r="J456" s="266">
        <v>1.6124903723388E-3</v>
      </c>
      <c r="L456" s="12"/>
      <c r="M456" s="12"/>
      <c r="N456" s="12"/>
      <c r="O456" s="12"/>
      <c r="P456" s="12"/>
      <c r="Q456" s="12"/>
      <c r="R456" s="12"/>
      <c r="S456" s="12"/>
      <c r="T456" s="12"/>
      <c r="U456" s="12"/>
      <c r="V456" s="12"/>
      <c r="W456" s="12"/>
    </row>
    <row r="457" spans="1:23">
      <c r="A457" s="54" t="s">
        <v>772</v>
      </c>
      <c r="B457" s="261"/>
      <c r="C457" s="262"/>
      <c r="D457" s="262"/>
      <c r="E457" s="262"/>
      <c r="F457" s="262"/>
      <c r="G457" s="262"/>
      <c r="H457" s="263">
        <v>1.7045304655859601E-3</v>
      </c>
      <c r="I457" s="265">
        <v>1.33230249682937E-3</v>
      </c>
      <c r="J457" s="266">
        <v>1.7130268306008701E-3</v>
      </c>
      <c r="L457" s="12"/>
      <c r="M457" s="12"/>
      <c r="N457" s="12"/>
      <c r="O457" s="12"/>
      <c r="P457" s="12"/>
      <c r="Q457" s="12"/>
      <c r="R457" s="12"/>
      <c r="S457" s="12"/>
      <c r="T457" s="12"/>
      <c r="U457" s="12"/>
      <c r="V457" s="12"/>
      <c r="W457" s="12"/>
    </row>
    <row r="458" spans="1:23">
      <c r="A458" s="54" t="s">
        <v>771</v>
      </c>
      <c r="B458" s="261"/>
      <c r="C458" s="262"/>
      <c r="D458" s="262"/>
      <c r="E458" s="262"/>
      <c r="F458" s="262"/>
      <c r="G458" s="262"/>
      <c r="H458" s="263">
        <v>1.5626869533696701E-3</v>
      </c>
      <c r="I458" s="265">
        <v>1.3215287266048E-3</v>
      </c>
      <c r="J458" s="266">
        <v>1.5651133617350301E-3</v>
      </c>
      <c r="L458" s="12"/>
      <c r="M458" s="12"/>
      <c r="N458" s="12"/>
      <c r="O458" s="12"/>
      <c r="P458" s="12"/>
      <c r="Q458" s="12"/>
      <c r="R458" s="12"/>
      <c r="S458" s="12"/>
      <c r="T458" s="12"/>
      <c r="U458" s="12"/>
      <c r="V458" s="12"/>
      <c r="W458" s="12"/>
    </row>
    <row r="459" spans="1:23">
      <c r="A459" s="54" t="s">
        <v>770</v>
      </c>
      <c r="B459" s="261"/>
      <c r="C459" s="262"/>
      <c r="D459" s="262"/>
      <c r="E459" s="262"/>
      <c r="F459" s="262"/>
      <c r="G459" s="262"/>
      <c r="H459" s="263">
        <v>1.4885591504352699E-3</v>
      </c>
      <c r="I459" s="265">
        <v>1.21414643240413E-3</v>
      </c>
      <c r="J459" s="266">
        <v>1.4896802994653401E-3</v>
      </c>
      <c r="L459" s="12"/>
      <c r="M459" s="12"/>
      <c r="N459" s="12"/>
      <c r="O459" s="12"/>
      <c r="P459" s="12"/>
      <c r="Q459" s="12"/>
      <c r="R459" s="12"/>
      <c r="S459" s="12"/>
      <c r="T459" s="12"/>
      <c r="U459" s="12"/>
      <c r="V459" s="12"/>
      <c r="W459" s="12"/>
    </row>
    <row r="460" spans="1:23">
      <c r="A460" s="54" t="s">
        <v>769</v>
      </c>
      <c r="B460" s="261"/>
      <c r="C460" s="262"/>
      <c r="D460" s="262"/>
      <c r="E460" s="262"/>
      <c r="F460" s="262"/>
      <c r="G460" s="262"/>
      <c r="H460" s="263">
        <v>1.3613565189672899E-3</v>
      </c>
      <c r="I460" s="265">
        <v>1.13211315071683E-3</v>
      </c>
      <c r="J460" s="266">
        <v>1.35815118512418E-3</v>
      </c>
      <c r="L460" s="12"/>
      <c r="M460" s="12"/>
      <c r="N460" s="12"/>
      <c r="O460" s="12"/>
      <c r="P460" s="12"/>
      <c r="Q460" s="12"/>
      <c r="R460" s="12"/>
      <c r="S460" s="12"/>
      <c r="T460" s="12"/>
      <c r="U460" s="12"/>
      <c r="V460" s="12"/>
      <c r="W460" s="12"/>
    </row>
    <row r="461" spans="1:23">
      <c r="A461" s="54" t="s">
        <v>768</v>
      </c>
      <c r="B461" s="261"/>
      <c r="C461" s="262"/>
      <c r="D461" s="262"/>
      <c r="E461" s="262"/>
      <c r="F461" s="262"/>
      <c r="G461" s="262"/>
      <c r="H461" s="263">
        <v>1.28119446277465E-3</v>
      </c>
      <c r="I461" s="265">
        <v>1.1145052290859501E-3</v>
      </c>
      <c r="J461" s="266">
        <v>1.27656179447765E-3</v>
      </c>
      <c r="L461" s="12"/>
      <c r="M461" s="12"/>
      <c r="N461" s="12"/>
      <c r="O461" s="12"/>
      <c r="P461" s="12"/>
      <c r="Q461" s="12"/>
      <c r="R461" s="12"/>
      <c r="S461" s="12"/>
      <c r="T461" s="12"/>
      <c r="U461" s="12"/>
      <c r="V461" s="12"/>
      <c r="W461" s="12"/>
    </row>
    <row r="462" spans="1:23">
      <c r="A462" s="54" t="s">
        <v>767</v>
      </c>
      <c r="B462" s="261"/>
      <c r="C462" s="262"/>
      <c r="D462" s="262"/>
      <c r="E462" s="262"/>
      <c r="F462" s="262"/>
      <c r="G462" s="262"/>
      <c r="H462" s="263">
        <v>1.22787083988445E-3</v>
      </c>
      <c r="I462" s="265">
        <v>1.03064132427757E-3</v>
      </c>
      <c r="J462" s="266">
        <v>1.22144150207571E-3</v>
      </c>
      <c r="L462" s="12"/>
      <c r="M462" s="12"/>
      <c r="N462" s="12"/>
      <c r="O462" s="12"/>
      <c r="P462" s="12"/>
      <c r="Q462" s="12"/>
      <c r="R462" s="12"/>
      <c r="S462" s="12"/>
      <c r="T462" s="12"/>
      <c r="U462" s="12"/>
      <c r="V462" s="12"/>
      <c r="W462" s="12"/>
    </row>
    <row r="463" spans="1:23">
      <c r="A463" s="54" t="s">
        <v>766</v>
      </c>
      <c r="B463" s="261"/>
      <c r="C463" s="262"/>
      <c r="D463" s="262"/>
      <c r="E463" s="262"/>
      <c r="F463" s="262"/>
      <c r="G463" s="262"/>
      <c r="H463" s="263">
        <v>1.1350207836638699E-3</v>
      </c>
      <c r="I463" s="265">
        <v>9.5232686550716505E-4</v>
      </c>
      <c r="J463" s="266">
        <v>1.12476915846727E-3</v>
      </c>
      <c r="L463" s="12"/>
      <c r="M463" s="12"/>
      <c r="N463" s="12"/>
      <c r="O463" s="12"/>
      <c r="P463" s="12"/>
      <c r="Q463" s="12"/>
      <c r="R463" s="12"/>
      <c r="S463" s="12"/>
      <c r="T463" s="12"/>
      <c r="U463" s="12"/>
      <c r="V463" s="12"/>
      <c r="W463" s="12"/>
    </row>
    <row r="464" spans="1:23">
      <c r="A464" s="54" t="s">
        <v>765</v>
      </c>
      <c r="B464" s="261"/>
      <c r="C464" s="262"/>
      <c r="D464" s="262"/>
      <c r="E464" s="262"/>
      <c r="F464" s="262"/>
      <c r="G464" s="262"/>
      <c r="H464" s="263">
        <v>1.0622570574198699E-3</v>
      </c>
      <c r="I464" s="265">
        <v>8.9171558652141104E-4</v>
      </c>
      <c r="J464" s="266">
        <v>1.0497822736906901E-3</v>
      </c>
      <c r="L464" s="12"/>
      <c r="M464" s="12"/>
      <c r="N464" s="12"/>
      <c r="O464" s="12"/>
      <c r="P464" s="12"/>
      <c r="Q464" s="12"/>
      <c r="R464" s="12"/>
      <c r="S464" s="12"/>
      <c r="T464" s="12"/>
      <c r="U464" s="12"/>
      <c r="V464" s="12"/>
      <c r="W464" s="12"/>
    </row>
    <row r="465" spans="1:23">
      <c r="A465" s="54" t="s">
        <v>764</v>
      </c>
      <c r="B465" s="261"/>
      <c r="C465" s="262"/>
      <c r="D465" s="262"/>
      <c r="E465" s="262"/>
      <c r="F465" s="262"/>
      <c r="G465" s="262"/>
      <c r="H465" s="263">
        <v>9.9120850425808292E-4</v>
      </c>
      <c r="I465" s="265">
        <v>8.3098543001563498E-4</v>
      </c>
      <c r="J465" s="266">
        <v>9.7548759553119199E-4</v>
      </c>
      <c r="L465" s="12"/>
      <c r="M465" s="12"/>
      <c r="N465" s="12"/>
      <c r="O465" s="12"/>
      <c r="P465" s="12"/>
      <c r="Q465" s="12"/>
      <c r="R465" s="12"/>
      <c r="S465" s="12"/>
      <c r="T465" s="12"/>
      <c r="U465" s="12"/>
      <c r="V465" s="12"/>
      <c r="W465" s="12"/>
    </row>
    <row r="466" spans="1:23">
      <c r="A466" s="54" t="s">
        <v>763</v>
      </c>
      <c r="B466" s="261"/>
      <c r="C466" s="262"/>
      <c r="D466" s="262"/>
      <c r="E466" s="262"/>
      <c r="F466" s="262"/>
      <c r="G466" s="262"/>
      <c r="H466" s="263">
        <v>9.4570599842515204E-4</v>
      </c>
      <c r="I466" s="265">
        <v>7.7813103908112196E-4</v>
      </c>
      <c r="J466" s="266">
        <v>9.2689028323612605E-4</v>
      </c>
      <c r="L466" s="12"/>
      <c r="M466" s="12"/>
      <c r="N466" s="12"/>
      <c r="O466" s="12"/>
      <c r="P466" s="12"/>
      <c r="Q466" s="12"/>
      <c r="R466" s="12"/>
      <c r="S466" s="12"/>
      <c r="T466" s="12"/>
      <c r="U466" s="12"/>
      <c r="V466" s="12"/>
      <c r="W466" s="12"/>
    </row>
    <row r="467" spans="1:23">
      <c r="A467" s="54" t="s">
        <v>762</v>
      </c>
      <c r="B467" s="261"/>
      <c r="C467" s="262"/>
      <c r="D467" s="262"/>
      <c r="E467" s="262"/>
      <c r="F467" s="262"/>
      <c r="G467" s="262"/>
      <c r="H467" s="263">
        <v>9.1145043394703397E-4</v>
      </c>
      <c r="I467" s="265">
        <v>7.6820235469189397E-4</v>
      </c>
      <c r="J467" s="266">
        <v>8.9170379239420698E-4</v>
      </c>
      <c r="L467" s="12"/>
      <c r="M467" s="12"/>
      <c r="N467" s="12"/>
      <c r="O467" s="12"/>
      <c r="P467" s="12"/>
      <c r="Q467" s="12"/>
      <c r="R467" s="12"/>
      <c r="S467" s="12"/>
      <c r="T467" s="12"/>
      <c r="U467" s="12"/>
      <c r="V467" s="12"/>
      <c r="W467" s="12"/>
    </row>
    <row r="468" spans="1:23">
      <c r="A468" s="54" t="s">
        <v>761</v>
      </c>
      <c r="B468" s="261"/>
      <c r="C468" s="262"/>
      <c r="D468" s="262"/>
      <c r="E468" s="262"/>
      <c r="F468" s="262"/>
      <c r="G468" s="262"/>
      <c r="H468" s="263">
        <v>8.8998061504077597E-4</v>
      </c>
      <c r="I468" s="265">
        <v>9.14114988348352E-4</v>
      </c>
      <c r="J468" s="266">
        <v>8.6863382501107904E-4</v>
      </c>
      <c r="L468" s="12"/>
      <c r="M468" s="12"/>
      <c r="N468" s="12"/>
      <c r="O468" s="12"/>
      <c r="P468" s="12"/>
      <c r="Q468" s="12"/>
      <c r="R468" s="12"/>
      <c r="S468" s="12"/>
      <c r="T468" s="12"/>
      <c r="U468" s="12"/>
      <c r="V468" s="12"/>
      <c r="W468" s="12"/>
    </row>
    <row r="469" spans="1:23">
      <c r="A469" s="54" t="s">
        <v>760</v>
      </c>
      <c r="B469" s="261"/>
      <c r="C469" s="262"/>
      <c r="D469" s="262"/>
      <c r="E469" s="262"/>
      <c r="F469" s="262"/>
      <c r="G469" s="262"/>
      <c r="H469" s="263">
        <v>8.9199898779264701E-4</v>
      </c>
      <c r="I469" s="265">
        <v>8.5070933679786504E-4</v>
      </c>
      <c r="J469" s="266">
        <v>8.6822058178134896E-4</v>
      </c>
      <c r="L469" s="12"/>
      <c r="M469" s="12"/>
      <c r="N469" s="12"/>
      <c r="O469" s="12"/>
      <c r="P469" s="12"/>
      <c r="Q469" s="12"/>
      <c r="R469" s="12"/>
      <c r="S469" s="12"/>
      <c r="T469" s="12"/>
      <c r="U469" s="12"/>
      <c r="V469" s="12"/>
      <c r="W469" s="12"/>
    </row>
    <row r="470" spans="1:23">
      <c r="A470" s="54" t="s">
        <v>759</v>
      </c>
      <c r="B470" s="261"/>
      <c r="C470" s="262"/>
      <c r="D470" s="262"/>
      <c r="E470" s="262"/>
      <c r="F470" s="262"/>
      <c r="G470" s="262"/>
      <c r="H470" s="263">
        <v>9.2618571123508498E-4</v>
      </c>
      <c r="I470" s="265">
        <v>8.1027870807212903E-4</v>
      </c>
      <c r="J470" s="266">
        <v>9.0199461614746696E-4</v>
      </c>
      <c r="L470" s="12"/>
      <c r="M470" s="12"/>
      <c r="N470" s="12"/>
      <c r="O470" s="12"/>
      <c r="P470" s="12"/>
      <c r="Q470" s="12"/>
      <c r="R470" s="12"/>
      <c r="S470" s="12"/>
      <c r="T470" s="12"/>
      <c r="U470" s="12"/>
      <c r="V470" s="12"/>
      <c r="W470" s="12"/>
    </row>
    <row r="471" spans="1:23">
      <c r="A471" s="54" t="s">
        <v>758</v>
      </c>
      <c r="B471" s="261"/>
      <c r="C471" s="262"/>
      <c r="D471" s="262"/>
      <c r="E471" s="262"/>
      <c r="F471" s="262"/>
      <c r="G471" s="262"/>
      <c r="H471" s="263">
        <v>8.8080650150968299E-4</v>
      </c>
      <c r="I471" s="265">
        <v>7.7396398468195296E-4</v>
      </c>
      <c r="J471" s="266">
        <v>8.5505923877952504E-4</v>
      </c>
      <c r="L471" s="12"/>
      <c r="M471" s="12"/>
      <c r="N471" s="12"/>
      <c r="O471" s="12"/>
      <c r="P471" s="12"/>
      <c r="Q471" s="12"/>
      <c r="R471" s="12"/>
      <c r="S471" s="12"/>
      <c r="T471" s="12"/>
      <c r="U471" s="12"/>
      <c r="V471" s="12"/>
      <c r="W471" s="12"/>
    </row>
    <row r="472" spans="1:23">
      <c r="A472" s="54" t="s">
        <v>757</v>
      </c>
      <c r="B472" s="261"/>
      <c r="C472" s="262"/>
      <c r="D472" s="262"/>
      <c r="E472" s="262"/>
      <c r="F472" s="262"/>
      <c r="G472" s="262"/>
      <c r="H472" s="263">
        <v>8.4628790079376102E-4</v>
      </c>
      <c r="I472" s="265">
        <v>7.32524501957227E-4</v>
      </c>
      <c r="J472" s="266">
        <v>8.1885878326007702E-4</v>
      </c>
      <c r="L472" s="12"/>
      <c r="M472" s="12"/>
      <c r="N472" s="12"/>
      <c r="O472" s="12"/>
      <c r="P472" s="12"/>
      <c r="Q472" s="12"/>
      <c r="R472" s="12"/>
      <c r="S472" s="12"/>
      <c r="T472" s="12"/>
      <c r="U472" s="12"/>
      <c r="V472" s="12"/>
      <c r="W472" s="12"/>
    </row>
    <row r="473" spans="1:23">
      <c r="A473" s="54" t="s">
        <v>756</v>
      </c>
      <c r="B473" s="261"/>
      <c r="C473" s="262"/>
      <c r="D473" s="262"/>
      <c r="E473" s="262"/>
      <c r="F473" s="262"/>
      <c r="G473" s="262"/>
      <c r="H473" s="263">
        <v>8.1371697151600396E-4</v>
      </c>
      <c r="I473" s="265">
        <v>6.9339610318889199E-4</v>
      </c>
      <c r="J473" s="266">
        <v>7.8496072698994895E-4</v>
      </c>
      <c r="L473" s="12"/>
      <c r="M473" s="12"/>
      <c r="N473" s="12"/>
      <c r="O473" s="12"/>
      <c r="P473" s="12"/>
      <c r="Q473" s="12"/>
      <c r="R473" s="12"/>
      <c r="S473" s="12"/>
      <c r="T473" s="12"/>
      <c r="U473" s="12"/>
      <c r="V473" s="12"/>
      <c r="W473" s="12"/>
    </row>
    <row r="474" spans="1:23">
      <c r="A474" s="54" t="s">
        <v>755</v>
      </c>
      <c r="B474" s="261"/>
      <c r="C474" s="262"/>
      <c r="D474" s="262"/>
      <c r="E474" s="262"/>
      <c r="F474" s="262"/>
      <c r="G474" s="262"/>
      <c r="H474" s="263">
        <v>8.9444248522374504E-4</v>
      </c>
      <c r="I474" s="265">
        <v>7.6982215729532897E-4</v>
      </c>
      <c r="J474" s="266">
        <v>8.6553286441919E-4</v>
      </c>
      <c r="L474" s="12"/>
      <c r="M474" s="12"/>
      <c r="N474" s="12"/>
      <c r="O474" s="12"/>
      <c r="P474" s="12"/>
      <c r="Q474" s="12"/>
      <c r="R474" s="12"/>
      <c r="S474" s="12"/>
      <c r="T474" s="12"/>
      <c r="U474" s="12"/>
      <c r="V474" s="12"/>
      <c r="W474" s="12"/>
    </row>
    <row r="475" spans="1:23">
      <c r="A475" s="54" t="s">
        <v>754</v>
      </c>
      <c r="B475" s="261"/>
      <c r="C475" s="262"/>
      <c r="D475" s="262"/>
      <c r="E475" s="262"/>
      <c r="F475" s="262"/>
      <c r="G475" s="262"/>
      <c r="H475" s="263">
        <v>8.5430565118031201E-4</v>
      </c>
      <c r="I475" s="265">
        <v>7.2618563529076201E-4</v>
      </c>
      <c r="J475" s="266">
        <v>8.2458435073956896E-4</v>
      </c>
      <c r="L475" s="12"/>
      <c r="M475" s="12"/>
      <c r="N475" s="12"/>
      <c r="O475" s="12"/>
      <c r="P475" s="12"/>
      <c r="Q475" s="12"/>
      <c r="R475" s="12"/>
      <c r="S475" s="12"/>
      <c r="T475" s="12"/>
      <c r="U475" s="12"/>
      <c r="V475" s="12"/>
      <c r="W475" s="12"/>
    </row>
    <row r="476" spans="1:23">
      <c r="A476" s="54" t="s">
        <v>753</v>
      </c>
      <c r="B476" s="261"/>
      <c r="C476" s="262"/>
      <c r="D476" s="262"/>
      <c r="E476" s="262"/>
      <c r="F476" s="262"/>
      <c r="G476" s="262"/>
      <c r="H476" s="263">
        <v>8.7101406361703203E-4</v>
      </c>
      <c r="I476" s="265">
        <v>6.88249827341412E-4</v>
      </c>
      <c r="J476" s="266">
        <v>8.3867041141494499E-4</v>
      </c>
      <c r="L476" s="12"/>
      <c r="M476" s="12"/>
      <c r="N476" s="12"/>
      <c r="O476" s="12"/>
      <c r="P476" s="12"/>
      <c r="Q476" s="12"/>
      <c r="R476" s="12"/>
      <c r="S476" s="12"/>
      <c r="T476" s="12"/>
      <c r="U476" s="12"/>
      <c r="V476" s="12"/>
      <c r="W476" s="12"/>
    </row>
    <row r="477" spans="1:23">
      <c r="A477" s="54" t="s">
        <v>752</v>
      </c>
      <c r="B477" s="261"/>
      <c r="C477" s="262"/>
      <c r="D477" s="262"/>
      <c r="E477" s="262"/>
      <c r="F477" s="262"/>
      <c r="G477" s="262"/>
      <c r="H477" s="263">
        <v>9.4855660597937196E-4</v>
      </c>
      <c r="I477" s="265">
        <v>6.5733692764534098E-4</v>
      </c>
      <c r="J477" s="266">
        <v>9.1717092570669698E-4</v>
      </c>
      <c r="L477" s="12"/>
      <c r="M477" s="12"/>
      <c r="N477" s="12"/>
      <c r="O477" s="12"/>
      <c r="P477" s="12"/>
      <c r="Q477" s="12"/>
      <c r="R477" s="12"/>
      <c r="S477" s="12"/>
      <c r="T477" s="12"/>
      <c r="U477" s="12"/>
      <c r="V477" s="12"/>
      <c r="W477" s="12"/>
    </row>
    <row r="478" spans="1:23">
      <c r="A478" s="54" t="s">
        <v>751</v>
      </c>
      <c r="B478" s="261"/>
      <c r="C478" s="262"/>
      <c r="D478" s="262"/>
      <c r="E478" s="262"/>
      <c r="F478" s="262"/>
      <c r="G478" s="262"/>
      <c r="H478" s="263">
        <v>9.0877908699501196E-4</v>
      </c>
      <c r="I478" s="265">
        <v>6.4496263427730105E-4</v>
      </c>
      <c r="J478" s="266">
        <v>8.7724600625531401E-4</v>
      </c>
      <c r="L478" s="12"/>
      <c r="M478" s="12"/>
      <c r="N478" s="12"/>
      <c r="O478" s="12"/>
      <c r="P478" s="12"/>
      <c r="Q478" s="12"/>
      <c r="R478" s="12"/>
      <c r="S478" s="12"/>
      <c r="T478" s="12"/>
      <c r="U478" s="12"/>
      <c r="V478" s="12"/>
      <c r="W478" s="12"/>
    </row>
    <row r="479" spans="1:23">
      <c r="A479" s="54" t="s">
        <v>750</v>
      </c>
      <c r="B479" s="261"/>
      <c r="C479" s="262"/>
      <c r="D479" s="262"/>
      <c r="E479" s="262"/>
      <c r="F479" s="262"/>
      <c r="G479" s="262"/>
      <c r="H479" s="263">
        <v>1.2439367648105599E-3</v>
      </c>
      <c r="I479" s="265">
        <v>7.7705958451422302E-4</v>
      </c>
      <c r="J479" s="266">
        <v>1.21052402405119E-3</v>
      </c>
      <c r="L479" s="12"/>
      <c r="M479" s="12"/>
      <c r="N479" s="12"/>
      <c r="O479" s="12"/>
      <c r="P479" s="12"/>
      <c r="Q479" s="12"/>
      <c r="R479" s="12"/>
      <c r="S479" s="12"/>
      <c r="T479" s="12"/>
      <c r="U479" s="12"/>
      <c r="V479" s="12"/>
      <c r="W479" s="12"/>
    </row>
    <row r="480" spans="1:23">
      <c r="A480" s="54" t="s">
        <v>749</v>
      </c>
      <c r="B480" s="261"/>
      <c r="C480" s="262"/>
      <c r="D480" s="262"/>
      <c r="E480" s="262"/>
      <c r="F480" s="262"/>
      <c r="G480" s="262"/>
      <c r="H480" s="263">
        <v>1.1477263078272901E-3</v>
      </c>
      <c r="I480" s="265">
        <v>7.3404655870685403E-4</v>
      </c>
      <c r="J480" s="266">
        <v>1.11564058284746E-3</v>
      </c>
      <c r="L480" s="12"/>
      <c r="M480" s="12"/>
      <c r="N480" s="12"/>
      <c r="O480" s="12"/>
      <c r="P480" s="12"/>
      <c r="Q480" s="12"/>
      <c r="R480" s="12"/>
      <c r="S480" s="12"/>
      <c r="T480" s="12"/>
      <c r="U480" s="12"/>
      <c r="V480" s="12"/>
      <c r="W480" s="12"/>
    </row>
    <row r="481" spans="1:23">
      <c r="A481" s="54" t="s">
        <v>748</v>
      </c>
      <c r="B481" s="261"/>
      <c r="C481" s="262"/>
      <c r="D481" s="262"/>
      <c r="E481" s="262"/>
      <c r="F481" s="262"/>
      <c r="G481" s="262"/>
      <c r="H481" s="263">
        <v>1.11345801545234E-3</v>
      </c>
      <c r="I481" s="265">
        <v>6.9569296264871696E-4</v>
      </c>
      <c r="J481" s="266">
        <v>1.08460291773998E-3</v>
      </c>
      <c r="L481" s="12"/>
      <c r="M481" s="12"/>
      <c r="N481" s="12"/>
      <c r="O481" s="12"/>
      <c r="P481" s="12"/>
      <c r="Q481" s="12"/>
      <c r="R481" s="12"/>
      <c r="S481" s="12"/>
      <c r="T481" s="12"/>
      <c r="U481" s="12"/>
      <c r="V481" s="12"/>
      <c r="W481" s="12"/>
    </row>
    <row r="482" spans="1:23">
      <c r="A482" s="54" t="s">
        <v>747</v>
      </c>
      <c r="B482" s="261"/>
      <c r="C482" s="262"/>
      <c r="D482" s="262"/>
      <c r="E482" s="262"/>
      <c r="F482" s="262"/>
      <c r="G482" s="262"/>
      <c r="H482" s="263">
        <v>1.1247441264003099E-3</v>
      </c>
      <c r="I482" s="265">
        <v>6.8237383734333899E-4</v>
      </c>
      <c r="J482" s="266">
        <v>1.09789517007913E-3</v>
      </c>
      <c r="L482" s="12"/>
      <c r="M482" s="12"/>
      <c r="N482" s="12"/>
      <c r="O482" s="12"/>
      <c r="P482" s="12"/>
      <c r="Q482" s="12"/>
      <c r="R482" s="12"/>
      <c r="S482" s="12"/>
      <c r="T482" s="12"/>
      <c r="U482" s="12"/>
      <c r="V482" s="12"/>
      <c r="W482" s="12"/>
    </row>
    <row r="483" spans="1:23">
      <c r="A483" s="54" t="s">
        <v>746</v>
      </c>
      <c r="B483" s="261"/>
      <c r="C483" s="262"/>
      <c r="D483" s="262"/>
      <c r="E483" s="262"/>
      <c r="F483" s="262"/>
      <c r="G483" s="262"/>
      <c r="H483" s="263">
        <v>1.10593058473001E-3</v>
      </c>
      <c r="I483" s="265">
        <v>6.5504401307851605E-4</v>
      </c>
      <c r="J483" s="266">
        <v>1.0794552220805701E-3</v>
      </c>
      <c r="L483" s="12"/>
      <c r="M483" s="12"/>
      <c r="N483" s="12"/>
      <c r="O483" s="12"/>
      <c r="P483" s="12"/>
      <c r="Q483" s="12"/>
      <c r="R483" s="12"/>
      <c r="S483" s="12"/>
      <c r="T483" s="12"/>
      <c r="U483" s="12"/>
      <c r="V483" s="12"/>
      <c r="W483" s="12"/>
    </row>
    <row r="484" spans="1:23">
      <c r="A484" s="54" t="s">
        <v>745</v>
      </c>
      <c r="B484" s="261"/>
      <c r="C484" s="262"/>
      <c r="D484" s="262"/>
      <c r="E484" s="262"/>
      <c r="F484" s="262"/>
      <c r="G484" s="262"/>
      <c r="H484" s="263">
        <v>1.0405728991518201E-3</v>
      </c>
      <c r="I484" s="265">
        <v>6.5372288785347805E-4</v>
      </c>
      <c r="J484" s="266">
        <v>1.0128192066750101E-3</v>
      </c>
      <c r="L484" s="12"/>
      <c r="M484" s="12"/>
      <c r="N484" s="12"/>
      <c r="O484" s="12"/>
      <c r="P484" s="12"/>
      <c r="Q484" s="12"/>
      <c r="R484" s="12"/>
      <c r="S484" s="12"/>
      <c r="T484" s="12"/>
      <c r="U484" s="12"/>
      <c r="V484" s="12"/>
      <c r="W484" s="12"/>
    </row>
    <row r="485" spans="1:23">
      <c r="A485" s="54" t="s">
        <v>744</v>
      </c>
      <c r="B485" s="261"/>
      <c r="C485" s="262"/>
      <c r="D485" s="262"/>
      <c r="E485" s="262"/>
      <c r="F485" s="262"/>
      <c r="G485" s="262"/>
      <c r="H485" s="263">
        <v>9.7511515002874803E-4</v>
      </c>
      <c r="I485" s="265">
        <v>6.2685624973800997E-4</v>
      </c>
      <c r="J485" s="266">
        <v>9.4689522055044001E-4</v>
      </c>
      <c r="L485" s="12"/>
      <c r="M485" s="12"/>
      <c r="N485" s="12"/>
      <c r="O485" s="12"/>
      <c r="P485" s="12"/>
      <c r="Q485" s="12"/>
      <c r="R485" s="12"/>
      <c r="S485" s="12"/>
      <c r="T485" s="12"/>
      <c r="U485" s="12"/>
      <c r="V485" s="12"/>
      <c r="W485" s="12"/>
    </row>
    <row r="486" spans="1:23">
      <c r="A486" s="54" t="s">
        <v>743</v>
      </c>
      <c r="B486" s="261"/>
      <c r="C486" s="262"/>
      <c r="D486" s="262"/>
      <c r="E486" s="262"/>
      <c r="F486" s="262"/>
      <c r="G486" s="262"/>
      <c r="H486" s="263">
        <v>9.1958157078350601E-4</v>
      </c>
      <c r="I486" s="265">
        <v>7.2932269743208801E-4</v>
      </c>
      <c r="J486" s="266">
        <v>8.9054453272820698E-4</v>
      </c>
      <c r="L486" s="12"/>
      <c r="M486" s="12"/>
      <c r="N486" s="12"/>
      <c r="O486" s="12"/>
      <c r="P486" s="12"/>
      <c r="Q486" s="12"/>
      <c r="R486" s="12"/>
      <c r="S486" s="12"/>
      <c r="T486" s="12"/>
      <c r="U486" s="12"/>
      <c r="V486" s="12"/>
      <c r="W486" s="12"/>
    </row>
    <row r="487" spans="1:23">
      <c r="A487" s="54" t="s">
        <v>742</v>
      </c>
      <c r="B487" s="261"/>
      <c r="C487" s="262"/>
      <c r="D487" s="262"/>
      <c r="E487" s="262"/>
      <c r="F487" s="262"/>
      <c r="G487" s="262"/>
      <c r="H487" s="263">
        <v>9.2261123912376402E-4</v>
      </c>
      <c r="I487" s="265">
        <v>9.2278775227465403E-4</v>
      </c>
      <c r="J487" s="266">
        <v>8.9462544622525002E-4</v>
      </c>
      <c r="L487" s="12"/>
      <c r="M487" s="12"/>
      <c r="N487" s="12"/>
      <c r="O487" s="12"/>
      <c r="P487" s="12"/>
      <c r="Q487" s="12"/>
      <c r="R487" s="12"/>
      <c r="S487" s="12"/>
      <c r="T487" s="12"/>
      <c r="U487" s="12"/>
      <c r="V487" s="12"/>
      <c r="W487" s="12"/>
    </row>
    <row r="488" spans="1:23">
      <c r="A488" s="54" t="s">
        <v>741</v>
      </c>
      <c r="B488" s="261"/>
      <c r="C488" s="262"/>
      <c r="D488" s="262"/>
      <c r="E488" s="262"/>
      <c r="F488" s="262"/>
      <c r="G488" s="262"/>
      <c r="H488" s="263">
        <v>9.7385377540859205E-4</v>
      </c>
      <c r="I488" s="265">
        <v>8.6896834904317698E-4</v>
      </c>
      <c r="J488" s="266">
        <v>9.4444230624172196E-4</v>
      </c>
      <c r="L488" s="12"/>
      <c r="M488" s="12"/>
      <c r="N488" s="12"/>
      <c r="O488" s="12"/>
      <c r="P488" s="12"/>
      <c r="Q488" s="12"/>
      <c r="R488" s="12"/>
      <c r="S488" s="12"/>
      <c r="T488" s="12"/>
      <c r="U488" s="12"/>
      <c r="V488" s="12"/>
      <c r="W488" s="12"/>
    </row>
    <row r="489" spans="1:23">
      <c r="A489" s="54" t="s">
        <v>740</v>
      </c>
      <c r="B489" s="261"/>
      <c r="C489" s="262"/>
      <c r="D489" s="262"/>
      <c r="E489" s="262"/>
      <c r="F489" s="262"/>
      <c r="G489" s="262"/>
      <c r="H489" s="263">
        <v>9.49502658768276E-4</v>
      </c>
      <c r="I489" s="265">
        <v>8.2512021709551695E-4</v>
      </c>
      <c r="J489" s="266">
        <v>9.19258426232526E-4</v>
      </c>
      <c r="L489" s="12"/>
      <c r="M489" s="12"/>
      <c r="N489" s="12"/>
      <c r="O489" s="12"/>
      <c r="P489" s="12"/>
      <c r="Q489" s="12"/>
      <c r="R489" s="12"/>
      <c r="S489" s="12"/>
      <c r="T489" s="12"/>
      <c r="U489" s="12"/>
      <c r="V489" s="12"/>
      <c r="W489" s="12"/>
    </row>
    <row r="490" spans="1:23">
      <c r="A490" s="54" t="s">
        <v>739</v>
      </c>
      <c r="B490" s="261"/>
      <c r="C490" s="262"/>
      <c r="D490" s="262"/>
      <c r="E490" s="262"/>
      <c r="F490" s="262"/>
      <c r="G490" s="262"/>
      <c r="H490" s="263">
        <v>1.3107974966271999E-3</v>
      </c>
      <c r="I490" s="265">
        <v>9.0614538849112796E-4</v>
      </c>
      <c r="J490" s="266">
        <v>1.28091181439202E-3</v>
      </c>
      <c r="L490" s="12"/>
      <c r="M490" s="12"/>
      <c r="N490" s="12"/>
      <c r="O490" s="12"/>
      <c r="P490" s="12"/>
      <c r="Q490" s="12"/>
      <c r="R490" s="12"/>
      <c r="S490" s="12"/>
      <c r="T490" s="12"/>
      <c r="U490" s="12"/>
      <c r="V490" s="12"/>
      <c r="W490" s="12"/>
    </row>
    <row r="491" spans="1:23">
      <c r="A491" s="54" t="s">
        <v>738</v>
      </c>
      <c r="B491" s="261"/>
      <c r="C491" s="262"/>
      <c r="D491" s="262"/>
      <c r="E491" s="262"/>
      <c r="F491" s="262"/>
      <c r="G491" s="262"/>
      <c r="H491" s="263">
        <v>1.2615222881951201E-3</v>
      </c>
      <c r="I491" s="265">
        <v>9.0513559507037801E-4</v>
      </c>
      <c r="J491" s="266">
        <v>1.2319992199891501E-3</v>
      </c>
      <c r="L491" s="12"/>
      <c r="M491" s="12"/>
      <c r="N491" s="12"/>
      <c r="O491" s="12"/>
      <c r="P491" s="12"/>
      <c r="Q491" s="12"/>
      <c r="R491" s="12"/>
      <c r="S491" s="12"/>
      <c r="T491" s="12"/>
      <c r="U491" s="12"/>
      <c r="V491" s="12"/>
      <c r="W491" s="12"/>
    </row>
    <row r="492" spans="1:23">
      <c r="A492" s="54" t="s">
        <v>737</v>
      </c>
      <c r="B492" s="261"/>
      <c r="C492" s="262"/>
      <c r="D492" s="262"/>
      <c r="E492" s="262"/>
      <c r="F492" s="262"/>
      <c r="G492" s="262"/>
      <c r="H492" s="263">
        <v>1.2053401800727101E-3</v>
      </c>
      <c r="I492" s="265">
        <v>8.4512590137112299E-4</v>
      </c>
      <c r="J492" s="266">
        <v>1.1768905508876899E-3</v>
      </c>
      <c r="L492" s="12"/>
      <c r="M492" s="12"/>
      <c r="N492" s="12"/>
      <c r="O492" s="12"/>
      <c r="P492" s="12"/>
      <c r="Q492" s="12"/>
      <c r="R492" s="12"/>
      <c r="S492" s="12"/>
      <c r="T492" s="12"/>
      <c r="U492" s="12"/>
      <c r="V492" s="12"/>
      <c r="W492" s="12"/>
    </row>
    <row r="493" spans="1:23">
      <c r="A493" s="54" t="s">
        <v>736</v>
      </c>
      <c r="B493" s="261"/>
      <c r="C493" s="262"/>
      <c r="D493" s="262"/>
      <c r="E493" s="262"/>
      <c r="F493" s="262"/>
      <c r="G493" s="262"/>
      <c r="H493" s="263">
        <v>1.9542093612644599E-3</v>
      </c>
      <c r="I493" s="265">
        <v>1.7290989016111799E-3</v>
      </c>
      <c r="J493" s="266">
        <v>1.92969692293902E-3</v>
      </c>
      <c r="L493" s="12"/>
      <c r="M493" s="12"/>
      <c r="N493" s="12"/>
      <c r="O493" s="12"/>
      <c r="P493" s="12"/>
      <c r="Q493" s="12"/>
      <c r="R493" s="12"/>
      <c r="S493" s="12"/>
      <c r="T493" s="12"/>
      <c r="U493" s="12"/>
      <c r="V493" s="12"/>
      <c r="W493" s="12"/>
    </row>
    <row r="494" spans="1:23">
      <c r="A494" s="54" t="s">
        <v>735</v>
      </c>
      <c r="B494" s="261"/>
      <c r="C494" s="262"/>
      <c r="D494" s="262"/>
      <c r="E494" s="262"/>
      <c r="F494" s="262"/>
      <c r="G494" s="262"/>
      <c r="H494" s="263">
        <v>1.7549249904161299E-3</v>
      </c>
      <c r="I494" s="265">
        <v>1.73318071660496E-3</v>
      </c>
      <c r="J494" s="266">
        <v>1.7313737603827501E-3</v>
      </c>
      <c r="L494" s="12"/>
      <c r="M494" s="12"/>
      <c r="N494" s="12"/>
      <c r="O494" s="12"/>
      <c r="P494" s="12"/>
      <c r="Q494" s="12"/>
      <c r="R494" s="12"/>
      <c r="S494" s="12"/>
      <c r="T494" s="12"/>
      <c r="U494" s="12"/>
      <c r="V494" s="12"/>
      <c r="W494" s="12"/>
    </row>
    <row r="495" spans="1:23">
      <c r="A495" s="54" t="s">
        <v>734</v>
      </c>
      <c r="B495" s="261"/>
      <c r="C495" s="262"/>
      <c r="D495" s="262"/>
      <c r="E495" s="262"/>
      <c r="F495" s="262"/>
      <c r="G495" s="262"/>
      <c r="H495" s="263">
        <v>1.7692491832228801E-3</v>
      </c>
      <c r="I495" s="265">
        <v>2.4275587701687298E-3</v>
      </c>
      <c r="J495" s="266">
        <v>1.7505031641096699E-3</v>
      </c>
      <c r="L495" s="12"/>
      <c r="M495" s="12"/>
      <c r="N495" s="12"/>
      <c r="O495" s="12"/>
      <c r="P495" s="12"/>
      <c r="Q495" s="12"/>
      <c r="R495" s="12"/>
      <c r="S495" s="12"/>
      <c r="T495" s="12"/>
      <c r="U495" s="12"/>
      <c r="V495" s="12"/>
      <c r="W495" s="12"/>
    </row>
    <row r="496" spans="1:23">
      <c r="A496" s="54" t="s">
        <v>733</v>
      </c>
      <c r="B496" s="261"/>
      <c r="C496" s="262"/>
      <c r="D496" s="262"/>
      <c r="E496" s="262"/>
      <c r="F496" s="262"/>
      <c r="G496" s="262"/>
      <c r="H496" s="263">
        <v>1.5720477711112699E-3</v>
      </c>
      <c r="I496" s="265">
        <v>2.1972696000629802E-3</v>
      </c>
      <c r="J496" s="266">
        <v>1.5532140043471099E-3</v>
      </c>
      <c r="L496" s="12"/>
      <c r="M496" s="12"/>
      <c r="N496" s="12"/>
      <c r="O496" s="12"/>
      <c r="P496" s="12"/>
      <c r="Q496" s="12"/>
      <c r="R496" s="12"/>
      <c r="S496" s="12"/>
      <c r="T496" s="12"/>
      <c r="U496" s="12"/>
      <c r="V496" s="12"/>
      <c r="W496" s="12"/>
    </row>
    <row r="497" spans="1:23">
      <c r="A497" s="54" t="s">
        <v>732</v>
      </c>
      <c r="B497" s="261"/>
      <c r="C497" s="262"/>
      <c r="D497" s="262"/>
      <c r="E497" s="262"/>
      <c r="F497" s="262"/>
      <c r="G497" s="262"/>
      <c r="H497" s="263">
        <v>1.4194795481451399E-3</v>
      </c>
      <c r="I497" s="265">
        <v>1.99020266849439E-3</v>
      </c>
      <c r="J497" s="266">
        <v>1.4001931548192001E-3</v>
      </c>
      <c r="L497" s="12"/>
      <c r="M497" s="12"/>
      <c r="N497" s="12"/>
      <c r="O497" s="12"/>
      <c r="P497" s="12"/>
      <c r="Q497" s="12"/>
      <c r="R497" s="12"/>
      <c r="S497" s="12"/>
      <c r="T497" s="12"/>
      <c r="U497" s="12"/>
      <c r="V497" s="12"/>
      <c r="W497" s="12"/>
    </row>
    <row r="498" spans="1:23">
      <c r="A498" s="54" t="s">
        <v>731</v>
      </c>
      <c r="B498" s="261"/>
      <c r="C498" s="262"/>
      <c r="D498" s="262"/>
      <c r="E498" s="262"/>
      <c r="F498" s="262"/>
      <c r="G498" s="262"/>
      <c r="H498" s="263">
        <v>1.9507612479176301E-3</v>
      </c>
      <c r="I498" s="265">
        <v>1.8294805951625101E-3</v>
      </c>
      <c r="J498" s="266">
        <v>1.9424504648223699E-3</v>
      </c>
      <c r="L498" s="12"/>
      <c r="M498" s="12"/>
      <c r="N498" s="12"/>
      <c r="O498" s="12"/>
      <c r="P498" s="12"/>
      <c r="Q498" s="12"/>
      <c r="R498" s="12"/>
      <c r="S498" s="12"/>
      <c r="T498" s="12"/>
      <c r="U498" s="12"/>
      <c r="V498" s="12"/>
      <c r="W498" s="12"/>
    </row>
    <row r="499" spans="1:23">
      <c r="A499" s="54" t="s">
        <v>730</v>
      </c>
      <c r="B499" s="261"/>
      <c r="C499" s="262"/>
      <c r="D499" s="262"/>
      <c r="E499" s="262"/>
      <c r="F499" s="262"/>
      <c r="G499" s="262"/>
      <c r="H499" s="263">
        <v>1.72179852927125E-3</v>
      </c>
      <c r="I499" s="265">
        <v>1.70465207293059E-3</v>
      </c>
      <c r="J499" s="266">
        <v>1.71221587846661E-3</v>
      </c>
      <c r="L499" s="12"/>
      <c r="M499" s="12"/>
      <c r="N499" s="12"/>
      <c r="O499" s="12"/>
      <c r="P499" s="12"/>
      <c r="Q499" s="12"/>
      <c r="R499" s="12"/>
      <c r="S499" s="12"/>
      <c r="T499" s="12"/>
      <c r="U499" s="12"/>
      <c r="V499" s="12"/>
      <c r="W499" s="12"/>
    </row>
    <row r="500" spans="1:23">
      <c r="A500" s="54" t="s">
        <v>729</v>
      </c>
      <c r="B500" s="261"/>
      <c r="C500" s="262"/>
      <c r="D500" s="262"/>
      <c r="E500" s="262"/>
      <c r="F500" s="262"/>
      <c r="G500" s="262"/>
      <c r="H500" s="263">
        <v>1.66434748039262E-3</v>
      </c>
      <c r="I500" s="265">
        <v>1.55651769162526E-3</v>
      </c>
      <c r="J500" s="266">
        <v>1.65639058575375E-3</v>
      </c>
      <c r="L500" s="12"/>
      <c r="M500" s="12"/>
      <c r="N500" s="12"/>
      <c r="O500" s="12"/>
      <c r="P500" s="12"/>
      <c r="Q500" s="12"/>
      <c r="R500" s="12"/>
      <c r="S500" s="12"/>
      <c r="T500" s="12"/>
      <c r="U500" s="12"/>
      <c r="V500" s="12"/>
      <c r="W500" s="12"/>
    </row>
    <row r="501" spans="1:23">
      <c r="A501" s="54" t="s">
        <v>728</v>
      </c>
      <c r="B501" s="261"/>
      <c r="C501" s="262"/>
      <c r="D501" s="262"/>
      <c r="E501" s="262"/>
      <c r="F501" s="262"/>
      <c r="G501" s="262"/>
      <c r="H501" s="263">
        <v>1.64657908894982E-3</v>
      </c>
      <c r="I501" s="265">
        <v>1.42942724651245E-3</v>
      </c>
      <c r="J501" s="266">
        <v>1.63638922237226E-3</v>
      </c>
      <c r="L501" s="12"/>
      <c r="M501" s="12"/>
      <c r="N501" s="12"/>
      <c r="O501" s="12"/>
      <c r="P501" s="12"/>
      <c r="Q501" s="12"/>
      <c r="R501" s="12"/>
      <c r="S501" s="12"/>
      <c r="T501" s="12"/>
      <c r="U501" s="12"/>
      <c r="V501" s="12"/>
      <c r="W501" s="12"/>
    </row>
    <row r="502" spans="1:23">
      <c r="A502" s="54" t="s">
        <v>727</v>
      </c>
      <c r="B502" s="261"/>
      <c r="C502" s="262"/>
      <c r="D502" s="262"/>
      <c r="E502" s="262"/>
      <c r="F502" s="262"/>
      <c r="G502" s="262"/>
      <c r="H502" s="263">
        <v>1.89592701869042E-3</v>
      </c>
      <c r="I502" s="265">
        <v>1.65502834513457E-3</v>
      </c>
      <c r="J502" s="266">
        <v>1.8825846539657701E-3</v>
      </c>
      <c r="L502" s="12"/>
      <c r="M502" s="12"/>
      <c r="N502" s="12"/>
      <c r="O502" s="12"/>
      <c r="P502" s="12"/>
      <c r="Q502" s="12"/>
      <c r="R502" s="12"/>
      <c r="S502" s="12"/>
      <c r="T502" s="12"/>
      <c r="U502" s="12"/>
      <c r="V502" s="12"/>
      <c r="W502" s="12"/>
    </row>
    <row r="503" spans="1:23">
      <c r="A503" s="54" t="s">
        <v>726</v>
      </c>
      <c r="B503" s="261"/>
      <c r="C503" s="262"/>
      <c r="D503" s="262"/>
      <c r="E503" s="262"/>
      <c r="F503" s="262"/>
      <c r="G503" s="262"/>
      <c r="H503" s="263">
        <v>1.68737680948561E-3</v>
      </c>
      <c r="I503" s="265">
        <v>1.54136279830514E-3</v>
      </c>
      <c r="J503" s="266">
        <v>1.6734760556215401E-3</v>
      </c>
      <c r="L503" s="12"/>
      <c r="M503" s="12"/>
      <c r="N503" s="12"/>
      <c r="O503" s="12"/>
      <c r="P503" s="12"/>
      <c r="Q503" s="12"/>
      <c r="R503" s="12"/>
      <c r="S503" s="12"/>
      <c r="T503" s="12"/>
      <c r="U503" s="12"/>
      <c r="V503" s="12"/>
      <c r="W503" s="12"/>
    </row>
    <row r="504" spans="1:23">
      <c r="A504" s="54" t="s">
        <v>725</v>
      </c>
      <c r="B504" s="261"/>
      <c r="C504" s="262"/>
      <c r="D504" s="262"/>
      <c r="E504" s="262"/>
      <c r="F504" s="262"/>
      <c r="G504" s="262"/>
      <c r="H504" s="263">
        <v>1.68656970716249E-3</v>
      </c>
      <c r="I504" s="265">
        <v>1.4156161471838599E-3</v>
      </c>
      <c r="J504" s="266">
        <v>1.6760031501330899E-3</v>
      </c>
      <c r="L504" s="12"/>
      <c r="M504" s="12"/>
      <c r="N504" s="12"/>
      <c r="O504" s="12"/>
      <c r="P504" s="12"/>
      <c r="Q504" s="12"/>
      <c r="R504" s="12"/>
      <c r="S504" s="12"/>
      <c r="T504" s="12"/>
      <c r="U504" s="12"/>
      <c r="V504" s="12"/>
      <c r="W504" s="12"/>
    </row>
    <row r="505" spans="1:23">
      <c r="A505" s="54" t="s">
        <v>724</v>
      </c>
      <c r="B505" s="261"/>
      <c r="C505" s="262"/>
      <c r="D505" s="262"/>
      <c r="E505" s="262"/>
      <c r="F505" s="262"/>
      <c r="G505" s="262"/>
      <c r="H505" s="263">
        <v>1.5390775982896E-3</v>
      </c>
      <c r="I505" s="265">
        <v>1.30744703682299E-3</v>
      </c>
      <c r="J505" s="266">
        <v>1.5269082398244201E-3</v>
      </c>
      <c r="L505" s="12"/>
      <c r="M505" s="12"/>
      <c r="N505" s="12"/>
      <c r="O505" s="12"/>
      <c r="P505" s="12"/>
      <c r="Q505" s="12"/>
      <c r="R505" s="12"/>
      <c r="S505" s="12"/>
      <c r="T505" s="12"/>
      <c r="U505" s="12"/>
      <c r="V505" s="12"/>
      <c r="W505" s="12"/>
    </row>
    <row r="506" spans="1:23">
      <c r="A506" s="54" t="s">
        <v>723</v>
      </c>
      <c r="B506" s="261"/>
      <c r="C506" s="262"/>
      <c r="D506" s="262"/>
      <c r="E506" s="262"/>
      <c r="F506" s="262"/>
      <c r="G506" s="262"/>
      <c r="H506" s="263">
        <v>1.4676401312976599E-3</v>
      </c>
      <c r="I506" s="265">
        <v>1.20556918025075E-3</v>
      </c>
      <c r="J506" s="266">
        <v>1.45309237012112E-3</v>
      </c>
      <c r="L506" s="12"/>
      <c r="M506" s="12"/>
      <c r="N506" s="12"/>
      <c r="O506" s="12"/>
      <c r="P506" s="12"/>
      <c r="Q506" s="12"/>
      <c r="R506" s="12"/>
      <c r="S506" s="12"/>
      <c r="T506" s="12"/>
      <c r="U506" s="12"/>
      <c r="V506" s="12"/>
      <c r="W506" s="12"/>
    </row>
    <row r="507" spans="1:23">
      <c r="A507" s="54" t="s">
        <v>722</v>
      </c>
      <c r="B507" s="261"/>
      <c r="C507" s="262"/>
      <c r="D507" s="262"/>
      <c r="E507" s="262"/>
      <c r="F507" s="262"/>
      <c r="G507" s="262"/>
      <c r="H507" s="263">
        <v>1.4990175317869999E-3</v>
      </c>
      <c r="I507" s="265">
        <v>1.54744243912878E-3</v>
      </c>
      <c r="J507" s="266">
        <v>1.48393424688458E-3</v>
      </c>
      <c r="L507" s="12"/>
      <c r="M507" s="12"/>
      <c r="N507" s="12"/>
      <c r="O507" s="12"/>
      <c r="P507" s="12"/>
      <c r="Q507" s="12"/>
      <c r="R507" s="12"/>
      <c r="S507" s="12"/>
      <c r="T507" s="12"/>
      <c r="U507" s="12"/>
      <c r="V507" s="12"/>
      <c r="W507" s="12"/>
    </row>
    <row r="508" spans="1:23">
      <c r="A508" s="54" t="s">
        <v>721</v>
      </c>
      <c r="B508" s="261"/>
      <c r="C508" s="262"/>
      <c r="D508" s="262"/>
      <c r="E508" s="262"/>
      <c r="F508" s="262"/>
      <c r="G508" s="262"/>
      <c r="H508" s="263">
        <v>1.3508810987884401E-3</v>
      </c>
      <c r="I508" s="265">
        <v>1.4523805930125499E-3</v>
      </c>
      <c r="J508" s="266">
        <v>1.33432313996558E-3</v>
      </c>
      <c r="L508" s="12"/>
      <c r="M508" s="12"/>
      <c r="N508" s="12"/>
      <c r="O508" s="12"/>
      <c r="P508" s="12"/>
      <c r="Q508" s="12"/>
      <c r="R508" s="12"/>
      <c r="S508" s="12"/>
      <c r="T508" s="12"/>
      <c r="U508" s="12"/>
      <c r="V508" s="12"/>
      <c r="W508" s="12"/>
    </row>
    <row r="509" spans="1:23">
      <c r="A509" s="54" t="s">
        <v>720</v>
      </c>
      <c r="B509" s="261"/>
      <c r="C509" s="262"/>
      <c r="D509" s="262"/>
      <c r="E509" s="262"/>
      <c r="F509" s="262"/>
      <c r="G509" s="262"/>
      <c r="H509" s="263">
        <v>1.2766790939638E-3</v>
      </c>
      <c r="I509" s="265">
        <v>1.36624311586139E-3</v>
      </c>
      <c r="J509" s="266">
        <v>1.2574652269048399E-3</v>
      </c>
      <c r="L509" s="12"/>
      <c r="M509" s="12"/>
      <c r="N509" s="12"/>
      <c r="O509" s="12"/>
      <c r="P509" s="12"/>
      <c r="Q509" s="12"/>
      <c r="R509" s="12"/>
      <c r="S509" s="12"/>
      <c r="T509" s="12"/>
      <c r="U509" s="12"/>
      <c r="V509" s="12"/>
      <c r="W509" s="12"/>
    </row>
    <row r="510" spans="1:23">
      <c r="A510" s="54" t="s">
        <v>719</v>
      </c>
      <c r="B510" s="261"/>
      <c r="C510" s="262"/>
      <c r="D510" s="262"/>
      <c r="E510" s="262"/>
      <c r="F510" s="262"/>
      <c r="G510" s="262"/>
      <c r="H510" s="263">
        <v>1.51225646005304E-3</v>
      </c>
      <c r="I510" s="265">
        <v>1.2445008022138901E-3</v>
      </c>
      <c r="J510" s="266">
        <v>1.4920586107242801E-3</v>
      </c>
      <c r="L510" s="12"/>
      <c r="M510" s="12"/>
      <c r="N510" s="12"/>
      <c r="O510" s="12"/>
      <c r="P510" s="12"/>
      <c r="Q510" s="12"/>
      <c r="R510" s="12"/>
      <c r="S510" s="12"/>
      <c r="T510" s="12"/>
      <c r="U510" s="12"/>
      <c r="V510" s="12"/>
      <c r="W510" s="12"/>
    </row>
    <row r="511" spans="1:23">
      <c r="A511" s="54" t="s">
        <v>718</v>
      </c>
      <c r="B511" s="261"/>
      <c r="C511" s="262"/>
      <c r="D511" s="262"/>
      <c r="E511" s="262"/>
      <c r="F511" s="262"/>
      <c r="G511" s="262"/>
      <c r="H511" s="263">
        <v>1.52015111540267E-3</v>
      </c>
      <c r="I511" s="265">
        <v>1.23836261996121E-3</v>
      </c>
      <c r="J511" s="266">
        <v>1.50497004505299E-3</v>
      </c>
      <c r="L511" s="12"/>
      <c r="M511" s="12"/>
      <c r="N511" s="12"/>
      <c r="O511" s="12"/>
      <c r="P511" s="12"/>
      <c r="Q511" s="12"/>
      <c r="R511" s="12"/>
      <c r="S511" s="12"/>
      <c r="T511" s="12"/>
      <c r="U511" s="12"/>
      <c r="V511" s="12"/>
      <c r="W511" s="12"/>
    </row>
    <row r="512" spans="1:23">
      <c r="A512" s="54" t="s">
        <v>717</v>
      </c>
      <c r="B512" s="261"/>
      <c r="C512" s="262"/>
      <c r="D512" s="262"/>
      <c r="E512" s="262"/>
      <c r="F512" s="262"/>
      <c r="G512" s="262"/>
      <c r="H512" s="263">
        <v>1.3679084797736101E-3</v>
      </c>
      <c r="I512" s="265">
        <v>1.37180820780471E-3</v>
      </c>
      <c r="J512" s="266">
        <v>1.35113428396862E-3</v>
      </c>
      <c r="L512" s="12"/>
      <c r="M512" s="12"/>
      <c r="N512" s="12"/>
      <c r="O512" s="12"/>
      <c r="P512" s="12"/>
      <c r="Q512" s="12"/>
      <c r="R512" s="12"/>
      <c r="S512" s="12"/>
      <c r="T512" s="12"/>
      <c r="U512" s="12"/>
      <c r="V512" s="12"/>
      <c r="W512" s="12"/>
    </row>
    <row r="513" spans="1:23">
      <c r="A513" s="54" t="s">
        <v>716</v>
      </c>
      <c r="B513" s="261"/>
      <c r="C513" s="262"/>
      <c r="D513" s="262"/>
      <c r="E513" s="262"/>
      <c r="F513" s="262"/>
      <c r="G513" s="262"/>
      <c r="H513" s="263">
        <v>1.96274681299411E-3</v>
      </c>
      <c r="I513" s="265">
        <v>1.2920355632191601E-3</v>
      </c>
      <c r="J513" s="266">
        <v>1.9572907588814802E-3</v>
      </c>
      <c r="L513" s="12"/>
      <c r="M513" s="12"/>
      <c r="N513" s="12"/>
      <c r="O513" s="12"/>
      <c r="P513" s="12"/>
      <c r="Q513" s="12"/>
      <c r="R513" s="12"/>
      <c r="S513" s="12"/>
      <c r="T513" s="12"/>
      <c r="U513" s="12"/>
      <c r="V513" s="12"/>
      <c r="W513" s="12"/>
    </row>
    <row r="514" spans="1:23">
      <c r="A514" s="54" t="s">
        <v>715</v>
      </c>
      <c r="B514" s="261"/>
      <c r="C514" s="262"/>
      <c r="D514" s="262"/>
      <c r="E514" s="262"/>
      <c r="F514" s="262"/>
      <c r="G514" s="262"/>
      <c r="H514" s="263">
        <v>1.73494689399551E-3</v>
      </c>
      <c r="I514" s="265">
        <v>1.1998813081099699E-3</v>
      </c>
      <c r="J514" s="266">
        <v>1.7276750307495699E-3</v>
      </c>
      <c r="L514" s="12"/>
      <c r="M514" s="12"/>
      <c r="N514" s="12"/>
      <c r="O514" s="12"/>
      <c r="P514" s="12"/>
      <c r="Q514" s="12"/>
      <c r="R514" s="12"/>
      <c r="S514" s="12"/>
      <c r="T514" s="12"/>
      <c r="U514" s="12"/>
      <c r="V514" s="12"/>
      <c r="W514" s="12"/>
    </row>
    <row r="515" spans="1:23">
      <c r="A515" s="54" t="s">
        <v>714</v>
      </c>
      <c r="B515" s="261"/>
      <c r="C515" s="262"/>
      <c r="D515" s="262"/>
      <c r="E515" s="262"/>
      <c r="F515" s="262"/>
      <c r="G515" s="262"/>
      <c r="H515" s="263">
        <v>1.5439787619977499E-3</v>
      </c>
      <c r="I515" s="265">
        <v>1.6782574967087499E-3</v>
      </c>
      <c r="J515" s="266">
        <v>1.5344117965961101E-3</v>
      </c>
      <c r="L515" s="12"/>
      <c r="M515" s="12"/>
      <c r="N515" s="12"/>
      <c r="O515" s="12"/>
      <c r="P515" s="12"/>
      <c r="Q515" s="12"/>
      <c r="R515" s="12"/>
      <c r="S515" s="12"/>
      <c r="T515" s="12"/>
      <c r="U515" s="12"/>
      <c r="V515" s="12"/>
      <c r="W515" s="12"/>
    </row>
    <row r="516" spans="1:23">
      <c r="A516" s="54" t="s">
        <v>713</v>
      </c>
      <c r="B516" s="261"/>
      <c r="C516" s="262"/>
      <c r="D516" s="262"/>
      <c r="E516" s="262"/>
      <c r="F516" s="262"/>
      <c r="G516" s="262"/>
      <c r="H516" s="263">
        <v>1.4802056300351101E-3</v>
      </c>
      <c r="I516" s="265">
        <v>1.5406693917684401E-3</v>
      </c>
      <c r="J516" s="266">
        <v>1.46900252620928E-3</v>
      </c>
      <c r="L516" s="12"/>
      <c r="M516" s="12"/>
      <c r="N516" s="12"/>
      <c r="O516" s="12"/>
      <c r="P516" s="12"/>
      <c r="Q516" s="12"/>
      <c r="R516" s="12"/>
      <c r="S516" s="12"/>
      <c r="T516" s="12"/>
      <c r="U516" s="12"/>
      <c r="V516" s="12"/>
      <c r="W516" s="12"/>
    </row>
    <row r="517" spans="1:23">
      <c r="A517" s="54" t="s">
        <v>712</v>
      </c>
      <c r="B517" s="261"/>
      <c r="C517" s="262"/>
      <c r="D517" s="262"/>
      <c r="E517" s="262"/>
      <c r="F517" s="262"/>
      <c r="G517" s="262"/>
      <c r="H517" s="263">
        <v>1.34220406707282E-3</v>
      </c>
      <c r="I517" s="265">
        <v>1.4020561387219201E-3</v>
      </c>
      <c r="J517" s="266">
        <v>1.3281007535671701E-3</v>
      </c>
      <c r="L517" s="12"/>
      <c r="M517" s="12"/>
      <c r="N517" s="12"/>
      <c r="O517" s="12"/>
      <c r="P517" s="12"/>
      <c r="Q517" s="12"/>
      <c r="R517" s="12"/>
      <c r="S517" s="12"/>
      <c r="T517" s="12"/>
      <c r="U517" s="12"/>
      <c r="V517" s="12"/>
      <c r="W517" s="12"/>
    </row>
    <row r="518" spans="1:23">
      <c r="A518" s="54" t="s">
        <v>711</v>
      </c>
      <c r="B518" s="261"/>
      <c r="C518" s="262"/>
      <c r="D518" s="262"/>
      <c r="E518" s="262"/>
      <c r="F518" s="262"/>
      <c r="G518" s="262"/>
      <c r="H518" s="263">
        <v>1.35050574021596E-3</v>
      </c>
      <c r="I518" s="265">
        <v>1.27642894675327E-3</v>
      </c>
      <c r="J518" s="266">
        <v>1.33444106828898E-3</v>
      </c>
      <c r="L518" s="12"/>
      <c r="M518" s="12"/>
      <c r="N518" s="12"/>
      <c r="O518" s="12"/>
      <c r="P518" s="12"/>
      <c r="Q518" s="12"/>
      <c r="R518" s="12"/>
      <c r="S518" s="12"/>
      <c r="T518" s="12"/>
      <c r="U518" s="12"/>
      <c r="V518" s="12"/>
      <c r="W518" s="12"/>
    </row>
    <row r="519" spans="1:23">
      <c r="A519" s="54" t="s">
        <v>710</v>
      </c>
      <c r="B519" s="261"/>
      <c r="C519" s="262"/>
      <c r="D519" s="262"/>
      <c r="E519" s="262"/>
      <c r="F519" s="262"/>
      <c r="G519" s="262"/>
      <c r="H519" s="263">
        <v>1.22797700850199E-3</v>
      </c>
      <c r="I519" s="265">
        <v>1.16633352253722E-3</v>
      </c>
      <c r="J519" s="266">
        <v>1.2101106029539499E-3</v>
      </c>
      <c r="L519" s="12"/>
      <c r="M519" s="12"/>
      <c r="N519" s="12"/>
      <c r="O519" s="12"/>
      <c r="P519" s="12"/>
      <c r="Q519" s="12"/>
      <c r="R519" s="12"/>
      <c r="S519" s="12"/>
      <c r="T519" s="12"/>
      <c r="U519" s="12"/>
      <c r="V519" s="12"/>
      <c r="W519" s="12"/>
    </row>
    <row r="520" spans="1:23">
      <c r="A520" s="54" t="s">
        <v>709</v>
      </c>
      <c r="B520" s="261"/>
      <c r="C520" s="262"/>
      <c r="D520" s="262"/>
      <c r="E520" s="262"/>
      <c r="F520" s="262"/>
      <c r="G520" s="262"/>
      <c r="H520" s="263">
        <v>1.3919484852425599E-3</v>
      </c>
      <c r="I520" s="265">
        <v>1.60986075758921E-3</v>
      </c>
      <c r="J520" s="266">
        <v>1.36989070822468E-3</v>
      </c>
      <c r="L520" s="12"/>
      <c r="M520" s="12"/>
      <c r="N520" s="12"/>
      <c r="O520" s="12"/>
      <c r="P520" s="12"/>
      <c r="Q520" s="12"/>
      <c r="R520" s="12"/>
      <c r="S520" s="12"/>
      <c r="T520" s="12"/>
      <c r="U520" s="12"/>
      <c r="V520" s="12"/>
      <c r="W520" s="12"/>
    </row>
    <row r="521" spans="1:23">
      <c r="A521" s="54" t="s">
        <v>708</v>
      </c>
      <c r="B521" s="261"/>
      <c r="C521" s="262"/>
      <c r="D521" s="262"/>
      <c r="E521" s="262"/>
      <c r="F521" s="262"/>
      <c r="G521" s="262"/>
      <c r="H521" s="263">
        <v>1.5800535328701099E-3</v>
      </c>
      <c r="I521" s="265">
        <v>1.62106012456487E-3</v>
      </c>
      <c r="J521" s="266">
        <v>1.5618685290814901E-3</v>
      </c>
      <c r="L521" s="12"/>
      <c r="M521" s="12"/>
      <c r="N521" s="12"/>
      <c r="O521" s="12"/>
      <c r="P521" s="12"/>
      <c r="Q521" s="12"/>
      <c r="R521" s="12"/>
      <c r="S521" s="12"/>
      <c r="T521" s="12"/>
      <c r="U521" s="12"/>
      <c r="V521" s="12"/>
      <c r="W521" s="12"/>
    </row>
    <row r="522" spans="1:23">
      <c r="A522" s="54" t="s">
        <v>707</v>
      </c>
      <c r="B522" s="261"/>
      <c r="C522" s="262"/>
      <c r="D522" s="262"/>
      <c r="E522" s="262"/>
      <c r="F522" s="262"/>
      <c r="G522" s="262"/>
      <c r="H522" s="263">
        <v>1.4527362610585099E-3</v>
      </c>
      <c r="I522" s="265">
        <v>1.4745228717615701E-3</v>
      </c>
      <c r="J522" s="266">
        <v>1.4340848053545599E-3</v>
      </c>
      <c r="L522" s="12"/>
      <c r="M522" s="12"/>
      <c r="N522" s="12"/>
      <c r="O522" s="12"/>
      <c r="P522" s="12"/>
      <c r="Q522" s="12"/>
      <c r="R522" s="12"/>
      <c r="S522" s="12"/>
      <c r="T522" s="12"/>
      <c r="U522" s="12"/>
      <c r="V522" s="12"/>
      <c r="W522" s="12"/>
    </row>
    <row r="523" spans="1:23">
      <c r="A523" s="54" t="s">
        <v>706</v>
      </c>
      <c r="B523" s="261"/>
      <c r="C523" s="262"/>
      <c r="D523" s="262"/>
      <c r="E523" s="262"/>
      <c r="F523" s="262"/>
      <c r="G523" s="262"/>
      <c r="H523" s="263">
        <v>1.6601395859240399E-3</v>
      </c>
      <c r="I523" s="265">
        <v>1.7441290063869999E-3</v>
      </c>
      <c r="J523" s="266">
        <v>1.6511422136253201E-3</v>
      </c>
      <c r="L523" s="12"/>
      <c r="M523" s="12"/>
      <c r="N523" s="12"/>
      <c r="O523" s="12"/>
      <c r="P523" s="12"/>
      <c r="Q523" s="12"/>
      <c r="R523" s="12"/>
      <c r="S523" s="12"/>
      <c r="T523" s="12"/>
      <c r="U523" s="12"/>
      <c r="V523" s="12"/>
      <c r="W523" s="12"/>
    </row>
    <row r="524" spans="1:23">
      <c r="A524" s="54" t="s">
        <v>705</v>
      </c>
      <c r="B524" s="261"/>
      <c r="C524" s="262"/>
      <c r="D524" s="262"/>
      <c r="E524" s="262"/>
      <c r="F524" s="262"/>
      <c r="G524" s="262"/>
      <c r="H524" s="263">
        <v>1.5713440321715301E-3</v>
      </c>
      <c r="I524" s="265">
        <v>1.6099822764059301E-3</v>
      </c>
      <c r="J524" s="266">
        <v>1.55831236366675E-3</v>
      </c>
      <c r="L524" s="12"/>
      <c r="M524" s="12"/>
      <c r="N524" s="12"/>
      <c r="O524" s="12"/>
      <c r="P524" s="12"/>
      <c r="Q524" s="12"/>
      <c r="R524" s="12"/>
      <c r="S524" s="12"/>
      <c r="T524" s="12"/>
      <c r="U524" s="12"/>
      <c r="V524" s="12"/>
      <c r="W524" s="12"/>
    </row>
    <row r="525" spans="1:23">
      <c r="A525" s="54" t="s">
        <v>704</v>
      </c>
      <c r="B525" s="261"/>
      <c r="C525" s="262"/>
      <c r="D525" s="262"/>
      <c r="E525" s="262"/>
      <c r="F525" s="262"/>
      <c r="G525" s="262"/>
      <c r="H525" s="263">
        <v>1.4300859056340699E-3</v>
      </c>
      <c r="I525" s="265">
        <v>1.4600665840519E-3</v>
      </c>
      <c r="J525" s="266">
        <v>1.4166015776470101E-3</v>
      </c>
      <c r="L525" s="12"/>
      <c r="M525" s="12"/>
      <c r="N525" s="12"/>
      <c r="O525" s="12"/>
      <c r="P525" s="12"/>
      <c r="Q525" s="12"/>
      <c r="R525" s="12"/>
      <c r="S525" s="12"/>
      <c r="T525" s="12"/>
      <c r="U525" s="12"/>
      <c r="V525" s="12"/>
      <c r="W525" s="12"/>
    </row>
    <row r="526" spans="1:23">
      <c r="A526" s="54" t="s">
        <v>703</v>
      </c>
      <c r="B526" s="261"/>
      <c r="C526" s="262"/>
      <c r="D526" s="262"/>
      <c r="E526" s="262"/>
      <c r="F526" s="262"/>
      <c r="G526" s="262"/>
      <c r="H526" s="263">
        <v>1.2988512694973801E-3</v>
      </c>
      <c r="I526" s="265">
        <v>1.33455778549333E-3</v>
      </c>
      <c r="J526" s="266">
        <v>1.28430934747444E-3</v>
      </c>
      <c r="L526" s="12"/>
      <c r="M526" s="12"/>
      <c r="N526" s="12"/>
      <c r="O526" s="12"/>
      <c r="P526" s="12"/>
      <c r="Q526" s="12"/>
      <c r="R526" s="12"/>
      <c r="S526" s="12"/>
      <c r="T526" s="12"/>
      <c r="U526" s="12"/>
      <c r="V526" s="12"/>
      <c r="W526" s="12"/>
    </row>
    <row r="527" spans="1:23">
      <c r="A527" s="54" t="s">
        <v>702</v>
      </c>
      <c r="B527" s="261"/>
      <c r="C527" s="262"/>
      <c r="D527" s="262"/>
      <c r="E527" s="262"/>
      <c r="F527" s="262"/>
      <c r="G527" s="262"/>
      <c r="H527" s="263">
        <v>1.71472488646998E-3</v>
      </c>
      <c r="I527" s="265">
        <v>1.60150830118768E-3</v>
      </c>
      <c r="J527" s="266">
        <v>1.7030729979603E-3</v>
      </c>
      <c r="L527" s="12"/>
      <c r="M527" s="12"/>
      <c r="N527" s="12"/>
      <c r="O527" s="12"/>
      <c r="P527" s="12"/>
      <c r="Q527" s="12"/>
      <c r="R527" s="12"/>
      <c r="S527" s="12"/>
      <c r="T527" s="12"/>
      <c r="U527" s="12"/>
      <c r="V527" s="12"/>
      <c r="W527" s="12"/>
    </row>
    <row r="528" spans="1:23">
      <c r="A528" s="54" t="s">
        <v>701</v>
      </c>
      <c r="B528" s="261"/>
      <c r="C528" s="262"/>
      <c r="D528" s="262"/>
      <c r="E528" s="262"/>
      <c r="F528" s="262"/>
      <c r="G528" s="262"/>
      <c r="H528" s="263">
        <v>2.1513347759406199E-3</v>
      </c>
      <c r="I528" s="265">
        <v>1.66739256520362E-3</v>
      </c>
      <c r="J528" s="266">
        <v>2.14908022358676E-3</v>
      </c>
      <c r="L528" s="12"/>
      <c r="M528" s="12"/>
      <c r="N528" s="12"/>
      <c r="O528" s="12"/>
      <c r="P528" s="12"/>
      <c r="Q528" s="12"/>
      <c r="R528" s="12"/>
      <c r="S528" s="12"/>
      <c r="T528" s="12"/>
      <c r="U528" s="12"/>
      <c r="V528" s="12"/>
      <c r="W528" s="12"/>
    </row>
    <row r="529" spans="1:23">
      <c r="A529" s="54" t="s">
        <v>700</v>
      </c>
      <c r="B529" s="261"/>
      <c r="C529" s="262"/>
      <c r="D529" s="262"/>
      <c r="E529" s="262"/>
      <c r="F529" s="262"/>
      <c r="G529" s="262"/>
      <c r="H529" s="263">
        <v>2.0368560719988501E-3</v>
      </c>
      <c r="I529" s="265">
        <v>1.5506232447425601E-3</v>
      </c>
      <c r="J529" s="266">
        <v>2.0314774283978899E-3</v>
      </c>
      <c r="L529" s="12"/>
      <c r="M529" s="12"/>
      <c r="N529" s="12"/>
      <c r="O529" s="12"/>
      <c r="P529" s="12"/>
      <c r="Q529" s="12"/>
      <c r="R529" s="12"/>
      <c r="S529" s="12"/>
      <c r="T529" s="12"/>
      <c r="U529" s="12"/>
      <c r="V529" s="12"/>
      <c r="W529" s="12"/>
    </row>
    <row r="530" spans="1:23">
      <c r="A530" s="54" t="s">
        <v>699</v>
      </c>
      <c r="B530" s="261"/>
      <c r="C530" s="262"/>
      <c r="D530" s="262"/>
      <c r="E530" s="262"/>
      <c r="F530" s="262"/>
      <c r="G530" s="262"/>
      <c r="H530" s="263">
        <v>1.9549358353658799E-3</v>
      </c>
      <c r="I530" s="265">
        <v>1.6319677331086001E-3</v>
      </c>
      <c r="J530" s="266">
        <v>1.9484412827395099E-3</v>
      </c>
      <c r="L530" s="12"/>
      <c r="M530" s="12"/>
      <c r="N530" s="12"/>
      <c r="O530" s="12"/>
      <c r="P530" s="12"/>
      <c r="Q530" s="12"/>
      <c r="R530" s="12"/>
      <c r="S530" s="12"/>
      <c r="T530" s="12"/>
      <c r="U530" s="12"/>
      <c r="V530" s="12"/>
      <c r="W530" s="12"/>
    </row>
    <row r="531" spans="1:23">
      <c r="A531" s="54" t="s">
        <v>698</v>
      </c>
      <c r="B531" s="261"/>
      <c r="C531" s="262"/>
      <c r="D531" s="262"/>
      <c r="E531" s="262"/>
      <c r="F531" s="262"/>
      <c r="G531" s="262"/>
      <c r="H531" s="263">
        <v>1.8772841362116701E-3</v>
      </c>
      <c r="I531" s="265">
        <v>2.0128081473732499E-3</v>
      </c>
      <c r="J531" s="266">
        <v>1.8729597954281101E-3</v>
      </c>
      <c r="L531" s="12"/>
      <c r="M531" s="12"/>
      <c r="N531" s="12"/>
      <c r="O531" s="12"/>
      <c r="P531" s="12"/>
      <c r="Q531" s="12"/>
      <c r="R531" s="12"/>
      <c r="S531" s="12"/>
      <c r="T531" s="12"/>
      <c r="U531" s="12"/>
      <c r="V531" s="12"/>
      <c r="W531" s="12"/>
    </row>
    <row r="532" spans="1:23">
      <c r="A532" s="54" t="s">
        <v>697</v>
      </c>
      <c r="B532" s="261"/>
      <c r="C532" s="262"/>
      <c r="D532" s="262"/>
      <c r="E532" s="262"/>
      <c r="F532" s="262"/>
      <c r="G532" s="262"/>
      <c r="H532" s="263">
        <v>1.8733199630425301E-3</v>
      </c>
      <c r="I532" s="265">
        <v>2.3132631887920899E-3</v>
      </c>
      <c r="J532" s="266">
        <v>1.8766294358601599E-3</v>
      </c>
      <c r="L532" s="12"/>
      <c r="M532" s="12"/>
      <c r="N532" s="12"/>
      <c r="O532" s="12"/>
      <c r="P532" s="12"/>
      <c r="Q532" s="12"/>
      <c r="R532" s="12"/>
      <c r="S532" s="12"/>
      <c r="T532" s="12"/>
      <c r="U532" s="12"/>
      <c r="V532" s="12"/>
      <c r="W532" s="12"/>
    </row>
    <row r="533" spans="1:23">
      <c r="A533" s="54" t="s">
        <v>696</v>
      </c>
      <c r="B533" s="261"/>
      <c r="C533" s="262"/>
      <c r="D533" s="262"/>
      <c r="E533" s="262"/>
      <c r="F533" s="262"/>
      <c r="G533" s="262"/>
      <c r="H533" s="263">
        <v>1.77067396142694E-3</v>
      </c>
      <c r="I533" s="265">
        <v>2.11479482565698E-3</v>
      </c>
      <c r="J533" s="266">
        <v>1.7709298953704001E-3</v>
      </c>
      <c r="L533" s="12"/>
      <c r="M533" s="12"/>
      <c r="N533" s="12"/>
      <c r="O533" s="12"/>
      <c r="P533" s="12"/>
      <c r="Q533" s="12"/>
      <c r="R533" s="12"/>
      <c r="S533" s="12"/>
      <c r="T533" s="12"/>
      <c r="U533" s="12"/>
      <c r="V533" s="12"/>
      <c r="W533" s="12"/>
    </row>
    <row r="534" spans="1:23">
      <c r="A534" s="54" t="s">
        <v>695</v>
      </c>
      <c r="B534" s="261"/>
      <c r="C534" s="262"/>
      <c r="D534" s="262"/>
      <c r="E534" s="262"/>
      <c r="F534" s="262"/>
      <c r="G534" s="262"/>
      <c r="H534" s="263">
        <v>2.5233033252662698E-3</v>
      </c>
      <c r="I534" s="265">
        <v>2.2314775687482598E-3</v>
      </c>
      <c r="J534" s="266">
        <v>2.54362483205139E-3</v>
      </c>
      <c r="L534" s="12"/>
      <c r="M534" s="12"/>
      <c r="N534" s="12"/>
      <c r="O534" s="12"/>
      <c r="P534" s="12"/>
      <c r="Q534" s="12"/>
      <c r="R534" s="12"/>
      <c r="S534" s="12"/>
      <c r="T534" s="12"/>
      <c r="U534" s="12"/>
      <c r="V534" s="12"/>
      <c r="W534" s="12"/>
    </row>
    <row r="535" spans="1:23">
      <c r="A535" s="54" t="s">
        <v>694</v>
      </c>
      <c r="B535" s="261"/>
      <c r="C535" s="262"/>
      <c r="D535" s="262"/>
      <c r="E535" s="262"/>
      <c r="F535" s="262"/>
      <c r="G535" s="262"/>
      <c r="H535" s="263">
        <v>2.4636918441651601E-3</v>
      </c>
      <c r="I535" s="265">
        <v>2.9658365297234599E-3</v>
      </c>
      <c r="J535" s="266">
        <v>2.4748367868872301E-3</v>
      </c>
      <c r="L535" s="12"/>
      <c r="M535" s="12"/>
      <c r="N535" s="12"/>
      <c r="O535" s="12"/>
      <c r="P535" s="12"/>
      <c r="Q535" s="12"/>
      <c r="R535" s="12"/>
      <c r="S535" s="12"/>
      <c r="T535" s="12"/>
      <c r="U535" s="12"/>
      <c r="V535" s="12"/>
      <c r="W535" s="12"/>
    </row>
    <row r="536" spans="1:23">
      <c r="A536" s="54" t="s">
        <v>693</v>
      </c>
      <c r="B536" s="261"/>
      <c r="C536" s="262"/>
      <c r="D536" s="262"/>
      <c r="E536" s="262"/>
      <c r="F536" s="262"/>
      <c r="G536" s="262"/>
      <c r="H536" s="263">
        <v>2.1560821010698701E-3</v>
      </c>
      <c r="I536" s="265">
        <v>2.65401151480031E-3</v>
      </c>
      <c r="J536" s="266">
        <v>2.1647012670720999E-3</v>
      </c>
      <c r="L536" s="12"/>
      <c r="M536" s="12"/>
      <c r="N536" s="12"/>
      <c r="O536" s="12"/>
      <c r="P536" s="12"/>
      <c r="Q536" s="12"/>
      <c r="R536" s="12"/>
      <c r="S536" s="12"/>
      <c r="T536" s="12"/>
      <c r="U536" s="12"/>
      <c r="V536" s="12"/>
      <c r="W536" s="12"/>
    </row>
    <row r="537" spans="1:23">
      <c r="A537" s="54" t="s">
        <v>692</v>
      </c>
      <c r="B537" s="261"/>
      <c r="C537" s="262"/>
      <c r="D537" s="262"/>
      <c r="E537" s="262"/>
      <c r="F537" s="262"/>
      <c r="G537" s="262"/>
      <c r="H537" s="263">
        <v>3.2186442932269801E-3</v>
      </c>
      <c r="I537" s="265">
        <v>3.5274519664633798E-3</v>
      </c>
      <c r="J537" s="266">
        <v>3.2541821573597298E-3</v>
      </c>
      <c r="L537" s="12"/>
      <c r="M537" s="12"/>
      <c r="N537" s="12"/>
      <c r="O537" s="12"/>
      <c r="P537" s="12"/>
      <c r="Q537" s="12"/>
      <c r="R537" s="12"/>
      <c r="S537" s="12"/>
      <c r="T537" s="12"/>
      <c r="U537" s="12"/>
      <c r="V537" s="12"/>
      <c r="W537" s="12"/>
    </row>
    <row r="538" spans="1:23">
      <c r="A538" s="54" t="s">
        <v>691</v>
      </c>
      <c r="B538" s="261"/>
      <c r="C538" s="262"/>
      <c r="D538" s="262"/>
      <c r="E538" s="262"/>
      <c r="F538" s="262"/>
      <c r="G538" s="262"/>
      <c r="H538" s="263">
        <v>3.4035884768521501E-3</v>
      </c>
      <c r="I538" s="265">
        <v>3.5705339656093302E-3</v>
      </c>
      <c r="J538" s="266">
        <v>3.4478582995759598E-3</v>
      </c>
      <c r="L538" s="12"/>
      <c r="M538" s="12"/>
      <c r="N538" s="12"/>
      <c r="O538" s="12"/>
      <c r="P538" s="12"/>
      <c r="Q538" s="12"/>
      <c r="R538" s="12"/>
      <c r="S538" s="12"/>
      <c r="T538" s="12"/>
      <c r="U538" s="12"/>
      <c r="V538" s="12"/>
      <c r="W538" s="12"/>
    </row>
    <row r="539" spans="1:23">
      <c r="A539" s="54" t="s">
        <v>690</v>
      </c>
      <c r="B539" s="261"/>
      <c r="C539" s="262"/>
      <c r="D539" s="262"/>
      <c r="E539" s="262"/>
      <c r="F539" s="262"/>
      <c r="G539" s="262"/>
      <c r="H539" s="263">
        <v>3.4668196107213601E-3</v>
      </c>
      <c r="I539" s="265">
        <v>3.7109999882009299E-3</v>
      </c>
      <c r="J539" s="266">
        <v>3.50619210876313E-3</v>
      </c>
      <c r="L539" s="12"/>
      <c r="M539" s="12"/>
      <c r="N539" s="12"/>
      <c r="O539" s="12"/>
      <c r="P539" s="12"/>
      <c r="Q539" s="12"/>
      <c r="R539" s="12"/>
      <c r="S539" s="12"/>
      <c r="T539" s="12"/>
      <c r="U539" s="12"/>
      <c r="V539" s="12"/>
      <c r="W539" s="12"/>
    </row>
    <row r="540" spans="1:23">
      <c r="A540" s="54" t="s">
        <v>689</v>
      </c>
      <c r="B540" s="261"/>
      <c r="C540" s="262"/>
      <c r="D540" s="262"/>
      <c r="E540" s="262"/>
      <c r="F540" s="262"/>
      <c r="G540" s="262"/>
      <c r="H540" s="263">
        <v>3.4160148958396501E-3</v>
      </c>
      <c r="I540" s="265">
        <v>4.0497540000506496E-3</v>
      </c>
      <c r="J540" s="266">
        <v>3.4541663261296401E-3</v>
      </c>
      <c r="L540" s="12"/>
      <c r="M540" s="12"/>
      <c r="N540" s="12"/>
      <c r="O540" s="12"/>
      <c r="P540" s="12"/>
      <c r="Q540" s="12"/>
      <c r="R540" s="12"/>
      <c r="S540" s="12"/>
      <c r="T540" s="12"/>
      <c r="U540" s="12"/>
      <c r="V540" s="12"/>
      <c r="W540" s="12"/>
    </row>
    <row r="541" spans="1:23">
      <c r="A541" s="54" t="s">
        <v>688</v>
      </c>
      <c r="B541" s="261"/>
      <c r="C541" s="262"/>
      <c r="D541" s="262"/>
      <c r="E541" s="262"/>
      <c r="F541" s="262"/>
      <c r="G541" s="262"/>
      <c r="H541" s="263">
        <v>3.0824605328695202E-3</v>
      </c>
      <c r="I541" s="265">
        <v>3.7976012592211301E-3</v>
      </c>
      <c r="J541" s="266">
        <v>3.1161770397506901E-3</v>
      </c>
      <c r="L541" s="12"/>
      <c r="M541" s="12"/>
      <c r="N541" s="12"/>
      <c r="O541" s="12"/>
      <c r="P541" s="12"/>
      <c r="Q541" s="12"/>
      <c r="R541" s="12"/>
      <c r="S541" s="12"/>
      <c r="T541" s="12"/>
      <c r="U541" s="12"/>
      <c r="V541" s="12"/>
      <c r="W541" s="12"/>
    </row>
    <row r="542" spans="1:23">
      <c r="A542" s="54" t="s">
        <v>687</v>
      </c>
      <c r="B542" s="261"/>
      <c r="C542" s="262"/>
      <c r="D542" s="262"/>
      <c r="E542" s="262"/>
      <c r="F542" s="262"/>
      <c r="G542" s="262"/>
      <c r="H542" s="263">
        <v>2.70141803575149E-3</v>
      </c>
      <c r="I542" s="265">
        <v>3.4289983762919298E-3</v>
      </c>
      <c r="J542" s="266">
        <v>2.72874413296178E-3</v>
      </c>
      <c r="L542" s="12"/>
      <c r="M542" s="12"/>
      <c r="N542" s="12"/>
      <c r="O542" s="12"/>
      <c r="P542" s="12"/>
      <c r="Q542" s="12"/>
      <c r="R542" s="12"/>
      <c r="S542" s="12"/>
      <c r="T542" s="12"/>
      <c r="U542" s="12"/>
      <c r="V542" s="12"/>
      <c r="W542" s="12"/>
    </row>
    <row r="543" spans="1:23">
      <c r="A543" s="54" t="s">
        <v>686</v>
      </c>
      <c r="B543" s="261"/>
      <c r="C543" s="262"/>
      <c r="D543" s="262"/>
      <c r="E543" s="262"/>
      <c r="F543" s="262"/>
      <c r="G543" s="262"/>
      <c r="H543" s="263">
        <v>2.4099141869487798E-3</v>
      </c>
      <c r="I543" s="265">
        <v>3.1237605011060301E-3</v>
      </c>
      <c r="J543" s="266">
        <v>2.4359683900190801E-3</v>
      </c>
      <c r="L543" s="12"/>
      <c r="M543" s="12"/>
      <c r="N543" s="12"/>
      <c r="O543" s="12"/>
      <c r="P543" s="12"/>
      <c r="Q543" s="12"/>
      <c r="R543" s="12"/>
      <c r="S543" s="12"/>
      <c r="T543" s="12"/>
      <c r="U543" s="12"/>
      <c r="V543" s="12"/>
      <c r="W543" s="12"/>
    </row>
    <row r="544" spans="1:23">
      <c r="A544" s="54" t="s">
        <v>685</v>
      </c>
      <c r="B544" s="261"/>
      <c r="C544" s="262"/>
      <c r="D544" s="262"/>
      <c r="E544" s="262"/>
      <c r="F544" s="262"/>
      <c r="G544" s="262"/>
      <c r="H544" s="263">
        <v>2.3115331573389801E-3</v>
      </c>
      <c r="I544" s="265">
        <v>3.5617722690737198E-3</v>
      </c>
      <c r="J544" s="266">
        <v>2.3311759570849E-3</v>
      </c>
      <c r="L544" s="12"/>
      <c r="M544" s="12"/>
      <c r="N544" s="12"/>
      <c r="O544" s="12"/>
      <c r="P544" s="12"/>
      <c r="Q544" s="12"/>
      <c r="R544" s="12"/>
      <c r="S544" s="12"/>
      <c r="T544" s="12"/>
      <c r="U544" s="12"/>
      <c r="V544" s="12"/>
      <c r="W544" s="12"/>
    </row>
    <row r="545" spans="1:23">
      <c r="A545" s="54" t="s">
        <v>684</v>
      </c>
      <c r="B545" s="261"/>
      <c r="C545" s="262"/>
      <c r="D545" s="262"/>
      <c r="E545" s="262"/>
      <c r="F545" s="262"/>
      <c r="G545" s="262"/>
      <c r="H545" s="263">
        <v>2.2938693003231002E-3</v>
      </c>
      <c r="I545" s="265">
        <v>3.5592042725765198E-3</v>
      </c>
      <c r="J545" s="266">
        <v>2.3056124383670001E-3</v>
      </c>
      <c r="L545" s="12"/>
      <c r="M545" s="12"/>
      <c r="N545" s="12"/>
      <c r="O545" s="12"/>
      <c r="P545" s="12"/>
      <c r="Q545" s="12"/>
      <c r="R545" s="12"/>
      <c r="S545" s="12"/>
      <c r="T545" s="12"/>
      <c r="U545" s="12"/>
      <c r="V545" s="12"/>
      <c r="W545" s="12"/>
    </row>
    <row r="546" spans="1:23">
      <c r="A546" s="54" t="s">
        <v>683</v>
      </c>
      <c r="B546" s="261"/>
      <c r="C546" s="262"/>
      <c r="D546" s="262"/>
      <c r="E546" s="262"/>
      <c r="F546" s="262"/>
      <c r="G546" s="262"/>
      <c r="H546" s="263">
        <v>2.1187123028624999E-3</v>
      </c>
      <c r="I546" s="265">
        <v>3.1760670563080701E-3</v>
      </c>
      <c r="J546" s="266">
        <v>2.12423283507012E-3</v>
      </c>
      <c r="L546" s="12"/>
      <c r="M546" s="12"/>
      <c r="N546" s="12"/>
      <c r="O546" s="12"/>
      <c r="P546" s="12"/>
      <c r="Q546" s="12"/>
      <c r="R546" s="12"/>
      <c r="S546" s="12"/>
      <c r="T546" s="12"/>
      <c r="U546" s="12"/>
      <c r="V546" s="12"/>
      <c r="W546" s="12"/>
    </row>
    <row r="547" spans="1:23">
      <c r="A547" s="54" t="s">
        <v>682</v>
      </c>
      <c r="B547" s="261"/>
      <c r="C547" s="262"/>
      <c r="D547" s="262"/>
      <c r="E547" s="262"/>
      <c r="F547" s="262"/>
      <c r="G547" s="262"/>
      <c r="H547" s="263">
        <v>1.86035218788008E-3</v>
      </c>
      <c r="I547" s="265">
        <v>2.9868698013144398E-3</v>
      </c>
      <c r="J547" s="266">
        <v>1.86202105132036E-3</v>
      </c>
      <c r="L547" s="12"/>
      <c r="M547" s="12"/>
      <c r="N547" s="12"/>
      <c r="O547" s="12"/>
      <c r="P547" s="12"/>
      <c r="Q547" s="12"/>
      <c r="R547" s="12"/>
      <c r="S547" s="12"/>
      <c r="T547" s="12"/>
      <c r="U547" s="12"/>
      <c r="V547" s="12"/>
      <c r="W547" s="12"/>
    </row>
    <row r="548" spans="1:23">
      <c r="A548" s="54" t="s">
        <v>681</v>
      </c>
      <c r="B548" s="261"/>
      <c r="C548" s="262"/>
      <c r="D548" s="262"/>
      <c r="E548" s="262"/>
      <c r="F548" s="262"/>
      <c r="G548" s="262"/>
      <c r="H548" s="263">
        <v>1.7412863373217999E-3</v>
      </c>
      <c r="I548" s="265">
        <v>2.7088182153953699E-3</v>
      </c>
      <c r="J548" s="266">
        <v>1.74090607558176E-3</v>
      </c>
      <c r="L548" s="12"/>
      <c r="M548" s="12"/>
      <c r="N548" s="12"/>
      <c r="O548" s="12"/>
      <c r="P548" s="12"/>
      <c r="Q548" s="12"/>
      <c r="R548" s="12"/>
      <c r="S548" s="12"/>
      <c r="T548" s="12"/>
      <c r="U548" s="12"/>
      <c r="V548" s="12"/>
      <c r="W548" s="12"/>
    </row>
    <row r="549" spans="1:23">
      <c r="A549" s="54" t="s">
        <v>680</v>
      </c>
      <c r="B549" s="261"/>
      <c r="C549" s="262"/>
      <c r="D549" s="262"/>
      <c r="E549" s="262"/>
      <c r="F549" s="262"/>
      <c r="G549" s="262"/>
      <c r="H549" s="263">
        <v>1.6481816701894899E-3</v>
      </c>
      <c r="I549" s="265">
        <v>2.6400760739468399E-3</v>
      </c>
      <c r="J549" s="266">
        <v>1.6396744857769901E-3</v>
      </c>
      <c r="L549" s="12"/>
      <c r="M549" s="12"/>
      <c r="N549" s="12"/>
      <c r="O549" s="12"/>
      <c r="P549" s="12"/>
      <c r="Q549" s="12"/>
      <c r="R549" s="12"/>
      <c r="S549" s="12"/>
      <c r="T549" s="12"/>
      <c r="U549" s="12"/>
      <c r="V549" s="12"/>
      <c r="W549" s="12"/>
    </row>
    <row r="550" spans="1:23">
      <c r="A550" s="54" t="s">
        <v>679</v>
      </c>
      <c r="B550" s="261"/>
      <c r="C550" s="262"/>
      <c r="D550" s="262"/>
      <c r="E550" s="262"/>
      <c r="F550" s="262"/>
      <c r="G550" s="262"/>
      <c r="H550" s="263">
        <v>1.75414821345203E-3</v>
      </c>
      <c r="I550" s="265">
        <v>2.58330573630884E-3</v>
      </c>
      <c r="J550" s="266">
        <v>1.7609540848291701E-3</v>
      </c>
      <c r="L550" s="12"/>
      <c r="M550" s="12"/>
      <c r="N550" s="12"/>
      <c r="O550" s="12"/>
      <c r="P550" s="12"/>
      <c r="Q550" s="12"/>
      <c r="R550" s="12"/>
      <c r="S550" s="12"/>
      <c r="T550" s="12"/>
      <c r="U550" s="12"/>
      <c r="V550" s="12"/>
      <c r="W550" s="12"/>
    </row>
    <row r="551" spans="1:23">
      <c r="A551" s="54" t="s">
        <v>678</v>
      </c>
      <c r="B551" s="261"/>
      <c r="C551" s="262"/>
      <c r="D551" s="262"/>
      <c r="E551" s="262"/>
      <c r="F551" s="262"/>
      <c r="G551" s="262"/>
      <c r="H551" s="263">
        <v>1.56991629220001E-3</v>
      </c>
      <c r="I551" s="265">
        <v>2.3950084785799202E-3</v>
      </c>
      <c r="J551" s="266">
        <v>1.57299440674574E-3</v>
      </c>
      <c r="L551" s="12"/>
      <c r="M551" s="12"/>
      <c r="N551" s="12"/>
      <c r="O551" s="12"/>
      <c r="P551" s="12"/>
      <c r="Q551" s="12"/>
      <c r="R551" s="12"/>
      <c r="S551" s="12"/>
      <c r="T551" s="12"/>
      <c r="U551" s="12"/>
      <c r="V551" s="12"/>
      <c r="W551" s="12"/>
    </row>
    <row r="552" spans="1:23">
      <c r="A552" s="54" t="s">
        <v>677</v>
      </c>
      <c r="B552" s="261"/>
      <c r="C552" s="262"/>
      <c r="D552" s="262"/>
      <c r="E552" s="271">
        <v>2.4722328986692302E-3</v>
      </c>
      <c r="F552" s="262"/>
      <c r="G552" s="262"/>
      <c r="H552" s="263">
        <v>1.7333504432140399E-3</v>
      </c>
      <c r="I552" s="265">
        <v>2.2598449642653902E-3</v>
      </c>
      <c r="J552" s="266">
        <v>1.7464234167957899E-3</v>
      </c>
      <c r="L552" s="12"/>
      <c r="M552" s="12"/>
      <c r="N552" s="12"/>
      <c r="O552" s="12"/>
      <c r="P552" s="12"/>
      <c r="Q552" s="12"/>
      <c r="R552" s="12"/>
      <c r="S552" s="12"/>
      <c r="T552" s="12"/>
      <c r="U552" s="12"/>
      <c r="V552" s="12"/>
      <c r="W552" s="12"/>
    </row>
    <row r="553" spans="1:23">
      <c r="A553" s="54" t="s">
        <v>676</v>
      </c>
      <c r="B553" s="267"/>
      <c r="C553" s="268"/>
      <c r="D553" s="268"/>
      <c r="E553" s="268">
        <v>2.40727724164474E-3</v>
      </c>
      <c r="F553" s="268"/>
      <c r="G553" s="268"/>
      <c r="H553" s="265">
        <v>1.66301675509379E-3</v>
      </c>
      <c r="I553" s="265">
        <v>2.1563478664179E-3</v>
      </c>
      <c r="J553" s="266">
        <v>1.6686947208097501E-3</v>
      </c>
      <c r="L553" s="12"/>
      <c r="M553" s="12"/>
      <c r="N553" s="12"/>
      <c r="O553" s="12"/>
      <c r="P553" s="12"/>
      <c r="Q553" s="12"/>
      <c r="R553" s="12"/>
      <c r="S553" s="12"/>
      <c r="T553" s="12"/>
      <c r="U553" s="12"/>
      <c r="V553" s="12"/>
      <c r="W553" s="12"/>
    </row>
    <row r="554" spans="1:23">
      <c r="A554" s="54" t="s">
        <v>675</v>
      </c>
      <c r="B554" s="267"/>
      <c r="C554" s="268"/>
      <c r="D554" s="268"/>
      <c r="E554" s="268">
        <v>2.3945082071375398E-3</v>
      </c>
      <c r="F554" s="268"/>
      <c r="G554" s="268"/>
      <c r="H554" s="265">
        <v>1.51650376187812E-3</v>
      </c>
      <c r="I554" s="265">
        <v>1.9989229592062398E-3</v>
      </c>
      <c r="J554" s="266">
        <v>1.52171671262775E-3</v>
      </c>
      <c r="L554" s="12"/>
      <c r="M554" s="12"/>
      <c r="N554" s="12"/>
      <c r="O554" s="12"/>
      <c r="P554" s="12"/>
      <c r="Q554" s="12"/>
      <c r="R554" s="12"/>
      <c r="S554" s="12"/>
      <c r="T554" s="12"/>
      <c r="U554" s="12"/>
      <c r="V554" s="12"/>
      <c r="W554" s="12"/>
    </row>
    <row r="555" spans="1:23">
      <c r="A555" s="54" t="s">
        <v>674</v>
      </c>
      <c r="B555" s="267"/>
      <c r="C555" s="268"/>
      <c r="D555" s="268"/>
      <c r="E555" s="268">
        <v>2.3428813647453101E-3</v>
      </c>
      <c r="F555" s="268"/>
      <c r="G555" s="268"/>
      <c r="H555" s="265">
        <v>1.6873340962437599E-3</v>
      </c>
      <c r="I555" s="265">
        <v>1.80167209196779E-3</v>
      </c>
      <c r="J555" s="266">
        <v>1.70606840302035E-3</v>
      </c>
      <c r="L555" s="12"/>
      <c r="M555" s="12"/>
      <c r="N555" s="12"/>
      <c r="O555" s="12"/>
      <c r="P555" s="12"/>
      <c r="Q555" s="12"/>
      <c r="R555" s="12"/>
      <c r="S555" s="12"/>
      <c r="T555" s="12"/>
      <c r="U555" s="12"/>
      <c r="V555" s="12"/>
      <c r="W555" s="12"/>
    </row>
    <row r="556" spans="1:23">
      <c r="A556" s="54" t="s">
        <v>673</v>
      </c>
      <c r="B556" s="267"/>
      <c r="C556" s="268"/>
      <c r="D556" s="268"/>
      <c r="E556" s="268">
        <v>2.3185972606990699E-3</v>
      </c>
      <c r="F556" s="268"/>
      <c r="G556" s="268"/>
      <c r="H556" s="265">
        <v>1.512217044975E-3</v>
      </c>
      <c r="I556" s="265">
        <v>1.64788505201309E-3</v>
      </c>
      <c r="J556" s="266">
        <v>1.5252754521503701E-3</v>
      </c>
      <c r="L556" s="12"/>
      <c r="M556" s="12"/>
      <c r="N556" s="12"/>
      <c r="O556" s="12"/>
      <c r="P556" s="12"/>
      <c r="Q556" s="12"/>
      <c r="R556" s="12"/>
      <c r="S556" s="12"/>
      <c r="T556" s="12"/>
      <c r="U556" s="12"/>
      <c r="V556" s="12"/>
      <c r="W556" s="12"/>
    </row>
    <row r="557" spans="1:23">
      <c r="A557" s="54" t="s">
        <v>672</v>
      </c>
      <c r="B557" s="267"/>
      <c r="C557" s="268"/>
      <c r="D557" s="268"/>
      <c r="E557" s="268">
        <v>2.25822156143432E-3</v>
      </c>
      <c r="F557" s="268"/>
      <c r="G557" s="268"/>
      <c r="H557" s="265">
        <v>2.1560267788299399E-3</v>
      </c>
      <c r="I557" s="265">
        <v>2.0400770224956199E-3</v>
      </c>
      <c r="J557" s="266">
        <v>2.1590592178798002E-3</v>
      </c>
      <c r="L557" s="12"/>
      <c r="M557" s="12"/>
      <c r="N557" s="12"/>
      <c r="O557" s="12"/>
      <c r="P557" s="12"/>
      <c r="Q557" s="12"/>
      <c r="R557" s="12"/>
      <c r="S557" s="12"/>
      <c r="T557" s="12"/>
      <c r="U557" s="12"/>
      <c r="V557" s="12"/>
      <c r="W557" s="12"/>
    </row>
    <row r="558" spans="1:23">
      <c r="A558" s="54" t="s">
        <v>671</v>
      </c>
      <c r="B558" s="267"/>
      <c r="C558" s="268"/>
      <c r="D558" s="268"/>
      <c r="E558" s="268">
        <v>5.0594115840054696E-3</v>
      </c>
      <c r="F558" s="268"/>
      <c r="G558" s="268"/>
      <c r="H558" s="265">
        <v>1.8977514822838099E-3</v>
      </c>
      <c r="I558" s="265">
        <v>1.8630152853177399E-3</v>
      </c>
      <c r="J558" s="266">
        <v>1.8973482523890501E-3</v>
      </c>
      <c r="L558" s="12"/>
      <c r="M558" s="12"/>
      <c r="N558" s="12"/>
      <c r="O558" s="12"/>
      <c r="P558" s="12"/>
      <c r="Q558" s="12"/>
      <c r="R558" s="12"/>
      <c r="S558" s="12"/>
      <c r="T558" s="12"/>
      <c r="U558" s="12"/>
      <c r="V558" s="12"/>
      <c r="W558" s="12"/>
    </row>
    <row r="559" spans="1:23">
      <c r="A559" s="54" t="s">
        <v>670</v>
      </c>
      <c r="B559" s="267"/>
      <c r="C559" s="268"/>
      <c r="D559" s="268"/>
      <c r="E559" s="268">
        <v>4.7206226109884697E-3</v>
      </c>
      <c r="F559" s="268"/>
      <c r="G559" s="268">
        <v>1.0438175433835799E-3</v>
      </c>
      <c r="H559" s="265">
        <v>1.72663735439145E-3</v>
      </c>
      <c r="I559" s="265">
        <v>1.79695934798153E-3</v>
      </c>
      <c r="J559" s="266">
        <v>1.7199207085563501E-3</v>
      </c>
      <c r="L559" s="12"/>
      <c r="M559" s="12"/>
      <c r="N559" s="12"/>
      <c r="O559" s="12"/>
      <c r="P559" s="12"/>
      <c r="Q559" s="12"/>
      <c r="R559" s="12"/>
      <c r="S559" s="12"/>
      <c r="T559" s="12"/>
      <c r="U559" s="12"/>
      <c r="V559" s="12"/>
      <c r="W559" s="12"/>
    </row>
    <row r="560" spans="1:23">
      <c r="A560" s="54" t="s">
        <v>669</v>
      </c>
      <c r="B560" s="267"/>
      <c r="C560" s="268"/>
      <c r="D560" s="268"/>
      <c r="E560" s="268">
        <v>4.3694216243091001E-3</v>
      </c>
      <c r="F560" s="268"/>
      <c r="G560" s="268">
        <v>1.20354377728434E-3</v>
      </c>
      <c r="H560" s="265">
        <v>1.5381956307292399E-3</v>
      </c>
      <c r="I560" s="265">
        <v>1.6376270906403301E-3</v>
      </c>
      <c r="J560" s="266">
        <v>1.52973333110129E-3</v>
      </c>
      <c r="L560" s="12"/>
      <c r="M560" s="12"/>
      <c r="N560" s="12"/>
      <c r="O560" s="12"/>
      <c r="P560" s="12"/>
      <c r="Q560" s="12"/>
      <c r="R560" s="12"/>
      <c r="S560" s="12"/>
      <c r="T560" s="12"/>
      <c r="U560" s="12"/>
      <c r="V560" s="12"/>
      <c r="W560" s="12"/>
    </row>
    <row r="561" spans="1:23">
      <c r="A561" s="54" t="s">
        <v>668</v>
      </c>
      <c r="B561" s="267"/>
      <c r="C561" s="268"/>
      <c r="D561" s="268"/>
      <c r="E561" s="268">
        <v>4.1199533225833697E-3</v>
      </c>
      <c r="F561" s="268"/>
      <c r="G561" s="268">
        <v>1.33989296084303E-3</v>
      </c>
      <c r="H561" s="265">
        <v>1.3840928242307201E-3</v>
      </c>
      <c r="I561" s="265">
        <v>1.6259837473512899E-3</v>
      </c>
      <c r="J561" s="266">
        <v>1.37402182117303E-3</v>
      </c>
      <c r="L561" s="12"/>
      <c r="M561" s="12"/>
      <c r="N561" s="12"/>
      <c r="O561" s="12"/>
      <c r="P561" s="12"/>
      <c r="Q561" s="12"/>
      <c r="R561" s="12"/>
      <c r="S561" s="12"/>
      <c r="T561" s="12"/>
      <c r="U561" s="12"/>
      <c r="V561" s="12"/>
      <c r="W561" s="12"/>
    </row>
    <row r="562" spans="1:23">
      <c r="A562" s="54" t="s">
        <v>667</v>
      </c>
      <c r="B562" s="267"/>
      <c r="C562" s="268"/>
      <c r="D562" s="268"/>
      <c r="E562" s="268">
        <v>3.8743702898820999E-3</v>
      </c>
      <c r="F562" s="268"/>
      <c r="G562" s="268">
        <v>1.5031337192203699E-3</v>
      </c>
      <c r="H562" s="265">
        <v>1.2748559195671499E-3</v>
      </c>
      <c r="I562" s="265">
        <v>1.48324137746154E-3</v>
      </c>
      <c r="J562" s="266">
        <v>1.2616930385520499E-3</v>
      </c>
      <c r="L562" s="12"/>
      <c r="M562" s="12"/>
      <c r="N562" s="12"/>
      <c r="O562" s="12"/>
      <c r="P562" s="12"/>
      <c r="Q562" s="12"/>
      <c r="R562" s="12"/>
      <c r="S562" s="12"/>
      <c r="T562" s="12"/>
      <c r="U562" s="12"/>
      <c r="V562" s="12"/>
      <c r="W562" s="12"/>
    </row>
    <row r="563" spans="1:23">
      <c r="A563" s="54" t="s">
        <v>666</v>
      </c>
      <c r="B563" s="267"/>
      <c r="C563" s="268"/>
      <c r="D563" s="268"/>
      <c r="E563" s="268">
        <v>3.8528535022994501E-3</v>
      </c>
      <c r="F563" s="268"/>
      <c r="G563" s="268">
        <v>1.59601469547433E-3</v>
      </c>
      <c r="H563" s="265">
        <v>1.2779099261694201E-3</v>
      </c>
      <c r="I563" s="265">
        <v>1.4415259462194701E-3</v>
      </c>
      <c r="J563" s="266">
        <v>1.2697071785118001E-3</v>
      </c>
      <c r="L563" s="12"/>
      <c r="M563" s="12"/>
      <c r="N563" s="12"/>
      <c r="O563" s="12"/>
      <c r="P563" s="12"/>
      <c r="Q563" s="12"/>
      <c r="R563" s="12"/>
      <c r="S563" s="12"/>
      <c r="T563" s="12"/>
      <c r="U563" s="12"/>
      <c r="V563" s="12"/>
      <c r="W563" s="12"/>
    </row>
    <row r="564" spans="1:23">
      <c r="A564" s="54" t="s">
        <v>665</v>
      </c>
      <c r="B564" s="267"/>
      <c r="C564" s="268"/>
      <c r="D564" s="268"/>
      <c r="E564" s="268">
        <v>3.6021489651273399E-3</v>
      </c>
      <c r="F564" s="268"/>
      <c r="G564" s="268">
        <v>1.79788279247701E-3</v>
      </c>
      <c r="H564" s="265">
        <v>1.1721589233019099E-3</v>
      </c>
      <c r="I564" s="265">
        <v>1.3210785855775099E-3</v>
      </c>
      <c r="J564" s="266">
        <v>1.16146179243849E-3</v>
      </c>
      <c r="L564" s="12"/>
      <c r="M564" s="12"/>
      <c r="N564" s="12"/>
      <c r="O564" s="12"/>
      <c r="P564" s="12"/>
      <c r="Q564" s="12"/>
      <c r="R564" s="12"/>
      <c r="S564" s="12"/>
      <c r="T564" s="12"/>
      <c r="U564" s="12"/>
      <c r="V564" s="12"/>
      <c r="W564" s="12"/>
    </row>
    <row r="565" spans="1:23">
      <c r="A565" s="54" t="s">
        <v>664</v>
      </c>
      <c r="B565" s="267"/>
      <c r="C565" s="268"/>
      <c r="D565" s="268"/>
      <c r="E565" s="268">
        <v>3.5256083590720702E-3</v>
      </c>
      <c r="F565" s="268"/>
      <c r="G565" s="268">
        <v>1.92921321518276E-3</v>
      </c>
      <c r="H565" s="265">
        <v>1.2036692282909199E-3</v>
      </c>
      <c r="I565" s="265">
        <v>1.4635964096462099E-3</v>
      </c>
      <c r="J565" s="266">
        <v>1.1852616415797799E-3</v>
      </c>
      <c r="L565" s="12"/>
      <c r="M565" s="12"/>
      <c r="N565" s="12"/>
      <c r="O565" s="12"/>
      <c r="P565" s="12"/>
      <c r="Q565" s="12"/>
      <c r="R565" s="12"/>
      <c r="S565" s="12"/>
      <c r="T565" s="12"/>
      <c r="U565" s="12"/>
      <c r="V565" s="12"/>
      <c r="W565" s="12"/>
    </row>
    <row r="566" spans="1:23">
      <c r="A566" s="54" t="s">
        <v>663</v>
      </c>
      <c r="B566" s="267"/>
      <c r="C566" s="268"/>
      <c r="D566" s="268"/>
      <c r="E566" s="268">
        <v>4.1598169528757299E-3</v>
      </c>
      <c r="F566" s="268"/>
      <c r="G566" s="268">
        <v>1.9979930709399501E-3</v>
      </c>
      <c r="H566" s="265">
        <v>1.1260891211054001E-3</v>
      </c>
      <c r="I566" s="265">
        <v>1.33303423081655E-3</v>
      </c>
      <c r="J566" s="266">
        <v>1.10916432920869E-3</v>
      </c>
      <c r="L566" s="12"/>
      <c r="M566" s="12"/>
      <c r="N566" s="12"/>
      <c r="O566" s="12"/>
      <c r="P566" s="12"/>
      <c r="Q566" s="12"/>
      <c r="R566" s="12"/>
      <c r="S566" s="12"/>
      <c r="T566" s="12"/>
      <c r="U566" s="12"/>
      <c r="V566" s="12"/>
      <c r="W566" s="12"/>
    </row>
    <row r="567" spans="1:23">
      <c r="A567" s="54" t="s">
        <v>662</v>
      </c>
      <c r="B567" s="267"/>
      <c r="C567" s="268"/>
      <c r="D567" s="268"/>
      <c r="E567" s="268">
        <v>3.87098634973977E-3</v>
      </c>
      <c r="F567" s="268"/>
      <c r="G567" s="268">
        <v>2.0440157052414401E-3</v>
      </c>
      <c r="H567" s="265">
        <v>1.04413110582314E-3</v>
      </c>
      <c r="I567" s="265">
        <v>1.5611802725597999E-3</v>
      </c>
      <c r="J567" s="266">
        <v>1.02466665210091E-3</v>
      </c>
      <c r="L567" s="12"/>
      <c r="M567" s="12"/>
      <c r="N567" s="12"/>
      <c r="O567" s="12"/>
      <c r="P567" s="12"/>
      <c r="Q567" s="12"/>
      <c r="R567" s="12"/>
      <c r="S567" s="12"/>
      <c r="T567" s="12"/>
      <c r="U567" s="12"/>
      <c r="V567" s="12"/>
      <c r="W567" s="12"/>
    </row>
    <row r="568" spans="1:23">
      <c r="A568" s="54" t="s">
        <v>661</v>
      </c>
      <c r="B568" s="267"/>
      <c r="C568" s="268"/>
      <c r="D568" s="268"/>
      <c r="E568" s="268">
        <v>3.6201080056744899E-3</v>
      </c>
      <c r="F568" s="268"/>
      <c r="G568" s="268">
        <v>2.0980630511888902E-3</v>
      </c>
      <c r="H568" s="265">
        <v>1.2119213667994299E-3</v>
      </c>
      <c r="I568" s="265">
        <v>1.7420856370364301E-3</v>
      </c>
      <c r="J568" s="266">
        <v>1.1842023879271E-3</v>
      </c>
      <c r="L568" s="12"/>
      <c r="M568" s="12"/>
      <c r="N568" s="12"/>
      <c r="O568" s="12"/>
      <c r="P568" s="12"/>
      <c r="Q568" s="12"/>
      <c r="R568" s="12"/>
      <c r="S568" s="12"/>
      <c r="T568" s="12"/>
      <c r="U568" s="12"/>
      <c r="V568" s="12"/>
      <c r="W568" s="12"/>
    </row>
    <row r="569" spans="1:23">
      <c r="A569" s="54" t="s">
        <v>660</v>
      </c>
      <c r="B569" s="267">
        <v>1.4354144961455401E-3</v>
      </c>
      <c r="C569" s="268"/>
      <c r="D569" s="268">
        <v>9.1378226512031798E-4</v>
      </c>
      <c r="E569" s="268">
        <v>3.4893910098394102E-3</v>
      </c>
      <c r="F569" s="268">
        <v>6.4241123497782795E-4</v>
      </c>
      <c r="G569" s="268">
        <v>2.13698247641512E-3</v>
      </c>
      <c r="H569" s="265">
        <v>1.11722109405439E-3</v>
      </c>
      <c r="I569" s="265">
        <v>1.6464348240380899E-3</v>
      </c>
      <c r="J569" s="266">
        <v>1.08818925549764E-3</v>
      </c>
      <c r="L569" s="12"/>
      <c r="M569" s="12"/>
      <c r="N569" s="12"/>
      <c r="O569" s="12"/>
      <c r="P569" s="12"/>
      <c r="Q569" s="12"/>
      <c r="R569" s="12"/>
      <c r="S569" s="12"/>
      <c r="T569" s="12"/>
      <c r="U569" s="12"/>
      <c r="V569" s="12"/>
      <c r="W569" s="12"/>
    </row>
    <row r="570" spans="1:23">
      <c r="A570" s="54" t="s">
        <v>659</v>
      </c>
      <c r="B570" s="267">
        <v>1.6931670598060501E-3</v>
      </c>
      <c r="C570" s="268"/>
      <c r="D570" s="268">
        <v>1.05166146031442E-3</v>
      </c>
      <c r="E570" s="268">
        <v>3.9454877178873799E-3</v>
      </c>
      <c r="F570" s="268">
        <v>8.0359634680382205E-4</v>
      </c>
      <c r="G570" s="268">
        <v>2.17001315358221E-3</v>
      </c>
      <c r="H570" s="265">
        <v>1.11607245592915E-3</v>
      </c>
      <c r="I570" s="265">
        <v>1.7871216172442601E-3</v>
      </c>
      <c r="J570" s="266">
        <v>1.0890899466999501E-3</v>
      </c>
      <c r="L570" s="12"/>
      <c r="M570" s="12"/>
      <c r="N570" s="12"/>
      <c r="O570" s="12"/>
      <c r="P570" s="12"/>
      <c r="Q570" s="12"/>
      <c r="R570" s="12"/>
      <c r="S570" s="12"/>
      <c r="T570" s="12"/>
      <c r="U570" s="12"/>
      <c r="V570" s="12"/>
      <c r="W570" s="12"/>
    </row>
    <row r="571" spans="1:23">
      <c r="A571" s="54" t="s">
        <v>658</v>
      </c>
      <c r="B571" s="267">
        <v>1.87231120490325E-3</v>
      </c>
      <c r="C571" s="268"/>
      <c r="D571" s="268">
        <v>1.17428377463438E-3</v>
      </c>
      <c r="E571" s="268">
        <v>3.6843945840279199E-3</v>
      </c>
      <c r="F571" s="268">
        <v>9.0293943128660502E-4</v>
      </c>
      <c r="G571" s="268">
        <v>2.2024362797113399E-3</v>
      </c>
      <c r="H571" s="265">
        <v>1.2635892483536301E-3</v>
      </c>
      <c r="I571" s="265">
        <v>1.72478391686205E-3</v>
      </c>
      <c r="J571" s="266">
        <v>1.2453034912204501E-3</v>
      </c>
      <c r="L571" s="12"/>
      <c r="M571" s="12"/>
      <c r="N571" s="12"/>
      <c r="O571" s="12"/>
      <c r="P571" s="12"/>
      <c r="Q571" s="12"/>
      <c r="R571" s="12"/>
      <c r="S571" s="12"/>
      <c r="T571" s="12"/>
      <c r="U571" s="12"/>
      <c r="V571" s="12"/>
      <c r="W571" s="12"/>
    </row>
    <row r="572" spans="1:23">
      <c r="A572" s="54" t="s">
        <v>657</v>
      </c>
      <c r="B572" s="267">
        <v>2.0056620271036302E-3</v>
      </c>
      <c r="C572" s="268"/>
      <c r="D572" s="268">
        <v>1.32639161350105E-3</v>
      </c>
      <c r="E572" s="268">
        <v>3.82833227018364E-3</v>
      </c>
      <c r="F572" s="268">
        <v>1.0043942132188499E-3</v>
      </c>
      <c r="G572" s="268">
        <v>2.9555698420316401E-3</v>
      </c>
      <c r="H572" s="265">
        <v>1.1687743292970499E-3</v>
      </c>
      <c r="I572" s="265">
        <v>1.6115339574323301E-3</v>
      </c>
      <c r="J572" s="266">
        <v>1.1491637018987101E-3</v>
      </c>
      <c r="L572" s="12"/>
      <c r="M572" s="12"/>
      <c r="N572" s="12"/>
      <c r="O572" s="12"/>
      <c r="P572" s="12"/>
      <c r="Q572" s="12"/>
      <c r="R572" s="12"/>
      <c r="S572" s="12"/>
      <c r="T572" s="12"/>
      <c r="U572" s="12"/>
      <c r="V572" s="12"/>
      <c r="W572" s="12"/>
    </row>
    <row r="573" spans="1:23">
      <c r="A573" s="54" t="s">
        <v>656</v>
      </c>
      <c r="B573" s="267">
        <v>2.13014937310791E-3</v>
      </c>
      <c r="C573" s="268"/>
      <c r="D573" s="268">
        <v>1.3998093773112299E-3</v>
      </c>
      <c r="E573" s="268">
        <v>3.6677191016538202E-3</v>
      </c>
      <c r="F573" s="268">
        <v>1.04073235449352E-3</v>
      </c>
      <c r="G573" s="268">
        <v>2.9137782657652198E-3</v>
      </c>
      <c r="H573" s="265">
        <v>1.3891986925987001E-3</v>
      </c>
      <c r="I573" s="265">
        <v>1.4785280634726399E-3</v>
      </c>
      <c r="J573" s="266">
        <v>1.37183954927694E-3</v>
      </c>
      <c r="L573" s="12"/>
      <c r="M573" s="12"/>
      <c r="N573" s="12"/>
      <c r="O573" s="12"/>
      <c r="P573" s="12"/>
      <c r="Q573" s="12"/>
      <c r="R573" s="12"/>
      <c r="S573" s="12"/>
      <c r="T573" s="12"/>
      <c r="U573" s="12"/>
      <c r="V573" s="12"/>
      <c r="W573" s="12"/>
    </row>
    <row r="574" spans="1:23">
      <c r="A574" s="54" t="s">
        <v>655</v>
      </c>
      <c r="B574" s="267">
        <v>2.2360150521113001E-3</v>
      </c>
      <c r="C574" s="268"/>
      <c r="D574" s="268">
        <v>1.6043208477083701E-3</v>
      </c>
      <c r="E574" s="268">
        <v>3.4460374005143598E-3</v>
      </c>
      <c r="F574" s="268">
        <v>1.0707600211131601E-3</v>
      </c>
      <c r="G574" s="268">
        <v>3.1260058821630699E-3</v>
      </c>
      <c r="H574" s="265">
        <v>1.3346766391077701E-3</v>
      </c>
      <c r="I574" s="265">
        <v>1.34274228164849E-3</v>
      </c>
      <c r="J574" s="266">
        <v>1.3157852169663701E-3</v>
      </c>
      <c r="L574" s="12"/>
      <c r="M574" s="12"/>
      <c r="N574" s="12"/>
      <c r="O574" s="12"/>
      <c r="P574" s="12"/>
      <c r="Q574" s="12"/>
      <c r="R574" s="12"/>
      <c r="S574" s="12"/>
      <c r="T574" s="12"/>
      <c r="U574" s="12"/>
      <c r="V574" s="12"/>
      <c r="W574" s="12"/>
    </row>
    <row r="575" spans="1:23">
      <c r="A575" s="54" t="s">
        <v>654</v>
      </c>
      <c r="B575" s="267">
        <v>2.3186470370406801E-3</v>
      </c>
      <c r="C575" s="268"/>
      <c r="D575" s="268">
        <v>1.68212359064421E-3</v>
      </c>
      <c r="E575" s="268">
        <v>3.2491104798108902E-3</v>
      </c>
      <c r="F575" s="268">
        <v>1.1001853578993699E-3</v>
      </c>
      <c r="G575" s="268">
        <v>3.07397549558269E-3</v>
      </c>
      <c r="H575" s="265">
        <v>1.2431384093389199E-3</v>
      </c>
      <c r="I575" s="265">
        <v>1.2920811556394499E-3</v>
      </c>
      <c r="J575" s="266">
        <v>1.22406557604489E-3</v>
      </c>
      <c r="L575" s="12"/>
      <c r="M575" s="12"/>
      <c r="N575" s="12"/>
      <c r="O575" s="12"/>
      <c r="P575" s="12"/>
      <c r="Q575" s="12"/>
      <c r="R575" s="12"/>
      <c r="S575" s="12"/>
      <c r="T575" s="12"/>
      <c r="U575" s="12"/>
      <c r="V575" s="12"/>
      <c r="W575" s="12"/>
    </row>
    <row r="576" spans="1:23">
      <c r="A576" s="54" t="s">
        <v>653</v>
      </c>
      <c r="B576" s="267">
        <v>2.38791724468688E-3</v>
      </c>
      <c r="C576" s="268"/>
      <c r="D576" s="268">
        <v>2.0868481444666701E-3</v>
      </c>
      <c r="E576" s="268">
        <v>3.2350001054823399E-3</v>
      </c>
      <c r="F576" s="268">
        <v>1.19008449733923E-3</v>
      </c>
      <c r="G576" s="268">
        <v>3.0212674850729E-3</v>
      </c>
      <c r="H576" s="265">
        <v>1.25322560425513E-3</v>
      </c>
      <c r="I576" s="265">
        <v>1.2664250823213501E-3</v>
      </c>
      <c r="J576" s="266">
        <v>1.23636499633779E-3</v>
      </c>
      <c r="L576" s="12"/>
      <c r="M576" s="12"/>
      <c r="N576" s="12"/>
      <c r="O576" s="12"/>
      <c r="P576" s="12"/>
      <c r="Q576" s="12"/>
      <c r="R576" s="12"/>
      <c r="S576" s="12"/>
      <c r="T576" s="12"/>
      <c r="U576" s="12"/>
      <c r="V576" s="12"/>
      <c r="W576" s="12"/>
    </row>
    <row r="577" spans="1:23">
      <c r="A577" s="54" t="s">
        <v>652</v>
      </c>
      <c r="B577" s="267">
        <v>2.59643832994025E-3</v>
      </c>
      <c r="C577" s="268"/>
      <c r="D577" s="268">
        <v>2.2137360497024201E-3</v>
      </c>
      <c r="E577" s="268">
        <v>3.0682708245519902E-3</v>
      </c>
      <c r="F577" s="268">
        <v>1.5546758180076301E-3</v>
      </c>
      <c r="G577" s="268">
        <v>2.9801644517422998E-3</v>
      </c>
      <c r="H577" s="265">
        <v>1.3765055752702599E-3</v>
      </c>
      <c r="I577" s="265">
        <v>1.30486882706367E-3</v>
      </c>
      <c r="J577" s="266">
        <v>1.35838127791549E-3</v>
      </c>
      <c r="L577" s="12"/>
      <c r="M577" s="12"/>
      <c r="N577" s="12"/>
      <c r="O577" s="12"/>
      <c r="P577" s="12"/>
      <c r="Q577" s="12"/>
      <c r="R577" s="12"/>
      <c r="S577" s="12"/>
      <c r="T577" s="12"/>
      <c r="U577" s="12"/>
      <c r="V577" s="12"/>
      <c r="W577" s="12"/>
    </row>
    <row r="578" spans="1:23">
      <c r="A578" s="54" t="s">
        <v>651</v>
      </c>
      <c r="B578" s="267">
        <v>2.8355888245359599E-3</v>
      </c>
      <c r="C578" s="268"/>
      <c r="D578" s="268">
        <v>2.1336701277799401E-3</v>
      </c>
      <c r="E578" s="268">
        <v>2.9808206004777399E-3</v>
      </c>
      <c r="F578" s="268">
        <v>1.70411279716424E-3</v>
      </c>
      <c r="G578" s="268">
        <v>3.0581851249919701E-3</v>
      </c>
      <c r="H578" s="265">
        <v>1.38112348762944E-3</v>
      </c>
      <c r="I578" s="265">
        <v>1.69441775971948E-3</v>
      </c>
      <c r="J578" s="266">
        <v>1.3597988468464601E-3</v>
      </c>
      <c r="L578" s="12"/>
      <c r="M578" s="12"/>
      <c r="N578" s="12"/>
      <c r="O578" s="12"/>
      <c r="P578" s="12"/>
      <c r="Q578" s="12"/>
      <c r="R578" s="12"/>
      <c r="S578" s="12"/>
      <c r="T578" s="12"/>
      <c r="U578" s="12"/>
      <c r="V578" s="12"/>
      <c r="W578" s="12"/>
    </row>
    <row r="579" spans="1:23">
      <c r="A579" s="54" t="s">
        <v>650</v>
      </c>
      <c r="B579" s="267">
        <v>2.8852131317586402E-3</v>
      </c>
      <c r="C579" s="268"/>
      <c r="D579" s="268">
        <v>2.2265579635230601E-3</v>
      </c>
      <c r="E579" s="268">
        <v>2.8889183957142E-3</v>
      </c>
      <c r="F579" s="268">
        <v>1.8241202312472701E-3</v>
      </c>
      <c r="G579" s="268">
        <v>3.0473545359143198E-3</v>
      </c>
      <c r="H579" s="265">
        <v>1.2668023750307699E-3</v>
      </c>
      <c r="I579" s="265">
        <v>1.77900680584894E-3</v>
      </c>
      <c r="J579" s="266">
        <v>1.24380405355263E-3</v>
      </c>
      <c r="L579" s="12"/>
      <c r="M579" s="12"/>
      <c r="N579" s="12"/>
      <c r="O579" s="12"/>
      <c r="P579" s="12"/>
      <c r="Q579" s="12"/>
      <c r="R579" s="12"/>
      <c r="S579" s="12"/>
      <c r="T579" s="12"/>
      <c r="U579" s="12"/>
      <c r="V579" s="12"/>
      <c r="W579" s="12"/>
    </row>
    <row r="580" spans="1:23">
      <c r="A580" s="54" t="s">
        <v>649</v>
      </c>
      <c r="B580" s="267">
        <v>3.9942853185562701E-3</v>
      </c>
      <c r="C580" s="268"/>
      <c r="D580" s="268">
        <v>2.4025143305585E-3</v>
      </c>
      <c r="E580" s="268">
        <v>2.93457389394013E-3</v>
      </c>
      <c r="F580" s="268">
        <v>2.1078339913773998E-3</v>
      </c>
      <c r="G580" s="268">
        <v>3.5614888543435402E-3</v>
      </c>
      <c r="H580" s="265">
        <v>2.9664100043718701E-3</v>
      </c>
      <c r="I580" s="265">
        <v>3.3308665114621999E-3</v>
      </c>
      <c r="J580" s="266">
        <v>2.9786177992450502E-3</v>
      </c>
      <c r="L580" s="12"/>
      <c r="M580" s="12"/>
      <c r="N580" s="12"/>
      <c r="O580" s="12"/>
      <c r="P580" s="12"/>
      <c r="Q580" s="12"/>
      <c r="R580" s="12"/>
      <c r="S580" s="12"/>
      <c r="T580" s="12"/>
      <c r="U580" s="12"/>
      <c r="V580" s="12"/>
      <c r="W580" s="12"/>
    </row>
    <row r="581" spans="1:23">
      <c r="A581" s="54" t="s">
        <v>648</v>
      </c>
      <c r="B581" s="267">
        <v>4.2505815194535798E-3</v>
      </c>
      <c r="C581" s="268"/>
      <c r="D581" s="268">
        <v>2.9676668583086098E-3</v>
      </c>
      <c r="E581" s="268">
        <v>2.9242583559145399E-3</v>
      </c>
      <c r="F581" s="268">
        <v>2.3036418681396001E-3</v>
      </c>
      <c r="G581" s="268">
        <v>3.4821385450728901E-3</v>
      </c>
      <c r="H581" s="265">
        <v>2.55702727686314E-3</v>
      </c>
      <c r="I581" s="265">
        <v>3.0277140914842801E-3</v>
      </c>
      <c r="J581" s="266">
        <v>2.5677539197669001E-3</v>
      </c>
      <c r="L581" s="12"/>
      <c r="M581" s="12"/>
      <c r="N581" s="12"/>
      <c r="O581" s="12"/>
      <c r="P581" s="12"/>
      <c r="Q581" s="12"/>
      <c r="R581" s="12"/>
      <c r="S581" s="12"/>
      <c r="T581" s="12"/>
      <c r="U581" s="12"/>
      <c r="V581" s="12"/>
      <c r="W581" s="12"/>
    </row>
    <row r="582" spans="1:23">
      <c r="A582" s="54" t="s">
        <v>647</v>
      </c>
      <c r="B582" s="267">
        <v>4.30714415458855E-3</v>
      </c>
      <c r="C582" s="268"/>
      <c r="D582" s="268">
        <v>4.4836697695352402E-3</v>
      </c>
      <c r="E582" s="268">
        <v>2.8649773527165698E-3</v>
      </c>
      <c r="F582" s="268">
        <v>2.59380917647441E-3</v>
      </c>
      <c r="G582" s="268">
        <v>3.9726437977222404E-3</v>
      </c>
      <c r="H582" s="265">
        <v>2.28502675754282E-3</v>
      </c>
      <c r="I582" s="265">
        <v>2.7913740361381E-3</v>
      </c>
      <c r="J582" s="266">
        <v>2.2916091766698298E-3</v>
      </c>
      <c r="L582" s="12"/>
      <c r="M582" s="12"/>
      <c r="N582" s="12"/>
      <c r="O582" s="12"/>
      <c r="P582" s="12"/>
      <c r="Q582" s="12"/>
      <c r="R582" s="12"/>
      <c r="S582" s="12"/>
      <c r="T582" s="12"/>
      <c r="U582" s="12"/>
      <c r="V582" s="12"/>
      <c r="W582" s="12"/>
    </row>
    <row r="583" spans="1:23">
      <c r="A583" s="54" t="s">
        <v>646</v>
      </c>
      <c r="B583" s="267">
        <v>4.1132270820321499E-3</v>
      </c>
      <c r="C583" s="268"/>
      <c r="D583" s="268">
        <v>4.0997638944812202E-3</v>
      </c>
      <c r="E583" s="268">
        <v>2.7687416836216501E-3</v>
      </c>
      <c r="F583" s="268">
        <v>2.4115598478316601E-3</v>
      </c>
      <c r="G583" s="268">
        <v>4.0904228899275299E-3</v>
      </c>
      <c r="H583" s="265">
        <v>2.0105065531942599E-3</v>
      </c>
      <c r="I583" s="265">
        <v>2.4899800137241699E-3</v>
      </c>
      <c r="J583" s="266">
        <v>2.0153015448719299E-3</v>
      </c>
      <c r="L583" s="12"/>
      <c r="M583" s="12"/>
      <c r="N583" s="12"/>
      <c r="O583" s="12"/>
      <c r="P583" s="12"/>
      <c r="Q583" s="12"/>
      <c r="R583" s="12"/>
      <c r="S583" s="12"/>
      <c r="T583" s="12"/>
      <c r="U583" s="12"/>
      <c r="V583" s="12"/>
      <c r="W583" s="12"/>
    </row>
    <row r="584" spans="1:23">
      <c r="A584" s="54" t="s">
        <v>645</v>
      </c>
      <c r="B584" s="267">
        <v>4.0622237127050497E-3</v>
      </c>
      <c r="C584" s="268"/>
      <c r="D584" s="268">
        <v>3.6420717821429101E-3</v>
      </c>
      <c r="E584" s="268">
        <v>2.6780714100436399E-3</v>
      </c>
      <c r="F584" s="268">
        <v>2.3828300640540202E-3</v>
      </c>
      <c r="G584" s="268">
        <v>4.0175606432868802E-3</v>
      </c>
      <c r="H584" s="265">
        <v>1.91815019175519E-3</v>
      </c>
      <c r="I584" s="265">
        <v>2.49027378239339E-3</v>
      </c>
      <c r="J584" s="266">
        <v>1.9237748926040101E-3</v>
      </c>
      <c r="L584" s="12"/>
      <c r="M584" s="12"/>
      <c r="N584" s="12"/>
      <c r="O584" s="12"/>
      <c r="P584" s="12"/>
      <c r="Q584" s="12"/>
      <c r="R584" s="12"/>
      <c r="S584" s="12"/>
      <c r="T584" s="12"/>
      <c r="U584" s="12"/>
      <c r="V584" s="12"/>
      <c r="W584" s="12"/>
    </row>
    <row r="585" spans="1:23">
      <c r="A585" s="54" t="s">
        <v>644</v>
      </c>
      <c r="B585" s="267">
        <v>4.2691628400407097E-3</v>
      </c>
      <c r="C585" s="268"/>
      <c r="D585" s="268">
        <v>3.2557267391236898E-3</v>
      </c>
      <c r="E585" s="268">
        <v>2.7161257324517501E-3</v>
      </c>
      <c r="F585" s="268">
        <v>2.3964382668253698E-3</v>
      </c>
      <c r="G585" s="268">
        <v>4.0580080621919999E-3</v>
      </c>
      <c r="H585" s="265">
        <v>2.0203605383572998E-3</v>
      </c>
      <c r="I585" s="265">
        <v>4.3535890199945396E-3</v>
      </c>
      <c r="J585" s="266">
        <v>2.0198536295949498E-3</v>
      </c>
      <c r="L585" s="12"/>
      <c r="M585" s="12"/>
      <c r="N585" s="12"/>
      <c r="O585" s="12"/>
      <c r="P585" s="12"/>
      <c r="Q585" s="12"/>
      <c r="R585" s="12"/>
      <c r="S585" s="12"/>
      <c r="T585" s="12"/>
      <c r="U585" s="12"/>
      <c r="V585" s="12"/>
      <c r="W585" s="12"/>
    </row>
    <row r="586" spans="1:23">
      <c r="A586" s="54" t="s">
        <v>643</v>
      </c>
      <c r="B586" s="267">
        <v>4.4246225888169999E-3</v>
      </c>
      <c r="C586" s="268"/>
      <c r="D586" s="268">
        <v>3.8466733895188899E-3</v>
      </c>
      <c r="E586" s="268">
        <v>2.7382138485569901E-3</v>
      </c>
      <c r="F586" s="268">
        <v>2.57240718482687E-3</v>
      </c>
      <c r="G586" s="268">
        <v>4.0530830046401501E-3</v>
      </c>
      <c r="H586" s="265">
        <v>1.9891835064727199E-3</v>
      </c>
      <c r="I586" s="265">
        <v>4.2694602183086299E-3</v>
      </c>
      <c r="J586" s="266">
        <v>1.9843200634755598E-3</v>
      </c>
      <c r="L586" s="12"/>
      <c r="M586" s="12"/>
      <c r="N586" s="12"/>
      <c r="O586" s="12"/>
      <c r="P586" s="12"/>
      <c r="Q586" s="12"/>
      <c r="R586" s="12"/>
      <c r="S586" s="12"/>
      <c r="T586" s="12"/>
      <c r="U586" s="12"/>
      <c r="V586" s="12"/>
      <c r="W586" s="12"/>
    </row>
    <row r="587" spans="1:23">
      <c r="A587" s="54" t="s">
        <v>642</v>
      </c>
      <c r="B587" s="267">
        <v>4.1984407476688603E-3</v>
      </c>
      <c r="C587" s="268"/>
      <c r="D587" s="268">
        <v>3.5303140132737099E-3</v>
      </c>
      <c r="E587" s="268">
        <v>2.6757005910482E-3</v>
      </c>
      <c r="F587" s="268">
        <v>2.3155592026429402E-3</v>
      </c>
      <c r="G587" s="268">
        <v>4.2095546936385102E-3</v>
      </c>
      <c r="H587" s="265">
        <v>1.8342971690150001E-3</v>
      </c>
      <c r="I587" s="265">
        <v>4.3218483169341201E-3</v>
      </c>
      <c r="J587" s="266">
        <v>1.83114624041176E-3</v>
      </c>
      <c r="L587" s="12"/>
      <c r="M587" s="12"/>
      <c r="N587" s="12"/>
      <c r="O587" s="12"/>
      <c r="P587" s="12"/>
      <c r="Q587" s="12"/>
      <c r="R587" s="12"/>
      <c r="S587" s="12"/>
      <c r="T587" s="12"/>
      <c r="U587" s="12"/>
      <c r="V587" s="12"/>
      <c r="W587" s="12"/>
    </row>
    <row r="588" spans="1:23">
      <c r="A588" s="54" t="s">
        <v>641</v>
      </c>
      <c r="B588" s="267">
        <v>4.1991338461530902E-3</v>
      </c>
      <c r="C588" s="268"/>
      <c r="D588" s="268">
        <v>3.3569386244648399E-3</v>
      </c>
      <c r="E588" s="268">
        <v>3.1002153564685E-3</v>
      </c>
      <c r="F588" s="268">
        <v>2.6207852189064598E-3</v>
      </c>
      <c r="G588" s="268">
        <v>4.0657003631772602E-3</v>
      </c>
      <c r="H588" s="265">
        <v>2.6526883181978199E-3</v>
      </c>
      <c r="I588" s="265">
        <v>3.8808985912593698E-3</v>
      </c>
      <c r="J588" s="266">
        <v>2.6498942781642298E-3</v>
      </c>
      <c r="L588" s="12"/>
      <c r="M588" s="12"/>
      <c r="N588" s="12"/>
      <c r="O588" s="12"/>
      <c r="P588" s="12"/>
      <c r="Q588" s="12"/>
      <c r="R588" s="12"/>
      <c r="S588" s="12"/>
      <c r="T588" s="12"/>
      <c r="U588" s="12"/>
      <c r="V588" s="12"/>
      <c r="W588" s="12"/>
    </row>
    <row r="589" spans="1:23">
      <c r="A589" s="54" t="s">
        <v>640</v>
      </c>
      <c r="B589" s="267">
        <v>4.0020401899238701E-3</v>
      </c>
      <c r="C589" s="268"/>
      <c r="D589" s="268">
        <v>3.3330342798183398E-3</v>
      </c>
      <c r="E589" s="268">
        <v>3.8191980035676299E-3</v>
      </c>
      <c r="F589" s="268">
        <v>2.5857414363721601E-3</v>
      </c>
      <c r="G589" s="268">
        <v>3.9262192977426004E-3</v>
      </c>
      <c r="H589" s="265">
        <v>3.53668293898661E-3</v>
      </c>
      <c r="I589" s="265">
        <v>4.5419305526908102E-3</v>
      </c>
      <c r="J589" s="266">
        <v>3.5550390625553601E-3</v>
      </c>
      <c r="L589" s="12"/>
      <c r="M589" s="12"/>
      <c r="N589" s="12"/>
      <c r="O589" s="12"/>
      <c r="P589" s="12"/>
      <c r="Q589" s="12"/>
      <c r="R589" s="12"/>
      <c r="S589" s="12"/>
      <c r="T589" s="12"/>
      <c r="U589" s="12"/>
      <c r="V589" s="12"/>
      <c r="W589" s="12"/>
    </row>
    <row r="590" spans="1:23">
      <c r="A590" s="54" t="s">
        <v>639</v>
      </c>
      <c r="B590" s="267">
        <v>3.9329679459246198E-3</v>
      </c>
      <c r="C590" s="268"/>
      <c r="D590" s="268">
        <v>3.06480849061244E-3</v>
      </c>
      <c r="E590" s="268">
        <v>3.8301426639623199E-3</v>
      </c>
      <c r="F590" s="268">
        <v>2.9496480125487802E-3</v>
      </c>
      <c r="G590" s="268">
        <v>4.1585292525539597E-3</v>
      </c>
      <c r="H590" s="265">
        <v>5.4004330807893601E-3</v>
      </c>
      <c r="I590" s="265">
        <v>4.0763421867583E-3</v>
      </c>
      <c r="J590" s="266">
        <v>5.4348418208659804E-3</v>
      </c>
      <c r="L590" s="12"/>
      <c r="M590" s="12"/>
      <c r="N590" s="12"/>
      <c r="O590" s="12"/>
      <c r="P590" s="12"/>
      <c r="Q590" s="12"/>
      <c r="R590" s="12"/>
      <c r="S590" s="12"/>
      <c r="T590" s="12"/>
      <c r="U590" s="12"/>
      <c r="V590" s="12"/>
      <c r="W590" s="12"/>
    </row>
    <row r="591" spans="1:23">
      <c r="A591" s="54" t="s">
        <v>638</v>
      </c>
      <c r="B591" s="267">
        <v>3.83373214126396E-3</v>
      </c>
      <c r="C591" s="268"/>
      <c r="D591" s="268">
        <v>2.7872840166583302E-3</v>
      </c>
      <c r="E591" s="268">
        <v>3.7541806372442801E-3</v>
      </c>
      <c r="F591" s="268">
        <v>2.6830644413228101E-3</v>
      </c>
      <c r="G591" s="268">
        <v>4.4674332643985298E-3</v>
      </c>
      <c r="H591" s="265">
        <v>7.1920148414171799E-3</v>
      </c>
      <c r="I591" s="265">
        <v>4.7869266703566699E-3</v>
      </c>
      <c r="J591" s="266">
        <v>7.2964538122314102E-3</v>
      </c>
      <c r="L591" s="12"/>
      <c r="M591" s="12"/>
      <c r="N591" s="12"/>
      <c r="O591" s="12"/>
      <c r="P591" s="12"/>
      <c r="Q591" s="12"/>
      <c r="R591" s="12"/>
      <c r="S591" s="12"/>
      <c r="T591" s="12"/>
      <c r="U591" s="12"/>
      <c r="V591" s="12"/>
      <c r="W591" s="12"/>
    </row>
    <row r="592" spans="1:23">
      <c r="A592" s="54" t="s">
        <v>637</v>
      </c>
      <c r="B592" s="267">
        <v>4.2139348035409498E-3</v>
      </c>
      <c r="C592" s="268"/>
      <c r="D592" s="268">
        <v>2.8852416149194901E-3</v>
      </c>
      <c r="E592" s="268">
        <v>3.5150166693096001E-3</v>
      </c>
      <c r="F592" s="268">
        <v>2.4026479876472101E-3</v>
      </c>
      <c r="G592" s="268">
        <v>4.3238766045051802E-3</v>
      </c>
      <c r="H592" s="265">
        <v>6.7240257373795999E-3</v>
      </c>
      <c r="I592" s="265">
        <v>4.3105783630880698E-3</v>
      </c>
      <c r="J592" s="266">
        <v>6.81671534564556E-3</v>
      </c>
      <c r="L592" s="12"/>
      <c r="M592" s="12"/>
      <c r="N592" s="12"/>
      <c r="O592" s="12"/>
      <c r="P592" s="12"/>
      <c r="Q592" s="12"/>
      <c r="R592" s="12"/>
      <c r="S592" s="12"/>
      <c r="T592" s="12"/>
      <c r="U592" s="12"/>
      <c r="V592" s="12"/>
      <c r="W592" s="12"/>
    </row>
    <row r="593" spans="1:23">
      <c r="A593" s="54" t="s">
        <v>636</v>
      </c>
      <c r="B593" s="267">
        <v>4.2206181925252802E-3</v>
      </c>
      <c r="C593" s="268"/>
      <c r="D593" s="268">
        <v>2.6502581983823101E-3</v>
      </c>
      <c r="E593" s="268">
        <v>3.3079034183623899E-3</v>
      </c>
      <c r="F593" s="268">
        <v>2.4063159022187398E-3</v>
      </c>
      <c r="G593" s="268">
        <v>4.5263160809387E-3</v>
      </c>
      <c r="H593" s="265">
        <v>5.9075780101769801E-3</v>
      </c>
      <c r="I593" s="265">
        <v>3.8239163078121201E-3</v>
      </c>
      <c r="J593" s="266">
        <v>5.9844312056471097E-3</v>
      </c>
      <c r="L593" s="12"/>
      <c r="M593" s="12"/>
      <c r="N593" s="12"/>
      <c r="O593" s="12"/>
      <c r="P593" s="12"/>
      <c r="Q593" s="12"/>
      <c r="R593" s="12"/>
      <c r="S593" s="12"/>
      <c r="T593" s="12"/>
      <c r="U593" s="12"/>
      <c r="V593" s="12"/>
      <c r="W593" s="12"/>
    </row>
    <row r="594" spans="1:23">
      <c r="A594" s="54" t="s">
        <v>635</v>
      </c>
      <c r="B594" s="267">
        <v>4.7068919787240596E-3</v>
      </c>
      <c r="C594" s="268"/>
      <c r="D594" s="268">
        <v>3.7862191460236801E-3</v>
      </c>
      <c r="E594" s="268">
        <v>5.3710328975925996E-3</v>
      </c>
      <c r="F594" s="268">
        <v>2.8967835110461902E-3</v>
      </c>
      <c r="G594" s="268">
        <v>5.9916007942684901E-3</v>
      </c>
      <c r="H594" s="265">
        <v>6.2820550749660203E-3</v>
      </c>
      <c r="I594" s="265">
        <v>6.6906075559931399E-3</v>
      </c>
      <c r="J594" s="266">
        <v>6.4023470701714399E-3</v>
      </c>
      <c r="L594" s="12"/>
      <c r="M594" s="12"/>
      <c r="N594" s="12"/>
      <c r="O594" s="12"/>
      <c r="P594" s="12"/>
      <c r="Q594" s="12"/>
      <c r="R594" s="12"/>
      <c r="S594" s="12"/>
      <c r="T594" s="12"/>
      <c r="U594" s="12"/>
      <c r="V594" s="12"/>
      <c r="W594" s="12"/>
    </row>
    <row r="595" spans="1:23">
      <c r="A595" s="54" t="s">
        <v>634</v>
      </c>
      <c r="B595" s="267">
        <v>4.4725525981599004E-3</v>
      </c>
      <c r="C595" s="268"/>
      <c r="D595" s="268">
        <v>3.5438624430499501E-3</v>
      </c>
      <c r="E595" s="268">
        <v>5.40743022103114E-3</v>
      </c>
      <c r="F595" s="268">
        <v>2.59773115689529E-3</v>
      </c>
      <c r="G595" s="268">
        <v>5.7379762799257498E-3</v>
      </c>
      <c r="H595" s="265">
        <v>5.5116915347644202E-3</v>
      </c>
      <c r="I595" s="265">
        <v>5.88858802543129E-3</v>
      </c>
      <c r="J595" s="266">
        <v>5.6300693523440399E-3</v>
      </c>
      <c r="L595" s="12"/>
      <c r="M595" s="12"/>
      <c r="N595" s="12"/>
      <c r="O595" s="12"/>
      <c r="P595" s="12"/>
      <c r="Q595" s="12"/>
      <c r="R595" s="12"/>
      <c r="S595" s="12"/>
      <c r="T595" s="12"/>
      <c r="U595" s="12"/>
      <c r="V595" s="12"/>
      <c r="W595" s="12"/>
    </row>
    <row r="596" spans="1:23">
      <c r="A596" s="54" t="s">
        <v>633</v>
      </c>
      <c r="B596" s="267">
        <v>4.2625038979146202E-3</v>
      </c>
      <c r="C596" s="268"/>
      <c r="D596" s="268">
        <v>3.1922531658578799E-3</v>
      </c>
      <c r="E596" s="268">
        <v>5.2446428520930601E-3</v>
      </c>
      <c r="F596" s="268">
        <v>2.347724858563E-3</v>
      </c>
      <c r="G596" s="268">
        <v>5.4464168366916699E-3</v>
      </c>
      <c r="H596" s="265">
        <v>4.6470279175109298E-3</v>
      </c>
      <c r="I596" s="265">
        <v>5.3480969343000897E-3</v>
      </c>
      <c r="J596" s="266">
        <v>4.7525627461125503E-3</v>
      </c>
      <c r="L596" s="12"/>
      <c r="M596" s="12"/>
      <c r="N596" s="12"/>
      <c r="O596" s="12"/>
      <c r="P596" s="12"/>
      <c r="Q596" s="12"/>
      <c r="R596" s="12"/>
      <c r="S596" s="12"/>
      <c r="T596" s="12"/>
      <c r="U596" s="12"/>
      <c r="V596" s="12"/>
      <c r="W596" s="12"/>
    </row>
    <row r="597" spans="1:23">
      <c r="A597" s="54" t="s">
        <v>632</v>
      </c>
      <c r="B597" s="267">
        <v>4.2361194440224603E-3</v>
      </c>
      <c r="C597" s="268"/>
      <c r="D597" s="268">
        <v>2.8973780789249698E-3</v>
      </c>
      <c r="E597" s="268">
        <v>5.3026504082766702E-3</v>
      </c>
      <c r="F597" s="268">
        <v>2.2326259410782E-3</v>
      </c>
      <c r="G597" s="268">
        <v>5.1748670743669801E-3</v>
      </c>
      <c r="H597" s="265">
        <v>4.0414571365497802E-3</v>
      </c>
      <c r="I597" s="265">
        <v>4.8163109080584998E-3</v>
      </c>
      <c r="J597" s="266">
        <v>4.1385494742081398E-3</v>
      </c>
      <c r="L597" s="12"/>
      <c r="M597" s="12"/>
      <c r="N597" s="12"/>
      <c r="O597" s="12"/>
      <c r="P597" s="12"/>
      <c r="Q597" s="12"/>
      <c r="R597" s="12"/>
      <c r="S597" s="12"/>
      <c r="T597" s="12"/>
      <c r="U597" s="12"/>
      <c r="V597" s="12"/>
      <c r="W597" s="12"/>
    </row>
    <row r="598" spans="1:23">
      <c r="A598" s="54" t="s">
        <v>631</v>
      </c>
      <c r="B598" s="267">
        <v>4.0565272143905902E-3</v>
      </c>
      <c r="C598" s="268"/>
      <c r="D598" s="268">
        <v>2.8242546565817898E-3</v>
      </c>
      <c r="E598" s="268">
        <v>5.12854229715315E-3</v>
      </c>
      <c r="F598" s="268">
        <v>2.0579726462762499E-3</v>
      </c>
      <c r="G598" s="268">
        <v>4.9322199825074103E-3</v>
      </c>
      <c r="H598" s="265">
        <v>3.5710249608638198E-3</v>
      </c>
      <c r="I598" s="265">
        <v>4.7910036005149098E-3</v>
      </c>
      <c r="J598" s="266">
        <v>3.6585473049152101E-3</v>
      </c>
      <c r="L598" s="12"/>
      <c r="M598" s="12"/>
      <c r="N598" s="12"/>
      <c r="O598" s="12"/>
      <c r="P598" s="12"/>
      <c r="Q598" s="12"/>
      <c r="R598" s="12"/>
      <c r="S598" s="12"/>
      <c r="T598" s="12"/>
      <c r="U598" s="12"/>
      <c r="V598" s="12"/>
      <c r="W598" s="12"/>
    </row>
    <row r="599" spans="1:23">
      <c r="A599" s="54" t="s">
        <v>630</v>
      </c>
      <c r="B599" s="267">
        <v>4.72765333036935E-3</v>
      </c>
      <c r="C599" s="268"/>
      <c r="D599" s="268">
        <v>2.734678483176E-3</v>
      </c>
      <c r="E599" s="268">
        <v>5.15914267519944E-3</v>
      </c>
      <c r="F599" s="268">
        <v>1.9084145000875801E-3</v>
      </c>
      <c r="G599" s="268">
        <v>4.7076733818084103E-3</v>
      </c>
      <c r="H599" s="265">
        <v>3.15661284332164E-3</v>
      </c>
      <c r="I599" s="265">
        <v>5.12120676139985E-3</v>
      </c>
      <c r="J599" s="266">
        <v>3.2362121758962E-3</v>
      </c>
      <c r="L599" s="12"/>
      <c r="M599" s="12"/>
      <c r="N599" s="12"/>
      <c r="O599" s="12"/>
      <c r="P599" s="12"/>
      <c r="Q599" s="12"/>
      <c r="R599" s="12"/>
      <c r="S599" s="12"/>
      <c r="T599" s="12"/>
      <c r="U599" s="12"/>
      <c r="V599" s="12"/>
      <c r="W599" s="12"/>
    </row>
    <row r="600" spans="1:23">
      <c r="A600" s="54" t="s">
        <v>629</v>
      </c>
      <c r="B600" s="267">
        <v>4.4820556006304399E-3</v>
      </c>
      <c r="C600" s="268"/>
      <c r="D600" s="268">
        <v>2.5204825134049098E-3</v>
      </c>
      <c r="E600" s="268">
        <v>4.9106625199716999E-3</v>
      </c>
      <c r="F600" s="268">
        <v>1.7814241899975201E-3</v>
      </c>
      <c r="G600" s="268">
        <v>4.5019455487728304E-3</v>
      </c>
      <c r="H600" s="265">
        <v>3.5974946239608601E-3</v>
      </c>
      <c r="I600" s="265">
        <v>5.0029952521256499E-3</v>
      </c>
      <c r="J600" s="266">
        <v>3.6715859822265902E-3</v>
      </c>
      <c r="L600" s="12"/>
      <c r="M600" s="12"/>
      <c r="N600" s="12"/>
      <c r="O600" s="12"/>
      <c r="P600" s="12"/>
      <c r="Q600" s="12"/>
      <c r="R600" s="12"/>
      <c r="S600" s="12"/>
      <c r="T600" s="12"/>
      <c r="U600" s="12"/>
      <c r="V600" s="12"/>
      <c r="W600" s="12"/>
    </row>
    <row r="601" spans="1:23">
      <c r="A601" s="54" t="s">
        <v>628</v>
      </c>
      <c r="B601" s="267">
        <v>4.5202173468056597E-3</v>
      </c>
      <c r="C601" s="268"/>
      <c r="D601" s="268">
        <v>2.50988925421401E-3</v>
      </c>
      <c r="E601" s="268">
        <v>5.5145566004072902E-3</v>
      </c>
      <c r="F601" s="268">
        <v>1.6942106864170599E-3</v>
      </c>
      <c r="G601" s="268">
        <v>4.3167338900168602E-3</v>
      </c>
      <c r="H601" s="265">
        <v>3.2072597244713302E-3</v>
      </c>
      <c r="I601" s="265">
        <v>4.5644301497831004E-3</v>
      </c>
      <c r="J601" s="266">
        <v>3.2724825861556602E-3</v>
      </c>
      <c r="L601" s="12"/>
      <c r="M601" s="12"/>
      <c r="N601" s="12"/>
      <c r="O601" s="12"/>
      <c r="P601" s="12"/>
      <c r="Q601" s="12"/>
      <c r="R601" s="12"/>
      <c r="S601" s="12"/>
      <c r="T601" s="12"/>
      <c r="U601" s="12"/>
      <c r="V601" s="12"/>
      <c r="W601" s="12"/>
    </row>
    <row r="602" spans="1:23">
      <c r="A602" s="54" t="s">
        <v>627</v>
      </c>
      <c r="B602" s="267">
        <v>4.2787666767362103E-3</v>
      </c>
      <c r="C602" s="268"/>
      <c r="D602" s="268">
        <v>2.3536474391455198E-3</v>
      </c>
      <c r="E602" s="268">
        <v>5.9079218664449904E-3</v>
      </c>
      <c r="F602" s="268">
        <v>1.64166447312828E-3</v>
      </c>
      <c r="G602" s="268">
        <v>4.1732199939382396E-3</v>
      </c>
      <c r="H602" s="265">
        <v>3.0789421975403498E-3</v>
      </c>
      <c r="I602" s="265">
        <v>4.07735952319225E-3</v>
      </c>
      <c r="J602" s="266">
        <v>3.1300078980641501E-3</v>
      </c>
      <c r="L602" s="12"/>
      <c r="M602" s="12"/>
      <c r="N602" s="12"/>
      <c r="O602" s="12"/>
      <c r="P602" s="12"/>
      <c r="Q602" s="12"/>
      <c r="R602" s="12"/>
      <c r="S602" s="12"/>
      <c r="T602" s="12"/>
      <c r="U602" s="12"/>
      <c r="V602" s="12"/>
      <c r="W602" s="12"/>
    </row>
    <row r="603" spans="1:23">
      <c r="A603" s="54" t="s">
        <v>626</v>
      </c>
      <c r="B603" s="267">
        <v>4.0795658836079701E-3</v>
      </c>
      <c r="C603" s="268"/>
      <c r="D603" s="268">
        <v>2.3022376248161502E-3</v>
      </c>
      <c r="E603" s="268">
        <v>5.6784556752554399E-3</v>
      </c>
      <c r="F603" s="268">
        <v>1.65041333098379E-3</v>
      </c>
      <c r="G603" s="268">
        <v>4.0574874462629496E-3</v>
      </c>
      <c r="H603" s="265">
        <v>2.9371279025072199E-3</v>
      </c>
      <c r="I603" s="265">
        <v>3.94719796145595E-3</v>
      </c>
      <c r="J603" s="266">
        <v>2.9904784647542498E-3</v>
      </c>
      <c r="L603" s="12"/>
      <c r="M603" s="12"/>
      <c r="N603" s="12"/>
      <c r="O603" s="12"/>
      <c r="P603" s="12"/>
      <c r="Q603" s="12"/>
      <c r="R603" s="12"/>
      <c r="S603" s="12"/>
      <c r="T603" s="12"/>
      <c r="U603" s="12"/>
      <c r="V603" s="12"/>
      <c r="W603" s="12"/>
    </row>
    <row r="604" spans="1:23">
      <c r="A604" s="54" t="s">
        <v>625</v>
      </c>
      <c r="B604" s="267">
        <v>4.0113116948861504E-3</v>
      </c>
      <c r="C604" s="268"/>
      <c r="D604" s="268">
        <v>2.17116519946199E-3</v>
      </c>
      <c r="E604" s="268">
        <v>6.34235818204961E-3</v>
      </c>
      <c r="F604" s="268">
        <v>1.5666493716689699E-3</v>
      </c>
      <c r="G604" s="268">
        <v>3.9150087867278298E-3</v>
      </c>
      <c r="H604" s="265">
        <v>2.5658487596416598E-3</v>
      </c>
      <c r="I604" s="265">
        <v>3.54055068704443E-3</v>
      </c>
      <c r="J604" s="266">
        <v>2.6081510891896001E-3</v>
      </c>
      <c r="L604" s="12"/>
      <c r="M604" s="12"/>
      <c r="N604" s="12"/>
      <c r="O604" s="12"/>
      <c r="P604" s="12"/>
      <c r="Q604" s="12"/>
      <c r="R604" s="12"/>
      <c r="S604" s="12"/>
      <c r="T604" s="12"/>
      <c r="U604" s="12"/>
      <c r="V604" s="12"/>
      <c r="W604" s="12"/>
    </row>
    <row r="605" spans="1:23">
      <c r="A605" s="54" t="s">
        <v>624</v>
      </c>
      <c r="B605" s="267">
        <v>3.9250726566828799E-3</v>
      </c>
      <c r="C605" s="268"/>
      <c r="D605" s="268">
        <v>2.1103819135007101E-3</v>
      </c>
      <c r="E605" s="268">
        <v>6.0419669386722703E-3</v>
      </c>
      <c r="F605" s="268">
        <v>1.6003322438367801E-3</v>
      </c>
      <c r="G605" s="268">
        <v>3.81293569951711E-3</v>
      </c>
      <c r="H605" s="265">
        <v>2.3072573354836999E-3</v>
      </c>
      <c r="I605" s="265">
        <v>3.1442127524841401E-3</v>
      </c>
      <c r="J605" s="266">
        <v>2.33797767394613E-3</v>
      </c>
      <c r="L605" s="12"/>
      <c r="M605" s="12"/>
      <c r="N605" s="12"/>
      <c r="O605" s="12"/>
      <c r="P605" s="12"/>
      <c r="Q605" s="12"/>
      <c r="R605" s="12"/>
      <c r="S605" s="12"/>
      <c r="T605" s="12"/>
      <c r="U605" s="12"/>
      <c r="V605" s="12"/>
      <c r="W605" s="12"/>
    </row>
    <row r="606" spans="1:23">
      <c r="A606" s="54" t="s">
        <v>623</v>
      </c>
      <c r="B606" s="267">
        <v>4.5066339171507099E-3</v>
      </c>
      <c r="C606" s="268"/>
      <c r="D606" s="268">
        <v>2.6094322988519801E-3</v>
      </c>
      <c r="E606" s="268">
        <v>5.7751102404369498E-3</v>
      </c>
      <c r="F606" s="268">
        <v>2.06120130628375E-3</v>
      </c>
      <c r="G606" s="268">
        <v>3.6965088119444299E-3</v>
      </c>
      <c r="H606" s="265">
        <v>3.4892801582296E-3</v>
      </c>
      <c r="I606" s="265">
        <v>3.4219994700491899E-3</v>
      </c>
      <c r="J606" s="266">
        <v>3.52751563926038E-3</v>
      </c>
      <c r="L606" s="12"/>
      <c r="M606" s="12"/>
      <c r="N606" s="12"/>
      <c r="O606" s="12"/>
      <c r="P606" s="12"/>
      <c r="Q606" s="12"/>
      <c r="R606" s="12"/>
      <c r="S606" s="12"/>
      <c r="T606" s="12"/>
      <c r="U606" s="12"/>
      <c r="V606" s="12"/>
      <c r="W606" s="12"/>
    </row>
    <row r="607" spans="1:23">
      <c r="A607" s="54" t="s">
        <v>622</v>
      </c>
      <c r="B607" s="267">
        <v>4.3666803705509896E-3</v>
      </c>
      <c r="C607" s="268"/>
      <c r="D607" s="268">
        <v>3.2475844134169699E-3</v>
      </c>
      <c r="E607" s="268">
        <v>5.47444172952361E-3</v>
      </c>
      <c r="F607" s="268">
        <v>1.91699578387106E-3</v>
      </c>
      <c r="G607" s="268">
        <v>3.9960878648600401E-3</v>
      </c>
      <c r="H607" s="265">
        <v>3.05135681830328E-3</v>
      </c>
      <c r="I607" s="265">
        <v>3.2939586449950301E-3</v>
      </c>
      <c r="J607" s="266">
        <v>3.0868271322962702E-3</v>
      </c>
      <c r="L607" s="12"/>
      <c r="M607" s="12"/>
      <c r="N607" s="12"/>
      <c r="O607" s="12"/>
      <c r="P607" s="12"/>
      <c r="Q607" s="12"/>
      <c r="R607" s="12"/>
      <c r="S607" s="12"/>
      <c r="T607" s="12"/>
      <c r="U607" s="12"/>
      <c r="V607" s="12"/>
      <c r="W607" s="12"/>
    </row>
    <row r="608" spans="1:23">
      <c r="A608" s="54" t="s">
        <v>621</v>
      </c>
      <c r="B608" s="267">
        <v>4.3671360693789503E-3</v>
      </c>
      <c r="C608" s="268"/>
      <c r="D608" s="268">
        <v>3.0245727850326102E-3</v>
      </c>
      <c r="E608" s="268">
        <v>5.2357686967598096E-3</v>
      </c>
      <c r="F608" s="268">
        <v>2.0434635089522E-3</v>
      </c>
      <c r="G608" s="268">
        <v>3.9427776156624496E-3</v>
      </c>
      <c r="H608" s="265">
        <v>2.65949313964694E-3</v>
      </c>
      <c r="I608" s="265">
        <v>2.9262123970390601E-3</v>
      </c>
      <c r="J608" s="266">
        <v>2.6929316733072298E-3</v>
      </c>
      <c r="L608" s="12"/>
      <c r="M608" s="12"/>
      <c r="N608" s="12"/>
      <c r="O608" s="12"/>
      <c r="P608" s="12"/>
      <c r="Q608" s="12"/>
      <c r="R608" s="12"/>
      <c r="S608" s="12"/>
      <c r="T608" s="12"/>
      <c r="U608" s="12"/>
      <c r="V608" s="12"/>
      <c r="W608" s="12"/>
    </row>
    <row r="609" spans="1:23">
      <c r="A609" s="54" t="s">
        <v>620</v>
      </c>
      <c r="B609" s="267">
        <v>4.33831835750219E-3</v>
      </c>
      <c r="C609" s="268"/>
      <c r="D609" s="268">
        <v>2.7625282952303E-3</v>
      </c>
      <c r="E609" s="268">
        <v>4.8132207570331697E-3</v>
      </c>
      <c r="F609" s="268">
        <v>1.9290142967249499E-3</v>
      </c>
      <c r="G609" s="268">
        <v>3.8644852826943501E-3</v>
      </c>
      <c r="H609" s="265">
        <v>2.3815432163266201E-3</v>
      </c>
      <c r="I609" s="265">
        <v>2.6126895142942201E-3</v>
      </c>
      <c r="J609" s="266">
        <v>2.4092801789098199E-3</v>
      </c>
      <c r="L609" s="12"/>
      <c r="M609" s="12"/>
      <c r="N609" s="12"/>
      <c r="O609" s="12"/>
      <c r="P609" s="12"/>
      <c r="Q609" s="12"/>
      <c r="R609" s="12"/>
      <c r="S609" s="12"/>
      <c r="T609" s="12"/>
      <c r="U609" s="12"/>
      <c r="V609" s="12"/>
      <c r="W609" s="12"/>
    </row>
    <row r="610" spans="1:23">
      <c r="A610" s="54" t="s">
        <v>619</v>
      </c>
      <c r="B610" s="267">
        <v>4.3199311813172702E-3</v>
      </c>
      <c r="C610" s="268"/>
      <c r="D610" s="268">
        <v>2.6235428088458501E-3</v>
      </c>
      <c r="E610" s="268">
        <v>4.60213522164635E-3</v>
      </c>
      <c r="F610" s="268">
        <v>1.8146738415547601E-3</v>
      </c>
      <c r="G610" s="268">
        <v>3.9387020618151603E-3</v>
      </c>
      <c r="H610" s="265">
        <v>2.1299800171888802E-3</v>
      </c>
      <c r="I610" s="265">
        <v>2.4029703545146099E-3</v>
      </c>
      <c r="J610" s="266">
        <v>2.1555808008460599E-3</v>
      </c>
      <c r="L610" s="12"/>
      <c r="M610" s="12"/>
      <c r="N610" s="12"/>
      <c r="O610" s="12"/>
      <c r="P610" s="12"/>
      <c r="Q610" s="12"/>
      <c r="R610" s="12"/>
      <c r="S610" s="12"/>
      <c r="T610" s="12"/>
      <c r="U610" s="12"/>
      <c r="V610" s="12"/>
      <c r="W610" s="12"/>
    </row>
    <row r="611" spans="1:23">
      <c r="A611" s="54" t="s">
        <v>618</v>
      </c>
      <c r="B611" s="267">
        <v>4.1069938886118904E-3</v>
      </c>
      <c r="C611" s="268"/>
      <c r="D611" s="268">
        <v>2.4460004808862E-3</v>
      </c>
      <c r="E611" s="268">
        <v>4.3104771471684103E-3</v>
      </c>
      <c r="F611" s="268">
        <v>1.7026610526069E-3</v>
      </c>
      <c r="G611" s="268">
        <v>3.8116378976362701E-3</v>
      </c>
      <c r="H611" s="265">
        <v>1.9771854376522298E-3</v>
      </c>
      <c r="I611" s="265">
        <v>2.20088543642534E-3</v>
      </c>
      <c r="J611" s="266">
        <v>2.00261697489322E-3</v>
      </c>
      <c r="L611" s="12"/>
      <c r="M611" s="12"/>
      <c r="N611" s="12"/>
      <c r="O611" s="12"/>
      <c r="P611" s="12"/>
      <c r="Q611" s="12"/>
      <c r="R611" s="12"/>
      <c r="S611" s="12"/>
      <c r="T611" s="12"/>
      <c r="U611" s="12"/>
      <c r="V611" s="12"/>
      <c r="W611" s="12"/>
    </row>
    <row r="612" spans="1:23">
      <c r="A612" s="54" t="s">
        <v>617</v>
      </c>
      <c r="B612" s="267">
        <v>4.0126927287777196E-3</v>
      </c>
      <c r="C612" s="268"/>
      <c r="D612" s="268">
        <v>2.4858410231969898E-3</v>
      </c>
      <c r="E612" s="268">
        <v>4.0029116229484702E-3</v>
      </c>
      <c r="F612" s="268">
        <v>1.6902919426516601E-3</v>
      </c>
      <c r="G612" s="268">
        <v>3.69896708100604E-3</v>
      </c>
      <c r="H612" s="265">
        <v>1.79180944659074E-3</v>
      </c>
      <c r="I612" s="265">
        <v>2.0288026262143301E-3</v>
      </c>
      <c r="J612" s="266">
        <v>1.81131238092204E-3</v>
      </c>
      <c r="L612" s="12"/>
      <c r="M612" s="12"/>
      <c r="N612" s="12"/>
      <c r="O612" s="12"/>
      <c r="P612" s="12"/>
      <c r="Q612" s="12"/>
      <c r="R612" s="12"/>
      <c r="S612" s="12"/>
      <c r="T612" s="12"/>
      <c r="U612" s="12"/>
      <c r="V612" s="12"/>
      <c r="W612" s="12"/>
    </row>
    <row r="613" spans="1:23">
      <c r="A613" s="54" t="s">
        <v>616</v>
      </c>
      <c r="B613" s="267">
        <v>3.8683937940404999E-3</v>
      </c>
      <c r="C613" s="268"/>
      <c r="D613" s="268">
        <v>2.3677649722406999E-3</v>
      </c>
      <c r="E613" s="268">
        <v>4.1381702493588704E-3</v>
      </c>
      <c r="F613" s="268">
        <v>1.70802249126615E-3</v>
      </c>
      <c r="G613" s="268">
        <v>3.59333841549264E-3</v>
      </c>
      <c r="H613" s="265">
        <v>1.6063464203767901E-3</v>
      </c>
      <c r="I613" s="265">
        <v>1.9041140229264801E-3</v>
      </c>
      <c r="J613" s="266">
        <v>1.6183691553877499E-3</v>
      </c>
      <c r="L613" s="12"/>
      <c r="M613" s="12"/>
      <c r="N613" s="12"/>
      <c r="O613" s="12"/>
      <c r="P613" s="12"/>
      <c r="Q613" s="12"/>
      <c r="R613" s="12"/>
      <c r="S613" s="12"/>
      <c r="T613" s="12"/>
      <c r="U613" s="12"/>
      <c r="V613" s="12"/>
      <c r="W613" s="12"/>
    </row>
    <row r="614" spans="1:23">
      <c r="A614" s="54" t="s">
        <v>615</v>
      </c>
      <c r="B614" s="267">
        <v>3.8239045618412302E-3</v>
      </c>
      <c r="C614" s="268"/>
      <c r="D614" s="268">
        <v>2.2707788972148799E-3</v>
      </c>
      <c r="E614" s="268">
        <v>3.9908584252605602E-3</v>
      </c>
      <c r="F614" s="268">
        <v>1.8246096699456201E-3</v>
      </c>
      <c r="G614" s="268">
        <v>3.9622803200568902E-3</v>
      </c>
      <c r="H614" s="265">
        <v>1.4615305127450801E-3</v>
      </c>
      <c r="I614" s="265">
        <v>1.7964791285334501E-3</v>
      </c>
      <c r="J614" s="266">
        <v>1.46744656188506E-3</v>
      </c>
      <c r="L614" s="12"/>
      <c r="M614" s="12"/>
      <c r="N614" s="12"/>
      <c r="O614" s="12"/>
      <c r="P614" s="12"/>
      <c r="Q614" s="12"/>
      <c r="R614" s="12"/>
      <c r="S614" s="12"/>
      <c r="T614" s="12"/>
      <c r="U614" s="12"/>
      <c r="V614" s="12"/>
      <c r="W614" s="12"/>
    </row>
    <row r="615" spans="1:23">
      <c r="A615" s="54" t="s">
        <v>614</v>
      </c>
      <c r="B615" s="267">
        <v>3.7637781247758899E-3</v>
      </c>
      <c r="C615" s="268"/>
      <c r="D615" s="268">
        <v>2.1510738119279301E-3</v>
      </c>
      <c r="E615" s="268">
        <v>3.7246988654453198E-3</v>
      </c>
      <c r="F615" s="268">
        <v>1.8951011469040199E-3</v>
      </c>
      <c r="G615" s="268">
        <v>3.8410715329456899E-3</v>
      </c>
      <c r="H615" s="265">
        <v>1.4460706248235701E-3</v>
      </c>
      <c r="I615" s="265">
        <v>1.6354612871798701E-3</v>
      </c>
      <c r="J615" s="266">
        <v>1.45175606066293E-3</v>
      </c>
      <c r="L615" s="12"/>
      <c r="M615" s="12"/>
      <c r="N615" s="12"/>
      <c r="O615" s="12"/>
      <c r="P615" s="12"/>
      <c r="Q615" s="12"/>
      <c r="R615" s="12"/>
      <c r="S615" s="12"/>
      <c r="T615" s="12"/>
      <c r="U615" s="12"/>
      <c r="V615" s="12"/>
      <c r="W615" s="12"/>
    </row>
    <row r="616" spans="1:23">
      <c r="A616" s="54" t="s">
        <v>613</v>
      </c>
      <c r="B616" s="267">
        <v>3.6568583368896601E-3</v>
      </c>
      <c r="C616" s="268"/>
      <c r="D616" s="268">
        <v>2.0944224158759902E-3</v>
      </c>
      <c r="E616" s="268">
        <v>3.99406270642146E-3</v>
      </c>
      <c r="F616" s="268">
        <v>4.8096507665624502E-3</v>
      </c>
      <c r="G616" s="268">
        <v>3.75120909748184E-3</v>
      </c>
      <c r="H616" s="265">
        <v>1.32508149900226E-3</v>
      </c>
      <c r="I616" s="265">
        <v>1.5103178048608799E-3</v>
      </c>
      <c r="J616" s="266">
        <v>1.3252995855333701E-3</v>
      </c>
      <c r="L616" s="12"/>
      <c r="M616" s="12"/>
      <c r="N616" s="12"/>
      <c r="O616" s="12"/>
      <c r="P616" s="12"/>
      <c r="Q616" s="12"/>
      <c r="R616" s="12"/>
      <c r="S616" s="12"/>
      <c r="T616" s="12"/>
      <c r="U616" s="12"/>
      <c r="V616" s="12"/>
      <c r="W616" s="12"/>
    </row>
    <row r="617" spans="1:23">
      <c r="A617" s="54" t="s">
        <v>612</v>
      </c>
      <c r="B617" s="267">
        <v>3.9082226418997402E-3</v>
      </c>
      <c r="C617" s="268"/>
      <c r="D617" s="268">
        <v>2.0461989500418398E-3</v>
      </c>
      <c r="E617" s="268">
        <v>4.0855749083206503E-3</v>
      </c>
      <c r="F617" s="268">
        <v>6.1624569025026596E-3</v>
      </c>
      <c r="G617" s="268">
        <v>3.8185754043371998E-3</v>
      </c>
      <c r="H617" s="265">
        <v>1.4555618286434999E-3</v>
      </c>
      <c r="I617" s="265">
        <v>1.6793320381737001E-3</v>
      </c>
      <c r="J617" s="266">
        <v>1.45430318295927E-3</v>
      </c>
      <c r="L617" s="12"/>
      <c r="M617" s="12"/>
      <c r="N617" s="12"/>
      <c r="O617" s="12"/>
      <c r="P617" s="12"/>
      <c r="Q617" s="12"/>
      <c r="R617" s="12"/>
      <c r="S617" s="12"/>
      <c r="T617" s="12"/>
      <c r="U617" s="12"/>
      <c r="V617" s="12"/>
      <c r="W617" s="12"/>
    </row>
    <row r="618" spans="1:23">
      <c r="A618" s="54" t="s">
        <v>611</v>
      </c>
      <c r="B618" s="267">
        <v>3.8369017525678398E-3</v>
      </c>
      <c r="C618" s="268"/>
      <c r="D618" s="268">
        <v>2.00596179925874E-3</v>
      </c>
      <c r="E618" s="268">
        <v>3.8813809767514699E-3</v>
      </c>
      <c r="F618" s="268">
        <v>6.2265142475442696E-3</v>
      </c>
      <c r="G618" s="268">
        <v>3.83455533226507E-3</v>
      </c>
      <c r="H618" s="265">
        <v>1.77258459655068E-3</v>
      </c>
      <c r="I618" s="265">
        <v>1.52160118205406E-3</v>
      </c>
      <c r="J618" s="266">
        <v>1.77819596112102E-3</v>
      </c>
      <c r="L618" s="12"/>
      <c r="M618" s="12"/>
      <c r="N618" s="12"/>
      <c r="O618" s="12"/>
      <c r="P618" s="12"/>
      <c r="Q618" s="12"/>
      <c r="R618" s="12"/>
      <c r="S618" s="12"/>
      <c r="T618" s="12"/>
      <c r="U618" s="12"/>
      <c r="V618" s="12"/>
      <c r="W618" s="12"/>
    </row>
    <row r="619" spans="1:23">
      <c r="A619" s="54" t="s">
        <v>610</v>
      </c>
      <c r="B619" s="267">
        <v>3.8386755409247401E-3</v>
      </c>
      <c r="C619" s="268"/>
      <c r="D619" s="268">
        <v>2.2479167212069301E-3</v>
      </c>
      <c r="E619" s="268">
        <v>3.7031226654657399E-3</v>
      </c>
      <c r="F619" s="268">
        <v>5.3849702921271404E-3</v>
      </c>
      <c r="G619" s="268">
        <v>4.0647011292819302E-3</v>
      </c>
      <c r="H619" s="265">
        <v>1.6645906432037399E-3</v>
      </c>
      <c r="I619" s="265">
        <v>1.6146936512526199E-3</v>
      </c>
      <c r="J619" s="266">
        <v>1.67051055117602E-3</v>
      </c>
      <c r="L619" s="12"/>
      <c r="M619" s="12"/>
      <c r="N619" s="12"/>
      <c r="O619" s="12"/>
      <c r="P619" s="12"/>
      <c r="Q619" s="12"/>
      <c r="R619" s="12"/>
      <c r="S619" s="12"/>
      <c r="T619" s="12"/>
      <c r="U619" s="12"/>
      <c r="V619" s="12"/>
      <c r="W619" s="12"/>
    </row>
    <row r="620" spans="1:23">
      <c r="A620" s="54" t="s">
        <v>609</v>
      </c>
      <c r="B620" s="267">
        <v>3.7131034975448301E-3</v>
      </c>
      <c r="C620" s="268"/>
      <c r="D620" s="268">
        <v>2.17452880545031E-3</v>
      </c>
      <c r="E620" s="268">
        <v>3.4895563767344201E-3</v>
      </c>
      <c r="F620" s="268">
        <v>4.5921630470455001E-3</v>
      </c>
      <c r="G620" s="268">
        <v>3.9462608855916903E-3</v>
      </c>
      <c r="H620" s="265">
        <v>1.5581312197881401E-3</v>
      </c>
      <c r="I620" s="265">
        <v>1.4610992831483899E-3</v>
      </c>
      <c r="J620" s="266">
        <v>1.55883839042447E-3</v>
      </c>
      <c r="L620" s="12"/>
      <c r="M620" s="12"/>
      <c r="N620" s="12"/>
      <c r="O620" s="12"/>
      <c r="P620" s="12"/>
      <c r="Q620" s="12"/>
      <c r="R620" s="12"/>
      <c r="S620" s="12"/>
      <c r="T620" s="12"/>
      <c r="U620" s="12"/>
      <c r="V620" s="12"/>
      <c r="W620" s="12"/>
    </row>
    <row r="621" spans="1:23">
      <c r="A621" s="54" t="s">
        <v>608</v>
      </c>
      <c r="B621" s="267">
        <v>3.6477325553565202E-3</v>
      </c>
      <c r="C621" s="268"/>
      <c r="D621" s="268">
        <v>2.0783597810831501E-3</v>
      </c>
      <c r="E621" s="268">
        <v>3.28604502817933E-3</v>
      </c>
      <c r="F621" s="268">
        <v>3.9755001541355098E-3</v>
      </c>
      <c r="G621" s="268">
        <v>3.99547598442103E-3</v>
      </c>
      <c r="H621" s="265">
        <v>1.4102932614249301E-3</v>
      </c>
      <c r="I621" s="265">
        <v>1.3411863026447E-3</v>
      </c>
      <c r="J621" s="266">
        <v>1.4074443262745899E-3</v>
      </c>
      <c r="L621" s="12"/>
      <c r="M621" s="12"/>
      <c r="N621" s="12"/>
      <c r="O621" s="12"/>
      <c r="P621" s="12"/>
      <c r="Q621" s="12"/>
      <c r="R621" s="12"/>
      <c r="S621" s="12"/>
      <c r="T621" s="12"/>
      <c r="U621" s="12"/>
      <c r="V621" s="12"/>
      <c r="W621" s="12"/>
    </row>
    <row r="622" spans="1:23">
      <c r="A622" s="54" t="s">
        <v>607</v>
      </c>
      <c r="B622" s="267">
        <v>3.6053079554974302E-3</v>
      </c>
      <c r="C622" s="268"/>
      <c r="D622" s="268">
        <v>2.1692831359949702E-3</v>
      </c>
      <c r="E622" s="268">
        <v>3.2018184960147899E-3</v>
      </c>
      <c r="F622" s="268">
        <v>3.4936099616316202E-3</v>
      </c>
      <c r="G622" s="268">
        <v>3.8569786955317399E-3</v>
      </c>
      <c r="H622" s="265">
        <v>1.36547547491003E-3</v>
      </c>
      <c r="I622" s="265">
        <v>1.23759057050006E-3</v>
      </c>
      <c r="J622" s="266">
        <v>1.35718775949809E-3</v>
      </c>
      <c r="L622" s="12"/>
      <c r="M622" s="12"/>
      <c r="N622" s="12"/>
      <c r="O622" s="12"/>
      <c r="P622" s="12"/>
      <c r="Q622" s="12"/>
      <c r="R622" s="12"/>
      <c r="S622" s="12"/>
      <c r="T622" s="12"/>
      <c r="U622" s="12"/>
      <c r="V622" s="12"/>
      <c r="W622" s="12"/>
    </row>
    <row r="623" spans="1:23">
      <c r="A623" s="54" t="s">
        <v>606</v>
      </c>
      <c r="B623" s="267">
        <v>3.5289123344996402E-3</v>
      </c>
      <c r="C623" s="268"/>
      <c r="D623" s="268">
        <v>2.2119875337761699E-3</v>
      </c>
      <c r="E623" s="268">
        <v>3.0439685944896998E-3</v>
      </c>
      <c r="F623" s="268">
        <v>3.2185182284724802E-3</v>
      </c>
      <c r="G623" s="268">
        <v>3.7402850944214302E-3</v>
      </c>
      <c r="H623" s="265">
        <v>1.42000994037078E-3</v>
      </c>
      <c r="I623" s="265">
        <v>1.34117374402544E-3</v>
      </c>
      <c r="J623" s="266">
        <v>1.4106818653500299E-3</v>
      </c>
      <c r="L623" s="12"/>
      <c r="M623" s="12"/>
      <c r="N623" s="12"/>
      <c r="O623" s="12"/>
      <c r="P623" s="12"/>
      <c r="Q623" s="12"/>
      <c r="R623" s="12"/>
      <c r="S623" s="12"/>
      <c r="T623" s="12"/>
      <c r="U623" s="12"/>
      <c r="V623" s="12"/>
      <c r="W623" s="12"/>
    </row>
    <row r="624" spans="1:23">
      <c r="A624" s="54" t="s">
        <v>605</v>
      </c>
      <c r="B624" s="267">
        <v>3.4478677893972302E-3</v>
      </c>
      <c r="C624" s="268"/>
      <c r="D624" s="268">
        <v>2.3702762253876302E-3</v>
      </c>
      <c r="E624" s="268">
        <v>2.8928596400759898E-3</v>
      </c>
      <c r="F624" s="268">
        <v>3.2689308045039298E-3</v>
      </c>
      <c r="G624" s="268">
        <v>3.6549722686113999E-3</v>
      </c>
      <c r="H624" s="265">
        <v>1.36896596386885E-3</v>
      </c>
      <c r="I624" s="265">
        <v>1.22827930709505E-3</v>
      </c>
      <c r="J624" s="266">
        <v>1.3598325131299401E-3</v>
      </c>
      <c r="L624" s="12"/>
      <c r="M624" s="12"/>
      <c r="N624" s="12"/>
      <c r="O624" s="12"/>
      <c r="P624" s="12"/>
      <c r="Q624" s="12"/>
      <c r="R624" s="12"/>
      <c r="S624" s="12"/>
      <c r="T624" s="12"/>
      <c r="U624" s="12"/>
      <c r="V624" s="12"/>
      <c r="W624" s="12"/>
    </row>
    <row r="625" spans="1:23">
      <c r="A625" s="54" t="s">
        <v>604</v>
      </c>
      <c r="B625" s="267">
        <v>3.4266561336063102E-3</v>
      </c>
      <c r="C625" s="268"/>
      <c r="D625" s="268">
        <v>2.2288495445554101E-3</v>
      </c>
      <c r="E625" s="268">
        <v>3.0647659936339899E-3</v>
      </c>
      <c r="F625" s="268">
        <v>2.9088478061738299E-3</v>
      </c>
      <c r="G625" s="268">
        <v>3.5509570167463699E-3</v>
      </c>
      <c r="H625" s="265">
        <v>1.3195477217464401E-3</v>
      </c>
      <c r="I625" s="265">
        <v>1.33469446731791E-3</v>
      </c>
      <c r="J625" s="266">
        <v>1.30549533730044E-3</v>
      </c>
      <c r="L625" s="12"/>
      <c r="M625" s="12"/>
      <c r="N625" s="12"/>
      <c r="O625" s="12"/>
      <c r="P625" s="12"/>
      <c r="Q625" s="12"/>
      <c r="R625" s="12"/>
      <c r="S625" s="12"/>
      <c r="T625" s="12"/>
      <c r="U625" s="12"/>
      <c r="V625" s="12"/>
      <c r="W625" s="12"/>
    </row>
    <row r="626" spans="1:23">
      <c r="A626" s="54" t="s">
        <v>603</v>
      </c>
      <c r="B626" s="267">
        <v>3.4225170311791E-3</v>
      </c>
      <c r="C626" s="268"/>
      <c r="D626" s="268">
        <v>2.11527425744006E-3</v>
      </c>
      <c r="E626" s="268">
        <v>3.0038640476385201E-3</v>
      </c>
      <c r="F626" s="268">
        <v>2.6047958415302101E-3</v>
      </c>
      <c r="G626" s="268">
        <v>3.45335361811632E-3</v>
      </c>
      <c r="H626" s="265">
        <v>1.2159723676816901E-3</v>
      </c>
      <c r="I626" s="265">
        <v>1.2431935077168101E-3</v>
      </c>
      <c r="J626" s="266">
        <v>1.20012490719689E-3</v>
      </c>
      <c r="L626" s="12"/>
      <c r="M626" s="12"/>
      <c r="N626" s="12"/>
      <c r="O626" s="12"/>
      <c r="P626" s="12"/>
      <c r="Q626" s="12"/>
      <c r="R626" s="12"/>
      <c r="S626" s="12"/>
      <c r="T626" s="12"/>
      <c r="U626" s="12"/>
      <c r="V626" s="12"/>
      <c r="W626" s="12"/>
    </row>
    <row r="627" spans="1:23">
      <c r="A627" s="54" t="s">
        <v>602</v>
      </c>
      <c r="B627" s="267">
        <v>3.3409640968509501E-3</v>
      </c>
      <c r="C627" s="268"/>
      <c r="D627" s="268">
        <v>2.0309930949781699E-3</v>
      </c>
      <c r="E627" s="268">
        <v>2.8889886437771001E-3</v>
      </c>
      <c r="F627" s="268">
        <v>2.3526061651325402E-3</v>
      </c>
      <c r="G627" s="268">
        <v>3.4033984645972098E-3</v>
      </c>
      <c r="H627" s="265">
        <v>1.4639061665560401E-3</v>
      </c>
      <c r="I627" s="265">
        <v>1.2979625161917E-3</v>
      </c>
      <c r="J627" s="266">
        <v>1.45080115191113E-3</v>
      </c>
      <c r="L627" s="12"/>
      <c r="M627" s="12"/>
      <c r="N627" s="12"/>
      <c r="O627" s="12"/>
      <c r="P627" s="12"/>
      <c r="Q627" s="12"/>
      <c r="R627" s="12"/>
      <c r="S627" s="12"/>
      <c r="T627" s="12"/>
      <c r="U627" s="12"/>
      <c r="V627" s="12"/>
      <c r="W627" s="12"/>
    </row>
    <row r="628" spans="1:23">
      <c r="A628" s="54" t="s">
        <v>601</v>
      </c>
      <c r="B628" s="267">
        <v>3.2679952566010699E-3</v>
      </c>
      <c r="C628" s="268"/>
      <c r="D628" s="268">
        <v>1.9624560636749902E-3</v>
      </c>
      <c r="E628" s="268">
        <v>4.2231909403398502E-3</v>
      </c>
      <c r="F628" s="268">
        <v>2.3039325927615702E-3</v>
      </c>
      <c r="G628" s="268">
        <v>3.3282698190398299E-3</v>
      </c>
      <c r="H628" s="265">
        <v>1.4108027082219499E-3</v>
      </c>
      <c r="I628" s="265">
        <v>1.2749250641273099E-3</v>
      </c>
      <c r="J628" s="266">
        <v>1.3969002913135999E-3</v>
      </c>
      <c r="L628" s="12"/>
      <c r="M628" s="12"/>
      <c r="N628" s="12"/>
      <c r="O628" s="12"/>
      <c r="P628" s="12"/>
      <c r="Q628" s="12"/>
      <c r="R628" s="12"/>
      <c r="S628" s="12"/>
      <c r="T628" s="12"/>
      <c r="U628" s="12"/>
      <c r="V628" s="12"/>
      <c r="W628" s="12"/>
    </row>
    <row r="629" spans="1:23">
      <c r="A629" s="54" t="s">
        <v>600</v>
      </c>
      <c r="B629" s="267">
        <v>3.2028892603081002E-3</v>
      </c>
      <c r="C629" s="268"/>
      <c r="D629" s="268">
        <v>1.9453697899953801E-3</v>
      </c>
      <c r="E629" s="268">
        <v>3.9736094280740202E-3</v>
      </c>
      <c r="F629" s="268">
        <v>2.1714812815445501E-3</v>
      </c>
      <c r="G629" s="268">
        <v>3.27881302007502E-3</v>
      </c>
      <c r="H629" s="265">
        <v>1.28179764354643E-3</v>
      </c>
      <c r="I629" s="265">
        <v>1.17046728214132E-3</v>
      </c>
      <c r="J629" s="266">
        <v>1.26624133541844E-3</v>
      </c>
      <c r="L629" s="12"/>
      <c r="M629" s="12"/>
      <c r="N629" s="12"/>
      <c r="O629" s="12"/>
      <c r="P629" s="12"/>
      <c r="Q629" s="12"/>
      <c r="R629" s="12"/>
      <c r="S629" s="12"/>
      <c r="T629" s="12"/>
      <c r="U629" s="12"/>
      <c r="V629" s="12"/>
      <c r="W629" s="12"/>
    </row>
    <row r="630" spans="1:23">
      <c r="A630" s="54" t="s">
        <v>599</v>
      </c>
      <c r="B630" s="267">
        <v>3.16474940817225E-3</v>
      </c>
      <c r="C630" s="268"/>
      <c r="D630" s="268">
        <v>1.94571688803177E-3</v>
      </c>
      <c r="E630" s="268">
        <v>4.6666222978982699E-3</v>
      </c>
      <c r="F630" s="268">
        <v>2.1384924306847401E-3</v>
      </c>
      <c r="G630" s="268">
        <v>3.38541697649137E-3</v>
      </c>
      <c r="H630" s="265">
        <v>1.81879865538299E-3</v>
      </c>
      <c r="I630" s="265">
        <v>1.4940797416988299E-3</v>
      </c>
      <c r="J630" s="266">
        <v>1.8041225340096E-3</v>
      </c>
      <c r="L630" s="12"/>
      <c r="M630" s="12"/>
      <c r="N630" s="12"/>
      <c r="O630" s="12"/>
      <c r="P630" s="12"/>
      <c r="Q630" s="12"/>
      <c r="R630" s="12"/>
      <c r="S630" s="12"/>
      <c r="T630" s="12"/>
      <c r="U630" s="12"/>
      <c r="V630" s="12"/>
      <c r="W630" s="12"/>
    </row>
    <row r="631" spans="1:23">
      <c r="A631" s="54" t="s">
        <v>598</v>
      </c>
      <c r="B631" s="267">
        <v>3.1371914562365599E-3</v>
      </c>
      <c r="C631" s="268"/>
      <c r="D631" s="268">
        <v>2.1933446465207001E-3</v>
      </c>
      <c r="E631" s="268">
        <v>4.4331752960786097E-3</v>
      </c>
      <c r="F631" s="268">
        <v>1.9737436449682498E-3</v>
      </c>
      <c r="G631" s="268">
        <v>3.6439990567509201E-3</v>
      </c>
      <c r="H631" s="265">
        <v>1.7127046706232401E-3</v>
      </c>
      <c r="I631" s="265">
        <v>1.3832598890205401E-3</v>
      </c>
      <c r="J631" s="266">
        <v>1.70213605102513E-3</v>
      </c>
      <c r="L631" s="12"/>
      <c r="M631" s="12"/>
      <c r="N631" s="12"/>
      <c r="O631" s="12"/>
      <c r="P631" s="12"/>
      <c r="Q631" s="12"/>
      <c r="R631" s="12"/>
      <c r="S631" s="12"/>
      <c r="T631" s="12"/>
      <c r="U631" s="12"/>
      <c r="V631" s="12"/>
      <c r="W631" s="12"/>
    </row>
    <row r="632" spans="1:23">
      <c r="A632" s="54" t="s">
        <v>597</v>
      </c>
      <c r="B632" s="267">
        <v>3.1726747670849202E-3</v>
      </c>
      <c r="C632" s="268"/>
      <c r="D632" s="268">
        <v>2.1269548081685199E-3</v>
      </c>
      <c r="E632" s="268">
        <v>4.1191544027435398E-3</v>
      </c>
      <c r="F632" s="268">
        <v>2.07511595022091E-3</v>
      </c>
      <c r="G632" s="268">
        <v>3.7451742175995599E-3</v>
      </c>
      <c r="H632" s="265">
        <v>1.55672005658512E-3</v>
      </c>
      <c r="I632" s="265">
        <v>1.3081539838522801E-3</v>
      </c>
      <c r="J632" s="266">
        <v>1.5464602629253899E-3</v>
      </c>
      <c r="L632" s="12"/>
      <c r="M632" s="12"/>
      <c r="N632" s="12"/>
      <c r="O632" s="12"/>
      <c r="P632" s="12"/>
      <c r="Q632" s="12"/>
      <c r="R632" s="12"/>
      <c r="S632" s="12"/>
      <c r="T632" s="12"/>
      <c r="U632" s="12"/>
      <c r="V632" s="12"/>
      <c r="W632" s="12"/>
    </row>
    <row r="633" spans="1:23">
      <c r="A633" s="54" t="s">
        <v>596</v>
      </c>
      <c r="B633" s="267">
        <v>3.1388917243537601E-3</v>
      </c>
      <c r="C633" s="268"/>
      <c r="D633" s="268">
        <v>2.0390742279132101E-3</v>
      </c>
      <c r="E633" s="268">
        <v>4.5700882517722297E-3</v>
      </c>
      <c r="F633" s="268">
        <v>1.9071161673443E-3</v>
      </c>
      <c r="G633" s="268">
        <v>3.65013800616115E-3</v>
      </c>
      <c r="H633" s="265">
        <v>2.1496630416802101E-3</v>
      </c>
      <c r="I633" s="265">
        <v>1.19392047448026E-3</v>
      </c>
      <c r="J633" s="266">
        <v>2.1403913461152699E-3</v>
      </c>
      <c r="L633" s="12"/>
      <c r="M633" s="12"/>
      <c r="N633" s="12"/>
      <c r="O633" s="12"/>
      <c r="P633" s="12"/>
      <c r="Q633" s="12"/>
      <c r="R633" s="12"/>
      <c r="S633" s="12"/>
      <c r="T633" s="12"/>
      <c r="U633" s="12"/>
      <c r="V633" s="12"/>
      <c r="W633" s="12"/>
    </row>
    <row r="634" spans="1:23">
      <c r="A634" s="54" t="s">
        <v>595</v>
      </c>
      <c r="B634" s="267">
        <v>3.2211422549448098E-3</v>
      </c>
      <c r="C634" s="268"/>
      <c r="D634" s="268">
        <v>2.1395579516273202E-3</v>
      </c>
      <c r="E634" s="268">
        <v>4.5040434743700798E-3</v>
      </c>
      <c r="F634" s="268">
        <v>1.84157808044003E-3</v>
      </c>
      <c r="G634" s="268">
        <v>3.5442092335781E-3</v>
      </c>
      <c r="H634" s="265">
        <v>1.88463714023776E-3</v>
      </c>
      <c r="I634" s="265">
        <v>1.09711210135818E-3</v>
      </c>
      <c r="J634" s="266">
        <v>1.8747500821211401E-3</v>
      </c>
      <c r="L634" s="12"/>
      <c r="M634" s="12"/>
      <c r="N634" s="12"/>
      <c r="O634" s="12"/>
      <c r="P634" s="12"/>
      <c r="Q634" s="12"/>
      <c r="R634" s="12"/>
      <c r="S634" s="12"/>
      <c r="T634" s="12"/>
      <c r="U634" s="12"/>
      <c r="V634" s="12"/>
      <c r="W634" s="12"/>
    </row>
    <row r="635" spans="1:23">
      <c r="A635" s="54" t="s">
        <v>594</v>
      </c>
      <c r="B635" s="267">
        <v>3.4947108708800701E-3</v>
      </c>
      <c r="C635" s="268"/>
      <c r="D635" s="268">
        <v>2.1130838385655798E-3</v>
      </c>
      <c r="E635" s="268">
        <v>4.5798750999964197E-3</v>
      </c>
      <c r="F635" s="268">
        <v>2.8311334228982099E-3</v>
      </c>
      <c r="G635" s="268">
        <v>3.48680525143154E-3</v>
      </c>
      <c r="H635" s="265">
        <v>1.7682644216321E-3</v>
      </c>
      <c r="I635" s="265">
        <v>1.0135451909424899E-3</v>
      </c>
      <c r="J635" s="266">
        <v>1.7569677661297301E-3</v>
      </c>
      <c r="L635" s="12"/>
      <c r="M635" s="12"/>
      <c r="N635" s="12"/>
      <c r="O635" s="12"/>
      <c r="P635" s="12"/>
      <c r="Q635" s="12"/>
      <c r="R635" s="12"/>
      <c r="S635" s="12"/>
      <c r="T635" s="12"/>
      <c r="U635" s="12"/>
      <c r="V635" s="12"/>
      <c r="W635" s="12"/>
    </row>
    <row r="636" spans="1:23">
      <c r="A636" s="54" t="s">
        <v>593</v>
      </c>
      <c r="B636" s="267">
        <v>3.3969927924460898E-3</v>
      </c>
      <c r="C636" s="268"/>
      <c r="D636" s="268">
        <v>2.2122224913147101E-3</v>
      </c>
      <c r="E636" s="268">
        <v>4.3279976785763896E-3</v>
      </c>
      <c r="F636" s="268">
        <v>2.8620629861108998E-3</v>
      </c>
      <c r="G636" s="268">
        <v>3.5349834501317099E-3</v>
      </c>
      <c r="H636" s="265">
        <v>1.8156337639368401E-3</v>
      </c>
      <c r="I636" s="265">
        <v>9.8963769749185705E-4</v>
      </c>
      <c r="J636" s="266">
        <v>1.81150365950629E-3</v>
      </c>
      <c r="L636" s="12"/>
      <c r="M636" s="12"/>
      <c r="N636" s="12"/>
      <c r="O636" s="12"/>
      <c r="P636" s="12"/>
      <c r="Q636" s="12"/>
      <c r="R636" s="12"/>
      <c r="S636" s="12"/>
      <c r="T636" s="12"/>
      <c r="U636" s="12"/>
      <c r="V636" s="12"/>
      <c r="W636" s="12"/>
    </row>
    <row r="637" spans="1:23">
      <c r="A637" s="54" t="s">
        <v>592</v>
      </c>
      <c r="B637" s="267">
        <v>3.5376645059627802E-3</v>
      </c>
      <c r="C637" s="268"/>
      <c r="D637" s="268">
        <v>2.1004049457082402E-3</v>
      </c>
      <c r="E637" s="268">
        <v>4.0411686823233102E-3</v>
      </c>
      <c r="F637" s="268">
        <v>2.6285718762751398E-3</v>
      </c>
      <c r="G637" s="268">
        <v>3.5774196142466198E-3</v>
      </c>
      <c r="H637" s="265">
        <v>1.6700925175596401E-3</v>
      </c>
      <c r="I637" s="265">
        <v>9.2594692266620199E-4</v>
      </c>
      <c r="J637" s="266">
        <v>1.66586882959378E-3</v>
      </c>
      <c r="L637" s="12"/>
      <c r="M637" s="12"/>
      <c r="N637" s="12"/>
      <c r="O637" s="12"/>
      <c r="P637" s="12"/>
      <c r="Q637" s="12"/>
      <c r="R637" s="12"/>
      <c r="S637" s="12"/>
      <c r="T637" s="12"/>
      <c r="U637" s="12"/>
      <c r="V637" s="12"/>
      <c r="W637" s="12"/>
    </row>
    <row r="638" spans="1:23">
      <c r="A638" s="54" t="s">
        <v>591</v>
      </c>
      <c r="B638" s="267">
        <v>3.5780420407992902E-3</v>
      </c>
      <c r="C638" s="268"/>
      <c r="D638" s="268">
        <v>2.01052156527001E-3</v>
      </c>
      <c r="E638" s="268">
        <v>4.1150438351980501E-3</v>
      </c>
      <c r="F638" s="268">
        <v>2.4300058976561801E-3</v>
      </c>
      <c r="G638" s="268">
        <v>3.5050079522185402E-3</v>
      </c>
      <c r="H638" s="265">
        <v>1.5257508007244199E-3</v>
      </c>
      <c r="I638" s="265">
        <v>8.8393461701387203E-4</v>
      </c>
      <c r="J638" s="266">
        <v>1.5201565869012001E-3</v>
      </c>
      <c r="L638" s="12"/>
      <c r="M638" s="12"/>
      <c r="N638" s="12"/>
      <c r="O638" s="12"/>
      <c r="P638" s="12"/>
      <c r="Q638" s="12"/>
      <c r="R638" s="12"/>
      <c r="S638" s="12"/>
      <c r="T638" s="12"/>
      <c r="U638" s="12"/>
      <c r="V638" s="12"/>
      <c r="W638" s="12"/>
    </row>
    <row r="639" spans="1:23">
      <c r="A639" s="54" t="s">
        <v>590</v>
      </c>
      <c r="B639" s="267">
        <v>3.8385590317329102E-3</v>
      </c>
      <c r="C639" s="268"/>
      <c r="D639" s="268">
        <v>1.9769980843183099E-3</v>
      </c>
      <c r="E639" s="268">
        <v>5.9619558046135699E-3</v>
      </c>
      <c r="F639" s="268">
        <v>2.2727125939344698E-3</v>
      </c>
      <c r="G639" s="268">
        <v>3.4110522163090101E-3</v>
      </c>
      <c r="H639" s="265">
        <v>2.7051408809229201E-3</v>
      </c>
      <c r="I639" s="265">
        <v>1.47208331308042E-3</v>
      </c>
      <c r="J639" s="266">
        <v>2.7045347697479999E-3</v>
      </c>
      <c r="L639" s="12"/>
      <c r="M639" s="12"/>
      <c r="N639" s="12"/>
      <c r="O639" s="12"/>
      <c r="P639" s="12"/>
      <c r="Q639" s="12"/>
      <c r="R639" s="12"/>
      <c r="S639" s="12"/>
      <c r="T639" s="12"/>
      <c r="U639" s="12"/>
      <c r="V639" s="12"/>
      <c r="W639" s="12"/>
    </row>
    <row r="640" spans="1:23">
      <c r="A640" s="54" t="s">
        <v>589</v>
      </c>
      <c r="B640" s="267">
        <v>3.7220156825979898E-3</v>
      </c>
      <c r="C640" s="268"/>
      <c r="D640" s="268">
        <v>2.08914128153903E-3</v>
      </c>
      <c r="E640" s="268">
        <v>5.4504109402438404E-3</v>
      </c>
      <c r="F640" s="268">
        <v>3.1425248736945601E-3</v>
      </c>
      <c r="G640" s="268">
        <v>3.8630074162927402E-3</v>
      </c>
      <c r="H640" s="265">
        <v>2.3556921683196099E-3</v>
      </c>
      <c r="I640" s="265">
        <v>1.4055599338737501E-3</v>
      </c>
      <c r="J640" s="266">
        <v>2.3560138618074198E-3</v>
      </c>
      <c r="L640" s="12"/>
      <c r="M640" s="12"/>
      <c r="N640" s="12"/>
      <c r="O640" s="12"/>
      <c r="P640" s="12"/>
      <c r="Q640" s="12"/>
      <c r="R640" s="12"/>
      <c r="S640" s="12"/>
      <c r="T640" s="12"/>
      <c r="U640" s="12"/>
      <c r="V640" s="12"/>
      <c r="W640" s="12"/>
    </row>
    <row r="641" spans="1:23">
      <c r="A641" s="54" t="s">
        <v>588</v>
      </c>
      <c r="B641" s="267">
        <v>3.65313792445136E-3</v>
      </c>
      <c r="C641" s="268"/>
      <c r="D641" s="268">
        <v>2.00192171818638E-3</v>
      </c>
      <c r="E641" s="268">
        <v>5.1245881119078001E-3</v>
      </c>
      <c r="F641" s="268">
        <v>3.0763130913620501E-3</v>
      </c>
      <c r="G641" s="268">
        <v>3.7393529621619799E-3</v>
      </c>
      <c r="H641" s="265">
        <v>2.05520697249786E-3</v>
      </c>
      <c r="I641" s="265">
        <v>1.3466011858706899E-3</v>
      </c>
      <c r="J641" s="266">
        <v>2.0537884489352102E-3</v>
      </c>
      <c r="L641" s="12"/>
      <c r="M641" s="12"/>
      <c r="N641" s="12"/>
      <c r="O641" s="12"/>
      <c r="P641" s="12"/>
      <c r="Q641" s="12"/>
      <c r="R641" s="12"/>
      <c r="S641" s="12"/>
      <c r="T641" s="12"/>
      <c r="U641" s="12"/>
      <c r="V641" s="12"/>
      <c r="W641" s="12"/>
    </row>
    <row r="642" spans="1:23">
      <c r="A642" s="54" t="s">
        <v>587</v>
      </c>
      <c r="B642" s="267">
        <v>3.5468050308087098E-3</v>
      </c>
      <c r="C642" s="268"/>
      <c r="D642" s="268">
        <v>2.1253375220543799E-3</v>
      </c>
      <c r="E642" s="268">
        <v>4.7204600808963904E-3</v>
      </c>
      <c r="F642" s="268">
        <v>2.80650395049403E-3</v>
      </c>
      <c r="G642" s="268">
        <v>3.72342116258344E-3</v>
      </c>
      <c r="H642" s="265">
        <v>1.90855732164871E-3</v>
      </c>
      <c r="I642" s="265">
        <v>1.6005206501670899E-3</v>
      </c>
      <c r="J642" s="266">
        <v>1.91227308064044E-3</v>
      </c>
      <c r="L642" s="12"/>
      <c r="M642" s="12"/>
      <c r="N642" s="12"/>
      <c r="O642" s="12"/>
      <c r="P642" s="12"/>
      <c r="Q642" s="12"/>
      <c r="R642" s="12"/>
      <c r="S642" s="12"/>
      <c r="T642" s="12"/>
      <c r="U642" s="12"/>
      <c r="V642" s="12"/>
      <c r="W642" s="12"/>
    </row>
    <row r="643" spans="1:23">
      <c r="A643" s="54" t="s">
        <v>586</v>
      </c>
      <c r="B643" s="267">
        <v>3.4438596834262501E-3</v>
      </c>
      <c r="C643" s="268"/>
      <c r="D643" s="268">
        <v>2.0701012391475598E-3</v>
      </c>
      <c r="E643" s="268">
        <v>4.50409154739534E-3</v>
      </c>
      <c r="F643" s="268">
        <v>2.5178396218498498E-3</v>
      </c>
      <c r="G643" s="268">
        <v>3.6877755308059599E-3</v>
      </c>
      <c r="H643" s="265">
        <v>1.90320558531479E-3</v>
      </c>
      <c r="I643" s="265">
        <v>1.5577070367360701E-3</v>
      </c>
      <c r="J643" s="266">
        <v>1.91343869499236E-3</v>
      </c>
      <c r="L643" s="12"/>
      <c r="M643" s="12"/>
      <c r="N643" s="12"/>
      <c r="O643" s="12"/>
      <c r="P643" s="12"/>
      <c r="Q643" s="12"/>
      <c r="R643" s="12"/>
      <c r="S643" s="12"/>
      <c r="T643" s="12"/>
      <c r="U643" s="12"/>
      <c r="V643" s="12"/>
      <c r="W643" s="12"/>
    </row>
    <row r="644" spans="1:23">
      <c r="A644" s="54" t="s">
        <v>585</v>
      </c>
      <c r="B644" s="267">
        <v>3.3895096181249498E-3</v>
      </c>
      <c r="C644" s="268"/>
      <c r="D644" s="268">
        <v>1.9849084381835802E-3</v>
      </c>
      <c r="E644" s="268">
        <v>4.4581336710771396E-3</v>
      </c>
      <c r="F644" s="268">
        <v>2.3551736966787098E-3</v>
      </c>
      <c r="G644" s="268">
        <v>3.5768251764795502E-3</v>
      </c>
      <c r="H644" s="265">
        <v>1.9377746202474001E-3</v>
      </c>
      <c r="I644" s="265">
        <v>1.41984177488319E-3</v>
      </c>
      <c r="J644" s="266">
        <v>1.9480512263382E-3</v>
      </c>
      <c r="L644" s="12"/>
      <c r="M644" s="12"/>
      <c r="N644" s="12"/>
      <c r="O644" s="12"/>
      <c r="P644" s="12"/>
      <c r="Q644" s="12"/>
      <c r="R644" s="12"/>
      <c r="S644" s="12"/>
      <c r="T644" s="12"/>
      <c r="U644" s="12"/>
      <c r="V644" s="12"/>
      <c r="W644" s="12"/>
    </row>
    <row r="645" spans="1:23">
      <c r="A645" s="54" t="s">
        <v>584</v>
      </c>
      <c r="B645" s="267">
        <v>3.3214688023667401E-3</v>
      </c>
      <c r="C645" s="268"/>
      <c r="D645" s="268">
        <v>2.0285573958916899E-3</v>
      </c>
      <c r="E645" s="268">
        <v>4.2308776460740598E-3</v>
      </c>
      <c r="F645" s="268">
        <v>2.3141226163170699E-3</v>
      </c>
      <c r="G645" s="268">
        <v>3.5186142485482399E-3</v>
      </c>
      <c r="H645" s="265">
        <v>1.72340386196686E-3</v>
      </c>
      <c r="I645" s="265">
        <v>1.42654251994083E-3</v>
      </c>
      <c r="J645" s="266">
        <v>1.72837091187531E-3</v>
      </c>
      <c r="L645" s="12"/>
      <c r="M645" s="12"/>
      <c r="N645" s="12"/>
      <c r="O645" s="12"/>
      <c r="P645" s="12"/>
      <c r="Q645" s="12"/>
      <c r="R645" s="12"/>
      <c r="S645" s="12"/>
      <c r="T645" s="12"/>
      <c r="U645" s="12"/>
      <c r="V645" s="12"/>
      <c r="W645" s="12"/>
    </row>
    <row r="646" spans="1:23">
      <c r="A646" s="54" t="s">
        <v>583</v>
      </c>
      <c r="B646" s="267">
        <v>3.4634396331065698E-3</v>
      </c>
      <c r="C646" s="268"/>
      <c r="D646" s="268">
        <v>1.9515342535381501E-3</v>
      </c>
      <c r="E646" s="268">
        <v>5.3262031496916903E-3</v>
      </c>
      <c r="F646" s="268">
        <v>2.1006856494215601E-3</v>
      </c>
      <c r="G646" s="268">
        <v>3.4800275876255599E-3</v>
      </c>
      <c r="H646" s="265">
        <v>1.6501253978684E-3</v>
      </c>
      <c r="I646" s="265">
        <v>1.29896784565881E-3</v>
      </c>
      <c r="J646" s="266">
        <v>1.6505594182540701E-3</v>
      </c>
      <c r="L646" s="12"/>
      <c r="M646" s="12"/>
      <c r="N646" s="12"/>
      <c r="O646" s="12"/>
      <c r="P646" s="12"/>
      <c r="Q646" s="12"/>
      <c r="R646" s="12"/>
      <c r="S646" s="12"/>
      <c r="T646" s="12"/>
      <c r="U646" s="12"/>
      <c r="V646" s="12"/>
      <c r="W646" s="12"/>
    </row>
    <row r="647" spans="1:23">
      <c r="A647" s="54" t="s">
        <v>582</v>
      </c>
      <c r="B647" s="267">
        <v>3.37037029691417E-3</v>
      </c>
      <c r="C647" s="268"/>
      <c r="D647" s="268">
        <v>1.8897386951924099E-3</v>
      </c>
      <c r="E647" s="268">
        <v>5.8724957327933296E-3</v>
      </c>
      <c r="F647" s="268">
        <v>2.2111685785631999E-3</v>
      </c>
      <c r="G647" s="268">
        <v>3.4024423980095102E-3</v>
      </c>
      <c r="H647" s="265">
        <v>1.58269598345022E-3</v>
      </c>
      <c r="I647" s="265">
        <v>1.2711856696029601E-3</v>
      </c>
      <c r="J647" s="266">
        <v>1.5790412379554E-3</v>
      </c>
      <c r="L647" s="12"/>
      <c r="M647" s="12"/>
      <c r="N647" s="12"/>
      <c r="O647" s="12"/>
      <c r="P647" s="12"/>
      <c r="Q647" s="12"/>
      <c r="R647" s="12"/>
      <c r="S647" s="12"/>
      <c r="T647" s="12"/>
      <c r="U647" s="12"/>
      <c r="V647" s="12"/>
      <c r="W647" s="12"/>
    </row>
    <row r="648" spans="1:23">
      <c r="A648" s="54" t="s">
        <v>581</v>
      </c>
      <c r="B648" s="267">
        <v>3.3286165432676101E-3</v>
      </c>
      <c r="C648" s="268"/>
      <c r="D648" s="268">
        <v>2.01015181735298E-3</v>
      </c>
      <c r="E648" s="268">
        <v>5.42395627491081E-3</v>
      </c>
      <c r="F648" s="268">
        <v>2.0926409280767298E-3</v>
      </c>
      <c r="G648" s="268">
        <v>3.7850321006888902E-3</v>
      </c>
      <c r="H648" s="265">
        <v>1.4190315204837E-3</v>
      </c>
      <c r="I648" s="265">
        <v>1.2232769640485399E-3</v>
      </c>
      <c r="J648" s="266">
        <v>1.41196932492482E-3</v>
      </c>
      <c r="L648" s="12"/>
      <c r="M648" s="12"/>
      <c r="N648" s="12"/>
      <c r="O648" s="12"/>
      <c r="P648" s="12"/>
      <c r="Q648" s="12"/>
      <c r="R648" s="12"/>
      <c r="S648" s="12"/>
      <c r="T648" s="12"/>
      <c r="U648" s="12"/>
      <c r="V648" s="12"/>
      <c r="W648" s="12"/>
    </row>
    <row r="649" spans="1:23">
      <c r="A649" s="54" t="s">
        <v>580</v>
      </c>
      <c r="B649" s="267">
        <v>3.33484169267129E-3</v>
      </c>
      <c r="C649" s="268"/>
      <c r="D649" s="268">
        <v>1.93631944729416E-3</v>
      </c>
      <c r="E649" s="268">
        <v>5.19267683951854E-3</v>
      </c>
      <c r="F649" s="268">
        <v>1.9491938215893899E-3</v>
      </c>
      <c r="G649" s="268">
        <v>3.68935455306404E-3</v>
      </c>
      <c r="H649" s="265">
        <v>1.6033515501738299E-3</v>
      </c>
      <c r="I649" s="265">
        <v>1.1198029278902399E-3</v>
      </c>
      <c r="J649" s="266">
        <v>1.5972482111893901E-3</v>
      </c>
      <c r="L649" s="12"/>
      <c r="M649" s="12"/>
      <c r="N649" s="12"/>
      <c r="O649" s="12"/>
      <c r="P649" s="12"/>
      <c r="Q649" s="12"/>
      <c r="R649" s="12"/>
      <c r="S649" s="12"/>
      <c r="T649" s="12"/>
      <c r="U649" s="12"/>
      <c r="V649" s="12"/>
      <c r="W649" s="12"/>
    </row>
    <row r="650" spans="1:23">
      <c r="A650" s="54" t="s">
        <v>579</v>
      </c>
      <c r="B650" s="267">
        <v>3.2952490183750698E-3</v>
      </c>
      <c r="C650" s="268"/>
      <c r="D650" s="268">
        <v>2.1653759542972699E-3</v>
      </c>
      <c r="E650" s="268">
        <v>4.9456114064152503E-3</v>
      </c>
      <c r="F650" s="268">
        <v>1.87332290008148E-3</v>
      </c>
      <c r="G650" s="268">
        <v>3.5916839965399999E-3</v>
      </c>
      <c r="H650" s="265">
        <v>1.44681112707807E-3</v>
      </c>
      <c r="I650" s="265">
        <v>1.1141234725906199E-3</v>
      </c>
      <c r="J650" s="266">
        <v>1.4395801496473401E-3</v>
      </c>
      <c r="L650" s="12"/>
      <c r="M650" s="12"/>
      <c r="N650" s="12"/>
      <c r="O650" s="12"/>
      <c r="P650" s="12"/>
      <c r="Q650" s="12"/>
      <c r="R650" s="12"/>
      <c r="S650" s="12"/>
      <c r="T650" s="12"/>
      <c r="U650" s="12"/>
      <c r="V650" s="12"/>
      <c r="W650" s="12"/>
    </row>
    <row r="651" spans="1:23">
      <c r="A651" s="54" t="s">
        <v>578</v>
      </c>
      <c r="B651" s="267">
        <v>3.5045412147391001E-3</v>
      </c>
      <c r="C651" s="268"/>
      <c r="D651" s="268">
        <v>2.31154089600131E-3</v>
      </c>
      <c r="E651" s="268">
        <v>5.6982391878224702E-3</v>
      </c>
      <c r="F651" s="268">
        <v>2.24719396154726E-3</v>
      </c>
      <c r="G651" s="268">
        <v>4.1568941286724802E-3</v>
      </c>
      <c r="H651" s="265">
        <v>2.1058118872836901E-3</v>
      </c>
      <c r="I651" s="265">
        <v>1.4340132794816701E-3</v>
      </c>
      <c r="J651" s="266">
        <v>2.1032095834866999E-3</v>
      </c>
      <c r="L651" s="12"/>
      <c r="M651" s="12"/>
      <c r="N651" s="12"/>
      <c r="O651" s="12"/>
      <c r="P651" s="12"/>
      <c r="Q651" s="12"/>
      <c r="R651" s="12"/>
      <c r="S651" s="12"/>
      <c r="T651" s="12"/>
      <c r="U651" s="12"/>
      <c r="V651" s="12"/>
      <c r="W651" s="12"/>
    </row>
    <row r="652" spans="1:23">
      <c r="A652" s="54" t="s">
        <v>577</v>
      </c>
      <c r="B652" s="267">
        <v>3.43520898793663E-3</v>
      </c>
      <c r="C652" s="268"/>
      <c r="D652" s="268">
        <v>2.1949594194057799E-3</v>
      </c>
      <c r="E652" s="268">
        <v>7.2527006919477699E-3</v>
      </c>
      <c r="F652" s="268">
        <v>2.4480034838011001E-3</v>
      </c>
      <c r="G652" s="268">
        <v>4.1123216321714198E-3</v>
      </c>
      <c r="H652" s="265">
        <v>2.0237853245137199E-3</v>
      </c>
      <c r="I652" s="265">
        <v>1.5577222275584899E-3</v>
      </c>
      <c r="J652" s="266">
        <v>2.02039474533461E-3</v>
      </c>
      <c r="L652" s="12"/>
      <c r="M652" s="12"/>
      <c r="N652" s="12"/>
      <c r="O652" s="12"/>
      <c r="P652" s="12"/>
      <c r="Q652" s="12"/>
      <c r="R652" s="12"/>
      <c r="S652" s="12"/>
      <c r="T652" s="12"/>
      <c r="U652" s="12"/>
      <c r="V652" s="12"/>
      <c r="W652" s="12"/>
    </row>
    <row r="653" spans="1:23">
      <c r="A653" s="54" t="s">
        <v>576</v>
      </c>
      <c r="B653" s="267">
        <v>3.3540757109233599E-3</v>
      </c>
      <c r="C653" s="268"/>
      <c r="D653" s="268">
        <v>2.12256632136804E-3</v>
      </c>
      <c r="E653" s="268">
        <v>7.3897709566574897E-3</v>
      </c>
      <c r="F653" s="268">
        <v>2.23001142137947E-3</v>
      </c>
      <c r="G653" s="268">
        <v>3.9730647466722502E-3</v>
      </c>
      <c r="H653" s="265">
        <v>1.7840540161306001E-3</v>
      </c>
      <c r="I653" s="265">
        <v>1.4227943933563E-3</v>
      </c>
      <c r="J653" s="266">
        <v>1.77854379709468E-3</v>
      </c>
      <c r="L653" s="12"/>
      <c r="M653" s="12"/>
      <c r="N653" s="12"/>
      <c r="O653" s="12"/>
      <c r="P653" s="12"/>
      <c r="Q653" s="12"/>
      <c r="R653" s="12"/>
      <c r="S653" s="12"/>
      <c r="T653" s="12"/>
      <c r="U653" s="12"/>
      <c r="V653" s="12"/>
      <c r="W653" s="12"/>
    </row>
    <row r="654" spans="1:23">
      <c r="A654" s="54" t="s">
        <v>575</v>
      </c>
      <c r="B654" s="267">
        <v>3.32159428780435E-3</v>
      </c>
      <c r="C654" s="268"/>
      <c r="D654" s="268">
        <v>2.4525154648353002E-3</v>
      </c>
      <c r="E654" s="268">
        <v>6.90664679428106E-3</v>
      </c>
      <c r="F654" s="268">
        <v>2.3564978075599902E-3</v>
      </c>
      <c r="G654" s="268">
        <v>3.8422183439612901E-3</v>
      </c>
      <c r="H654" s="265">
        <v>1.87527648611927E-3</v>
      </c>
      <c r="I654" s="265">
        <v>1.3168098662217E-3</v>
      </c>
      <c r="J654" s="266">
        <v>1.8649753214629199E-3</v>
      </c>
      <c r="L654" s="12"/>
      <c r="M654" s="12"/>
      <c r="N654" s="12"/>
      <c r="O654" s="12"/>
      <c r="P654" s="12"/>
      <c r="Q654" s="12"/>
      <c r="R654" s="12"/>
      <c r="S654" s="12"/>
      <c r="T654" s="12"/>
      <c r="U654" s="12"/>
      <c r="V654" s="12"/>
      <c r="W654" s="12"/>
    </row>
    <row r="655" spans="1:23">
      <c r="A655" s="54" t="s">
        <v>574</v>
      </c>
      <c r="B655" s="267">
        <v>3.4865473884369701E-3</v>
      </c>
      <c r="C655" s="268"/>
      <c r="D655" s="268">
        <v>3.8906764005171299E-3</v>
      </c>
      <c r="E655" s="268">
        <v>6.4540093253929297E-3</v>
      </c>
      <c r="F655" s="268">
        <v>3.1657755908374601E-3</v>
      </c>
      <c r="G655" s="268">
        <v>3.8465676360747302E-3</v>
      </c>
      <c r="H655" s="265">
        <v>1.6750881346579E-3</v>
      </c>
      <c r="I655" s="265">
        <v>1.35446655148121E-3</v>
      </c>
      <c r="J655" s="266">
        <v>1.66805439430863E-3</v>
      </c>
      <c r="L655" s="12"/>
      <c r="M655" s="12"/>
      <c r="N655" s="12"/>
      <c r="O655" s="12"/>
      <c r="P655" s="12"/>
      <c r="Q655" s="12"/>
      <c r="R655" s="12"/>
      <c r="S655" s="12"/>
      <c r="T655" s="12"/>
      <c r="U655" s="12"/>
      <c r="V655" s="12"/>
      <c r="W655" s="12"/>
    </row>
    <row r="656" spans="1:23">
      <c r="A656" s="54" t="s">
        <v>573</v>
      </c>
      <c r="B656" s="267">
        <v>3.39067276661899E-3</v>
      </c>
      <c r="C656" s="268"/>
      <c r="D656" s="268">
        <v>3.8050123590579999E-3</v>
      </c>
      <c r="E656" s="268">
        <v>1.08251986228649E-2</v>
      </c>
      <c r="F656" s="268">
        <v>5.0412789263154702E-3</v>
      </c>
      <c r="G656" s="268">
        <v>4.4657400404069601E-3</v>
      </c>
      <c r="H656" s="265">
        <v>3.1826546049789199E-3</v>
      </c>
      <c r="I656" s="265">
        <v>1.7187086357157899E-3</v>
      </c>
      <c r="J656" s="266">
        <v>3.2116086344654501E-3</v>
      </c>
      <c r="L656" s="12"/>
      <c r="M656" s="12"/>
      <c r="N656" s="12"/>
      <c r="O656" s="12"/>
      <c r="P656" s="12"/>
      <c r="Q656" s="12"/>
      <c r="R656" s="12"/>
      <c r="S656" s="12"/>
      <c r="T656" s="12"/>
      <c r="U656" s="12"/>
      <c r="V656" s="12"/>
      <c r="W656" s="12"/>
    </row>
    <row r="657" spans="1:23">
      <c r="A657" s="54" t="s">
        <v>572</v>
      </c>
      <c r="B657" s="267">
        <v>3.3964420814783002E-3</v>
      </c>
      <c r="C657" s="268"/>
      <c r="D657" s="268">
        <v>4.7315432835941997E-3</v>
      </c>
      <c r="E657" s="268">
        <v>1.11201433422229E-2</v>
      </c>
      <c r="F657" s="268">
        <v>6.4309603543837796E-3</v>
      </c>
      <c r="G657" s="268">
        <v>4.6990518417426002E-3</v>
      </c>
      <c r="H657" s="265">
        <v>2.8032450422283998E-3</v>
      </c>
      <c r="I657" s="265">
        <v>2.71691923984043E-3</v>
      </c>
      <c r="J657" s="266">
        <v>2.83236820693671E-3</v>
      </c>
      <c r="L657" s="12"/>
      <c r="M657" s="12"/>
      <c r="N657" s="12"/>
      <c r="O657" s="12"/>
      <c r="P657" s="12"/>
      <c r="Q657" s="12"/>
      <c r="R657" s="12"/>
      <c r="S657" s="12"/>
      <c r="T657" s="12"/>
      <c r="U657" s="12"/>
      <c r="V657" s="12"/>
      <c r="W657" s="12"/>
    </row>
    <row r="658" spans="1:23">
      <c r="A658" s="54" t="s">
        <v>571</v>
      </c>
      <c r="B658" s="267">
        <v>4.23891826311116E-3</v>
      </c>
      <c r="C658" s="268"/>
      <c r="D658" s="268">
        <v>4.7248009704955801E-3</v>
      </c>
      <c r="E658" s="268">
        <v>1.0988160791703099E-2</v>
      </c>
      <c r="F658" s="268">
        <v>5.62392175010631E-3</v>
      </c>
      <c r="G658" s="268">
        <v>4.9153504663986001E-3</v>
      </c>
      <c r="H658" s="265">
        <v>2.6191272611956499E-3</v>
      </c>
      <c r="I658" s="265">
        <v>2.4552466274388699E-3</v>
      </c>
      <c r="J658" s="266">
        <v>2.6459576799630199E-3</v>
      </c>
      <c r="L658" s="12"/>
      <c r="M658" s="12"/>
      <c r="N658" s="12"/>
      <c r="O658" s="12"/>
      <c r="P658" s="12"/>
      <c r="Q658" s="12"/>
      <c r="R658" s="12"/>
      <c r="S658" s="12"/>
      <c r="T658" s="12"/>
      <c r="U658" s="12"/>
      <c r="V658" s="12"/>
      <c r="W658" s="12"/>
    </row>
    <row r="659" spans="1:23">
      <c r="A659" s="54" t="s">
        <v>570</v>
      </c>
      <c r="B659" s="267">
        <v>4.1418617735275503E-3</v>
      </c>
      <c r="C659" s="268"/>
      <c r="D659" s="268">
        <v>4.5006067367050198E-3</v>
      </c>
      <c r="E659" s="268">
        <v>1.07357612546538E-2</v>
      </c>
      <c r="F659" s="268">
        <v>4.9537468280008599E-3</v>
      </c>
      <c r="G659" s="268">
        <v>4.7282944720081098E-3</v>
      </c>
      <c r="H659" s="265">
        <v>2.2922903430532401E-3</v>
      </c>
      <c r="I659" s="265">
        <v>2.2354181756957E-3</v>
      </c>
      <c r="J659" s="266">
        <v>2.31482765530575E-3</v>
      </c>
      <c r="L659" s="12"/>
      <c r="M659" s="12"/>
      <c r="N659" s="12"/>
      <c r="O659" s="12"/>
      <c r="P659" s="12"/>
      <c r="Q659" s="12"/>
      <c r="R659" s="12"/>
      <c r="S659" s="12"/>
      <c r="T659" s="12"/>
      <c r="U659" s="12"/>
      <c r="V659" s="12"/>
      <c r="W659" s="12"/>
    </row>
    <row r="660" spans="1:23">
      <c r="A660" s="54" t="s">
        <v>569</v>
      </c>
      <c r="B660" s="267">
        <v>4.06214654074447E-3</v>
      </c>
      <c r="C660" s="268"/>
      <c r="D660" s="268">
        <v>4.0393712866173001E-3</v>
      </c>
      <c r="E660" s="268">
        <v>1.08232670328941E-2</v>
      </c>
      <c r="F660" s="268">
        <v>4.2495402107262199E-3</v>
      </c>
      <c r="G660" s="268">
        <v>4.6393990359848902E-3</v>
      </c>
      <c r="H660" s="265">
        <v>2.3569666327104299E-3</v>
      </c>
      <c r="I660" s="265">
        <v>2.03568497550824E-3</v>
      </c>
      <c r="J660" s="266">
        <v>2.3750817720338199E-3</v>
      </c>
      <c r="L660" s="12"/>
      <c r="M660" s="12"/>
      <c r="N660" s="12"/>
      <c r="O660" s="12"/>
      <c r="P660" s="12"/>
      <c r="Q660" s="12"/>
      <c r="R660" s="12"/>
      <c r="S660" s="12"/>
      <c r="T660" s="12"/>
      <c r="U660" s="12"/>
      <c r="V660" s="12"/>
      <c r="W660" s="12"/>
    </row>
    <row r="661" spans="1:23">
      <c r="A661" s="54" t="s">
        <v>568</v>
      </c>
      <c r="B661" s="267">
        <v>4.1615907491364497E-3</v>
      </c>
      <c r="C661" s="268"/>
      <c r="D661" s="268">
        <v>3.5782732568703998E-3</v>
      </c>
      <c r="E661" s="268">
        <v>9.7102903150378707E-3</v>
      </c>
      <c r="F661" s="268">
        <v>3.8177664564548E-3</v>
      </c>
      <c r="G661" s="268">
        <v>4.4672897853538004E-3</v>
      </c>
      <c r="H661" s="265">
        <v>2.05558411726135E-3</v>
      </c>
      <c r="I661" s="265">
        <v>1.9097315865814501E-3</v>
      </c>
      <c r="J661" s="266">
        <v>2.0696496647645501E-3</v>
      </c>
      <c r="L661" s="12"/>
      <c r="M661" s="12"/>
      <c r="N661" s="12"/>
      <c r="O661" s="12"/>
      <c r="P661" s="12"/>
      <c r="Q661" s="12"/>
      <c r="R661" s="12"/>
      <c r="S661" s="12"/>
      <c r="T661" s="12"/>
      <c r="U661" s="12"/>
      <c r="V661" s="12"/>
      <c r="W661" s="12"/>
    </row>
    <row r="662" spans="1:23">
      <c r="A662" s="54" t="s">
        <v>567</v>
      </c>
      <c r="B662" s="267">
        <v>4.0639342097394497E-3</v>
      </c>
      <c r="C662" s="268"/>
      <c r="D662" s="268">
        <v>4.4211373467286201E-3</v>
      </c>
      <c r="E662" s="268">
        <v>9.4789099232967904E-3</v>
      </c>
      <c r="F662" s="268">
        <v>3.32100919529911E-3</v>
      </c>
      <c r="G662" s="268">
        <v>4.3427900430651999E-3</v>
      </c>
      <c r="H662" s="265">
        <v>1.8264015772442299E-3</v>
      </c>
      <c r="I662" s="265">
        <v>1.7875940662874701E-3</v>
      </c>
      <c r="J662" s="266">
        <v>1.8362064383912399E-3</v>
      </c>
      <c r="L662" s="12"/>
      <c r="M662" s="12"/>
      <c r="N662" s="12"/>
      <c r="O662" s="12"/>
      <c r="P662" s="12"/>
      <c r="Q662" s="12"/>
      <c r="R662" s="12"/>
      <c r="S662" s="12"/>
      <c r="T662" s="12"/>
      <c r="U662" s="12"/>
      <c r="V662" s="12"/>
      <c r="W662" s="12"/>
    </row>
    <row r="663" spans="1:23">
      <c r="A663" s="54" t="s">
        <v>566</v>
      </c>
      <c r="B663" s="267">
        <v>4.1512823671900597E-3</v>
      </c>
      <c r="C663" s="268"/>
      <c r="D663" s="268">
        <v>3.9396406464064703E-3</v>
      </c>
      <c r="E663" s="268">
        <v>8.5616445723051202E-3</v>
      </c>
      <c r="F663" s="268">
        <v>3.1505010122668E-3</v>
      </c>
      <c r="G663" s="268">
        <v>4.1737271104573198E-3</v>
      </c>
      <c r="H663" s="265">
        <v>1.6205056558802099E-3</v>
      </c>
      <c r="I663" s="265">
        <v>1.63114545302131E-3</v>
      </c>
      <c r="J663" s="266">
        <v>1.6253129353785501E-3</v>
      </c>
      <c r="L663" s="12"/>
      <c r="M663" s="12"/>
      <c r="N663" s="12"/>
      <c r="O663" s="12"/>
      <c r="P663" s="12"/>
      <c r="Q663" s="12"/>
      <c r="R663" s="12"/>
      <c r="S663" s="12"/>
      <c r="T663" s="12"/>
      <c r="U663" s="12"/>
      <c r="V663" s="12"/>
      <c r="W663" s="12"/>
    </row>
    <row r="664" spans="1:23">
      <c r="A664" s="54" t="s">
        <v>565</v>
      </c>
      <c r="B664" s="267">
        <v>4.0188575237450497E-3</v>
      </c>
      <c r="C664" s="268"/>
      <c r="D664" s="268">
        <v>3.6038816837783202E-3</v>
      </c>
      <c r="E664" s="268">
        <v>1.04846905889323E-2</v>
      </c>
      <c r="F664" s="268">
        <v>3.34645667985733E-3</v>
      </c>
      <c r="G664" s="268">
        <v>4.0497095847766996E-3</v>
      </c>
      <c r="H664" s="265">
        <v>2.6381960125429101E-3</v>
      </c>
      <c r="I664" s="265">
        <v>1.61438167628433E-3</v>
      </c>
      <c r="J664" s="266">
        <v>2.6211280912797801E-3</v>
      </c>
      <c r="L664" s="12"/>
      <c r="M664" s="12"/>
      <c r="N664" s="12"/>
      <c r="O664" s="12"/>
      <c r="P664" s="12"/>
      <c r="Q664" s="12"/>
      <c r="R664" s="12"/>
      <c r="S664" s="12"/>
      <c r="T664" s="12"/>
      <c r="U664" s="12"/>
      <c r="V664" s="12"/>
      <c r="W664" s="12"/>
    </row>
    <row r="665" spans="1:23">
      <c r="A665" s="54" t="s">
        <v>564</v>
      </c>
      <c r="B665" s="267">
        <v>3.8490136562054698E-3</v>
      </c>
      <c r="C665" s="268"/>
      <c r="D665" s="268">
        <v>3.2315175996651198E-3</v>
      </c>
      <c r="E665" s="268">
        <v>1.00501316004632E-2</v>
      </c>
      <c r="F665" s="268">
        <v>3.0696654424588101E-3</v>
      </c>
      <c r="G665" s="268">
        <v>4.9901919650349701E-3</v>
      </c>
      <c r="H665" s="265">
        <v>2.6173283492473502E-3</v>
      </c>
      <c r="I665" s="265">
        <v>1.4885783235510999E-3</v>
      </c>
      <c r="J665" s="266">
        <v>2.6000776426615599E-3</v>
      </c>
      <c r="L665" s="12"/>
      <c r="M665" s="12"/>
      <c r="N665" s="12"/>
      <c r="O665" s="12"/>
      <c r="P665" s="12"/>
      <c r="Q665" s="12"/>
      <c r="R665" s="12"/>
      <c r="S665" s="12"/>
      <c r="T665" s="12"/>
      <c r="U665" s="12"/>
      <c r="V665" s="12"/>
      <c r="W665" s="12"/>
    </row>
    <row r="666" spans="1:23">
      <c r="A666" s="54" t="s">
        <v>563</v>
      </c>
      <c r="B666" s="267">
        <v>3.70228921201973E-3</v>
      </c>
      <c r="C666" s="268"/>
      <c r="D666" s="268">
        <v>3.4917581358746299E-3</v>
      </c>
      <c r="E666" s="268">
        <v>9.9605524539201299E-3</v>
      </c>
      <c r="F666" s="268">
        <v>2.9786871785760999E-3</v>
      </c>
      <c r="G666" s="268">
        <v>4.7933543613470899E-3</v>
      </c>
      <c r="H666" s="265">
        <v>2.7580021301388501E-3</v>
      </c>
      <c r="I666" s="265">
        <v>1.46653134190793E-3</v>
      </c>
      <c r="J666" s="266">
        <v>2.7595036758826601E-3</v>
      </c>
      <c r="L666" s="12"/>
      <c r="M666" s="12"/>
      <c r="N666" s="12"/>
      <c r="O666" s="12"/>
      <c r="P666" s="12"/>
      <c r="Q666" s="12"/>
      <c r="R666" s="12"/>
      <c r="S666" s="12"/>
      <c r="T666" s="12"/>
      <c r="U666" s="12"/>
      <c r="V666" s="12"/>
      <c r="W666" s="12"/>
    </row>
    <row r="667" spans="1:23">
      <c r="A667" s="54" t="s">
        <v>562</v>
      </c>
      <c r="B667" s="267">
        <v>3.5769390482867998E-3</v>
      </c>
      <c r="C667" s="268"/>
      <c r="D667" s="268">
        <v>3.6695510788768101E-3</v>
      </c>
      <c r="E667" s="268">
        <v>9.0976289126542993E-3</v>
      </c>
      <c r="F667" s="268">
        <v>2.69250331076734E-3</v>
      </c>
      <c r="G667" s="268">
        <v>4.6072221236332896E-3</v>
      </c>
      <c r="H667" s="265">
        <v>2.38608706788961E-3</v>
      </c>
      <c r="I667" s="265">
        <v>1.4780470568619801E-3</v>
      </c>
      <c r="J667" s="266">
        <v>2.38575829271065E-3</v>
      </c>
      <c r="L667" s="12"/>
      <c r="M667" s="12"/>
      <c r="N667" s="12"/>
      <c r="O667" s="12"/>
      <c r="P667" s="12"/>
      <c r="Q667" s="12"/>
      <c r="R667" s="12"/>
      <c r="S667" s="12"/>
      <c r="T667" s="12"/>
      <c r="U667" s="12"/>
      <c r="V667" s="12"/>
      <c r="W667" s="12"/>
    </row>
    <row r="668" spans="1:23">
      <c r="A668" s="54" t="s">
        <v>561</v>
      </c>
      <c r="B668" s="267">
        <v>3.75015943195304E-3</v>
      </c>
      <c r="C668" s="268"/>
      <c r="D668" s="268">
        <v>4.2166192891406901E-3</v>
      </c>
      <c r="E668" s="268">
        <v>8.2167724258340891E-3</v>
      </c>
      <c r="F668" s="268">
        <v>2.5261782789333101E-3</v>
      </c>
      <c r="G668" s="268">
        <v>4.4655310712820202E-3</v>
      </c>
      <c r="H668" s="265">
        <v>2.1289097296625301E-3</v>
      </c>
      <c r="I668" s="265">
        <v>1.4212150340704799E-3</v>
      </c>
      <c r="J668" s="266">
        <v>2.1308113554942402E-3</v>
      </c>
      <c r="L668" s="12"/>
      <c r="M668" s="12"/>
      <c r="N668" s="12"/>
      <c r="O668" s="12"/>
      <c r="P668" s="12"/>
      <c r="Q668" s="12"/>
      <c r="R668" s="12"/>
      <c r="S668" s="12"/>
      <c r="T668" s="12"/>
      <c r="U668" s="12"/>
      <c r="V668" s="12"/>
      <c r="W668" s="12"/>
    </row>
    <row r="669" spans="1:23">
      <c r="A669" s="54" t="s">
        <v>560</v>
      </c>
      <c r="B669" s="267">
        <v>3.6529020806352801E-3</v>
      </c>
      <c r="C669" s="268"/>
      <c r="D669" s="268">
        <v>3.8319494581257499E-3</v>
      </c>
      <c r="E669" s="268">
        <v>9.8143413195953006E-3</v>
      </c>
      <c r="F669" s="268">
        <v>2.3855370652468202E-3</v>
      </c>
      <c r="G669" s="268">
        <v>4.5818778716213201E-3</v>
      </c>
      <c r="H669" s="265">
        <v>2.0552614938064901E-3</v>
      </c>
      <c r="I669" s="265">
        <v>1.35677733009924E-3</v>
      </c>
      <c r="J669" s="266">
        <v>2.0666548493870102E-3</v>
      </c>
      <c r="L669" s="12"/>
      <c r="M669" s="12"/>
      <c r="N669" s="12"/>
      <c r="O669" s="12"/>
      <c r="P669" s="12"/>
      <c r="Q669" s="12"/>
      <c r="R669" s="12"/>
      <c r="S669" s="12"/>
      <c r="T669" s="12"/>
      <c r="U669" s="12"/>
      <c r="V669" s="12"/>
      <c r="W669" s="12"/>
    </row>
    <row r="670" spans="1:23">
      <c r="A670" s="54" t="s">
        <v>559</v>
      </c>
      <c r="B670" s="267">
        <v>3.6033180095352401E-3</v>
      </c>
      <c r="C670" s="268"/>
      <c r="D670" s="268">
        <v>3.6393150250654698E-3</v>
      </c>
      <c r="E670" s="268">
        <v>8.8428061765598899E-3</v>
      </c>
      <c r="F670" s="268">
        <v>2.1757126091340698E-3</v>
      </c>
      <c r="G670" s="268">
        <v>4.4984902451883201E-3</v>
      </c>
      <c r="H670" s="265">
        <v>1.8214316636598099E-3</v>
      </c>
      <c r="I670" s="265">
        <v>1.2561167368994499E-3</v>
      </c>
      <c r="J670" s="266">
        <v>1.83167449051743E-3</v>
      </c>
      <c r="L670" s="12"/>
      <c r="M670" s="12"/>
      <c r="N670" s="12"/>
      <c r="O670" s="12"/>
      <c r="P670" s="12"/>
      <c r="Q670" s="12"/>
      <c r="R670" s="12"/>
      <c r="S670" s="12"/>
      <c r="T670" s="12"/>
      <c r="U670" s="12"/>
      <c r="V670" s="12"/>
      <c r="W670" s="12"/>
    </row>
    <row r="671" spans="1:23">
      <c r="A671" s="54" t="s">
        <v>558</v>
      </c>
      <c r="B671" s="267">
        <v>3.5034383651590499E-3</v>
      </c>
      <c r="C671" s="268"/>
      <c r="D671" s="268">
        <v>3.28348893432242E-3</v>
      </c>
      <c r="E671" s="268">
        <v>8.0018324261884998E-3</v>
      </c>
      <c r="F671" s="268">
        <v>1.98847405523645E-3</v>
      </c>
      <c r="G671" s="268">
        <v>4.3128238975753998E-3</v>
      </c>
      <c r="H671" s="265">
        <v>1.69314231396098E-3</v>
      </c>
      <c r="I671" s="265">
        <v>1.1642618457886899E-3</v>
      </c>
      <c r="J671" s="266">
        <v>1.70091888554519E-3</v>
      </c>
      <c r="L671" s="12"/>
      <c r="M671" s="12"/>
      <c r="N671" s="12"/>
      <c r="O671" s="12"/>
      <c r="P671" s="12"/>
      <c r="Q671" s="12"/>
      <c r="R671" s="12"/>
      <c r="S671" s="12"/>
      <c r="T671" s="12"/>
      <c r="U671" s="12"/>
      <c r="V671" s="12"/>
      <c r="W671" s="12"/>
    </row>
    <row r="672" spans="1:23">
      <c r="A672" s="54" t="s">
        <v>557</v>
      </c>
      <c r="B672" s="267">
        <v>3.41619470141119E-3</v>
      </c>
      <c r="C672" s="268"/>
      <c r="D672" s="268">
        <v>3.2227460221261901E-3</v>
      </c>
      <c r="E672" s="268">
        <v>9.3675085259185206E-3</v>
      </c>
      <c r="F672" s="268">
        <v>1.8645602835765101E-3</v>
      </c>
      <c r="G672" s="268">
        <v>4.1446951988289901E-3</v>
      </c>
      <c r="H672" s="265">
        <v>1.54041684812941E-3</v>
      </c>
      <c r="I672" s="265">
        <v>1.10692045393175E-3</v>
      </c>
      <c r="J672" s="266">
        <v>1.5465137805888501E-3</v>
      </c>
      <c r="L672" s="12"/>
      <c r="M672" s="12"/>
      <c r="N672" s="12"/>
      <c r="O672" s="12"/>
      <c r="P672" s="12"/>
      <c r="Q672" s="12"/>
      <c r="R672" s="12"/>
      <c r="S672" s="12"/>
      <c r="T672" s="12"/>
      <c r="U672" s="12"/>
      <c r="V672" s="12"/>
      <c r="W672" s="12"/>
    </row>
    <row r="673" spans="1:23">
      <c r="A673" s="54" t="s">
        <v>556</v>
      </c>
      <c r="B673" s="267">
        <v>3.4282806773782201E-3</v>
      </c>
      <c r="C673" s="268"/>
      <c r="D673" s="268">
        <v>3.01555978496785E-3</v>
      </c>
      <c r="E673" s="268">
        <v>8.7595603090373803E-3</v>
      </c>
      <c r="F673" s="268">
        <v>2.0157473038564301E-3</v>
      </c>
      <c r="G673" s="268">
        <v>3.9969892504545896E-3</v>
      </c>
      <c r="H673" s="265">
        <v>2.0440935147855999E-3</v>
      </c>
      <c r="I673" s="265">
        <v>1.0523874339830701E-3</v>
      </c>
      <c r="J673" s="266">
        <v>2.0749307795479102E-3</v>
      </c>
      <c r="L673" s="12"/>
      <c r="M673" s="12"/>
      <c r="N673" s="12"/>
      <c r="O673" s="12"/>
      <c r="P673" s="12"/>
      <c r="Q673" s="12"/>
      <c r="R673" s="12"/>
      <c r="S673" s="12"/>
      <c r="T673" s="12"/>
      <c r="U673" s="12"/>
      <c r="V673" s="12"/>
      <c r="W673" s="12"/>
    </row>
    <row r="674" spans="1:23">
      <c r="A674" s="54" t="s">
        <v>555</v>
      </c>
      <c r="B674" s="267">
        <v>3.4448158998055698E-3</v>
      </c>
      <c r="C674" s="268"/>
      <c r="D674" s="268">
        <v>4.0536568466513897E-3</v>
      </c>
      <c r="E674" s="268">
        <v>7.9208340060855208E-3</v>
      </c>
      <c r="F674" s="268">
        <v>2.7974626298021602E-3</v>
      </c>
      <c r="G674" s="268">
        <v>4.13506419699162E-3</v>
      </c>
      <c r="H674" s="265">
        <v>2.3988939026171299E-3</v>
      </c>
      <c r="I674" s="265">
        <v>1.3164915503953501E-3</v>
      </c>
      <c r="J674" s="266">
        <v>2.4492378784000098E-3</v>
      </c>
      <c r="L674" s="12"/>
      <c r="M674" s="12"/>
      <c r="N674" s="12"/>
      <c r="O674" s="12"/>
      <c r="P674" s="12"/>
      <c r="Q674" s="12"/>
      <c r="R674" s="12"/>
      <c r="S674" s="12"/>
      <c r="T674" s="12"/>
      <c r="U674" s="12"/>
      <c r="V674" s="12"/>
      <c r="W674" s="12"/>
    </row>
    <row r="675" spans="1:23">
      <c r="A675" s="54" t="s">
        <v>554</v>
      </c>
      <c r="B675" s="267">
        <v>3.42172882011052E-3</v>
      </c>
      <c r="C675" s="268"/>
      <c r="D675" s="268">
        <v>3.6336064436613101E-3</v>
      </c>
      <c r="E675" s="268">
        <v>7.1827697418208004E-3</v>
      </c>
      <c r="F675" s="268">
        <v>2.6950454752127598E-3</v>
      </c>
      <c r="G675" s="268">
        <v>3.9880048251051204E-3</v>
      </c>
      <c r="H675" s="265">
        <v>2.2379733264217298E-3</v>
      </c>
      <c r="I675" s="265">
        <v>1.4219937987512399E-3</v>
      </c>
      <c r="J675" s="266">
        <v>2.2745094373089201E-3</v>
      </c>
      <c r="L675" s="12"/>
      <c r="M675" s="12"/>
      <c r="N675" s="12"/>
      <c r="O675" s="12"/>
      <c r="P675" s="12"/>
      <c r="Q675" s="12"/>
      <c r="R675" s="12"/>
      <c r="S675" s="12"/>
      <c r="T675" s="12"/>
      <c r="U675" s="12"/>
      <c r="V675" s="12"/>
      <c r="W675" s="12"/>
    </row>
    <row r="676" spans="1:23">
      <c r="A676" s="54" t="s">
        <v>553</v>
      </c>
      <c r="B676" s="267">
        <v>4.20740480825632E-3</v>
      </c>
      <c r="C676" s="268"/>
      <c r="D676" s="268">
        <v>4.6695760372595296E-3</v>
      </c>
      <c r="E676" s="268">
        <v>6.8029311728470499E-3</v>
      </c>
      <c r="F676" s="268">
        <v>3.8231365010313501E-3</v>
      </c>
      <c r="G676" s="268">
        <v>3.9413680927391E-3</v>
      </c>
      <c r="H676" s="265">
        <v>2.04495584257843E-3</v>
      </c>
      <c r="I676" s="265">
        <v>1.4049975039943101E-3</v>
      </c>
      <c r="J676" s="266">
        <v>2.0729818220624101E-3</v>
      </c>
      <c r="L676" s="12"/>
      <c r="M676" s="12"/>
      <c r="N676" s="12"/>
      <c r="O676" s="12"/>
      <c r="P676" s="12"/>
      <c r="Q676" s="12"/>
      <c r="R676" s="12"/>
      <c r="S676" s="12"/>
      <c r="T676" s="12"/>
      <c r="U676" s="12"/>
      <c r="V676" s="12"/>
      <c r="W676" s="12"/>
    </row>
    <row r="677" spans="1:23">
      <c r="A677" s="54" t="s">
        <v>552</v>
      </c>
      <c r="B677" s="267">
        <v>4.0410746678875399E-3</v>
      </c>
      <c r="C677" s="268"/>
      <c r="D677" s="268">
        <v>4.1509219045665399E-3</v>
      </c>
      <c r="E677" s="268">
        <v>6.3815797559677902E-3</v>
      </c>
      <c r="F677" s="268">
        <v>3.4517153597621798E-3</v>
      </c>
      <c r="G677" s="268">
        <v>3.8082941148180902E-3</v>
      </c>
      <c r="H677" s="265">
        <v>2.0372736034461698E-3</v>
      </c>
      <c r="I677" s="265">
        <v>1.50686601861477E-3</v>
      </c>
      <c r="J677" s="266">
        <v>2.0788364404767498E-3</v>
      </c>
      <c r="L677" s="12"/>
      <c r="M677" s="12"/>
      <c r="N677" s="12"/>
      <c r="O677" s="12"/>
      <c r="P677" s="12"/>
      <c r="Q677" s="12"/>
      <c r="R677" s="12"/>
      <c r="S677" s="12"/>
      <c r="T677" s="12"/>
      <c r="U677" s="12"/>
      <c r="V677" s="12"/>
      <c r="W677" s="12"/>
    </row>
    <row r="678" spans="1:23">
      <c r="A678" s="54" t="s">
        <v>551</v>
      </c>
      <c r="B678" s="267">
        <v>3.87950816684445E-3</v>
      </c>
      <c r="C678" s="268"/>
      <c r="D678" s="268">
        <v>3.8004534343220602E-3</v>
      </c>
      <c r="E678" s="268">
        <v>5.8176039088955502E-3</v>
      </c>
      <c r="F678" s="268">
        <v>3.10895062525577E-3</v>
      </c>
      <c r="G678" s="268">
        <v>3.70457189703687E-3</v>
      </c>
      <c r="H678" s="265">
        <v>1.93736337281163E-3</v>
      </c>
      <c r="I678" s="265">
        <v>1.38410876279317E-3</v>
      </c>
      <c r="J678" s="266">
        <v>1.98448355870407E-3</v>
      </c>
      <c r="L678" s="12"/>
      <c r="M678" s="12"/>
      <c r="N678" s="12"/>
      <c r="O678" s="12"/>
      <c r="P678" s="12"/>
      <c r="Q678" s="12"/>
      <c r="R678" s="12"/>
      <c r="S678" s="12"/>
      <c r="T678" s="12"/>
      <c r="U678" s="12"/>
      <c r="V678" s="12"/>
      <c r="W678" s="12"/>
    </row>
    <row r="679" spans="1:23">
      <c r="A679" s="54" t="s">
        <v>550</v>
      </c>
      <c r="B679" s="267">
        <v>3.8260633187078802E-3</v>
      </c>
      <c r="C679" s="268"/>
      <c r="D679" s="268">
        <v>3.4726250709875201E-3</v>
      </c>
      <c r="E679" s="268">
        <v>5.4676918440894201E-3</v>
      </c>
      <c r="F679" s="268">
        <v>2.8259706740102002E-3</v>
      </c>
      <c r="G679" s="268">
        <v>3.8306198438491602E-3</v>
      </c>
      <c r="H679" s="265">
        <v>2.30365526609709E-3</v>
      </c>
      <c r="I679" s="265">
        <v>1.3017692990063101E-3</v>
      </c>
      <c r="J679" s="266">
        <v>2.38502148905768E-3</v>
      </c>
      <c r="L679" s="12"/>
      <c r="M679" s="12"/>
      <c r="N679" s="12"/>
      <c r="O679" s="12"/>
      <c r="P679" s="12"/>
      <c r="Q679" s="12"/>
      <c r="R679" s="12"/>
      <c r="S679" s="12"/>
      <c r="T679" s="12"/>
      <c r="U679" s="12"/>
      <c r="V679" s="12"/>
      <c r="W679" s="12"/>
    </row>
    <row r="680" spans="1:23">
      <c r="A680" s="54" t="s">
        <v>549</v>
      </c>
      <c r="B680" s="267">
        <v>3.88292345903846E-3</v>
      </c>
      <c r="C680" s="268"/>
      <c r="D680" s="268">
        <v>3.22466459922358E-3</v>
      </c>
      <c r="E680" s="268">
        <v>5.0606996771121598E-3</v>
      </c>
      <c r="F680" s="268">
        <v>2.7958973357270099E-3</v>
      </c>
      <c r="G680" s="268">
        <v>3.8065865171025199E-3</v>
      </c>
      <c r="H680" s="265">
        <v>2.09574029273615E-3</v>
      </c>
      <c r="I680" s="265">
        <v>1.18836393642682E-3</v>
      </c>
      <c r="J680" s="266">
        <v>2.1584374659010699E-3</v>
      </c>
      <c r="L680" s="12"/>
      <c r="M680" s="12"/>
      <c r="N680" s="12"/>
      <c r="O680" s="12"/>
      <c r="P680" s="12"/>
      <c r="Q680" s="12"/>
      <c r="R680" s="12"/>
      <c r="S680" s="12"/>
      <c r="T680" s="12"/>
      <c r="U680" s="12"/>
      <c r="V680" s="12"/>
      <c r="W680" s="12"/>
    </row>
    <row r="681" spans="1:23">
      <c r="A681" s="54" t="s">
        <v>548</v>
      </c>
      <c r="B681" s="267">
        <v>3.76332462596073E-3</v>
      </c>
      <c r="C681" s="268"/>
      <c r="D681" s="268">
        <v>2.9443653292185799E-3</v>
      </c>
      <c r="E681" s="268">
        <v>4.7418371271565401E-3</v>
      </c>
      <c r="F681" s="268">
        <v>4.0408882783717704E-3</v>
      </c>
      <c r="G681" s="268">
        <v>4.36960655916866E-3</v>
      </c>
      <c r="H681" s="265">
        <v>1.9140529795787201E-3</v>
      </c>
      <c r="I681" s="265">
        <v>1.25573608051721E-3</v>
      </c>
      <c r="J681" s="266">
        <v>1.9613458254674398E-3</v>
      </c>
      <c r="L681" s="12"/>
      <c r="M681" s="12"/>
      <c r="N681" s="12"/>
      <c r="O681" s="12"/>
      <c r="P681" s="12"/>
      <c r="Q681" s="12"/>
      <c r="R681" s="12"/>
      <c r="S681" s="12"/>
      <c r="T681" s="12"/>
      <c r="U681" s="12"/>
      <c r="V681" s="12"/>
      <c r="W681" s="12"/>
    </row>
    <row r="682" spans="1:23">
      <c r="A682" s="54" t="s">
        <v>547</v>
      </c>
      <c r="B682" s="267">
        <v>3.6278885249954301E-3</v>
      </c>
      <c r="C682" s="268"/>
      <c r="D682" s="268">
        <v>2.69305772286418E-3</v>
      </c>
      <c r="E682" s="268">
        <v>4.6816202774452604E-3</v>
      </c>
      <c r="F682" s="268">
        <v>3.5230878213774099E-3</v>
      </c>
      <c r="G682" s="268">
        <v>4.1959664067972397E-3</v>
      </c>
      <c r="H682" s="265">
        <v>1.95254700160253E-3</v>
      </c>
      <c r="I682" s="265">
        <v>1.2725040240043799E-3</v>
      </c>
      <c r="J682" s="266">
        <v>2.0096807630645601E-3</v>
      </c>
      <c r="L682" s="12"/>
      <c r="M682" s="12"/>
      <c r="N682" s="12"/>
      <c r="O682" s="12"/>
      <c r="P682" s="12"/>
      <c r="Q682" s="12"/>
      <c r="R682" s="12"/>
      <c r="S682" s="12"/>
      <c r="T682" s="12"/>
      <c r="U682" s="12"/>
      <c r="V682" s="12"/>
      <c r="W682" s="12"/>
    </row>
    <row r="683" spans="1:23">
      <c r="A683" s="54" t="s">
        <v>546</v>
      </c>
      <c r="B683" s="267">
        <v>3.5250603039605199E-3</v>
      </c>
      <c r="C683" s="268"/>
      <c r="D683" s="268">
        <v>2.6332703768406798E-3</v>
      </c>
      <c r="E683" s="268">
        <v>4.3645248508697096E-3</v>
      </c>
      <c r="F683" s="268">
        <v>3.42497113402501E-3</v>
      </c>
      <c r="G683" s="268">
        <v>4.0775678896726999E-3</v>
      </c>
      <c r="H683" s="265">
        <v>1.8860461078521601E-3</v>
      </c>
      <c r="I683" s="265">
        <v>1.2704718863587601E-3</v>
      </c>
      <c r="J683" s="266">
        <v>1.93259618891892E-3</v>
      </c>
      <c r="L683" s="12"/>
      <c r="M683" s="12"/>
      <c r="N683" s="12"/>
      <c r="O683" s="12"/>
      <c r="P683" s="12"/>
      <c r="Q683" s="12"/>
      <c r="R683" s="12"/>
      <c r="S683" s="12"/>
      <c r="T683" s="12"/>
      <c r="U683" s="12"/>
      <c r="V683" s="12"/>
      <c r="W683" s="12"/>
    </row>
    <row r="684" spans="1:23">
      <c r="A684" s="54" t="s">
        <v>545</v>
      </c>
      <c r="B684" s="267">
        <v>3.45522020239285E-3</v>
      </c>
      <c r="C684" s="268"/>
      <c r="D684" s="268">
        <v>2.4941926583176002E-3</v>
      </c>
      <c r="E684" s="268">
        <v>4.0825017664842299E-3</v>
      </c>
      <c r="F684" s="268">
        <v>3.2644585858251402E-3</v>
      </c>
      <c r="G684" s="268">
        <v>4.6480551185761297E-3</v>
      </c>
      <c r="H684" s="265">
        <v>1.86326309973301E-3</v>
      </c>
      <c r="I684" s="265">
        <v>1.29610280841571E-3</v>
      </c>
      <c r="J684" s="266">
        <v>1.9063643058180001E-3</v>
      </c>
      <c r="L684" s="12"/>
      <c r="M684" s="12"/>
      <c r="N684" s="12"/>
      <c r="O684" s="12"/>
      <c r="P684" s="12"/>
      <c r="Q684" s="12"/>
      <c r="R684" s="12"/>
      <c r="S684" s="12"/>
      <c r="T684" s="12"/>
      <c r="U684" s="12"/>
      <c r="V684" s="12"/>
      <c r="W684" s="12"/>
    </row>
    <row r="685" spans="1:23">
      <c r="A685" s="54" t="s">
        <v>544</v>
      </c>
      <c r="B685" s="267">
        <v>3.4920750499030399E-3</v>
      </c>
      <c r="C685" s="268"/>
      <c r="D685" s="268">
        <v>2.3787453138045798E-3</v>
      </c>
      <c r="E685" s="268">
        <v>3.8396878200766698E-3</v>
      </c>
      <c r="F685" s="268">
        <v>3.8180771866385401E-3</v>
      </c>
      <c r="G685" s="268">
        <v>4.5680287230103504E-3</v>
      </c>
      <c r="H685" s="265">
        <v>3.2220824097608201E-3</v>
      </c>
      <c r="I685" s="265">
        <v>2.3887386860019801E-3</v>
      </c>
      <c r="J685" s="266">
        <v>3.2748250640200001E-3</v>
      </c>
      <c r="L685" s="12"/>
      <c r="M685" s="12"/>
      <c r="N685" s="12"/>
      <c r="O685" s="12"/>
      <c r="P685" s="12"/>
      <c r="Q685" s="12"/>
      <c r="R685" s="12"/>
      <c r="S685" s="12"/>
      <c r="T685" s="12"/>
      <c r="U685" s="12"/>
      <c r="V685" s="12"/>
      <c r="W685" s="12"/>
    </row>
    <row r="686" spans="1:23">
      <c r="A686" s="54" t="s">
        <v>543</v>
      </c>
      <c r="B686" s="267">
        <v>3.40518639187468E-3</v>
      </c>
      <c r="C686" s="268"/>
      <c r="D686" s="268">
        <v>2.3925199003126899E-3</v>
      </c>
      <c r="E686" s="268">
        <v>4.6126659251557404E-3</v>
      </c>
      <c r="F686" s="268">
        <v>3.4248261793566799E-3</v>
      </c>
      <c r="G686" s="268">
        <v>4.4383766768966697E-3</v>
      </c>
      <c r="H686" s="265">
        <v>2.7760493539840001E-3</v>
      </c>
      <c r="I686" s="265">
        <v>2.1497001027533198E-3</v>
      </c>
      <c r="J686" s="266">
        <v>2.8209628770850801E-3</v>
      </c>
      <c r="L686" s="12"/>
      <c r="M686" s="12"/>
      <c r="N686" s="12"/>
      <c r="O686" s="12"/>
      <c r="P686" s="12"/>
      <c r="Q686" s="12"/>
      <c r="R686" s="12"/>
      <c r="S686" s="12"/>
      <c r="T686" s="12"/>
      <c r="U686" s="12"/>
      <c r="V686" s="12"/>
      <c r="W686" s="12"/>
    </row>
    <row r="687" spans="1:23">
      <c r="A687" s="54" t="s">
        <v>542</v>
      </c>
      <c r="B687" s="267">
        <v>3.4469132661732599E-3</v>
      </c>
      <c r="C687" s="268"/>
      <c r="D687" s="268">
        <v>2.3101798967997602E-3</v>
      </c>
      <c r="E687" s="268">
        <v>4.8614669985966204E-3</v>
      </c>
      <c r="F687" s="268">
        <v>3.6700574230426001E-3</v>
      </c>
      <c r="G687" s="268">
        <v>4.4086124450844798E-3</v>
      </c>
      <c r="H687" s="265">
        <v>3.5766408945799499E-3</v>
      </c>
      <c r="I687" s="265">
        <v>2.1980151665581598E-3</v>
      </c>
      <c r="J687" s="266">
        <v>3.6159560074021501E-3</v>
      </c>
      <c r="L687" s="12"/>
      <c r="M687" s="12"/>
      <c r="N687" s="12"/>
      <c r="O687" s="12"/>
      <c r="P687" s="12"/>
      <c r="Q687" s="12"/>
      <c r="R687" s="12"/>
      <c r="S687" s="12"/>
      <c r="T687" s="12"/>
      <c r="U687" s="12"/>
      <c r="V687" s="12"/>
      <c r="W687" s="12"/>
    </row>
    <row r="688" spans="1:23">
      <c r="A688" s="54" t="s">
        <v>541</v>
      </c>
      <c r="B688" s="267">
        <v>3.35725569531003E-3</v>
      </c>
      <c r="C688" s="268"/>
      <c r="D688" s="268">
        <v>2.2100893257592301E-3</v>
      </c>
      <c r="E688" s="268">
        <v>4.6896338282653898E-3</v>
      </c>
      <c r="F688" s="268">
        <v>4.3429111715039097E-3</v>
      </c>
      <c r="G688" s="268">
        <v>4.3189280664696203E-3</v>
      </c>
      <c r="H688" s="265">
        <v>3.12873906475626E-3</v>
      </c>
      <c r="I688" s="265">
        <v>1.9898294701512801E-3</v>
      </c>
      <c r="J688" s="266">
        <v>3.1669319219403201E-3</v>
      </c>
      <c r="L688" s="12"/>
      <c r="M688" s="12"/>
      <c r="N688" s="12"/>
      <c r="O688" s="12"/>
      <c r="P688" s="12"/>
      <c r="Q688" s="12"/>
      <c r="R688" s="12"/>
      <c r="S688" s="12"/>
      <c r="T688" s="12"/>
      <c r="U688" s="12"/>
      <c r="V688" s="12"/>
      <c r="W688" s="12"/>
    </row>
    <row r="689" spans="1:23">
      <c r="A689" s="54" t="s">
        <v>540</v>
      </c>
      <c r="B689" s="267">
        <v>3.2923250367492998E-3</v>
      </c>
      <c r="C689" s="268"/>
      <c r="D689" s="268">
        <v>2.1521001716585E-3</v>
      </c>
      <c r="E689" s="268">
        <v>4.3424807411892499E-3</v>
      </c>
      <c r="F689" s="268">
        <v>4.2125542526748596E-3</v>
      </c>
      <c r="G689" s="268">
        <v>4.3077661441648096E-3</v>
      </c>
      <c r="H689" s="265">
        <v>2.6893965438245702E-3</v>
      </c>
      <c r="I689" s="265">
        <v>1.83537815509703E-3</v>
      </c>
      <c r="J689" s="266">
        <v>2.7215074364191098E-3</v>
      </c>
      <c r="L689" s="12"/>
      <c r="M689" s="12"/>
      <c r="N689" s="12"/>
      <c r="O689" s="12"/>
      <c r="P689" s="12"/>
      <c r="Q689" s="12"/>
      <c r="R689" s="12"/>
      <c r="S689" s="12"/>
      <c r="T689" s="12"/>
      <c r="U689" s="12"/>
      <c r="V689" s="12"/>
      <c r="W689" s="12"/>
    </row>
    <row r="690" spans="1:23">
      <c r="A690" s="54" t="s">
        <v>539</v>
      </c>
      <c r="B690" s="267">
        <v>3.3478547238457502E-3</v>
      </c>
      <c r="C690" s="268"/>
      <c r="D690" s="268">
        <v>2.17141108229126E-3</v>
      </c>
      <c r="E690" s="268">
        <v>4.1308090992041996E-3</v>
      </c>
      <c r="F690" s="268">
        <v>4.4218368169243599E-3</v>
      </c>
      <c r="G690" s="268">
        <v>4.1975898336021498E-3</v>
      </c>
      <c r="H690" s="265">
        <v>2.36967317062583E-3</v>
      </c>
      <c r="I690" s="265">
        <v>1.70814636098565E-3</v>
      </c>
      <c r="J690" s="266">
        <v>2.3936684726485699E-3</v>
      </c>
      <c r="L690" s="12"/>
      <c r="M690" s="12"/>
      <c r="N690" s="12"/>
      <c r="O690" s="12"/>
      <c r="P690" s="12"/>
      <c r="Q690" s="12"/>
      <c r="R690" s="12"/>
      <c r="S690" s="12"/>
      <c r="T690" s="12"/>
      <c r="U690" s="12"/>
      <c r="V690" s="12"/>
      <c r="W690" s="12"/>
    </row>
    <row r="691" spans="1:23">
      <c r="A691" s="54" t="s">
        <v>538</v>
      </c>
      <c r="B691" s="267">
        <v>3.2808163259705901E-3</v>
      </c>
      <c r="C691" s="268"/>
      <c r="D691" s="268">
        <v>2.2402282709374699E-3</v>
      </c>
      <c r="E691" s="268">
        <v>4.0506979773938202E-3</v>
      </c>
      <c r="F691" s="268">
        <v>5.0068578304345596E-3</v>
      </c>
      <c r="G691" s="268">
        <v>5.9050079540619096E-3</v>
      </c>
      <c r="H691" s="265">
        <v>2.0801337621759101E-3</v>
      </c>
      <c r="I691" s="265">
        <v>1.56673558288463E-3</v>
      </c>
      <c r="J691" s="266">
        <v>2.09487305713809E-3</v>
      </c>
      <c r="L691" s="12"/>
      <c r="M691" s="12"/>
      <c r="N691" s="12"/>
      <c r="O691" s="12"/>
      <c r="P691" s="12"/>
      <c r="Q691" s="12"/>
      <c r="R691" s="12"/>
      <c r="S691" s="12"/>
      <c r="T691" s="12"/>
      <c r="U691" s="12"/>
      <c r="V691" s="12"/>
      <c r="W691" s="12"/>
    </row>
    <row r="692" spans="1:23">
      <c r="A692" s="54" t="s">
        <v>537</v>
      </c>
      <c r="B692" s="267">
        <v>3.2810182988062698E-3</v>
      </c>
      <c r="C692" s="268"/>
      <c r="D692" s="268">
        <v>2.1418852967373401E-3</v>
      </c>
      <c r="E692" s="268">
        <v>3.9934946131498202E-3</v>
      </c>
      <c r="F692" s="268">
        <v>4.8323498787304197E-3</v>
      </c>
      <c r="G692" s="268">
        <v>5.7431860361336004E-3</v>
      </c>
      <c r="H692" s="265">
        <v>1.88624500815837E-3</v>
      </c>
      <c r="I692" s="265">
        <v>1.4357189229375E-3</v>
      </c>
      <c r="J692" s="266">
        <v>1.8942754257096101E-3</v>
      </c>
      <c r="L692" s="12"/>
      <c r="M692" s="12"/>
      <c r="N692" s="12"/>
      <c r="O692" s="12"/>
      <c r="P692" s="12"/>
      <c r="Q692" s="12"/>
      <c r="R692" s="12"/>
      <c r="S692" s="12"/>
      <c r="T692" s="12"/>
      <c r="U692" s="12"/>
      <c r="V692" s="12"/>
      <c r="W692" s="12"/>
    </row>
    <row r="693" spans="1:23">
      <c r="A693" s="54" t="s">
        <v>536</v>
      </c>
      <c r="B693" s="267">
        <v>3.52975585862875E-3</v>
      </c>
      <c r="C693" s="268"/>
      <c r="D693" s="268">
        <v>2.2849994720743898E-3</v>
      </c>
      <c r="E693" s="268">
        <v>3.7736282041384798E-3</v>
      </c>
      <c r="F693" s="268">
        <v>4.1596009569917899E-3</v>
      </c>
      <c r="G693" s="268">
        <v>5.5512568953504302E-3</v>
      </c>
      <c r="H693" s="265">
        <v>2.1619713433517801E-3</v>
      </c>
      <c r="I693" s="265">
        <v>1.50905903195522E-3</v>
      </c>
      <c r="J693" s="266">
        <v>2.1609384300582801E-3</v>
      </c>
      <c r="L693" s="12"/>
      <c r="M693" s="12"/>
      <c r="N693" s="12"/>
      <c r="O693" s="12"/>
      <c r="P693" s="12"/>
      <c r="Q693" s="12"/>
      <c r="R693" s="12"/>
      <c r="S693" s="12"/>
      <c r="T693" s="12"/>
      <c r="U693" s="12"/>
      <c r="V693" s="12"/>
      <c r="W693" s="12"/>
    </row>
    <row r="694" spans="1:23">
      <c r="A694" s="54" t="s">
        <v>535</v>
      </c>
      <c r="B694" s="267">
        <v>3.4553544899078902E-3</v>
      </c>
      <c r="C694" s="268"/>
      <c r="D694" s="268">
        <v>2.1754947639404201E-3</v>
      </c>
      <c r="E694" s="268">
        <v>3.5917802631369902E-3</v>
      </c>
      <c r="F694" s="268">
        <v>3.8687226542673502E-3</v>
      </c>
      <c r="G694" s="268">
        <v>6.2931204307979704E-3</v>
      </c>
      <c r="H694" s="265">
        <v>1.95187553641608E-3</v>
      </c>
      <c r="I694" s="265">
        <v>1.36911022284031E-3</v>
      </c>
      <c r="J694" s="266">
        <v>1.94905224959587E-3</v>
      </c>
      <c r="L694" s="12"/>
      <c r="M694" s="12"/>
      <c r="N694" s="12"/>
      <c r="O694" s="12"/>
      <c r="P694" s="12"/>
      <c r="Q694" s="12"/>
      <c r="R694" s="12"/>
      <c r="S694" s="12"/>
      <c r="T694" s="12"/>
      <c r="U694" s="12"/>
      <c r="V694" s="12"/>
      <c r="W694" s="12"/>
    </row>
    <row r="695" spans="1:23">
      <c r="A695" s="54" t="s">
        <v>534</v>
      </c>
      <c r="B695" s="267">
        <v>3.36277507337151E-3</v>
      </c>
      <c r="C695" s="268"/>
      <c r="D695" s="268">
        <v>2.1009248596303401E-3</v>
      </c>
      <c r="E695" s="268">
        <v>3.5525767671820202E-3</v>
      </c>
      <c r="F695" s="268">
        <v>3.41432624552266E-3</v>
      </c>
      <c r="G695" s="268">
        <v>6.1033723871324304E-3</v>
      </c>
      <c r="H695" s="265">
        <v>1.79241938855336E-3</v>
      </c>
      <c r="I695" s="265">
        <v>1.31829046853733E-3</v>
      </c>
      <c r="J695" s="266">
        <v>1.78653364389649E-3</v>
      </c>
      <c r="L695" s="12"/>
      <c r="M695" s="12"/>
      <c r="N695" s="12"/>
      <c r="O695" s="12"/>
      <c r="P695" s="12"/>
      <c r="Q695" s="12"/>
      <c r="R695" s="12"/>
      <c r="S695" s="12"/>
      <c r="T695" s="12"/>
      <c r="U695" s="12"/>
      <c r="V695" s="12"/>
      <c r="W695" s="12"/>
    </row>
    <row r="696" spans="1:23">
      <c r="A696" s="54" t="s">
        <v>533</v>
      </c>
      <c r="B696" s="267">
        <v>3.2976397396019602E-3</v>
      </c>
      <c r="C696" s="268"/>
      <c r="D696" s="268">
        <v>2.0180620199685799E-3</v>
      </c>
      <c r="E696" s="268">
        <v>3.4436129420302801E-3</v>
      </c>
      <c r="F696" s="268">
        <v>4.0526204221868201E-3</v>
      </c>
      <c r="G696" s="268">
        <v>5.8807233787749203E-3</v>
      </c>
      <c r="H696" s="265">
        <v>1.8623587314644001E-3</v>
      </c>
      <c r="I696" s="265">
        <v>1.2482272930869199E-3</v>
      </c>
      <c r="J696" s="266">
        <v>1.86740555913497E-3</v>
      </c>
      <c r="L696" s="12"/>
      <c r="M696" s="12"/>
      <c r="N696" s="12"/>
      <c r="O696" s="12"/>
      <c r="P696" s="12"/>
      <c r="Q696" s="12"/>
      <c r="R696" s="12"/>
      <c r="S696" s="12"/>
      <c r="T696" s="12"/>
      <c r="U696" s="12"/>
      <c r="V696" s="12"/>
      <c r="W696" s="12"/>
    </row>
    <row r="697" spans="1:23">
      <c r="A697" s="54" t="s">
        <v>532</v>
      </c>
      <c r="B697" s="267">
        <v>3.2319514233558298E-3</v>
      </c>
      <c r="C697" s="268"/>
      <c r="D697" s="268">
        <v>2.0969180041331701E-3</v>
      </c>
      <c r="E697" s="268">
        <v>3.5529946670298002E-3</v>
      </c>
      <c r="F697" s="268">
        <v>3.56816355055127E-3</v>
      </c>
      <c r="G697" s="268">
        <v>5.62222598312996E-3</v>
      </c>
      <c r="H697" s="265">
        <v>1.64866933726865E-3</v>
      </c>
      <c r="I697" s="265">
        <v>1.1506650927062901E-3</v>
      </c>
      <c r="J697" s="266">
        <v>1.6498697726544001E-3</v>
      </c>
      <c r="L697" s="12"/>
      <c r="M697" s="12"/>
      <c r="N697" s="12"/>
      <c r="O697" s="12"/>
      <c r="P697" s="12"/>
      <c r="Q697" s="12"/>
      <c r="R697" s="12"/>
      <c r="S697" s="12"/>
      <c r="T697" s="12"/>
      <c r="U697" s="12"/>
      <c r="V697" s="12"/>
      <c r="W697" s="12"/>
    </row>
    <row r="698" spans="1:23">
      <c r="A698" s="54" t="s">
        <v>531</v>
      </c>
      <c r="B698" s="267">
        <v>3.1881090160392799E-3</v>
      </c>
      <c r="C698" s="268"/>
      <c r="D698" s="268">
        <v>2.09038560561625E-3</v>
      </c>
      <c r="E698" s="268">
        <v>5.7295279672185196E-3</v>
      </c>
      <c r="F698" s="268">
        <v>3.3786028750528501E-3</v>
      </c>
      <c r="G698" s="268">
        <v>5.3900481714939602E-3</v>
      </c>
      <c r="H698" s="265">
        <v>1.4731084971797801E-3</v>
      </c>
      <c r="I698" s="265">
        <v>1.1635855095492901E-3</v>
      </c>
      <c r="J698" s="266">
        <v>1.4704453638524401E-3</v>
      </c>
      <c r="L698" s="12"/>
      <c r="M698" s="12"/>
      <c r="N698" s="12"/>
      <c r="O698" s="12"/>
      <c r="P698" s="12"/>
      <c r="Q698" s="12"/>
      <c r="R698" s="12"/>
      <c r="S698" s="12"/>
      <c r="T698" s="12"/>
      <c r="U698" s="12"/>
      <c r="V698" s="12"/>
      <c r="W698" s="12"/>
    </row>
    <row r="699" spans="1:23">
      <c r="A699" s="54" t="s">
        <v>530</v>
      </c>
      <c r="B699" s="267">
        <v>3.13541907719822E-3</v>
      </c>
      <c r="C699" s="268"/>
      <c r="D699" s="268">
        <v>2.0964495399556798E-3</v>
      </c>
      <c r="E699" s="268">
        <v>6.2141220015876604E-3</v>
      </c>
      <c r="F699" s="268">
        <v>3.2410310503362101E-3</v>
      </c>
      <c r="G699" s="268">
        <v>5.1298932557014504E-3</v>
      </c>
      <c r="H699" s="265">
        <v>1.4267989417461901E-3</v>
      </c>
      <c r="I699" s="265">
        <v>1.2432087705612101E-3</v>
      </c>
      <c r="J699" s="266">
        <v>1.4237791725197999E-3</v>
      </c>
      <c r="L699" s="12"/>
      <c r="M699" s="12"/>
      <c r="N699" s="12"/>
      <c r="O699" s="12"/>
      <c r="P699" s="12"/>
      <c r="Q699" s="12"/>
      <c r="R699" s="12"/>
      <c r="S699" s="12"/>
      <c r="T699" s="12"/>
      <c r="U699" s="12"/>
      <c r="V699" s="12"/>
      <c r="W699" s="12"/>
    </row>
    <row r="700" spans="1:23">
      <c r="A700" s="54" t="s">
        <v>529</v>
      </c>
      <c r="B700" s="267">
        <v>3.0891185839449198E-3</v>
      </c>
      <c r="C700" s="268"/>
      <c r="D700" s="268">
        <v>2.00523418880539E-3</v>
      </c>
      <c r="E700" s="268">
        <v>5.69568854486083E-3</v>
      </c>
      <c r="F700" s="268">
        <v>2.9927590290255101E-3</v>
      </c>
      <c r="G700" s="268">
        <v>4.9286395240058503E-3</v>
      </c>
      <c r="H700" s="265">
        <v>1.3025021179591399E-3</v>
      </c>
      <c r="I700" s="265">
        <v>1.2574731872139601E-3</v>
      </c>
      <c r="J700" s="266">
        <v>1.2944928704577601E-3</v>
      </c>
      <c r="L700" s="12"/>
      <c r="M700" s="12"/>
      <c r="N700" s="12"/>
      <c r="O700" s="12"/>
      <c r="P700" s="12"/>
      <c r="Q700" s="12"/>
      <c r="R700" s="12"/>
      <c r="S700" s="12"/>
      <c r="T700" s="12"/>
      <c r="U700" s="12"/>
      <c r="V700" s="12"/>
      <c r="W700" s="12"/>
    </row>
    <row r="701" spans="1:23">
      <c r="A701" s="54" t="s">
        <v>528</v>
      </c>
      <c r="B701" s="267">
        <v>3.0571959805811501E-3</v>
      </c>
      <c r="C701" s="268"/>
      <c r="D701" s="268">
        <v>2.2072174721995698E-3</v>
      </c>
      <c r="E701" s="268">
        <v>5.2319717101302803E-3</v>
      </c>
      <c r="F701" s="268">
        <v>3.5742773336728401E-3</v>
      </c>
      <c r="G701" s="268">
        <v>4.7316481487000303E-3</v>
      </c>
      <c r="H701" s="265">
        <v>1.2381203854186201E-3</v>
      </c>
      <c r="I701" s="265">
        <v>1.28728082579119E-3</v>
      </c>
      <c r="J701" s="266">
        <v>1.2309901080960501E-3</v>
      </c>
      <c r="L701" s="12"/>
      <c r="M701" s="12"/>
      <c r="N701" s="12"/>
      <c r="O701" s="12"/>
      <c r="P701" s="12"/>
      <c r="Q701" s="12"/>
      <c r="R701" s="12"/>
      <c r="S701" s="12"/>
      <c r="T701" s="12"/>
      <c r="U701" s="12"/>
      <c r="V701" s="12"/>
      <c r="W701" s="12"/>
    </row>
    <row r="702" spans="1:23">
      <c r="A702" s="54" t="s">
        <v>527</v>
      </c>
      <c r="B702" s="267">
        <v>3.0582723519598501E-3</v>
      </c>
      <c r="C702" s="268"/>
      <c r="D702" s="268">
        <v>3.0648991400939302E-3</v>
      </c>
      <c r="E702" s="268">
        <v>5.2897887914384002E-3</v>
      </c>
      <c r="F702" s="268">
        <v>3.48688816346613E-3</v>
      </c>
      <c r="G702" s="268">
        <v>5.0181893313784804E-3</v>
      </c>
      <c r="H702" s="265">
        <v>1.1909889896693799E-3</v>
      </c>
      <c r="I702" s="265">
        <v>1.30794442941251E-3</v>
      </c>
      <c r="J702" s="266">
        <v>1.1789027760956E-3</v>
      </c>
      <c r="L702" s="12"/>
      <c r="M702" s="12"/>
      <c r="N702" s="12"/>
      <c r="O702" s="12"/>
      <c r="P702" s="12"/>
      <c r="Q702" s="12"/>
      <c r="R702" s="12"/>
      <c r="S702" s="12"/>
      <c r="T702" s="12"/>
      <c r="U702" s="12"/>
      <c r="V702" s="12"/>
      <c r="W702" s="12"/>
    </row>
    <row r="703" spans="1:23">
      <c r="A703" s="54" t="s">
        <v>526</v>
      </c>
      <c r="B703" s="267">
        <v>3.0332313593819799E-3</v>
      </c>
      <c r="C703" s="268"/>
      <c r="D703" s="268">
        <v>3.18537111320768E-3</v>
      </c>
      <c r="E703" s="268">
        <v>5.1547109080571597E-3</v>
      </c>
      <c r="F703" s="268">
        <v>3.0623153942991701E-3</v>
      </c>
      <c r="G703" s="268">
        <v>4.8280239237679301E-3</v>
      </c>
      <c r="H703" s="265">
        <v>1.36885804497765E-3</v>
      </c>
      <c r="I703" s="265">
        <v>1.51020226072933E-3</v>
      </c>
      <c r="J703" s="266">
        <v>1.36568210467208E-3</v>
      </c>
      <c r="L703" s="12"/>
      <c r="M703" s="12"/>
      <c r="N703" s="12"/>
      <c r="O703" s="12"/>
      <c r="P703" s="12"/>
      <c r="Q703" s="12"/>
      <c r="R703" s="12"/>
      <c r="S703" s="12"/>
      <c r="T703" s="12"/>
      <c r="U703" s="12"/>
      <c r="V703" s="12"/>
      <c r="W703" s="12"/>
    </row>
    <row r="704" spans="1:23">
      <c r="A704" s="54" t="s">
        <v>525</v>
      </c>
      <c r="B704" s="267">
        <v>3.02063535375856E-3</v>
      </c>
      <c r="C704" s="268"/>
      <c r="D704" s="268">
        <v>2.9100563791993701E-3</v>
      </c>
      <c r="E704" s="268">
        <v>5.1104287922481397E-3</v>
      </c>
      <c r="F704" s="268">
        <v>2.7577221690918501E-3</v>
      </c>
      <c r="G704" s="268">
        <v>4.6521995064229696E-3</v>
      </c>
      <c r="H704" s="265">
        <v>1.2443120566435499E-3</v>
      </c>
      <c r="I704" s="265">
        <v>1.40991751422548E-3</v>
      </c>
      <c r="J704" s="266">
        <v>1.2367920073996801E-3</v>
      </c>
      <c r="L704" s="12"/>
      <c r="M704" s="12"/>
      <c r="N704" s="12"/>
      <c r="O704" s="12"/>
      <c r="P704" s="12"/>
      <c r="Q704" s="12"/>
      <c r="R704" s="12"/>
      <c r="S704" s="12"/>
      <c r="T704" s="12"/>
      <c r="U704" s="12"/>
      <c r="V704" s="12"/>
      <c r="W704" s="12"/>
    </row>
    <row r="705" spans="1:23">
      <c r="A705" s="54" t="s">
        <v>524</v>
      </c>
      <c r="B705" s="267">
        <v>3.4864976829760302E-3</v>
      </c>
      <c r="C705" s="268"/>
      <c r="D705" s="268">
        <v>2.70080050480946E-3</v>
      </c>
      <c r="E705" s="268">
        <v>5.7443191949145701E-3</v>
      </c>
      <c r="F705" s="268">
        <v>2.6750334830985198E-3</v>
      </c>
      <c r="G705" s="268">
        <v>4.5128917697532696E-3</v>
      </c>
      <c r="H705" s="265">
        <v>1.1477051624453501E-3</v>
      </c>
      <c r="I705" s="265">
        <v>1.2829541341142E-3</v>
      </c>
      <c r="J705" s="266">
        <v>1.13686271146609E-3</v>
      </c>
      <c r="L705" s="12"/>
      <c r="M705" s="12"/>
      <c r="N705" s="12"/>
      <c r="O705" s="12"/>
      <c r="P705" s="12"/>
      <c r="Q705" s="12"/>
      <c r="R705" s="12"/>
      <c r="S705" s="12"/>
      <c r="T705" s="12"/>
      <c r="U705" s="12"/>
      <c r="V705" s="12"/>
      <c r="W705" s="12"/>
    </row>
    <row r="706" spans="1:23">
      <c r="A706" s="54" t="s">
        <v>523</v>
      </c>
      <c r="B706" s="267">
        <v>3.45201485586815E-3</v>
      </c>
      <c r="C706" s="268"/>
      <c r="D706" s="268">
        <v>3.3554343207700598E-3</v>
      </c>
      <c r="E706" s="268">
        <v>5.7658672934615303E-3</v>
      </c>
      <c r="F706" s="268">
        <v>2.3956353169022298E-3</v>
      </c>
      <c r="G706" s="268">
        <v>4.3569277765634299E-3</v>
      </c>
      <c r="H706" s="265">
        <v>1.6509438393342399E-3</v>
      </c>
      <c r="I706" s="265">
        <v>1.3218778318526299E-3</v>
      </c>
      <c r="J706" s="266">
        <v>1.6567896827616099E-3</v>
      </c>
      <c r="L706" s="12"/>
      <c r="M706" s="12"/>
      <c r="N706" s="12"/>
      <c r="O706" s="12"/>
      <c r="P706" s="12"/>
      <c r="Q706" s="12"/>
      <c r="R706" s="12"/>
      <c r="S706" s="12"/>
      <c r="T706" s="12"/>
      <c r="U706" s="12"/>
      <c r="V706" s="12"/>
      <c r="W706" s="12"/>
    </row>
    <row r="707" spans="1:23">
      <c r="A707" s="54" t="s">
        <v>522</v>
      </c>
      <c r="B707" s="267">
        <v>3.3782785193717298E-3</v>
      </c>
      <c r="C707" s="268"/>
      <c r="D707" s="268">
        <v>3.2690908648147299E-3</v>
      </c>
      <c r="E707" s="268">
        <v>5.3178349547600397E-3</v>
      </c>
      <c r="F707" s="268">
        <v>2.2398340532261102E-3</v>
      </c>
      <c r="G707" s="268">
        <v>4.1959338019821098E-3</v>
      </c>
      <c r="H707" s="265">
        <v>1.48024041671457E-3</v>
      </c>
      <c r="I707" s="265">
        <v>1.2121309700791701E-3</v>
      </c>
      <c r="J707" s="266">
        <v>1.4806490651966501E-3</v>
      </c>
      <c r="L707" s="12"/>
      <c r="M707" s="12"/>
      <c r="N707" s="12"/>
      <c r="O707" s="12"/>
      <c r="P707" s="12"/>
      <c r="Q707" s="12"/>
      <c r="R707" s="12"/>
      <c r="S707" s="12"/>
      <c r="T707" s="12"/>
      <c r="U707" s="12"/>
      <c r="V707" s="12"/>
      <c r="W707" s="12"/>
    </row>
    <row r="708" spans="1:23">
      <c r="A708" s="54" t="s">
        <v>521</v>
      </c>
      <c r="B708" s="267">
        <v>3.3158462654282899E-3</v>
      </c>
      <c r="C708" s="268"/>
      <c r="D708" s="268">
        <v>3.2313629059781699E-3</v>
      </c>
      <c r="E708" s="268">
        <v>5.0930275239768801E-3</v>
      </c>
      <c r="F708" s="268">
        <v>2.04490954803703E-3</v>
      </c>
      <c r="G708" s="268">
        <v>4.76669064097453E-3</v>
      </c>
      <c r="H708" s="265">
        <v>1.45547237870102E-3</v>
      </c>
      <c r="I708" s="265">
        <v>1.20100482195579E-3</v>
      </c>
      <c r="J708" s="266">
        <v>1.4481856931544499E-3</v>
      </c>
      <c r="L708" s="12"/>
      <c r="M708" s="12"/>
      <c r="N708" s="12"/>
      <c r="O708" s="12"/>
      <c r="P708" s="12"/>
      <c r="Q708" s="12"/>
      <c r="R708" s="12"/>
      <c r="S708" s="12"/>
      <c r="T708" s="12"/>
      <c r="U708" s="12"/>
      <c r="V708" s="12"/>
      <c r="W708" s="12"/>
    </row>
    <row r="709" spans="1:23">
      <c r="A709" s="54" t="s">
        <v>520</v>
      </c>
      <c r="B709" s="267">
        <v>3.28379310067504E-3</v>
      </c>
      <c r="C709" s="268"/>
      <c r="D709" s="268">
        <v>2.92175326492736E-3</v>
      </c>
      <c r="E709" s="268">
        <v>4.9503930950661303E-3</v>
      </c>
      <c r="F709" s="268">
        <v>2.8385504988285301E-3</v>
      </c>
      <c r="G709" s="268">
        <v>4.7558088363307298E-3</v>
      </c>
      <c r="H709" s="265">
        <v>2.55308180610621E-3</v>
      </c>
      <c r="I709" s="265">
        <v>1.37741723534505E-3</v>
      </c>
      <c r="J709" s="266">
        <v>2.5630008397106302E-3</v>
      </c>
      <c r="L709" s="12"/>
      <c r="M709" s="12"/>
      <c r="N709" s="12"/>
      <c r="O709" s="12"/>
      <c r="P709" s="12"/>
      <c r="Q709" s="12"/>
      <c r="R709" s="12"/>
      <c r="S709" s="12"/>
      <c r="T709" s="12"/>
      <c r="U709" s="12"/>
      <c r="V709" s="12"/>
      <c r="W709" s="12"/>
    </row>
    <row r="710" spans="1:23">
      <c r="A710" s="54" t="s">
        <v>519</v>
      </c>
      <c r="B710" s="267">
        <v>3.2267133786656301E-3</v>
      </c>
      <c r="C710" s="268"/>
      <c r="D710" s="268">
        <v>3.41336868776938E-3</v>
      </c>
      <c r="E710" s="268">
        <v>4.7980752368906102E-3</v>
      </c>
      <c r="F710" s="268">
        <v>2.5289106701685601E-3</v>
      </c>
      <c r="G710" s="268">
        <v>4.5712393203206601E-3</v>
      </c>
      <c r="H710" s="265">
        <v>2.2539117089999199E-3</v>
      </c>
      <c r="I710" s="265">
        <v>1.3502506596929E-3</v>
      </c>
      <c r="J710" s="266">
        <v>2.2640686910453001E-3</v>
      </c>
      <c r="L710" s="12"/>
      <c r="M710" s="12"/>
      <c r="N710" s="12"/>
      <c r="O710" s="12"/>
      <c r="P710" s="12"/>
      <c r="Q710" s="12"/>
      <c r="R710" s="12"/>
      <c r="S710" s="12"/>
      <c r="T710" s="12"/>
      <c r="U710" s="12"/>
      <c r="V710" s="12"/>
      <c r="W710" s="12"/>
    </row>
    <row r="711" spans="1:23">
      <c r="A711" s="54" t="s">
        <v>518</v>
      </c>
      <c r="B711" s="267">
        <v>3.1747618809719602E-3</v>
      </c>
      <c r="C711" s="268"/>
      <c r="D711" s="268">
        <v>3.2248550408624501E-3</v>
      </c>
      <c r="E711" s="268">
        <v>4.6242820787999097E-3</v>
      </c>
      <c r="F711" s="268">
        <v>2.3054602421776998E-3</v>
      </c>
      <c r="G711" s="268">
        <v>5.5338799983419701E-3</v>
      </c>
      <c r="H711" s="265">
        <v>2.0000572892317401E-3</v>
      </c>
      <c r="I711" s="265">
        <v>1.25047089138651E-3</v>
      </c>
      <c r="J711" s="266">
        <v>2.0036894053177402E-3</v>
      </c>
      <c r="L711" s="12"/>
      <c r="M711" s="12"/>
      <c r="N711" s="12"/>
      <c r="O711" s="12"/>
      <c r="P711" s="12"/>
      <c r="Q711" s="12"/>
      <c r="R711" s="12"/>
      <c r="S711" s="12"/>
      <c r="T711" s="12"/>
      <c r="U711" s="12"/>
      <c r="V711" s="12"/>
      <c r="W711" s="12"/>
    </row>
    <row r="712" spans="1:23">
      <c r="A712" s="54" t="s">
        <v>517</v>
      </c>
      <c r="B712" s="267">
        <v>3.5075283440600901E-3</v>
      </c>
      <c r="C712" s="268"/>
      <c r="D712" s="268">
        <v>2.9751144602015601E-3</v>
      </c>
      <c r="E712" s="268">
        <v>4.2774840784033001E-3</v>
      </c>
      <c r="F712" s="268">
        <v>2.5283526385105099E-3</v>
      </c>
      <c r="G712" s="268">
        <v>5.2564975761774701E-3</v>
      </c>
      <c r="H712" s="265">
        <v>1.8454209154575201E-3</v>
      </c>
      <c r="I712" s="265">
        <v>1.1647766183758E-3</v>
      </c>
      <c r="J712" s="266">
        <v>1.85101057941922E-3</v>
      </c>
      <c r="L712" s="12"/>
      <c r="M712" s="12"/>
      <c r="N712" s="12"/>
      <c r="O712" s="12"/>
      <c r="P712" s="12"/>
      <c r="Q712" s="12"/>
      <c r="R712" s="12"/>
      <c r="S712" s="12"/>
      <c r="T712" s="12"/>
      <c r="U712" s="12"/>
      <c r="V712" s="12"/>
      <c r="W712" s="12"/>
    </row>
    <row r="713" spans="1:23">
      <c r="A713" s="54" t="s">
        <v>516</v>
      </c>
      <c r="B713" s="267">
        <v>3.4363103147809198E-3</v>
      </c>
      <c r="C713" s="268"/>
      <c r="D713" s="268">
        <v>3.8234310339565298E-3</v>
      </c>
      <c r="E713" s="268">
        <v>4.2209286920313702E-3</v>
      </c>
      <c r="F713" s="268">
        <v>2.4111752775748002E-3</v>
      </c>
      <c r="G713" s="268">
        <v>5.0091373121284302E-3</v>
      </c>
      <c r="H713" s="265">
        <v>1.6472633238319801E-3</v>
      </c>
      <c r="I713" s="265">
        <v>1.10737457770984E-3</v>
      </c>
      <c r="J713" s="266">
        <v>1.64931377496869E-3</v>
      </c>
      <c r="L713" s="12"/>
      <c r="M713" s="12"/>
      <c r="N713" s="12"/>
      <c r="O713" s="12"/>
      <c r="P713" s="12"/>
      <c r="Q713" s="12"/>
      <c r="R713" s="12"/>
      <c r="S713" s="12"/>
      <c r="T713" s="12"/>
      <c r="U713" s="12"/>
      <c r="V713" s="12"/>
      <c r="W713" s="12"/>
    </row>
    <row r="714" spans="1:23">
      <c r="A714" s="54" t="s">
        <v>515</v>
      </c>
      <c r="B714" s="267">
        <v>3.3821631523645599E-3</v>
      </c>
      <c r="C714" s="268"/>
      <c r="D714" s="268">
        <v>4.3770858842816498E-3</v>
      </c>
      <c r="E714" s="268">
        <v>3.9504132228860896E-3</v>
      </c>
      <c r="F714" s="268">
        <v>2.7451237033740599E-3</v>
      </c>
      <c r="G714" s="268">
        <v>5.0377383043745099E-3</v>
      </c>
      <c r="H714" s="265">
        <v>1.97582237034545E-3</v>
      </c>
      <c r="I714" s="265">
        <v>1.03175193732809E-3</v>
      </c>
      <c r="J714" s="266">
        <v>1.9796551776607402E-3</v>
      </c>
      <c r="L714" s="12"/>
      <c r="M714" s="12"/>
      <c r="N714" s="12"/>
      <c r="O714" s="12"/>
      <c r="P714" s="12"/>
      <c r="Q714" s="12"/>
      <c r="R714" s="12"/>
      <c r="S714" s="12"/>
      <c r="T714" s="12"/>
      <c r="U714" s="12"/>
      <c r="V714" s="12"/>
      <c r="W714" s="12"/>
    </row>
    <row r="715" spans="1:23">
      <c r="A715" s="54" t="s">
        <v>514</v>
      </c>
      <c r="B715" s="267">
        <v>3.3090591485342899E-3</v>
      </c>
      <c r="C715" s="268"/>
      <c r="D715" s="268">
        <v>3.9408871241919897E-3</v>
      </c>
      <c r="E715" s="268">
        <v>3.7924028396540202E-3</v>
      </c>
      <c r="F715" s="268">
        <v>2.7408100788762699E-3</v>
      </c>
      <c r="G715" s="268">
        <v>5.0142854690041301E-3</v>
      </c>
      <c r="H715" s="265">
        <v>1.7418097972099499E-3</v>
      </c>
      <c r="I715" s="265">
        <v>9.5789017396088398E-4</v>
      </c>
      <c r="J715" s="266">
        <v>1.7426725314355501E-3</v>
      </c>
      <c r="L715" s="12"/>
      <c r="M715" s="12"/>
      <c r="N715" s="12"/>
      <c r="O715" s="12"/>
      <c r="P715" s="12"/>
      <c r="Q715" s="12"/>
      <c r="R715" s="12"/>
      <c r="S715" s="12"/>
      <c r="T715" s="12"/>
      <c r="U715" s="12"/>
      <c r="V715" s="12"/>
      <c r="W715" s="12"/>
    </row>
    <row r="716" spans="1:23">
      <c r="A716" s="54" t="s">
        <v>513</v>
      </c>
      <c r="B716" s="267">
        <v>5.1037069526106297E-3</v>
      </c>
      <c r="C716" s="268"/>
      <c r="D716" s="268">
        <v>3.5065786915019301E-3</v>
      </c>
      <c r="E716" s="268">
        <v>4.5016262315362302E-3</v>
      </c>
      <c r="F716" s="268">
        <v>2.46317652782448E-3</v>
      </c>
      <c r="G716" s="268">
        <v>4.8975234375838502E-3</v>
      </c>
      <c r="H716" s="265">
        <v>1.57134401749917E-3</v>
      </c>
      <c r="I716" s="265">
        <v>9.4652281947123001E-4</v>
      </c>
      <c r="J716" s="266">
        <v>1.57103910026049E-3</v>
      </c>
      <c r="L716" s="12"/>
      <c r="M716" s="12"/>
      <c r="N716" s="12"/>
      <c r="O716" s="12"/>
      <c r="P716" s="12"/>
      <c r="Q716" s="12"/>
      <c r="R716" s="12"/>
      <c r="S716" s="12"/>
      <c r="T716" s="12"/>
      <c r="U716" s="12"/>
      <c r="V716" s="12"/>
      <c r="W716" s="12"/>
    </row>
    <row r="717" spans="1:23">
      <c r="A717" s="54" t="s">
        <v>512</v>
      </c>
      <c r="B717" s="267">
        <v>4.8406900721071804E-3</v>
      </c>
      <c r="C717" s="268"/>
      <c r="D717" s="268">
        <v>4.3326496783189098E-3</v>
      </c>
      <c r="E717" s="268">
        <v>4.1901245730892496E-3</v>
      </c>
      <c r="F717" s="268">
        <v>6.0877814257806603E-3</v>
      </c>
      <c r="G717" s="268">
        <v>4.7512375321342197E-3</v>
      </c>
      <c r="H717" s="265">
        <v>1.4527372718820301E-3</v>
      </c>
      <c r="I717" s="265">
        <v>8.8528299898364498E-4</v>
      </c>
      <c r="J717" s="266">
        <v>1.44737975145388E-3</v>
      </c>
      <c r="L717" s="12"/>
      <c r="M717" s="12"/>
      <c r="N717" s="12"/>
      <c r="O717" s="12"/>
      <c r="P717" s="12"/>
      <c r="Q717" s="12"/>
      <c r="R717" s="12"/>
      <c r="S717" s="12"/>
      <c r="T717" s="12"/>
      <c r="U717" s="12"/>
      <c r="V717" s="12"/>
      <c r="W717" s="12"/>
    </row>
    <row r="718" spans="1:23">
      <c r="A718" s="54" t="s">
        <v>511</v>
      </c>
      <c r="B718" s="267">
        <v>4.5637936681210299E-3</v>
      </c>
      <c r="C718" s="268"/>
      <c r="D718" s="268">
        <v>4.6571494671926597E-3</v>
      </c>
      <c r="E718" s="268">
        <v>4.03864388922887E-3</v>
      </c>
      <c r="F718" s="268">
        <v>6.35005320557765E-3</v>
      </c>
      <c r="G718" s="268">
        <v>4.5761327009624601E-3</v>
      </c>
      <c r="H718" s="265">
        <v>1.6044794538405899E-3</v>
      </c>
      <c r="I718" s="265">
        <v>1.0757883326181E-3</v>
      </c>
      <c r="J718" s="266">
        <v>1.60223571486755E-3</v>
      </c>
      <c r="L718" s="12"/>
      <c r="M718" s="12"/>
      <c r="N718" s="12"/>
      <c r="O718" s="12"/>
      <c r="P718" s="12"/>
      <c r="Q718" s="12"/>
      <c r="R718" s="12"/>
      <c r="S718" s="12"/>
      <c r="T718" s="12"/>
      <c r="U718" s="12"/>
      <c r="V718" s="12"/>
      <c r="W718" s="12"/>
    </row>
    <row r="719" spans="1:23">
      <c r="A719" s="54" t="s">
        <v>510</v>
      </c>
      <c r="B719" s="267">
        <v>4.3341549854658996E-3</v>
      </c>
      <c r="C719" s="268"/>
      <c r="D719" s="268">
        <v>4.0867303713189402E-3</v>
      </c>
      <c r="E719" s="268">
        <v>3.8791804937596099E-3</v>
      </c>
      <c r="F719" s="268">
        <v>6.9144380852838201E-3</v>
      </c>
      <c r="G719" s="268">
        <v>4.39186334834679E-3</v>
      </c>
      <c r="H719" s="265">
        <v>1.4378136263273099E-3</v>
      </c>
      <c r="I719" s="265">
        <v>1.01924666793834E-3</v>
      </c>
      <c r="J719" s="266">
        <v>1.4315851622528201E-3</v>
      </c>
      <c r="L719" s="12"/>
      <c r="M719" s="12"/>
      <c r="N719" s="12"/>
      <c r="O719" s="12"/>
      <c r="P719" s="12"/>
      <c r="Q719" s="12"/>
      <c r="R719" s="12"/>
      <c r="S719" s="12"/>
      <c r="T719" s="12"/>
      <c r="U719" s="12"/>
      <c r="V719" s="12"/>
      <c r="W719" s="12"/>
    </row>
    <row r="720" spans="1:23">
      <c r="A720" s="54" t="s">
        <v>509</v>
      </c>
      <c r="B720" s="267">
        <v>4.6176231101020503E-3</v>
      </c>
      <c r="C720" s="268"/>
      <c r="D720" s="268">
        <v>3.6386397206385501E-3</v>
      </c>
      <c r="E720" s="268">
        <v>4.8243187114583204E-3</v>
      </c>
      <c r="F720" s="268">
        <v>6.3932901507924196E-3</v>
      </c>
      <c r="G720" s="268">
        <v>4.2310021596911503E-3</v>
      </c>
      <c r="H720" s="265">
        <v>1.3348461217406601E-3</v>
      </c>
      <c r="I720" s="265">
        <v>1.2590838859532099E-3</v>
      </c>
      <c r="J720" s="266">
        <v>1.3233254049437001E-3</v>
      </c>
      <c r="L720" s="12"/>
      <c r="M720" s="12"/>
      <c r="N720" s="12"/>
      <c r="O720" s="12"/>
      <c r="P720" s="12"/>
      <c r="Q720" s="12"/>
      <c r="R720" s="12"/>
      <c r="S720" s="12"/>
      <c r="T720" s="12"/>
      <c r="U720" s="12"/>
      <c r="V720" s="12"/>
      <c r="W720" s="12"/>
    </row>
    <row r="721" spans="1:23">
      <c r="A721" s="54" t="s">
        <v>508</v>
      </c>
      <c r="B721" s="267">
        <v>4.6489152497604797E-3</v>
      </c>
      <c r="C721" s="268"/>
      <c r="D721" s="268">
        <v>3.2703693941531701E-3</v>
      </c>
      <c r="E721" s="268">
        <v>4.9495462167746503E-3</v>
      </c>
      <c r="F721" s="268">
        <v>5.4147897258742302E-3</v>
      </c>
      <c r="G721" s="268">
        <v>4.8420326528558801E-3</v>
      </c>
      <c r="H721" s="265">
        <v>1.2607054517385201E-3</v>
      </c>
      <c r="I721" s="265">
        <v>1.1549869950614601E-3</v>
      </c>
      <c r="J721" s="266">
        <v>1.24909582118001E-3</v>
      </c>
      <c r="L721" s="12"/>
      <c r="M721" s="12"/>
      <c r="N721" s="12"/>
      <c r="O721" s="12"/>
      <c r="P721" s="12"/>
      <c r="Q721" s="12"/>
      <c r="R721" s="12"/>
      <c r="S721" s="12"/>
      <c r="T721" s="12"/>
      <c r="U721" s="12"/>
      <c r="V721" s="12"/>
      <c r="W721" s="12"/>
    </row>
    <row r="722" spans="1:23">
      <c r="A722" s="54" t="s">
        <v>507</v>
      </c>
      <c r="B722" s="267">
        <v>4.4867169038170698E-3</v>
      </c>
      <c r="C722" s="268"/>
      <c r="D722" s="268">
        <v>3.12336666013308E-3</v>
      </c>
      <c r="E722" s="268">
        <v>4.5911602198456898E-3</v>
      </c>
      <c r="F722" s="268">
        <v>4.61534483672756E-3</v>
      </c>
      <c r="G722" s="268">
        <v>4.6890615000597198E-3</v>
      </c>
      <c r="H722" s="265">
        <v>1.4156845186130999E-3</v>
      </c>
      <c r="I722" s="265">
        <v>1.5003523302254101E-3</v>
      </c>
      <c r="J722" s="266">
        <v>1.4061192209324799E-3</v>
      </c>
      <c r="L722" s="12"/>
      <c r="M722" s="12"/>
      <c r="N722" s="12"/>
      <c r="O722" s="12"/>
      <c r="P722" s="12"/>
      <c r="Q722" s="12"/>
      <c r="R722" s="12"/>
      <c r="S722" s="12"/>
      <c r="T722" s="12"/>
      <c r="U722" s="12"/>
      <c r="V722" s="12"/>
      <c r="W722" s="12"/>
    </row>
    <row r="723" spans="1:23">
      <c r="A723" s="54" t="s">
        <v>506</v>
      </c>
      <c r="B723" s="267">
        <v>4.2545581664E-3</v>
      </c>
      <c r="C723" s="268"/>
      <c r="D723" s="268">
        <v>2.9125305948847898E-3</v>
      </c>
      <c r="E723" s="268">
        <v>4.2945625601583104E-3</v>
      </c>
      <c r="F723" s="268">
        <v>4.0352790513468297E-3</v>
      </c>
      <c r="G723" s="268">
        <v>4.9060983187493102E-3</v>
      </c>
      <c r="H723" s="265">
        <v>1.41067326221467E-3</v>
      </c>
      <c r="I723" s="265">
        <v>1.64674871596676E-3</v>
      </c>
      <c r="J723" s="266">
        <v>1.4005096849503699E-3</v>
      </c>
      <c r="L723" s="12"/>
      <c r="M723" s="12"/>
      <c r="N723" s="12"/>
      <c r="O723" s="12"/>
      <c r="P723" s="12"/>
      <c r="Q723" s="12"/>
      <c r="R723" s="12"/>
      <c r="S723" s="12"/>
      <c r="T723" s="12"/>
      <c r="U723" s="12"/>
      <c r="V723" s="12"/>
      <c r="W723" s="12"/>
    </row>
    <row r="724" spans="1:23">
      <c r="A724" s="54" t="s">
        <v>505</v>
      </c>
      <c r="B724" s="267">
        <v>4.0495989760812399E-3</v>
      </c>
      <c r="C724" s="268"/>
      <c r="D724" s="268">
        <v>2.7079835044521898E-3</v>
      </c>
      <c r="E724" s="268">
        <v>4.0251565912020502E-3</v>
      </c>
      <c r="F724" s="268">
        <v>3.5389263593961599E-3</v>
      </c>
      <c r="G724" s="268">
        <v>4.6883701438877297E-3</v>
      </c>
      <c r="H724" s="265">
        <v>1.7343361771696101E-3</v>
      </c>
      <c r="I724" s="265">
        <v>1.6619996770507199E-3</v>
      </c>
      <c r="J724" s="266">
        <v>1.72143841489547E-3</v>
      </c>
      <c r="L724" s="12"/>
      <c r="M724" s="12"/>
      <c r="N724" s="12"/>
      <c r="O724" s="12"/>
      <c r="P724" s="12"/>
      <c r="Q724" s="12"/>
      <c r="R724" s="12"/>
      <c r="S724" s="12"/>
      <c r="T724" s="12"/>
      <c r="U724" s="12"/>
      <c r="V724" s="12"/>
      <c r="W724" s="12"/>
    </row>
    <row r="725" spans="1:23">
      <c r="A725" s="54" t="s">
        <v>504</v>
      </c>
      <c r="B725" s="267">
        <v>3.8889646885511002E-3</v>
      </c>
      <c r="C725" s="268"/>
      <c r="D725" s="268">
        <v>2.93913379547815E-3</v>
      </c>
      <c r="E725" s="268">
        <v>3.7926987020667898E-3</v>
      </c>
      <c r="F725" s="268">
        <v>3.0959510639613302E-3</v>
      </c>
      <c r="G725" s="268">
        <v>4.5136221757778403E-3</v>
      </c>
      <c r="H725" s="265">
        <v>1.68358406049035E-3</v>
      </c>
      <c r="I725" s="265">
        <v>1.86042865836251E-3</v>
      </c>
      <c r="J725" s="266">
        <v>1.67633022393085E-3</v>
      </c>
      <c r="L725" s="12"/>
      <c r="M725" s="12"/>
      <c r="N725" s="12"/>
      <c r="O725" s="12"/>
      <c r="P725" s="12"/>
      <c r="Q725" s="12"/>
      <c r="R725" s="12"/>
      <c r="S725" s="12"/>
      <c r="T725" s="12"/>
      <c r="U725" s="12"/>
      <c r="V725" s="12"/>
      <c r="W725" s="12"/>
    </row>
    <row r="726" spans="1:23">
      <c r="A726" s="54" t="s">
        <v>503</v>
      </c>
      <c r="B726" s="267">
        <v>3.8304006280449401E-3</v>
      </c>
      <c r="C726" s="268"/>
      <c r="D726" s="268">
        <v>2.8171250181016302E-3</v>
      </c>
      <c r="E726" s="268">
        <v>3.5682904977744501E-3</v>
      </c>
      <c r="F726" s="268">
        <v>2.88939604711708E-3</v>
      </c>
      <c r="G726" s="268">
        <v>4.5263022619151704E-3</v>
      </c>
      <c r="H726" s="265">
        <v>1.51144190307159E-3</v>
      </c>
      <c r="I726" s="265">
        <v>1.7081676457765E-3</v>
      </c>
      <c r="J726" s="266">
        <v>1.5020646539724201E-3</v>
      </c>
      <c r="L726" s="12"/>
      <c r="M726" s="12"/>
      <c r="N726" s="12"/>
      <c r="O726" s="12"/>
      <c r="P726" s="12"/>
      <c r="Q726" s="12"/>
      <c r="R726" s="12"/>
      <c r="S726" s="12"/>
      <c r="T726" s="12"/>
      <c r="U726" s="12"/>
      <c r="V726" s="12"/>
      <c r="W726" s="12"/>
    </row>
    <row r="727" spans="1:23">
      <c r="A727" s="54" t="s">
        <v>502</v>
      </c>
      <c r="B727" s="267">
        <v>3.6924332608284098E-3</v>
      </c>
      <c r="C727" s="268"/>
      <c r="D727" s="268">
        <v>2.7005125558292398E-3</v>
      </c>
      <c r="E727" s="268">
        <v>3.4466296047992099E-3</v>
      </c>
      <c r="F727" s="268">
        <v>2.8226305652610801E-3</v>
      </c>
      <c r="G727" s="268">
        <v>4.3394846339236898E-3</v>
      </c>
      <c r="H727" s="265">
        <v>1.89746084545044E-3</v>
      </c>
      <c r="I727" s="265">
        <v>1.82351241117605E-3</v>
      </c>
      <c r="J727" s="266">
        <v>1.88590602379882E-3</v>
      </c>
      <c r="L727" s="12"/>
      <c r="M727" s="12"/>
      <c r="N727" s="12"/>
      <c r="O727" s="12"/>
      <c r="P727" s="12"/>
      <c r="Q727" s="12"/>
      <c r="R727" s="12"/>
      <c r="S727" s="12"/>
      <c r="T727" s="12"/>
      <c r="U727" s="12"/>
      <c r="V727" s="12"/>
      <c r="W727" s="12"/>
    </row>
    <row r="728" spans="1:23">
      <c r="A728" s="54" t="s">
        <v>501</v>
      </c>
      <c r="B728" s="267">
        <v>3.5836198327156002E-3</v>
      </c>
      <c r="C728" s="268"/>
      <c r="D728" s="268">
        <v>2.6004075021459302E-3</v>
      </c>
      <c r="E728" s="268">
        <v>3.4220407442691102E-3</v>
      </c>
      <c r="F728" s="268">
        <v>2.5319845089239899E-3</v>
      </c>
      <c r="G728" s="268">
        <v>4.2727849841365699E-3</v>
      </c>
      <c r="H728" s="265">
        <v>1.9128788933620499E-3</v>
      </c>
      <c r="I728" s="265">
        <v>1.82132251721868E-3</v>
      </c>
      <c r="J728" s="266">
        <v>1.9044127151393801E-3</v>
      </c>
      <c r="L728" s="12"/>
      <c r="M728" s="12"/>
      <c r="N728" s="12"/>
      <c r="O728" s="12"/>
      <c r="P728" s="12"/>
      <c r="Q728" s="12"/>
      <c r="R728" s="12"/>
      <c r="S728" s="12"/>
      <c r="T728" s="12"/>
      <c r="U728" s="12"/>
      <c r="V728" s="12"/>
      <c r="W728" s="12"/>
    </row>
    <row r="729" spans="1:23">
      <c r="A729" s="54" t="s">
        <v>500</v>
      </c>
      <c r="B729" s="267">
        <v>3.4797173348374401E-3</v>
      </c>
      <c r="C729" s="268"/>
      <c r="D729" s="268">
        <v>2.5318376164128599E-3</v>
      </c>
      <c r="E729" s="268">
        <v>3.4030307594621499E-3</v>
      </c>
      <c r="F729" s="268">
        <v>2.8899042609026701E-3</v>
      </c>
      <c r="G729" s="268">
        <v>4.17366556334536E-3</v>
      </c>
      <c r="H729" s="265">
        <v>1.7687946526223101E-3</v>
      </c>
      <c r="I729" s="265">
        <v>1.84642176342103E-3</v>
      </c>
      <c r="J729" s="266">
        <v>1.76330148801588E-3</v>
      </c>
      <c r="L729" s="12"/>
      <c r="M729" s="12"/>
      <c r="N729" s="12"/>
      <c r="O729" s="12"/>
      <c r="P729" s="12"/>
      <c r="Q729" s="12"/>
      <c r="R729" s="12"/>
      <c r="S729" s="12"/>
      <c r="T729" s="12"/>
      <c r="U729" s="12"/>
      <c r="V729" s="12"/>
      <c r="W729" s="12"/>
    </row>
    <row r="730" spans="1:23">
      <c r="A730" s="54" t="s">
        <v>499</v>
      </c>
      <c r="B730" s="267">
        <v>3.6226440047054001E-3</v>
      </c>
      <c r="C730" s="268"/>
      <c r="D730" s="268">
        <v>2.3937556970093101E-3</v>
      </c>
      <c r="E730" s="268">
        <v>3.2391302499740001E-3</v>
      </c>
      <c r="F730" s="268">
        <v>2.6003519043013902E-3</v>
      </c>
      <c r="G730" s="268">
        <v>4.2892203514473797E-3</v>
      </c>
      <c r="H730" s="265">
        <v>1.8160510670538999E-3</v>
      </c>
      <c r="I730" s="265">
        <v>1.85034347585795E-3</v>
      </c>
      <c r="J730" s="266">
        <v>1.8012995780908401E-3</v>
      </c>
      <c r="L730" s="12"/>
      <c r="M730" s="12"/>
      <c r="N730" s="12"/>
      <c r="O730" s="12"/>
      <c r="P730" s="12"/>
      <c r="Q730" s="12"/>
      <c r="R730" s="12"/>
      <c r="S730" s="12"/>
      <c r="T730" s="12"/>
      <c r="U730" s="12"/>
      <c r="V730" s="12"/>
      <c r="W730" s="12"/>
    </row>
    <row r="731" spans="1:23">
      <c r="A731" s="54" t="s">
        <v>498</v>
      </c>
      <c r="B731" s="267">
        <v>5.4927026969032204E-3</v>
      </c>
      <c r="C731" s="268"/>
      <c r="D731" s="268">
        <v>2.9961721889755098E-3</v>
      </c>
      <c r="E731" s="268">
        <v>3.0685635418044202E-3</v>
      </c>
      <c r="F731" s="268">
        <v>3.4337515400532101E-3</v>
      </c>
      <c r="G731" s="268">
        <v>4.1854176888856997E-3</v>
      </c>
      <c r="H731" s="265">
        <v>1.61261375970782E-3</v>
      </c>
      <c r="I731" s="265">
        <v>1.9231254566345799E-3</v>
      </c>
      <c r="J731" s="266">
        <v>1.59714841258539E-3</v>
      </c>
      <c r="L731" s="12"/>
      <c r="M731" s="12"/>
      <c r="N731" s="12"/>
      <c r="O731" s="12"/>
      <c r="P731" s="12"/>
      <c r="Q731" s="12"/>
      <c r="R731" s="12"/>
      <c r="S731" s="12"/>
      <c r="T731" s="12"/>
      <c r="U731" s="12"/>
      <c r="V731" s="12"/>
      <c r="W731" s="12"/>
    </row>
    <row r="732" spans="1:23">
      <c r="A732" s="54" t="s">
        <v>497</v>
      </c>
      <c r="B732" s="267">
        <v>5.2581460030344598E-3</v>
      </c>
      <c r="C732" s="268"/>
      <c r="D732" s="268">
        <v>3.0216758337696299E-3</v>
      </c>
      <c r="E732" s="268">
        <v>3.00143286065005E-3</v>
      </c>
      <c r="F732" s="268">
        <v>3.1405763458516099E-3</v>
      </c>
      <c r="G732" s="268">
        <v>4.0318323140928801E-3</v>
      </c>
      <c r="H732" s="265">
        <v>2.0546311014203898E-3</v>
      </c>
      <c r="I732" s="265">
        <v>1.7632398991499301E-3</v>
      </c>
      <c r="J732" s="266">
        <v>2.0528165899651499E-3</v>
      </c>
      <c r="L732" s="12"/>
      <c r="M732" s="12"/>
      <c r="N732" s="12"/>
      <c r="O732" s="12"/>
      <c r="P732" s="12"/>
      <c r="Q732" s="12"/>
      <c r="R732" s="12"/>
      <c r="S732" s="12"/>
      <c r="T732" s="12"/>
      <c r="U732" s="12"/>
      <c r="V732" s="12"/>
      <c r="W732" s="12"/>
    </row>
    <row r="733" spans="1:23">
      <c r="A733" s="54" t="s">
        <v>496</v>
      </c>
      <c r="B733" s="267">
        <v>4.9190713518154896E-3</v>
      </c>
      <c r="C733" s="268"/>
      <c r="D733" s="268">
        <v>2.8372434778917298E-3</v>
      </c>
      <c r="E733" s="268">
        <v>6.7852609754173402E-3</v>
      </c>
      <c r="F733" s="268">
        <v>4.8890045584834398E-3</v>
      </c>
      <c r="G733" s="268">
        <v>3.8914523862231499E-3</v>
      </c>
      <c r="H733" s="265">
        <v>2.3113634488723502E-3</v>
      </c>
      <c r="I733" s="265">
        <v>2.2443945834012E-3</v>
      </c>
      <c r="J733" s="266">
        <v>2.3064958952568101E-3</v>
      </c>
      <c r="L733" s="12"/>
      <c r="M733" s="12"/>
      <c r="N733" s="12"/>
      <c r="O733" s="12"/>
      <c r="P733" s="12"/>
      <c r="Q733" s="12"/>
      <c r="R733" s="12"/>
      <c r="S733" s="12"/>
      <c r="T733" s="12"/>
      <c r="U733" s="12"/>
      <c r="V733" s="12"/>
      <c r="W733" s="12"/>
    </row>
    <row r="734" spans="1:23">
      <c r="A734" s="54" t="s">
        <v>495</v>
      </c>
      <c r="B734" s="267">
        <v>4.9442882033979597E-3</v>
      </c>
      <c r="C734" s="268"/>
      <c r="D734" s="268">
        <v>2.8202066277618499E-3</v>
      </c>
      <c r="E734" s="268">
        <v>7.5314405075548197E-3</v>
      </c>
      <c r="F734" s="268">
        <v>4.3508286419746403E-3</v>
      </c>
      <c r="G734" s="268">
        <v>4.3729181139538801E-3</v>
      </c>
      <c r="H734" s="265">
        <v>3.2147179348719301E-3</v>
      </c>
      <c r="I734" s="265">
        <v>3.6915518747197202E-3</v>
      </c>
      <c r="J734" s="266">
        <v>3.2322461041243201E-3</v>
      </c>
      <c r="L734" s="12"/>
      <c r="M734" s="12"/>
      <c r="N734" s="12"/>
      <c r="O734" s="12"/>
      <c r="P734" s="12"/>
      <c r="Q734" s="12"/>
      <c r="R734" s="12"/>
      <c r="S734" s="12"/>
      <c r="T734" s="12"/>
      <c r="U734" s="12"/>
      <c r="V734" s="12"/>
      <c r="W734" s="12"/>
    </row>
    <row r="735" spans="1:23">
      <c r="A735" s="54" t="s">
        <v>494</v>
      </c>
      <c r="B735" s="267">
        <v>4.6655962286166804E-3</v>
      </c>
      <c r="C735" s="268"/>
      <c r="D735" s="268">
        <v>2.6209896207038102E-3</v>
      </c>
      <c r="E735" s="268">
        <v>8.1586806171053093E-3</v>
      </c>
      <c r="F735" s="268">
        <v>4.5840519571063599E-3</v>
      </c>
      <c r="G735" s="268">
        <v>4.1989979839579502E-3</v>
      </c>
      <c r="H735" s="265">
        <v>2.9565893281058098E-3</v>
      </c>
      <c r="I735" s="265">
        <v>3.41871293979859E-3</v>
      </c>
      <c r="J735" s="266">
        <v>2.9785470001724799E-3</v>
      </c>
      <c r="L735" s="12"/>
      <c r="M735" s="12"/>
      <c r="N735" s="12"/>
      <c r="O735" s="12"/>
      <c r="P735" s="12"/>
      <c r="Q735" s="12"/>
      <c r="R735" s="12"/>
      <c r="S735" s="12"/>
      <c r="T735" s="12"/>
      <c r="U735" s="12"/>
      <c r="V735" s="12"/>
      <c r="W735" s="12"/>
    </row>
    <row r="736" spans="1:23">
      <c r="A736" s="54" t="s">
        <v>493</v>
      </c>
      <c r="B736" s="267">
        <v>4.4427116630180999E-3</v>
      </c>
      <c r="C736" s="268"/>
      <c r="D736" s="268">
        <v>2.4289449999768098E-3</v>
      </c>
      <c r="E736" s="268">
        <v>7.3757670010625399E-3</v>
      </c>
      <c r="F736" s="268">
        <v>3.9506745780034302E-3</v>
      </c>
      <c r="G736" s="268">
        <v>4.0951844507989797E-3</v>
      </c>
      <c r="H736" s="265">
        <v>2.56237567929876E-3</v>
      </c>
      <c r="I736" s="265">
        <v>3.0411352703801501E-3</v>
      </c>
      <c r="J736" s="266">
        <v>2.5792335309437202E-3</v>
      </c>
      <c r="L736" s="12"/>
      <c r="M736" s="12"/>
      <c r="N736" s="12"/>
      <c r="O736" s="12"/>
      <c r="P736" s="12"/>
      <c r="Q736" s="12"/>
      <c r="R736" s="12"/>
      <c r="S736" s="12"/>
      <c r="T736" s="12"/>
      <c r="U736" s="12"/>
      <c r="V736" s="12"/>
      <c r="W736" s="12"/>
    </row>
    <row r="737" spans="1:23">
      <c r="A737" s="54" t="s">
        <v>492</v>
      </c>
      <c r="B737" s="267">
        <v>4.7462896470488597E-3</v>
      </c>
      <c r="C737" s="268"/>
      <c r="D737" s="268">
        <v>2.5476266562283801E-3</v>
      </c>
      <c r="E737" s="268">
        <v>7.2125275530049099E-3</v>
      </c>
      <c r="F737" s="268">
        <v>4.55745461676725E-3</v>
      </c>
      <c r="G737" s="268">
        <v>4.0904160142837204E-3</v>
      </c>
      <c r="H737" s="265">
        <v>2.4458177451376802E-3</v>
      </c>
      <c r="I737" s="265">
        <v>2.8570069798808601E-3</v>
      </c>
      <c r="J737" s="266">
        <v>2.45576582243218E-3</v>
      </c>
      <c r="L737" s="12"/>
      <c r="M737" s="12"/>
      <c r="N737" s="12"/>
      <c r="O737" s="12"/>
      <c r="P737" s="12"/>
      <c r="Q737" s="12"/>
      <c r="R737" s="12"/>
      <c r="S737" s="12"/>
      <c r="T737" s="12"/>
      <c r="U737" s="12"/>
      <c r="V737" s="12"/>
      <c r="W737" s="12"/>
    </row>
    <row r="738" spans="1:23">
      <c r="A738" s="54" t="s">
        <v>491</v>
      </c>
      <c r="B738" s="267">
        <v>4.5379616752428799E-3</v>
      </c>
      <c r="C738" s="268"/>
      <c r="D738" s="268">
        <v>2.6179863225203699E-3</v>
      </c>
      <c r="E738" s="268">
        <v>6.5485302412165202E-3</v>
      </c>
      <c r="F738" s="268">
        <v>4.5652903871656004E-3</v>
      </c>
      <c r="G738" s="268">
        <v>3.9431140930643203E-3</v>
      </c>
      <c r="H738" s="265">
        <v>4.0195437797379803E-3</v>
      </c>
      <c r="I738" s="265">
        <v>3.3509659360254902E-3</v>
      </c>
      <c r="J738" s="266">
        <v>4.0528383258802998E-3</v>
      </c>
      <c r="L738" s="12"/>
      <c r="M738" s="12"/>
      <c r="N738" s="12"/>
      <c r="O738" s="12"/>
      <c r="P738" s="12"/>
      <c r="Q738" s="12"/>
      <c r="R738" s="12"/>
      <c r="S738" s="12"/>
      <c r="T738" s="12"/>
      <c r="U738" s="12"/>
      <c r="V738" s="12"/>
      <c r="W738" s="12"/>
    </row>
    <row r="739" spans="1:23">
      <c r="A739" s="54" t="s">
        <v>490</v>
      </c>
      <c r="B739" s="267">
        <v>4.2933260361979302E-3</v>
      </c>
      <c r="C739" s="268"/>
      <c r="D739" s="268">
        <v>2.4266215651207301E-3</v>
      </c>
      <c r="E739" s="268">
        <v>6.0222485239038899E-3</v>
      </c>
      <c r="F739" s="268">
        <v>4.56267473949723E-3</v>
      </c>
      <c r="G739" s="268">
        <v>3.9354447271609397E-3</v>
      </c>
      <c r="H739" s="265">
        <v>3.4904783081576001E-3</v>
      </c>
      <c r="I739" s="265">
        <v>3.1709816598392499E-3</v>
      </c>
      <c r="J739" s="266">
        <v>3.5222236993370801E-3</v>
      </c>
      <c r="L739" s="12"/>
      <c r="M739" s="12"/>
      <c r="N739" s="12"/>
      <c r="O739" s="12"/>
      <c r="P739" s="12"/>
      <c r="Q739" s="12"/>
      <c r="R739" s="12"/>
      <c r="S739" s="12"/>
      <c r="T739" s="12"/>
      <c r="U739" s="12"/>
      <c r="V739" s="12"/>
      <c r="W739" s="12"/>
    </row>
    <row r="740" spans="1:23">
      <c r="A740" s="54" t="s">
        <v>489</v>
      </c>
      <c r="B740" s="267">
        <v>4.0913987223939203E-3</v>
      </c>
      <c r="C740" s="268"/>
      <c r="D740" s="268">
        <v>2.2757334208388402E-3</v>
      </c>
      <c r="E740" s="268">
        <v>5.6763357310220999E-3</v>
      </c>
      <c r="F740" s="268">
        <v>4.2220144976630103E-3</v>
      </c>
      <c r="G740" s="268">
        <v>3.8778012288615601E-3</v>
      </c>
      <c r="H740" s="265">
        <v>2.9990719996804299E-3</v>
      </c>
      <c r="I740" s="265">
        <v>2.92241631542109E-3</v>
      </c>
      <c r="J740" s="266">
        <v>3.0286611953458599E-3</v>
      </c>
      <c r="L740" s="12"/>
      <c r="M740" s="12"/>
      <c r="N740" s="12"/>
      <c r="O740" s="12"/>
      <c r="P740" s="12"/>
      <c r="Q740" s="12"/>
      <c r="R740" s="12"/>
      <c r="S740" s="12"/>
      <c r="T740" s="12"/>
      <c r="U740" s="12"/>
      <c r="V740" s="12"/>
      <c r="W740" s="12"/>
    </row>
    <row r="741" spans="1:23">
      <c r="A741" s="54" t="s">
        <v>488</v>
      </c>
      <c r="B741" s="267">
        <v>4.1390839188069403E-3</v>
      </c>
      <c r="C741" s="268"/>
      <c r="D741" s="268">
        <v>2.2082928795441399E-3</v>
      </c>
      <c r="E741" s="268">
        <v>5.6486494668376297E-3</v>
      </c>
      <c r="F741" s="268">
        <v>5.3951422146619101E-3</v>
      </c>
      <c r="G741" s="268">
        <v>3.7491733939829502E-3</v>
      </c>
      <c r="H741" s="265">
        <v>2.6608220287416798E-3</v>
      </c>
      <c r="I741" s="265">
        <v>2.91068590119576E-3</v>
      </c>
      <c r="J741" s="266">
        <v>2.6868405782238302E-3</v>
      </c>
      <c r="L741" s="12"/>
      <c r="M741" s="12"/>
      <c r="N741" s="12"/>
      <c r="O741" s="12"/>
      <c r="P741" s="12"/>
      <c r="Q741" s="12"/>
      <c r="R741" s="12"/>
      <c r="S741" s="12"/>
      <c r="T741" s="12"/>
      <c r="U741" s="12"/>
      <c r="V741" s="12"/>
      <c r="W741" s="12"/>
    </row>
    <row r="742" spans="1:23">
      <c r="A742" s="54" t="s">
        <v>487</v>
      </c>
      <c r="B742" s="267">
        <v>3.9905244378746103E-3</v>
      </c>
      <c r="C742" s="268"/>
      <c r="D742" s="268">
        <v>2.7040714161727301E-3</v>
      </c>
      <c r="E742" s="268">
        <v>5.3147758485061099E-3</v>
      </c>
      <c r="F742" s="268">
        <v>4.6384216919099297E-3</v>
      </c>
      <c r="G742" s="268">
        <v>3.63468621721299E-3</v>
      </c>
      <c r="H742" s="265">
        <v>2.30719430963422E-3</v>
      </c>
      <c r="I742" s="265">
        <v>2.6300428705877698E-3</v>
      </c>
      <c r="J742" s="266">
        <v>2.3285056533370102E-3</v>
      </c>
      <c r="L742" s="12"/>
      <c r="M742" s="12"/>
      <c r="N742" s="12"/>
      <c r="O742" s="12"/>
      <c r="P742" s="12"/>
      <c r="Q742" s="12"/>
      <c r="R742" s="12"/>
      <c r="S742" s="12"/>
      <c r="T742" s="12"/>
      <c r="U742" s="12"/>
      <c r="V742" s="12"/>
      <c r="W742" s="12"/>
    </row>
    <row r="743" spans="1:23">
      <c r="A743" s="54" t="s">
        <v>486</v>
      </c>
      <c r="B743" s="267">
        <v>3.8458171892355401E-3</v>
      </c>
      <c r="C743" s="268"/>
      <c r="D743" s="268">
        <v>2.6306252022287599E-3</v>
      </c>
      <c r="E743" s="268">
        <v>4.8915134074919396E-3</v>
      </c>
      <c r="F743" s="268">
        <v>4.9318830673076904E-3</v>
      </c>
      <c r="G743" s="268">
        <v>3.6071993145307601E-3</v>
      </c>
      <c r="H743" s="265">
        <v>2.1768790367965901E-3</v>
      </c>
      <c r="I743" s="265">
        <v>2.453438892905E-3</v>
      </c>
      <c r="J743" s="266">
        <v>2.1979847157605802E-3</v>
      </c>
      <c r="L743" s="12"/>
      <c r="M743" s="12"/>
      <c r="N743" s="12"/>
      <c r="O743" s="12"/>
      <c r="P743" s="12"/>
      <c r="Q743" s="12"/>
      <c r="R743" s="12"/>
      <c r="S743" s="12"/>
      <c r="T743" s="12"/>
      <c r="U743" s="12"/>
      <c r="V743" s="12"/>
      <c r="W743" s="12"/>
    </row>
    <row r="744" spans="1:23">
      <c r="A744" s="54" t="s">
        <v>485</v>
      </c>
      <c r="B744" s="267">
        <v>3.70526370983845E-3</v>
      </c>
      <c r="C744" s="268"/>
      <c r="D744" s="268">
        <v>3.6517178603933001E-3</v>
      </c>
      <c r="E744" s="268">
        <v>4.7645461924375396E-3</v>
      </c>
      <c r="F744" s="268">
        <v>4.2312678581935704E-3</v>
      </c>
      <c r="G744" s="268">
        <v>3.6861817459987799E-3</v>
      </c>
      <c r="H744" s="265">
        <v>2.0744434366144898E-3</v>
      </c>
      <c r="I744" s="265">
        <v>2.2155261886213301E-3</v>
      </c>
      <c r="J744" s="266">
        <v>2.09237199209737E-3</v>
      </c>
      <c r="L744" s="12"/>
      <c r="M744" s="12"/>
      <c r="N744" s="12"/>
      <c r="O744" s="12"/>
      <c r="P744" s="12"/>
      <c r="Q744" s="12"/>
      <c r="R744" s="12"/>
      <c r="S744" s="12"/>
      <c r="T744" s="12"/>
      <c r="U744" s="12"/>
      <c r="V744" s="12"/>
      <c r="W744" s="12"/>
    </row>
    <row r="745" spans="1:23">
      <c r="A745" s="54" t="s">
        <v>484</v>
      </c>
      <c r="B745" s="267">
        <v>3.5777984202112899E-3</v>
      </c>
      <c r="C745" s="268"/>
      <c r="D745" s="268">
        <v>3.2824968799007601E-3</v>
      </c>
      <c r="E745" s="268">
        <v>4.4086112070074197E-3</v>
      </c>
      <c r="F745" s="268">
        <v>3.7202782458108999E-3</v>
      </c>
      <c r="G745" s="268">
        <v>3.5755007989772599E-3</v>
      </c>
      <c r="H745" s="265">
        <v>1.90202082098756E-3</v>
      </c>
      <c r="I745" s="265">
        <v>2.1624929848664998E-3</v>
      </c>
      <c r="J745" s="266">
        <v>1.9155897516534299E-3</v>
      </c>
      <c r="L745" s="12"/>
      <c r="M745" s="12"/>
      <c r="N745" s="12"/>
      <c r="O745" s="12"/>
      <c r="P745" s="12"/>
      <c r="Q745" s="12"/>
      <c r="R745" s="12"/>
      <c r="S745" s="12"/>
      <c r="T745" s="12"/>
      <c r="U745" s="12"/>
      <c r="V745" s="12"/>
      <c r="W745" s="12"/>
    </row>
    <row r="746" spans="1:23">
      <c r="A746" s="54" t="s">
        <v>483</v>
      </c>
      <c r="B746" s="267">
        <v>3.60720257289483E-3</v>
      </c>
      <c r="C746" s="268"/>
      <c r="D746" s="268">
        <v>2.96450694387854E-3</v>
      </c>
      <c r="E746" s="268">
        <v>4.2821866387975699E-3</v>
      </c>
      <c r="F746" s="268">
        <v>3.4949763201637799E-3</v>
      </c>
      <c r="G746" s="268">
        <v>3.4976535279567901E-3</v>
      </c>
      <c r="H746" s="265">
        <v>1.8440243590364799E-3</v>
      </c>
      <c r="I746" s="265">
        <v>1.9505505451918399E-3</v>
      </c>
      <c r="J746" s="266">
        <v>1.85847782088262E-3</v>
      </c>
      <c r="L746" s="12"/>
      <c r="M746" s="12"/>
      <c r="N746" s="12"/>
      <c r="O746" s="12"/>
      <c r="P746" s="12"/>
      <c r="Q746" s="12"/>
      <c r="R746" s="12"/>
      <c r="S746" s="12"/>
      <c r="T746" s="12"/>
      <c r="U746" s="12"/>
      <c r="V746" s="12"/>
      <c r="W746" s="12"/>
    </row>
    <row r="747" spans="1:23">
      <c r="A747" s="54" t="s">
        <v>482</v>
      </c>
      <c r="B747" s="267">
        <v>3.9642951036872503E-3</v>
      </c>
      <c r="C747" s="268"/>
      <c r="D747" s="268">
        <v>4.2155165750459899E-3</v>
      </c>
      <c r="E747" s="268">
        <v>4.9392103804905699E-3</v>
      </c>
      <c r="F747" s="268">
        <v>3.9866078507730402E-3</v>
      </c>
      <c r="G747" s="268">
        <v>4.4827317530356896E-3</v>
      </c>
      <c r="H747" s="265">
        <v>8.4617276044117798E-3</v>
      </c>
      <c r="I747" s="265">
        <v>2.4936355714767402E-3</v>
      </c>
      <c r="J747" s="266">
        <v>8.5828915247145397E-3</v>
      </c>
      <c r="L747" s="12"/>
      <c r="M747" s="12"/>
      <c r="N747" s="12"/>
      <c r="O747" s="12"/>
      <c r="P747" s="12"/>
      <c r="Q747" s="12"/>
      <c r="R747" s="12"/>
      <c r="S747" s="12"/>
      <c r="T747" s="12"/>
      <c r="U747" s="12"/>
      <c r="V747" s="12"/>
      <c r="W747" s="12"/>
    </row>
    <row r="748" spans="1:23">
      <c r="A748" s="54" t="s">
        <v>481</v>
      </c>
      <c r="B748" s="267">
        <v>3.9342548426449997E-3</v>
      </c>
      <c r="C748" s="268"/>
      <c r="D748" s="268">
        <v>7.0622080187919302E-3</v>
      </c>
      <c r="E748" s="268">
        <v>5.0001244805040297E-3</v>
      </c>
      <c r="F748" s="268">
        <v>3.4564282437043099E-3</v>
      </c>
      <c r="G748" s="268">
        <v>4.3385395543018299E-3</v>
      </c>
      <c r="H748" s="265">
        <v>8.8070063214351294E-3</v>
      </c>
      <c r="I748" s="265">
        <v>2.72931863756056E-3</v>
      </c>
      <c r="J748" s="266">
        <v>8.8967483051300492E-3</v>
      </c>
      <c r="L748" s="12"/>
      <c r="M748" s="12"/>
      <c r="N748" s="12"/>
      <c r="O748" s="12"/>
      <c r="P748" s="12"/>
      <c r="Q748" s="12"/>
      <c r="R748" s="12"/>
      <c r="S748" s="12"/>
      <c r="T748" s="12"/>
      <c r="U748" s="12"/>
      <c r="V748" s="12"/>
      <c r="W748" s="12"/>
    </row>
    <row r="749" spans="1:23">
      <c r="A749" s="54" t="s">
        <v>480</v>
      </c>
      <c r="B749" s="267">
        <v>4.0572962375055597E-3</v>
      </c>
      <c r="C749" s="268"/>
      <c r="D749" s="268">
        <v>6.1048720465174703E-3</v>
      </c>
      <c r="E749" s="268">
        <v>4.6138343757890698E-3</v>
      </c>
      <c r="F749" s="268">
        <v>3.9643062274134803E-3</v>
      </c>
      <c r="G749" s="268">
        <v>4.1674299631237702E-3</v>
      </c>
      <c r="H749" s="265">
        <v>7.5530585826213397E-3</v>
      </c>
      <c r="I749" s="265">
        <v>2.4335519338967299E-3</v>
      </c>
      <c r="J749" s="266">
        <v>7.6693202863690199E-3</v>
      </c>
      <c r="L749" s="12"/>
      <c r="M749" s="12"/>
      <c r="N749" s="12"/>
      <c r="O749" s="12"/>
      <c r="P749" s="12"/>
      <c r="Q749" s="12"/>
      <c r="R749" s="12"/>
      <c r="S749" s="12"/>
      <c r="T749" s="12"/>
      <c r="U749" s="12"/>
      <c r="V749" s="12"/>
      <c r="W749" s="12"/>
    </row>
    <row r="750" spans="1:23">
      <c r="A750" s="54" t="s">
        <v>479</v>
      </c>
      <c r="B750" s="267">
        <v>4.8370211555321396E-3</v>
      </c>
      <c r="C750" s="268"/>
      <c r="D750" s="268">
        <v>5.2949079205358201E-3</v>
      </c>
      <c r="E750" s="268">
        <v>4.2682678005581199E-3</v>
      </c>
      <c r="F750" s="268">
        <v>3.46624545100807E-3</v>
      </c>
      <c r="G750" s="268">
        <v>4.0577208414491802E-3</v>
      </c>
      <c r="H750" s="265">
        <v>6.3441892941793901E-3</v>
      </c>
      <c r="I750" s="265">
        <v>3.30736020759478E-3</v>
      </c>
      <c r="J750" s="266">
        <v>6.4581877533866601E-3</v>
      </c>
      <c r="L750" s="12"/>
      <c r="M750" s="12"/>
      <c r="N750" s="12"/>
      <c r="O750" s="12"/>
      <c r="P750" s="12"/>
      <c r="Q750" s="12"/>
      <c r="R750" s="12"/>
      <c r="S750" s="12"/>
      <c r="T750" s="12"/>
      <c r="U750" s="12"/>
      <c r="V750" s="12"/>
      <c r="W750" s="12"/>
    </row>
    <row r="751" spans="1:23">
      <c r="A751" s="54" t="s">
        <v>478</v>
      </c>
      <c r="B751" s="267">
        <v>4.6400065249167701E-3</v>
      </c>
      <c r="C751" s="268"/>
      <c r="D751" s="268">
        <v>4.9566811994606799E-3</v>
      </c>
      <c r="E751" s="268">
        <v>5.2511858012126598E-3</v>
      </c>
      <c r="F751" s="268">
        <v>5.6020387385342998E-3</v>
      </c>
      <c r="G751" s="268">
        <v>4.11570116045559E-3</v>
      </c>
      <c r="H751" s="265">
        <v>5.3856039748599897E-3</v>
      </c>
      <c r="I751" s="265">
        <v>3.0399595801584001E-3</v>
      </c>
      <c r="J751" s="266">
        <v>5.4964954514510498E-3</v>
      </c>
      <c r="L751" s="12"/>
      <c r="M751" s="12"/>
      <c r="N751" s="12"/>
      <c r="O751" s="12"/>
      <c r="P751" s="12"/>
      <c r="Q751" s="12"/>
      <c r="R751" s="12"/>
      <c r="S751" s="12"/>
      <c r="T751" s="12"/>
      <c r="U751" s="12"/>
      <c r="V751" s="12"/>
      <c r="W751" s="12"/>
    </row>
    <row r="752" spans="1:23">
      <c r="A752" s="54" t="s">
        <v>477</v>
      </c>
      <c r="B752" s="267">
        <v>4.4048067878729698E-3</v>
      </c>
      <c r="C752" s="268"/>
      <c r="D752" s="268">
        <v>4.3815262107139499E-3</v>
      </c>
      <c r="E752" s="268">
        <v>4.9576698812031101E-3</v>
      </c>
      <c r="F752" s="268">
        <v>4.7760005854935597E-3</v>
      </c>
      <c r="G752" s="268">
        <v>4.3239868708387398E-3</v>
      </c>
      <c r="H752" s="265">
        <v>4.9227040211580701E-3</v>
      </c>
      <c r="I752" s="265">
        <v>3.1682499981836002E-3</v>
      </c>
      <c r="J752" s="266">
        <v>5.0145529911478299E-3</v>
      </c>
      <c r="L752" s="12"/>
      <c r="M752" s="12"/>
      <c r="N752" s="12"/>
      <c r="O752" s="12"/>
      <c r="P752" s="12"/>
      <c r="Q752" s="12"/>
      <c r="R752" s="12"/>
      <c r="S752" s="12"/>
      <c r="T752" s="12"/>
      <c r="U752" s="12"/>
      <c r="V752" s="12"/>
      <c r="W752" s="12"/>
    </row>
    <row r="753" spans="1:23">
      <c r="A753" s="54" t="s">
        <v>476</v>
      </c>
      <c r="B753" s="267">
        <v>4.2472387985999097E-3</v>
      </c>
      <c r="C753" s="268"/>
      <c r="D753" s="268">
        <v>4.0374300913092499E-3</v>
      </c>
      <c r="E753" s="268">
        <v>4.8156750023512704E-3</v>
      </c>
      <c r="F753" s="268">
        <v>4.5221276999890302E-3</v>
      </c>
      <c r="G753" s="268">
        <v>4.1549432136201497E-3</v>
      </c>
      <c r="H753" s="265">
        <v>4.1797239056891302E-3</v>
      </c>
      <c r="I753" s="265">
        <v>2.8302806820896401E-3</v>
      </c>
      <c r="J753" s="266">
        <v>4.2607854468874702E-3</v>
      </c>
      <c r="L753" s="12"/>
      <c r="M753" s="12"/>
      <c r="N753" s="12"/>
      <c r="O753" s="12"/>
      <c r="P753" s="12"/>
      <c r="Q753" s="12"/>
      <c r="R753" s="12"/>
      <c r="S753" s="12"/>
      <c r="T753" s="12"/>
      <c r="U753" s="12"/>
      <c r="V753" s="12"/>
      <c r="W753" s="12"/>
    </row>
    <row r="754" spans="1:23">
      <c r="A754" s="54" t="s">
        <v>475</v>
      </c>
      <c r="B754" s="267">
        <v>4.1018704146603604E-3</v>
      </c>
      <c r="C754" s="268"/>
      <c r="D754" s="268">
        <v>4.9556313232448704E-3</v>
      </c>
      <c r="E754" s="268">
        <v>4.7186413590857698E-3</v>
      </c>
      <c r="F754" s="268">
        <v>4.0905652658995402E-3</v>
      </c>
      <c r="G754" s="268">
        <v>4.0341289852680699E-3</v>
      </c>
      <c r="H754" s="265">
        <v>3.5740408145985502E-3</v>
      </c>
      <c r="I754" s="265">
        <v>2.6359787145292901E-3</v>
      </c>
      <c r="J754" s="266">
        <v>3.64270378345288E-3</v>
      </c>
      <c r="L754" s="12"/>
      <c r="M754" s="12"/>
      <c r="N754" s="12"/>
      <c r="O754" s="12"/>
      <c r="P754" s="12"/>
      <c r="Q754" s="12"/>
      <c r="R754" s="12"/>
      <c r="S754" s="12"/>
      <c r="T754" s="12"/>
      <c r="U754" s="12"/>
      <c r="V754" s="12"/>
      <c r="W754" s="12"/>
    </row>
    <row r="755" spans="1:23">
      <c r="A755" s="54" t="s">
        <v>474</v>
      </c>
      <c r="B755" s="267">
        <v>3.9185161318554904E-3</v>
      </c>
      <c r="C755" s="268"/>
      <c r="D755" s="268">
        <v>5.2426062111955302E-3</v>
      </c>
      <c r="E755" s="268">
        <v>4.5624600599158197E-3</v>
      </c>
      <c r="F755" s="268">
        <v>3.5710750360287602E-3</v>
      </c>
      <c r="G755" s="268">
        <v>3.8909484409522799E-3</v>
      </c>
      <c r="H755" s="265">
        <v>3.1560954007981098E-3</v>
      </c>
      <c r="I755" s="265">
        <v>2.3882882729971701E-3</v>
      </c>
      <c r="J755" s="266">
        <v>3.2184206235553298E-3</v>
      </c>
      <c r="L755" s="12"/>
      <c r="M755" s="12"/>
      <c r="N755" s="12"/>
      <c r="O755" s="12"/>
      <c r="P755" s="12"/>
      <c r="Q755" s="12"/>
      <c r="R755" s="12"/>
      <c r="S755" s="12"/>
      <c r="T755" s="12"/>
      <c r="U755" s="12"/>
      <c r="V755" s="12"/>
      <c r="W755" s="12"/>
    </row>
    <row r="756" spans="1:23">
      <c r="A756" s="54" t="s">
        <v>473</v>
      </c>
      <c r="B756" s="267">
        <v>3.9320921908524396E-3</v>
      </c>
      <c r="C756" s="268"/>
      <c r="D756" s="268">
        <v>4.9449945788752796E-3</v>
      </c>
      <c r="E756" s="268">
        <v>4.4082013828491903E-3</v>
      </c>
      <c r="F756" s="268">
        <v>3.1316432483450602E-3</v>
      </c>
      <c r="G756" s="268">
        <v>3.7761098730072001E-3</v>
      </c>
      <c r="H756" s="265">
        <v>2.7678730645336901E-3</v>
      </c>
      <c r="I756" s="265">
        <v>2.1488515417421002E-3</v>
      </c>
      <c r="J756" s="266">
        <v>2.82301766230588E-3</v>
      </c>
      <c r="L756" s="12"/>
      <c r="M756" s="12"/>
      <c r="N756" s="12"/>
      <c r="O756" s="12"/>
      <c r="P756" s="12"/>
      <c r="Q756" s="12"/>
      <c r="R756" s="12"/>
      <c r="S756" s="12"/>
      <c r="T756" s="12"/>
      <c r="U756" s="12"/>
      <c r="V756" s="12"/>
      <c r="W756" s="12"/>
    </row>
    <row r="757" spans="1:23">
      <c r="A757" s="54" t="s">
        <v>472</v>
      </c>
      <c r="B757" s="267">
        <v>3.7741192089827701E-3</v>
      </c>
      <c r="C757" s="268"/>
      <c r="D757" s="268">
        <v>4.5082717944243001E-3</v>
      </c>
      <c r="E757" s="268">
        <v>4.5435687177084504E-3</v>
      </c>
      <c r="F757" s="268">
        <v>3.2032278696636201E-3</v>
      </c>
      <c r="G757" s="268">
        <v>3.6608176777710101E-3</v>
      </c>
      <c r="H757" s="265">
        <v>2.7173040752920198E-3</v>
      </c>
      <c r="I757" s="265">
        <v>2.00104840634167E-3</v>
      </c>
      <c r="J757" s="266">
        <v>2.7591755308612399E-3</v>
      </c>
      <c r="L757" s="12"/>
      <c r="M757" s="12"/>
      <c r="N757" s="12"/>
      <c r="O757" s="12"/>
      <c r="P757" s="12"/>
      <c r="Q757" s="12"/>
      <c r="R757" s="12"/>
      <c r="S757" s="12"/>
      <c r="T757" s="12"/>
      <c r="U757" s="12"/>
      <c r="V757" s="12"/>
      <c r="W757" s="12"/>
    </row>
    <row r="758" spans="1:23">
      <c r="A758" s="54" t="s">
        <v>471</v>
      </c>
      <c r="B758" s="267">
        <v>3.7064873663156298E-3</v>
      </c>
      <c r="C758" s="268"/>
      <c r="D758" s="268">
        <v>3.9581849497316397E-3</v>
      </c>
      <c r="E758" s="268">
        <v>4.2338034081833304E-3</v>
      </c>
      <c r="F758" s="268">
        <v>2.85332776615388E-3</v>
      </c>
      <c r="G758" s="268">
        <v>3.5693717150728E-3</v>
      </c>
      <c r="H758" s="265">
        <v>2.4424251961522002E-3</v>
      </c>
      <c r="I758" s="265">
        <v>1.8907142615980799E-3</v>
      </c>
      <c r="J758" s="266">
        <v>2.4786094963664099E-3</v>
      </c>
      <c r="L758" s="12"/>
      <c r="M758" s="12"/>
      <c r="N758" s="12"/>
      <c r="O758" s="12"/>
      <c r="P758" s="12"/>
      <c r="Q758" s="12"/>
      <c r="R758" s="12"/>
      <c r="S758" s="12"/>
      <c r="T758" s="12"/>
      <c r="U758" s="12"/>
      <c r="V758" s="12"/>
      <c r="W758" s="12"/>
    </row>
    <row r="759" spans="1:23">
      <c r="A759" s="54" t="s">
        <v>470</v>
      </c>
      <c r="B759" s="267">
        <v>3.59920663308193E-3</v>
      </c>
      <c r="C759" s="268"/>
      <c r="D759" s="268">
        <v>3.8195470528957299E-3</v>
      </c>
      <c r="E759" s="268">
        <v>3.9844863440639203E-3</v>
      </c>
      <c r="F759" s="268">
        <v>2.5690034169574302E-3</v>
      </c>
      <c r="G759" s="268">
        <v>3.4696190484367899E-3</v>
      </c>
      <c r="H759" s="265">
        <v>2.1446114978016799E-3</v>
      </c>
      <c r="I759" s="265">
        <v>1.7259608849050001E-3</v>
      </c>
      <c r="J759" s="266">
        <v>2.17447138692405E-3</v>
      </c>
      <c r="L759" s="12"/>
      <c r="M759" s="12"/>
      <c r="N759" s="12"/>
      <c r="O759" s="12"/>
      <c r="P759" s="12"/>
      <c r="Q759" s="12"/>
      <c r="R759" s="12"/>
      <c r="S759" s="12"/>
      <c r="T759" s="12"/>
      <c r="U759" s="12"/>
      <c r="V759" s="12"/>
      <c r="W759" s="12"/>
    </row>
    <row r="760" spans="1:23">
      <c r="A760" s="54" t="s">
        <v>469</v>
      </c>
      <c r="B760" s="267">
        <v>3.50660816970145E-3</v>
      </c>
      <c r="C760" s="268"/>
      <c r="D760" s="268">
        <v>3.6813107695920699E-3</v>
      </c>
      <c r="E760" s="268">
        <v>4.08475123032556E-3</v>
      </c>
      <c r="F760" s="268">
        <v>2.33211013693717E-3</v>
      </c>
      <c r="G760" s="268">
        <v>3.3794633266114099E-3</v>
      </c>
      <c r="H760" s="265">
        <v>1.9811257422548299E-3</v>
      </c>
      <c r="I760" s="265">
        <v>1.59595899515871E-3</v>
      </c>
      <c r="J760" s="266">
        <v>2.0072529737575101E-3</v>
      </c>
      <c r="L760" s="12"/>
      <c r="M760" s="12"/>
      <c r="N760" s="12"/>
      <c r="O760" s="12"/>
      <c r="P760" s="12"/>
      <c r="Q760" s="12"/>
      <c r="R760" s="12"/>
      <c r="S760" s="12"/>
      <c r="T760" s="12"/>
      <c r="U760" s="12"/>
      <c r="V760" s="12"/>
      <c r="W760" s="12"/>
    </row>
    <row r="761" spans="1:23">
      <c r="A761" s="54" t="s">
        <v>468</v>
      </c>
      <c r="B761" s="267">
        <v>3.4146715930876799E-3</v>
      </c>
      <c r="C761" s="268"/>
      <c r="D761" s="268">
        <v>3.3100071419686901E-3</v>
      </c>
      <c r="E761" s="268">
        <v>3.80813051666762E-3</v>
      </c>
      <c r="F761" s="268">
        <v>2.1156520286223701E-3</v>
      </c>
      <c r="G761" s="268">
        <v>3.4113584540389902E-3</v>
      </c>
      <c r="H761" s="265">
        <v>1.7487991212614799E-3</v>
      </c>
      <c r="I761" s="265">
        <v>1.44691842416419E-3</v>
      </c>
      <c r="J761" s="266">
        <v>1.7676844249492601E-3</v>
      </c>
      <c r="L761" s="12"/>
      <c r="M761" s="12"/>
      <c r="N761" s="12"/>
      <c r="O761" s="12"/>
      <c r="P761" s="12"/>
      <c r="Q761" s="12"/>
      <c r="R761" s="12"/>
      <c r="S761" s="12"/>
      <c r="T761" s="12"/>
      <c r="U761" s="12"/>
      <c r="V761" s="12"/>
      <c r="W761" s="12"/>
    </row>
    <row r="762" spans="1:23">
      <c r="A762" s="54" t="s">
        <v>467</v>
      </c>
      <c r="B762" s="267">
        <v>3.3358253230208099E-3</v>
      </c>
      <c r="C762" s="268"/>
      <c r="D762" s="268">
        <v>2.9856604730004099E-3</v>
      </c>
      <c r="E762" s="268">
        <v>3.5657232479490699E-3</v>
      </c>
      <c r="F762" s="268">
        <v>1.9751847400188002E-3</v>
      </c>
      <c r="G762" s="268">
        <v>3.3909717858210502E-3</v>
      </c>
      <c r="H762" s="265">
        <v>2.00850904033192E-3</v>
      </c>
      <c r="I762" s="265">
        <v>1.5473347244067499E-3</v>
      </c>
      <c r="J762" s="266">
        <v>2.0338080740964202E-3</v>
      </c>
      <c r="L762" s="12"/>
      <c r="M762" s="12"/>
      <c r="N762" s="12"/>
      <c r="O762" s="12"/>
      <c r="P762" s="12"/>
      <c r="Q762" s="12"/>
      <c r="R762" s="12"/>
      <c r="S762" s="12"/>
      <c r="T762" s="12"/>
      <c r="U762" s="12"/>
      <c r="V762" s="12"/>
      <c r="W762" s="12"/>
    </row>
    <row r="763" spans="1:23">
      <c r="A763" s="54" t="s">
        <v>466</v>
      </c>
      <c r="B763" s="267">
        <v>3.2802888284520302E-3</v>
      </c>
      <c r="C763" s="268"/>
      <c r="D763" s="268">
        <v>3.1055911307657099E-3</v>
      </c>
      <c r="E763" s="268">
        <v>3.4225930465202701E-3</v>
      </c>
      <c r="F763" s="268">
        <v>1.8298762476278701E-3</v>
      </c>
      <c r="G763" s="268">
        <v>3.35470168319978E-3</v>
      </c>
      <c r="H763" s="265">
        <v>1.9566393371302799E-3</v>
      </c>
      <c r="I763" s="265">
        <v>1.51410571943597E-3</v>
      </c>
      <c r="J763" s="266">
        <v>1.9832788140132498E-3</v>
      </c>
      <c r="L763" s="12"/>
      <c r="M763" s="12"/>
      <c r="N763" s="12"/>
      <c r="O763" s="12"/>
      <c r="P763" s="12"/>
      <c r="Q763" s="12"/>
      <c r="R763" s="12"/>
      <c r="S763" s="12"/>
      <c r="T763" s="12"/>
      <c r="U763" s="12"/>
      <c r="V763" s="12"/>
      <c r="W763" s="12"/>
    </row>
    <row r="764" spans="1:23">
      <c r="A764" s="54" t="s">
        <v>465</v>
      </c>
      <c r="B764" s="267">
        <v>3.3631135565800399E-3</v>
      </c>
      <c r="C764" s="268"/>
      <c r="D764" s="268">
        <v>2.8565110294386099E-3</v>
      </c>
      <c r="E764" s="268">
        <v>3.3613430927633301E-3</v>
      </c>
      <c r="F764" s="268">
        <v>1.9014660064607699E-3</v>
      </c>
      <c r="G764" s="268">
        <v>3.2870847106693702E-3</v>
      </c>
      <c r="H764" s="265">
        <v>1.73828655716483E-3</v>
      </c>
      <c r="I764" s="265">
        <v>1.4011291247743301E-3</v>
      </c>
      <c r="J764" s="266">
        <v>1.7582831822348401E-3</v>
      </c>
      <c r="L764" s="12"/>
      <c r="M764" s="12"/>
      <c r="N764" s="12"/>
      <c r="O764" s="12"/>
      <c r="P764" s="12"/>
      <c r="Q764" s="12"/>
      <c r="R764" s="12"/>
      <c r="S764" s="12"/>
      <c r="T764" s="12"/>
      <c r="U764" s="12"/>
      <c r="V764" s="12"/>
      <c r="W764" s="12"/>
    </row>
    <row r="765" spans="1:23">
      <c r="A765" s="54" t="s">
        <v>464</v>
      </c>
      <c r="B765" s="267">
        <v>3.3274927089940501E-3</v>
      </c>
      <c r="C765" s="268"/>
      <c r="D765" s="268">
        <v>2.7143529065260098E-3</v>
      </c>
      <c r="E765" s="268">
        <v>3.1725670076383902E-3</v>
      </c>
      <c r="F765" s="268">
        <v>1.8589499395725701E-3</v>
      </c>
      <c r="G765" s="268">
        <v>3.26566530002216E-3</v>
      </c>
      <c r="H765" s="265">
        <v>1.74782895892589E-3</v>
      </c>
      <c r="I765" s="265">
        <v>1.57448637664621E-3</v>
      </c>
      <c r="J765" s="266">
        <v>1.7565754132059499E-3</v>
      </c>
      <c r="L765" s="12"/>
      <c r="M765" s="12"/>
      <c r="N765" s="12"/>
      <c r="O765" s="12"/>
      <c r="P765" s="12"/>
      <c r="Q765" s="12"/>
      <c r="R765" s="12"/>
      <c r="S765" s="12"/>
      <c r="T765" s="12"/>
      <c r="U765" s="12"/>
      <c r="V765" s="12"/>
      <c r="W765" s="12"/>
    </row>
    <row r="766" spans="1:23">
      <c r="A766" s="54" t="s">
        <v>463</v>
      </c>
      <c r="B766" s="267">
        <v>3.3833743134459001E-3</v>
      </c>
      <c r="C766" s="268"/>
      <c r="D766" s="268">
        <v>2.5216107848400602E-3</v>
      </c>
      <c r="E766" s="268">
        <v>3.00871043850056E-3</v>
      </c>
      <c r="F766" s="268">
        <v>1.8603752900539E-3</v>
      </c>
      <c r="G766" s="268">
        <v>3.3680966468441998E-3</v>
      </c>
      <c r="H766" s="265">
        <v>1.6484458615592E-3</v>
      </c>
      <c r="I766" s="265">
        <v>1.6663867151303999E-3</v>
      </c>
      <c r="J766" s="266">
        <v>1.65726727171995E-3</v>
      </c>
      <c r="L766" s="12"/>
      <c r="M766" s="12"/>
      <c r="N766" s="12"/>
      <c r="O766" s="12"/>
      <c r="P766" s="12"/>
      <c r="Q766" s="12"/>
      <c r="R766" s="12"/>
      <c r="S766" s="12"/>
      <c r="T766" s="12"/>
      <c r="U766" s="12"/>
      <c r="V766" s="12"/>
      <c r="W766" s="12"/>
    </row>
    <row r="767" spans="1:23">
      <c r="A767" s="54" t="s">
        <v>462</v>
      </c>
      <c r="B767" s="267">
        <v>3.3023578430832899E-3</v>
      </c>
      <c r="C767" s="268"/>
      <c r="D767" s="268">
        <v>2.5270247813515699E-3</v>
      </c>
      <c r="E767" s="268">
        <v>2.8638026394713998E-3</v>
      </c>
      <c r="F767" s="268">
        <v>2.1572689850473102E-3</v>
      </c>
      <c r="G767" s="268">
        <v>3.31429033374948E-3</v>
      </c>
      <c r="H767" s="265">
        <v>1.5125337491272599E-3</v>
      </c>
      <c r="I767" s="265">
        <v>1.5094195287240601E-3</v>
      </c>
      <c r="J767" s="266">
        <v>1.5171453397957099E-3</v>
      </c>
      <c r="L767" s="12"/>
      <c r="M767" s="12"/>
      <c r="N767" s="12"/>
      <c r="O767" s="12"/>
      <c r="P767" s="12"/>
      <c r="Q767" s="12"/>
      <c r="R767" s="12"/>
      <c r="S767" s="12"/>
      <c r="T767" s="12"/>
      <c r="U767" s="12"/>
      <c r="V767" s="12"/>
      <c r="W767" s="12"/>
    </row>
    <row r="768" spans="1:23">
      <c r="A768" s="54" t="s">
        <v>461</v>
      </c>
      <c r="B768" s="267">
        <v>3.2513980858604901E-3</v>
      </c>
      <c r="C768" s="268"/>
      <c r="D768" s="268">
        <v>3.1521666847385702E-3</v>
      </c>
      <c r="E768" s="268">
        <v>2.7358654925480601E-3</v>
      </c>
      <c r="F768" s="268">
        <v>2.0773243430817902E-3</v>
      </c>
      <c r="G768" s="268">
        <v>3.2610158752649099E-3</v>
      </c>
      <c r="H768" s="265">
        <v>2.1623906932368101E-3</v>
      </c>
      <c r="I768" s="265">
        <v>1.8991311465262201E-3</v>
      </c>
      <c r="J768" s="266">
        <v>2.1681458727214799E-3</v>
      </c>
      <c r="L768" s="12"/>
      <c r="M768" s="12"/>
      <c r="N768" s="12"/>
      <c r="O768" s="12"/>
      <c r="P768" s="12"/>
      <c r="Q768" s="12"/>
      <c r="R768" s="12"/>
      <c r="S768" s="12"/>
      <c r="T768" s="12"/>
      <c r="U768" s="12"/>
      <c r="V768" s="12"/>
      <c r="W768" s="12"/>
    </row>
    <row r="769" spans="1:23">
      <c r="A769" s="54" t="s">
        <v>460</v>
      </c>
      <c r="B769" s="267">
        <v>3.3568383514890701E-3</v>
      </c>
      <c r="C769" s="268"/>
      <c r="D769" s="268">
        <v>2.9518613438865699E-3</v>
      </c>
      <c r="E769" s="268">
        <v>2.8871495826065501E-3</v>
      </c>
      <c r="F769" s="268">
        <v>1.92931227722234E-3</v>
      </c>
      <c r="G769" s="268">
        <v>3.2510927064485799E-3</v>
      </c>
      <c r="H769" s="265">
        <v>1.8998707728466299E-3</v>
      </c>
      <c r="I769" s="265">
        <v>1.7384077095497501E-3</v>
      </c>
      <c r="J769" s="266">
        <v>1.9021471288350499E-3</v>
      </c>
      <c r="L769" s="12"/>
      <c r="M769" s="12"/>
      <c r="N769" s="12"/>
      <c r="O769" s="12"/>
      <c r="P769" s="12"/>
      <c r="Q769" s="12"/>
      <c r="R769" s="12"/>
      <c r="S769" s="12"/>
      <c r="T769" s="12"/>
      <c r="U769" s="12"/>
      <c r="V769" s="12"/>
      <c r="W769" s="12"/>
    </row>
    <row r="770" spans="1:23">
      <c r="A770" s="54" t="s">
        <v>459</v>
      </c>
      <c r="B770" s="267">
        <v>3.3000913436171198E-3</v>
      </c>
      <c r="C770" s="268"/>
      <c r="D770" s="268">
        <v>2.8944828198711799E-3</v>
      </c>
      <c r="E770" s="268">
        <v>3.0691100286149601E-3</v>
      </c>
      <c r="F770" s="268">
        <v>2.2277798016105501E-3</v>
      </c>
      <c r="G770" s="268">
        <v>3.3045908627273102E-3</v>
      </c>
      <c r="H770" s="265">
        <v>1.7137158856001999E-3</v>
      </c>
      <c r="I770" s="265">
        <v>1.57330383811664E-3</v>
      </c>
      <c r="J770" s="266">
        <v>1.71502254045923E-3</v>
      </c>
      <c r="L770" s="12"/>
      <c r="M770" s="12"/>
      <c r="N770" s="12"/>
      <c r="O770" s="12"/>
      <c r="P770" s="12"/>
      <c r="Q770" s="12"/>
      <c r="R770" s="12"/>
      <c r="S770" s="12"/>
      <c r="T770" s="12"/>
      <c r="U770" s="12"/>
      <c r="V770" s="12"/>
      <c r="W770" s="12"/>
    </row>
    <row r="771" spans="1:23">
      <c r="A771" s="54" t="s">
        <v>458</v>
      </c>
      <c r="B771" s="267">
        <v>3.2479736199436801E-3</v>
      </c>
      <c r="C771" s="268"/>
      <c r="D771" s="268">
        <v>2.6658882392511401E-3</v>
      </c>
      <c r="E771" s="268">
        <v>2.9903685742822201E-3</v>
      </c>
      <c r="F771" s="268">
        <v>2.1221095892859699E-3</v>
      </c>
      <c r="G771" s="268">
        <v>3.2655633102807199E-3</v>
      </c>
      <c r="H771" s="265">
        <v>1.69322350547851E-3</v>
      </c>
      <c r="I771" s="265">
        <v>1.4286534402729099E-3</v>
      </c>
      <c r="J771" s="266">
        <v>1.6906899030491699E-3</v>
      </c>
      <c r="L771" s="12"/>
      <c r="M771" s="12"/>
      <c r="N771" s="12"/>
      <c r="O771" s="12"/>
      <c r="P771" s="12"/>
      <c r="Q771" s="12"/>
      <c r="R771" s="12"/>
      <c r="S771" s="12"/>
      <c r="T771" s="12"/>
      <c r="U771" s="12"/>
      <c r="V771" s="12"/>
      <c r="W771" s="12"/>
    </row>
    <row r="772" spans="1:23">
      <c r="A772" s="54" t="s">
        <v>457</v>
      </c>
      <c r="B772" s="267">
        <v>3.2661803833138698E-3</v>
      </c>
      <c r="C772" s="268"/>
      <c r="D772" s="268">
        <v>2.4931466610611198E-3</v>
      </c>
      <c r="E772" s="268">
        <v>3.0247579390878499E-3</v>
      </c>
      <c r="F772" s="268">
        <v>2.0184953765845499E-3</v>
      </c>
      <c r="G772" s="268">
        <v>3.2172724561129501E-3</v>
      </c>
      <c r="H772" s="265">
        <v>1.5206356921592401E-3</v>
      </c>
      <c r="I772" s="265">
        <v>1.35826213677254E-3</v>
      </c>
      <c r="J772" s="266">
        <v>1.5138619755173E-3</v>
      </c>
      <c r="L772" s="12"/>
      <c r="M772" s="12"/>
      <c r="N772" s="12"/>
      <c r="O772" s="12"/>
      <c r="P772" s="12"/>
      <c r="Q772" s="12"/>
      <c r="R772" s="12"/>
      <c r="S772" s="12"/>
      <c r="T772" s="12"/>
      <c r="U772" s="12"/>
      <c r="V772" s="12"/>
      <c r="W772" s="12"/>
    </row>
    <row r="773" spans="1:23">
      <c r="A773" s="54" t="s">
        <v>456</v>
      </c>
      <c r="B773" s="267">
        <v>3.2991272993281302E-3</v>
      </c>
      <c r="C773" s="268"/>
      <c r="D773" s="268">
        <v>2.3521129004942598E-3</v>
      </c>
      <c r="E773" s="268">
        <v>2.8919266964042198E-3</v>
      </c>
      <c r="F773" s="268">
        <v>1.9131667610976101E-3</v>
      </c>
      <c r="G773" s="268">
        <v>3.1500776611103399E-3</v>
      </c>
      <c r="H773" s="265">
        <v>1.3882753764500599E-3</v>
      </c>
      <c r="I773" s="265">
        <v>1.66676959488348E-3</v>
      </c>
      <c r="J773" s="266">
        <v>1.3770846007237899E-3</v>
      </c>
      <c r="L773" s="12"/>
      <c r="M773" s="12"/>
      <c r="N773" s="12"/>
      <c r="O773" s="12"/>
      <c r="P773" s="12"/>
      <c r="Q773" s="12"/>
      <c r="R773" s="12"/>
      <c r="S773" s="12"/>
      <c r="T773" s="12"/>
      <c r="U773" s="12"/>
      <c r="V773" s="12"/>
      <c r="W773" s="12"/>
    </row>
    <row r="774" spans="1:23">
      <c r="A774" s="54" t="s">
        <v>455</v>
      </c>
      <c r="B774" s="267">
        <v>3.2878924927395802E-3</v>
      </c>
      <c r="C774" s="268"/>
      <c r="D774" s="268">
        <v>2.2649438178044099E-3</v>
      </c>
      <c r="E774" s="268">
        <v>2.76102038367111E-3</v>
      </c>
      <c r="F774" s="268">
        <v>1.8313021532317801E-3</v>
      </c>
      <c r="G774" s="268">
        <v>3.6516324837192501E-3</v>
      </c>
      <c r="H774" s="265">
        <v>2.0663250410568202E-3</v>
      </c>
      <c r="I774" s="265">
        <v>2.4048278700414499E-3</v>
      </c>
      <c r="J774" s="266">
        <v>2.05910749534243E-3</v>
      </c>
      <c r="L774" s="12"/>
      <c r="M774" s="12"/>
      <c r="N774" s="12"/>
      <c r="O774" s="12"/>
      <c r="P774" s="12"/>
      <c r="Q774" s="12"/>
      <c r="R774" s="12"/>
      <c r="S774" s="12"/>
      <c r="T774" s="12"/>
      <c r="U774" s="12"/>
      <c r="V774" s="12"/>
      <c r="W774" s="12"/>
    </row>
    <row r="775" spans="1:23">
      <c r="A775" s="54" t="s">
        <v>454</v>
      </c>
      <c r="B775" s="267">
        <v>3.22431674120082E-3</v>
      </c>
      <c r="C775" s="268"/>
      <c r="D775" s="268">
        <v>2.2635223535142301E-3</v>
      </c>
      <c r="E775" s="268">
        <v>2.6841514082030999E-3</v>
      </c>
      <c r="F775" s="268">
        <v>1.8374235529699499E-3</v>
      </c>
      <c r="G775" s="268">
        <v>3.5917431834584799E-3</v>
      </c>
      <c r="H775" s="265">
        <v>1.8161309935822601E-3</v>
      </c>
      <c r="I775" s="265">
        <v>2.2053325178776101E-3</v>
      </c>
      <c r="J775" s="266">
        <v>1.8077215493836299E-3</v>
      </c>
      <c r="L775" s="12"/>
      <c r="M775" s="12"/>
      <c r="N775" s="12"/>
      <c r="O775" s="12"/>
      <c r="P775" s="12"/>
      <c r="Q775" s="12"/>
      <c r="R775" s="12"/>
      <c r="S775" s="12"/>
      <c r="T775" s="12"/>
      <c r="U775" s="12"/>
      <c r="V775" s="12"/>
      <c r="W775" s="12"/>
    </row>
    <row r="776" spans="1:23">
      <c r="A776" s="54" t="s">
        <v>453</v>
      </c>
      <c r="B776" s="267">
        <v>3.2259705574515601E-3</v>
      </c>
      <c r="C776" s="268"/>
      <c r="D776" s="268">
        <v>2.8098908182981699E-3</v>
      </c>
      <c r="E776" s="268">
        <v>2.6125427054635498E-3</v>
      </c>
      <c r="F776" s="268">
        <v>1.7142629855002201E-3</v>
      </c>
      <c r="G776" s="268">
        <v>3.49200777359784E-3</v>
      </c>
      <c r="H776" s="265">
        <v>1.63480523635578E-3</v>
      </c>
      <c r="I776" s="265">
        <v>1.9815313450567899E-3</v>
      </c>
      <c r="J776" s="266">
        <v>1.62454118910111E-3</v>
      </c>
      <c r="L776" s="12"/>
      <c r="M776" s="12"/>
      <c r="N776" s="12"/>
      <c r="O776" s="12"/>
      <c r="P776" s="12"/>
      <c r="Q776" s="12"/>
      <c r="R776" s="12"/>
      <c r="S776" s="12"/>
      <c r="T776" s="12"/>
      <c r="U776" s="12"/>
      <c r="V776" s="12"/>
      <c r="W776" s="12"/>
    </row>
    <row r="777" spans="1:23">
      <c r="A777" s="54" t="s">
        <v>452</v>
      </c>
      <c r="B777" s="267">
        <v>3.4764922802621701E-3</v>
      </c>
      <c r="C777" s="268"/>
      <c r="D777" s="268">
        <v>2.6430290411441301E-3</v>
      </c>
      <c r="E777" s="268">
        <v>3.03896900217006E-3</v>
      </c>
      <c r="F777" s="268">
        <v>1.8359232403013499E-3</v>
      </c>
      <c r="G777" s="268">
        <v>3.4604411599454101E-3</v>
      </c>
      <c r="H777" s="265">
        <v>1.64226900847082E-3</v>
      </c>
      <c r="I777" s="265">
        <v>2.04734949263277E-3</v>
      </c>
      <c r="J777" s="266">
        <v>1.6311094679539199E-3</v>
      </c>
      <c r="L777" s="12"/>
      <c r="M777" s="12"/>
      <c r="N777" s="12"/>
      <c r="O777" s="12"/>
      <c r="P777" s="12"/>
      <c r="Q777" s="12"/>
      <c r="R777" s="12"/>
      <c r="S777" s="12"/>
      <c r="T777" s="12"/>
      <c r="U777" s="12"/>
      <c r="V777" s="12"/>
      <c r="W777" s="12"/>
    </row>
    <row r="778" spans="1:23">
      <c r="A778" s="54" t="s">
        <v>451</v>
      </c>
      <c r="B778" s="267">
        <v>3.4478808896804599E-3</v>
      </c>
      <c r="C778" s="268"/>
      <c r="D778" s="268">
        <v>2.44723712513453E-3</v>
      </c>
      <c r="E778" s="268">
        <v>3.2682397650506401E-3</v>
      </c>
      <c r="F778" s="268">
        <v>1.722133404874E-3</v>
      </c>
      <c r="G778" s="268">
        <v>3.3728824666185001E-3</v>
      </c>
      <c r="H778" s="265">
        <v>2.4096958415751098E-3</v>
      </c>
      <c r="I778" s="265">
        <v>2.1847084047806999E-3</v>
      </c>
      <c r="J778" s="266">
        <v>2.41171129990623E-3</v>
      </c>
      <c r="L778" s="12"/>
      <c r="M778" s="12"/>
      <c r="N778" s="12"/>
      <c r="O778" s="12"/>
      <c r="P778" s="12"/>
      <c r="Q778" s="12"/>
      <c r="R778" s="12"/>
      <c r="S778" s="12"/>
      <c r="T778" s="12"/>
      <c r="U778" s="12"/>
      <c r="V778" s="12"/>
      <c r="W778" s="12"/>
    </row>
    <row r="779" spans="1:23">
      <c r="A779" s="54" t="s">
        <v>450</v>
      </c>
      <c r="B779" s="267">
        <v>3.50204921560247E-3</v>
      </c>
      <c r="C779" s="268"/>
      <c r="D779" s="268">
        <v>2.4520061686615002E-3</v>
      </c>
      <c r="E779" s="268">
        <v>3.21256447185765E-3</v>
      </c>
      <c r="F779" s="268">
        <v>1.63642260403337E-3</v>
      </c>
      <c r="G779" s="268">
        <v>3.31116703026532E-3</v>
      </c>
      <c r="H779" s="265">
        <v>2.1568453673757801E-3</v>
      </c>
      <c r="I779" s="265">
        <v>2.0723391505403301E-3</v>
      </c>
      <c r="J779" s="266">
        <v>2.1588643052833298E-3</v>
      </c>
      <c r="L779" s="12"/>
      <c r="M779" s="12"/>
      <c r="N779" s="12"/>
      <c r="O779" s="12"/>
      <c r="P779" s="12"/>
      <c r="Q779" s="12"/>
      <c r="R779" s="12"/>
      <c r="S779" s="12"/>
      <c r="T779" s="12"/>
      <c r="U779" s="12"/>
      <c r="V779" s="12"/>
      <c r="W779" s="12"/>
    </row>
    <row r="780" spans="1:23">
      <c r="A780" s="54" t="s">
        <v>449</v>
      </c>
      <c r="B780" s="267">
        <v>3.5385905915131699E-3</v>
      </c>
      <c r="C780" s="268"/>
      <c r="D780" s="268">
        <v>2.29470943952361E-3</v>
      </c>
      <c r="E780" s="268">
        <v>3.31063386176464E-3</v>
      </c>
      <c r="F780" s="268">
        <v>1.638637344774E-3</v>
      </c>
      <c r="G780" s="268">
        <v>3.3739663174741398E-3</v>
      </c>
      <c r="H780" s="265">
        <v>1.92917021431122E-3</v>
      </c>
      <c r="I780" s="265">
        <v>1.8826441404647799E-3</v>
      </c>
      <c r="J780" s="266">
        <v>1.92758117141844E-3</v>
      </c>
      <c r="L780" s="12"/>
      <c r="M780" s="12"/>
      <c r="N780" s="12"/>
      <c r="O780" s="12"/>
      <c r="P780" s="12"/>
      <c r="Q780" s="12"/>
      <c r="R780" s="12"/>
      <c r="S780" s="12"/>
      <c r="T780" s="12"/>
      <c r="U780" s="12"/>
      <c r="V780" s="12"/>
      <c r="W780" s="12"/>
    </row>
    <row r="781" spans="1:23">
      <c r="A781" s="54" t="s">
        <v>448</v>
      </c>
      <c r="B781" s="267">
        <v>3.4692047625413999E-3</v>
      </c>
      <c r="C781" s="268"/>
      <c r="D781" s="268">
        <v>2.16527831094134E-3</v>
      </c>
      <c r="E781" s="268">
        <v>3.7452004097693801E-3</v>
      </c>
      <c r="F781" s="268">
        <v>1.55885377829128E-3</v>
      </c>
      <c r="G781" s="268">
        <v>3.3040253853479601E-3</v>
      </c>
      <c r="H781" s="265">
        <v>3.0962728544029401E-3</v>
      </c>
      <c r="I781" s="265">
        <v>2.5719016615943298E-3</v>
      </c>
      <c r="J781" s="266">
        <v>3.1149856612289598E-3</v>
      </c>
      <c r="L781" s="12"/>
      <c r="M781" s="12"/>
      <c r="N781" s="12"/>
      <c r="O781" s="12"/>
      <c r="P781" s="12"/>
      <c r="Q781" s="12"/>
      <c r="R781" s="12"/>
      <c r="S781" s="12"/>
      <c r="T781" s="12"/>
      <c r="U781" s="12"/>
      <c r="V781" s="12"/>
      <c r="W781" s="12"/>
    </row>
    <row r="782" spans="1:23">
      <c r="A782" s="54" t="s">
        <v>447</v>
      </c>
      <c r="B782" s="267">
        <v>3.5965492539419201E-3</v>
      </c>
      <c r="C782" s="268"/>
      <c r="D782" s="268">
        <v>2.2897700539957501E-3</v>
      </c>
      <c r="E782" s="268">
        <v>4.10315578709266E-3</v>
      </c>
      <c r="F782" s="268">
        <v>1.54284370336726E-3</v>
      </c>
      <c r="G782" s="268">
        <v>3.2344333074192399E-3</v>
      </c>
      <c r="H782" s="265">
        <v>3.2238198181711399E-3</v>
      </c>
      <c r="I782" s="265">
        <v>2.3846214463378599E-3</v>
      </c>
      <c r="J782" s="266">
        <v>3.2496315307705801E-3</v>
      </c>
      <c r="L782" s="12"/>
      <c r="M782" s="12"/>
      <c r="N782" s="12"/>
      <c r="O782" s="12"/>
      <c r="P782" s="12"/>
      <c r="Q782" s="12"/>
      <c r="R782" s="12"/>
      <c r="S782" s="12"/>
      <c r="T782" s="12"/>
      <c r="U782" s="12"/>
      <c r="V782" s="12"/>
      <c r="W782" s="12"/>
    </row>
    <row r="783" spans="1:23">
      <c r="A783" s="54" t="s">
        <v>446</v>
      </c>
      <c r="B783" s="267">
        <v>3.5134127265109001E-3</v>
      </c>
      <c r="C783" s="268"/>
      <c r="D783" s="268">
        <v>2.4324197931694502E-3</v>
      </c>
      <c r="E783" s="268">
        <v>4.7081398899064602E-3</v>
      </c>
      <c r="F783" s="268">
        <v>1.5368971598922099E-3</v>
      </c>
      <c r="G783" s="268">
        <v>3.1675846258533802E-3</v>
      </c>
      <c r="H783" s="265">
        <v>2.8285480769225302E-3</v>
      </c>
      <c r="I783" s="265">
        <v>2.4378208499090202E-3</v>
      </c>
      <c r="J783" s="266">
        <v>2.8454506340111299E-3</v>
      </c>
      <c r="L783" s="12"/>
      <c r="M783" s="12"/>
      <c r="N783" s="12"/>
      <c r="O783" s="12"/>
      <c r="P783" s="12"/>
      <c r="Q783" s="12"/>
      <c r="R783" s="12"/>
      <c r="S783" s="12"/>
      <c r="T783" s="12"/>
      <c r="U783" s="12"/>
      <c r="V783" s="12"/>
      <c r="W783" s="12"/>
    </row>
    <row r="784" spans="1:23">
      <c r="A784" s="54" t="s">
        <v>445</v>
      </c>
      <c r="B784" s="267">
        <v>3.4170319144995599E-3</v>
      </c>
      <c r="C784" s="268"/>
      <c r="D784" s="268">
        <v>2.3519357894478199E-3</v>
      </c>
      <c r="E784" s="268">
        <v>4.4572717516708103E-3</v>
      </c>
      <c r="F784" s="268">
        <v>1.54525192252983E-3</v>
      </c>
      <c r="G784" s="268">
        <v>3.1198362993612901E-3</v>
      </c>
      <c r="H784" s="265">
        <v>2.75096602427419E-3</v>
      </c>
      <c r="I784" s="265">
        <v>2.1845334061997598E-3</v>
      </c>
      <c r="J784" s="266">
        <v>2.7708427388502301E-3</v>
      </c>
      <c r="L784" s="12"/>
      <c r="M784" s="12"/>
      <c r="N784" s="12"/>
      <c r="O784" s="12"/>
      <c r="P784" s="12"/>
      <c r="Q784" s="12"/>
      <c r="R784" s="12"/>
      <c r="S784" s="12"/>
      <c r="T784" s="12"/>
      <c r="U784" s="12"/>
      <c r="V784" s="12"/>
      <c r="W784" s="12"/>
    </row>
    <row r="785" spans="1:23">
      <c r="A785" s="54" t="s">
        <v>444</v>
      </c>
      <c r="B785" s="267">
        <v>3.3306989477153099E-3</v>
      </c>
      <c r="C785" s="268"/>
      <c r="D785" s="268">
        <v>2.2117745904226302E-3</v>
      </c>
      <c r="E785" s="268">
        <v>4.1475906565433896E-3</v>
      </c>
      <c r="F785" s="268">
        <v>1.6293894918531101E-3</v>
      </c>
      <c r="G785" s="268">
        <v>3.06765765845201E-3</v>
      </c>
      <c r="H785" s="265">
        <v>2.3967291677354902E-3</v>
      </c>
      <c r="I785" s="265">
        <v>1.9587696930897201E-3</v>
      </c>
      <c r="J785" s="266">
        <v>2.4142183035167101E-3</v>
      </c>
      <c r="L785" s="12"/>
      <c r="M785" s="12"/>
      <c r="N785" s="12"/>
      <c r="O785" s="12"/>
      <c r="P785" s="12"/>
      <c r="Q785" s="12"/>
      <c r="R785" s="12"/>
      <c r="S785" s="12"/>
      <c r="T785" s="12"/>
      <c r="U785" s="12"/>
      <c r="V785" s="12"/>
      <c r="W785" s="12"/>
    </row>
    <row r="786" spans="1:23">
      <c r="A786" s="54" t="s">
        <v>443</v>
      </c>
      <c r="B786" s="267">
        <v>3.2556362682393302E-3</v>
      </c>
      <c r="C786" s="268"/>
      <c r="D786" s="268">
        <v>2.6482702859860598E-3</v>
      </c>
      <c r="E786" s="268">
        <v>3.9119290443311097E-3</v>
      </c>
      <c r="F786" s="268">
        <v>1.55908151837867E-3</v>
      </c>
      <c r="G786" s="268">
        <v>3.0166468150761602E-3</v>
      </c>
      <c r="H786" s="265">
        <v>2.2031078140276202E-3</v>
      </c>
      <c r="I786" s="265">
        <v>1.9433871748041E-3</v>
      </c>
      <c r="J786" s="266">
        <v>2.2192118570819701E-3</v>
      </c>
      <c r="L786" s="12"/>
      <c r="M786" s="12"/>
      <c r="N786" s="12"/>
      <c r="O786" s="12"/>
      <c r="P786" s="12"/>
      <c r="Q786" s="12"/>
      <c r="R786" s="12"/>
      <c r="S786" s="12"/>
      <c r="T786" s="12"/>
      <c r="U786" s="12"/>
      <c r="V786" s="12"/>
      <c r="W786" s="12"/>
    </row>
    <row r="787" spans="1:23">
      <c r="A787" s="54" t="s">
        <v>442</v>
      </c>
      <c r="B787" s="267">
        <v>3.45073246550184E-3</v>
      </c>
      <c r="C787" s="268"/>
      <c r="D787" s="268">
        <v>2.50872131076035E-3</v>
      </c>
      <c r="E787" s="268">
        <v>4.24360561807489E-3</v>
      </c>
      <c r="F787" s="268">
        <v>1.7422922173994399E-3</v>
      </c>
      <c r="G787" s="268">
        <v>3.3726095596717E-3</v>
      </c>
      <c r="H787" s="265">
        <v>2.3742414980214999E-3</v>
      </c>
      <c r="I787" s="265">
        <v>1.8098628475600399E-3</v>
      </c>
      <c r="J787" s="266">
        <v>2.3855191585726598E-3</v>
      </c>
      <c r="L787" s="12"/>
      <c r="M787" s="12"/>
      <c r="N787" s="12"/>
      <c r="O787" s="12"/>
      <c r="P787" s="12"/>
      <c r="Q787" s="12"/>
      <c r="R787" s="12"/>
      <c r="S787" s="12"/>
      <c r="T787" s="12"/>
      <c r="U787" s="12"/>
      <c r="V787" s="12"/>
      <c r="W787" s="12"/>
    </row>
    <row r="788" spans="1:23">
      <c r="A788" s="54" t="s">
        <v>441</v>
      </c>
      <c r="B788" s="267">
        <v>3.3762892870753901E-3</v>
      </c>
      <c r="C788" s="268"/>
      <c r="D788" s="268">
        <v>3.9348979769008403E-3</v>
      </c>
      <c r="E788" s="268">
        <v>3.9447462412293402E-3</v>
      </c>
      <c r="F788" s="268">
        <v>1.6493426875345001E-3</v>
      </c>
      <c r="G788" s="268">
        <v>3.2911494322668002E-3</v>
      </c>
      <c r="H788" s="265">
        <v>2.0824953020798002E-3</v>
      </c>
      <c r="I788" s="265">
        <v>1.6401230930054699E-3</v>
      </c>
      <c r="J788" s="266">
        <v>2.08943277679887E-3</v>
      </c>
      <c r="L788" s="12"/>
      <c r="M788" s="12"/>
      <c r="N788" s="12"/>
      <c r="O788" s="12"/>
      <c r="P788" s="12"/>
      <c r="Q788" s="12"/>
      <c r="R788" s="12"/>
      <c r="S788" s="12"/>
      <c r="T788" s="12"/>
      <c r="U788" s="12"/>
      <c r="V788" s="12"/>
      <c r="W788" s="12"/>
    </row>
    <row r="789" spans="1:23">
      <c r="A789" s="54" t="s">
        <v>440</v>
      </c>
      <c r="B789" s="267">
        <v>3.2993057940645999E-3</v>
      </c>
      <c r="C789" s="268"/>
      <c r="D789" s="268">
        <v>3.4969236991015599E-3</v>
      </c>
      <c r="E789" s="268">
        <v>3.70160510353097E-3</v>
      </c>
      <c r="F789" s="268">
        <v>1.6928863312935399E-3</v>
      </c>
      <c r="G789" s="268">
        <v>3.2348256994211701E-3</v>
      </c>
      <c r="H789" s="265">
        <v>1.84574262626678E-3</v>
      </c>
      <c r="I789" s="265">
        <v>1.55923383105925E-3</v>
      </c>
      <c r="J789" s="266">
        <v>1.8469348435268501E-3</v>
      </c>
      <c r="L789" s="12"/>
      <c r="M789" s="12"/>
      <c r="N789" s="12"/>
      <c r="O789" s="12"/>
      <c r="P789" s="12"/>
      <c r="Q789" s="12"/>
      <c r="R789" s="12"/>
      <c r="S789" s="12"/>
      <c r="T789" s="12"/>
      <c r="U789" s="12"/>
      <c r="V789" s="12"/>
      <c r="W789" s="12"/>
    </row>
    <row r="790" spans="1:23">
      <c r="A790" s="54" t="s">
        <v>439</v>
      </c>
      <c r="B790" s="267">
        <v>3.2349506975017498E-3</v>
      </c>
      <c r="C790" s="268"/>
      <c r="D790" s="268">
        <v>3.22638518150836E-3</v>
      </c>
      <c r="E790" s="268">
        <v>3.5460639733610301E-3</v>
      </c>
      <c r="F790" s="268">
        <v>1.60798553321151E-3</v>
      </c>
      <c r="G790" s="268">
        <v>3.1732487374153502E-3</v>
      </c>
      <c r="H790" s="265">
        <v>1.75501048502568E-3</v>
      </c>
      <c r="I790" s="265">
        <v>1.47076097898922E-3</v>
      </c>
      <c r="J790" s="266">
        <v>1.75388211450709E-3</v>
      </c>
      <c r="L790" s="12"/>
      <c r="M790" s="12"/>
      <c r="N790" s="12"/>
      <c r="O790" s="12"/>
      <c r="P790" s="12"/>
      <c r="Q790" s="12"/>
      <c r="R790" s="12"/>
      <c r="S790" s="12"/>
      <c r="T790" s="12"/>
      <c r="U790" s="12"/>
      <c r="V790" s="12"/>
      <c r="W790" s="12"/>
    </row>
    <row r="791" spans="1:23">
      <c r="A791" s="54" t="s">
        <v>438</v>
      </c>
      <c r="B791" s="267">
        <v>3.31602501498603E-3</v>
      </c>
      <c r="C791" s="268"/>
      <c r="D791" s="268">
        <v>4.1905361318370403E-3</v>
      </c>
      <c r="E791" s="268">
        <v>3.3727993756092201E-3</v>
      </c>
      <c r="F791" s="268">
        <v>1.56207779319945E-3</v>
      </c>
      <c r="G791" s="268">
        <v>3.3513703512572401E-3</v>
      </c>
      <c r="H791" s="265">
        <v>1.9899842284453102E-3</v>
      </c>
      <c r="I791" s="265">
        <v>1.3981633867988E-3</v>
      </c>
      <c r="J791" s="266">
        <v>2.00220086220281E-3</v>
      </c>
      <c r="L791" s="12"/>
      <c r="M791" s="12"/>
      <c r="N791" s="12"/>
      <c r="O791" s="12"/>
      <c r="P791" s="12"/>
      <c r="Q791" s="12"/>
      <c r="R791" s="12"/>
      <c r="S791" s="12"/>
      <c r="T791" s="12"/>
      <c r="U791" s="12"/>
      <c r="V791" s="12"/>
      <c r="W791" s="12"/>
    </row>
    <row r="792" spans="1:23">
      <c r="A792" s="54" t="s">
        <v>437</v>
      </c>
      <c r="B792" s="267">
        <v>3.5373082537144798E-3</v>
      </c>
      <c r="C792" s="268"/>
      <c r="D792" s="268">
        <v>3.9214647457964302E-3</v>
      </c>
      <c r="E792" s="268">
        <v>3.18169895671995E-3</v>
      </c>
      <c r="F792" s="268">
        <v>1.56726250414026E-3</v>
      </c>
      <c r="G792" s="268">
        <v>3.31088336206196E-3</v>
      </c>
      <c r="H792" s="265">
        <v>1.89635550420404E-3</v>
      </c>
      <c r="I792" s="265">
        <v>1.31801015106621E-3</v>
      </c>
      <c r="J792" s="266">
        <v>1.9113551602349299E-3</v>
      </c>
      <c r="L792" s="12"/>
      <c r="M792" s="12"/>
      <c r="N792" s="12"/>
      <c r="O792" s="12"/>
      <c r="P792" s="12"/>
      <c r="Q792" s="12"/>
      <c r="R792" s="12"/>
      <c r="S792" s="12"/>
      <c r="T792" s="12"/>
      <c r="U792" s="12"/>
      <c r="V792" s="12"/>
      <c r="W792" s="12"/>
    </row>
    <row r="793" spans="1:23">
      <c r="A793" s="54" t="s">
        <v>436</v>
      </c>
      <c r="B793" s="267">
        <v>3.4339382386766302E-3</v>
      </c>
      <c r="C793" s="268"/>
      <c r="D793" s="268">
        <v>4.36757744668237E-3</v>
      </c>
      <c r="E793" s="268">
        <v>3.19780943708804E-3</v>
      </c>
      <c r="F793" s="268">
        <v>1.7000623804992101E-3</v>
      </c>
      <c r="G793" s="268">
        <v>3.2512236650320001E-3</v>
      </c>
      <c r="H793" s="265">
        <v>1.6919369996991E-3</v>
      </c>
      <c r="I793" s="265">
        <v>1.23008116890665E-3</v>
      </c>
      <c r="J793" s="266">
        <v>1.70158230450279E-3</v>
      </c>
      <c r="L793" s="12"/>
      <c r="M793" s="12"/>
      <c r="N793" s="12"/>
      <c r="O793" s="12"/>
      <c r="P793" s="12"/>
      <c r="Q793" s="12"/>
      <c r="R793" s="12"/>
      <c r="S793" s="12"/>
      <c r="T793" s="12"/>
      <c r="U793" s="12"/>
      <c r="V793" s="12"/>
      <c r="W793" s="12"/>
    </row>
    <row r="794" spans="1:23">
      <c r="A794" s="54" t="s">
        <v>435</v>
      </c>
      <c r="B794" s="267">
        <v>3.3616452915899301E-3</v>
      </c>
      <c r="C794" s="268"/>
      <c r="D794" s="268">
        <v>4.2225359914880804E-3</v>
      </c>
      <c r="E794" s="268">
        <v>3.0600587894028001E-3</v>
      </c>
      <c r="F794" s="268">
        <v>1.61593070143181E-3</v>
      </c>
      <c r="G794" s="268">
        <v>3.3445448470529699E-3</v>
      </c>
      <c r="H794" s="265">
        <v>1.6136702122925999E-3</v>
      </c>
      <c r="I794" s="265">
        <v>1.13803086382942E-3</v>
      </c>
      <c r="J794" s="266">
        <v>1.6188235441183601E-3</v>
      </c>
      <c r="L794" s="12"/>
      <c r="M794" s="12"/>
      <c r="N794" s="12"/>
      <c r="O794" s="12"/>
      <c r="P794" s="12"/>
      <c r="Q794" s="12"/>
      <c r="R794" s="12"/>
      <c r="S794" s="12"/>
      <c r="T794" s="12"/>
      <c r="U794" s="12"/>
      <c r="V794" s="12"/>
      <c r="W794" s="12"/>
    </row>
    <row r="795" spans="1:23">
      <c r="A795" s="54" t="s">
        <v>434</v>
      </c>
      <c r="B795" s="267">
        <v>3.4451078968921198E-3</v>
      </c>
      <c r="C795" s="268"/>
      <c r="D795" s="268">
        <v>3.75985137343592E-3</v>
      </c>
      <c r="E795" s="268">
        <v>3.2790429025126499E-3</v>
      </c>
      <c r="F795" s="268">
        <v>2.0185888777478601E-3</v>
      </c>
      <c r="G795" s="268">
        <v>3.4202178517614601E-3</v>
      </c>
      <c r="H795" s="265">
        <v>1.4447034444773799E-3</v>
      </c>
      <c r="I795" s="265">
        <v>1.05772164086573E-3</v>
      </c>
      <c r="J795" s="266">
        <v>1.4450264906869E-3</v>
      </c>
      <c r="L795" s="12"/>
      <c r="M795" s="12"/>
      <c r="N795" s="12"/>
      <c r="O795" s="12"/>
      <c r="P795" s="12"/>
      <c r="Q795" s="12"/>
      <c r="R795" s="12"/>
      <c r="S795" s="12"/>
      <c r="T795" s="12"/>
      <c r="U795" s="12"/>
      <c r="V795" s="12"/>
      <c r="W795" s="12"/>
    </row>
    <row r="796" spans="1:23">
      <c r="A796" s="54" t="s">
        <v>433</v>
      </c>
      <c r="B796" s="267">
        <v>3.3587883329193099E-3</v>
      </c>
      <c r="C796" s="268"/>
      <c r="D796" s="268">
        <v>3.50594262445195E-3</v>
      </c>
      <c r="E796" s="268">
        <v>3.2437725579060302E-3</v>
      </c>
      <c r="F796" s="268">
        <v>1.8612668204049899E-3</v>
      </c>
      <c r="G796" s="268">
        <v>3.3356219480921998E-3</v>
      </c>
      <c r="H796" s="265">
        <v>1.6425116529536401E-3</v>
      </c>
      <c r="I796" s="265">
        <v>1.01408983355497E-3</v>
      </c>
      <c r="J796" s="266">
        <v>1.6522954582294501E-3</v>
      </c>
      <c r="L796" s="12"/>
      <c r="M796" s="12"/>
      <c r="N796" s="12"/>
      <c r="O796" s="12"/>
      <c r="P796" s="12"/>
      <c r="Q796" s="12"/>
      <c r="R796" s="12"/>
      <c r="S796" s="12"/>
      <c r="T796" s="12"/>
      <c r="U796" s="12"/>
      <c r="V796" s="12"/>
      <c r="W796" s="12"/>
    </row>
    <row r="797" spans="1:23">
      <c r="A797" s="54" t="s">
        <v>432</v>
      </c>
      <c r="B797" s="267">
        <v>3.35001334540773E-3</v>
      </c>
      <c r="C797" s="268"/>
      <c r="D797" s="268">
        <v>3.1455764038292801E-3</v>
      </c>
      <c r="E797" s="268">
        <v>3.0758528082978501E-3</v>
      </c>
      <c r="F797" s="268">
        <v>2.29499060473025E-3</v>
      </c>
      <c r="G797" s="268">
        <v>3.2584171691550901E-3</v>
      </c>
      <c r="H797" s="265">
        <v>2.8378781574474499E-3</v>
      </c>
      <c r="I797" s="265">
        <v>1.3827111254831599E-3</v>
      </c>
      <c r="J797" s="266">
        <v>2.8682535070828001E-3</v>
      </c>
      <c r="L797" s="12"/>
      <c r="M797" s="12"/>
      <c r="N797" s="12"/>
      <c r="O797" s="12"/>
      <c r="P797" s="12"/>
      <c r="Q797" s="12"/>
      <c r="R797" s="12"/>
      <c r="S797" s="12"/>
      <c r="T797" s="12"/>
      <c r="U797" s="12"/>
      <c r="V797" s="12"/>
      <c r="W797" s="12"/>
    </row>
    <row r="798" spans="1:23">
      <c r="A798" s="54" t="s">
        <v>431</v>
      </c>
      <c r="B798" s="267">
        <v>3.2731979392271499E-3</v>
      </c>
      <c r="C798" s="268"/>
      <c r="D798" s="268">
        <v>2.9025441362305199E-3</v>
      </c>
      <c r="E798" s="268">
        <v>3.0683084211666298E-3</v>
      </c>
      <c r="F798" s="268">
        <v>2.1186516940009002E-3</v>
      </c>
      <c r="G798" s="268">
        <v>3.2995165886094001E-3</v>
      </c>
      <c r="H798" s="265">
        <v>2.5956588199259798E-3</v>
      </c>
      <c r="I798" s="265">
        <v>1.6865541120443799E-3</v>
      </c>
      <c r="J798" s="266">
        <v>2.6221389020671801E-3</v>
      </c>
      <c r="L798" s="12"/>
      <c r="M798" s="12"/>
      <c r="N798" s="12"/>
      <c r="O798" s="12"/>
      <c r="P798" s="12"/>
      <c r="Q798" s="12"/>
      <c r="R798" s="12"/>
      <c r="S798" s="12"/>
      <c r="T798" s="12"/>
      <c r="U798" s="12"/>
      <c r="V798" s="12"/>
      <c r="W798" s="12"/>
    </row>
    <row r="799" spans="1:23">
      <c r="A799" s="54" t="s">
        <v>430</v>
      </c>
      <c r="B799" s="267">
        <v>3.2762137161863299E-3</v>
      </c>
      <c r="C799" s="268"/>
      <c r="D799" s="268">
        <v>3.3036886410094798E-3</v>
      </c>
      <c r="E799" s="268">
        <v>2.9150399182845299E-3</v>
      </c>
      <c r="F799" s="268">
        <v>1.94271277540108E-3</v>
      </c>
      <c r="G799" s="268">
        <v>3.2245444070790399E-3</v>
      </c>
      <c r="H799" s="265">
        <v>2.2512051881356698E-3</v>
      </c>
      <c r="I799" s="265">
        <v>1.67341717523921E-3</v>
      </c>
      <c r="J799" s="266">
        <v>2.27224387912189E-3</v>
      </c>
      <c r="L799" s="12"/>
      <c r="M799" s="12"/>
      <c r="N799" s="12"/>
      <c r="O799" s="12"/>
      <c r="P799" s="12"/>
      <c r="Q799" s="12"/>
      <c r="R799" s="12"/>
      <c r="S799" s="12"/>
      <c r="T799" s="12"/>
      <c r="U799" s="12"/>
      <c r="V799" s="12"/>
      <c r="W799" s="12"/>
    </row>
    <row r="800" spans="1:23">
      <c r="A800" s="54" t="s">
        <v>429</v>
      </c>
      <c r="B800" s="267">
        <v>3.27683412744811E-3</v>
      </c>
      <c r="C800" s="268"/>
      <c r="D800" s="268">
        <v>3.1991567491778099E-3</v>
      </c>
      <c r="E800" s="268">
        <v>2.8863136183906899E-3</v>
      </c>
      <c r="F800" s="268">
        <v>1.80050676909021E-3</v>
      </c>
      <c r="G800" s="268">
        <v>3.1993965811907099E-3</v>
      </c>
      <c r="H800" s="265">
        <v>2.1118897519561701E-3</v>
      </c>
      <c r="I800" s="265">
        <v>1.57587000556922E-3</v>
      </c>
      <c r="J800" s="266">
        <v>2.12655565952543E-3</v>
      </c>
      <c r="L800" s="12"/>
      <c r="M800" s="12"/>
      <c r="N800" s="12"/>
      <c r="O800" s="12"/>
      <c r="P800" s="12"/>
      <c r="Q800" s="12"/>
      <c r="R800" s="12"/>
      <c r="S800" s="12"/>
      <c r="T800" s="12"/>
      <c r="U800" s="12"/>
      <c r="V800" s="12"/>
      <c r="W800" s="12"/>
    </row>
    <row r="801" spans="1:23">
      <c r="A801" s="54" t="s">
        <v>428</v>
      </c>
      <c r="B801" s="267">
        <v>3.2794923866771202E-3</v>
      </c>
      <c r="C801" s="268"/>
      <c r="D801" s="268">
        <v>2.9837778464538701E-3</v>
      </c>
      <c r="E801" s="268">
        <v>2.9167077453714401E-3</v>
      </c>
      <c r="F801" s="268">
        <v>1.7910199006013301E-3</v>
      </c>
      <c r="G801" s="268">
        <v>3.1390056289459498E-3</v>
      </c>
      <c r="H801" s="265">
        <v>1.88749642642555E-3</v>
      </c>
      <c r="I801" s="265">
        <v>1.7486651336117E-3</v>
      </c>
      <c r="J801" s="266">
        <v>1.8981071940054599E-3</v>
      </c>
      <c r="L801" s="12"/>
      <c r="M801" s="12"/>
      <c r="N801" s="12"/>
      <c r="O801" s="12"/>
      <c r="P801" s="12"/>
      <c r="Q801" s="12"/>
      <c r="R801" s="12"/>
      <c r="S801" s="12"/>
      <c r="T801" s="12"/>
      <c r="U801" s="12"/>
      <c r="V801" s="12"/>
      <c r="W801" s="12"/>
    </row>
    <row r="802" spans="1:23">
      <c r="A802" s="54" t="s">
        <v>427</v>
      </c>
      <c r="B802" s="267">
        <v>3.2850521457163302E-3</v>
      </c>
      <c r="C802" s="268"/>
      <c r="D802" s="268">
        <v>2.9483296651122998E-3</v>
      </c>
      <c r="E802" s="268">
        <v>2.7835768234591202E-3</v>
      </c>
      <c r="F802" s="268">
        <v>1.8023330310154E-3</v>
      </c>
      <c r="G802" s="268">
        <v>3.1395470756877598E-3</v>
      </c>
      <c r="H802" s="265">
        <v>1.6746877133572301E-3</v>
      </c>
      <c r="I802" s="265">
        <v>1.5922474589354101E-3</v>
      </c>
      <c r="J802" s="266">
        <v>1.68105765198936E-3</v>
      </c>
      <c r="L802" s="12"/>
      <c r="M802" s="12"/>
      <c r="N802" s="12"/>
      <c r="O802" s="12"/>
      <c r="P802" s="12"/>
      <c r="Q802" s="12"/>
      <c r="R802" s="12"/>
      <c r="S802" s="12"/>
      <c r="T802" s="12"/>
      <c r="U802" s="12"/>
      <c r="V802" s="12"/>
      <c r="W802" s="12"/>
    </row>
    <row r="803" spans="1:23">
      <c r="A803" s="54" t="s">
        <v>426</v>
      </c>
      <c r="B803" s="267">
        <v>3.2543083392386702E-3</v>
      </c>
      <c r="C803" s="268"/>
      <c r="D803" s="268">
        <v>2.96888025795754E-3</v>
      </c>
      <c r="E803" s="268">
        <v>2.6766719797300998E-3</v>
      </c>
      <c r="F803" s="268">
        <v>1.8753500772588499E-3</v>
      </c>
      <c r="G803" s="268">
        <v>3.2029232769868301E-3</v>
      </c>
      <c r="H803" s="265">
        <v>1.58483830540133E-3</v>
      </c>
      <c r="I803" s="265">
        <v>1.44354420259723E-3</v>
      </c>
      <c r="J803" s="266">
        <v>1.5857702350019699E-3</v>
      </c>
      <c r="L803" s="12"/>
      <c r="M803" s="12"/>
      <c r="N803" s="12"/>
      <c r="O803" s="12"/>
      <c r="P803" s="12"/>
      <c r="Q803" s="12"/>
      <c r="R803" s="12"/>
      <c r="S803" s="12"/>
      <c r="T803" s="12"/>
      <c r="U803" s="12"/>
      <c r="V803" s="12"/>
      <c r="W803" s="12"/>
    </row>
    <row r="804" spans="1:23">
      <c r="A804" s="54" t="s">
        <v>425</v>
      </c>
      <c r="B804" s="267">
        <v>3.2245808782761501E-3</v>
      </c>
      <c r="C804" s="268"/>
      <c r="D804" s="268">
        <v>3.6200092702979099E-3</v>
      </c>
      <c r="E804" s="268">
        <v>3.47947758955117E-3</v>
      </c>
      <c r="F804" s="268">
        <v>1.8015854869175201E-3</v>
      </c>
      <c r="G804" s="268">
        <v>3.3269904810880502E-3</v>
      </c>
      <c r="H804" s="265">
        <v>1.5313238483557401E-3</v>
      </c>
      <c r="I804" s="265">
        <v>1.83374256726189E-3</v>
      </c>
      <c r="J804" s="266">
        <v>1.5296006497458601E-3</v>
      </c>
      <c r="L804" s="12"/>
      <c r="M804" s="12"/>
      <c r="N804" s="12"/>
      <c r="O804" s="12"/>
      <c r="P804" s="12"/>
      <c r="Q804" s="12"/>
      <c r="R804" s="12"/>
      <c r="S804" s="12"/>
      <c r="T804" s="12"/>
      <c r="U804" s="12"/>
      <c r="V804" s="12"/>
      <c r="W804" s="12"/>
    </row>
    <row r="805" spans="1:23">
      <c r="A805" s="54" t="s">
        <v>424</v>
      </c>
      <c r="B805" s="267">
        <v>3.2935232625793099E-3</v>
      </c>
      <c r="C805" s="268"/>
      <c r="D805" s="268">
        <v>3.4985982698166E-3</v>
      </c>
      <c r="E805" s="268">
        <v>3.4756776471150399E-3</v>
      </c>
      <c r="F805" s="268">
        <v>1.78165033458515E-3</v>
      </c>
      <c r="G805" s="268">
        <v>3.2536815728095299E-3</v>
      </c>
      <c r="H805" s="265">
        <v>1.5010997580573999E-3</v>
      </c>
      <c r="I805" s="265">
        <v>1.6839468526907101E-3</v>
      </c>
      <c r="J805" s="266">
        <v>1.49888620865842E-3</v>
      </c>
      <c r="L805" s="12"/>
      <c r="M805" s="12"/>
      <c r="N805" s="12"/>
      <c r="O805" s="12"/>
      <c r="P805" s="12"/>
      <c r="Q805" s="12"/>
      <c r="R805" s="12"/>
      <c r="S805" s="12"/>
      <c r="T805" s="12"/>
      <c r="U805" s="12"/>
      <c r="V805" s="12"/>
      <c r="W805" s="12"/>
    </row>
    <row r="806" spans="1:23">
      <c r="A806" s="54" t="s">
        <v>423</v>
      </c>
      <c r="B806" s="267">
        <v>3.2998482353478898E-3</v>
      </c>
      <c r="C806" s="268"/>
      <c r="D806" s="268">
        <v>3.21872091476547E-3</v>
      </c>
      <c r="E806" s="268">
        <v>3.2995182325677398E-3</v>
      </c>
      <c r="F806" s="268">
        <v>1.85970940549474E-3</v>
      </c>
      <c r="G806" s="268">
        <v>3.19125141918879E-3</v>
      </c>
      <c r="H806" s="265">
        <v>1.35186954803188E-3</v>
      </c>
      <c r="I806" s="265">
        <v>1.5220056662893799E-3</v>
      </c>
      <c r="J806" s="266">
        <v>1.34578386167267E-3</v>
      </c>
      <c r="L806" s="12"/>
      <c r="M806" s="12"/>
      <c r="N806" s="12"/>
      <c r="O806" s="12"/>
      <c r="P806" s="12"/>
      <c r="Q806" s="12"/>
      <c r="R806" s="12"/>
      <c r="S806" s="12"/>
      <c r="T806" s="12"/>
      <c r="U806" s="12"/>
      <c r="V806" s="12"/>
      <c r="W806" s="12"/>
    </row>
    <row r="807" spans="1:23">
      <c r="A807" s="54" t="s">
        <v>422</v>
      </c>
      <c r="B807" s="267">
        <v>3.2415471215672602E-3</v>
      </c>
      <c r="C807" s="268"/>
      <c r="D807" s="268">
        <v>2.9124409277020199E-3</v>
      </c>
      <c r="E807" s="268">
        <v>3.2077898010373601E-3</v>
      </c>
      <c r="F807" s="268">
        <v>2.74646494577572E-3</v>
      </c>
      <c r="G807" s="268">
        <v>3.3919627506845199E-3</v>
      </c>
      <c r="H807" s="265">
        <v>1.2341862770790799E-3</v>
      </c>
      <c r="I807" s="265">
        <v>1.4183515012189301E-3</v>
      </c>
      <c r="J807" s="266">
        <v>1.2256802825933201E-3</v>
      </c>
      <c r="L807" s="12"/>
      <c r="M807" s="12"/>
      <c r="N807" s="12"/>
      <c r="O807" s="12"/>
      <c r="P807" s="12"/>
      <c r="Q807" s="12"/>
      <c r="R807" s="12"/>
      <c r="S807" s="12"/>
      <c r="T807" s="12"/>
      <c r="U807" s="12"/>
      <c r="V807" s="12"/>
      <c r="W807" s="12"/>
    </row>
    <row r="808" spans="1:23">
      <c r="A808" s="54" t="s">
        <v>421</v>
      </c>
      <c r="B808" s="267">
        <v>3.1925581368076098E-3</v>
      </c>
      <c r="C808" s="268"/>
      <c r="D808" s="268">
        <v>3.0366524207665799E-3</v>
      </c>
      <c r="E808" s="268">
        <v>3.0478655157526601E-3</v>
      </c>
      <c r="F808" s="268">
        <v>2.4676360051609099E-3</v>
      </c>
      <c r="G808" s="268">
        <v>3.4813317404802399E-3</v>
      </c>
      <c r="H808" s="265">
        <v>1.2064142766908901E-3</v>
      </c>
      <c r="I808" s="265">
        <v>1.30254261389568E-3</v>
      </c>
      <c r="J808" s="266">
        <v>1.19337889110372E-3</v>
      </c>
      <c r="L808" s="12"/>
      <c r="M808" s="12"/>
      <c r="N808" s="12"/>
      <c r="O808" s="12"/>
      <c r="P808" s="12"/>
      <c r="Q808" s="12"/>
      <c r="R808" s="12"/>
      <c r="S808" s="12"/>
      <c r="T808" s="12"/>
      <c r="U808" s="12"/>
      <c r="V808" s="12"/>
      <c r="W808" s="12"/>
    </row>
    <row r="809" spans="1:23">
      <c r="A809" s="54" t="s">
        <v>420</v>
      </c>
      <c r="B809" s="267">
        <v>3.1383559651645501E-3</v>
      </c>
      <c r="C809" s="268"/>
      <c r="D809" s="268">
        <v>2.8032757735836399E-3</v>
      </c>
      <c r="E809" s="268">
        <v>2.92802607756819E-3</v>
      </c>
      <c r="F809" s="268">
        <v>2.7981874761716999E-3</v>
      </c>
      <c r="G809" s="268">
        <v>3.3972786004985299E-3</v>
      </c>
      <c r="H809" s="265">
        <v>1.1108382748095801E-3</v>
      </c>
      <c r="I809" s="265">
        <v>1.2660418768054901E-3</v>
      </c>
      <c r="J809" s="266">
        <v>1.0950513794820301E-3</v>
      </c>
      <c r="L809" s="12"/>
      <c r="M809" s="12"/>
      <c r="N809" s="12"/>
      <c r="O809" s="12"/>
      <c r="P809" s="12"/>
      <c r="Q809" s="12"/>
      <c r="R809" s="12"/>
      <c r="S809" s="12"/>
      <c r="T809" s="12"/>
      <c r="U809" s="12"/>
      <c r="V809" s="12"/>
      <c r="W809" s="12"/>
    </row>
    <row r="810" spans="1:23">
      <c r="A810" s="54" t="s">
        <v>419</v>
      </c>
      <c r="B810" s="267">
        <v>3.0903651253525199E-3</v>
      </c>
      <c r="C810" s="268"/>
      <c r="D810" s="268">
        <v>2.9936717793060102E-3</v>
      </c>
      <c r="E810" s="268">
        <v>2.7925684515278599E-3</v>
      </c>
      <c r="F810" s="268">
        <v>2.5082223214506101E-3</v>
      </c>
      <c r="G810" s="268">
        <v>3.3265188141876302E-3</v>
      </c>
      <c r="H810" s="265">
        <v>1.0315784284626801E-3</v>
      </c>
      <c r="I810" s="265">
        <v>1.16217172547612E-3</v>
      </c>
      <c r="J810" s="266">
        <v>1.01343405017598E-3</v>
      </c>
      <c r="L810" s="12"/>
      <c r="M810" s="12"/>
      <c r="N810" s="12"/>
      <c r="O810" s="12"/>
      <c r="P810" s="12"/>
      <c r="Q810" s="12"/>
      <c r="R810" s="12"/>
      <c r="S810" s="12"/>
      <c r="T810" s="12"/>
      <c r="U810" s="12"/>
      <c r="V810" s="12"/>
      <c r="W810" s="12"/>
    </row>
    <row r="811" spans="1:23">
      <c r="A811" s="54" t="s">
        <v>418</v>
      </c>
      <c r="B811" s="267">
        <v>3.1574015531271801E-3</v>
      </c>
      <c r="C811" s="268"/>
      <c r="D811" s="268">
        <v>2.7319699515313501E-3</v>
      </c>
      <c r="E811" s="268">
        <v>3.0007482413746699E-3</v>
      </c>
      <c r="F811" s="268">
        <v>2.2974019529754001E-3</v>
      </c>
      <c r="G811" s="268">
        <v>3.896948680857E-3</v>
      </c>
      <c r="H811" s="265">
        <v>9.6898231281172201E-4</v>
      </c>
      <c r="I811" s="265">
        <v>1.5020114202591299E-3</v>
      </c>
      <c r="J811" s="266">
        <v>9.4777232262061202E-4</v>
      </c>
      <c r="L811" s="12"/>
      <c r="M811" s="12"/>
      <c r="N811" s="12"/>
      <c r="O811" s="12"/>
      <c r="P811" s="12"/>
      <c r="Q811" s="12"/>
      <c r="R811" s="12"/>
      <c r="S811" s="12"/>
      <c r="T811" s="12"/>
      <c r="U811" s="12"/>
      <c r="V811" s="12"/>
      <c r="W811" s="12"/>
    </row>
    <row r="812" spans="1:23">
      <c r="A812" s="54" t="s">
        <v>417</v>
      </c>
      <c r="B812" s="267">
        <v>3.1117695910649499E-3</v>
      </c>
      <c r="C812" s="268"/>
      <c r="D812" s="268">
        <v>2.5532345853836501E-3</v>
      </c>
      <c r="E812" s="268">
        <v>3.0617686078143799E-3</v>
      </c>
      <c r="F812" s="268">
        <v>2.2319790473835301E-3</v>
      </c>
      <c r="G812" s="268">
        <v>3.7981620390073502E-3</v>
      </c>
      <c r="H812" s="265">
        <v>9.34011232507908E-4</v>
      </c>
      <c r="I812" s="265">
        <v>1.3717960544971199E-3</v>
      </c>
      <c r="J812" s="266">
        <v>9.1206298879185097E-4</v>
      </c>
      <c r="L812" s="12"/>
      <c r="M812" s="12"/>
      <c r="N812" s="12"/>
      <c r="O812" s="12"/>
      <c r="P812" s="12"/>
      <c r="Q812" s="12"/>
      <c r="R812" s="12"/>
      <c r="S812" s="12"/>
      <c r="T812" s="12"/>
      <c r="U812" s="12"/>
      <c r="V812" s="12"/>
      <c r="W812" s="12"/>
    </row>
    <row r="813" spans="1:23">
      <c r="A813" s="54" t="s">
        <v>416</v>
      </c>
      <c r="B813" s="267">
        <v>3.2884188348005698E-3</v>
      </c>
      <c r="C813" s="268"/>
      <c r="D813" s="268">
        <v>2.4076464705518399E-3</v>
      </c>
      <c r="E813" s="268">
        <v>2.9889808054602298E-3</v>
      </c>
      <c r="F813" s="268">
        <v>2.22201470402268E-3</v>
      </c>
      <c r="G813" s="268">
        <v>3.68954529266266E-3</v>
      </c>
      <c r="H813" s="265">
        <v>1.02841517141585E-3</v>
      </c>
      <c r="I813" s="265">
        <v>1.2630266824194001E-3</v>
      </c>
      <c r="J813" s="266">
        <v>1.0081100503051099E-3</v>
      </c>
      <c r="L813" s="12"/>
      <c r="M813" s="12"/>
      <c r="N813" s="12"/>
      <c r="O813" s="12"/>
      <c r="P813" s="12"/>
      <c r="Q813" s="12"/>
      <c r="R813" s="12"/>
      <c r="S813" s="12"/>
      <c r="T813" s="12"/>
      <c r="U813" s="12"/>
      <c r="V813" s="12"/>
      <c r="W813" s="12"/>
    </row>
    <row r="814" spans="1:23">
      <c r="A814" s="54" t="s">
        <v>415</v>
      </c>
      <c r="B814" s="267">
        <v>3.22270335165475E-3</v>
      </c>
      <c r="C814" s="268"/>
      <c r="D814" s="268">
        <v>2.3277220822560201E-3</v>
      </c>
      <c r="E814" s="268">
        <v>2.8454544863102198E-3</v>
      </c>
      <c r="F814" s="268">
        <v>2.1761454976587601E-3</v>
      </c>
      <c r="G814" s="268">
        <v>3.6332344682083102E-3</v>
      </c>
      <c r="H814" s="265">
        <v>1.00870097134504E-3</v>
      </c>
      <c r="I814" s="265">
        <v>1.23620838957962E-3</v>
      </c>
      <c r="J814" s="266">
        <v>9.8380043114595396E-4</v>
      </c>
      <c r="L814" s="12"/>
      <c r="M814" s="12"/>
      <c r="N814" s="12"/>
      <c r="O814" s="12"/>
      <c r="P814" s="12"/>
      <c r="Q814" s="12"/>
      <c r="R814" s="12"/>
      <c r="S814" s="12"/>
      <c r="T814" s="12"/>
      <c r="U814" s="12"/>
      <c r="V814" s="12"/>
      <c r="W814" s="12"/>
    </row>
    <row r="815" spans="1:23">
      <c r="A815" s="54" t="s">
        <v>414</v>
      </c>
      <c r="B815" s="267">
        <v>3.3630720063267902E-3</v>
      </c>
      <c r="C815" s="268"/>
      <c r="D815" s="268">
        <v>2.1930163883216698E-3</v>
      </c>
      <c r="E815" s="268">
        <v>2.7571558858549201E-3</v>
      </c>
      <c r="F815" s="268">
        <v>2.1168972725743298E-3</v>
      </c>
      <c r="G815" s="268">
        <v>3.5298731335404602E-3</v>
      </c>
      <c r="H815" s="265">
        <v>9.5181841018844701E-4</v>
      </c>
      <c r="I815" s="265">
        <v>1.2860009968922901E-3</v>
      </c>
      <c r="J815" s="266">
        <v>9.2504759192766804E-4</v>
      </c>
      <c r="L815" s="12"/>
      <c r="M815" s="12"/>
      <c r="N815" s="12"/>
      <c r="O815" s="12"/>
      <c r="P815" s="12"/>
      <c r="Q815" s="12"/>
      <c r="R815" s="12"/>
      <c r="S815" s="12"/>
      <c r="T815" s="12"/>
      <c r="U815" s="12"/>
      <c r="V815" s="12"/>
      <c r="W815" s="12"/>
    </row>
    <row r="816" spans="1:23">
      <c r="A816" s="54" t="s">
        <v>413</v>
      </c>
      <c r="B816" s="267">
        <v>3.2954574690510301E-3</v>
      </c>
      <c r="C816" s="268"/>
      <c r="D816" s="268">
        <v>2.44182561939209E-3</v>
      </c>
      <c r="E816" s="268">
        <v>2.7053198933253701E-3</v>
      </c>
      <c r="F816" s="268">
        <v>1.9414182381620299E-3</v>
      </c>
      <c r="G816" s="268">
        <v>3.4356040973736401E-3</v>
      </c>
      <c r="H816" s="265">
        <v>9.2250948306389397E-4</v>
      </c>
      <c r="I816" s="265">
        <v>1.19667325797124E-3</v>
      </c>
      <c r="J816" s="266">
        <v>8.95782501222717E-4</v>
      </c>
      <c r="L816" s="12"/>
      <c r="M816" s="12"/>
      <c r="N816" s="12"/>
      <c r="O816" s="12"/>
      <c r="P816" s="12"/>
      <c r="Q816" s="12"/>
      <c r="R816" s="12"/>
      <c r="S816" s="12"/>
      <c r="T816" s="12"/>
      <c r="U816" s="12"/>
      <c r="V816" s="12"/>
      <c r="W816" s="12"/>
    </row>
    <row r="817" spans="1:23">
      <c r="A817" s="54" t="s">
        <v>412</v>
      </c>
      <c r="B817" s="267">
        <v>3.5297434264125599E-3</v>
      </c>
      <c r="C817" s="268"/>
      <c r="D817" s="268">
        <v>2.6772315402808799E-3</v>
      </c>
      <c r="E817" s="268">
        <v>2.76929850391085E-3</v>
      </c>
      <c r="F817" s="268">
        <v>2.2984341952541599E-3</v>
      </c>
      <c r="G817" s="268">
        <v>3.3743281396262799E-3</v>
      </c>
      <c r="H817" s="265">
        <v>9.9119373505645301E-4</v>
      </c>
      <c r="I817" s="265">
        <v>1.2732292153869399E-3</v>
      </c>
      <c r="J817" s="266">
        <v>9.6632184768752902E-4</v>
      </c>
      <c r="L817" s="12"/>
      <c r="M817" s="12"/>
      <c r="N817" s="12"/>
      <c r="O817" s="12"/>
      <c r="P817" s="12"/>
      <c r="Q817" s="12"/>
      <c r="R817" s="12"/>
      <c r="S817" s="12"/>
      <c r="T817" s="12"/>
      <c r="U817" s="12"/>
      <c r="V817" s="12"/>
      <c r="W817" s="12"/>
    </row>
    <row r="818" spans="1:23">
      <c r="A818" s="54" t="s">
        <v>411</v>
      </c>
      <c r="B818" s="267">
        <v>3.4379994191984001E-3</v>
      </c>
      <c r="C818" s="268"/>
      <c r="D818" s="268">
        <v>3.0866596878728202E-3</v>
      </c>
      <c r="E818" s="268">
        <v>2.66108796375405E-3</v>
      </c>
      <c r="F818" s="268">
        <v>3.7191756446890798E-3</v>
      </c>
      <c r="G818" s="268">
        <v>3.2929025371607498E-3</v>
      </c>
      <c r="H818" s="265">
        <v>9.6385140232040404E-4</v>
      </c>
      <c r="I818" s="265">
        <v>1.1736813636058199E-3</v>
      </c>
      <c r="J818" s="266">
        <v>9.3896455018630703E-4</v>
      </c>
      <c r="L818" s="12"/>
      <c r="M818" s="12"/>
      <c r="N818" s="12"/>
      <c r="O818" s="12"/>
      <c r="P818" s="12"/>
      <c r="Q818" s="12"/>
      <c r="R818" s="12"/>
      <c r="S818" s="12"/>
      <c r="T818" s="12"/>
      <c r="U818" s="12"/>
      <c r="V818" s="12"/>
      <c r="W818" s="12"/>
    </row>
    <row r="819" spans="1:23">
      <c r="A819" s="54" t="s">
        <v>410</v>
      </c>
      <c r="B819" s="267">
        <v>3.44067885678092E-3</v>
      </c>
      <c r="C819" s="268"/>
      <c r="D819" s="268">
        <v>3.1847949457001899E-3</v>
      </c>
      <c r="E819" s="268">
        <v>2.5972712047506899E-3</v>
      </c>
      <c r="F819" s="268">
        <v>3.2585549276251602E-3</v>
      </c>
      <c r="G819" s="268">
        <v>3.2225592661616802E-3</v>
      </c>
      <c r="H819" s="265">
        <v>9.3048998556201704E-4</v>
      </c>
      <c r="I819" s="265">
        <v>1.08676489497849E-3</v>
      </c>
      <c r="J819" s="266">
        <v>9.0335697505151199E-4</v>
      </c>
      <c r="L819" s="12"/>
      <c r="M819" s="12"/>
      <c r="N819" s="12"/>
      <c r="O819" s="12"/>
      <c r="P819" s="12"/>
      <c r="Q819" s="12"/>
      <c r="R819" s="12"/>
      <c r="S819" s="12"/>
      <c r="T819" s="12"/>
      <c r="U819" s="12"/>
      <c r="V819" s="12"/>
      <c r="W819" s="12"/>
    </row>
    <row r="820" spans="1:23">
      <c r="A820" s="54" t="s">
        <v>409</v>
      </c>
      <c r="B820" s="267">
        <v>3.3520430031976798E-3</v>
      </c>
      <c r="C820" s="268"/>
      <c r="D820" s="268">
        <v>3.01752414309637E-3</v>
      </c>
      <c r="E820" s="268">
        <v>3.0496612311816801E-3</v>
      </c>
      <c r="F820" s="268">
        <v>3.3009319284167901E-3</v>
      </c>
      <c r="G820" s="268">
        <v>3.21770420827645E-3</v>
      </c>
      <c r="H820" s="265">
        <v>9.2307447963233295E-4</v>
      </c>
      <c r="I820" s="265">
        <v>1.36785547603531E-3</v>
      </c>
      <c r="J820" s="266">
        <v>8.96103026726787E-4</v>
      </c>
      <c r="L820" s="12"/>
      <c r="M820" s="12"/>
      <c r="N820" s="12"/>
      <c r="O820" s="12"/>
      <c r="P820" s="12"/>
      <c r="Q820" s="12"/>
      <c r="R820" s="12"/>
      <c r="S820" s="12"/>
      <c r="T820" s="12"/>
      <c r="U820" s="12"/>
      <c r="V820" s="12"/>
      <c r="W820" s="12"/>
    </row>
    <row r="821" spans="1:23">
      <c r="A821" s="54" t="s">
        <v>408</v>
      </c>
      <c r="B821" s="267">
        <v>3.3961247230398701E-3</v>
      </c>
      <c r="C821" s="268"/>
      <c r="D821" s="268">
        <v>2.7613851706942598E-3</v>
      </c>
      <c r="E821" s="268">
        <v>2.9031665870839201E-3</v>
      </c>
      <c r="F821" s="268">
        <v>3.2336657725744798E-3</v>
      </c>
      <c r="G821" s="268">
        <v>3.4672745144698198E-3</v>
      </c>
      <c r="H821" s="265">
        <v>8.78833152699341E-4</v>
      </c>
      <c r="I821" s="265">
        <v>1.26543746097144E-3</v>
      </c>
      <c r="J821" s="266">
        <v>8.5076594601501401E-4</v>
      </c>
      <c r="L821" s="12"/>
      <c r="M821" s="12"/>
      <c r="N821" s="12"/>
      <c r="O821" s="12"/>
      <c r="P821" s="12"/>
      <c r="Q821" s="12"/>
      <c r="R821" s="12"/>
      <c r="S821" s="12"/>
      <c r="T821" s="12"/>
      <c r="U821" s="12"/>
      <c r="V821" s="12"/>
      <c r="W821" s="12"/>
    </row>
    <row r="822" spans="1:23">
      <c r="A822" s="54" t="s">
        <v>407</v>
      </c>
      <c r="B822" s="267">
        <v>4.0622257156414003E-3</v>
      </c>
      <c r="C822" s="268"/>
      <c r="D822" s="268">
        <v>2.8107223118586399E-3</v>
      </c>
      <c r="E822" s="268">
        <v>2.8314409703601101E-3</v>
      </c>
      <c r="F822" s="268">
        <v>3.1310805720292699E-3</v>
      </c>
      <c r="G822" s="268">
        <v>3.42656006579861E-3</v>
      </c>
      <c r="H822" s="265">
        <v>9.2398548076606704E-4</v>
      </c>
      <c r="I822" s="265">
        <v>1.15663558333659E-3</v>
      </c>
      <c r="J822" s="266">
        <v>8.9612402949942503E-4</v>
      </c>
      <c r="L822" s="12"/>
      <c r="M822" s="12"/>
      <c r="N822" s="12"/>
      <c r="O822" s="12"/>
      <c r="P822" s="12"/>
      <c r="Q822" s="12"/>
      <c r="R822" s="12"/>
      <c r="S822" s="12"/>
      <c r="T822" s="12"/>
      <c r="U822" s="12"/>
      <c r="V822" s="12"/>
      <c r="W822" s="12"/>
    </row>
    <row r="823" spans="1:23">
      <c r="A823" s="54" t="s">
        <v>406</v>
      </c>
      <c r="B823" s="267">
        <v>4.1936466601059002E-3</v>
      </c>
      <c r="C823" s="268"/>
      <c r="D823" s="268">
        <v>3.64917378471427E-3</v>
      </c>
      <c r="E823" s="268">
        <v>2.7073474295202901E-3</v>
      </c>
      <c r="F823" s="268">
        <v>2.7887558970048601E-3</v>
      </c>
      <c r="G823" s="268">
        <v>3.3540190672636501E-3</v>
      </c>
      <c r="H823" s="265">
        <v>1.03494494579958E-3</v>
      </c>
      <c r="I823" s="265">
        <v>1.51144225202211E-3</v>
      </c>
      <c r="J823" s="266">
        <v>1.0145910737915499E-3</v>
      </c>
      <c r="L823" s="12"/>
      <c r="M823" s="12"/>
      <c r="N823" s="12"/>
      <c r="O823" s="12"/>
      <c r="P823" s="12"/>
      <c r="Q823" s="12"/>
      <c r="R823" s="12"/>
      <c r="S823" s="12"/>
      <c r="T823" s="12"/>
      <c r="U823" s="12"/>
      <c r="V823" s="12"/>
      <c r="W823" s="12"/>
    </row>
    <row r="824" spans="1:23">
      <c r="A824" s="54" t="s">
        <v>405</v>
      </c>
      <c r="B824" s="267">
        <v>4.1005732140849101E-3</v>
      </c>
      <c r="C824" s="268"/>
      <c r="D824" s="268">
        <v>3.2622827485347802E-3</v>
      </c>
      <c r="E824" s="268">
        <v>2.9054367354908899E-3</v>
      </c>
      <c r="F824" s="268">
        <v>2.94032836703222E-3</v>
      </c>
      <c r="G824" s="268">
        <v>3.3266267482419498E-3</v>
      </c>
      <c r="H824" s="265">
        <v>1.3279884220406899E-3</v>
      </c>
      <c r="I824" s="265">
        <v>1.5664724042494501E-3</v>
      </c>
      <c r="J824" s="266">
        <v>1.30728876760558E-3</v>
      </c>
      <c r="L824" s="12"/>
      <c r="M824" s="12"/>
      <c r="N824" s="12"/>
      <c r="O824" s="12"/>
      <c r="P824" s="12"/>
      <c r="Q824" s="12"/>
      <c r="R824" s="12"/>
      <c r="S824" s="12"/>
      <c r="T824" s="12"/>
      <c r="U824" s="12"/>
      <c r="V824" s="12"/>
      <c r="W824" s="12"/>
    </row>
    <row r="825" spans="1:23">
      <c r="A825" s="54" t="s">
        <v>404</v>
      </c>
      <c r="B825" s="267">
        <v>4.0334980560186497E-3</v>
      </c>
      <c r="C825" s="268"/>
      <c r="D825" s="268">
        <v>2.9642803175731502E-3</v>
      </c>
      <c r="E825" s="268">
        <v>2.7981395063441101E-3</v>
      </c>
      <c r="F825" s="268">
        <v>5.5409971149110396E-3</v>
      </c>
      <c r="G825" s="268">
        <v>3.2563997147052499E-3</v>
      </c>
      <c r="H825" s="265">
        <v>1.2108349782199599E-3</v>
      </c>
      <c r="I825" s="265">
        <v>1.44443217538773E-3</v>
      </c>
      <c r="J825" s="266">
        <v>1.1890076311329499E-3</v>
      </c>
      <c r="L825" s="12"/>
      <c r="M825" s="12"/>
      <c r="N825" s="12"/>
      <c r="O825" s="12"/>
      <c r="P825" s="12"/>
      <c r="Q825" s="12"/>
      <c r="R825" s="12"/>
      <c r="S825" s="12"/>
      <c r="T825" s="12"/>
      <c r="U825" s="12"/>
      <c r="V825" s="12"/>
      <c r="W825" s="12"/>
    </row>
    <row r="826" spans="1:23">
      <c r="A826" s="54" t="s">
        <v>403</v>
      </c>
      <c r="B826" s="267">
        <v>4.04452524151177E-3</v>
      </c>
      <c r="C826" s="268"/>
      <c r="D826" s="268">
        <v>2.70944114086334E-3</v>
      </c>
      <c r="E826" s="268">
        <v>2.6777608841604202E-3</v>
      </c>
      <c r="F826" s="268">
        <v>4.8178869639784998E-3</v>
      </c>
      <c r="G826" s="268">
        <v>3.3665649921758101E-3</v>
      </c>
      <c r="H826" s="265">
        <v>1.1183741521706501E-3</v>
      </c>
      <c r="I826" s="265">
        <v>1.45150959361106E-3</v>
      </c>
      <c r="J826" s="266">
        <v>1.0954670726717401E-3</v>
      </c>
      <c r="L826" s="12"/>
      <c r="M826" s="12"/>
      <c r="N826" s="12"/>
      <c r="O826" s="12"/>
      <c r="P826" s="12"/>
      <c r="Q826" s="12"/>
      <c r="R826" s="12"/>
      <c r="S826" s="12"/>
      <c r="T826" s="12"/>
      <c r="U826" s="12"/>
      <c r="V826" s="12"/>
      <c r="W826" s="12"/>
    </row>
    <row r="827" spans="1:23">
      <c r="A827" s="54" t="s">
        <v>402</v>
      </c>
      <c r="B827" s="267">
        <v>3.8708477826872598E-3</v>
      </c>
      <c r="C827" s="268"/>
      <c r="D827" s="268">
        <v>2.5001110769370199E-3</v>
      </c>
      <c r="E827" s="268">
        <v>2.5984928577251799E-3</v>
      </c>
      <c r="F827" s="268">
        <v>4.3785560985434803E-3</v>
      </c>
      <c r="G827" s="268">
        <v>3.2878206369760499E-3</v>
      </c>
      <c r="H827" s="265">
        <v>1.19012964373117E-3</v>
      </c>
      <c r="I827" s="265">
        <v>1.3241095404287299E-3</v>
      </c>
      <c r="J827" s="266">
        <v>1.16955655620595E-3</v>
      </c>
      <c r="L827" s="12"/>
      <c r="M827" s="12"/>
      <c r="N827" s="12"/>
      <c r="O827" s="12"/>
      <c r="P827" s="12"/>
      <c r="Q827" s="12"/>
      <c r="R827" s="12"/>
      <c r="S827" s="12"/>
      <c r="T827" s="12"/>
      <c r="U827" s="12"/>
      <c r="V827" s="12"/>
      <c r="W827" s="12"/>
    </row>
    <row r="828" spans="1:23">
      <c r="A828" s="54" t="s">
        <v>401</v>
      </c>
      <c r="B828" s="267">
        <v>3.8059058245726901E-3</v>
      </c>
      <c r="C828" s="268"/>
      <c r="D828" s="268">
        <v>2.3519067438060501E-3</v>
      </c>
      <c r="E828" s="268">
        <v>2.5715684796817498E-3</v>
      </c>
      <c r="F828" s="268">
        <v>4.0214072031591903E-3</v>
      </c>
      <c r="G828" s="268">
        <v>3.2260205563716302E-3</v>
      </c>
      <c r="H828" s="265">
        <v>1.1679643592697501E-3</v>
      </c>
      <c r="I828" s="265">
        <v>1.2724108346580301E-3</v>
      </c>
      <c r="J828" s="266">
        <v>1.14454875788301E-3</v>
      </c>
      <c r="L828" s="12"/>
      <c r="M828" s="12"/>
      <c r="N828" s="12"/>
      <c r="O828" s="12"/>
      <c r="P828" s="12"/>
      <c r="Q828" s="12"/>
      <c r="R828" s="12"/>
      <c r="S828" s="12"/>
      <c r="T828" s="12"/>
      <c r="U828" s="12"/>
      <c r="V828" s="12"/>
      <c r="W828" s="12"/>
    </row>
    <row r="829" spans="1:23">
      <c r="A829" s="54" t="s">
        <v>400</v>
      </c>
      <c r="B829" s="267">
        <v>3.6766905895537802E-3</v>
      </c>
      <c r="C829" s="268"/>
      <c r="D829" s="268">
        <v>2.2446021190223602E-3</v>
      </c>
      <c r="E829" s="268">
        <v>2.5451351199470801E-3</v>
      </c>
      <c r="F829" s="268">
        <v>4.2605938004662202E-3</v>
      </c>
      <c r="G829" s="268">
        <v>3.1604583414691001E-3</v>
      </c>
      <c r="H829" s="265">
        <v>1.19952773193071E-3</v>
      </c>
      <c r="I829" s="265">
        <v>1.1774646585988801E-3</v>
      </c>
      <c r="J829" s="266">
        <v>1.1788320312717899E-3</v>
      </c>
      <c r="L829" s="12"/>
      <c r="M829" s="12"/>
      <c r="N829" s="12"/>
      <c r="O829" s="12"/>
      <c r="P829" s="12"/>
      <c r="Q829" s="12"/>
      <c r="R829" s="12"/>
      <c r="S829" s="12"/>
      <c r="T829" s="12"/>
      <c r="U829" s="12"/>
      <c r="V829" s="12"/>
      <c r="W829" s="12"/>
    </row>
    <row r="830" spans="1:23">
      <c r="A830" s="54" t="s">
        <v>399</v>
      </c>
      <c r="B830" s="267">
        <v>3.7842371982675202E-3</v>
      </c>
      <c r="C830" s="268"/>
      <c r="D830" s="268">
        <v>2.5362994826881899E-3</v>
      </c>
      <c r="E830" s="268">
        <v>2.5628041291101702E-3</v>
      </c>
      <c r="F830" s="268">
        <v>3.7036347826006799E-3</v>
      </c>
      <c r="G830" s="268">
        <v>3.1024276252873901E-3</v>
      </c>
      <c r="H830" s="265">
        <v>1.2536887301884E-3</v>
      </c>
      <c r="I830" s="265">
        <v>1.2069667272171401E-3</v>
      </c>
      <c r="J830" s="266">
        <v>1.2375232670163701E-3</v>
      </c>
      <c r="L830" s="12"/>
      <c r="M830" s="12"/>
      <c r="N830" s="12"/>
      <c r="O830" s="12"/>
      <c r="P830" s="12"/>
      <c r="Q830" s="12"/>
      <c r="R830" s="12"/>
      <c r="S830" s="12"/>
      <c r="T830" s="12"/>
      <c r="U830" s="12"/>
      <c r="V830" s="12"/>
      <c r="W830" s="12"/>
    </row>
    <row r="831" spans="1:23">
      <c r="A831" s="54" t="s">
        <v>398</v>
      </c>
      <c r="B831" s="267">
        <v>3.8616040942917201E-3</v>
      </c>
      <c r="C831" s="268"/>
      <c r="D831" s="268">
        <v>2.6052676216004999E-3</v>
      </c>
      <c r="E831" s="268">
        <v>2.6778014530658301E-3</v>
      </c>
      <c r="F831" s="268">
        <v>3.3235736972987099E-3</v>
      </c>
      <c r="G831" s="268">
        <v>3.1048409430176199E-3</v>
      </c>
      <c r="H831" s="265">
        <v>1.16867211833728E-3</v>
      </c>
      <c r="I831" s="265">
        <v>1.10562115792246E-3</v>
      </c>
      <c r="J831" s="266">
        <v>1.15029872000438E-3</v>
      </c>
      <c r="L831" s="12"/>
      <c r="M831" s="12"/>
      <c r="N831" s="12"/>
      <c r="O831" s="12"/>
      <c r="P831" s="12"/>
      <c r="Q831" s="12"/>
      <c r="R831" s="12"/>
      <c r="S831" s="12"/>
      <c r="T831" s="12"/>
      <c r="U831" s="12"/>
      <c r="V831" s="12"/>
      <c r="W831" s="12"/>
    </row>
    <row r="832" spans="1:23">
      <c r="A832" s="54" t="s">
        <v>397</v>
      </c>
      <c r="B832" s="267">
        <v>3.7302657729765898E-3</v>
      </c>
      <c r="C832" s="268"/>
      <c r="D832" s="268">
        <v>2.4708049072012599E-3</v>
      </c>
      <c r="E832" s="268">
        <v>2.5947251192932198E-3</v>
      </c>
      <c r="F832" s="268">
        <v>2.9527258368352602E-3</v>
      </c>
      <c r="G832" s="268">
        <v>3.0482765900677299E-3</v>
      </c>
      <c r="H832" s="265">
        <v>1.3629504107972501E-3</v>
      </c>
      <c r="I832" s="265">
        <v>1.07797448729991E-3</v>
      </c>
      <c r="J832" s="266">
        <v>1.3518934646177499E-3</v>
      </c>
      <c r="L832" s="12"/>
      <c r="M832" s="12"/>
      <c r="N832" s="12"/>
      <c r="O832" s="12"/>
      <c r="P832" s="12"/>
      <c r="Q832" s="12"/>
      <c r="R832" s="12"/>
      <c r="S832" s="12"/>
      <c r="T832" s="12"/>
      <c r="U832" s="12"/>
      <c r="V832" s="12"/>
      <c r="W832" s="12"/>
    </row>
    <row r="833" spans="1:23">
      <c r="A833" s="54" t="s">
        <v>396</v>
      </c>
      <c r="B833" s="267">
        <v>3.9111985798672101E-3</v>
      </c>
      <c r="C833" s="268"/>
      <c r="D833" s="268">
        <v>2.3511995007531E-3</v>
      </c>
      <c r="E833" s="268">
        <v>2.5011249036680501E-3</v>
      </c>
      <c r="F833" s="268">
        <v>4.5383815588352196E-3</v>
      </c>
      <c r="G833" s="268">
        <v>3.3180283063818602E-3</v>
      </c>
      <c r="H833" s="265">
        <v>1.2401068369097901E-3</v>
      </c>
      <c r="I833" s="265">
        <v>9.9462284843221892E-4</v>
      </c>
      <c r="J833" s="266">
        <v>1.22641545017616E-3</v>
      </c>
      <c r="L833" s="12"/>
      <c r="M833" s="12"/>
      <c r="N833" s="12"/>
      <c r="O833" s="12"/>
      <c r="P833" s="12"/>
      <c r="Q833" s="12"/>
      <c r="R833" s="12"/>
      <c r="S833" s="12"/>
      <c r="T833" s="12"/>
      <c r="U833" s="12"/>
      <c r="V833" s="12"/>
      <c r="W833" s="12"/>
    </row>
    <row r="834" spans="1:23">
      <c r="A834" s="54" t="s">
        <v>395</v>
      </c>
      <c r="B834" s="267">
        <v>3.7626507424024999E-3</v>
      </c>
      <c r="C834" s="268"/>
      <c r="D834" s="268">
        <v>2.30570189875069E-3</v>
      </c>
      <c r="E834" s="268">
        <v>2.46828962529913E-3</v>
      </c>
      <c r="F834" s="268">
        <v>4.0278838589551903E-3</v>
      </c>
      <c r="G834" s="268">
        <v>3.9365483048107901E-3</v>
      </c>
      <c r="H834" s="265">
        <v>1.1674056777024001E-3</v>
      </c>
      <c r="I834" s="265">
        <v>1.4340295160290401E-3</v>
      </c>
      <c r="J834" s="266">
        <v>1.15301896100412E-3</v>
      </c>
      <c r="L834" s="12"/>
      <c r="M834" s="12"/>
      <c r="N834" s="12"/>
      <c r="O834" s="12"/>
      <c r="P834" s="12"/>
      <c r="Q834" s="12"/>
      <c r="R834" s="12"/>
      <c r="S834" s="12"/>
      <c r="T834" s="12"/>
      <c r="U834" s="12"/>
      <c r="V834" s="12"/>
      <c r="W834" s="12"/>
    </row>
    <row r="835" spans="1:23">
      <c r="A835" s="54" t="s">
        <v>394</v>
      </c>
      <c r="B835" s="267">
        <v>3.6271845523620201E-3</v>
      </c>
      <c r="C835" s="268"/>
      <c r="D835" s="268">
        <v>2.2423814962588399E-3</v>
      </c>
      <c r="E835" s="268">
        <v>2.4131422861490802E-3</v>
      </c>
      <c r="F835" s="268">
        <v>3.8159661042494598E-3</v>
      </c>
      <c r="G835" s="268">
        <v>3.9464798550182404E-3</v>
      </c>
      <c r="H835" s="265">
        <v>1.18971205974827E-3</v>
      </c>
      <c r="I835" s="265">
        <v>1.3160714586950601E-3</v>
      </c>
      <c r="J835" s="266">
        <v>1.16960335977428E-3</v>
      </c>
      <c r="L835" s="12"/>
      <c r="M835" s="12"/>
      <c r="N835" s="12"/>
      <c r="O835" s="12"/>
      <c r="P835" s="12"/>
      <c r="Q835" s="12"/>
      <c r="R835" s="12"/>
      <c r="S835" s="12"/>
      <c r="T835" s="12"/>
      <c r="U835" s="12"/>
      <c r="V835" s="12"/>
      <c r="W835" s="12"/>
    </row>
    <row r="836" spans="1:23">
      <c r="A836" s="54" t="s">
        <v>393</v>
      </c>
      <c r="B836" s="267">
        <v>3.7978389844843998E-3</v>
      </c>
      <c r="C836" s="268"/>
      <c r="D836" s="268">
        <v>2.7208230177820599E-3</v>
      </c>
      <c r="E836" s="268">
        <v>2.3881441848954202E-3</v>
      </c>
      <c r="F836" s="268">
        <v>3.5628204980978199E-3</v>
      </c>
      <c r="G836" s="268">
        <v>4.0506310028159903E-3</v>
      </c>
      <c r="H836" s="265">
        <v>1.1457440137628699E-3</v>
      </c>
      <c r="I836" s="265">
        <v>1.22484045315856E-3</v>
      </c>
      <c r="J836" s="266">
        <v>1.1249780562340901E-3</v>
      </c>
      <c r="L836" s="12"/>
      <c r="M836" s="12"/>
      <c r="N836" s="12"/>
      <c r="O836" s="12"/>
      <c r="P836" s="12"/>
      <c r="Q836" s="12"/>
      <c r="R836" s="12"/>
      <c r="S836" s="12"/>
      <c r="T836" s="12"/>
      <c r="U836" s="12"/>
      <c r="V836" s="12"/>
      <c r="W836" s="12"/>
    </row>
    <row r="837" spans="1:23">
      <c r="A837" s="54" t="s">
        <v>392</v>
      </c>
      <c r="B837" s="267">
        <v>3.75254318564906E-3</v>
      </c>
      <c r="C837" s="268"/>
      <c r="D837" s="268">
        <v>3.0447762901347399E-3</v>
      </c>
      <c r="E837" s="268">
        <v>2.31919693204729E-3</v>
      </c>
      <c r="F837" s="268">
        <v>3.2138649586055902E-3</v>
      </c>
      <c r="G837" s="268">
        <v>3.9794299469561702E-3</v>
      </c>
      <c r="H837" s="265">
        <v>1.11082295263817E-3</v>
      </c>
      <c r="I837" s="265">
        <v>1.20393513055353E-3</v>
      </c>
      <c r="J837" s="266">
        <v>1.0866810873152899E-3</v>
      </c>
      <c r="L837" s="12"/>
      <c r="M837" s="12"/>
      <c r="N837" s="12"/>
      <c r="O837" s="12"/>
      <c r="P837" s="12"/>
      <c r="Q837" s="12"/>
      <c r="R837" s="12"/>
      <c r="S837" s="12"/>
      <c r="T837" s="12"/>
      <c r="U837" s="12"/>
      <c r="V837" s="12"/>
      <c r="W837" s="12"/>
    </row>
    <row r="838" spans="1:23">
      <c r="A838" s="54" t="s">
        <v>391</v>
      </c>
      <c r="B838" s="267">
        <v>3.8995280899517398E-3</v>
      </c>
      <c r="C838" s="268"/>
      <c r="D838" s="268">
        <v>2.7781152216273899E-3</v>
      </c>
      <c r="E838" s="268">
        <v>2.26638958381106E-3</v>
      </c>
      <c r="F838" s="268">
        <v>2.8322797764924299E-3</v>
      </c>
      <c r="G838" s="268">
        <v>3.8482056787690101E-3</v>
      </c>
      <c r="H838" s="265">
        <v>1.14532327373897E-3</v>
      </c>
      <c r="I838" s="265">
        <v>1.1606319074165101E-3</v>
      </c>
      <c r="J838" s="266">
        <v>1.125836515214E-3</v>
      </c>
      <c r="L838" s="12"/>
      <c r="M838" s="12"/>
      <c r="N838" s="12"/>
      <c r="O838" s="12"/>
      <c r="P838" s="12"/>
      <c r="Q838" s="12"/>
      <c r="R838" s="12"/>
      <c r="S838" s="12"/>
      <c r="T838" s="12"/>
      <c r="U838" s="12"/>
      <c r="V838" s="12"/>
      <c r="W838" s="12"/>
    </row>
    <row r="839" spans="1:23">
      <c r="A839" s="54" t="s">
        <v>390</v>
      </c>
      <c r="B839" s="267">
        <v>3.7918246031001701E-3</v>
      </c>
      <c r="C839" s="268"/>
      <c r="D839" s="268">
        <v>2.6254725006834298E-3</v>
      </c>
      <c r="E839" s="268">
        <v>2.2191812936664902E-3</v>
      </c>
      <c r="F839" s="268">
        <v>2.5236676521811201E-3</v>
      </c>
      <c r="G839" s="268">
        <v>3.7541160432453102E-3</v>
      </c>
      <c r="H839" s="265">
        <v>1.0871581123488201E-3</v>
      </c>
      <c r="I839" s="265">
        <v>1.0664255527296899E-3</v>
      </c>
      <c r="J839" s="266">
        <v>1.0651225892409999E-3</v>
      </c>
      <c r="L839" s="12"/>
      <c r="M839" s="12"/>
      <c r="N839" s="12"/>
      <c r="O839" s="12"/>
      <c r="P839" s="12"/>
      <c r="Q839" s="12"/>
      <c r="R839" s="12"/>
      <c r="S839" s="12"/>
      <c r="T839" s="12"/>
      <c r="U839" s="12"/>
      <c r="V839" s="12"/>
      <c r="W839" s="12"/>
    </row>
    <row r="840" spans="1:23">
      <c r="A840" s="54" t="s">
        <v>389</v>
      </c>
      <c r="B840" s="267">
        <v>3.8505196339521999E-3</v>
      </c>
      <c r="C840" s="268"/>
      <c r="D840" s="268">
        <v>2.54946374418299E-3</v>
      </c>
      <c r="E840" s="268">
        <v>2.3631755829083599E-3</v>
      </c>
      <c r="F840" s="268">
        <v>2.3242372890277599E-3</v>
      </c>
      <c r="G840" s="268">
        <v>3.6388168644366399E-3</v>
      </c>
      <c r="H840" s="265">
        <v>1.08907140248749E-3</v>
      </c>
      <c r="I840" s="265">
        <v>1.0158776143986299E-3</v>
      </c>
      <c r="J840" s="266">
        <v>1.0652802624817399E-3</v>
      </c>
      <c r="L840" s="12"/>
      <c r="M840" s="12"/>
      <c r="N840" s="12"/>
      <c r="O840" s="12"/>
      <c r="P840" s="12"/>
      <c r="Q840" s="12"/>
      <c r="R840" s="12"/>
      <c r="S840" s="12"/>
      <c r="T840" s="12"/>
      <c r="U840" s="12"/>
      <c r="V840" s="12"/>
      <c r="W840" s="12"/>
    </row>
    <row r="841" spans="1:23">
      <c r="A841" s="54" t="s">
        <v>388</v>
      </c>
      <c r="B841" s="267">
        <v>3.70646506562814E-3</v>
      </c>
      <c r="C841" s="268"/>
      <c r="D841" s="268">
        <v>2.39104850254592E-3</v>
      </c>
      <c r="E841" s="268">
        <v>2.32441983114444E-3</v>
      </c>
      <c r="F841" s="268">
        <v>2.11350623819054E-3</v>
      </c>
      <c r="G841" s="268">
        <v>3.5433432498212102E-3</v>
      </c>
      <c r="H841" s="265">
        <v>1.0184123998632499E-3</v>
      </c>
      <c r="I841" s="265">
        <v>9.5478290414328297E-4</v>
      </c>
      <c r="J841" s="266">
        <v>9.9383511392247409E-4</v>
      </c>
      <c r="L841" s="12"/>
      <c r="M841" s="12"/>
      <c r="N841" s="12"/>
      <c r="O841" s="12"/>
      <c r="P841" s="12"/>
      <c r="Q841" s="12"/>
      <c r="R841" s="12"/>
      <c r="S841" s="12"/>
      <c r="T841" s="12"/>
      <c r="U841" s="12"/>
      <c r="V841" s="12"/>
      <c r="W841" s="12"/>
    </row>
    <row r="842" spans="1:23">
      <c r="A842" s="54" t="s">
        <v>387</v>
      </c>
      <c r="B842" s="267">
        <v>3.5882130828991899E-3</v>
      </c>
      <c r="C842" s="268"/>
      <c r="D842" s="268">
        <v>2.50111182181862E-3</v>
      </c>
      <c r="E842" s="268">
        <v>2.2629775923407101E-3</v>
      </c>
      <c r="F842" s="268">
        <v>1.9422541211417E-3</v>
      </c>
      <c r="G842" s="268">
        <v>3.4494296892928602E-3</v>
      </c>
      <c r="H842" s="265">
        <v>1.10222921756722E-3</v>
      </c>
      <c r="I842" s="265">
        <v>1.2230023901691699E-3</v>
      </c>
      <c r="J842" s="266">
        <v>1.07358692652611E-3</v>
      </c>
      <c r="L842" s="12"/>
      <c r="M842" s="12"/>
      <c r="N842" s="12"/>
      <c r="O842" s="12"/>
      <c r="P842" s="12"/>
      <c r="Q842" s="12"/>
      <c r="R842" s="12"/>
      <c r="S842" s="12"/>
      <c r="T842" s="12"/>
      <c r="U842" s="12"/>
      <c r="V842" s="12"/>
      <c r="W842" s="12"/>
    </row>
    <row r="843" spans="1:23">
      <c r="A843" s="54" t="s">
        <v>386</v>
      </c>
      <c r="B843" s="267">
        <v>3.4793596770073998E-3</v>
      </c>
      <c r="C843" s="268"/>
      <c r="D843" s="268">
        <v>2.35881625442734E-3</v>
      </c>
      <c r="E843" s="268">
        <v>2.40443958714387E-3</v>
      </c>
      <c r="F843" s="268">
        <v>1.81062800775168E-3</v>
      </c>
      <c r="G843" s="268">
        <v>3.4750232341369701E-3</v>
      </c>
      <c r="H843" s="265">
        <v>1.04462905516799E-3</v>
      </c>
      <c r="I843" s="265">
        <v>1.1461339319291199E-3</v>
      </c>
      <c r="J843" s="266">
        <v>1.01538602202422E-3</v>
      </c>
      <c r="L843" s="12"/>
      <c r="M843" s="12"/>
      <c r="N843" s="12"/>
      <c r="O843" s="12"/>
      <c r="P843" s="12"/>
      <c r="Q843" s="12"/>
      <c r="R843" s="12"/>
      <c r="S843" s="12"/>
      <c r="T843" s="12"/>
      <c r="U843" s="12"/>
      <c r="V843" s="12"/>
      <c r="W843" s="12"/>
    </row>
    <row r="844" spans="1:23">
      <c r="A844" s="54" t="s">
        <v>385</v>
      </c>
      <c r="B844" s="267">
        <v>3.3841980215999698E-3</v>
      </c>
      <c r="C844" s="268"/>
      <c r="D844" s="268">
        <v>2.22615059456148E-3</v>
      </c>
      <c r="E844" s="268">
        <v>2.3338829696185098E-3</v>
      </c>
      <c r="F844" s="268">
        <v>2.2643274222990699E-3</v>
      </c>
      <c r="G844" s="268">
        <v>3.4016982980749001E-3</v>
      </c>
      <c r="H844" s="265">
        <v>1.14293043708126E-3</v>
      </c>
      <c r="I844" s="265">
        <v>1.05598513193258E-3</v>
      </c>
      <c r="J844" s="266">
        <v>1.11195672708439E-3</v>
      </c>
      <c r="L844" s="12"/>
      <c r="M844" s="12"/>
      <c r="N844" s="12"/>
      <c r="O844" s="12"/>
      <c r="P844" s="12"/>
      <c r="Q844" s="12"/>
      <c r="R844" s="12"/>
      <c r="S844" s="12"/>
      <c r="T844" s="12"/>
      <c r="U844" s="12"/>
      <c r="V844" s="12"/>
      <c r="W844" s="12"/>
    </row>
    <row r="845" spans="1:23">
      <c r="A845" s="54" t="s">
        <v>384</v>
      </c>
      <c r="B845" s="267">
        <v>3.4519477121704801E-3</v>
      </c>
      <c r="C845" s="268"/>
      <c r="D845" s="268">
        <v>2.1686342372908901E-3</v>
      </c>
      <c r="E845" s="268">
        <v>2.6126922276044902E-3</v>
      </c>
      <c r="F845" s="268">
        <v>2.06312411708758E-3</v>
      </c>
      <c r="G845" s="268">
        <v>3.5465042750733402E-3</v>
      </c>
      <c r="H845" s="265">
        <v>1.0707213842047201E-3</v>
      </c>
      <c r="I845" s="265">
        <v>1.4028905962444301E-3</v>
      </c>
      <c r="J845" s="266">
        <v>1.03913485668389E-3</v>
      </c>
      <c r="L845" s="12"/>
      <c r="M845" s="12"/>
      <c r="N845" s="12"/>
      <c r="O845" s="12"/>
      <c r="P845" s="12"/>
      <c r="Q845" s="12"/>
      <c r="R845" s="12"/>
      <c r="S845" s="12"/>
      <c r="T845" s="12"/>
      <c r="U845" s="12"/>
      <c r="V845" s="12"/>
      <c r="W845" s="12"/>
    </row>
    <row r="846" spans="1:23">
      <c r="A846" s="54" t="s">
        <v>383</v>
      </c>
      <c r="B846" s="267">
        <v>3.3741051906947101E-3</v>
      </c>
      <c r="C846" s="268"/>
      <c r="D846" s="268">
        <v>2.94179753705558E-3</v>
      </c>
      <c r="E846" s="268">
        <v>2.5183049496804899E-3</v>
      </c>
      <c r="F846" s="268">
        <v>2.0279235502667602E-3</v>
      </c>
      <c r="G846" s="268">
        <v>3.6922217356518301E-3</v>
      </c>
      <c r="H846" s="265">
        <v>1.0843914190069501E-3</v>
      </c>
      <c r="I846" s="265">
        <v>1.2788438402654501E-3</v>
      </c>
      <c r="J846" s="266">
        <v>1.05475625361599E-3</v>
      </c>
      <c r="L846" s="12"/>
      <c r="M846" s="12"/>
      <c r="N846" s="12"/>
      <c r="O846" s="12"/>
      <c r="P846" s="12"/>
      <c r="Q846" s="12"/>
      <c r="R846" s="12"/>
      <c r="S846" s="12"/>
      <c r="T846" s="12"/>
      <c r="U846" s="12"/>
      <c r="V846" s="12"/>
      <c r="W846" s="12"/>
    </row>
    <row r="847" spans="1:23">
      <c r="A847" s="54" t="s">
        <v>382</v>
      </c>
      <c r="B847" s="267">
        <v>3.5884601753410602E-3</v>
      </c>
      <c r="C847" s="268"/>
      <c r="D847" s="268">
        <v>2.78235643871407E-3</v>
      </c>
      <c r="E847" s="268">
        <v>2.6703048580287501E-3</v>
      </c>
      <c r="F847" s="268">
        <v>2.0152278135854899E-3</v>
      </c>
      <c r="G847" s="268">
        <v>3.8904719606916E-3</v>
      </c>
      <c r="H847" s="265">
        <v>1.0096071411347799E-3</v>
      </c>
      <c r="I847" s="265">
        <v>1.41163418353442E-3</v>
      </c>
      <c r="J847" s="266">
        <v>9.79564615996614E-4</v>
      </c>
      <c r="L847" s="12"/>
      <c r="M847" s="12"/>
      <c r="N847" s="12"/>
      <c r="O847" s="12"/>
      <c r="P847" s="12"/>
      <c r="Q847" s="12"/>
      <c r="R847" s="12"/>
      <c r="S847" s="12"/>
      <c r="T847" s="12"/>
      <c r="U847" s="12"/>
      <c r="V847" s="12"/>
      <c r="W847" s="12"/>
    </row>
    <row r="848" spans="1:23">
      <c r="A848" s="54" t="s">
        <v>381</v>
      </c>
      <c r="B848" s="267">
        <v>3.6917377711786501E-3</v>
      </c>
      <c r="C848" s="268"/>
      <c r="D848" s="268">
        <v>2.5638469929443299E-3</v>
      </c>
      <c r="E848" s="268">
        <v>2.6245139862616398E-3</v>
      </c>
      <c r="F848" s="268">
        <v>2.2784944290208898E-3</v>
      </c>
      <c r="G848" s="268">
        <v>3.8104284707732501E-3</v>
      </c>
      <c r="H848" s="265">
        <v>9.4809858870374805E-4</v>
      </c>
      <c r="I848" s="265">
        <v>1.37374355935766E-3</v>
      </c>
      <c r="J848" s="266">
        <v>9.1753943178445204E-4</v>
      </c>
      <c r="L848" s="12"/>
      <c r="M848" s="12"/>
      <c r="N848" s="12"/>
      <c r="O848" s="12"/>
      <c r="P848" s="12"/>
      <c r="Q848" s="12"/>
      <c r="R848" s="12"/>
      <c r="S848" s="12"/>
      <c r="T848" s="12"/>
      <c r="U848" s="12"/>
      <c r="V848" s="12"/>
      <c r="W848" s="12"/>
    </row>
    <row r="849" spans="1:23">
      <c r="A849" s="54" t="s">
        <v>380</v>
      </c>
      <c r="B849" s="267">
        <v>3.6005901441347101E-3</v>
      </c>
      <c r="C849" s="268"/>
      <c r="D849" s="268">
        <v>2.3824569749529199E-3</v>
      </c>
      <c r="E849" s="268">
        <v>2.52800780724075E-3</v>
      </c>
      <c r="F849" s="268">
        <v>2.5468874215675299E-3</v>
      </c>
      <c r="G849" s="268">
        <v>3.7827963156182101E-3</v>
      </c>
      <c r="H849" s="265">
        <v>9.0186943828420105E-4</v>
      </c>
      <c r="I849" s="265">
        <v>1.2515816973736301E-3</v>
      </c>
      <c r="J849" s="266">
        <v>8.7088856024133705E-4</v>
      </c>
      <c r="L849" s="12"/>
      <c r="M849" s="12"/>
      <c r="N849" s="12"/>
      <c r="O849" s="12"/>
      <c r="P849" s="12"/>
      <c r="Q849" s="12"/>
      <c r="R849" s="12"/>
      <c r="S849" s="12"/>
      <c r="T849" s="12"/>
      <c r="U849" s="12"/>
      <c r="V849" s="12"/>
      <c r="W849" s="12"/>
    </row>
    <row r="850" spans="1:23">
      <c r="A850" s="54" t="s">
        <v>379</v>
      </c>
      <c r="B850" s="267">
        <v>3.5403814758974798E-3</v>
      </c>
      <c r="C850" s="268"/>
      <c r="D850" s="268">
        <v>2.28083773187066E-3</v>
      </c>
      <c r="E850" s="268">
        <v>2.6641797878941501E-3</v>
      </c>
      <c r="F850" s="268">
        <v>2.2940127771303E-3</v>
      </c>
      <c r="G850" s="268">
        <v>3.6669782608969299E-3</v>
      </c>
      <c r="H850" s="265">
        <v>8.9811334717764197E-4</v>
      </c>
      <c r="I850" s="265">
        <v>1.1576196200101399E-3</v>
      </c>
      <c r="J850" s="266">
        <v>8.66141940013614E-4</v>
      </c>
      <c r="L850" s="12"/>
      <c r="M850" s="12"/>
      <c r="N850" s="12"/>
      <c r="O850" s="12"/>
      <c r="P850" s="12"/>
      <c r="Q850" s="12"/>
      <c r="R850" s="12"/>
      <c r="S850" s="12"/>
      <c r="T850" s="12"/>
      <c r="U850" s="12"/>
      <c r="V850" s="12"/>
      <c r="W850" s="12"/>
    </row>
    <row r="851" spans="1:23">
      <c r="A851" s="54" t="s">
        <v>378</v>
      </c>
      <c r="B851" s="267">
        <v>3.45732308839998E-3</v>
      </c>
      <c r="C851" s="268"/>
      <c r="D851" s="268">
        <v>2.1560321129060001E-3</v>
      </c>
      <c r="E851" s="268">
        <v>2.5599357660716802E-3</v>
      </c>
      <c r="F851" s="268">
        <v>2.0849514853715002E-3</v>
      </c>
      <c r="G851" s="268">
        <v>4.1019471368238403E-3</v>
      </c>
      <c r="H851" s="265">
        <v>8.5841181154954101E-4</v>
      </c>
      <c r="I851" s="265">
        <v>1.18054760139976E-3</v>
      </c>
      <c r="J851" s="266">
        <v>8.2691636703919604E-4</v>
      </c>
      <c r="L851" s="12"/>
      <c r="M851" s="12"/>
      <c r="N851" s="12"/>
      <c r="O851" s="12"/>
      <c r="P851" s="12"/>
      <c r="Q851" s="12"/>
      <c r="R851" s="12"/>
      <c r="S851" s="12"/>
      <c r="T851" s="12"/>
      <c r="U851" s="12"/>
      <c r="V851" s="12"/>
      <c r="W851" s="12"/>
    </row>
    <row r="852" spans="1:23">
      <c r="A852" s="54" t="s">
        <v>377</v>
      </c>
      <c r="B852" s="267">
        <v>4.0551801635345299E-3</v>
      </c>
      <c r="C852" s="268"/>
      <c r="D852" s="268">
        <v>2.4123216543962501E-3</v>
      </c>
      <c r="E852" s="268">
        <v>2.5571511759099499E-3</v>
      </c>
      <c r="F852" s="268">
        <v>1.9553311012283198E-3</v>
      </c>
      <c r="G852" s="268">
        <v>4.36294077104363E-3</v>
      </c>
      <c r="H852" s="265">
        <v>1.1947954335623299E-3</v>
      </c>
      <c r="I852" s="265">
        <v>1.6290723573097201E-3</v>
      </c>
      <c r="J852" s="266">
        <v>1.16573915805761E-3</v>
      </c>
      <c r="L852" s="12"/>
      <c r="M852" s="12"/>
      <c r="N852" s="12"/>
      <c r="O852" s="12"/>
      <c r="P852" s="12"/>
      <c r="Q852" s="12"/>
      <c r="R852" s="12"/>
      <c r="S852" s="12"/>
      <c r="T852" s="12"/>
      <c r="U852" s="12"/>
      <c r="V852" s="12"/>
      <c r="W852" s="12"/>
    </row>
    <row r="853" spans="1:23">
      <c r="A853" s="54" t="s">
        <v>376</v>
      </c>
      <c r="B853" s="267">
        <v>4.6319742246499597E-3</v>
      </c>
      <c r="C853" s="268"/>
      <c r="D853" s="268">
        <v>2.9239676043210099E-3</v>
      </c>
      <c r="E853" s="268">
        <v>2.5106214077795898E-3</v>
      </c>
      <c r="F853" s="268">
        <v>1.81663565065249E-3</v>
      </c>
      <c r="G853" s="268">
        <v>4.2023357286608701E-3</v>
      </c>
      <c r="H853" s="265">
        <v>1.1183188259142099E-3</v>
      </c>
      <c r="I853" s="265">
        <v>1.48986202601931E-3</v>
      </c>
      <c r="J853" s="266">
        <v>1.08921838294571E-3</v>
      </c>
      <c r="L853" s="12"/>
      <c r="M853" s="12"/>
      <c r="N853" s="12"/>
      <c r="O853" s="12"/>
      <c r="P853" s="12"/>
      <c r="Q853" s="12"/>
      <c r="R853" s="12"/>
      <c r="S853" s="12"/>
      <c r="T853" s="12"/>
      <c r="U853" s="12"/>
      <c r="V853" s="12"/>
      <c r="W853" s="12"/>
    </row>
    <row r="854" spans="1:23">
      <c r="A854" s="54" t="s">
        <v>375</v>
      </c>
      <c r="B854" s="267">
        <v>4.4264956485707196E-3</v>
      </c>
      <c r="C854" s="268"/>
      <c r="D854" s="268">
        <v>2.9753693898613301E-3</v>
      </c>
      <c r="E854" s="268">
        <v>2.4523633227621902E-3</v>
      </c>
      <c r="F854" s="268">
        <v>1.8652233565673499E-3</v>
      </c>
      <c r="G854" s="268">
        <v>4.0661124358180598E-3</v>
      </c>
      <c r="H854" s="265">
        <v>1.3226469712976101E-3</v>
      </c>
      <c r="I854" s="265">
        <v>1.3522668026431401E-3</v>
      </c>
      <c r="J854" s="266">
        <v>1.29731518694831E-3</v>
      </c>
      <c r="L854" s="12"/>
      <c r="M854" s="12"/>
      <c r="N854" s="12"/>
      <c r="O854" s="12"/>
      <c r="P854" s="12"/>
      <c r="Q854" s="12"/>
      <c r="R854" s="12"/>
      <c r="S854" s="12"/>
      <c r="T854" s="12"/>
      <c r="U854" s="12"/>
      <c r="V854" s="12"/>
      <c r="W854" s="12"/>
    </row>
    <row r="855" spans="1:23">
      <c r="A855" s="54" t="s">
        <v>374</v>
      </c>
      <c r="B855" s="267">
        <v>4.4118702039646403E-3</v>
      </c>
      <c r="C855" s="268"/>
      <c r="D855" s="268">
        <v>2.74589296194142E-3</v>
      </c>
      <c r="E855" s="268">
        <v>2.4282954004276498E-3</v>
      </c>
      <c r="F855" s="268">
        <v>1.88763369668103E-3</v>
      </c>
      <c r="G855" s="268">
        <v>3.9576083402128896E-3</v>
      </c>
      <c r="H855" s="265">
        <v>1.2452520712614001E-3</v>
      </c>
      <c r="I855" s="265">
        <v>1.4243847306423499E-3</v>
      </c>
      <c r="J855" s="266">
        <v>1.22060311566805E-3</v>
      </c>
      <c r="L855" s="12"/>
      <c r="M855" s="12"/>
      <c r="N855" s="12"/>
      <c r="O855" s="12"/>
      <c r="P855" s="12"/>
      <c r="Q855" s="12"/>
      <c r="R855" s="12"/>
      <c r="S855" s="12"/>
      <c r="T855" s="12"/>
      <c r="U855" s="12"/>
      <c r="V855" s="12"/>
      <c r="W855" s="12"/>
    </row>
    <row r="856" spans="1:23">
      <c r="A856" s="54" t="s">
        <v>373</v>
      </c>
      <c r="B856" s="267">
        <v>4.41051899410557E-3</v>
      </c>
      <c r="C856" s="268"/>
      <c r="D856" s="268">
        <v>2.6622634555946399E-3</v>
      </c>
      <c r="E856" s="268">
        <v>3.0512672213045301E-3</v>
      </c>
      <c r="F856" s="268">
        <v>1.9125607445385101E-3</v>
      </c>
      <c r="G856" s="268">
        <v>4.1523293147910896E-3</v>
      </c>
      <c r="H856" s="265">
        <v>1.72519266993168E-3</v>
      </c>
      <c r="I856" s="265">
        <v>1.3124456149909999E-3</v>
      </c>
      <c r="J856" s="266">
        <v>1.7022573393489101E-3</v>
      </c>
      <c r="L856" s="12"/>
      <c r="M856" s="12"/>
      <c r="N856" s="12"/>
      <c r="O856" s="12"/>
      <c r="P856" s="12"/>
      <c r="Q856" s="12"/>
      <c r="R856" s="12"/>
      <c r="S856" s="12"/>
      <c r="T856" s="12"/>
      <c r="U856" s="12"/>
      <c r="V856" s="12"/>
      <c r="W856" s="12"/>
    </row>
    <row r="857" spans="1:23">
      <c r="A857" s="54" t="s">
        <v>372</v>
      </c>
      <c r="B857" s="267">
        <v>4.4593010634215204E-3</v>
      </c>
      <c r="C857" s="268"/>
      <c r="D857" s="268">
        <v>2.8579517825292802E-3</v>
      </c>
      <c r="E857" s="268">
        <v>3.1220960042074798E-3</v>
      </c>
      <c r="F857" s="268">
        <v>1.84800582270158E-3</v>
      </c>
      <c r="G857" s="268">
        <v>4.0862522569818796E-3</v>
      </c>
      <c r="H857" s="265">
        <v>1.6571438498505799E-3</v>
      </c>
      <c r="I857" s="265">
        <v>1.21955334811951E-3</v>
      </c>
      <c r="J857" s="266">
        <v>1.63496241122645E-3</v>
      </c>
      <c r="L857" s="12"/>
      <c r="M857" s="12"/>
      <c r="N857" s="12"/>
      <c r="O857" s="12"/>
      <c r="P857" s="12"/>
      <c r="Q857" s="12"/>
      <c r="R857" s="12"/>
      <c r="S857" s="12"/>
      <c r="T857" s="12"/>
      <c r="U857" s="12"/>
      <c r="V857" s="12"/>
      <c r="W857" s="12"/>
    </row>
    <row r="858" spans="1:23">
      <c r="A858" s="54" t="s">
        <v>371</v>
      </c>
      <c r="B858" s="267">
        <v>4.24216481541396E-3</v>
      </c>
      <c r="C858" s="268"/>
      <c r="D858" s="268">
        <v>2.6255480832622202E-3</v>
      </c>
      <c r="E858" s="268">
        <v>2.9878729269308302E-3</v>
      </c>
      <c r="F858" s="268">
        <v>1.8814892730581101E-3</v>
      </c>
      <c r="G858" s="268">
        <v>3.9453255507180497E-3</v>
      </c>
      <c r="H858" s="265">
        <v>1.82492508376737E-3</v>
      </c>
      <c r="I858" s="265">
        <v>1.11687539167432E-3</v>
      </c>
      <c r="J858" s="266">
        <v>1.8069849199088401E-3</v>
      </c>
      <c r="L858" s="12"/>
      <c r="M858" s="12"/>
      <c r="N858" s="12"/>
      <c r="O858" s="12"/>
      <c r="P858" s="12"/>
      <c r="Q858" s="12"/>
      <c r="R858" s="12"/>
      <c r="S858" s="12"/>
      <c r="T858" s="12"/>
      <c r="U858" s="12"/>
      <c r="V858" s="12"/>
      <c r="W858" s="12"/>
    </row>
    <row r="859" spans="1:23">
      <c r="A859" s="54" t="s">
        <v>370</v>
      </c>
      <c r="B859" s="267">
        <v>4.03892627220509E-3</v>
      </c>
      <c r="C859" s="268"/>
      <c r="D859" s="268">
        <v>2.4582545496601902E-3</v>
      </c>
      <c r="E859" s="268">
        <v>2.87342974310968E-3</v>
      </c>
      <c r="F859" s="268">
        <v>1.80741113405894E-3</v>
      </c>
      <c r="G859" s="268">
        <v>4.0208701470728896E-3</v>
      </c>
      <c r="H859" s="265">
        <v>1.6186631694491201E-3</v>
      </c>
      <c r="I859" s="265">
        <v>1.06022170664583E-3</v>
      </c>
      <c r="J859" s="266">
        <v>1.6009764487054201E-3</v>
      </c>
      <c r="L859" s="12"/>
      <c r="M859" s="12"/>
      <c r="N859" s="12"/>
      <c r="O859" s="12"/>
      <c r="P859" s="12"/>
      <c r="Q859" s="12"/>
      <c r="R859" s="12"/>
      <c r="S859" s="12"/>
      <c r="T859" s="12"/>
      <c r="U859" s="12"/>
      <c r="V859" s="12"/>
      <c r="W859" s="12"/>
    </row>
    <row r="860" spans="1:23">
      <c r="A860" s="54" t="s">
        <v>369</v>
      </c>
      <c r="B860" s="267">
        <v>3.9147982666752398E-3</v>
      </c>
      <c r="C860" s="268"/>
      <c r="D860" s="268">
        <v>2.9742638783167002E-3</v>
      </c>
      <c r="E860" s="268">
        <v>6.8721841111831E-3</v>
      </c>
      <c r="F860" s="268">
        <v>1.78360073932538E-3</v>
      </c>
      <c r="G860" s="268">
        <v>3.9638231925651904E-3</v>
      </c>
      <c r="H860" s="265">
        <v>1.80746164691084E-3</v>
      </c>
      <c r="I860" s="265">
        <v>1.1351343724911201E-3</v>
      </c>
      <c r="J860" s="266">
        <v>1.7921019357975999E-3</v>
      </c>
      <c r="L860" s="12"/>
      <c r="M860" s="12"/>
      <c r="N860" s="12"/>
      <c r="O860" s="12"/>
      <c r="P860" s="12"/>
      <c r="Q860" s="12"/>
      <c r="R860" s="12"/>
      <c r="S860" s="12"/>
      <c r="T860" s="12"/>
      <c r="U860" s="12"/>
      <c r="V860" s="12"/>
      <c r="W860" s="12"/>
    </row>
    <row r="861" spans="1:23">
      <c r="A861" s="54" t="s">
        <v>368</v>
      </c>
      <c r="B861" s="267">
        <v>3.7939735656961002E-3</v>
      </c>
      <c r="C861" s="268"/>
      <c r="D861" s="268">
        <v>3.9500710551591597E-3</v>
      </c>
      <c r="E861" s="268">
        <v>1.1227920534930901E-2</v>
      </c>
      <c r="F861" s="268">
        <v>2.10963553125069E-3</v>
      </c>
      <c r="G861" s="268">
        <v>3.8284537170312702E-3</v>
      </c>
      <c r="H861" s="265">
        <v>1.90732117965855E-3</v>
      </c>
      <c r="I861" s="265">
        <v>1.1019603246155401E-3</v>
      </c>
      <c r="J861" s="266">
        <v>1.8959514311296601E-3</v>
      </c>
      <c r="L861" s="12"/>
      <c r="M861" s="12"/>
      <c r="N861" s="12"/>
      <c r="O861" s="12"/>
      <c r="P861" s="12"/>
      <c r="Q861" s="12"/>
      <c r="R861" s="12"/>
      <c r="S861" s="12"/>
      <c r="T861" s="12"/>
      <c r="U861" s="12"/>
      <c r="V861" s="12"/>
      <c r="W861" s="12"/>
    </row>
    <row r="862" spans="1:23">
      <c r="A862" s="54" t="s">
        <v>367</v>
      </c>
      <c r="B862" s="267">
        <v>3.8860057540111201E-3</v>
      </c>
      <c r="C862" s="268"/>
      <c r="D862" s="268">
        <v>3.6755321416082499E-3</v>
      </c>
      <c r="E862" s="268">
        <v>1.0573474829137199E-2</v>
      </c>
      <c r="F862" s="268">
        <v>2.0521576327438701E-3</v>
      </c>
      <c r="G862" s="268">
        <v>3.9214495996123004E-3</v>
      </c>
      <c r="H862" s="265">
        <v>2.0084755477087299E-3</v>
      </c>
      <c r="I862" s="265">
        <v>1.1387321593576401E-3</v>
      </c>
      <c r="J862" s="266">
        <v>2.0014940157487E-3</v>
      </c>
      <c r="L862" s="12"/>
      <c r="M862" s="12"/>
      <c r="N862" s="12"/>
      <c r="O862" s="12"/>
      <c r="P862" s="12"/>
      <c r="Q862" s="12"/>
      <c r="R862" s="12"/>
      <c r="S862" s="12"/>
      <c r="T862" s="12"/>
      <c r="U862" s="12"/>
      <c r="V862" s="12"/>
      <c r="W862" s="12"/>
    </row>
    <row r="863" spans="1:23">
      <c r="A863" s="54" t="s">
        <v>366</v>
      </c>
      <c r="B863" s="267">
        <v>3.7980446535333498E-3</v>
      </c>
      <c r="C863" s="268"/>
      <c r="D863" s="268">
        <v>3.4674069382744001E-3</v>
      </c>
      <c r="E863" s="268">
        <v>9.4966025965417897E-3</v>
      </c>
      <c r="F863" s="268">
        <v>2.13481629677238E-3</v>
      </c>
      <c r="G863" s="268">
        <v>3.8383738146195901E-3</v>
      </c>
      <c r="H863" s="265">
        <v>1.90678067230062E-3</v>
      </c>
      <c r="I863" s="265">
        <v>1.10414160472707E-3</v>
      </c>
      <c r="J863" s="266">
        <v>1.90322635638674E-3</v>
      </c>
      <c r="L863" s="12"/>
      <c r="M863" s="12"/>
      <c r="N863" s="12"/>
      <c r="O863" s="12"/>
      <c r="P863" s="12"/>
      <c r="Q863" s="12"/>
      <c r="R863" s="12"/>
      <c r="S863" s="12"/>
      <c r="T863" s="12"/>
      <c r="U863" s="12"/>
      <c r="V863" s="12"/>
      <c r="W863" s="12"/>
    </row>
    <row r="864" spans="1:23">
      <c r="A864" s="54" t="s">
        <v>365</v>
      </c>
      <c r="B864" s="267">
        <v>3.9225453845556204E-3</v>
      </c>
      <c r="C864" s="268"/>
      <c r="D864" s="268">
        <v>3.1957952426596098E-3</v>
      </c>
      <c r="E864" s="268">
        <v>8.5874459665963195E-3</v>
      </c>
      <c r="F864" s="268">
        <v>2.03202255718587E-3</v>
      </c>
      <c r="G864" s="268">
        <v>3.7315577777241702E-3</v>
      </c>
      <c r="H864" s="265">
        <v>2.2840521722152802E-3</v>
      </c>
      <c r="I864" s="265">
        <v>1.04039239749511E-3</v>
      </c>
      <c r="J864" s="266">
        <v>2.2937703663090899E-3</v>
      </c>
      <c r="L864" s="12"/>
      <c r="M864" s="12"/>
      <c r="N864" s="12"/>
      <c r="O864" s="12"/>
      <c r="P864" s="12"/>
      <c r="Q864" s="12"/>
      <c r="R864" s="12"/>
      <c r="S864" s="12"/>
      <c r="T864" s="12"/>
      <c r="U864" s="12"/>
      <c r="V864" s="12"/>
      <c r="W864" s="12"/>
    </row>
    <row r="865" spans="1:23">
      <c r="A865" s="54" t="s">
        <v>364</v>
      </c>
      <c r="B865" s="267">
        <v>3.8269521169780199E-3</v>
      </c>
      <c r="C865" s="268"/>
      <c r="D865" s="268">
        <v>3.35021260876661E-3</v>
      </c>
      <c r="E865" s="268">
        <v>1.05960044991215E-2</v>
      </c>
      <c r="F865" s="268">
        <v>2.7263580500561202E-3</v>
      </c>
      <c r="G865" s="268">
        <v>3.6171565404588902E-3</v>
      </c>
      <c r="H865" s="265">
        <v>2.58962222957286E-3</v>
      </c>
      <c r="I865" s="265">
        <v>1.03377974553034E-3</v>
      </c>
      <c r="J865" s="266">
        <v>2.6113679879438E-3</v>
      </c>
      <c r="L865" s="12"/>
      <c r="M865" s="12"/>
      <c r="N865" s="12"/>
      <c r="O865" s="12"/>
      <c r="P865" s="12"/>
      <c r="Q865" s="12"/>
      <c r="R865" s="12"/>
      <c r="S865" s="12"/>
      <c r="T865" s="12"/>
      <c r="U865" s="12"/>
      <c r="V865" s="12"/>
      <c r="W865" s="12"/>
    </row>
    <row r="866" spans="1:23">
      <c r="A866" s="54" t="s">
        <v>363</v>
      </c>
      <c r="B866" s="267">
        <v>3.6859500749896802E-3</v>
      </c>
      <c r="C866" s="268"/>
      <c r="D866" s="268">
        <v>3.3086081078832698E-3</v>
      </c>
      <c r="E866" s="268">
        <v>1.02011118635882E-2</v>
      </c>
      <c r="F866" s="268">
        <v>2.47589530525851E-3</v>
      </c>
      <c r="G866" s="268">
        <v>3.5258880788188998E-3</v>
      </c>
      <c r="H866" s="265">
        <v>2.46608993740443E-3</v>
      </c>
      <c r="I866" s="265">
        <v>1.09013701271506E-3</v>
      </c>
      <c r="J866" s="266">
        <v>2.4925951115179301E-3</v>
      </c>
      <c r="L866" s="12"/>
      <c r="M866" s="12"/>
      <c r="N866" s="12"/>
      <c r="O866" s="12"/>
      <c r="P866" s="12"/>
      <c r="Q866" s="12"/>
      <c r="R866" s="12"/>
      <c r="S866" s="12"/>
      <c r="T866" s="12"/>
      <c r="U866" s="12"/>
      <c r="V866" s="12"/>
      <c r="W866" s="12"/>
    </row>
    <row r="867" spans="1:23">
      <c r="A867" s="54" t="s">
        <v>362</v>
      </c>
      <c r="B867" s="267">
        <v>3.6012011080611599E-3</v>
      </c>
      <c r="C867" s="268"/>
      <c r="D867" s="268">
        <v>2.98429259070178E-3</v>
      </c>
      <c r="E867" s="268">
        <v>9.1820536621081503E-3</v>
      </c>
      <c r="F867" s="268">
        <v>2.2555188230714302E-3</v>
      </c>
      <c r="G867" s="268">
        <v>3.5135259576750699E-3</v>
      </c>
      <c r="H867" s="265">
        <v>2.4250679742355602E-3</v>
      </c>
      <c r="I867" s="265">
        <v>1.0041544156047699E-3</v>
      </c>
      <c r="J867" s="266">
        <v>2.4461322388552799E-3</v>
      </c>
      <c r="L867" s="12"/>
      <c r="M867" s="12"/>
      <c r="N867" s="12"/>
      <c r="O867" s="12"/>
      <c r="P867" s="12"/>
      <c r="Q867" s="12"/>
      <c r="R867" s="12"/>
      <c r="S867" s="12"/>
      <c r="T867" s="12"/>
      <c r="U867" s="12"/>
      <c r="V867" s="12"/>
      <c r="W867" s="12"/>
    </row>
    <row r="868" spans="1:23">
      <c r="A868" s="54" t="s">
        <v>361</v>
      </c>
      <c r="B868" s="267">
        <v>3.5271250056539299E-3</v>
      </c>
      <c r="C868" s="268"/>
      <c r="D868" s="268">
        <v>3.20081028071446E-3</v>
      </c>
      <c r="E868" s="268">
        <v>8.8336351244633904E-3</v>
      </c>
      <c r="F868" s="268">
        <v>2.3136243556942798E-3</v>
      </c>
      <c r="G868" s="268">
        <v>3.48233118365502E-3</v>
      </c>
      <c r="H868" s="265">
        <v>2.26319880437188E-3</v>
      </c>
      <c r="I868" s="265">
        <v>1.3574898036511601E-3</v>
      </c>
      <c r="J868" s="266">
        <v>2.2782209995905601E-3</v>
      </c>
      <c r="L868" s="12"/>
      <c r="M868" s="12"/>
      <c r="N868" s="12"/>
      <c r="O868" s="12"/>
      <c r="P868" s="12"/>
      <c r="Q868" s="12"/>
      <c r="R868" s="12"/>
      <c r="S868" s="12"/>
      <c r="T868" s="12"/>
      <c r="U868" s="12"/>
      <c r="V868" s="12"/>
      <c r="W868" s="12"/>
    </row>
    <row r="869" spans="1:23">
      <c r="A869" s="54" t="s">
        <v>360</v>
      </c>
      <c r="B869" s="267">
        <v>3.8331140780259098E-3</v>
      </c>
      <c r="C869" s="268"/>
      <c r="D869" s="268">
        <v>3.7556685891896998E-3</v>
      </c>
      <c r="E869" s="268">
        <v>9.8337297387679299E-3</v>
      </c>
      <c r="F869" s="268">
        <v>6.78337884302264E-3</v>
      </c>
      <c r="G869" s="268">
        <v>3.4913987389104E-3</v>
      </c>
      <c r="H869" s="265">
        <v>1.9809754289935601E-3</v>
      </c>
      <c r="I869" s="265">
        <v>1.7220731979290199E-3</v>
      </c>
      <c r="J869" s="266">
        <v>1.9920545184176101E-3</v>
      </c>
      <c r="L869" s="12"/>
      <c r="M869" s="12"/>
      <c r="N869" s="12"/>
      <c r="O869" s="12"/>
      <c r="P869" s="12"/>
      <c r="Q869" s="12"/>
      <c r="R869" s="12"/>
      <c r="S869" s="12"/>
      <c r="T869" s="12"/>
      <c r="U869" s="12"/>
      <c r="V869" s="12"/>
      <c r="W869" s="12"/>
    </row>
    <row r="870" spans="1:23">
      <c r="A870" s="54" t="s">
        <v>359</v>
      </c>
      <c r="B870" s="267">
        <v>3.6882045434948399E-3</v>
      </c>
      <c r="C870" s="268"/>
      <c r="D870" s="268">
        <v>3.36094556514567E-3</v>
      </c>
      <c r="E870" s="268">
        <v>8.8667352422980607E-3</v>
      </c>
      <c r="F870" s="268">
        <v>6.9722283761286096E-3</v>
      </c>
      <c r="G870" s="268">
        <v>3.5314168161159399E-3</v>
      </c>
      <c r="H870" s="265">
        <v>1.7460098223458099E-3</v>
      </c>
      <c r="I870" s="265">
        <v>1.802468643872E-3</v>
      </c>
      <c r="J870" s="266">
        <v>1.75239841930245E-3</v>
      </c>
      <c r="L870" s="12"/>
      <c r="M870" s="12"/>
      <c r="N870" s="12"/>
      <c r="O870" s="12"/>
      <c r="P870" s="12"/>
      <c r="Q870" s="12"/>
      <c r="R870" s="12"/>
      <c r="S870" s="12"/>
      <c r="T870" s="12"/>
      <c r="U870" s="12"/>
      <c r="V870" s="12"/>
      <c r="W870" s="12"/>
    </row>
    <row r="871" spans="1:23">
      <c r="A871" s="54" t="s">
        <v>358</v>
      </c>
      <c r="B871" s="267">
        <v>3.5629084635031998E-3</v>
      </c>
      <c r="C871" s="268"/>
      <c r="D871" s="268">
        <v>3.0628366213960299E-3</v>
      </c>
      <c r="E871" s="268">
        <v>8.3145546325240696E-3</v>
      </c>
      <c r="F871" s="268">
        <v>5.8823488150712604E-3</v>
      </c>
      <c r="G871" s="268">
        <v>3.6644055021159798E-3</v>
      </c>
      <c r="H871" s="265">
        <v>2.0601616055836401E-3</v>
      </c>
      <c r="I871" s="265">
        <v>1.69434415550334E-3</v>
      </c>
      <c r="J871" s="266">
        <v>2.0578892864272498E-3</v>
      </c>
      <c r="L871" s="12"/>
      <c r="M871" s="12"/>
      <c r="N871" s="12"/>
      <c r="O871" s="12"/>
      <c r="P871" s="12"/>
      <c r="Q871" s="12"/>
      <c r="R871" s="12"/>
      <c r="S871" s="12"/>
      <c r="T871" s="12"/>
      <c r="U871" s="12"/>
      <c r="V871" s="12"/>
      <c r="W871" s="12"/>
    </row>
    <row r="872" spans="1:23">
      <c r="A872" s="54" t="s">
        <v>357</v>
      </c>
      <c r="B872" s="267">
        <v>3.4644211700678999E-3</v>
      </c>
      <c r="C872" s="268"/>
      <c r="D872" s="268">
        <v>4.0639667499609801E-3</v>
      </c>
      <c r="E872" s="268">
        <v>7.6331885489832902E-3</v>
      </c>
      <c r="F872" s="268">
        <v>5.2747576274172602E-3</v>
      </c>
      <c r="G872" s="268">
        <v>4.16612474583993E-3</v>
      </c>
      <c r="H872" s="265">
        <v>2.0165539115812401E-3</v>
      </c>
      <c r="I872" s="265">
        <v>1.8637074165555501E-3</v>
      </c>
      <c r="J872" s="266">
        <v>2.0173669250383602E-3</v>
      </c>
      <c r="L872" s="12"/>
      <c r="M872" s="12"/>
      <c r="N872" s="12"/>
      <c r="O872" s="12"/>
      <c r="P872" s="12"/>
      <c r="Q872" s="12"/>
      <c r="R872" s="12"/>
      <c r="S872" s="12"/>
      <c r="T872" s="12"/>
      <c r="U872" s="12"/>
      <c r="V872" s="12"/>
      <c r="W872" s="12"/>
    </row>
    <row r="873" spans="1:23">
      <c r="A873" s="54" t="s">
        <v>356</v>
      </c>
      <c r="B873" s="267">
        <v>3.9147563350921599E-3</v>
      </c>
      <c r="C873" s="268"/>
      <c r="D873" s="268">
        <v>3.6089660088517699E-3</v>
      </c>
      <c r="E873" s="268">
        <v>7.0447100121655603E-3</v>
      </c>
      <c r="F873" s="268">
        <v>4.5291393039254097E-3</v>
      </c>
      <c r="G873" s="268">
        <v>4.9108587885207501E-3</v>
      </c>
      <c r="H873" s="265">
        <v>1.77536239947994E-3</v>
      </c>
      <c r="I873" s="265">
        <v>1.7631195960707299E-3</v>
      </c>
      <c r="J873" s="266">
        <v>1.77341699133145E-3</v>
      </c>
      <c r="L873" s="12"/>
      <c r="M873" s="12"/>
      <c r="N873" s="12"/>
      <c r="O873" s="12"/>
      <c r="P873" s="12"/>
      <c r="Q873" s="12"/>
      <c r="R873" s="12"/>
      <c r="S873" s="12"/>
      <c r="T873" s="12"/>
      <c r="U873" s="12"/>
      <c r="V873" s="12"/>
      <c r="W873" s="12"/>
    </row>
    <row r="874" spans="1:23">
      <c r="A874" s="54" t="s">
        <v>355</v>
      </c>
      <c r="B874" s="267">
        <v>3.9023104131786098E-3</v>
      </c>
      <c r="C874" s="268"/>
      <c r="D874" s="268">
        <v>6.6399792785291501E-3</v>
      </c>
      <c r="E874" s="268">
        <v>6.8810739853133497E-3</v>
      </c>
      <c r="F874" s="268">
        <v>3.89804639889878E-3</v>
      </c>
      <c r="G874" s="268">
        <v>4.8620629545261902E-3</v>
      </c>
      <c r="H874" s="265">
        <v>1.6753380074975401E-3</v>
      </c>
      <c r="I874" s="265">
        <v>1.6105206402944299E-3</v>
      </c>
      <c r="J874" s="266">
        <v>1.6734917577878E-3</v>
      </c>
      <c r="L874" s="12"/>
      <c r="M874" s="12"/>
      <c r="N874" s="12"/>
      <c r="O874" s="12"/>
      <c r="P874" s="12"/>
      <c r="Q874" s="12"/>
      <c r="R874" s="12"/>
      <c r="S874" s="12"/>
      <c r="T874" s="12"/>
      <c r="U874" s="12"/>
      <c r="V874" s="12"/>
      <c r="W874" s="12"/>
    </row>
    <row r="875" spans="1:23">
      <c r="A875" s="54" t="s">
        <v>354</v>
      </c>
      <c r="B875" s="267">
        <v>5.8621098835293702E-3</v>
      </c>
      <c r="C875" s="268"/>
      <c r="D875" s="268">
        <v>6.99150949125334E-3</v>
      </c>
      <c r="E875" s="268">
        <v>6.8669811861722004E-3</v>
      </c>
      <c r="F875" s="268">
        <v>3.3858419618764701E-3</v>
      </c>
      <c r="G875" s="268">
        <v>5.05257373896165E-3</v>
      </c>
      <c r="H875" s="265">
        <v>1.61438425019016E-3</v>
      </c>
      <c r="I875" s="265">
        <v>1.5453452145156199E-3</v>
      </c>
      <c r="J875" s="266">
        <v>1.61270555982064E-3</v>
      </c>
      <c r="L875" s="12"/>
      <c r="M875" s="12"/>
      <c r="N875" s="12"/>
      <c r="O875" s="12"/>
      <c r="P875" s="12"/>
      <c r="Q875" s="12"/>
      <c r="R875" s="12"/>
      <c r="S875" s="12"/>
      <c r="T875" s="12"/>
      <c r="U875" s="12"/>
      <c r="V875" s="12"/>
      <c r="W875" s="12"/>
    </row>
    <row r="876" spans="1:23">
      <c r="A876" s="54" t="s">
        <v>353</v>
      </c>
      <c r="B876" s="267">
        <v>5.8553581289722302E-3</v>
      </c>
      <c r="C876" s="268"/>
      <c r="D876" s="268">
        <v>6.5230558019631997E-3</v>
      </c>
      <c r="E876" s="268">
        <v>6.3788804371977996E-3</v>
      </c>
      <c r="F876" s="268">
        <v>3.3396401199719799E-3</v>
      </c>
      <c r="G876" s="268">
        <v>4.9391536990634798E-3</v>
      </c>
      <c r="H876" s="265">
        <v>1.49936325143313E-3</v>
      </c>
      <c r="I876" s="265">
        <v>1.75625551548677E-3</v>
      </c>
      <c r="J876" s="266">
        <v>1.4953673109711801E-3</v>
      </c>
      <c r="L876" s="12"/>
      <c r="M876" s="12"/>
      <c r="N876" s="12"/>
      <c r="O876" s="12"/>
      <c r="P876" s="12"/>
      <c r="Q876" s="12"/>
      <c r="R876" s="12"/>
      <c r="S876" s="12"/>
      <c r="T876" s="12"/>
      <c r="U876" s="12"/>
      <c r="V876" s="12"/>
      <c r="W876" s="12"/>
    </row>
    <row r="877" spans="1:23">
      <c r="A877" s="54" t="s">
        <v>352</v>
      </c>
      <c r="B877" s="267">
        <v>5.5389925173682996E-3</v>
      </c>
      <c r="C877" s="268"/>
      <c r="D877" s="268">
        <v>6.2907865160804601E-3</v>
      </c>
      <c r="E877" s="268">
        <v>8.1991433280075299E-3</v>
      </c>
      <c r="F877" s="268">
        <v>3.0959434293561798E-3</v>
      </c>
      <c r="G877" s="268">
        <v>4.9503809424154797E-3</v>
      </c>
      <c r="H877" s="265">
        <v>4.4448386586976004E-3</v>
      </c>
      <c r="I877" s="265">
        <v>1.59070490622673E-3</v>
      </c>
      <c r="J877" s="266">
        <v>4.4869135589670397E-3</v>
      </c>
      <c r="L877" s="12"/>
      <c r="M877" s="12"/>
      <c r="N877" s="12"/>
      <c r="O877" s="12"/>
      <c r="P877" s="12"/>
      <c r="Q877" s="12"/>
      <c r="R877" s="12"/>
      <c r="S877" s="12"/>
      <c r="T877" s="12"/>
      <c r="U877" s="12"/>
      <c r="V877" s="12"/>
      <c r="W877" s="12"/>
    </row>
    <row r="878" spans="1:23">
      <c r="A878" s="54" t="s">
        <v>351</v>
      </c>
      <c r="B878" s="267">
        <v>5.6580924435562499E-3</v>
      </c>
      <c r="C878" s="268"/>
      <c r="D878" s="268">
        <v>5.4249907226911996E-3</v>
      </c>
      <c r="E878" s="268">
        <v>7.4842159846125501E-3</v>
      </c>
      <c r="F878" s="268">
        <v>2.8019563679371499E-3</v>
      </c>
      <c r="G878" s="268">
        <v>5.06525412997291E-3</v>
      </c>
      <c r="H878" s="265">
        <v>4.0474117834956398E-3</v>
      </c>
      <c r="I878" s="265">
        <v>2.0500730850941001E-3</v>
      </c>
      <c r="J878" s="266">
        <v>4.09491482169334E-3</v>
      </c>
      <c r="L878" s="12"/>
      <c r="M878" s="12"/>
      <c r="N878" s="12"/>
      <c r="O878" s="12"/>
      <c r="P878" s="12"/>
      <c r="Q878" s="12"/>
      <c r="R878" s="12"/>
      <c r="S878" s="12"/>
      <c r="T878" s="12"/>
      <c r="U878" s="12"/>
      <c r="V878" s="12"/>
      <c r="W878" s="12"/>
    </row>
    <row r="879" spans="1:23">
      <c r="A879" s="54" t="s">
        <v>350</v>
      </c>
      <c r="B879" s="267">
        <v>5.2790255401386202E-3</v>
      </c>
      <c r="C879" s="268"/>
      <c r="D879" s="268">
        <v>7.3628783699279197E-3</v>
      </c>
      <c r="E879" s="268">
        <v>7.5952018963793702E-3</v>
      </c>
      <c r="F879" s="268">
        <v>2.600319214627E-3</v>
      </c>
      <c r="G879" s="268">
        <v>4.8799158520317501E-3</v>
      </c>
      <c r="H879" s="265">
        <v>3.98996067837848E-3</v>
      </c>
      <c r="I879" s="265">
        <v>1.9106810501825801E-3</v>
      </c>
      <c r="J879" s="266">
        <v>4.0401815418500504E-3</v>
      </c>
      <c r="L879" s="12"/>
      <c r="M879" s="12"/>
      <c r="N879" s="12"/>
      <c r="O879" s="12"/>
      <c r="P879" s="12"/>
      <c r="Q879" s="12"/>
      <c r="R879" s="12"/>
      <c r="S879" s="12"/>
      <c r="T879" s="12"/>
      <c r="U879" s="12"/>
      <c r="V879" s="12"/>
      <c r="W879" s="12"/>
    </row>
    <row r="880" spans="1:23">
      <c r="A880" s="54" t="s">
        <v>349</v>
      </c>
      <c r="B880" s="267">
        <v>5.1456229999824101E-3</v>
      </c>
      <c r="C880" s="268"/>
      <c r="D880" s="268">
        <v>6.3529886004472496E-3</v>
      </c>
      <c r="E880" s="268">
        <v>6.9003316879416299E-3</v>
      </c>
      <c r="F880" s="268">
        <v>4.4341655363814196E-3</v>
      </c>
      <c r="G880" s="268">
        <v>4.9543813233974702E-3</v>
      </c>
      <c r="H880" s="265">
        <v>3.6477798850794701E-3</v>
      </c>
      <c r="I880" s="265">
        <v>1.72144879372782E-3</v>
      </c>
      <c r="J880" s="266">
        <v>3.6985757125942201E-3</v>
      </c>
      <c r="L880" s="12"/>
      <c r="M880" s="12"/>
      <c r="N880" s="12"/>
      <c r="O880" s="12"/>
      <c r="P880" s="12"/>
      <c r="Q880" s="12"/>
      <c r="R880" s="12"/>
      <c r="S880" s="12"/>
      <c r="T880" s="12"/>
      <c r="U880" s="12"/>
      <c r="V880" s="12"/>
      <c r="W880" s="12"/>
    </row>
    <row r="881" spans="1:23">
      <c r="A881" s="54" t="s">
        <v>348</v>
      </c>
      <c r="B881" s="267">
        <v>4.9126714695315399E-3</v>
      </c>
      <c r="C881" s="268"/>
      <c r="D881" s="268">
        <v>8.8739939690218508E-3</v>
      </c>
      <c r="E881" s="268">
        <v>7.9034428292354703E-3</v>
      </c>
      <c r="F881" s="268">
        <v>4.0574366647548104E-3</v>
      </c>
      <c r="G881" s="268">
        <v>4.8379871159488002E-3</v>
      </c>
      <c r="H881" s="265">
        <v>3.34478999601636E-3</v>
      </c>
      <c r="I881" s="265">
        <v>1.60216073235897E-3</v>
      </c>
      <c r="J881" s="266">
        <v>3.39482428718639E-3</v>
      </c>
      <c r="L881" s="12"/>
      <c r="M881" s="12"/>
      <c r="N881" s="12"/>
      <c r="O881" s="12"/>
      <c r="P881" s="12"/>
      <c r="Q881" s="12"/>
      <c r="R881" s="12"/>
      <c r="S881" s="12"/>
      <c r="T881" s="12"/>
      <c r="U881" s="12"/>
      <c r="V881" s="12"/>
      <c r="W881" s="12"/>
    </row>
    <row r="882" spans="1:23">
      <c r="A882" s="54" t="s">
        <v>347</v>
      </c>
      <c r="B882" s="267">
        <v>4.6629229479111097E-3</v>
      </c>
      <c r="C882" s="268"/>
      <c r="D882" s="268">
        <v>1.07483194915733E-2</v>
      </c>
      <c r="E882" s="268">
        <v>9.1287326264864101E-3</v>
      </c>
      <c r="F882" s="268">
        <v>3.57752200289803E-3</v>
      </c>
      <c r="G882" s="268">
        <v>4.6236607153317703E-3</v>
      </c>
      <c r="H882" s="265">
        <v>2.9641515316586398E-3</v>
      </c>
      <c r="I882" s="265">
        <v>1.7562093774037501E-3</v>
      </c>
      <c r="J882" s="266">
        <v>3.0068427689086499E-3</v>
      </c>
      <c r="L882" s="12"/>
      <c r="M882" s="12"/>
      <c r="N882" s="12"/>
      <c r="O882" s="12"/>
      <c r="P882" s="12"/>
      <c r="Q882" s="12"/>
      <c r="R882" s="12"/>
      <c r="S882" s="12"/>
      <c r="T882" s="12"/>
      <c r="U882" s="12"/>
      <c r="V882" s="12"/>
      <c r="W882" s="12"/>
    </row>
    <row r="883" spans="1:23">
      <c r="A883" s="54" t="s">
        <v>346</v>
      </c>
      <c r="B883" s="267">
        <v>4.4090366282230498E-3</v>
      </c>
      <c r="C883" s="268"/>
      <c r="D883" s="268">
        <v>9.7146523689700202E-3</v>
      </c>
      <c r="E883" s="268">
        <v>1.03102375303232E-2</v>
      </c>
      <c r="F883" s="268">
        <v>4.2262189817027403E-3</v>
      </c>
      <c r="G883" s="268">
        <v>4.4626667322113598E-3</v>
      </c>
      <c r="H883" s="265">
        <v>2.8086273221949402E-3</v>
      </c>
      <c r="I883" s="265">
        <v>1.8019352079260899E-3</v>
      </c>
      <c r="J883" s="266">
        <v>2.8543159957497102E-3</v>
      </c>
      <c r="L883" s="12"/>
      <c r="M883" s="12"/>
      <c r="N883" s="12"/>
      <c r="O883" s="12"/>
      <c r="P883" s="12"/>
      <c r="Q883" s="12"/>
      <c r="R883" s="12"/>
      <c r="S883" s="12"/>
      <c r="T883" s="12"/>
      <c r="U883" s="12"/>
      <c r="V883" s="12"/>
      <c r="W883" s="12"/>
    </row>
    <row r="884" spans="1:23">
      <c r="A884" s="54" t="s">
        <v>345</v>
      </c>
      <c r="B884" s="267">
        <v>5.1134298406541696E-3</v>
      </c>
      <c r="C884" s="268"/>
      <c r="D884" s="268">
        <v>8.2171067058210891E-3</v>
      </c>
      <c r="E884" s="268">
        <v>9.3033034632806592E-3</v>
      </c>
      <c r="F884" s="268">
        <v>5.1426657469743203E-3</v>
      </c>
      <c r="G884" s="268">
        <v>4.6700833663116297E-3</v>
      </c>
      <c r="H884" s="265">
        <v>2.51485498062159E-3</v>
      </c>
      <c r="I884" s="265">
        <v>1.6841547370817201E-3</v>
      </c>
      <c r="J884" s="266">
        <v>2.5567686238023202E-3</v>
      </c>
      <c r="L884" s="12"/>
      <c r="M884" s="12"/>
      <c r="N884" s="12"/>
      <c r="O884" s="12"/>
      <c r="P884" s="12"/>
      <c r="Q884" s="12"/>
      <c r="R884" s="12"/>
      <c r="S884" s="12"/>
      <c r="T884" s="12"/>
      <c r="U884" s="12"/>
      <c r="V884" s="12"/>
      <c r="W884" s="12"/>
    </row>
    <row r="885" spans="1:23">
      <c r="A885" s="54" t="s">
        <v>344</v>
      </c>
      <c r="B885" s="267">
        <v>4.8349693671594501E-3</v>
      </c>
      <c r="C885" s="268"/>
      <c r="D885" s="268">
        <v>7.48999871460726E-3</v>
      </c>
      <c r="E885" s="268">
        <v>8.4476314047212606E-3</v>
      </c>
      <c r="F885" s="268">
        <v>5.8716824973396803E-3</v>
      </c>
      <c r="G885" s="268">
        <v>4.5881919129607696E-3</v>
      </c>
      <c r="H885" s="265">
        <v>2.2741636982253799E-3</v>
      </c>
      <c r="I885" s="265">
        <v>2.2070752637648001E-3</v>
      </c>
      <c r="J885" s="266">
        <v>2.30798813624946E-3</v>
      </c>
      <c r="L885" s="12"/>
      <c r="M885" s="12"/>
      <c r="N885" s="12"/>
      <c r="O885" s="12"/>
      <c r="P885" s="12"/>
      <c r="Q885" s="12"/>
      <c r="R885" s="12"/>
      <c r="S885" s="12"/>
      <c r="T885" s="12"/>
      <c r="U885" s="12"/>
      <c r="V885" s="12"/>
      <c r="W885" s="12"/>
    </row>
    <row r="886" spans="1:23">
      <c r="A886" s="54" t="s">
        <v>343</v>
      </c>
      <c r="B886" s="267">
        <v>4.6401632631316901E-3</v>
      </c>
      <c r="C886" s="268"/>
      <c r="D886" s="268">
        <v>7.6824408382433198E-3</v>
      </c>
      <c r="E886" s="268">
        <v>7.7491624166462804E-3</v>
      </c>
      <c r="F886" s="268">
        <v>5.5881848138716198E-3</v>
      </c>
      <c r="G886" s="268">
        <v>4.5154094552231402E-3</v>
      </c>
      <c r="H886" s="265">
        <v>2.1474173065585398E-3</v>
      </c>
      <c r="I886" s="265">
        <v>2.2609774307999599E-3</v>
      </c>
      <c r="J886" s="266">
        <v>2.1821888491973E-3</v>
      </c>
      <c r="L886" s="12"/>
      <c r="M886" s="12"/>
      <c r="N886" s="12"/>
      <c r="O886" s="12"/>
      <c r="P886" s="12"/>
      <c r="Q886" s="12"/>
      <c r="R886" s="12"/>
      <c r="S886" s="12"/>
      <c r="T886" s="12"/>
      <c r="U886" s="12"/>
      <c r="V886" s="12"/>
      <c r="W886" s="12"/>
    </row>
    <row r="887" spans="1:23">
      <c r="A887" s="54" t="s">
        <v>342</v>
      </c>
      <c r="B887" s="267">
        <v>4.4761369371517003E-3</v>
      </c>
      <c r="C887" s="268"/>
      <c r="D887" s="268">
        <v>6.5415665684424003E-3</v>
      </c>
      <c r="E887" s="268">
        <v>7.0648961468305696E-3</v>
      </c>
      <c r="F887" s="268">
        <v>5.0116308854186702E-3</v>
      </c>
      <c r="G887" s="268">
        <v>5.9620684209285898E-3</v>
      </c>
      <c r="H887" s="265">
        <v>2.12872038463305E-3</v>
      </c>
      <c r="I887" s="265">
        <v>2.2241942065777199E-3</v>
      </c>
      <c r="J887" s="266">
        <v>2.1584250067879398E-3</v>
      </c>
      <c r="L887" s="12"/>
      <c r="M887" s="12"/>
      <c r="N887" s="12"/>
      <c r="O887" s="12"/>
      <c r="P887" s="12"/>
      <c r="Q887" s="12"/>
      <c r="R887" s="12"/>
      <c r="S887" s="12"/>
      <c r="T887" s="12"/>
      <c r="U887" s="12"/>
      <c r="V887" s="12"/>
      <c r="W887" s="12"/>
    </row>
    <row r="888" spans="1:23">
      <c r="A888" s="54" t="s">
        <v>341</v>
      </c>
      <c r="B888" s="267">
        <v>4.3236895231954604E-3</v>
      </c>
      <c r="C888" s="268"/>
      <c r="D888" s="268">
        <v>5.89876481346969E-3</v>
      </c>
      <c r="E888" s="268">
        <v>6.4773878068254201E-3</v>
      </c>
      <c r="F888" s="268">
        <v>4.3171328061067001E-3</v>
      </c>
      <c r="G888" s="268">
        <v>5.6408002544015099E-3</v>
      </c>
      <c r="H888" s="265">
        <v>2.1067337267434401E-3</v>
      </c>
      <c r="I888" s="265">
        <v>2.0408237609176698E-3</v>
      </c>
      <c r="J888" s="266">
        <v>2.13617317493651E-3</v>
      </c>
      <c r="L888" s="12"/>
      <c r="M888" s="12"/>
      <c r="N888" s="12"/>
      <c r="O888" s="12"/>
      <c r="P888" s="12"/>
      <c r="Q888" s="12"/>
      <c r="R888" s="12"/>
      <c r="S888" s="12"/>
      <c r="T888" s="12"/>
      <c r="U888" s="12"/>
      <c r="V888" s="12"/>
      <c r="W888" s="12"/>
    </row>
    <row r="889" spans="1:23">
      <c r="A889" s="54" t="s">
        <v>340</v>
      </c>
      <c r="B889" s="267">
        <v>5.2500324624597198E-3</v>
      </c>
      <c r="C889" s="268"/>
      <c r="D889" s="268">
        <v>5.4363517729485002E-3</v>
      </c>
      <c r="E889" s="268">
        <v>5.90146247348226E-3</v>
      </c>
      <c r="F889" s="268">
        <v>6.9239988852998697E-3</v>
      </c>
      <c r="G889" s="268">
        <v>5.4540195869901701E-3</v>
      </c>
      <c r="H889" s="265">
        <v>1.8864235198744099E-3</v>
      </c>
      <c r="I889" s="265">
        <v>1.8330442963217599E-3</v>
      </c>
      <c r="J889" s="266">
        <v>1.9098832260203401E-3</v>
      </c>
      <c r="L889" s="12"/>
      <c r="M889" s="12"/>
      <c r="N889" s="12"/>
      <c r="O889" s="12"/>
      <c r="P889" s="12"/>
      <c r="Q889" s="12"/>
      <c r="R889" s="12"/>
      <c r="S889" s="12"/>
      <c r="T889" s="12"/>
      <c r="U889" s="12"/>
      <c r="V889" s="12"/>
      <c r="W889" s="12"/>
    </row>
    <row r="890" spans="1:23">
      <c r="A890" s="54" t="s">
        <v>339</v>
      </c>
      <c r="B890" s="267">
        <v>5.1300408571808001E-3</v>
      </c>
      <c r="C890" s="268"/>
      <c r="D890" s="268">
        <v>5.6954298356971496E-3</v>
      </c>
      <c r="E890" s="268">
        <v>5.3968330087376497E-3</v>
      </c>
      <c r="F890" s="268">
        <v>5.8631440122275903E-3</v>
      </c>
      <c r="G890" s="268">
        <v>5.2379369714302499E-3</v>
      </c>
      <c r="H890" s="265">
        <v>1.86056793357136E-3</v>
      </c>
      <c r="I890" s="265">
        <v>2.0057833917391001E-3</v>
      </c>
      <c r="J890" s="266">
        <v>1.88445950563109E-3</v>
      </c>
      <c r="L890" s="12"/>
      <c r="M890" s="12"/>
      <c r="N890" s="12"/>
      <c r="O890" s="12"/>
      <c r="P890" s="12"/>
      <c r="Q890" s="12"/>
      <c r="R890" s="12"/>
      <c r="S890" s="12"/>
      <c r="T890" s="12"/>
      <c r="U890" s="12"/>
      <c r="V890" s="12"/>
      <c r="W890" s="12"/>
    </row>
    <row r="891" spans="1:23">
      <c r="A891" s="54" t="s">
        <v>338</v>
      </c>
      <c r="B891" s="267">
        <v>4.8197332903835797E-3</v>
      </c>
      <c r="C891" s="268"/>
      <c r="D891" s="268">
        <v>5.1979644607408303E-3</v>
      </c>
      <c r="E891" s="268">
        <v>5.0775362540323504E-3</v>
      </c>
      <c r="F891" s="268">
        <v>4.9988590395353E-3</v>
      </c>
      <c r="G891" s="268">
        <v>8.1841031187999697E-3</v>
      </c>
      <c r="H891" s="265">
        <v>2.0080339001195499E-3</v>
      </c>
      <c r="I891" s="265">
        <v>1.80584266726831E-3</v>
      </c>
      <c r="J891" s="266">
        <v>2.0181885832315101E-3</v>
      </c>
      <c r="L891" s="12"/>
      <c r="M891" s="12"/>
      <c r="N891" s="12"/>
      <c r="O891" s="12"/>
      <c r="P891" s="12"/>
      <c r="Q891" s="12"/>
      <c r="R891" s="12"/>
      <c r="S891" s="12"/>
      <c r="T891" s="12"/>
      <c r="U891" s="12"/>
      <c r="V891" s="12"/>
      <c r="W891" s="12"/>
    </row>
    <row r="892" spans="1:23">
      <c r="A892" s="54" t="s">
        <v>337</v>
      </c>
      <c r="B892" s="267">
        <v>4.9340881340801702E-3</v>
      </c>
      <c r="C892" s="268"/>
      <c r="D892" s="268">
        <v>5.0746329281133196E-3</v>
      </c>
      <c r="E892" s="268">
        <v>4.6754759004189799E-3</v>
      </c>
      <c r="F892" s="268">
        <v>5.8913398905032699E-3</v>
      </c>
      <c r="G892" s="268">
        <v>7.6637411738426104E-3</v>
      </c>
      <c r="H892" s="265">
        <v>1.7777592717678199E-3</v>
      </c>
      <c r="I892" s="265">
        <v>2.4353973495800599E-3</v>
      </c>
      <c r="J892" s="266">
        <v>1.7836531892033E-3</v>
      </c>
      <c r="L892" s="12"/>
      <c r="M892" s="12"/>
      <c r="N892" s="12"/>
      <c r="O892" s="12"/>
      <c r="P892" s="12"/>
      <c r="Q892" s="12"/>
      <c r="R892" s="12"/>
      <c r="S892" s="12"/>
      <c r="T892" s="12"/>
      <c r="U892" s="12"/>
      <c r="V892" s="12"/>
      <c r="W892" s="12"/>
    </row>
    <row r="893" spans="1:23">
      <c r="A893" s="54" t="s">
        <v>336</v>
      </c>
      <c r="B893" s="267">
        <v>4.8053343432711499E-3</v>
      </c>
      <c r="C893" s="268"/>
      <c r="D893" s="268">
        <v>4.7348450123100598E-3</v>
      </c>
      <c r="E893" s="268">
        <v>5.4125594679987699E-3</v>
      </c>
      <c r="F893" s="268">
        <v>6.1075497098048602E-3</v>
      </c>
      <c r="G893" s="268">
        <v>7.1991161269352099E-3</v>
      </c>
      <c r="H893" s="265">
        <v>1.8790379211490399E-3</v>
      </c>
      <c r="I893" s="265">
        <v>2.1767803119844102E-3</v>
      </c>
      <c r="J893" s="266">
        <v>1.8808704760589301E-3</v>
      </c>
      <c r="L893" s="12"/>
      <c r="M893" s="12"/>
      <c r="N893" s="12"/>
      <c r="O893" s="12"/>
      <c r="P893" s="12"/>
      <c r="Q893" s="12"/>
      <c r="R893" s="12"/>
      <c r="S893" s="12"/>
      <c r="T893" s="12"/>
      <c r="U893" s="12"/>
      <c r="V893" s="12"/>
      <c r="W893" s="12"/>
    </row>
    <row r="894" spans="1:23">
      <c r="A894" s="54" t="s">
        <v>335</v>
      </c>
      <c r="B894" s="267">
        <v>4.8519304225096999E-3</v>
      </c>
      <c r="C894" s="268"/>
      <c r="D894" s="268">
        <v>5.7681128182614002E-3</v>
      </c>
      <c r="E894" s="268">
        <v>5.1378095518741099E-3</v>
      </c>
      <c r="F894" s="268">
        <v>5.6454473568071399E-3</v>
      </c>
      <c r="G894" s="268">
        <v>6.8629248089181602E-3</v>
      </c>
      <c r="H894" s="265">
        <v>2.1583802155657802E-3</v>
      </c>
      <c r="I894" s="265">
        <v>2.9891322144499702E-3</v>
      </c>
      <c r="J894" s="266">
        <v>2.1669257507131901E-3</v>
      </c>
      <c r="L894" s="12"/>
      <c r="M894" s="12"/>
      <c r="N894" s="12"/>
      <c r="O894" s="12"/>
      <c r="P894" s="12"/>
      <c r="Q894" s="12"/>
      <c r="R894" s="12"/>
      <c r="S894" s="12"/>
      <c r="T894" s="12"/>
      <c r="U894" s="12"/>
      <c r="V894" s="12"/>
      <c r="W894" s="12"/>
    </row>
    <row r="895" spans="1:23">
      <c r="A895" s="54" t="s">
        <v>334</v>
      </c>
      <c r="B895" s="267">
        <v>6.0613849108113998E-3</v>
      </c>
      <c r="C895" s="268"/>
      <c r="D895" s="268">
        <v>4.9756543048106701E-3</v>
      </c>
      <c r="E895" s="268">
        <v>5.2676203036173498E-3</v>
      </c>
      <c r="F895" s="268">
        <v>7.5085725736334704E-3</v>
      </c>
      <c r="G895" s="268">
        <v>6.5267896452120503E-3</v>
      </c>
      <c r="H895" s="265">
        <v>2.0140956706321102E-3</v>
      </c>
      <c r="I895" s="265">
        <v>3.1747432893483199E-3</v>
      </c>
      <c r="J895" s="266">
        <v>2.0257548647005198E-3</v>
      </c>
      <c r="L895" s="12"/>
      <c r="M895" s="12"/>
      <c r="N895" s="12"/>
      <c r="O895" s="12"/>
      <c r="P895" s="12"/>
      <c r="Q895" s="12"/>
      <c r="R895" s="12"/>
      <c r="S895" s="12"/>
      <c r="T895" s="12"/>
      <c r="U895" s="12"/>
      <c r="V895" s="12"/>
      <c r="W895" s="12"/>
    </row>
    <row r="896" spans="1:23">
      <c r="A896" s="54" t="s">
        <v>333</v>
      </c>
      <c r="B896" s="267">
        <v>5.9065219665798401E-3</v>
      </c>
      <c r="C896" s="268"/>
      <c r="D896" s="268">
        <v>7.1063633685631497E-3</v>
      </c>
      <c r="E896" s="268">
        <v>4.9441249799645698E-3</v>
      </c>
      <c r="F896" s="268">
        <v>7.1367581876712804E-3</v>
      </c>
      <c r="G896" s="268">
        <v>6.1733437048616998E-3</v>
      </c>
      <c r="H896" s="265">
        <v>2.7433521327560099E-3</v>
      </c>
      <c r="I896" s="265">
        <v>2.8790002060293698E-3</v>
      </c>
      <c r="J896" s="266">
        <v>2.7541238180449502E-3</v>
      </c>
      <c r="L896" s="12"/>
      <c r="M896" s="12"/>
      <c r="N896" s="12"/>
      <c r="O896" s="12"/>
      <c r="P896" s="12"/>
      <c r="Q896" s="12"/>
      <c r="R896" s="12"/>
      <c r="S896" s="12"/>
      <c r="T896" s="12"/>
      <c r="U896" s="12"/>
      <c r="V896" s="12"/>
      <c r="W896" s="12"/>
    </row>
    <row r="897" spans="1:23">
      <c r="A897" s="54" t="s">
        <v>332</v>
      </c>
      <c r="B897" s="267">
        <v>5.4695803394921002E-3</v>
      </c>
      <c r="C897" s="268"/>
      <c r="D897" s="268">
        <v>6.07652506653942E-3</v>
      </c>
      <c r="E897" s="268">
        <v>1.1627638502270299E-2</v>
      </c>
      <c r="F897" s="268">
        <v>6.0634608886241401E-3</v>
      </c>
      <c r="G897" s="268">
        <v>5.8473420360606303E-3</v>
      </c>
      <c r="H897" s="265">
        <v>2.61606458811885E-3</v>
      </c>
      <c r="I897" s="265">
        <v>3.06261513911439E-3</v>
      </c>
      <c r="J897" s="266">
        <v>2.6372060835462602E-3</v>
      </c>
      <c r="L897" s="12"/>
      <c r="M897" s="12"/>
      <c r="N897" s="12"/>
      <c r="O897" s="12"/>
      <c r="P897" s="12"/>
      <c r="Q897" s="12"/>
      <c r="R897" s="12"/>
      <c r="S897" s="12"/>
      <c r="T897" s="12"/>
      <c r="U897" s="12"/>
      <c r="V897" s="12"/>
      <c r="W897" s="12"/>
    </row>
    <row r="898" spans="1:23">
      <c r="A898" s="54" t="s">
        <v>331</v>
      </c>
      <c r="B898" s="267">
        <v>5.1033701308082404E-3</v>
      </c>
      <c r="C898" s="268"/>
      <c r="D898" s="268">
        <v>5.2502235040483604E-3</v>
      </c>
      <c r="E898" s="268">
        <v>1.0418416380802599E-2</v>
      </c>
      <c r="F898" s="268">
        <v>5.1421459635370504E-3</v>
      </c>
      <c r="G898" s="268">
        <v>5.5950922818666197E-3</v>
      </c>
      <c r="H898" s="265">
        <v>2.4197481102428901E-3</v>
      </c>
      <c r="I898" s="265">
        <v>2.86838449845972E-3</v>
      </c>
      <c r="J898" s="266">
        <v>2.4412149602741299E-3</v>
      </c>
      <c r="L898" s="12"/>
      <c r="M898" s="12"/>
      <c r="N898" s="12"/>
      <c r="O898" s="12"/>
      <c r="P898" s="12"/>
      <c r="Q898" s="12"/>
      <c r="R898" s="12"/>
      <c r="S898" s="12"/>
      <c r="T898" s="12"/>
      <c r="U898" s="12"/>
      <c r="V898" s="12"/>
      <c r="W898" s="12"/>
    </row>
    <row r="899" spans="1:23">
      <c r="A899" s="54" t="s">
        <v>330</v>
      </c>
      <c r="B899" s="267">
        <v>4.7902861332221299E-3</v>
      </c>
      <c r="C899" s="268"/>
      <c r="D899" s="268">
        <v>4.6149829035060401E-3</v>
      </c>
      <c r="E899" s="268">
        <v>1.23188624017038E-2</v>
      </c>
      <c r="F899" s="268">
        <v>4.4935674413858397E-3</v>
      </c>
      <c r="G899" s="268">
        <v>5.3639896653528696E-3</v>
      </c>
      <c r="H899" s="265">
        <v>2.1252512990407599E-3</v>
      </c>
      <c r="I899" s="265">
        <v>3.0638566849968099E-3</v>
      </c>
      <c r="J899" s="266">
        <v>2.1402233989105202E-3</v>
      </c>
      <c r="L899" s="12"/>
      <c r="M899" s="12"/>
      <c r="N899" s="12"/>
      <c r="O899" s="12"/>
      <c r="P899" s="12"/>
      <c r="Q899" s="12"/>
      <c r="R899" s="12"/>
      <c r="S899" s="12"/>
      <c r="T899" s="12"/>
      <c r="U899" s="12"/>
      <c r="V899" s="12"/>
      <c r="W899" s="12"/>
    </row>
    <row r="900" spans="1:23">
      <c r="A900" s="54" t="s">
        <v>329</v>
      </c>
      <c r="B900" s="267">
        <v>4.5100369411255397E-3</v>
      </c>
      <c r="C900" s="268"/>
      <c r="D900" s="268">
        <v>4.0727747706451999E-3</v>
      </c>
      <c r="E900" s="268">
        <v>1.12058087342793E-2</v>
      </c>
      <c r="F900" s="268">
        <v>4.0308840587062501E-3</v>
      </c>
      <c r="G900" s="268">
        <v>5.0983833194277097E-3</v>
      </c>
      <c r="H900" s="265">
        <v>1.96191610269066E-3</v>
      </c>
      <c r="I900" s="265">
        <v>3.06383936598729E-3</v>
      </c>
      <c r="J900" s="266">
        <v>1.97724230965213E-3</v>
      </c>
      <c r="L900" s="12"/>
      <c r="M900" s="12"/>
      <c r="N900" s="12"/>
      <c r="O900" s="12"/>
      <c r="P900" s="12"/>
      <c r="Q900" s="12"/>
      <c r="R900" s="12"/>
      <c r="S900" s="12"/>
      <c r="T900" s="12"/>
      <c r="U900" s="12"/>
      <c r="V900" s="12"/>
      <c r="W900" s="12"/>
    </row>
    <row r="901" spans="1:23">
      <c r="A901" s="54" t="s">
        <v>328</v>
      </c>
      <c r="B901" s="267">
        <v>5.0206818347993502E-3</v>
      </c>
      <c r="C901" s="268"/>
      <c r="D901" s="268">
        <v>4.3561155847049596E-3</v>
      </c>
      <c r="E901" s="268">
        <v>1.0134567275220699E-2</v>
      </c>
      <c r="F901" s="268">
        <v>3.68320720094525E-3</v>
      </c>
      <c r="G901" s="268">
        <v>4.8745567673932301E-3</v>
      </c>
      <c r="H901" s="265">
        <v>2.0708678966195899E-3</v>
      </c>
      <c r="I901" s="265">
        <v>4.4259604709564297E-3</v>
      </c>
      <c r="J901" s="266">
        <v>2.0755902142282302E-3</v>
      </c>
      <c r="L901" s="12"/>
      <c r="M901" s="12"/>
      <c r="N901" s="12"/>
      <c r="O901" s="12"/>
      <c r="P901" s="12"/>
      <c r="Q901" s="12"/>
      <c r="R901" s="12"/>
      <c r="S901" s="12"/>
      <c r="T901" s="12"/>
      <c r="U901" s="12"/>
      <c r="V901" s="12"/>
      <c r="W901" s="12"/>
    </row>
    <row r="902" spans="1:23">
      <c r="A902" s="54" t="s">
        <v>327</v>
      </c>
      <c r="B902" s="267">
        <v>5.5601408121017E-3</v>
      </c>
      <c r="C902" s="268"/>
      <c r="D902" s="268">
        <v>3.8340045480567599E-3</v>
      </c>
      <c r="E902" s="268">
        <v>9.21042419216795E-3</v>
      </c>
      <c r="F902" s="268">
        <v>3.2172331680320799E-3</v>
      </c>
      <c r="G902" s="268">
        <v>4.6670932908903003E-3</v>
      </c>
      <c r="H902" s="265">
        <v>2.3501701358164102E-3</v>
      </c>
      <c r="I902" s="265">
        <v>4.5652406244198604E-3</v>
      </c>
      <c r="J902" s="266">
        <v>2.3779280274743302E-3</v>
      </c>
      <c r="L902" s="12"/>
      <c r="M902" s="12"/>
      <c r="N902" s="12"/>
      <c r="O902" s="12"/>
      <c r="P902" s="12"/>
      <c r="Q902" s="12"/>
      <c r="R902" s="12"/>
      <c r="S902" s="12"/>
      <c r="T902" s="12"/>
      <c r="U902" s="12"/>
      <c r="V902" s="12"/>
      <c r="W902" s="12"/>
    </row>
    <row r="903" spans="1:23">
      <c r="A903" s="54" t="s">
        <v>326</v>
      </c>
      <c r="B903" s="267">
        <v>5.1807224543605401E-3</v>
      </c>
      <c r="C903" s="268"/>
      <c r="D903" s="268">
        <v>3.4106615374226799E-3</v>
      </c>
      <c r="E903" s="268">
        <v>8.3121966064309896E-3</v>
      </c>
      <c r="F903" s="268">
        <v>3.6565945299405298E-3</v>
      </c>
      <c r="G903" s="268">
        <v>4.4705255757531096E-3</v>
      </c>
      <c r="H903" s="265">
        <v>2.0857708234256998E-3</v>
      </c>
      <c r="I903" s="265">
        <v>4.2963685044783697E-3</v>
      </c>
      <c r="J903" s="266">
        <v>2.10912616155966E-3</v>
      </c>
      <c r="L903" s="12"/>
      <c r="M903" s="12"/>
      <c r="N903" s="12"/>
      <c r="O903" s="12"/>
      <c r="P903" s="12"/>
      <c r="Q903" s="12"/>
      <c r="R903" s="12"/>
      <c r="S903" s="12"/>
      <c r="T903" s="12"/>
      <c r="U903" s="12"/>
      <c r="V903" s="12"/>
      <c r="W903" s="12"/>
    </row>
    <row r="904" spans="1:23">
      <c r="A904" s="54" t="s">
        <v>325</v>
      </c>
      <c r="B904" s="267">
        <v>5.07465866246418E-3</v>
      </c>
      <c r="C904" s="268"/>
      <c r="D904" s="268">
        <v>3.0795216723207299E-3</v>
      </c>
      <c r="E904" s="268">
        <v>7.5252113643158496E-3</v>
      </c>
      <c r="F904" s="268">
        <v>3.87913366711803E-3</v>
      </c>
      <c r="G904" s="268">
        <v>4.4313371876750097E-3</v>
      </c>
      <c r="H904" s="265">
        <v>2.88895430778611E-3</v>
      </c>
      <c r="I904" s="265">
        <v>3.87473164339492E-3</v>
      </c>
      <c r="J904" s="266">
        <v>2.9407592410626601E-3</v>
      </c>
      <c r="L904" s="12"/>
      <c r="M904" s="12"/>
      <c r="N904" s="12"/>
      <c r="O904" s="12"/>
      <c r="P904" s="12"/>
      <c r="Q904" s="12"/>
      <c r="R904" s="12"/>
      <c r="S904" s="12"/>
      <c r="T904" s="12"/>
      <c r="U904" s="12"/>
      <c r="V904" s="12"/>
      <c r="W904" s="12"/>
    </row>
    <row r="905" spans="1:23">
      <c r="A905" s="54" t="s">
        <v>324</v>
      </c>
      <c r="B905" s="267">
        <v>5.0116854333326103E-3</v>
      </c>
      <c r="C905" s="268"/>
      <c r="D905" s="268">
        <v>2.80563310802757E-3</v>
      </c>
      <c r="E905" s="268">
        <v>1.2877117589284E-2</v>
      </c>
      <c r="F905" s="268">
        <v>5.9785912661355998E-3</v>
      </c>
      <c r="G905" s="268">
        <v>4.6876108971031696E-3</v>
      </c>
      <c r="H905" s="265">
        <v>2.50138061094654E-3</v>
      </c>
      <c r="I905" s="265">
        <v>4.2227433057500999E-3</v>
      </c>
      <c r="J905" s="266">
        <v>2.5459729377034401E-3</v>
      </c>
      <c r="L905" s="12"/>
      <c r="M905" s="12"/>
      <c r="N905" s="12"/>
      <c r="O905" s="12"/>
      <c r="P905" s="12"/>
      <c r="Q905" s="12"/>
      <c r="R905" s="12"/>
      <c r="S905" s="12"/>
      <c r="T905" s="12"/>
      <c r="U905" s="12"/>
      <c r="V905" s="12"/>
      <c r="W905" s="12"/>
    </row>
    <row r="906" spans="1:23">
      <c r="A906" s="54" t="s">
        <v>323</v>
      </c>
      <c r="B906" s="267">
        <v>5.7540414955842703E-3</v>
      </c>
      <c r="C906" s="268"/>
      <c r="D906" s="268">
        <v>4.0792755027936499E-3</v>
      </c>
      <c r="E906" s="268">
        <v>1.3601827773029899E-2</v>
      </c>
      <c r="F906" s="268">
        <v>5.32174545652457E-3</v>
      </c>
      <c r="G906" s="268">
        <v>4.5896302259611802E-3</v>
      </c>
      <c r="H906" s="265">
        <v>2.24220589783913E-3</v>
      </c>
      <c r="I906" s="265">
        <v>5.0274200271388297E-3</v>
      </c>
      <c r="J906" s="266">
        <v>2.2762236832979698E-3</v>
      </c>
      <c r="L906" s="12"/>
      <c r="M906" s="12"/>
      <c r="N906" s="12"/>
      <c r="O906" s="12"/>
      <c r="P906" s="12"/>
      <c r="Q906" s="12"/>
      <c r="R906" s="12"/>
      <c r="S906" s="12"/>
      <c r="T906" s="12"/>
      <c r="U906" s="12"/>
      <c r="V906" s="12"/>
      <c r="W906" s="12"/>
    </row>
    <row r="907" spans="1:23">
      <c r="A907" s="54" t="s">
        <v>322</v>
      </c>
      <c r="B907" s="267">
        <v>5.3734002315619402E-3</v>
      </c>
      <c r="C907" s="268"/>
      <c r="D907" s="268">
        <v>3.61917493896761E-3</v>
      </c>
      <c r="E907" s="268">
        <v>1.2394923298219101E-2</v>
      </c>
      <c r="F907" s="268">
        <v>5.5127713049814E-3</v>
      </c>
      <c r="G907" s="268">
        <v>6.6478573597296203E-3</v>
      </c>
      <c r="H907" s="265">
        <v>3.3255741988995899E-3</v>
      </c>
      <c r="I907" s="265">
        <v>4.4849744104653996E-3</v>
      </c>
      <c r="J907" s="266">
        <v>3.4003964149240001E-3</v>
      </c>
      <c r="L907" s="12"/>
      <c r="M907" s="12"/>
      <c r="N907" s="12"/>
      <c r="O907" s="12"/>
      <c r="P907" s="12"/>
      <c r="Q907" s="12"/>
      <c r="R907" s="12"/>
      <c r="S907" s="12"/>
      <c r="T907" s="12"/>
      <c r="U907" s="12"/>
      <c r="V907" s="12"/>
      <c r="W907" s="12"/>
    </row>
    <row r="908" spans="1:23">
      <c r="A908" s="54" t="s">
        <v>321</v>
      </c>
      <c r="B908" s="267">
        <v>5.1912365597294903E-3</v>
      </c>
      <c r="C908" s="268"/>
      <c r="D908" s="268">
        <v>6.0700155153652798E-3</v>
      </c>
      <c r="E908" s="268">
        <v>1.1090513889783399E-2</v>
      </c>
      <c r="F908" s="268">
        <v>4.7084140196169298E-3</v>
      </c>
      <c r="G908" s="268">
        <v>6.3465433438365396E-3</v>
      </c>
      <c r="H908" s="265">
        <v>3.6466575345133899E-3</v>
      </c>
      <c r="I908" s="265">
        <v>4.0045743441353204E-3</v>
      </c>
      <c r="J908" s="266">
        <v>3.7299442859262998E-3</v>
      </c>
      <c r="L908" s="12"/>
      <c r="M908" s="12"/>
      <c r="N908" s="12"/>
      <c r="O908" s="12"/>
      <c r="P908" s="12"/>
      <c r="Q908" s="12"/>
      <c r="R908" s="12"/>
      <c r="S908" s="12"/>
      <c r="T908" s="12"/>
      <c r="U908" s="12"/>
      <c r="V908" s="12"/>
      <c r="W908" s="12"/>
    </row>
    <row r="909" spans="1:23">
      <c r="A909" s="54" t="s">
        <v>320</v>
      </c>
      <c r="B909" s="267">
        <v>4.8716356062404398E-3</v>
      </c>
      <c r="C909" s="268"/>
      <c r="D909" s="268">
        <v>6.3064700066641803E-3</v>
      </c>
      <c r="E909" s="268">
        <v>1.0062888871178E-2</v>
      </c>
      <c r="F909" s="268">
        <v>4.0749205818269496E-3</v>
      </c>
      <c r="G909" s="268">
        <v>5.9898184581294797E-3</v>
      </c>
      <c r="H909" s="265">
        <v>3.6132823744984399E-3</v>
      </c>
      <c r="I909" s="265">
        <v>3.7906470101679202E-3</v>
      </c>
      <c r="J909" s="266">
        <v>3.6848826281010499E-3</v>
      </c>
      <c r="L909" s="12"/>
      <c r="M909" s="12"/>
      <c r="N909" s="12"/>
      <c r="O909" s="12"/>
      <c r="P909" s="12"/>
      <c r="Q909" s="12"/>
      <c r="R909" s="12"/>
      <c r="S909" s="12"/>
      <c r="T909" s="12"/>
      <c r="U909" s="12"/>
      <c r="V909" s="12"/>
      <c r="W909" s="12"/>
    </row>
    <row r="910" spans="1:23">
      <c r="A910" s="54" t="s">
        <v>319</v>
      </c>
      <c r="B910" s="267">
        <v>4.8351713232889096E-3</v>
      </c>
      <c r="C910" s="268"/>
      <c r="D910" s="268">
        <v>5.7466102542299002E-3</v>
      </c>
      <c r="E910" s="268">
        <v>9.1681773082247595E-3</v>
      </c>
      <c r="F910" s="268">
        <v>6.1972585258747203E-3</v>
      </c>
      <c r="G910" s="268">
        <v>5.6925023419502896E-3</v>
      </c>
      <c r="H910" s="265">
        <v>3.0986695687691699E-3</v>
      </c>
      <c r="I910" s="265">
        <v>3.5930757934424799E-3</v>
      </c>
      <c r="J910" s="266">
        <v>3.16025857549115E-3</v>
      </c>
      <c r="L910" s="12"/>
      <c r="M910" s="12"/>
      <c r="N910" s="12"/>
      <c r="O910" s="12"/>
      <c r="P910" s="12"/>
      <c r="Q910" s="12"/>
      <c r="R910" s="12"/>
      <c r="S910" s="12"/>
      <c r="T910" s="12"/>
      <c r="U910" s="12"/>
      <c r="V910" s="12"/>
      <c r="W910" s="12"/>
    </row>
    <row r="911" spans="1:23">
      <c r="A911" s="54" t="s">
        <v>318</v>
      </c>
      <c r="B911" s="267">
        <v>4.9824378563565804E-3</v>
      </c>
      <c r="C911" s="268"/>
      <c r="D911" s="268">
        <v>4.9962844476422099E-3</v>
      </c>
      <c r="E911" s="268">
        <v>8.8956402216154098E-3</v>
      </c>
      <c r="F911" s="268">
        <v>5.7794344571546804E-3</v>
      </c>
      <c r="G911" s="268">
        <v>5.5304727702499999E-3</v>
      </c>
      <c r="H911" s="265">
        <v>2.8577855191127999E-3</v>
      </c>
      <c r="I911" s="265">
        <v>4.0787968486894104E-3</v>
      </c>
      <c r="J911" s="266">
        <v>2.9163065216287099E-3</v>
      </c>
      <c r="L911" s="12"/>
      <c r="M911" s="12"/>
      <c r="N911" s="12"/>
      <c r="O911" s="12"/>
      <c r="P911" s="12"/>
      <c r="Q911" s="12"/>
      <c r="R911" s="12"/>
      <c r="S911" s="12"/>
      <c r="T911" s="12"/>
      <c r="U911" s="12"/>
      <c r="V911" s="12"/>
      <c r="W911" s="12"/>
    </row>
    <row r="912" spans="1:23">
      <c r="A912" s="54" t="s">
        <v>317</v>
      </c>
      <c r="B912" s="267">
        <v>4.6766488257826101E-3</v>
      </c>
      <c r="C912" s="268"/>
      <c r="D912" s="268">
        <v>4.8433880651639104E-3</v>
      </c>
      <c r="E912" s="268">
        <v>8.0600840995362893E-3</v>
      </c>
      <c r="F912" s="268">
        <v>5.0497860909018404E-3</v>
      </c>
      <c r="G912" s="268">
        <v>5.2488404910960903E-3</v>
      </c>
      <c r="H912" s="265">
        <v>2.5401166236184102E-3</v>
      </c>
      <c r="I912" s="265">
        <v>3.9650272432647298E-3</v>
      </c>
      <c r="J912" s="266">
        <v>2.5890468724259399E-3</v>
      </c>
      <c r="L912" s="12"/>
      <c r="M912" s="12"/>
      <c r="N912" s="12"/>
      <c r="O912" s="12"/>
      <c r="P912" s="12"/>
      <c r="Q912" s="12"/>
      <c r="R912" s="12"/>
      <c r="S912" s="12"/>
      <c r="T912" s="12"/>
      <c r="U912" s="12"/>
      <c r="V912" s="12"/>
      <c r="W912" s="12"/>
    </row>
    <row r="913" spans="1:23">
      <c r="A913" s="54" t="s">
        <v>316</v>
      </c>
      <c r="B913" s="267">
        <v>4.8104832712386799E-3</v>
      </c>
      <c r="C913" s="268"/>
      <c r="D913" s="268">
        <v>4.7404462375772102E-3</v>
      </c>
      <c r="E913" s="268">
        <v>7.5961464721634496E-3</v>
      </c>
      <c r="F913" s="268">
        <v>4.3200933233439702E-3</v>
      </c>
      <c r="G913" s="268">
        <v>4.99784934259125E-3</v>
      </c>
      <c r="H913" s="265">
        <v>2.9391930263457798E-3</v>
      </c>
      <c r="I913" s="265">
        <v>3.6942480846755802E-3</v>
      </c>
      <c r="J913" s="266">
        <v>3.0005077084270799E-3</v>
      </c>
      <c r="L913" s="12"/>
      <c r="M913" s="12"/>
      <c r="N913" s="12"/>
      <c r="O913" s="12"/>
      <c r="P913" s="12"/>
      <c r="Q913" s="12"/>
      <c r="R913" s="12"/>
      <c r="S913" s="12"/>
      <c r="T913" s="12"/>
      <c r="U913" s="12"/>
      <c r="V913" s="12"/>
      <c r="W913" s="12"/>
    </row>
    <row r="914" spans="1:23">
      <c r="A914" s="54" t="s">
        <v>315</v>
      </c>
      <c r="B914" s="267">
        <v>4.5775122484167496E-3</v>
      </c>
      <c r="C914" s="268"/>
      <c r="D914" s="268">
        <v>4.2048233764888504E-3</v>
      </c>
      <c r="E914" s="268">
        <v>7.2385245005729603E-3</v>
      </c>
      <c r="F914" s="268">
        <v>3.81638263285204E-3</v>
      </c>
      <c r="G914" s="268">
        <v>4.90145596977832E-3</v>
      </c>
      <c r="H914" s="265">
        <v>3.6841632353008E-3</v>
      </c>
      <c r="I914" s="265">
        <v>5.0155393126623199E-3</v>
      </c>
      <c r="J914" s="266">
        <v>3.7767802921977499E-3</v>
      </c>
      <c r="L914" s="12"/>
      <c r="M914" s="12"/>
      <c r="N914" s="12"/>
      <c r="O914" s="12"/>
      <c r="P914" s="12"/>
      <c r="Q914" s="12"/>
      <c r="R914" s="12"/>
      <c r="S914" s="12"/>
      <c r="T914" s="12"/>
      <c r="U914" s="12"/>
      <c r="V914" s="12"/>
      <c r="W914" s="12"/>
    </row>
    <row r="915" spans="1:23">
      <c r="A915" s="54" t="s">
        <v>314</v>
      </c>
      <c r="B915" s="267">
        <v>4.8127656196544598E-3</v>
      </c>
      <c r="C915" s="268"/>
      <c r="D915" s="268">
        <v>4.1596743075839196E-3</v>
      </c>
      <c r="E915" s="268">
        <v>6.8779672063617701E-3</v>
      </c>
      <c r="F915" s="268">
        <v>3.31929821132743E-3</v>
      </c>
      <c r="G915" s="268">
        <v>4.6827559772257103E-3</v>
      </c>
      <c r="H915" s="265">
        <v>3.1466079387547198E-3</v>
      </c>
      <c r="I915" s="265">
        <v>4.45272227629141E-3</v>
      </c>
      <c r="J915" s="266">
        <v>3.2252678163881801E-3</v>
      </c>
      <c r="L915" s="12"/>
      <c r="M915" s="12"/>
      <c r="N915" s="12"/>
      <c r="O915" s="12"/>
      <c r="P915" s="12"/>
      <c r="Q915" s="12"/>
      <c r="R915" s="12"/>
      <c r="S915" s="12"/>
      <c r="T915" s="12"/>
      <c r="U915" s="12"/>
      <c r="V915" s="12"/>
      <c r="W915" s="12"/>
    </row>
    <row r="916" spans="1:23">
      <c r="A916" s="54" t="s">
        <v>313</v>
      </c>
      <c r="B916" s="267">
        <v>4.6679738274723196E-3</v>
      </c>
      <c r="C916" s="268"/>
      <c r="D916" s="268">
        <v>3.8091267972237101E-3</v>
      </c>
      <c r="E916" s="268">
        <v>6.3604205003620403E-3</v>
      </c>
      <c r="F916" s="268">
        <v>2.9160511529446901E-3</v>
      </c>
      <c r="G916" s="268">
        <v>4.67073544506506E-3</v>
      </c>
      <c r="H916" s="265">
        <v>3.2208660533132199E-3</v>
      </c>
      <c r="I916" s="265">
        <v>4.4366014306535901E-3</v>
      </c>
      <c r="J916" s="266">
        <v>3.27923051172217E-3</v>
      </c>
      <c r="L916" s="12"/>
      <c r="M916" s="12"/>
      <c r="N916" s="12"/>
      <c r="O916" s="12"/>
      <c r="P916" s="12"/>
      <c r="Q916" s="12"/>
      <c r="R916" s="12"/>
      <c r="S916" s="12"/>
      <c r="T916" s="12"/>
      <c r="U916" s="12"/>
      <c r="V916" s="12"/>
      <c r="W916" s="12"/>
    </row>
    <row r="917" spans="1:23">
      <c r="A917" s="54" t="s">
        <v>312</v>
      </c>
      <c r="B917" s="267">
        <v>4.4372171366258801E-3</v>
      </c>
      <c r="C917" s="268"/>
      <c r="D917" s="268">
        <v>3.5512121325178801E-3</v>
      </c>
      <c r="E917" s="268">
        <v>6.2510336934860598E-3</v>
      </c>
      <c r="F917" s="268">
        <v>2.58857299725239E-3</v>
      </c>
      <c r="G917" s="268">
        <v>4.5411641728514297E-3</v>
      </c>
      <c r="H917" s="265">
        <v>2.7689651507479501E-3</v>
      </c>
      <c r="I917" s="265">
        <v>3.9388923880373499E-3</v>
      </c>
      <c r="J917" s="266">
        <v>2.8184988334723402E-3</v>
      </c>
      <c r="L917" s="12"/>
      <c r="M917" s="12"/>
      <c r="N917" s="12"/>
      <c r="O917" s="12"/>
      <c r="P917" s="12"/>
      <c r="Q917" s="12"/>
      <c r="R917" s="12"/>
      <c r="S917" s="12"/>
      <c r="T917" s="12"/>
      <c r="U917" s="12"/>
      <c r="V917" s="12"/>
      <c r="W917" s="12"/>
    </row>
    <row r="918" spans="1:23">
      <c r="A918" s="54" t="s">
        <v>311</v>
      </c>
      <c r="B918" s="267">
        <v>4.2268168842352601E-3</v>
      </c>
      <c r="C918" s="268"/>
      <c r="D918" s="268">
        <v>3.6549790140780599E-3</v>
      </c>
      <c r="E918" s="268">
        <v>5.73010626018768E-3</v>
      </c>
      <c r="F918" s="268">
        <v>2.4357097350408501E-3</v>
      </c>
      <c r="G918" s="268">
        <v>4.54493140230223E-3</v>
      </c>
      <c r="H918" s="265">
        <v>2.4949578824978499E-3</v>
      </c>
      <c r="I918" s="265">
        <v>3.9977262135721002E-3</v>
      </c>
      <c r="J918" s="266">
        <v>2.5370270743846198E-3</v>
      </c>
      <c r="L918" s="12"/>
      <c r="M918" s="12"/>
      <c r="N918" s="12"/>
      <c r="O918" s="12"/>
      <c r="P918" s="12"/>
      <c r="Q918" s="12"/>
      <c r="R918" s="12"/>
      <c r="S918" s="12"/>
      <c r="T918" s="12"/>
      <c r="U918" s="12"/>
      <c r="V918" s="12"/>
      <c r="W918" s="12"/>
    </row>
    <row r="919" spans="1:23">
      <c r="A919" s="54" t="s">
        <v>310</v>
      </c>
      <c r="B919" s="267">
        <v>4.0823311661303003E-3</v>
      </c>
      <c r="C919" s="268"/>
      <c r="D919" s="268">
        <v>3.2991730413930698E-3</v>
      </c>
      <c r="E919" s="268">
        <v>5.2729661238181498E-3</v>
      </c>
      <c r="F919" s="268">
        <v>2.3309320348393302E-3</v>
      </c>
      <c r="G919" s="268">
        <v>4.3596865264595597E-3</v>
      </c>
      <c r="H919" s="265">
        <v>2.2957475419919798E-3</v>
      </c>
      <c r="I919" s="265">
        <v>3.6771166208151101E-3</v>
      </c>
      <c r="J919" s="266">
        <v>2.33559589192508E-3</v>
      </c>
      <c r="L919" s="12"/>
      <c r="M919" s="12"/>
      <c r="N919" s="12"/>
      <c r="O919" s="12"/>
      <c r="P919" s="12"/>
      <c r="Q919" s="12"/>
      <c r="R919" s="12"/>
      <c r="S919" s="12"/>
      <c r="T919" s="12"/>
      <c r="U919" s="12"/>
      <c r="V919" s="12"/>
      <c r="W919" s="12"/>
    </row>
    <row r="920" spans="1:23">
      <c r="A920" s="54" t="s">
        <v>309</v>
      </c>
      <c r="B920" s="267">
        <v>3.9020077342019699E-3</v>
      </c>
      <c r="C920" s="268"/>
      <c r="D920" s="268">
        <v>3.0369607341704302E-3</v>
      </c>
      <c r="E920" s="268">
        <v>4.84690240558698E-3</v>
      </c>
      <c r="F920" s="268">
        <v>2.1417493626439601E-3</v>
      </c>
      <c r="G920" s="268">
        <v>4.18894521379767E-3</v>
      </c>
      <c r="H920" s="265">
        <v>2.0946252067834598E-3</v>
      </c>
      <c r="I920" s="265">
        <v>4.5668847251951498E-3</v>
      </c>
      <c r="J920" s="266">
        <v>2.1209917458850001E-3</v>
      </c>
      <c r="L920" s="12"/>
      <c r="M920" s="12"/>
      <c r="N920" s="12"/>
      <c r="O920" s="12"/>
      <c r="P920" s="12"/>
      <c r="Q920" s="12"/>
      <c r="R920" s="12"/>
      <c r="S920" s="12"/>
      <c r="T920" s="12"/>
      <c r="U920" s="12"/>
      <c r="V920" s="12"/>
      <c r="W920" s="12"/>
    </row>
    <row r="921" spans="1:23">
      <c r="A921" s="54" t="s">
        <v>308</v>
      </c>
      <c r="B921" s="267">
        <v>4.0734552972050697E-3</v>
      </c>
      <c r="C921" s="268"/>
      <c r="D921" s="268">
        <v>2.9143867410265502E-3</v>
      </c>
      <c r="E921" s="268">
        <v>4.4791507972139696E-3</v>
      </c>
      <c r="F921" s="268">
        <v>2.3338960045333301E-3</v>
      </c>
      <c r="G921" s="268">
        <v>4.0859197107345801E-3</v>
      </c>
      <c r="H921" s="265">
        <v>2.5237970330559902E-3</v>
      </c>
      <c r="I921" s="265">
        <v>4.1341693509285198E-3</v>
      </c>
      <c r="J921" s="266">
        <v>2.5473998941765502E-3</v>
      </c>
      <c r="L921" s="12"/>
      <c r="M921" s="12"/>
      <c r="N921" s="12"/>
      <c r="O921" s="12"/>
      <c r="P921" s="12"/>
      <c r="Q921" s="12"/>
      <c r="R921" s="12"/>
      <c r="S921" s="12"/>
      <c r="T921" s="12"/>
      <c r="U921" s="12"/>
      <c r="V921" s="12"/>
      <c r="W921" s="12"/>
    </row>
    <row r="922" spans="1:23">
      <c r="A922" s="54" t="s">
        <v>307</v>
      </c>
      <c r="B922" s="267">
        <v>3.9241024756686803E-3</v>
      </c>
      <c r="C922" s="268"/>
      <c r="D922" s="268">
        <v>2.8219244404332801E-3</v>
      </c>
      <c r="E922" s="268">
        <v>5.8280542878601602E-3</v>
      </c>
      <c r="F922" s="268">
        <v>2.2660917513722101E-3</v>
      </c>
      <c r="G922" s="268">
        <v>4.0612999665053297E-3</v>
      </c>
      <c r="H922" s="265">
        <v>2.2444094602817898E-3</v>
      </c>
      <c r="I922" s="265">
        <v>4.7934663406203797E-3</v>
      </c>
      <c r="J922" s="266">
        <v>2.2640007947093499E-3</v>
      </c>
      <c r="L922" s="12"/>
      <c r="M922" s="12"/>
      <c r="N922" s="12"/>
      <c r="O922" s="12"/>
      <c r="P922" s="12"/>
      <c r="Q922" s="12"/>
      <c r="R922" s="12"/>
      <c r="S922" s="12"/>
      <c r="T922" s="12"/>
      <c r="U922" s="12"/>
      <c r="V922" s="12"/>
      <c r="W922" s="12"/>
    </row>
    <row r="923" spans="1:23">
      <c r="A923" s="54" t="s">
        <v>306</v>
      </c>
      <c r="B923" s="267">
        <v>3.8129010824533298E-3</v>
      </c>
      <c r="C923" s="268"/>
      <c r="D923" s="268">
        <v>2.7905782751125002E-3</v>
      </c>
      <c r="E923" s="268">
        <v>5.4592328248174197E-3</v>
      </c>
      <c r="F923" s="268">
        <v>3.08894860906997E-3</v>
      </c>
      <c r="G923" s="268">
        <v>3.91795108138862E-3</v>
      </c>
      <c r="H923" s="265">
        <v>2.8501974030870699E-3</v>
      </c>
      <c r="I923" s="265">
        <v>4.9999841112539304E-3</v>
      </c>
      <c r="J923" s="266">
        <v>2.88918783654827E-3</v>
      </c>
      <c r="L923" s="12"/>
      <c r="M923" s="12"/>
      <c r="N923" s="12"/>
      <c r="O923" s="12"/>
      <c r="P923" s="12"/>
      <c r="Q923" s="12"/>
      <c r="R923" s="12"/>
      <c r="S923" s="12"/>
      <c r="T923" s="12"/>
      <c r="U923" s="12"/>
      <c r="V923" s="12"/>
      <c r="W923" s="12"/>
    </row>
    <row r="924" spans="1:23">
      <c r="A924" s="54" t="s">
        <v>305</v>
      </c>
      <c r="B924" s="267">
        <v>4.9839354244008696E-3</v>
      </c>
      <c r="C924" s="268"/>
      <c r="D924" s="268">
        <v>2.79892123527664E-3</v>
      </c>
      <c r="E924" s="268">
        <v>5.1101161866656903E-3</v>
      </c>
      <c r="F924" s="268">
        <v>3.5700869941112999E-3</v>
      </c>
      <c r="G924" s="268">
        <v>3.8586384896337898E-3</v>
      </c>
      <c r="H924" s="265">
        <v>3.5607966796013702E-3</v>
      </c>
      <c r="I924" s="265">
        <v>6.8879325185371397E-3</v>
      </c>
      <c r="J924" s="266">
        <v>3.5989276918295498E-3</v>
      </c>
      <c r="L924" s="12"/>
      <c r="M924" s="12"/>
      <c r="N924" s="12"/>
      <c r="O924" s="12"/>
      <c r="P924" s="12"/>
      <c r="Q924" s="12"/>
      <c r="R924" s="12"/>
      <c r="S924" s="12"/>
      <c r="T924" s="12"/>
      <c r="U924" s="12"/>
      <c r="V924" s="12"/>
      <c r="W924" s="12"/>
    </row>
    <row r="925" spans="1:23">
      <c r="A925" s="54" t="s">
        <v>304</v>
      </c>
      <c r="B925" s="267">
        <v>4.9763886702768297E-3</v>
      </c>
      <c r="C925" s="268"/>
      <c r="D925" s="268">
        <v>2.7764673568787101E-3</v>
      </c>
      <c r="E925" s="268">
        <v>4.9393963809540404E-3</v>
      </c>
      <c r="F925" s="268">
        <v>3.3823783917013299E-3</v>
      </c>
      <c r="G925" s="268">
        <v>3.77889622222636E-3</v>
      </c>
      <c r="H925" s="265">
        <v>3.0539838518428199E-3</v>
      </c>
      <c r="I925" s="265">
        <v>6.0957663923913597E-3</v>
      </c>
      <c r="J925" s="266">
        <v>3.0874728285913301E-3</v>
      </c>
      <c r="L925" s="12"/>
      <c r="M925" s="12"/>
      <c r="N925" s="12"/>
      <c r="O925" s="12"/>
      <c r="P925" s="12"/>
      <c r="Q925" s="12"/>
      <c r="R925" s="12"/>
      <c r="S925" s="12"/>
      <c r="T925" s="12"/>
      <c r="U925" s="12"/>
      <c r="V925" s="12"/>
      <c r="W925" s="12"/>
    </row>
    <row r="926" spans="1:23">
      <c r="A926" s="54" t="s">
        <v>303</v>
      </c>
      <c r="B926" s="267">
        <v>4.9168968187920702E-3</v>
      </c>
      <c r="C926" s="268"/>
      <c r="D926" s="268">
        <v>2.55422150526985E-3</v>
      </c>
      <c r="E926" s="268">
        <v>4.8325232267389297E-3</v>
      </c>
      <c r="F926" s="268">
        <v>3.2783430387776E-3</v>
      </c>
      <c r="G926" s="268">
        <v>3.7593679961682698E-3</v>
      </c>
      <c r="H926" s="265">
        <v>4.5782467001283297E-3</v>
      </c>
      <c r="I926" s="265">
        <v>7.5820634810188497E-3</v>
      </c>
      <c r="J926" s="266">
        <v>4.6374028820475397E-3</v>
      </c>
      <c r="L926" s="12"/>
      <c r="M926" s="12"/>
      <c r="N926" s="12"/>
      <c r="O926" s="12"/>
      <c r="P926" s="12"/>
      <c r="Q926" s="12"/>
      <c r="R926" s="12"/>
      <c r="S926" s="12"/>
      <c r="T926" s="12"/>
      <c r="U926" s="12"/>
      <c r="V926" s="12"/>
      <c r="W926" s="12"/>
    </row>
    <row r="927" spans="1:23">
      <c r="A927" s="54" t="s">
        <v>302</v>
      </c>
      <c r="B927" s="267">
        <v>4.6218655904660001E-3</v>
      </c>
      <c r="C927" s="268"/>
      <c r="D927" s="268">
        <v>2.4335165214413898E-3</v>
      </c>
      <c r="E927" s="268">
        <v>4.6036418656016896E-3</v>
      </c>
      <c r="F927" s="268">
        <v>2.9836681673301299E-3</v>
      </c>
      <c r="G927" s="268">
        <v>3.64781934562074E-3</v>
      </c>
      <c r="H927" s="265">
        <v>4.5187606266182904E-3</v>
      </c>
      <c r="I927" s="265">
        <v>6.79449991674039E-3</v>
      </c>
      <c r="J927" s="266">
        <v>4.5805384151308302E-3</v>
      </c>
      <c r="L927" s="12"/>
      <c r="M927" s="12"/>
      <c r="N927" s="12"/>
      <c r="O927" s="12"/>
      <c r="P927" s="12"/>
      <c r="Q927" s="12"/>
      <c r="R927" s="12"/>
      <c r="S927" s="12"/>
      <c r="T927" s="12"/>
      <c r="U927" s="12"/>
      <c r="V927" s="12"/>
      <c r="W927" s="12"/>
    </row>
    <row r="928" spans="1:23">
      <c r="A928" s="54" t="s">
        <v>301</v>
      </c>
      <c r="B928" s="267">
        <v>4.8681364325502598E-3</v>
      </c>
      <c r="C928" s="268"/>
      <c r="D928" s="268">
        <v>2.32183949299785E-3</v>
      </c>
      <c r="E928" s="268">
        <v>4.70413386525146E-3</v>
      </c>
      <c r="F928" s="268">
        <v>2.6599512514893699E-3</v>
      </c>
      <c r="G928" s="268">
        <v>3.5461056537758099E-3</v>
      </c>
      <c r="H928" s="265">
        <v>4.0510087134570999E-3</v>
      </c>
      <c r="I928" s="265">
        <v>5.9852743654581703E-3</v>
      </c>
      <c r="J928" s="266">
        <v>4.1093359115988498E-3</v>
      </c>
      <c r="L928" s="12"/>
      <c r="M928" s="12"/>
      <c r="N928" s="12"/>
      <c r="O928" s="12"/>
      <c r="P928" s="12"/>
      <c r="Q928" s="12"/>
      <c r="R928" s="12"/>
      <c r="S928" s="12"/>
      <c r="T928" s="12"/>
      <c r="U928" s="12"/>
      <c r="V928" s="12"/>
      <c r="W928" s="12"/>
    </row>
    <row r="929" spans="1:23">
      <c r="A929" s="54" t="s">
        <v>300</v>
      </c>
      <c r="B929" s="267">
        <v>4.6571973297913002E-3</v>
      </c>
      <c r="C929" s="268"/>
      <c r="D929" s="268">
        <v>2.91585087071084E-3</v>
      </c>
      <c r="E929" s="268">
        <v>4.3656260253778197E-3</v>
      </c>
      <c r="F929" s="268">
        <v>3.0381124641695699E-3</v>
      </c>
      <c r="G929" s="268">
        <v>3.46532321703259E-3</v>
      </c>
      <c r="H929" s="265">
        <v>4.1950285672494201E-3</v>
      </c>
      <c r="I929" s="265">
        <v>5.3478733992637596E-3</v>
      </c>
      <c r="J929" s="266">
        <v>4.2486734356329903E-3</v>
      </c>
      <c r="L929" s="12"/>
      <c r="M929" s="12"/>
      <c r="N929" s="12"/>
      <c r="O929" s="12"/>
      <c r="P929" s="12"/>
      <c r="Q929" s="12"/>
      <c r="R929" s="12"/>
      <c r="S929" s="12"/>
      <c r="T929" s="12"/>
      <c r="U929" s="12"/>
      <c r="V929" s="12"/>
      <c r="W929" s="12"/>
    </row>
    <row r="930" spans="1:23">
      <c r="A930" s="54" t="s">
        <v>299</v>
      </c>
      <c r="B930" s="267">
        <v>4.4185516165063197E-3</v>
      </c>
      <c r="C930" s="268"/>
      <c r="D930" s="268">
        <v>2.7065572216654001E-3</v>
      </c>
      <c r="E930" s="268">
        <v>4.1577696302919197E-3</v>
      </c>
      <c r="F930" s="268">
        <v>2.8773089612025501E-3</v>
      </c>
      <c r="G930" s="268">
        <v>3.3761666436522499E-3</v>
      </c>
      <c r="H930" s="265">
        <v>3.8082859681586902E-3</v>
      </c>
      <c r="I930" s="265">
        <v>4.9168524242777199E-3</v>
      </c>
      <c r="J930" s="266">
        <v>3.8586155988385201E-3</v>
      </c>
      <c r="L930" s="12"/>
      <c r="M930" s="12"/>
      <c r="N930" s="12"/>
      <c r="O930" s="12"/>
      <c r="P930" s="12"/>
      <c r="Q930" s="12"/>
      <c r="R930" s="12"/>
      <c r="S930" s="12"/>
      <c r="T930" s="12"/>
      <c r="U930" s="12"/>
      <c r="V930" s="12"/>
      <c r="W930" s="12"/>
    </row>
    <row r="931" spans="1:23">
      <c r="A931" s="54" t="s">
        <v>298</v>
      </c>
      <c r="B931" s="267">
        <v>4.2120516867462402E-3</v>
      </c>
      <c r="C931" s="268"/>
      <c r="D931" s="268">
        <v>2.7111505029853399E-3</v>
      </c>
      <c r="E931" s="268">
        <v>3.9612642470511104E-3</v>
      </c>
      <c r="F931" s="268">
        <v>2.5679934403017401E-3</v>
      </c>
      <c r="G931" s="268">
        <v>3.29470515307566E-3</v>
      </c>
      <c r="H931" s="265">
        <v>3.36861889637692E-3</v>
      </c>
      <c r="I931" s="265">
        <v>4.7569874526424598E-3</v>
      </c>
      <c r="J931" s="266">
        <v>3.4155808966951002E-3</v>
      </c>
      <c r="L931" s="12"/>
      <c r="M931" s="12"/>
      <c r="N931" s="12"/>
      <c r="O931" s="12"/>
      <c r="P931" s="12"/>
      <c r="Q931" s="12"/>
      <c r="R931" s="12"/>
      <c r="S931" s="12"/>
      <c r="T931" s="12"/>
      <c r="U931" s="12"/>
      <c r="V931" s="12"/>
      <c r="W931" s="12"/>
    </row>
    <row r="932" spans="1:23">
      <c r="A932" s="54" t="s">
        <v>297</v>
      </c>
      <c r="B932" s="267">
        <v>4.0144427509346799E-3</v>
      </c>
      <c r="C932" s="268"/>
      <c r="D932" s="268">
        <v>2.5031761056671098E-3</v>
      </c>
      <c r="E932" s="268">
        <v>3.7928199585151299E-3</v>
      </c>
      <c r="F932" s="268">
        <v>2.32376946461038E-3</v>
      </c>
      <c r="G932" s="268">
        <v>3.2828903372382002E-3</v>
      </c>
      <c r="H932" s="265">
        <v>2.8889587881102399E-3</v>
      </c>
      <c r="I932" s="265">
        <v>4.3529262439158303E-3</v>
      </c>
      <c r="J932" s="266">
        <v>2.9291569351946301E-3</v>
      </c>
      <c r="L932" s="12"/>
      <c r="M932" s="12"/>
      <c r="N932" s="12"/>
      <c r="O932" s="12"/>
      <c r="P932" s="12"/>
      <c r="Q932" s="12"/>
      <c r="R932" s="12"/>
      <c r="S932" s="12"/>
      <c r="T932" s="12"/>
      <c r="U932" s="12"/>
      <c r="V932" s="12"/>
      <c r="W932" s="12"/>
    </row>
    <row r="933" spans="1:23">
      <c r="A933" s="54" t="s">
        <v>296</v>
      </c>
      <c r="B933" s="267">
        <v>4.0353615018268001E-3</v>
      </c>
      <c r="C933" s="268"/>
      <c r="D933" s="268">
        <v>2.7483621711214198E-3</v>
      </c>
      <c r="E933" s="268">
        <v>3.5772299580307501E-3</v>
      </c>
      <c r="F933" s="268">
        <v>2.10925615642861E-3</v>
      </c>
      <c r="G933" s="268">
        <v>3.57017937046909E-3</v>
      </c>
      <c r="H933" s="265">
        <v>3.12310200953497E-3</v>
      </c>
      <c r="I933" s="265">
        <v>4.4754168462194802E-3</v>
      </c>
      <c r="J933" s="266">
        <v>3.1628401715772698E-3</v>
      </c>
      <c r="L933" s="12"/>
      <c r="M933" s="12"/>
      <c r="N933" s="12"/>
      <c r="O933" s="12"/>
      <c r="P933" s="12"/>
      <c r="Q933" s="12"/>
      <c r="R933" s="12"/>
      <c r="S933" s="12"/>
      <c r="T933" s="12"/>
      <c r="U933" s="12"/>
      <c r="V933" s="12"/>
      <c r="W933" s="12"/>
    </row>
    <row r="934" spans="1:23">
      <c r="A934" s="54" t="s">
        <v>295</v>
      </c>
      <c r="B934" s="267">
        <v>3.87144746926886E-3</v>
      </c>
      <c r="C934" s="268"/>
      <c r="D934" s="268">
        <v>2.5796674610431801E-3</v>
      </c>
      <c r="E934" s="268">
        <v>3.4399556924961999E-3</v>
      </c>
      <c r="F934" s="268">
        <v>2.2978491894583902E-3</v>
      </c>
      <c r="G934" s="268">
        <v>3.4776161072421902E-3</v>
      </c>
      <c r="H934" s="265">
        <v>2.8851932057027698E-3</v>
      </c>
      <c r="I934" s="265">
        <v>4.8263098727172101E-3</v>
      </c>
      <c r="J934" s="266">
        <v>2.92397170982005E-3</v>
      </c>
      <c r="L934" s="12"/>
      <c r="M934" s="12"/>
      <c r="N934" s="12"/>
      <c r="O934" s="12"/>
      <c r="P934" s="12"/>
      <c r="Q934" s="12"/>
      <c r="R934" s="12"/>
      <c r="S934" s="12"/>
      <c r="T934" s="12"/>
      <c r="U934" s="12"/>
      <c r="V934" s="12"/>
      <c r="W934" s="12"/>
    </row>
    <row r="935" spans="1:23">
      <c r="A935" s="54" t="s">
        <v>294</v>
      </c>
      <c r="B935" s="267">
        <v>3.8616496069720698E-3</v>
      </c>
      <c r="C935" s="268"/>
      <c r="D935" s="268">
        <v>2.4082929406690099E-3</v>
      </c>
      <c r="E935" s="268">
        <v>3.2875594492647298E-3</v>
      </c>
      <c r="F935" s="268">
        <v>2.3605171968169498E-3</v>
      </c>
      <c r="G935" s="268">
        <v>3.3949303322119702E-3</v>
      </c>
      <c r="H935" s="265">
        <v>2.4889717015726398E-3</v>
      </c>
      <c r="I935" s="265">
        <v>4.2612793996954198E-3</v>
      </c>
      <c r="J935" s="266">
        <v>2.5209051602771899E-3</v>
      </c>
      <c r="L935" s="12"/>
      <c r="M935" s="12"/>
      <c r="N935" s="12"/>
      <c r="O935" s="12"/>
      <c r="P935" s="12"/>
      <c r="Q935" s="12"/>
      <c r="R935" s="12"/>
      <c r="S935" s="12"/>
      <c r="T935" s="12"/>
      <c r="U935" s="12"/>
      <c r="V935" s="12"/>
      <c r="W935" s="12"/>
    </row>
    <row r="936" spans="1:23">
      <c r="A936" s="54" t="s">
        <v>293</v>
      </c>
      <c r="B936" s="267">
        <v>3.7561245913276899E-3</v>
      </c>
      <c r="C936" s="268"/>
      <c r="D936" s="268">
        <v>2.2582020247145901E-3</v>
      </c>
      <c r="E936" s="268">
        <v>3.1688459056289399E-3</v>
      </c>
      <c r="F936" s="268">
        <v>2.9208985868463999E-3</v>
      </c>
      <c r="G936" s="268">
        <v>3.31806232662146E-3</v>
      </c>
      <c r="H936" s="265">
        <v>2.1683642054179399E-3</v>
      </c>
      <c r="I936" s="265">
        <v>4.4052141807079098E-3</v>
      </c>
      <c r="J936" s="266">
        <v>2.19314489512856E-3</v>
      </c>
      <c r="L936" s="12"/>
      <c r="M936" s="12"/>
      <c r="N936" s="12"/>
      <c r="O936" s="12"/>
      <c r="P936" s="12"/>
      <c r="Q936" s="12"/>
      <c r="R936" s="12"/>
      <c r="S936" s="12"/>
      <c r="T936" s="12"/>
      <c r="U936" s="12"/>
      <c r="V936" s="12"/>
      <c r="W936" s="12"/>
    </row>
    <row r="937" spans="1:23">
      <c r="A937" s="54" t="s">
        <v>292</v>
      </c>
      <c r="B937" s="267">
        <v>3.7915147116226399E-3</v>
      </c>
      <c r="C937" s="268"/>
      <c r="D937" s="268">
        <v>3.2993117187913599E-3</v>
      </c>
      <c r="E937" s="268">
        <v>3.0246240427211999E-3</v>
      </c>
      <c r="F937" s="268">
        <v>2.60935455272203E-3</v>
      </c>
      <c r="G937" s="268">
        <v>3.2446311425740398E-3</v>
      </c>
      <c r="H937" s="265">
        <v>1.90973818314596E-3</v>
      </c>
      <c r="I937" s="265">
        <v>3.8969399913613601E-3</v>
      </c>
      <c r="J937" s="266">
        <v>1.92768138749095E-3</v>
      </c>
      <c r="L937" s="12"/>
      <c r="M937" s="12"/>
      <c r="N937" s="12"/>
      <c r="O937" s="12"/>
      <c r="P937" s="12"/>
      <c r="Q937" s="12"/>
      <c r="R937" s="12"/>
      <c r="S937" s="12"/>
      <c r="T937" s="12"/>
      <c r="U937" s="12"/>
      <c r="V937" s="12"/>
      <c r="W937" s="12"/>
    </row>
    <row r="938" spans="1:23">
      <c r="A938" s="54" t="s">
        <v>291</v>
      </c>
      <c r="B938" s="267">
        <v>3.8440648290680901E-3</v>
      </c>
      <c r="C938" s="268"/>
      <c r="D938" s="268">
        <v>2.9942411258914998E-3</v>
      </c>
      <c r="E938" s="268">
        <v>2.8792671436551698E-3</v>
      </c>
      <c r="F938" s="268">
        <v>3.2674134985785199E-3</v>
      </c>
      <c r="G938" s="268">
        <v>3.1762168182939798E-3</v>
      </c>
      <c r="H938" s="265">
        <v>1.74532131947946E-3</v>
      </c>
      <c r="I938" s="265">
        <v>3.57740878212328E-3</v>
      </c>
      <c r="J938" s="266">
        <v>1.75641904384033E-3</v>
      </c>
      <c r="L938" s="12"/>
      <c r="M938" s="12"/>
      <c r="N938" s="12"/>
      <c r="O938" s="12"/>
      <c r="P938" s="12"/>
      <c r="Q938" s="12"/>
      <c r="R938" s="12"/>
      <c r="S938" s="12"/>
      <c r="T938" s="12"/>
      <c r="U938" s="12"/>
      <c r="V938" s="12"/>
      <c r="W938" s="12"/>
    </row>
    <row r="939" spans="1:23">
      <c r="A939" s="54" t="s">
        <v>290</v>
      </c>
      <c r="B939" s="267">
        <v>3.7281682581925498E-3</v>
      </c>
      <c r="C939" s="268"/>
      <c r="D939" s="268">
        <v>3.1006012332198299E-3</v>
      </c>
      <c r="E939" s="268">
        <v>2.81307022637069E-3</v>
      </c>
      <c r="F939" s="268">
        <v>3.2086503029299298E-3</v>
      </c>
      <c r="G939" s="268">
        <v>3.1704980549330701E-3</v>
      </c>
      <c r="H939" s="265">
        <v>1.8424512130888E-3</v>
      </c>
      <c r="I939" s="265">
        <v>3.1723572316635202E-3</v>
      </c>
      <c r="J939" s="266">
        <v>1.8489199280145199E-3</v>
      </c>
      <c r="L939" s="12"/>
      <c r="M939" s="12"/>
      <c r="N939" s="12"/>
      <c r="O939" s="12"/>
      <c r="P939" s="12"/>
      <c r="Q939" s="12"/>
      <c r="R939" s="12"/>
      <c r="S939" s="12"/>
      <c r="T939" s="12"/>
      <c r="U939" s="12"/>
      <c r="V939" s="12"/>
      <c r="W939" s="12"/>
    </row>
    <row r="940" spans="1:23">
      <c r="A940" s="54" t="s">
        <v>289</v>
      </c>
      <c r="B940" s="267">
        <v>3.60223855222753E-3</v>
      </c>
      <c r="C940" s="268"/>
      <c r="D940" s="268">
        <v>3.1025595274407599E-3</v>
      </c>
      <c r="E940" s="268">
        <v>4.2034848559385904E-3</v>
      </c>
      <c r="F940" s="268">
        <v>2.8292698649691399E-3</v>
      </c>
      <c r="G940" s="268">
        <v>3.10760130318668E-3</v>
      </c>
      <c r="H940" s="265">
        <v>1.63225773206245E-3</v>
      </c>
      <c r="I940" s="265">
        <v>2.8313350017211501E-3</v>
      </c>
      <c r="J940" s="266">
        <v>1.6345295555703599E-3</v>
      </c>
      <c r="L940" s="12"/>
      <c r="M940" s="12"/>
      <c r="N940" s="12"/>
      <c r="O940" s="12"/>
      <c r="P940" s="12"/>
      <c r="Q940" s="12"/>
      <c r="R940" s="12"/>
      <c r="S940" s="12"/>
      <c r="T940" s="12"/>
      <c r="U940" s="12"/>
      <c r="V940" s="12"/>
      <c r="W940" s="12"/>
    </row>
    <row r="941" spans="1:23">
      <c r="A941" s="54" t="s">
        <v>288</v>
      </c>
      <c r="B941" s="267">
        <v>3.5027091866457602E-3</v>
      </c>
      <c r="C941" s="268"/>
      <c r="D941" s="268">
        <v>2.9532693887444499E-3</v>
      </c>
      <c r="E941" s="268">
        <v>3.9115220897379902E-3</v>
      </c>
      <c r="F941" s="268">
        <v>2.58987916441296E-3</v>
      </c>
      <c r="G941" s="268">
        <v>3.0509849255432801E-3</v>
      </c>
      <c r="H941" s="265">
        <v>1.6973434295935201E-3</v>
      </c>
      <c r="I941" s="265">
        <v>2.8832379076487199E-3</v>
      </c>
      <c r="J941" s="266">
        <v>1.70307251152502E-3</v>
      </c>
      <c r="L941" s="12"/>
      <c r="M941" s="12"/>
      <c r="N941" s="12"/>
      <c r="O941" s="12"/>
      <c r="P941" s="12"/>
      <c r="Q941" s="12"/>
      <c r="R941" s="12"/>
      <c r="S941" s="12"/>
      <c r="T941" s="12"/>
      <c r="U941" s="12"/>
      <c r="V941" s="12"/>
      <c r="W941" s="12"/>
    </row>
    <row r="942" spans="1:23">
      <c r="A942" s="54" t="s">
        <v>287</v>
      </c>
      <c r="B942" s="267">
        <v>3.40682118527575E-3</v>
      </c>
      <c r="C942" s="268"/>
      <c r="D942" s="268">
        <v>2.78689444521555E-3</v>
      </c>
      <c r="E942" s="268">
        <v>3.7044732053650802E-3</v>
      </c>
      <c r="F942" s="268">
        <v>2.3496533285806099E-3</v>
      </c>
      <c r="G942" s="268">
        <v>3.0061064291931699E-3</v>
      </c>
      <c r="H942" s="265">
        <v>1.5235157480329099E-3</v>
      </c>
      <c r="I942" s="265">
        <v>2.5828222866563001E-3</v>
      </c>
      <c r="J942" s="266">
        <v>1.5247931146680799E-3</v>
      </c>
      <c r="L942" s="12"/>
      <c r="M942" s="12"/>
      <c r="N942" s="12"/>
      <c r="O942" s="12"/>
      <c r="P942" s="12"/>
      <c r="Q942" s="12"/>
      <c r="R942" s="12"/>
      <c r="S942" s="12"/>
      <c r="T942" s="12"/>
      <c r="U942" s="12"/>
      <c r="V942" s="12"/>
      <c r="W942" s="12"/>
    </row>
    <row r="943" spans="1:23">
      <c r="A943" s="54" t="s">
        <v>286</v>
      </c>
      <c r="B943" s="267">
        <v>3.3748091761441599E-3</v>
      </c>
      <c r="C943" s="268"/>
      <c r="D943" s="268">
        <v>2.68193491631139E-3</v>
      </c>
      <c r="E943" s="268">
        <v>3.4884591708931201E-3</v>
      </c>
      <c r="F943" s="268">
        <v>2.2362220925806701E-3</v>
      </c>
      <c r="G943" s="268">
        <v>4.37325753461621E-3</v>
      </c>
      <c r="H943" s="265">
        <v>1.3739760617047601E-3</v>
      </c>
      <c r="I943" s="265">
        <v>2.3139806066102301E-3</v>
      </c>
      <c r="J943" s="266">
        <v>1.3704032677233E-3</v>
      </c>
      <c r="L943" s="12"/>
      <c r="M943" s="12"/>
      <c r="N943" s="12"/>
      <c r="O943" s="12"/>
      <c r="P943" s="12"/>
      <c r="Q943" s="12"/>
      <c r="R943" s="12"/>
      <c r="S943" s="12"/>
      <c r="T943" s="12"/>
      <c r="U943" s="12"/>
      <c r="V943" s="12"/>
      <c r="W943" s="12"/>
    </row>
    <row r="944" spans="1:23">
      <c r="A944" s="54" t="s">
        <v>285</v>
      </c>
      <c r="B944" s="267">
        <v>3.3075080470443999E-3</v>
      </c>
      <c r="C944" s="268"/>
      <c r="D944" s="268">
        <v>2.7178061805953699E-3</v>
      </c>
      <c r="E944" s="268">
        <v>3.2877860867212001E-3</v>
      </c>
      <c r="F944" s="268">
        <v>2.07589292904703E-3</v>
      </c>
      <c r="G944" s="268">
        <v>4.3096215351511999E-3</v>
      </c>
      <c r="H944" s="265">
        <v>1.32001690156045E-3</v>
      </c>
      <c r="I944" s="265">
        <v>2.07116365895533E-3</v>
      </c>
      <c r="J944" s="266">
        <v>1.31231342846426E-3</v>
      </c>
      <c r="L944" s="12"/>
      <c r="M944" s="12"/>
      <c r="N944" s="12"/>
      <c r="O944" s="12"/>
      <c r="P944" s="12"/>
      <c r="Q944" s="12"/>
      <c r="R944" s="12"/>
      <c r="S944" s="12"/>
      <c r="T944" s="12"/>
      <c r="U944" s="12"/>
      <c r="V944" s="12"/>
      <c r="W944" s="12"/>
    </row>
    <row r="945" spans="1:23">
      <c r="A945" s="54" t="s">
        <v>284</v>
      </c>
      <c r="B945" s="267">
        <v>3.38485707657281E-3</v>
      </c>
      <c r="C945" s="268"/>
      <c r="D945" s="268">
        <v>2.50691270713306E-3</v>
      </c>
      <c r="E945" s="268">
        <v>3.4481920050287501E-3</v>
      </c>
      <c r="F945" s="268">
        <v>1.9124689919805401E-3</v>
      </c>
      <c r="G945" s="268">
        <v>4.1456685527248398E-3</v>
      </c>
      <c r="H945" s="265">
        <v>1.27589433547416E-3</v>
      </c>
      <c r="I945" s="265">
        <v>2.0731977201303101E-3</v>
      </c>
      <c r="J945" s="266">
        <v>1.2692925749855199E-3</v>
      </c>
      <c r="L945" s="12"/>
      <c r="M945" s="12"/>
      <c r="N945" s="12"/>
      <c r="O945" s="12"/>
      <c r="P945" s="12"/>
      <c r="Q945" s="12"/>
      <c r="R945" s="12"/>
      <c r="S945" s="12"/>
      <c r="T945" s="12"/>
      <c r="U945" s="12"/>
      <c r="V945" s="12"/>
      <c r="W945" s="12"/>
    </row>
    <row r="946" spans="1:23">
      <c r="A946" s="54" t="s">
        <v>283</v>
      </c>
      <c r="B946" s="267">
        <v>3.3061287915999399E-3</v>
      </c>
      <c r="C946" s="268"/>
      <c r="D946" s="268">
        <v>2.33663282926053E-3</v>
      </c>
      <c r="E946" s="268">
        <v>3.3355293058586E-3</v>
      </c>
      <c r="F946" s="268">
        <v>2.29101699873961E-3</v>
      </c>
      <c r="G946" s="268">
        <v>4.1611549905417903E-3</v>
      </c>
      <c r="H946" s="265">
        <v>1.1710432693200501E-3</v>
      </c>
      <c r="I946" s="265">
        <v>1.8609000327635199E-3</v>
      </c>
      <c r="J946" s="266">
        <v>1.1597753943575399E-3</v>
      </c>
      <c r="L946" s="12"/>
      <c r="M946" s="12"/>
      <c r="N946" s="12"/>
      <c r="O946" s="12"/>
      <c r="P946" s="12"/>
      <c r="Q946" s="12"/>
      <c r="R946" s="12"/>
      <c r="S946" s="12"/>
      <c r="T946" s="12"/>
      <c r="U946" s="12"/>
      <c r="V946" s="12"/>
      <c r="W946" s="12"/>
    </row>
    <row r="947" spans="1:23">
      <c r="A947" s="54" t="s">
        <v>282</v>
      </c>
      <c r="B947" s="267">
        <v>3.2471504987497098E-3</v>
      </c>
      <c r="C947" s="268"/>
      <c r="D947" s="268">
        <v>2.36735558042688E-3</v>
      </c>
      <c r="E947" s="268">
        <v>3.1486143810540101E-3</v>
      </c>
      <c r="F947" s="268">
        <v>2.14379226443561E-3</v>
      </c>
      <c r="G947" s="268">
        <v>4.0540411296561604E-3</v>
      </c>
      <c r="H947" s="265">
        <v>1.0963369101680801E-3</v>
      </c>
      <c r="I947" s="265">
        <v>1.68144409452434E-3</v>
      </c>
      <c r="J947" s="266">
        <v>1.0825207977455901E-3</v>
      </c>
      <c r="L947" s="12"/>
      <c r="M947" s="12"/>
      <c r="N947" s="12"/>
      <c r="O947" s="12"/>
      <c r="P947" s="12"/>
      <c r="Q947" s="12"/>
      <c r="R947" s="12"/>
      <c r="S947" s="12"/>
      <c r="T947" s="12"/>
      <c r="U947" s="12"/>
      <c r="V947" s="12"/>
      <c r="W947" s="12"/>
    </row>
    <row r="948" spans="1:23">
      <c r="A948" s="54" t="s">
        <v>281</v>
      </c>
      <c r="B948" s="267">
        <v>3.1975172352770799E-3</v>
      </c>
      <c r="C948" s="268"/>
      <c r="D948" s="268">
        <v>2.2573568006668799E-3</v>
      </c>
      <c r="E948" s="268">
        <v>3.11002990202896E-3</v>
      </c>
      <c r="F948" s="268">
        <v>3.6291984453285801E-3</v>
      </c>
      <c r="G948" s="268">
        <v>4.0929401984924297E-3</v>
      </c>
      <c r="H948" s="265">
        <v>1.23594520497546E-3</v>
      </c>
      <c r="I948" s="265">
        <v>1.5290149903869499E-3</v>
      </c>
      <c r="J948" s="266">
        <v>1.22439619116449E-3</v>
      </c>
      <c r="L948" s="12"/>
      <c r="M948" s="12"/>
      <c r="N948" s="12"/>
      <c r="O948" s="12"/>
      <c r="P948" s="12"/>
      <c r="Q948" s="12"/>
      <c r="R948" s="12"/>
      <c r="S948" s="12"/>
      <c r="T948" s="12"/>
      <c r="U948" s="12"/>
      <c r="V948" s="12"/>
      <c r="W948" s="12"/>
    </row>
    <row r="949" spans="1:23">
      <c r="A949" s="54" t="s">
        <v>280</v>
      </c>
      <c r="B949" s="267">
        <v>3.3772156572825902E-3</v>
      </c>
      <c r="C949" s="268"/>
      <c r="D949" s="268">
        <v>2.3296145784736299E-3</v>
      </c>
      <c r="E949" s="268">
        <v>3.4846008982071298E-3</v>
      </c>
      <c r="F949" s="268">
        <v>3.5514465168077899E-3</v>
      </c>
      <c r="G949" s="268">
        <v>4.1038037452977598E-3</v>
      </c>
      <c r="H949" s="265">
        <v>1.1362487661476001E-3</v>
      </c>
      <c r="I949" s="265">
        <v>1.49550137219383E-3</v>
      </c>
      <c r="J949" s="266">
        <v>1.1216195049291E-3</v>
      </c>
      <c r="L949" s="12"/>
      <c r="M949" s="12"/>
      <c r="N949" s="12"/>
      <c r="O949" s="12"/>
      <c r="P949" s="12"/>
      <c r="Q949" s="12"/>
      <c r="R949" s="12"/>
      <c r="S949" s="12"/>
      <c r="T949" s="12"/>
      <c r="U949" s="12"/>
      <c r="V949" s="12"/>
      <c r="W949" s="12"/>
    </row>
    <row r="950" spans="1:23">
      <c r="A950" s="54" t="s">
        <v>279</v>
      </c>
      <c r="B950" s="267">
        <v>3.2983630974278699E-3</v>
      </c>
      <c r="C950" s="268"/>
      <c r="D950" s="268">
        <v>2.2504184022520799E-3</v>
      </c>
      <c r="E950" s="268">
        <v>3.3513477373504001E-3</v>
      </c>
      <c r="F950" s="268">
        <v>3.2547145664487799E-3</v>
      </c>
      <c r="G950" s="268">
        <v>4.0325395541442096E-3</v>
      </c>
      <c r="H950" s="265">
        <v>1.0533667966211599E-3</v>
      </c>
      <c r="I950" s="265">
        <v>1.3575154925159201E-3</v>
      </c>
      <c r="J950" s="266">
        <v>1.0358690916792499E-3</v>
      </c>
      <c r="L950" s="12"/>
      <c r="M950" s="12"/>
      <c r="N950" s="12"/>
      <c r="O950" s="12"/>
      <c r="P950" s="12"/>
      <c r="Q950" s="12"/>
      <c r="R950" s="12"/>
      <c r="S950" s="12"/>
      <c r="T950" s="12"/>
      <c r="U950" s="12"/>
      <c r="V950" s="12"/>
      <c r="W950" s="12"/>
    </row>
    <row r="951" spans="1:23">
      <c r="A951" s="54" t="s">
        <v>278</v>
      </c>
      <c r="B951" s="267">
        <v>3.2471109873316501E-3</v>
      </c>
      <c r="C951" s="268"/>
      <c r="D951" s="268">
        <v>2.1308817456741798E-3</v>
      </c>
      <c r="E951" s="268">
        <v>3.19947918221443E-3</v>
      </c>
      <c r="F951" s="268">
        <v>2.8832157455979299E-3</v>
      </c>
      <c r="G951" s="268">
        <v>3.8986786902038598E-3</v>
      </c>
      <c r="H951" s="265">
        <v>9.9275668448837594E-4</v>
      </c>
      <c r="I951" s="265">
        <v>1.4306194446327401E-3</v>
      </c>
      <c r="J951" s="266">
        <v>9.7200723658246498E-4</v>
      </c>
      <c r="L951" s="12"/>
      <c r="M951" s="12"/>
      <c r="N951" s="12"/>
      <c r="O951" s="12"/>
      <c r="P951" s="12"/>
      <c r="Q951" s="12"/>
      <c r="R951" s="12"/>
      <c r="S951" s="12"/>
      <c r="T951" s="12"/>
      <c r="U951" s="12"/>
      <c r="V951" s="12"/>
      <c r="W951" s="12"/>
    </row>
    <row r="952" spans="1:23">
      <c r="A952" s="54" t="s">
        <v>277</v>
      </c>
      <c r="B952" s="267">
        <v>3.3092582738442301E-3</v>
      </c>
      <c r="C952" s="268"/>
      <c r="D952" s="268">
        <v>5.5564814537385297E-3</v>
      </c>
      <c r="E952" s="268">
        <v>3.5029738663501899E-3</v>
      </c>
      <c r="F952" s="268">
        <v>4.2172279432711804E-3</v>
      </c>
      <c r="G952" s="268">
        <v>4.49913818687295E-3</v>
      </c>
      <c r="H952" s="265">
        <v>1.07921600237858E-3</v>
      </c>
      <c r="I952" s="265">
        <v>1.42174542512531E-3</v>
      </c>
      <c r="J952" s="266">
        <v>1.05672704485683E-3</v>
      </c>
      <c r="L952" s="12"/>
      <c r="M952" s="12"/>
      <c r="N952" s="12"/>
      <c r="O952" s="12"/>
      <c r="P952" s="12"/>
      <c r="Q952" s="12"/>
      <c r="R952" s="12"/>
      <c r="S952" s="12"/>
      <c r="T952" s="12"/>
      <c r="U952" s="12"/>
      <c r="V952" s="12"/>
      <c r="W952" s="12"/>
    </row>
    <row r="953" spans="1:23">
      <c r="A953" s="54" t="s">
        <v>276</v>
      </c>
      <c r="B953" s="267">
        <v>3.2419218577204E-3</v>
      </c>
      <c r="C953" s="268"/>
      <c r="D953" s="268">
        <v>5.1820554053368297E-3</v>
      </c>
      <c r="E953" s="268">
        <v>3.3400813904578201E-3</v>
      </c>
      <c r="F953" s="268">
        <v>4.1177012618779096E-3</v>
      </c>
      <c r="G953" s="268">
        <v>4.4920336200806503E-3</v>
      </c>
      <c r="H953" s="265">
        <v>1.0959535729659501E-3</v>
      </c>
      <c r="I953" s="265">
        <v>1.33332671978737E-3</v>
      </c>
      <c r="J953" s="266">
        <v>1.0737726627057899E-3</v>
      </c>
      <c r="L953" s="12"/>
      <c r="M953" s="12"/>
      <c r="N953" s="12"/>
      <c r="O953" s="12"/>
      <c r="P953" s="12"/>
      <c r="Q953" s="12"/>
      <c r="R953" s="12"/>
      <c r="S953" s="12"/>
      <c r="T953" s="12"/>
      <c r="U953" s="12"/>
      <c r="V953" s="12"/>
      <c r="W953" s="12"/>
    </row>
    <row r="954" spans="1:23">
      <c r="A954" s="54" t="s">
        <v>275</v>
      </c>
      <c r="B954" s="267">
        <v>3.1851622239442699E-3</v>
      </c>
      <c r="C954" s="268"/>
      <c r="D954" s="268">
        <v>6.8184225958775498E-3</v>
      </c>
      <c r="E954" s="268">
        <v>3.2390222273381299E-3</v>
      </c>
      <c r="F954" s="268">
        <v>3.8650803605338401E-3</v>
      </c>
      <c r="G954" s="268">
        <v>4.5476648919951998E-3</v>
      </c>
      <c r="H954" s="265">
        <v>1.15127988677434E-3</v>
      </c>
      <c r="I954" s="265">
        <v>1.24075316489151E-3</v>
      </c>
      <c r="J954" s="266">
        <v>1.1295310832676901E-3</v>
      </c>
      <c r="L954" s="12"/>
      <c r="M954" s="12"/>
      <c r="N954" s="12"/>
      <c r="O954" s="12"/>
      <c r="P954" s="12"/>
      <c r="Q954" s="12"/>
      <c r="R954" s="12"/>
      <c r="S954" s="12"/>
      <c r="T954" s="12"/>
      <c r="U954" s="12"/>
      <c r="V954" s="12"/>
      <c r="W954" s="12"/>
    </row>
    <row r="955" spans="1:23">
      <c r="A955" s="54" t="s">
        <v>274</v>
      </c>
      <c r="B955" s="267">
        <v>3.2194459236155799E-3</v>
      </c>
      <c r="C955" s="268"/>
      <c r="D955" s="268">
        <v>6.0300027361694496E-3</v>
      </c>
      <c r="E955" s="268">
        <v>3.08677456663594E-3</v>
      </c>
      <c r="F955" s="268">
        <v>3.4110350929368598E-3</v>
      </c>
      <c r="G955" s="268">
        <v>4.4133967549918303E-3</v>
      </c>
      <c r="H955" s="265">
        <v>1.08974840446973E-3</v>
      </c>
      <c r="I955" s="265">
        <v>1.15359852530312E-3</v>
      </c>
      <c r="J955" s="266">
        <v>1.0652078232761401E-3</v>
      </c>
      <c r="L955" s="12"/>
      <c r="M955" s="12"/>
      <c r="N955" s="12"/>
      <c r="O955" s="12"/>
      <c r="P955" s="12"/>
      <c r="Q955" s="12"/>
      <c r="R955" s="12"/>
      <c r="S955" s="12"/>
      <c r="T955" s="12"/>
      <c r="U955" s="12"/>
      <c r="V955" s="12"/>
      <c r="W955" s="12"/>
    </row>
    <row r="956" spans="1:23">
      <c r="A956" s="54" t="s">
        <v>273</v>
      </c>
      <c r="B956" s="267">
        <v>3.4137024155774698E-3</v>
      </c>
      <c r="C956" s="268"/>
      <c r="D956" s="268">
        <v>5.3432591312275197E-3</v>
      </c>
      <c r="E956" s="268">
        <v>2.95935872986057E-3</v>
      </c>
      <c r="F956" s="268">
        <v>2.9907623829268301E-3</v>
      </c>
      <c r="G956" s="268">
        <v>4.2469025277015598E-3</v>
      </c>
      <c r="H956" s="265">
        <v>1.0962048683508399E-3</v>
      </c>
      <c r="I956" s="265">
        <v>1.06093957464973E-3</v>
      </c>
      <c r="J956" s="266">
        <v>1.07204335919822E-3</v>
      </c>
      <c r="L956" s="12"/>
      <c r="M956" s="12"/>
      <c r="N956" s="12"/>
      <c r="O956" s="12"/>
      <c r="P956" s="12"/>
      <c r="Q956" s="12"/>
      <c r="R956" s="12"/>
      <c r="S956" s="12"/>
      <c r="T956" s="12"/>
      <c r="U956" s="12"/>
      <c r="V956" s="12"/>
      <c r="W956" s="12"/>
    </row>
    <row r="957" spans="1:23">
      <c r="A957" s="54" t="s">
        <v>272</v>
      </c>
      <c r="B957" s="267">
        <v>3.32856924205744E-3</v>
      </c>
      <c r="C957" s="268"/>
      <c r="D957" s="268">
        <v>4.6639996854603996E-3</v>
      </c>
      <c r="E957" s="268">
        <v>3.3632833253556199E-3</v>
      </c>
      <c r="F957" s="268">
        <v>3.02171829189704E-3</v>
      </c>
      <c r="G957" s="268">
        <v>4.3263461106670797E-3</v>
      </c>
      <c r="H957" s="265">
        <v>1.10902078859821E-3</v>
      </c>
      <c r="I957" s="265">
        <v>1.04974574511099E-3</v>
      </c>
      <c r="J957" s="266">
        <v>1.0859091388626099E-3</v>
      </c>
      <c r="L957" s="12"/>
      <c r="M957" s="12"/>
      <c r="N957" s="12"/>
      <c r="O957" s="12"/>
      <c r="P957" s="12"/>
      <c r="Q957" s="12"/>
      <c r="R957" s="12"/>
      <c r="S957" s="12"/>
      <c r="T957" s="12"/>
      <c r="U957" s="12"/>
      <c r="V957" s="12"/>
      <c r="W957" s="12"/>
    </row>
    <row r="958" spans="1:23">
      <c r="A958" s="54" t="s">
        <v>271</v>
      </c>
      <c r="B958" s="267">
        <v>3.6515563271552901E-3</v>
      </c>
      <c r="C958" s="268"/>
      <c r="D958" s="268">
        <v>4.7555146971800296E-3</v>
      </c>
      <c r="E958" s="268">
        <v>3.1849084102413801E-3</v>
      </c>
      <c r="F958" s="268">
        <v>4.3746470583837498E-3</v>
      </c>
      <c r="G958" s="268">
        <v>4.5479091846869404E-3</v>
      </c>
      <c r="H958" s="265">
        <v>1.10724468346984E-3</v>
      </c>
      <c r="I958" s="265">
        <v>9.7165199512332101E-4</v>
      </c>
      <c r="J958" s="266">
        <v>1.0844974564929099E-3</v>
      </c>
      <c r="L958" s="12"/>
      <c r="M958" s="12"/>
      <c r="N958" s="12"/>
      <c r="O958" s="12"/>
      <c r="P958" s="12"/>
      <c r="Q958" s="12"/>
      <c r="R958" s="12"/>
      <c r="S958" s="12"/>
      <c r="T958" s="12"/>
      <c r="U958" s="12"/>
      <c r="V958" s="12"/>
      <c r="W958" s="12"/>
    </row>
    <row r="959" spans="1:23">
      <c r="A959" s="54" t="s">
        <v>270</v>
      </c>
      <c r="B959" s="267">
        <v>3.59231900021685E-3</v>
      </c>
      <c r="C959" s="268"/>
      <c r="D959" s="268">
        <v>4.2301726584519196E-3</v>
      </c>
      <c r="E959" s="268">
        <v>3.5151718569088699E-3</v>
      </c>
      <c r="F959" s="268">
        <v>3.7785851832445598E-3</v>
      </c>
      <c r="G959" s="268">
        <v>4.7791863285302503E-3</v>
      </c>
      <c r="H959" s="265">
        <v>1.0321854585719E-3</v>
      </c>
      <c r="I959" s="265">
        <v>1.1870370629784601E-3</v>
      </c>
      <c r="J959" s="266">
        <v>1.0083074154668601E-3</v>
      </c>
      <c r="L959" s="12"/>
      <c r="M959" s="12"/>
      <c r="N959" s="12"/>
      <c r="O959" s="12"/>
      <c r="P959" s="12"/>
      <c r="Q959" s="12"/>
      <c r="R959" s="12"/>
      <c r="S959" s="12"/>
      <c r="T959" s="12"/>
      <c r="U959" s="12"/>
      <c r="V959" s="12"/>
      <c r="W959" s="12"/>
    </row>
    <row r="960" spans="1:23">
      <c r="A960" s="54" t="s">
        <v>269</v>
      </c>
      <c r="B960" s="267">
        <v>3.5746657559408901E-3</v>
      </c>
      <c r="C960" s="268"/>
      <c r="D960" s="268">
        <v>4.6159621993927596E-3</v>
      </c>
      <c r="E960" s="268">
        <v>3.6410647527542099E-3</v>
      </c>
      <c r="F960" s="268">
        <v>5.9683251094240497E-3</v>
      </c>
      <c r="G960" s="268">
        <v>5.6210982293677398E-3</v>
      </c>
      <c r="H960" s="265">
        <v>1.0888929719502E-3</v>
      </c>
      <c r="I960" s="265">
        <v>1.1189724093521099E-3</v>
      </c>
      <c r="J960" s="266">
        <v>1.06181138149571E-3</v>
      </c>
      <c r="L960" s="12"/>
      <c r="M960" s="12"/>
      <c r="N960" s="12"/>
      <c r="O960" s="12"/>
      <c r="P960" s="12"/>
      <c r="Q960" s="12"/>
      <c r="R960" s="12"/>
      <c r="S960" s="12"/>
      <c r="T960" s="12"/>
      <c r="U960" s="12"/>
      <c r="V960" s="12"/>
      <c r="W960" s="12"/>
    </row>
    <row r="961" spans="1:23">
      <c r="A961" s="54" t="s">
        <v>268</v>
      </c>
      <c r="B961" s="267">
        <v>3.4929561445926302E-3</v>
      </c>
      <c r="C961" s="268"/>
      <c r="D961" s="268">
        <v>4.2737150947176703E-3</v>
      </c>
      <c r="E961" s="268">
        <v>3.6862081793218402E-3</v>
      </c>
      <c r="F961" s="268">
        <v>5.4371728299501898E-3</v>
      </c>
      <c r="G961" s="268">
        <v>5.8290410053068601E-3</v>
      </c>
      <c r="H961" s="265">
        <v>1.0482840382595999E-3</v>
      </c>
      <c r="I961" s="265">
        <v>1.0289692463061699E-3</v>
      </c>
      <c r="J961" s="266">
        <v>1.0203181583471701E-3</v>
      </c>
      <c r="L961" s="12"/>
      <c r="M961" s="12"/>
      <c r="N961" s="12"/>
      <c r="O961" s="12"/>
      <c r="P961" s="12"/>
      <c r="Q961" s="12"/>
      <c r="R961" s="12"/>
      <c r="S961" s="12"/>
      <c r="T961" s="12"/>
      <c r="U961" s="12"/>
      <c r="V961" s="12"/>
      <c r="W961" s="12"/>
    </row>
    <row r="962" spans="1:23">
      <c r="A962" s="54" t="s">
        <v>267</v>
      </c>
      <c r="B962" s="267">
        <v>3.4424715737716E-3</v>
      </c>
      <c r="C962" s="268"/>
      <c r="D962" s="268">
        <v>3.8253375870597101E-3</v>
      </c>
      <c r="E962" s="268">
        <v>4.17068771255977E-3</v>
      </c>
      <c r="F962" s="268">
        <v>4.7972940420095101E-3</v>
      </c>
      <c r="G962" s="268">
        <v>5.5718569706375296E-3</v>
      </c>
      <c r="H962" s="265">
        <v>9.7990611166195009E-4</v>
      </c>
      <c r="I962" s="265">
        <v>1.0750995987491799E-3</v>
      </c>
      <c r="J962" s="266">
        <v>9.5120689215068396E-4</v>
      </c>
      <c r="L962" s="12"/>
      <c r="M962" s="12"/>
      <c r="N962" s="12"/>
      <c r="O962" s="12"/>
      <c r="P962" s="12"/>
      <c r="Q962" s="12"/>
      <c r="R962" s="12"/>
      <c r="S962" s="12"/>
      <c r="T962" s="12"/>
      <c r="U962" s="12"/>
      <c r="V962" s="12"/>
      <c r="W962" s="12"/>
    </row>
    <row r="963" spans="1:23">
      <c r="A963" s="54" t="s">
        <v>266</v>
      </c>
      <c r="B963" s="267">
        <v>3.5671277163871699E-3</v>
      </c>
      <c r="C963" s="268"/>
      <c r="D963" s="268">
        <v>5.47346215346616E-3</v>
      </c>
      <c r="E963" s="268">
        <v>4.98424290061568E-3</v>
      </c>
      <c r="F963" s="268">
        <v>4.66230775606577E-3</v>
      </c>
      <c r="G963" s="268">
        <v>5.2859267283293801E-3</v>
      </c>
      <c r="H963" s="265">
        <v>9.9617753649517793E-4</v>
      </c>
      <c r="I963" s="265">
        <v>1.49010927562529E-3</v>
      </c>
      <c r="J963" s="266">
        <v>9.6890117007274602E-4</v>
      </c>
      <c r="L963" s="12"/>
      <c r="M963" s="12"/>
      <c r="N963" s="12"/>
      <c r="O963" s="12"/>
      <c r="P963" s="12"/>
      <c r="Q963" s="12"/>
      <c r="R963" s="12"/>
      <c r="S963" s="12"/>
      <c r="T963" s="12"/>
      <c r="U963" s="12"/>
      <c r="V963" s="12"/>
      <c r="W963" s="12"/>
    </row>
    <row r="964" spans="1:23">
      <c r="A964" s="54" t="s">
        <v>265</v>
      </c>
      <c r="B964" s="267">
        <v>3.4877816359655599E-3</v>
      </c>
      <c r="C964" s="268"/>
      <c r="D964" s="268">
        <v>4.7475765357185397E-3</v>
      </c>
      <c r="E964" s="268">
        <v>5.0817750160092696E-3</v>
      </c>
      <c r="F964" s="268">
        <v>5.5575570686634797E-3</v>
      </c>
      <c r="G964" s="268">
        <v>5.0770590613652602E-3</v>
      </c>
      <c r="H964" s="265">
        <v>1.0609949833730501E-3</v>
      </c>
      <c r="I964" s="265">
        <v>1.36561433415703E-3</v>
      </c>
      <c r="J964" s="266">
        <v>1.03240499704438E-3</v>
      </c>
      <c r="L964" s="12"/>
      <c r="M964" s="12"/>
      <c r="N964" s="12"/>
      <c r="O964" s="12"/>
      <c r="P964" s="12"/>
      <c r="Q964" s="12"/>
      <c r="R964" s="12"/>
      <c r="S964" s="12"/>
      <c r="T964" s="12"/>
      <c r="U964" s="12"/>
      <c r="V964" s="12"/>
      <c r="W964" s="12"/>
    </row>
    <row r="965" spans="1:23">
      <c r="A965" s="54" t="s">
        <v>264</v>
      </c>
      <c r="B965" s="267">
        <v>3.3912337624798401E-3</v>
      </c>
      <c r="C965" s="268"/>
      <c r="D965" s="268">
        <v>4.5374049351806804E-3</v>
      </c>
      <c r="E965" s="268">
        <v>4.7497100204359202E-3</v>
      </c>
      <c r="F965" s="268">
        <v>6.13538610449311E-3</v>
      </c>
      <c r="G965" s="268">
        <v>5.4065397369003699E-3</v>
      </c>
      <c r="H965" s="265">
        <v>9.9622803957923707E-4</v>
      </c>
      <c r="I965" s="265">
        <v>1.24569111612533E-3</v>
      </c>
      <c r="J965" s="266">
        <v>9.67605968390456E-4</v>
      </c>
      <c r="L965" s="12"/>
      <c r="M965" s="12"/>
      <c r="N965" s="12"/>
      <c r="O965" s="12"/>
      <c r="P965" s="12"/>
      <c r="Q965" s="12"/>
      <c r="R965" s="12"/>
      <c r="S965" s="12"/>
      <c r="T965" s="12"/>
      <c r="U965" s="12"/>
      <c r="V965" s="12"/>
      <c r="W965" s="12"/>
    </row>
    <row r="966" spans="1:23">
      <c r="A966" s="54" t="s">
        <v>263</v>
      </c>
      <c r="B966" s="267">
        <v>3.3137061793541401E-3</v>
      </c>
      <c r="C966" s="268"/>
      <c r="D966" s="268">
        <v>4.9355633400579302E-3</v>
      </c>
      <c r="E966" s="268">
        <v>4.4089342190868804E-3</v>
      </c>
      <c r="F966" s="268">
        <v>5.9926563357805499E-3</v>
      </c>
      <c r="G966" s="268">
        <v>5.6011895460150096E-3</v>
      </c>
      <c r="H966" s="265">
        <v>9.8622430840516291E-4</v>
      </c>
      <c r="I966" s="265">
        <v>1.1809314914534299E-3</v>
      </c>
      <c r="J966" s="266">
        <v>9.5732857161179904E-4</v>
      </c>
      <c r="L966" s="12"/>
      <c r="M966" s="12"/>
      <c r="N966" s="12"/>
      <c r="O966" s="12"/>
      <c r="P966" s="12"/>
      <c r="Q966" s="12"/>
      <c r="R966" s="12"/>
      <c r="S966" s="12"/>
      <c r="T966" s="12"/>
      <c r="U966" s="12"/>
      <c r="V966" s="12"/>
      <c r="W966" s="12"/>
    </row>
    <row r="967" spans="1:23">
      <c r="A967" s="54" t="s">
        <v>262</v>
      </c>
      <c r="B967" s="267">
        <v>3.5782241576320199E-3</v>
      </c>
      <c r="C967" s="268"/>
      <c r="D967" s="268">
        <v>4.3589165241747999E-3</v>
      </c>
      <c r="E967" s="268">
        <v>4.09786063231256E-3</v>
      </c>
      <c r="F967" s="268">
        <v>5.0990066730158597E-3</v>
      </c>
      <c r="G967" s="268">
        <v>5.3125300907680703E-3</v>
      </c>
      <c r="H967" s="265">
        <v>9.3067318885504101E-4</v>
      </c>
      <c r="I967" s="265">
        <v>1.0837747225768001E-3</v>
      </c>
      <c r="J967" s="266">
        <v>9.0172508141981797E-4</v>
      </c>
      <c r="L967" s="12"/>
      <c r="M967" s="12"/>
      <c r="N967" s="12"/>
      <c r="O967" s="12"/>
      <c r="P967" s="12"/>
      <c r="Q967" s="12"/>
      <c r="R967" s="12"/>
      <c r="S967" s="12"/>
      <c r="T967" s="12"/>
      <c r="U967" s="12"/>
      <c r="V967" s="12"/>
      <c r="W967" s="12"/>
    </row>
    <row r="968" spans="1:23">
      <c r="A968" s="54" t="s">
        <v>261</v>
      </c>
      <c r="B968" s="267">
        <v>3.6771784615900601E-3</v>
      </c>
      <c r="C968" s="268"/>
      <c r="D968" s="268">
        <v>3.8622750542023601E-3</v>
      </c>
      <c r="E968" s="268">
        <v>3.9659118605121103E-3</v>
      </c>
      <c r="F968" s="268">
        <v>4.4923788860731497E-3</v>
      </c>
      <c r="G968" s="268">
        <v>5.0955244974970398E-3</v>
      </c>
      <c r="H968" s="265">
        <v>8.8718055112627396E-4</v>
      </c>
      <c r="I968" s="265">
        <v>1.3000289171205999E-3</v>
      </c>
      <c r="J968" s="266">
        <v>8.5697016513423699E-4</v>
      </c>
      <c r="L968" s="12"/>
      <c r="M968" s="12"/>
      <c r="N968" s="12"/>
      <c r="O968" s="12"/>
      <c r="P968" s="12"/>
      <c r="Q968" s="12"/>
      <c r="R968" s="12"/>
      <c r="S968" s="12"/>
      <c r="T968" s="12"/>
      <c r="U968" s="12"/>
      <c r="V968" s="12"/>
      <c r="W968" s="12"/>
    </row>
    <row r="969" spans="1:23">
      <c r="A969" s="54" t="s">
        <v>260</v>
      </c>
      <c r="B969" s="267">
        <v>3.6841730299906898E-3</v>
      </c>
      <c r="C969" s="268"/>
      <c r="D969" s="268">
        <v>3.8924659266631901E-3</v>
      </c>
      <c r="E969" s="268">
        <v>5.4504585195937301E-3</v>
      </c>
      <c r="F969" s="268">
        <v>3.95836795899915E-3</v>
      </c>
      <c r="G969" s="268">
        <v>5.0113607569926303E-3</v>
      </c>
      <c r="H969" s="265">
        <v>8.5328244356875802E-4</v>
      </c>
      <c r="I969" s="265">
        <v>1.1973685669473301E-3</v>
      </c>
      <c r="J969" s="266">
        <v>8.2134865437163897E-4</v>
      </c>
      <c r="L969" s="12"/>
      <c r="M969" s="12"/>
      <c r="N969" s="12"/>
      <c r="O969" s="12"/>
      <c r="P969" s="12"/>
      <c r="Q969" s="12"/>
      <c r="R969" s="12"/>
      <c r="S969" s="12"/>
      <c r="T969" s="12"/>
      <c r="U969" s="12"/>
      <c r="V969" s="12"/>
      <c r="W969" s="12"/>
    </row>
    <row r="970" spans="1:23">
      <c r="A970" s="54" t="s">
        <v>259</v>
      </c>
      <c r="B970" s="267">
        <v>3.82268305323811E-3</v>
      </c>
      <c r="C970" s="268"/>
      <c r="D970" s="268">
        <v>4.9690970494469097E-3</v>
      </c>
      <c r="E970" s="268">
        <v>5.0713822509603898E-3</v>
      </c>
      <c r="F970" s="268">
        <v>3.57149728573524E-3</v>
      </c>
      <c r="G970" s="268">
        <v>5.3436511655514498E-3</v>
      </c>
      <c r="H970" s="265">
        <v>9.9058334733203093E-4</v>
      </c>
      <c r="I970" s="265">
        <v>1.1026518099827201E-3</v>
      </c>
      <c r="J970" s="266">
        <v>9.5900137457895804E-4</v>
      </c>
      <c r="L970" s="12"/>
      <c r="M970" s="12"/>
      <c r="N970" s="12"/>
      <c r="O970" s="12"/>
      <c r="P970" s="12"/>
      <c r="Q970" s="12"/>
      <c r="R970" s="12"/>
      <c r="S970" s="12"/>
      <c r="T970" s="12"/>
      <c r="U970" s="12"/>
      <c r="V970" s="12"/>
      <c r="W970" s="12"/>
    </row>
    <row r="971" spans="1:23">
      <c r="A971" s="54" t="s">
        <v>258</v>
      </c>
      <c r="B971" s="267">
        <v>3.76032459708199E-3</v>
      </c>
      <c r="C971" s="268"/>
      <c r="D971" s="268">
        <v>4.7078199774209196E-3</v>
      </c>
      <c r="E971" s="268">
        <v>4.8135914327095504E-3</v>
      </c>
      <c r="F971" s="268">
        <v>3.26050183363838E-3</v>
      </c>
      <c r="G971" s="268">
        <v>5.57853694997585E-3</v>
      </c>
      <c r="H971" s="265">
        <v>9.37001804981155E-4</v>
      </c>
      <c r="I971" s="265">
        <v>1.04626200793222E-3</v>
      </c>
      <c r="J971" s="266">
        <v>9.0560774928194596E-4</v>
      </c>
      <c r="L971" s="12"/>
      <c r="M971" s="12"/>
      <c r="N971" s="12"/>
      <c r="O971" s="12"/>
      <c r="P971" s="12"/>
      <c r="Q971" s="12"/>
      <c r="R971" s="12"/>
      <c r="S971" s="12"/>
      <c r="T971" s="12"/>
      <c r="U971" s="12"/>
      <c r="V971" s="12"/>
      <c r="W971" s="12"/>
    </row>
    <row r="972" spans="1:23">
      <c r="A972" s="54" t="s">
        <v>257</v>
      </c>
      <c r="B972" s="267">
        <v>3.72449528499747E-3</v>
      </c>
      <c r="C972" s="268"/>
      <c r="D972" s="268">
        <v>4.1255167791032603E-3</v>
      </c>
      <c r="E972" s="268">
        <v>4.6975319812058002E-3</v>
      </c>
      <c r="F972" s="268">
        <v>3.2757430395401999E-3</v>
      </c>
      <c r="G972" s="268">
        <v>5.3085347655099403E-3</v>
      </c>
      <c r="H972" s="265">
        <v>8.8839981113398095E-4</v>
      </c>
      <c r="I972" s="265">
        <v>1.1756998878472899E-3</v>
      </c>
      <c r="J972" s="266">
        <v>8.5668170913742899E-4</v>
      </c>
      <c r="L972" s="12"/>
      <c r="M972" s="12"/>
      <c r="N972" s="12"/>
      <c r="O972" s="12"/>
      <c r="P972" s="12"/>
      <c r="Q972" s="12"/>
      <c r="R972" s="12"/>
      <c r="S972" s="12"/>
      <c r="T972" s="12"/>
      <c r="U972" s="12"/>
      <c r="V972" s="12"/>
      <c r="W972" s="12"/>
    </row>
    <row r="973" spans="1:23">
      <c r="A973" s="54" t="s">
        <v>256</v>
      </c>
      <c r="B973" s="267">
        <v>3.5979849228255601E-3</v>
      </c>
      <c r="C973" s="268"/>
      <c r="D973" s="268">
        <v>3.7746945044561898E-3</v>
      </c>
      <c r="E973" s="268">
        <v>4.7858452819259101E-3</v>
      </c>
      <c r="F973" s="268">
        <v>4.8714755290328099E-3</v>
      </c>
      <c r="G973" s="268">
        <v>5.8949273886109198E-3</v>
      </c>
      <c r="H973" s="265">
        <v>8.8501029114701902E-4</v>
      </c>
      <c r="I973" s="265">
        <v>1.1220722106608E-3</v>
      </c>
      <c r="J973" s="266">
        <v>8.52744289068663E-4</v>
      </c>
      <c r="L973" s="12"/>
      <c r="M973" s="12"/>
      <c r="N973" s="12"/>
      <c r="O973" s="12"/>
      <c r="P973" s="12"/>
      <c r="Q973" s="12"/>
      <c r="R973" s="12"/>
      <c r="S973" s="12"/>
      <c r="T973" s="12"/>
      <c r="U973" s="12"/>
      <c r="V973" s="12"/>
      <c r="W973" s="12"/>
    </row>
    <row r="974" spans="1:23">
      <c r="A974" s="54" t="s">
        <v>255</v>
      </c>
      <c r="B974" s="267">
        <v>3.4946613263306999E-3</v>
      </c>
      <c r="C974" s="268"/>
      <c r="D974" s="268">
        <v>3.5326822304122402E-3</v>
      </c>
      <c r="E974" s="268">
        <v>4.9977171197910196E-3</v>
      </c>
      <c r="F974" s="268">
        <v>4.7508958236942003E-3</v>
      </c>
      <c r="G974" s="268">
        <v>5.6095823444571096E-3</v>
      </c>
      <c r="H974" s="265">
        <v>8.9353648042066202E-4</v>
      </c>
      <c r="I974" s="265">
        <v>1.0938653268943799E-3</v>
      </c>
      <c r="J974" s="266">
        <v>8.5956020650045702E-4</v>
      </c>
      <c r="L974" s="12"/>
      <c r="M974" s="12"/>
      <c r="N974" s="12"/>
      <c r="O974" s="12"/>
      <c r="P974" s="12"/>
      <c r="Q974" s="12"/>
      <c r="R974" s="12"/>
      <c r="S974" s="12"/>
      <c r="T974" s="12"/>
      <c r="U974" s="12"/>
      <c r="V974" s="12"/>
      <c r="W974" s="12"/>
    </row>
    <row r="975" spans="1:23">
      <c r="A975" s="54" t="s">
        <v>254</v>
      </c>
      <c r="B975" s="267">
        <v>3.6984041744203599E-3</v>
      </c>
      <c r="C975" s="268"/>
      <c r="D975" s="268">
        <v>3.3453836866898399E-3</v>
      </c>
      <c r="E975" s="268">
        <v>5.2074690011299401E-3</v>
      </c>
      <c r="F975" s="268">
        <v>4.1417287221800804E-3</v>
      </c>
      <c r="G975" s="268">
        <v>5.8083248123604898E-3</v>
      </c>
      <c r="H975" s="265">
        <v>9.3842684478126601E-4</v>
      </c>
      <c r="I975" s="265">
        <v>1.2692458715450499E-3</v>
      </c>
      <c r="J975" s="266">
        <v>9.0498191646530297E-4</v>
      </c>
      <c r="L975" s="12"/>
      <c r="M975" s="12"/>
      <c r="N975" s="12"/>
      <c r="O975" s="12"/>
      <c r="P975" s="12"/>
      <c r="Q975" s="12"/>
      <c r="R975" s="12"/>
      <c r="S975" s="12"/>
      <c r="T975" s="12"/>
      <c r="U975" s="12"/>
      <c r="V975" s="12"/>
      <c r="W975" s="12"/>
    </row>
    <row r="976" spans="1:23">
      <c r="A976" s="54" t="s">
        <v>253</v>
      </c>
      <c r="B976" s="267">
        <v>4.0937632943644298E-3</v>
      </c>
      <c r="C976" s="268"/>
      <c r="D976" s="268">
        <v>3.1564614289634201E-3</v>
      </c>
      <c r="E976" s="268">
        <v>4.8334290515729796E-3</v>
      </c>
      <c r="F976" s="268">
        <v>3.6753324585675801E-3</v>
      </c>
      <c r="G976" s="268">
        <v>5.5468468359814501E-3</v>
      </c>
      <c r="H976" s="265">
        <v>9.08885136224272E-4</v>
      </c>
      <c r="I976" s="265">
        <v>1.1829432723852501E-3</v>
      </c>
      <c r="J976" s="266">
        <v>8.7499117744150603E-4</v>
      </c>
      <c r="L976" s="12"/>
      <c r="M976" s="12"/>
      <c r="N976" s="12"/>
      <c r="O976" s="12"/>
      <c r="P976" s="12"/>
      <c r="Q976" s="12"/>
      <c r="R976" s="12"/>
      <c r="S976" s="12"/>
      <c r="T976" s="12"/>
      <c r="U976" s="12"/>
      <c r="V976" s="12"/>
      <c r="W976" s="12"/>
    </row>
    <row r="977" spans="1:23">
      <c r="A977" s="54" t="s">
        <v>252</v>
      </c>
      <c r="B977" s="267">
        <v>3.9294049307773199E-3</v>
      </c>
      <c r="C977" s="268"/>
      <c r="D977" s="268">
        <v>2.8748309714373699E-3</v>
      </c>
      <c r="E977" s="268">
        <v>4.7413287923432001E-3</v>
      </c>
      <c r="F977" s="268">
        <v>3.2051538182891999E-3</v>
      </c>
      <c r="G977" s="268">
        <v>5.6049381687560702E-3</v>
      </c>
      <c r="H977" s="265">
        <v>8.7268137018197702E-4</v>
      </c>
      <c r="I977" s="265">
        <v>1.08751857734454E-3</v>
      </c>
      <c r="J977" s="266">
        <v>8.3787951212319002E-4</v>
      </c>
      <c r="L977" s="12"/>
      <c r="M977" s="12"/>
      <c r="N977" s="12"/>
      <c r="O977" s="12"/>
      <c r="P977" s="12"/>
      <c r="Q977" s="12"/>
      <c r="R977" s="12"/>
      <c r="S977" s="12"/>
      <c r="T977" s="12"/>
      <c r="U977" s="12"/>
      <c r="V977" s="12"/>
      <c r="W977" s="12"/>
    </row>
    <row r="978" spans="1:23">
      <c r="A978" s="54" t="s">
        <v>251</v>
      </c>
      <c r="B978" s="267">
        <v>3.7705103086656099E-3</v>
      </c>
      <c r="C978" s="268"/>
      <c r="D978" s="268">
        <v>2.69995688721473E-3</v>
      </c>
      <c r="E978" s="268">
        <v>4.4972247369912998E-3</v>
      </c>
      <c r="F978" s="268">
        <v>2.93225057162358E-3</v>
      </c>
      <c r="G978" s="268">
        <v>5.3247558584799898E-3</v>
      </c>
      <c r="H978" s="265">
        <v>8.4398385545748997E-4</v>
      </c>
      <c r="I978" s="265">
        <v>1.0079017614019799E-3</v>
      </c>
      <c r="J978" s="266">
        <v>8.0946452624742799E-4</v>
      </c>
      <c r="L978" s="12"/>
      <c r="M978" s="12"/>
      <c r="N978" s="12"/>
      <c r="O978" s="12"/>
      <c r="P978" s="12"/>
      <c r="Q978" s="12"/>
      <c r="R978" s="12"/>
      <c r="S978" s="12"/>
      <c r="T978" s="12"/>
      <c r="U978" s="12"/>
      <c r="V978" s="12"/>
      <c r="W978" s="12"/>
    </row>
    <row r="979" spans="1:23">
      <c r="A979" s="54" t="s">
        <v>250</v>
      </c>
      <c r="B979" s="267">
        <v>3.6894729912999901E-3</v>
      </c>
      <c r="C979" s="268"/>
      <c r="D979" s="268">
        <v>2.5930162375859401E-3</v>
      </c>
      <c r="E979" s="268">
        <v>4.1879336554630098E-3</v>
      </c>
      <c r="F979" s="268">
        <v>2.6274885301125002E-3</v>
      </c>
      <c r="G979" s="268">
        <v>5.8927516934765799E-3</v>
      </c>
      <c r="H979" s="265">
        <v>8.9991923475746596E-4</v>
      </c>
      <c r="I979" s="265">
        <v>1.1392402529326101E-3</v>
      </c>
      <c r="J979" s="266">
        <v>8.6956896001170504E-4</v>
      </c>
      <c r="L979" s="12"/>
      <c r="M979" s="12"/>
      <c r="N979" s="12"/>
      <c r="O979" s="12"/>
      <c r="P979" s="12"/>
      <c r="Q979" s="12"/>
      <c r="R979" s="12"/>
      <c r="S979" s="12"/>
      <c r="T979" s="12"/>
      <c r="U979" s="12"/>
      <c r="V979" s="12"/>
      <c r="W979" s="12"/>
    </row>
    <row r="980" spans="1:23">
      <c r="A980" s="54" t="s">
        <v>249</v>
      </c>
      <c r="B980" s="267">
        <v>3.6219840166368299E-3</v>
      </c>
      <c r="C980" s="268"/>
      <c r="D980" s="268">
        <v>2.4297679994670302E-3</v>
      </c>
      <c r="E980" s="268">
        <v>3.9515611889883199E-3</v>
      </c>
      <c r="F980" s="268">
        <v>2.35931364017595E-3</v>
      </c>
      <c r="G980" s="268">
        <v>6.6285250780512197E-3</v>
      </c>
      <c r="H980" s="265">
        <v>8.60441699284969E-4</v>
      </c>
      <c r="I980" s="265">
        <v>1.1765414599875599E-3</v>
      </c>
      <c r="J980" s="266">
        <v>8.2916927971591204E-4</v>
      </c>
      <c r="L980" s="12"/>
      <c r="M980" s="12"/>
      <c r="N980" s="12"/>
      <c r="O980" s="12"/>
      <c r="P980" s="12"/>
      <c r="Q980" s="12"/>
      <c r="R980" s="12"/>
      <c r="S980" s="12"/>
      <c r="T980" s="12"/>
      <c r="U980" s="12"/>
      <c r="V980" s="12"/>
      <c r="W980" s="12"/>
    </row>
    <row r="981" spans="1:23">
      <c r="A981" s="54" t="s">
        <v>248</v>
      </c>
      <c r="B981" s="267">
        <v>3.58396530845277E-3</v>
      </c>
      <c r="C981" s="268"/>
      <c r="D981" s="268">
        <v>2.2771358436488999E-3</v>
      </c>
      <c r="E981" s="268">
        <v>3.7462541789675401E-3</v>
      </c>
      <c r="F981" s="268">
        <v>2.1632219394208101E-3</v>
      </c>
      <c r="G981" s="268">
        <v>7.2412946916728897E-3</v>
      </c>
      <c r="H981" s="265">
        <v>1.0084394880583E-3</v>
      </c>
      <c r="I981" s="265">
        <v>1.2262715486975101E-3</v>
      </c>
      <c r="J981" s="266">
        <v>9.7775373187274496E-4</v>
      </c>
      <c r="L981" s="12"/>
      <c r="M981" s="12"/>
      <c r="N981" s="12"/>
      <c r="O981" s="12"/>
      <c r="P981" s="12"/>
      <c r="Q981" s="12"/>
      <c r="R981" s="12"/>
      <c r="S981" s="12"/>
      <c r="T981" s="12"/>
      <c r="U981" s="12"/>
      <c r="V981" s="12"/>
      <c r="W981" s="12"/>
    </row>
    <row r="982" spans="1:23">
      <c r="A982" s="54" t="s">
        <v>247</v>
      </c>
      <c r="B982" s="267">
        <v>3.4750609500912898E-3</v>
      </c>
      <c r="C982" s="268"/>
      <c r="D982" s="268">
        <v>2.3386035820782999E-3</v>
      </c>
      <c r="E982" s="268">
        <v>3.5613227740119201E-3</v>
      </c>
      <c r="F982" s="268">
        <v>2.0392663741561302E-3</v>
      </c>
      <c r="G982" s="268">
        <v>7.0555684306845097E-3</v>
      </c>
      <c r="H982" s="265">
        <v>1.04709707226023E-3</v>
      </c>
      <c r="I982" s="265">
        <v>1.12272722264572E-3</v>
      </c>
      <c r="J982" s="266">
        <v>1.01613253231871E-3</v>
      </c>
      <c r="L982" s="12"/>
      <c r="M982" s="12"/>
      <c r="N982" s="12"/>
      <c r="O982" s="12"/>
      <c r="P982" s="12"/>
      <c r="Q982" s="12"/>
      <c r="R982" s="12"/>
      <c r="S982" s="12"/>
      <c r="T982" s="12"/>
      <c r="U982" s="12"/>
      <c r="V982" s="12"/>
      <c r="W982" s="12"/>
    </row>
    <row r="983" spans="1:23">
      <c r="A983" s="54" t="s">
        <v>246</v>
      </c>
      <c r="B983" s="267">
        <v>3.4012049727127299E-3</v>
      </c>
      <c r="C983" s="268"/>
      <c r="D983" s="268">
        <v>2.20070688615013E-3</v>
      </c>
      <c r="E983" s="268">
        <v>3.40423755734572E-3</v>
      </c>
      <c r="F983" s="268">
        <v>1.88484762309402E-3</v>
      </c>
      <c r="G983" s="268">
        <v>6.6429913703739303E-3</v>
      </c>
      <c r="H983" s="265">
        <v>1.05265977985888E-3</v>
      </c>
      <c r="I983" s="265">
        <v>1.3887123993012299E-3</v>
      </c>
      <c r="J983" s="266">
        <v>1.0126485036307501E-3</v>
      </c>
      <c r="L983" s="12"/>
      <c r="M983" s="12"/>
      <c r="N983" s="12"/>
      <c r="O983" s="12"/>
      <c r="P983" s="12"/>
      <c r="Q983" s="12"/>
      <c r="R983" s="12"/>
      <c r="S983" s="12"/>
      <c r="T983" s="12"/>
      <c r="U983" s="12"/>
      <c r="V983" s="12"/>
      <c r="W983" s="12"/>
    </row>
    <row r="984" spans="1:23">
      <c r="A984" s="54" t="s">
        <v>245</v>
      </c>
      <c r="B984" s="267">
        <v>3.3432632125828302E-3</v>
      </c>
      <c r="C984" s="268"/>
      <c r="D984" s="268">
        <v>2.1373322502971199E-3</v>
      </c>
      <c r="E984" s="268">
        <v>3.3224453987056798E-3</v>
      </c>
      <c r="F984" s="268">
        <v>1.80147017520745E-3</v>
      </c>
      <c r="G984" s="268">
        <v>7.1573305987872203E-3</v>
      </c>
      <c r="H984" s="265">
        <v>1.1799731420316501E-3</v>
      </c>
      <c r="I984" s="265">
        <v>1.4627821210631701E-3</v>
      </c>
      <c r="J984" s="266">
        <v>1.14256928059522E-3</v>
      </c>
      <c r="L984" s="12"/>
      <c r="M984" s="12"/>
      <c r="N984" s="12"/>
      <c r="O984" s="12"/>
      <c r="P984" s="12"/>
      <c r="Q984" s="12"/>
      <c r="R984" s="12"/>
      <c r="S984" s="12"/>
      <c r="T984" s="12"/>
      <c r="U984" s="12"/>
      <c r="V984" s="12"/>
      <c r="W984" s="12"/>
    </row>
    <row r="985" spans="1:23">
      <c r="A985" s="54" t="s">
        <v>244</v>
      </c>
      <c r="B985" s="267">
        <v>3.3850710359874998E-3</v>
      </c>
      <c r="C985" s="268"/>
      <c r="D985" s="268">
        <v>2.25324539500846E-3</v>
      </c>
      <c r="E985" s="268">
        <v>3.7284620940299502E-3</v>
      </c>
      <c r="F985" s="268">
        <v>1.99631820166132E-3</v>
      </c>
      <c r="G985" s="268">
        <v>8.0299854540568007E-3</v>
      </c>
      <c r="H985" s="265">
        <v>1.09458886080709E-3</v>
      </c>
      <c r="I985" s="265">
        <v>1.3483217016237699E-3</v>
      </c>
      <c r="J985" s="266">
        <v>1.05827944689178E-3</v>
      </c>
      <c r="L985" s="12"/>
      <c r="M985" s="12"/>
      <c r="N985" s="12"/>
      <c r="O985" s="12"/>
      <c r="P985" s="12"/>
      <c r="Q985" s="12"/>
      <c r="R985" s="12"/>
      <c r="S985" s="12"/>
      <c r="T985" s="12"/>
      <c r="U985" s="12"/>
      <c r="V985" s="12"/>
      <c r="W985" s="12"/>
    </row>
    <row r="986" spans="1:23">
      <c r="A986" s="54" t="s">
        <v>243</v>
      </c>
      <c r="B986" s="267">
        <v>3.307691017355E-3</v>
      </c>
      <c r="C986" s="268"/>
      <c r="D986" s="268">
        <v>2.1518945515530499E-3</v>
      </c>
      <c r="E986" s="268">
        <v>3.80918377960218E-3</v>
      </c>
      <c r="F986" s="268">
        <v>1.84307725491291E-3</v>
      </c>
      <c r="G986" s="268">
        <v>7.5340809448657597E-3</v>
      </c>
      <c r="H986" s="265">
        <v>1.1386418520830399E-3</v>
      </c>
      <c r="I986" s="265">
        <v>1.3145320957349601E-3</v>
      </c>
      <c r="J986" s="266">
        <v>1.09916932256498E-3</v>
      </c>
      <c r="L986" s="12"/>
      <c r="M986" s="12"/>
      <c r="N986" s="12"/>
      <c r="O986" s="12"/>
      <c r="P986" s="12"/>
      <c r="Q986" s="12"/>
      <c r="R986" s="12"/>
      <c r="S986" s="12"/>
      <c r="T986" s="12"/>
      <c r="U986" s="12"/>
      <c r="V986" s="12"/>
      <c r="W986" s="12"/>
    </row>
    <row r="987" spans="1:23">
      <c r="A987" s="54" t="s">
        <v>242</v>
      </c>
      <c r="B987" s="267">
        <v>4.1864589333032304E-3</v>
      </c>
      <c r="C987" s="268"/>
      <c r="D987" s="268">
        <v>4.1591983006397104E-3</v>
      </c>
      <c r="E987" s="268">
        <v>3.5755313959551401E-3</v>
      </c>
      <c r="F987" s="268">
        <v>1.74671785081334E-3</v>
      </c>
      <c r="G987" s="268">
        <v>7.0678865993379402E-3</v>
      </c>
      <c r="H987" s="265">
        <v>1.06247799560302E-3</v>
      </c>
      <c r="I987" s="265">
        <v>1.6068689868628701E-3</v>
      </c>
      <c r="J987" s="266">
        <v>1.02472068645307E-3</v>
      </c>
      <c r="L987" s="12"/>
      <c r="M987" s="12"/>
      <c r="N987" s="12"/>
      <c r="O987" s="12"/>
      <c r="P987" s="12"/>
      <c r="Q987" s="12"/>
      <c r="R987" s="12"/>
      <c r="S987" s="12"/>
      <c r="T987" s="12"/>
      <c r="U987" s="12"/>
      <c r="V987" s="12"/>
      <c r="W987" s="12"/>
    </row>
    <row r="988" spans="1:23">
      <c r="A988" s="54" t="s">
        <v>241</v>
      </c>
      <c r="B988" s="267">
        <v>4.3111750325901801E-3</v>
      </c>
      <c r="C988" s="268"/>
      <c r="D988" s="268">
        <v>5.2479278413004298E-3</v>
      </c>
      <c r="E988" s="268">
        <v>3.5792405420746599E-3</v>
      </c>
      <c r="F988" s="268">
        <v>1.6512949200546401E-3</v>
      </c>
      <c r="G988" s="268">
        <v>6.7540441642821303E-3</v>
      </c>
      <c r="H988" s="265">
        <v>1.3040803124755901E-3</v>
      </c>
      <c r="I988" s="265">
        <v>1.4559819675407199E-3</v>
      </c>
      <c r="J988" s="266">
        <v>1.2755790800812899E-3</v>
      </c>
      <c r="L988" s="12"/>
      <c r="M988" s="12"/>
      <c r="N988" s="12"/>
      <c r="O988" s="12"/>
      <c r="P988" s="12"/>
      <c r="Q988" s="12"/>
      <c r="R988" s="12"/>
      <c r="S988" s="12"/>
      <c r="T988" s="12"/>
      <c r="U988" s="12"/>
      <c r="V988" s="12"/>
      <c r="W988" s="12"/>
    </row>
    <row r="989" spans="1:23">
      <c r="A989" s="54" t="s">
        <v>240</v>
      </c>
      <c r="B989" s="267">
        <v>4.5529867993351998E-3</v>
      </c>
      <c r="C989" s="268"/>
      <c r="D989" s="268">
        <v>4.9923989520959796E-3</v>
      </c>
      <c r="E989" s="268">
        <v>3.57836508614534E-3</v>
      </c>
      <c r="F989" s="268">
        <v>1.56565900547905E-3</v>
      </c>
      <c r="G989" s="268">
        <v>6.3771158390988902E-3</v>
      </c>
      <c r="H989" s="265">
        <v>1.2176403136005499E-3</v>
      </c>
      <c r="I989" s="265">
        <v>1.3249623081301801E-3</v>
      </c>
      <c r="J989" s="266">
        <v>1.1917991504386001E-3</v>
      </c>
      <c r="L989" s="12"/>
      <c r="M989" s="12"/>
      <c r="N989" s="12"/>
      <c r="O989" s="12"/>
      <c r="P989" s="12"/>
      <c r="Q989" s="12"/>
      <c r="R989" s="12"/>
      <c r="S989" s="12"/>
      <c r="T989" s="12"/>
      <c r="U989" s="12"/>
      <c r="V989" s="12"/>
      <c r="W989" s="12"/>
    </row>
    <row r="990" spans="1:23">
      <c r="A990" s="54" t="s">
        <v>239</v>
      </c>
      <c r="B990" s="267">
        <v>4.6744748960519797E-3</v>
      </c>
      <c r="C990" s="268"/>
      <c r="D990" s="268">
        <v>4.7997386605434303E-3</v>
      </c>
      <c r="E990" s="268">
        <v>3.7483903305833401E-3</v>
      </c>
      <c r="F990" s="268">
        <v>1.6290400793468501E-3</v>
      </c>
      <c r="G990" s="268">
        <v>6.8186456840075701E-3</v>
      </c>
      <c r="H990" s="265">
        <v>1.7174652174246699E-3</v>
      </c>
      <c r="I990" s="265">
        <v>1.81612563039575E-3</v>
      </c>
      <c r="J990" s="266">
        <v>1.7015588262056099E-3</v>
      </c>
      <c r="L990" s="12"/>
      <c r="M990" s="12"/>
      <c r="N990" s="12"/>
      <c r="O990" s="12"/>
      <c r="P990" s="12"/>
      <c r="Q990" s="12"/>
      <c r="R990" s="12"/>
      <c r="S990" s="12"/>
      <c r="T990" s="12"/>
      <c r="U990" s="12"/>
      <c r="V990" s="12"/>
      <c r="W990" s="12"/>
    </row>
    <row r="991" spans="1:23">
      <c r="A991" s="54" t="s">
        <v>238</v>
      </c>
      <c r="B991" s="267">
        <v>4.5628130747566503E-3</v>
      </c>
      <c r="C991" s="268"/>
      <c r="D991" s="268">
        <v>4.6850622401205201E-3</v>
      </c>
      <c r="E991" s="268">
        <v>3.6921096145260701E-3</v>
      </c>
      <c r="F991" s="268">
        <v>1.6171799743285599E-3</v>
      </c>
      <c r="G991" s="268">
        <v>6.4203628563468604E-3</v>
      </c>
      <c r="H991" s="265">
        <v>1.7805790091419301E-3</v>
      </c>
      <c r="I991" s="265">
        <v>1.9971749792610299E-3</v>
      </c>
      <c r="J991" s="266">
        <v>1.7761004249567101E-3</v>
      </c>
      <c r="L991" s="12"/>
      <c r="M991" s="12"/>
      <c r="N991" s="12"/>
      <c r="O991" s="12"/>
      <c r="P991" s="12"/>
      <c r="Q991" s="12"/>
      <c r="R991" s="12"/>
      <c r="S991" s="12"/>
      <c r="T991" s="12"/>
      <c r="U991" s="12"/>
      <c r="V991" s="12"/>
      <c r="W991" s="12"/>
    </row>
    <row r="992" spans="1:23">
      <c r="A992" s="54" t="s">
        <v>237</v>
      </c>
      <c r="B992" s="267">
        <v>4.6625535215253696E-3</v>
      </c>
      <c r="C992" s="268"/>
      <c r="D992" s="268">
        <v>4.09623613411806E-3</v>
      </c>
      <c r="E992" s="268">
        <v>3.5087399297912799E-3</v>
      </c>
      <c r="F992" s="268">
        <v>1.77926733308E-3</v>
      </c>
      <c r="G992" s="268">
        <v>6.2382501973081098E-3</v>
      </c>
      <c r="H992" s="265">
        <v>1.60498629136976E-3</v>
      </c>
      <c r="I992" s="265">
        <v>1.8029696872817499E-3</v>
      </c>
      <c r="J992" s="266">
        <v>1.59981154420009E-3</v>
      </c>
      <c r="L992" s="12"/>
      <c r="M992" s="12"/>
      <c r="N992" s="12"/>
      <c r="O992" s="12"/>
      <c r="P992" s="12"/>
      <c r="Q992" s="12"/>
      <c r="R992" s="12"/>
      <c r="S992" s="12"/>
      <c r="T992" s="12"/>
      <c r="U992" s="12"/>
      <c r="V992" s="12"/>
      <c r="W992" s="12"/>
    </row>
    <row r="993" spans="1:23">
      <c r="A993" s="54" t="s">
        <v>236</v>
      </c>
      <c r="B993" s="267">
        <v>4.4619549985428801E-3</v>
      </c>
      <c r="C993" s="268">
        <v>7.3921248533711298E-3</v>
      </c>
      <c r="D993" s="268">
        <v>3.6212917826666299E-3</v>
      </c>
      <c r="E993" s="268">
        <v>3.3660466159985501E-3</v>
      </c>
      <c r="F993" s="268">
        <v>1.67145069786358E-3</v>
      </c>
      <c r="G993" s="268">
        <v>5.9488230321355301E-3</v>
      </c>
      <c r="H993" s="265">
        <v>1.64877328486967E-3</v>
      </c>
      <c r="I993" s="265">
        <v>1.86466546318477E-3</v>
      </c>
      <c r="J993" s="266">
        <v>1.6359051275595001E-3</v>
      </c>
      <c r="L993" s="12"/>
      <c r="M993" s="12"/>
      <c r="N993" s="12"/>
      <c r="O993" s="12"/>
      <c r="P993" s="12"/>
      <c r="Q993" s="12"/>
      <c r="R993" s="12"/>
      <c r="S993" s="12"/>
      <c r="T993" s="12"/>
      <c r="U993" s="12"/>
      <c r="V993" s="12"/>
      <c r="W993" s="12"/>
    </row>
    <row r="994" spans="1:23">
      <c r="A994" s="54" t="s">
        <v>235</v>
      </c>
      <c r="B994" s="267">
        <v>4.2950935986473E-3</v>
      </c>
      <c r="C994" s="268">
        <v>6.71962619343058E-3</v>
      </c>
      <c r="D994" s="268">
        <v>3.6171469864828402E-3</v>
      </c>
      <c r="E994" s="268">
        <v>3.6215691718131798E-3</v>
      </c>
      <c r="F994" s="268">
        <v>1.58344704137055E-3</v>
      </c>
      <c r="G994" s="268">
        <v>5.6529588382381599E-3</v>
      </c>
      <c r="H994" s="265">
        <v>1.47539958015487E-3</v>
      </c>
      <c r="I994" s="265">
        <v>1.7406044284251499E-3</v>
      </c>
      <c r="J994" s="266">
        <v>1.46054359607546E-3</v>
      </c>
      <c r="L994" s="12"/>
      <c r="M994" s="12"/>
      <c r="N994" s="12"/>
      <c r="O994" s="12"/>
      <c r="P994" s="12"/>
      <c r="Q994" s="12"/>
      <c r="R994" s="12"/>
      <c r="S994" s="12"/>
      <c r="T994" s="12"/>
      <c r="U994" s="12"/>
      <c r="V994" s="12"/>
      <c r="W994" s="12"/>
    </row>
    <row r="995" spans="1:23">
      <c r="A995" s="54" t="s">
        <v>234</v>
      </c>
      <c r="B995" s="267">
        <v>4.1057014526924901E-3</v>
      </c>
      <c r="C995" s="268">
        <v>6.10966946784656E-3</v>
      </c>
      <c r="D995" s="268">
        <v>4.4873949689892296E-3</v>
      </c>
      <c r="E995" s="268">
        <v>3.83837566268959E-3</v>
      </c>
      <c r="F995" s="268">
        <v>2.9995660405091299E-3</v>
      </c>
      <c r="G995" s="268">
        <v>6.4137697487356201E-3</v>
      </c>
      <c r="H995" s="265">
        <v>2.4549176188896301E-3</v>
      </c>
      <c r="I995" s="265">
        <v>1.6005993750145199E-3</v>
      </c>
      <c r="J995" s="266">
        <v>2.46224445291617E-3</v>
      </c>
      <c r="L995" s="12"/>
      <c r="M995" s="12"/>
      <c r="N995" s="12"/>
      <c r="O995" s="12"/>
      <c r="P995" s="12"/>
      <c r="Q995" s="12"/>
      <c r="R995" s="12"/>
      <c r="S995" s="12"/>
      <c r="T995" s="12"/>
      <c r="U995" s="12"/>
      <c r="V995" s="12"/>
      <c r="W995" s="12"/>
    </row>
    <row r="996" spans="1:23">
      <c r="A996" s="54" t="s">
        <v>233</v>
      </c>
      <c r="B996" s="267">
        <v>3.9410937284072804E-3</v>
      </c>
      <c r="C996" s="268">
        <v>6.7193054844895397E-3</v>
      </c>
      <c r="D996" s="268">
        <v>5.3253995822473204E-3</v>
      </c>
      <c r="E996" s="268">
        <v>3.6179981375336801E-3</v>
      </c>
      <c r="F996" s="268">
        <v>2.74761376722808E-3</v>
      </c>
      <c r="G996" s="268">
        <v>6.0776375119043196E-3</v>
      </c>
      <c r="H996" s="265">
        <v>2.18671591976568E-3</v>
      </c>
      <c r="I996" s="265">
        <v>1.9590096884405002E-3</v>
      </c>
      <c r="J996" s="266">
        <v>2.19292560903706E-3</v>
      </c>
      <c r="L996" s="12"/>
      <c r="M996" s="12"/>
      <c r="N996" s="12"/>
      <c r="O996" s="12"/>
      <c r="P996" s="12"/>
      <c r="Q996" s="12"/>
      <c r="R996" s="12"/>
      <c r="S996" s="12"/>
      <c r="T996" s="12"/>
      <c r="U996" s="12"/>
      <c r="V996" s="12"/>
      <c r="W996" s="12"/>
    </row>
    <row r="997" spans="1:23">
      <c r="A997" s="54" t="s">
        <v>232</v>
      </c>
      <c r="B997" s="267">
        <v>4.0995686780279398E-3</v>
      </c>
      <c r="C997" s="268">
        <v>7.34383528197248E-3</v>
      </c>
      <c r="D997" s="268">
        <v>4.9236703239072003E-3</v>
      </c>
      <c r="E997" s="268">
        <v>5.0725223928227304E-3</v>
      </c>
      <c r="F997" s="268">
        <v>2.5861809726455401E-3</v>
      </c>
      <c r="G997" s="268">
        <v>5.8991916174459501E-3</v>
      </c>
      <c r="H997" s="265">
        <v>1.9173467282760401E-3</v>
      </c>
      <c r="I997" s="265">
        <v>1.82789965319426E-3</v>
      </c>
      <c r="J997" s="266">
        <v>1.9198319395086301E-3</v>
      </c>
      <c r="L997" s="12"/>
      <c r="M997" s="12"/>
      <c r="N997" s="12"/>
      <c r="O997" s="12"/>
      <c r="P997" s="12"/>
      <c r="Q997" s="12"/>
      <c r="R997" s="12"/>
      <c r="S997" s="12"/>
      <c r="T997" s="12"/>
      <c r="U997" s="12"/>
      <c r="V997" s="12"/>
      <c r="W997" s="12"/>
    </row>
    <row r="998" spans="1:23">
      <c r="A998" s="54" t="s">
        <v>231</v>
      </c>
      <c r="B998" s="267">
        <v>3.9711139885515801E-3</v>
      </c>
      <c r="C998" s="268">
        <v>7.0883875396486901E-3</v>
      </c>
      <c r="D998" s="268">
        <v>4.4015585950374202E-3</v>
      </c>
      <c r="E998" s="268">
        <v>4.8070137149715903E-3</v>
      </c>
      <c r="F998" s="268">
        <v>2.3891345621649802E-3</v>
      </c>
      <c r="G998" s="268">
        <v>5.73576032578878E-3</v>
      </c>
      <c r="H998" s="265">
        <v>2.9695121076316298E-3</v>
      </c>
      <c r="I998" s="265">
        <v>3.2744948484684398E-3</v>
      </c>
      <c r="J998" s="266">
        <v>2.9936985907624298E-3</v>
      </c>
      <c r="L998" s="12"/>
      <c r="M998" s="12"/>
      <c r="N998" s="12"/>
      <c r="O998" s="12"/>
      <c r="P998" s="12"/>
      <c r="Q998" s="12"/>
      <c r="R998" s="12"/>
      <c r="S998" s="12"/>
      <c r="T998" s="12"/>
      <c r="U998" s="12"/>
      <c r="V998" s="12"/>
      <c r="W998" s="12"/>
    </row>
    <row r="999" spans="1:23">
      <c r="A999" s="54" t="s">
        <v>230</v>
      </c>
      <c r="B999" s="267">
        <v>4.4016152967363796E-3</v>
      </c>
      <c r="C999" s="268">
        <v>6.7989293014182701E-3</v>
      </c>
      <c r="D999" s="268">
        <v>3.9515396133032498E-3</v>
      </c>
      <c r="E999" s="268">
        <v>4.4377870310204704E-3</v>
      </c>
      <c r="F999" s="268">
        <v>2.2207177869323102E-3</v>
      </c>
      <c r="G999" s="268">
        <v>5.6874936951150099E-3</v>
      </c>
      <c r="H999" s="265">
        <v>6.8192425432079904E-3</v>
      </c>
      <c r="I999" s="265">
        <v>4.65414469219086E-3</v>
      </c>
      <c r="J999" s="266">
        <v>6.93353852674926E-3</v>
      </c>
      <c r="L999" s="12"/>
      <c r="M999" s="12"/>
      <c r="N999" s="12"/>
      <c r="O999" s="12"/>
      <c r="P999" s="12"/>
      <c r="Q999" s="12"/>
      <c r="R999" s="12"/>
      <c r="S999" s="12"/>
      <c r="T999" s="12"/>
      <c r="U999" s="12"/>
      <c r="V999" s="12"/>
      <c r="W999" s="12"/>
    </row>
    <row r="1000" spans="1:23">
      <c r="A1000" s="54" t="s">
        <v>229</v>
      </c>
      <c r="B1000" s="267">
        <v>4.1908562673122303E-3</v>
      </c>
      <c r="C1000" s="268">
        <v>6.2040464037997596E-3</v>
      </c>
      <c r="D1000" s="268">
        <v>4.9590385831557501E-3</v>
      </c>
      <c r="E1000" s="268">
        <v>7.0587752062365597E-3</v>
      </c>
      <c r="F1000" s="268">
        <v>2.0249318786668001E-3</v>
      </c>
      <c r="G1000" s="268">
        <v>5.3919953398546099E-3</v>
      </c>
      <c r="H1000" s="265">
        <v>6.9317079632416198E-3</v>
      </c>
      <c r="I1000" s="265">
        <v>4.13370646649696E-3</v>
      </c>
      <c r="J1000" s="266">
        <v>7.04629976230026E-3</v>
      </c>
      <c r="L1000" s="12"/>
      <c r="M1000" s="12"/>
      <c r="N1000" s="12"/>
      <c r="O1000" s="12"/>
      <c r="P1000" s="12"/>
      <c r="Q1000" s="12"/>
      <c r="R1000" s="12"/>
      <c r="S1000" s="12"/>
      <c r="T1000" s="12"/>
      <c r="U1000" s="12"/>
      <c r="V1000" s="12"/>
      <c r="W1000" s="12"/>
    </row>
    <row r="1001" spans="1:23">
      <c r="A1001" s="54" t="s">
        <v>228</v>
      </c>
      <c r="B1001" s="267">
        <v>4.1873361421681903E-3</v>
      </c>
      <c r="C1001" s="268">
        <v>5.6549078337596202E-3</v>
      </c>
      <c r="D1001" s="268">
        <v>4.95486681722791E-3</v>
      </c>
      <c r="E1001" s="268">
        <v>6.7695401676186604E-3</v>
      </c>
      <c r="F1001" s="268">
        <v>1.87001035062046E-3</v>
      </c>
      <c r="G1001" s="268">
        <v>5.2535557809448496E-3</v>
      </c>
      <c r="H1001" s="265">
        <v>5.8391890319907198E-3</v>
      </c>
      <c r="I1001" s="265">
        <v>3.7449133901752301E-3</v>
      </c>
      <c r="J1001" s="266">
        <v>5.9429748965250098E-3</v>
      </c>
      <c r="L1001" s="12"/>
      <c r="M1001" s="12"/>
      <c r="N1001" s="12"/>
      <c r="O1001" s="12"/>
      <c r="P1001" s="12"/>
      <c r="Q1001" s="12"/>
      <c r="R1001" s="12"/>
      <c r="S1001" s="12"/>
      <c r="T1001" s="12"/>
      <c r="U1001" s="12"/>
      <c r="V1001" s="12"/>
      <c r="W1001" s="12"/>
    </row>
    <row r="1002" spans="1:23">
      <c r="A1002" s="54" t="s">
        <v>227</v>
      </c>
      <c r="B1002" s="267">
        <v>4.0488473979885002E-3</v>
      </c>
      <c r="C1002" s="268">
        <v>5.1780601425569298E-3</v>
      </c>
      <c r="D1002" s="268">
        <v>4.8802972916509504E-3</v>
      </c>
      <c r="E1002" s="268">
        <v>6.16460389653778E-3</v>
      </c>
      <c r="F1002" s="268">
        <v>2.0076537655520799E-3</v>
      </c>
      <c r="G1002" s="268">
        <v>5.5003292176881401E-3</v>
      </c>
      <c r="H1002" s="265">
        <v>6.3439131543373203E-3</v>
      </c>
      <c r="I1002" s="265">
        <v>3.3444171972519502E-3</v>
      </c>
      <c r="J1002" s="266">
        <v>6.4683526621287296E-3</v>
      </c>
      <c r="L1002" s="12"/>
      <c r="M1002" s="12"/>
      <c r="N1002" s="12"/>
      <c r="O1002" s="12"/>
      <c r="P1002" s="12"/>
      <c r="Q1002" s="12"/>
      <c r="R1002" s="12"/>
      <c r="S1002" s="12"/>
      <c r="T1002" s="12"/>
      <c r="U1002" s="12"/>
      <c r="V1002" s="12"/>
      <c r="W1002" s="12"/>
    </row>
    <row r="1003" spans="1:23">
      <c r="A1003" s="54" t="s">
        <v>226</v>
      </c>
      <c r="B1003" s="267">
        <v>3.9156320704802896E-3</v>
      </c>
      <c r="C1003" s="268">
        <v>5.6042192614763602E-3</v>
      </c>
      <c r="D1003" s="268">
        <v>5.3223006663795803E-3</v>
      </c>
      <c r="E1003" s="268">
        <v>6.74790963359024E-3</v>
      </c>
      <c r="F1003" s="268">
        <v>4.7946423212128601E-3</v>
      </c>
      <c r="G1003" s="268">
        <v>6.0948377413337501E-3</v>
      </c>
      <c r="H1003" s="265">
        <v>7.5006436619060399E-3</v>
      </c>
      <c r="I1003" s="265">
        <v>4.9598290655116098E-3</v>
      </c>
      <c r="J1003" s="266">
        <v>7.6372297831522598E-3</v>
      </c>
      <c r="L1003" s="12"/>
      <c r="M1003" s="12"/>
      <c r="N1003" s="12"/>
      <c r="O1003" s="12"/>
      <c r="P1003" s="12"/>
      <c r="Q1003" s="12"/>
      <c r="R1003" s="12"/>
      <c r="S1003" s="12"/>
      <c r="T1003" s="12"/>
      <c r="U1003" s="12"/>
      <c r="V1003" s="12"/>
      <c r="W1003" s="12"/>
    </row>
    <row r="1004" spans="1:23">
      <c r="A1004" s="54" t="s">
        <v>225</v>
      </c>
      <c r="B1004" s="267">
        <v>3.9620809141329002E-3</v>
      </c>
      <c r="C1004" s="268">
        <v>5.1292950241313999E-3</v>
      </c>
      <c r="D1004" s="268">
        <v>4.8877524176015397E-3</v>
      </c>
      <c r="E1004" s="268">
        <v>6.4879682922517404E-3</v>
      </c>
      <c r="F1004" s="268">
        <v>4.1473242505322104E-3</v>
      </c>
      <c r="G1004" s="268">
        <v>6.0822254520046396E-3</v>
      </c>
      <c r="H1004" s="265">
        <v>6.7684172394152503E-3</v>
      </c>
      <c r="I1004" s="265">
        <v>4.39410443455545E-3</v>
      </c>
      <c r="J1004" s="266">
        <v>6.9155604485728597E-3</v>
      </c>
      <c r="L1004" s="12"/>
      <c r="M1004" s="12"/>
      <c r="N1004" s="12"/>
      <c r="O1004" s="12"/>
      <c r="P1004" s="12"/>
      <c r="Q1004" s="12"/>
      <c r="R1004" s="12"/>
      <c r="S1004" s="12"/>
      <c r="T1004" s="12"/>
      <c r="U1004" s="12"/>
      <c r="V1004" s="12"/>
      <c r="W1004" s="12"/>
    </row>
    <row r="1005" spans="1:23">
      <c r="A1005" s="54" t="s">
        <v>224</v>
      </c>
      <c r="B1005" s="267">
        <v>3.93913835638471E-3</v>
      </c>
      <c r="C1005" s="268">
        <v>5.0574236290622503E-3</v>
      </c>
      <c r="D1005" s="268">
        <v>4.9019743055562399E-3</v>
      </c>
      <c r="E1005" s="268">
        <v>6.6478607465502203E-3</v>
      </c>
      <c r="F1005" s="268">
        <v>3.7158243028187301E-3</v>
      </c>
      <c r="G1005" s="268">
        <v>5.7674371570587196E-3</v>
      </c>
      <c r="H1005" s="265">
        <v>6.3569464885977001E-3</v>
      </c>
      <c r="I1005" s="265">
        <v>3.8858117262518801E-3</v>
      </c>
      <c r="J1005" s="266">
        <v>6.4991853247087098E-3</v>
      </c>
      <c r="L1005" s="12"/>
      <c r="M1005" s="12"/>
      <c r="N1005" s="12"/>
      <c r="O1005" s="12"/>
      <c r="P1005" s="12"/>
      <c r="Q1005" s="12"/>
      <c r="R1005" s="12"/>
      <c r="S1005" s="12"/>
      <c r="T1005" s="12"/>
      <c r="U1005" s="12"/>
      <c r="V1005" s="12"/>
      <c r="W1005" s="12"/>
    </row>
    <row r="1006" spans="1:23">
      <c r="A1006" s="54" t="s">
        <v>223</v>
      </c>
      <c r="B1006" s="267">
        <v>4.1403927060171698E-3</v>
      </c>
      <c r="C1006" s="268">
        <v>4.7725310764475297E-3</v>
      </c>
      <c r="D1006" s="268">
        <v>5.5562385238186601E-3</v>
      </c>
      <c r="E1006" s="268">
        <v>6.9805005762760804E-3</v>
      </c>
      <c r="F1006" s="268">
        <v>3.2947831181085298E-3</v>
      </c>
      <c r="G1006" s="268">
        <v>7.0877365499280101E-3</v>
      </c>
      <c r="H1006" s="265">
        <v>5.4845659565107398E-3</v>
      </c>
      <c r="I1006" s="265">
        <v>3.5030476159151301E-3</v>
      </c>
      <c r="J1006" s="266">
        <v>5.6158110264962402E-3</v>
      </c>
      <c r="L1006" s="12"/>
      <c r="M1006" s="12"/>
      <c r="N1006" s="12"/>
      <c r="O1006" s="12"/>
      <c r="P1006" s="12"/>
      <c r="Q1006" s="12"/>
      <c r="R1006" s="12"/>
      <c r="S1006" s="12"/>
      <c r="T1006" s="12"/>
      <c r="U1006" s="12"/>
      <c r="V1006" s="12"/>
      <c r="W1006" s="12"/>
    </row>
    <row r="1007" spans="1:23">
      <c r="A1007" s="54" t="s">
        <v>222</v>
      </c>
      <c r="B1007" s="267">
        <v>4.2969264237080499E-3</v>
      </c>
      <c r="C1007" s="268">
        <v>4.6750730478952503E-3</v>
      </c>
      <c r="D1007" s="268">
        <v>4.99022954191962E-3</v>
      </c>
      <c r="E1007" s="268">
        <v>6.6691031070926004E-3</v>
      </c>
      <c r="F1007" s="268">
        <v>3.0957184352828101E-3</v>
      </c>
      <c r="G1007" s="268">
        <v>7.1062692650083704E-3</v>
      </c>
      <c r="H1007" s="265">
        <v>4.6699593227370103E-3</v>
      </c>
      <c r="I1007" s="265">
        <v>3.3225306266349199E-3</v>
      </c>
      <c r="J1007" s="266">
        <v>4.7842947198600003E-3</v>
      </c>
      <c r="L1007" s="12"/>
      <c r="M1007" s="12"/>
      <c r="N1007" s="12"/>
      <c r="O1007" s="12"/>
      <c r="P1007" s="12"/>
      <c r="Q1007" s="12"/>
      <c r="R1007" s="12"/>
      <c r="S1007" s="12"/>
      <c r="T1007" s="12"/>
      <c r="U1007" s="12"/>
      <c r="V1007" s="12"/>
      <c r="W1007" s="12"/>
    </row>
    <row r="1008" spans="1:23">
      <c r="A1008" s="54" t="s">
        <v>221</v>
      </c>
      <c r="B1008" s="267">
        <v>4.1422688906764104E-3</v>
      </c>
      <c r="C1008" s="268">
        <v>4.3087869134187896E-3</v>
      </c>
      <c r="D1008" s="268">
        <v>4.3644562422145801E-3</v>
      </c>
      <c r="E1008" s="268">
        <v>6.0756284343220701E-3</v>
      </c>
      <c r="F1008" s="268">
        <v>3.0405918633396802E-3</v>
      </c>
      <c r="G1008" s="268">
        <v>6.7073169409266001E-3</v>
      </c>
      <c r="H1008" s="265">
        <v>4.3895609588908702E-3</v>
      </c>
      <c r="I1008" s="265">
        <v>3.0516902578854401E-3</v>
      </c>
      <c r="J1008" s="266">
        <v>4.4989786546537503E-3</v>
      </c>
      <c r="L1008" s="12"/>
      <c r="M1008" s="12"/>
      <c r="N1008" s="12"/>
      <c r="O1008" s="12"/>
      <c r="P1008" s="12"/>
      <c r="Q1008" s="12"/>
      <c r="R1008" s="12"/>
      <c r="S1008" s="12"/>
      <c r="T1008" s="12"/>
      <c r="U1008" s="12"/>
      <c r="V1008" s="12"/>
      <c r="W1008" s="12"/>
    </row>
    <row r="1009" spans="1:23">
      <c r="A1009" s="54" t="s">
        <v>220</v>
      </c>
      <c r="B1009" s="267">
        <v>4.3192053097324996E-3</v>
      </c>
      <c r="C1009" s="268">
        <v>3.9862342633174997E-3</v>
      </c>
      <c r="D1009" s="268">
        <v>3.8829969386293202E-3</v>
      </c>
      <c r="E1009" s="268">
        <v>5.9833810202629496E-3</v>
      </c>
      <c r="F1009" s="268">
        <v>2.6901791857856698E-3</v>
      </c>
      <c r="G1009" s="268">
        <v>6.3360870182627002E-3</v>
      </c>
      <c r="H1009" s="265">
        <v>3.77233110206533E-3</v>
      </c>
      <c r="I1009" s="265">
        <v>2.7156381706256801E-3</v>
      </c>
      <c r="J1009" s="266">
        <v>3.86942993243911E-3</v>
      </c>
      <c r="L1009" s="12"/>
      <c r="M1009" s="12"/>
      <c r="N1009" s="12"/>
      <c r="O1009" s="12"/>
      <c r="P1009" s="12"/>
      <c r="Q1009" s="12"/>
      <c r="R1009" s="12"/>
      <c r="S1009" s="12"/>
      <c r="T1009" s="12"/>
      <c r="U1009" s="12"/>
      <c r="V1009" s="12"/>
      <c r="W1009" s="12"/>
    </row>
    <row r="1010" spans="1:23">
      <c r="A1010" s="54" t="s">
        <v>219</v>
      </c>
      <c r="B1010" s="267">
        <v>4.3859911537173198E-3</v>
      </c>
      <c r="C1010" s="268">
        <v>3.7356467511370402E-3</v>
      </c>
      <c r="D1010" s="268">
        <v>3.57365779563901E-3</v>
      </c>
      <c r="E1010" s="268">
        <v>5.5366550162063103E-3</v>
      </c>
      <c r="F1010" s="268">
        <v>2.44602047279889E-3</v>
      </c>
      <c r="G1010" s="268">
        <v>5.9981994538154202E-3</v>
      </c>
      <c r="H1010" s="265">
        <v>3.2829589381900498E-3</v>
      </c>
      <c r="I1010" s="265">
        <v>2.4242835343253398E-3</v>
      </c>
      <c r="J1010" s="266">
        <v>3.3672599984842701E-3</v>
      </c>
      <c r="L1010" s="12"/>
      <c r="M1010" s="12"/>
      <c r="N1010" s="12"/>
      <c r="O1010" s="12"/>
      <c r="P1010" s="12"/>
      <c r="Q1010" s="12"/>
      <c r="R1010" s="12"/>
      <c r="S1010" s="12"/>
      <c r="T1010" s="12"/>
      <c r="U1010" s="12"/>
      <c r="V1010" s="12"/>
      <c r="W1010" s="12"/>
    </row>
    <row r="1011" spans="1:23">
      <c r="A1011" s="54" t="s">
        <v>218</v>
      </c>
      <c r="B1011" s="267">
        <v>4.5223823846101503E-3</v>
      </c>
      <c r="C1011" s="268">
        <v>3.6808299940815602E-3</v>
      </c>
      <c r="D1011" s="268">
        <v>3.7057054871950101E-3</v>
      </c>
      <c r="E1011" s="268">
        <v>6.5241884985076104E-3</v>
      </c>
      <c r="F1011" s="268">
        <v>2.2281412618338999E-3</v>
      </c>
      <c r="G1011" s="268">
        <v>5.8159660714308401E-3</v>
      </c>
      <c r="H1011" s="265">
        <v>2.9491175452911701E-3</v>
      </c>
      <c r="I1011" s="265">
        <v>2.3121032391999201E-3</v>
      </c>
      <c r="J1011" s="266">
        <v>3.0225946034772399E-3</v>
      </c>
      <c r="L1011" s="12"/>
      <c r="M1011" s="12"/>
      <c r="N1011" s="12"/>
      <c r="O1011" s="12"/>
      <c r="P1011" s="12"/>
      <c r="Q1011" s="12"/>
      <c r="R1011" s="12"/>
      <c r="S1011" s="12"/>
      <c r="T1011" s="12"/>
      <c r="U1011" s="12"/>
      <c r="V1011" s="12"/>
      <c r="W1011" s="12"/>
    </row>
    <row r="1012" spans="1:23">
      <c r="A1012" s="54" t="s">
        <v>217</v>
      </c>
      <c r="B1012" s="267">
        <v>4.2812682983689697E-3</v>
      </c>
      <c r="C1012" s="268">
        <v>4.5847056912487697E-3</v>
      </c>
      <c r="D1012" s="268">
        <v>3.30540969696434E-3</v>
      </c>
      <c r="E1012" s="268">
        <v>6.1122866176270404E-3</v>
      </c>
      <c r="F1012" s="268">
        <v>2.4083804491295299E-3</v>
      </c>
      <c r="G1012" s="268">
        <v>5.52301686921458E-3</v>
      </c>
      <c r="H1012" s="265">
        <v>2.8353667047179999E-3</v>
      </c>
      <c r="I1012" s="265">
        <v>2.2193625392904199E-3</v>
      </c>
      <c r="J1012" s="266">
        <v>2.89939678631582E-3</v>
      </c>
      <c r="L1012" s="12"/>
      <c r="M1012" s="12"/>
      <c r="N1012" s="12"/>
      <c r="O1012" s="12"/>
      <c r="P1012" s="12"/>
      <c r="Q1012" s="12"/>
      <c r="R1012" s="12"/>
      <c r="S1012" s="12"/>
      <c r="T1012" s="12"/>
      <c r="U1012" s="12"/>
      <c r="V1012" s="12"/>
      <c r="W1012" s="12"/>
    </row>
    <row r="1013" spans="1:23">
      <c r="A1013" s="54" t="s">
        <v>216</v>
      </c>
      <c r="B1013" s="267">
        <v>4.2104282755467603E-3</v>
      </c>
      <c r="C1013" s="268">
        <v>4.2381413254046901E-3</v>
      </c>
      <c r="D1013" s="268">
        <v>2.9825351681674901E-3</v>
      </c>
      <c r="E1013" s="268">
        <v>5.8148454276809296E-3</v>
      </c>
      <c r="F1013" s="268">
        <v>3.0553987641117101E-3</v>
      </c>
      <c r="G1013" s="268">
        <v>5.3052137992682102E-3</v>
      </c>
      <c r="H1013" s="265">
        <v>2.45479168423252E-3</v>
      </c>
      <c r="I1013" s="265">
        <v>2.2321366598562998E-3</v>
      </c>
      <c r="J1013" s="266">
        <v>2.5070119915735398E-3</v>
      </c>
      <c r="L1013" s="12"/>
      <c r="M1013" s="12"/>
      <c r="N1013" s="12"/>
      <c r="O1013" s="12"/>
      <c r="P1013" s="12"/>
      <c r="Q1013" s="12"/>
      <c r="R1013" s="12"/>
      <c r="S1013" s="12"/>
      <c r="T1013" s="12"/>
      <c r="U1013" s="12"/>
      <c r="V1013" s="12"/>
      <c r="W1013" s="12"/>
    </row>
    <row r="1014" spans="1:23">
      <c r="A1014" s="54" t="s">
        <v>215</v>
      </c>
      <c r="B1014" s="267">
        <v>4.2249225434071299E-3</v>
      </c>
      <c r="C1014" s="268">
        <v>4.0276073665953104E-3</v>
      </c>
      <c r="D1014" s="268">
        <v>2.7735039502168801E-3</v>
      </c>
      <c r="E1014" s="268">
        <v>5.6732994191472097E-3</v>
      </c>
      <c r="F1014" s="268">
        <v>2.8210888329408901E-3</v>
      </c>
      <c r="G1014" s="268">
        <v>5.1087280175018297E-3</v>
      </c>
      <c r="H1014" s="265">
        <v>2.4251214388469901E-3</v>
      </c>
      <c r="I1014" s="265">
        <v>2.3330431681508998E-3</v>
      </c>
      <c r="J1014" s="266">
        <v>2.47291312546076E-3</v>
      </c>
      <c r="L1014" s="12"/>
      <c r="M1014" s="12"/>
      <c r="N1014" s="12"/>
      <c r="O1014" s="12"/>
      <c r="P1014" s="12"/>
      <c r="Q1014" s="12"/>
      <c r="R1014" s="12"/>
      <c r="S1014" s="12"/>
      <c r="T1014" s="12"/>
      <c r="U1014" s="12"/>
      <c r="V1014" s="12"/>
      <c r="W1014" s="12"/>
    </row>
    <row r="1015" spans="1:23">
      <c r="A1015" s="54" t="s">
        <v>214</v>
      </c>
      <c r="B1015" s="267">
        <v>4.07353528404082E-3</v>
      </c>
      <c r="C1015" s="268">
        <v>3.73967155347439E-3</v>
      </c>
      <c r="D1015" s="268">
        <v>2.5676760850375001E-3</v>
      </c>
      <c r="E1015" s="268">
        <v>5.24272423985529E-3</v>
      </c>
      <c r="F1015" s="268">
        <v>2.7064236413844802E-3</v>
      </c>
      <c r="G1015" s="268">
        <v>4.8810019080199303E-3</v>
      </c>
      <c r="H1015" s="265">
        <v>2.16451982361403E-3</v>
      </c>
      <c r="I1015" s="265">
        <v>2.1459533936291899E-3</v>
      </c>
      <c r="J1015" s="266">
        <v>2.2002461340590502E-3</v>
      </c>
      <c r="L1015" s="12"/>
      <c r="M1015" s="12"/>
      <c r="N1015" s="12"/>
      <c r="O1015" s="12"/>
      <c r="P1015" s="12"/>
      <c r="Q1015" s="12"/>
      <c r="R1015" s="12"/>
      <c r="S1015" s="12"/>
      <c r="T1015" s="12"/>
      <c r="U1015" s="12"/>
      <c r="V1015" s="12"/>
      <c r="W1015" s="12"/>
    </row>
    <row r="1016" spans="1:23">
      <c r="A1016" s="54" t="s">
        <v>213</v>
      </c>
      <c r="B1016" s="267">
        <v>4.0736419696711197E-3</v>
      </c>
      <c r="C1016" s="268">
        <v>3.56180586781614E-3</v>
      </c>
      <c r="D1016" s="268">
        <v>2.5406141432653601E-3</v>
      </c>
      <c r="E1016" s="268">
        <v>4.82792081248711E-3</v>
      </c>
      <c r="F1016" s="268">
        <v>2.4760980928252001E-3</v>
      </c>
      <c r="G1016" s="268">
        <v>5.2404834837279203E-3</v>
      </c>
      <c r="H1016" s="265">
        <v>2.21865374170742E-3</v>
      </c>
      <c r="I1016" s="265">
        <v>1.9666525212671399E-3</v>
      </c>
      <c r="J1016" s="266">
        <v>2.2519473073461102E-3</v>
      </c>
      <c r="L1016" s="12"/>
      <c r="M1016" s="12"/>
      <c r="N1016" s="12"/>
      <c r="O1016" s="12"/>
      <c r="P1016" s="12"/>
      <c r="Q1016" s="12"/>
      <c r="R1016" s="12"/>
      <c r="S1016" s="12"/>
      <c r="T1016" s="12"/>
      <c r="U1016" s="12"/>
      <c r="V1016" s="12"/>
      <c r="W1016" s="12"/>
    </row>
    <row r="1017" spans="1:23">
      <c r="A1017" s="54" t="s">
        <v>212</v>
      </c>
      <c r="B1017" s="267">
        <v>4.0566749646202497E-3</v>
      </c>
      <c r="C1017" s="268">
        <v>3.3400619124547902E-3</v>
      </c>
      <c r="D1017" s="268">
        <v>2.4083823096999902E-3</v>
      </c>
      <c r="E1017" s="268">
        <v>4.5176333952535201E-3</v>
      </c>
      <c r="F1017" s="268">
        <v>2.5651532529826098E-3</v>
      </c>
      <c r="G1017" s="268">
        <v>5.1737152666004003E-3</v>
      </c>
      <c r="H1017" s="265">
        <v>1.94481663770961E-3</v>
      </c>
      <c r="I1017" s="265">
        <v>1.81194969245388E-3</v>
      </c>
      <c r="J1017" s="266">
        <v>1.9702171013385398E-3</v>
      </c>
      <c r="L1017" s="12"/>
      <c r="M1017" s="12"/>
      <c r="N1017" s="12"/>
      <c r="O1017" s="12"/>
      <c r="P1017" s="12"/>
      <c r="Q1017" s="12"/>
      <c r="R1017" s="12"/>
      <c r="S1017" s="12"/>
      <c r="T1017" s="12"/>
      <c r="U1017" s="12"/>
      <c r="V1017" s="12"/>
      <c r="W1017" s="12"/>
    </row>
    <row r="1018" spans="1:23">
      <c r="A1018" s="54" t="s">
        <v>211</v>
      </c>
      <c r="B1018" s="267">
        <v>4.1532121017554702E-3</v>
      </c>
      <c r="C1018" s="268">
        <v>3.3701502571989199E-3</v>
      </c>
      <c r="D1018" s="268">
        <v>2.8259654566187798E-3</v>
      </c>
      <c r="E1018" s="268">
        <v>4.3958722515705304E-3</v>
      </c>
      <c r="F1018" s="268">
        <v>2.8845236715122099E-3</v>
      </c>
      <c r="G1018" s="268">
        <v>5.5498170969396901E-3</v>
      </c>
      <c r="H1018" s="265">
        <v>2.7560122891368399E-3</v>
      </c>
      <c r="I1018" s="265">
        <v>2.0866218635144699E-3</v>
      </c>
      <c r="J1018" s="266">
        <v>2.7938429510776402E-3</v>
      </c>
      <c r="L1018" s="12"/>
      <c r="M1018" s="12"/>
      <c r="N1018" s="12"/>
      <c r="O1018" s="12"/>
      <c r="P1018" s="12"/>
      <c r="Q1018" s="12"/>
      <c r="R1018" s="12"/>
      <c r="S1018" s="12"/>
      <c r="T1018" s="12"/>
      <c r="U1018" s="12"/>
      <c r="V1018" s="12"/>
      <c r="W1018" s="12"/>
    </row>
    <row r="1019" spans="1:23">
      <c r="A1019" s="54" t="s">
        <v>210</v>
      </c>
      <c r="B1019" s="267">
        <v>4.0511040362471397E-3</v>
      </c>
      <c r="C1019" s="268">
        <v>3.15749093922932E-3</v>
      </c>
      <c r="D1019" s="268">
        <v>2.6105815201569499E-3</v>
      </c>
      <c r="E1019" s="268">
        <v>4.0772598252343502E-3</v>
      </c>
      <c r="F1019" s="268">
        <v>3.1413467868820402E-3</v>
      </c>
      <c r="G1019" s="268">
        <v>5.33969461380078E-3</v>
      </c>
      <c r="H1019" s="265">
        <v>2.92484320913911E-3</v>
      </c>
      <c r="I1019" s="265">
        <v>1.8938680442515299E-3</v>
      </c>
      <c r="J1019" s="266">
        <v>2.9565799607075499E-3</v>
      </c>
      <c r="L1019" s="12"/>
      <c r="M1019" s="12"/>
      <c r="N1019" s="12"/>
      <c r="O1019" s="12"/>
      <c r="P1019" s="12"/>
      <c r="Q1019" s="12"/>
      <c r="R1019" s="12"/>
      <c r="S1019" s="12"/>
      <c r="T1019" s="12"/>
      <c r="U1019" s="12"/>
      <c r="V1019" s="12"/>
      <c r="W1019" s="12"/>
    </row>
    <row r="1020" spans="1:23">
      <c r="A1020" s="54" t="s">
        <v>209</v>
      </c>
      <c r="B1020" s="267">
        <v>3.9897019830694904E-3</v>
      </c>
      <c r="C1020" s="268">
        <v>2.9870653214126202E-3</v>
      </c>
      <c r="D1020" s="268">
        <v>2.4354728187729502E-3</v>
      </c>
      <c r="E1020" s="268">
        <v>4.4037467298389601E-3</v>
      </c>
      <c r="F1020" s="268">
        <v>2.9306201874489402E-3</v>
      </c>
      <c r="G1020" s="268">
        <v>5.1755893374033001E-3</v>
      </c>
      <c r="H1020" s="265">
        <v>2.97011413040055E-3</v>
      </c>
      <c r="I1020" s="265">
        <v>2.2338107605384999E-3</v>
      </c>
      <c r="J1020" s="266">
        <v>3.0021583859871702E-3</v>
      </c>
      <c r="L1020" s="12"/>
      <c r="M1020" s="12"/>
      <c r="N1020" s="12"/>
      <c r="O1020" s="12"/>
      <c r="P1020" s="12"/>
      <c r="Q1020" s="12"/>
      <c r="R1020" s="12"/>
      <c r="S1020" s="12"/>
      <c r="T1020" s="12"/>
      <c r="U1020" s="12"/>
      <c r="V1020" s="12"/>
      <c r="W1020" s="12"/>
    </row>
    <row r="1021" spans="1:23">
      <c r="A1021" s="54" t="s">
        <v>208</v>
      </c>
      <c r="B1021" s="267">
        <v>3.9580477517136801E-3</v>
      </c>
      <c r="C1021" s="268">
        <v>2.9258893341462099E-3</v>
      </c>
      <c r="D1021" s="268">
        <v>2.32031350805587E-3</v>
      </c>
      <c r="E1021" s="268">
        <v>4.0999283051400704E-3</v>
      </c>
      <c r="F1021" s="268">
        <v>2.61320278147054E-3</v>
      </c>
      <c r="G1021" s="268">
        <v>5.1562383599255898E-3</v>
      </c>
      <c r="H1021" s="265">
        <v>2.9887615870239602E-3</v>
      </c>
      <c r="I1021" s="265">
        <v>2.0034831880390599E-3</v>
      </c>
      <c r="J1021" s="266">
        <v>3.0165332491201798E-3</v>
      </c>
      <c r="L1021" s="12"/>
      <c r="M1021" s="12"/>
      <c r="N1021" s="12"/>
      <c r="O1021" s="12"/>
      <c r="P1021" s="12"/>
      <c r="Q1021" s="12"/>
      <c r="R1021" s="12"/>
      <c r="S1021" s="12"/>
      <c r="T1021" s="12"/>
      <c r="U1021" s="12"/>
      <c r="V1021" s="12"/>
      <c r="W1021" s="12"/>
    </row>
    <row r="1022" spans="1:23">
      <c r="A1022" s="54" t="s">
        <v>207</v>
      </c>
      <c r="B1022" s="267">
        <v>3.9544085247514901E-3</v>
      </c>
      <c r="C1022" s="268">
        <v>2.7739413874774302E-3</v>
      </c>
      <c r="D1022" s="268">
        <v>2.4833753353356702E-3</v>
      </c>
      <c r="E1022" s="268">
        <v>3.8336509908639201E-3</v>
      </c>
      <c r="F1022" s="268">
        <v>2.4080525242791101E-3</v>
      </c>
      <c r="G1022" s="268">
        <v>5.0288025048515102E-3</v>
      </c>
      <c r="H1022" s="265">
        <v>3.3565031934367899E-3</v>
      </c>
      <c r="I1022" s="265">
        <v>1.85380715955232E-3</v>
      </c>
      <c r="J1022" s="266">
        <v>3.3839642042167999E-3</v>
      </c>
      <c r="L1022" s="12"/>
      <c r="M1022" s="12"/>
      <c r="N1022" s="12"/>
      <c r="O1022" s="12"/>
      <c r="P1022" s="12"/>
      <c r="Q1022" s="12"/>
      <c r="R1022" s="12"/>
      <c r="S1022" s="12"/>
      <c r="T1022" s="12"/>
      <c r="U1022" s="12"/>
      <c r="V1022" s="12"/>
      <c r="W1022" s="12"/>
    </row>
    <row r="1023" spans="1:23">
      <c r="A1023" s="54" t="s">
        <v>206</v>
      </c>
      <c r="B1023" s="267">
        <v>3.8367629016171001E-3</v>
      </c>
      <c r="C1023" s="268">
        <v>2.6357015507790598E-3</v>
      </c>
      <c r="D1023" s="268">
        <v>2.3183781247327999E-3</v>
      </c>
      <c r="E1023" s="268">
        <v>3.7301171972079E-3</v>
      </c>
      <c r="F1023" s="268">
        <v>2.54449037918951E-3</v>
      </c>
      <c r="G1023" s="268">
        <v>4.8246998175356902E-3</v>
      </c>
      <c r="H1023" s="265">
        <v>2.9578180968725001E-3</v>
      </c>
      <c r="I1023" s="265">
        <v>1.67317318711206E-3</v>
      </c>
      <c r="J1023" s="266">
        <v>2.9817293481217899E-3</v>
      </c>
      <c r="L1023" s="12"/>
      <c r="M1023" s="12"/>
      <c r="N1023" s="12"/>
      <c r="O1023" s="12"/>
      <c r="P1023" s="12"/>
      <c r="Q1023" s="12"/>
      <c r="R1023" s="12"/>
      <c r="S1023" s="12"/>
      <c r="T1023" s="12"/>
      <c r="U1023" s="12"/>
      <c r="V1023" s="12"/>
      <c r="W1023" s="12"/>
    </row>
    <row r="1024" spans="1:23">
      <c r="A1024" s="54" t="s">
        <v>205</v>
      </c>
      <c r="B1024" s="267">
        <v>3.71347547412312E-3</v>
      </c>
      <c r="C1024" s="268">
        <v>2.5268726262755799E-3</v>
      </c>
      <c r="D1024" s="268">
        <v>2.1853297271459799E-3</v>
      </c>
      <c r="E1024" s="268">
        <v>3.4946794435460498E-3</v>
      </c>
      <c r="F1024" s="268">
        <v>2.34021950196762E-3</v>
      </c>
      <c r="G1024" s="268">
        <v>4.6400870902878503E-3</v>
      </c>
      <c r="H1024" s="265">
        <v>2.5679516318500798E-3</v>
      </c>
      <c r="I1024" s="265">
        <v>1.67853204562459E-3</v>
      </c>
      <c r="J1024" s="266">
        <v>2.5880458084158102E-3</v>
      </c>
      <c r="L1024" s="12"/>
      <c r="M1024" s="12"/>
      <c r="N1024" s="12"/>
      <c r="O1024" s="12"/>
      <c r="P1024" s="12"/>
      <c r="Q1024" s="12"/>
      <c r="R1024" s="12"/>
      <c r="S1024" s="12"/>
      <c r="T1024" s="12"/>
      <c r="U1024" s="12"/>
      <c r="V1024" s="12"/>
      <c r="W1024" s="12"/>
    </row>
    <row r="1025" spans="1:23">
      <c r="A1025" s="54" t="s">
        <v>204</v>
      </c>
      <c r="B1025" s="267">
        <v>3.7670879084951698E-3</v>
      </c>
      <c r="C1025" s="268">
        <v>2.4255054065714702E-3</v>
      </c>
      <c r="D1025" s="268">
        <v>2.0797234489440199E-3</v>
      </c>
      <c r="E1025" s="268">
        <v>3.3649343932221302E-3</v>
      </c>
      <c r="F1025" s="268">
        <v>2.3648369359470498E-3</v>
      </c>
      <c r="G1025" s="268">
        <v>4.5361848097088897E-3</v>
      </c>
      <c r="H1025" s="265">
        <v>2.63351331424531E-3</v>
      </c>
      <c r="I1025" s="265">
        <v>1.57851567611128E-3</v>
      </c>
      <c r="J1025" s="266">
        <v>2.6507739021156E-3</v>
      </c>
      <c r="L1025" s="12"/>
      <c r="M1025" s="12"/>
      <c r="N1025" s="12"/>
      <c r="O1025" s="12"/>
      <c r="P1025" s="12"/>
      <c r="Q1025" s="12"/>
      <c r="R1025" s="12"/>
      <c r="S1025" s="12"/>
      <c r="T1025" s="12"/>
      <c r="U1025" s="12"/>
      <c r="V1025" s="12"/>
      <c r="W1025" s="12"/>
    </row>
    <row r="1026" spans="1:23">
      <c r="A1026" s="54" t="s">
        <v>203</v>
      </c>
      <c r="B1026" s="267">
        <v>3.6540134699271799E-3</v>
      </c>
      <c r="C1026" s="268">
        <v>2.3246127710788598E-3</v>
      </c>
      <c r="D1026" s="268">
        <v>2.07147717359531E-3</v>
      </c>
      <c r="E1026" s="268">
        <v>3.19665802557765E-3</v>
      </c>
      <c r="F1026" s="268">
        <v>2.33982620479112E-3</v>
      </c>
      <c r="G1026" s="268">
        <v>4.64988266130278E-3</v>
      </c>
      <c r="H1026" s="265">
        <v>2.3011362177796498E-3</v>
      </c>
      <c r="I1026" s="265">
        <v>1.4351061892325699E-3</v>
      </c>
      <c r="J1026" s="266">
        <v>2.3152649749337401E-3</v>
      </c>
      <c r="L1026" s="12"/>
      <c r="M1026" s="12"/>
      <c r="N1026" s="12"/>
      <c r="O1026" s="12"/>
      <c r="P1026" s="12"/>
      <c r="Q1026" s="12"/>
      <c r="R1026" s="12"/>
      <c r="S1026" s="12"/>
      <c r="T1026" s="12"/>
      <c r="U1026" s="12"/>
      <c r="V1026" s="12"/>
      <c r="W1026" s="12"/>
    </row>
    <row r="1027" spans="1:23">
      <c r="A1027" s="54" t="s">
        <v>202</v>
      </c>
      <c r="B1027" s="267">
        <v>3.5441781074442499E-3</v>
      </c>
      <c r="C1027" s="268">
        <v>2.52748413791096E-3</v>
      </c>
      <c r="D1027" s="268">
        <v>2.09201007176286E-3</v>
      </c>
      <c r="E1027" s="268">
        <v>3.0930612594791702E-3</v>
      </c>
      <c r="F1027" s="268">
        <v>2.5542209894126198E-3</v>
      </c>
      <c r="G1027" s="268">
        <v>4.4547958802563297E-3</v>
      </c>
      <c r="H1027" s="265">
        <v>2.08150060248203E-3</v>
      </c>
      <c r="I1027" s="265">
        <v>1.306500748605E-3</v>
      </c>
      <c r="J1027" s="266">
        <v>2.0924939204490199E-3</v>
      </c>
      <c r="L1027" s="12"/>
      <c r="M1027" s="12"/>
      <c r="N1027" s="12"/>
      <c r="O1027" s="12"/>
      <c r="P1027" s="12"/>
      <c r="Q1027" s="12"/>
      <c r="R1027" s="12"/>
      <c r="S1027" s="12"/>
      <c r="T1027" s="12"/>
      <c r="U1027" s="12"/>
      <c r="V1027" s="12"/>
      <c r="W1027" s="12"/>
    </row>
    <row r="1028" spans="1:23">
      <c r="A1028" s="54" t="s">
        <v>201</v>
      </c>
      <c r="B1028" s="267">
        <v>3.5768337527004399E-3</v>
      </c>
      <c r="C1028" s="268">
        <v>2.4135267308171898E-3</v>
      </c>
      <c r="D1028" s="268">
        <v>2.2138945958797198E-3</v>
      </c>
      <c r="E1028" s="268">
        <v>2.9384040231153E-3</v>
      </c>
      <c r="F1028" s="268">
        <v>2.4952398666128099E-3</v>
      </c>
      <c r="G1028" s="268">
        <v>4.5134205571602604E-3</v>
      </c>
      <c r="H1028" s="265">
        <v>1.8404772228702601E-3</v>
      </c>
      <c r="I1028" s="265">
        <v>1.19521053912467E-3</v>
      </c>
      <c r="J1028" s="266">
        <v>1.8474861710211399E-3</v>
      </c>
      <c r="L1028" s="12"/>
      <c r="M1028" s="12"/>
      <c r="N1028" s="12"/>
      <c r="O1028" s="12"/>
      <c r="P1028" s="12"/>
      <c r="Q1028" s="12"/>
      <c r="R1028" s="12"/>
      <c r="S1028" s="12"/>
      <c r="T1028" s="12"/>
      <c r="U1028" s="12"/>
      <c r="V1028" s="12"/>
      <c r="W1028" s="12"/>
    </row>
    <row r="1029" spans="1:23">
      <c r="A1029" s="54" t="s">
        <v>200</v>
      </c>
      <c r="B1029" s="267">
        <v>3.52076735674979E-3</v>
      </c>
      <c r="C1029" s="268">
        <v>2.35985458937602E-3</v>
      </c>
      <c r="D1029" s="268">
        <v>2.10461170697088E-3</v>
      </c>
      <c r="E1029" s="268">
        <v>2.8460949911534202E-3</v>
      </c>
      <c r="F1029" s="268">
        <v>2.36108117246906E-3</v>
      </c>
      <c r="G1029" s="268">
        <v>4.3275818339862703E-3</v>
      </c>
      <c r="H1029" s="265">
        <v>1.6848139675075501E-3</v>
      </c>
      <c r="I1029" s="265">
        <v>1.23039999530482E-3</v>
      </c>
      <c r="J1029" s="266">
        <v>1.6872355732297801E-3</v>
      </c>
      <c r="L1029" s="12"/>
      <c r="M1029" s="12"/>
      <c r="N1029" s="12"/>
      <c r="O1029" s="12"/>
      <c r="P1029" s="12"/>
      <c r="Q1029" s="12"/>
      <c r="R1029" s="12"/>
      <c r="S1029" s="12"/>
      <c r="T1029" s="12"/>
      <c r="U1029" s="12"/>
      <c r="V1029" s="12"/>
      <c r="W1029" s="12"/>
    </row>
    <row r="1030" spans="1:23">
      <c r="A1030" s="54" t="s">
        <v>199</v>
      </c>
      <c r="B1030" s="267">
        <v>3.4241130948053601E-3</v>
      </c>
      <c r="C1030" s="268">
        <v>2.27501611704838E-3</v>
      </c>
      <c r="D1030" s="268">
        <v>2.0130065245858998E-3</v>
      </c>
      <c r="E1030" s="268">
        <v>2.7229325224393999E-3</v>
      </c>
      <c r="F1030" s="268">
        <v>2.141335833682E-3</v>
      </c>
      <c r="G1030" s="268">
        <v>4.1571764387504997E-3</v>
      </c>
      <c r="H1030" s="265">
        <v>1.55385742670677E-3</v>
      </c>
      <c r="I1030" s="265">
        <v>1.1454722424896701E-3</v>
      </c>
      <c r="J1030" s="266">
        <v>1.55426927978609E-3</v>
      </c>
      <c r="L1030" s="12"/>
      <c r="M1030" s="12"/>
      <c r="N1030" s="12"/>
      <c r="O1030" s="12"/>
      <c r="P1030" s="12"/>
      <c r="Q1030" s="12"/>
      <c r="R1030" s="12"/>
      <c r="S1030" s="12"/>
      <c r="T1030" s="12"/>
      <c r="U1030" s="12"/>
      <c r="V1030" s="12"/>
      <c r="W1030" s="12"/>
    </row>
    <row r="1031" spans="1:23">
      <c r="A1031" s="54" t="s">
        <v>198</v>
      </c>
      <c r="B1031" s="267">
        <v>3.3380700488101801E-3</v>
      </c>
      <c r="C1031" s="268">
        <v>2.2345596875410299E-3</v>
      </c>
      <c r="D1031" s="268">
        <v>1.97087069435059E-3</v>
      </c>
      <c r="E1031" s="268">
        <v>2.7546681282158698E-3</v>
      </c>
      <c r="F1031" s="268">
        <v>1.99763569692301E-3</v>
      </c>
      <c r="G1031" s="268">
        <v>4.0415944152843598E-3</v>
      </c>
      <c r="H1031" s="265">
        <v>1.4748170308867699E-3</v>
      </c>
      <c r="I1031" s="265">
        <v>1.0578661792776799E-3</v>
      </c>
      <c r="J1031" s="266">
        <v>1.47473838929307E-3</v>
      </c>
      <c r="L1031" s="12"/>
      <c r="M1031" s="12"/>
      <c r="N1031" s="12"/>
      <c r="O1031" s="12"/>
      <c r="P1031" s="12"/>
      <c r="Q1031" s="12"/>
      <c r="R1031" s="12"/>
      <c r="S1031" s="12"/>
      <c r="T1031" s="12"/>
      <c r="U1031" s="12"/>
      <c r="V1031" s="12"/>
      <c r="W1031" s="12"/>
    </row>
    <row r="1032" spans="1:23">
      <c r="A1032" s="54" t="s">
        <v>197</v>
      </c>
      <c r="B1032" s="267">
        <v>3.2831636561495201E-3</v>
      </c>
      <c r="C1032" s="268">
        <v>2.3228749691766499E-3</v>
      </c>
      <c r="D1032" s="268">
        <v>1.98487756176359E-3</v>
      </c>
      <c r="E1032" s="268">
        <v>2.8039059692260599E-3</v>
      </c>
      <c r="F1032" s="268">
        <v>1.9107631154833601E-3</v>
      </c>
      <c r="G1032" s="268">
        <v>3.9593257776169297E-3</v>
      </c>
      <c r="H1032" s="265">
        <v>1.4332525960118699E-3</v>
      </c>
      <c r="I1032" s="265">
        <v>9.9529373784492899E-4</v>
      </c>
      <c r="J1032" s="266">
        <v>1.43291438803249E-3</v>
      </c>
      <c r="L1032" s="12"/>
      <c r="M1032" s="12"/>
      <c r="N1032" s="12"/>
      <c r="O1032" s="12"/>
      <c r="P1032" s="12"/>
      <c r="Q1032" s="12"/>
      <c r="R1032" s="12"/>
      <c r="S1032" s="12"/>
      <c r="T1032" s="12"/>
      <c r="U1032" s="12"/>
      <c r="V1032" s="12"/>
      <c r="W1032" s="12"/>
    </row>
    <row r="1033" spans="1:23">
      <c r="A1033" s="54" t="s">
        <v>196</v>
      </c>
      <c r="B1033" s="267">
        <v>3.26991032112237E-3</v>
      </c>
      <c r="C1033" s="268">
        <v>2.3798550621698098E-3</v>
      </c>
      <c r="D1033" s="268">
        <v>2.0220079325024998E-3</v>
      </c>
      <c r="E1033" s="268">
        <v>2.8138758460827902E-3</v>
      </c>
      <c r="F1033" s="268">
        <v>1.7743002979415199E-3</v>
      </c>
      <c r="G1033" s="268">
        <v>3.8274298684744302E-3</v>
      </c>
      <c r="H1033" s="265">
        <v>1.7933045018212401E-3</v>
      </c>
      <c r="I1033" s="265">
        <v>9.45120920269158E-4</v>
      </c>
      <c r="J1033" s="266">
        <v>1.7976291856319901E-3</v>
      </c>
      <c r="L1033" s="12"/>
      <c r="M1033" s="12"/>
      <c r="N1033" s="12"/>
      <c r="O1033" s="12"/>
      <c r="P1033" s="12"/>
      <c r="Q1033" s="12"/>
      <c r="R1033" s="12"/>
      <c r="S1033" s="12"/>
      <c r="T1033" s="12"/>
      <c r="U1033" s="12"/>
      <c r="V1033" s="12"/>
      <c r="W1033" s="12"/>
    </row>
    <row r="1034" spans="1:23">
      <c r="A1034" s="54" t="s">
        <v>195</v>
      </c>
      <c r="B1034" s="267">
        <v>3.3135874234091799E-3</v>
      </c>
      <c r="C1034" s="268">
        <v>2.2828048223400301E-3</v>
      </c>
      <c r="D1034" s="268">
        <v>2.41269682551718E-3</v>
      </c>
      <c r="E1034" s="268">
        <v>2.7653523516499002E-3</v>
      </c>
      <c r="F1034" s="268">
        <v>2.2493463418437202E-3</v>
      </c>
      <c r="G1034" s="268">
        <v>3.9260114075184097E-3</v>
      </c>
      <c r="H1034" s="265">
        <v>2.3888913430664101E-3</v>
      </c>
      <c r="I1034" s="265">
        <v>8.7818474837596098E-4</v>
      </c>
      <c r="J1034" s="266">
        <v>2.4101087484465801E-3</v>
      </c>
      <c r="L1034" s="12"/>
      <c r="M1034" s="12"/>
      <c r="N1034" s="12"/>
      <c r="O1034" s="12"/>
      <c r="P1034" s="12"/>
      <c r="Q1034" s="12"/>
      <c r="R1034" s="12"/>
      <c r="S1034" s="12"/>
      <c r="T1034" s="12"/>
      <c r="U1034" s="12"/>
      <c r="V1034" s="12"/>
      <c r="W1034" s="12"/>
    </row>
    <row r="1035" spans="1:23">
      <c r="A1035" s="54" t="s">
        <v>194</v>
      </c>
      <c r="B1035" s="267">
        <v>3.2586580866729802E-3</v>
      </c>
      <c r="C1035" s="268">
        <v>2.1972545966101702E-3</v>
      </c>
      <c r="D1035" s="268">
        <v>2.4337001775543801E-3</v>
      </c>
      <c r="E1035" s="268">
        <v>2.6790330031046402E-3</v>
      </c>
      <c r="F1035" s="268">
        <v>3.43405223212609E-3</v>
      </c>
      <c r="G1035" s="268">
        <v>3.9391713011735097E-3</v>
      </c>
      <c r="H1035" s="265">
        <v>3.37520662945029E-3</v>
      </c>
      <c r="I1035" s="265">
        <v>9.4068225989024201E-4</v>
      </c>
      <c r="J1035" s="266">
        <v>3.4022208872190201E-3</v>
      </c>
      <c r="L1035" s="12"/>
      <c r="M1035" s="12"/>
      <c r="N1035" s="12"/>
      <c r="O1035" s="12"/>
      <c r="P1035" s="12"/>
      <c r="Q1035" s="12"/>
      <c r="R1035" s="12"/>
      <c r="S1035" s="12"/>
      <c r="T1035" s="12"/>
      <c r="U1035" s="12"/>
      <c r="V1035" s="12"/>
      <c r="W1035" s="12"/>
    </row>
    <row r="1036" spans="1:23">
      <c r="A1036" s="54" t="s">
        <v>193</v>
      </c>
      <c r="B1036" s="267">
        <v>3.1971960505643702E-3</v>
      </c>
      <c r="C1036" s="268">
        <v>2.1293030550176002E-3</v>
      </c>
      <c r="D1036" s="268">
        <v>2.2811787017432599E-3</v>
      </c>
      <c r="E1036" s="268">
        <v>2.5869808596523502E-3</v>
      </c>
      <c r="F1036" s="268">
        <v>3.0754943271408901E-3</v>
      </c>
      <c r="G1036" s="268">
        <v>3.9450020293425002E-3</v>
      </c>
      <c r="H1036" s="265">
        <v>2.9202183911930602E-3</v>
      </c>
      <c r="I1036" s="265">
        <v>8.7440676891130202E-4</v>
      </c>
      <c r="J1036" s="266">
        <v>2.9439257348200902E-3</v>
      </c>
      <c r="L1036" s="12"/>
      <c r="M1036" s="12"/>
      <c r="N1036" s="12"/>
      <c r="O1036" s="12"/>
      <c r="P1036" s="12"/>
      <c r="Q1036" s="12"/>
      <c r="R1036" s="12"/>
      <c r="S1036" s="12"/>
      <c r="T1036" s="12"/>
      <c r="U1036" s="12"/>
      <c r="V1036" s="12"/>
      <c r="W1036" s="12"/>
    </row>
    <row r="1037" spans="1:23">
      <c r="A1037" s="54" t="s">
        <v>192</v>
      </c>
      <c r="B1037" s="267">
        <v>3.1556152662307502E-3</v>
      </c>
      <c r="C1037" s="268">
        <v>2.0697194245828101E-3</v>
      </c>
      <c r="D1037" s="268">
        <v>2.18014616717412E-3</v>
      </c>
      <c r="E1037" s="268">
        <v>2.4923371006167002E-3</v>
      </c>
      <c r="F1037" s="268">
        <v>2.7177737157367799E-3</v>
      </c>
      <c r="G1037" s="268">
        <v>3.9143815465472603E-3</v>
      </c>
      <c r="H1037" s="265">
        <v>2.5179336444105102E-3</v>
      </c>
      <c r="I1037" s="265">
        <v>9.0502577384103796E-4</v>
      </c>
      <c r="J1037" s="266">
        <v>2.5375074577330399E-3</v>
      </c>
      <c r="L1037" s="12"/>
      <c r="M1037" s="12"/>
      <c r="N1037" s="12"/>
      <c r="O1037" s="12"/>
      <c r="P1037" s="12"/>
      <c r="Q1037" s="12"/>
      <c r="R1037" s="12"/>
      <c r="S1037" s="12"/>
      <c r="T1037" s="12"/>
      <c r="U1037" s="12"/>
      <c r="V1037" s="12"/>
      <c r="W1037" s="12"/>
    </row>
    <row r="1038" spans="1:23">
      <c r="A1038" s="54" t="s">
        <v>191</v>
      </c>
      <c r="B1038" s="267">
        <v>3.1370549013884298E-3</v>
      </c>
      <c r="C1038" s="268">
        <v>2.1062832066032801E-3</v>
      </c>
      <c r="D1038" s="268">
        <v>2.0741627290202401E-3</v>
      </c>
      <c r="E1038" s="268">
        <v>2.4130424032917401E-3</v>
      </c>
      <c r="F1038" s="268">
        <v>2.4311360843769E-3</v>
      </c>
      <c r="G1038" s="268">
        <v>3.7838092813079699E-3</v>
      </c>
      <c r="H1038" s="265">
        <v>2.3468577023083E-3</v>
      </c>
      <c r="I1038" s="265">
        <v>9.9951842480803989E-4</v>
      </c>
      <c r="J1038" s="266">
        <v>2.3600648727739502E-3</v>
      </c>
      <c r="L1038" s="12"/>
      <c r="M1038" s="12"/>
      <c r="N1038" s="12"/>
      <c r="O1038" s="12"/>
      <c r="P1038" s="12"/>
      <c r="Q1038" s="12"/>
      <c r="R1038" s="12"/>
      <c r="S1038" s="12"/>
      <c r="T1038" s="12"/>
      <c r="U1038" s="12"/>
      <c r="V1038" s="12"/>
      <c r="W1038" s="12"/>
    </row>
    <row r="1039" spans="1:23">
      <c r="A1039" s="54" t="s">
        <v>190</v>
      </c>
      <c r="B1039" s="267">
        <v>3.1034197131415901E-3</v>
      </c>
      <c r="C1039" s="268">
        <v>2.0475510771093201E-3</v>
      </c>
      <c r="D1039" s="268">
        <v>2.1791844520836199E-3</v>
      </c>
      <c r="E1039" s="268">
        <v>2.3434080379416099E-3</v>
      </c>
      <c r="F1039" s="268">
        <v>2.25644515876278E-3</v>
      </c>
      <c r="G1039" s="268">
        <v>3.6663200950890801E-3</v>
      </c>
      <c r="H1039" s="265">
        <v>2.1975122312603299E-3</v>
      </c>
      <c r="I1039" s="265">
        <v>9.2502081032982205E-4</v>
      </c>
      <c r="J1039" s="266">
        <v>2.2038441081934299E-3</v>
      </c>
      <c r="L1039" s="12"/>
      <c r="M1039" s="12"/>
      <c r="N1039" s="12"/>
      <c r="O1039" s="12"/>
      <c r="P1039" s="12"/>
      <c r="Q1039" s="12"/>
      <c r="R1039" s="12"/>
      <c r="S1039" s="12"/>
      <c r="T1039" s="12"/>
      <c r="U1039" s="12"/>
      <c r="V1039" s="12"/>
      <c r="W1039" s="12"/>
    </row>
    <row r="1040" spans="1:23">
      <c r="A1040" s="54" t="s">
        <v>189</v>
      </c>
      <c r="B1040" s="267">
        <v>3.0904369876892002E-3</v>
      </c>
      <c r="C1040" s="268">
        <v>2.0046684892051502E-3</v>
      </c>
      <c r="D1040" s="268">
        <v>2.4152323076486802E-3</v>
      </c>
      <c r="E1040" s="268">
        <v>2.27981867719636E-3</v>
      </c>
      <c r="F1040" s="268">
        <v>2.1007771929030098E-3</v>
      </c>
      <c r="G1040" s="268">
        <v>3.55734696906757E-3</v>
      </c>
      <c r="H1040" s="265">
        <v>1.99884482664221E-3</v>
      </c>
      <c r="I1040" s="265">
        <v>8.6767573095047196E-4</v>
      </c>
      <c r="J1040" s="266">
        <v>2.0001653577146998E-3</v>
      </c>
      <c r="L1040" s="12"/>
      <c r="M1040" s="12"/>
      <c r="N1040" s="12"/>
      <c r="O1040" s="12"/>
      <c r="P1040" s="12"/>
      <c r="Q1040" s="12"/>
      <c r="R1040" s="12"/>
      <c r="S1040" s="12"/>
      <c r="T1040" s="12"/>
      <c r="U1040" s="12"/>
      <c r="V1040" s="12"/>
      <c r="W1040" s="12"/>
    </row>
    <row r="1041" spans="1:23">
      <c r="A1041" s="54" t="s">
        <v>188</v>
      </c>
      <c r="B1041" s="267">
        <v>3.0491662610472202E-3</v>
      </c>
      <c r="C1041" s="268">
        <v>1.9520676943992901E-3</v>
      </c>
      <c r="D1041" s="268">
        <v>2.2784466926533999E-3</v>
      </c>
      <c r="E1041" s="268">
        <v>2.2325917381815102E-3</v>
      </c>
      <c r="F1041" s="268">
        <v>2.0020089106440502E-3</v>
      </c>
      <c r="G1041" s="268">
        <v>3.46158623286597E-3</v>
      </c>
      <c r="H1041" s="265">
        <v>1.7897673896190801E-3</v>
      </c>
      <c r="I1041" s="265">
        <v>8.3816604100112101E-4</v>
      </c>
      <c r="J1041" s="266">
        <v>1.78920108806628E-3</v>
      </c>
      <c r="L1041" s="12"/>
      <c r="M1041" s="12"/>
      <c r="N1041" s="12"/>
      <c r="O1041" s="12"/>
      <c r="P1041" s="12"/>
      <c r="Q1041" s="12"/>
      <c r="R1041" s="12"/>
      <c r="S1041" s="12"/>
      <c r="T1041" s="12"/>
      <c r="U1041" s="12"/>
      <c r="V1041" s="12"/>
      <c r="W1041" s="12"/>
    </row>
    <row r="1042" spans="1:23">
      <c r="A1042" s="54" t="s">
        <v>187</v>
      </c>
      <c r="B1042" s="267">
        <v>3.01709813354066E-3</v>
      </c>
      <c r="C1042" s="268">
        <v>1.9116298627828701E-3</v>
      </c>
      <c r="D1042" s="268">
        <v>2.2868866514430199E-3</v>
      </c>
      <c r="E1042" s="268">
        <v>2.2037247150079099E-3</v>
      </c>
      <c r="F1042" s="268">
        <v>1.87468893383166E-3</v>
      </c>
      <c r="G1042" s="268">
        <v>3.4385275378591099E-3</v>
      </c>
      <c r="H1042" s="265">
        <v>2.1902840694601601E-3</v>
      </c>
      <c r="I1042" s="265">
        <v>7.8476268989156103E-4</v>
      </c>
      <c r="J1042" s="266">
        <v>2.1997482581968802E-3</v>
      </c>
      <c r="L1042" s="12"/>
      <c r="M1042" s="12"/>
      <c r="N1042" s="12"/>
      <c r="O1042" s="12"/>
      <c r="P1042" s="12"/>
      <c r="Q1042" s="12"/>
      <c r="R1042" s="12"/>
      <c r="S1042" s="12"/>
      <c r="T1042" s="12"/>
      <c r="U1042" s="12"/>
      <c r="V1042" s="12"/>
      <c r="W1042" s="12"/>
    </row>
    <row r="1043" spans="1:23">
      <c r="A1043" s="54" t="s">
        <v>186</v>
      </c>
      <c r="B1043" s="267">
        <v>3.1713893085353198E-3</v>
      </c>
      <c r="C1043" s="268">
        <v>1.8728543412200899E-3</v>
      </c>
      <c r="D1043" s="268">
        <v>2.4593592180575099E-3</v>
      </c>
      <c r="E1043" s="268">
        <v>2.56162039302973E-3</v>
      </c>
      <c r="F1043" s="268">
        <v>1.92601600377804E-3</v>
      </c>
      <c r="G1043" s="268">
        <v>3.38929546067619E-3</v>
      </c>
      <c r="H1043" s="265">
        <v>2.0573772105258398E-3</v>
      </c>
      <c r="I1043" s="265">
        <v>8.8006895314429203E-4</v>
      </c>
      <c r="J1043" s="266">
        <v>2.0601060861425301E-3</v>
      </c>
      <c r="L1043" s="12"/>
      <c r="M1043" s="12"/>
      <c r="N1043" s="12"/>
      <c r="O1043" s="12"/>
      <c r="P1043" s="12"/>
      <c r="Q1043" s="12"/>
      <c r="R1043" s="12"/>
      <c r="S1043" s="12"/>
      <c r="T1043" s="12"/>
      <c r="U1043" s="12"/>
      <c r="V1043" s="12"/>
      <c r="W1043" s="12"/>
    </row>
    <row r="1044" spans="1:23">
      <c r="A1044" s="54" t="s">
        <v>185</v>
      </c>
      <c r="B1044" s="267">
        <v>3.4548685285349799E-3</v>
      </c>
      <c r="C1044" s="268">
        <v>1.9636286357623501E-3</v>
      </c>
      <c r="D1044" s="268">
        <v>2.3025877313883102E-3</v>
      </c>
      <c r="E1044" s="268">
        <v>2.4985537984952701E-3</v>
      </c>
      <c r="F1044" s="268">
        <v>1.845592893503E-3</v>
      </c>
      <c r="G1044" s="268">
        <v>3.3565151439754201E-3</v>
      </c>
      <c r="H1044" s="265">
        <v>1.81285886473742E-3</v>
      </c>
      <c r="I1044" s="265">
        <v>8.8162534078117197E-4</v>
      </c>
      <c r="J1044" s="266">
        <v>1.8123750859049899E-3</v>
      </c>
      <c r="L1044" s="12"/>
      <c r="M1044" s="12"/>
      <c r="N1044" s="12"/>
      <c r="O1044" s="12"/>
      <c r="P1044" s="12"/>
      <c r="Q1044" s="12"/>
      <c r="R1044" s="12"/>
      <c r="S1044" s="12"/>
      <c r="T1044" s="12"/>
      <c r="U1044" s="12"/>
      <c r="V1044" s="12"/>
      <c r="W1044" s="12"/>
    </row>
    <row r="1045" spans="1:23">
      <c r="A1045" s="54" t="s">
        <v>184</v>
      </c>
      <c r="B1045" s="267">
        <v>3.3760597093433699E-3</v>
      </c>
      <c r="C1045" s="268">
        <v>1.91765180838911E-3</v>
      </c>
      <c r="D1045" s="268">
        <v>2.1769626597390001E-3</v>
      </c>
      <c r="E1045" s="268">
        <v>2.4642071234600598E-3</v>
      </c>
      <c r="F1045" s="268">
        <v>1.7277036778520799E-3</v>
      </c>
      <c r="G1045" s="268">
        <v>3.2764671360804099E-3</v>
      </c>
      <c r="H1045" s="265">
        <v>1.6377861462681001E-3</v>
      </c>
      <c r="I1045" s="265">
        <v>1.08434488497844E-3</v>
      </c>
      <c r="J1045" s="266">
        <v>1.63246925366806E-3</v>
      </c>
      <c r="L1045" s="12"/>
      <c r="M1045" s="12"/>
      <c r="N1045" s="12"/>
      <c r="O1045" s="12"/>
      <c r="P1045" s="12"/>
      <c r="Q1045" s="12"/>
      <c r="R1045" s="12"/>
      <c r="S1045" s="12"/>
      <c r="T1045" s="12"/>
      <c r="U1045" s="12"/>
      <c r="V1045" s="12"/>
      <c r="W1045" s="12"/>
    </row>
    <row r="1046" spans="1:23">
      <c r="A1046" s="54" t="s">
        <v>183</v>
      </c>
      <c r="B1046" s="267">
        <v>4.8327699248993002E-3</v>
      </c>
      <c r="C1046" s="268">
        <v>1.8763405148961301E-3</v>
      </c>
      <c r="D1046" s="268">
        <v>2.0890202895598501E-3</v>
      </c>
      <c r="E1046" s="268">
        <v>2.4847122879444301E-3</v>
      </c>
      <c r="F1046" s="268">
        <v>1.66223424203472E-3</v>
      </c>
      <c r="G1046" s="268">
        <v>3.4436105639176098E-3</v>
      </c>
      <c r="H1046" s="265">
        <v>1.51151623048E-3</v>
      </c>
      <c r="I1046" s="265">
        <v>1.00437386183026E-3</v>
      </c>
      <c r="J1046" s="266">
        <v>1.5004952123015599E-3</v>
      </c>
      <c r="L1046" s="12"/>
      <c r="M1046" s="12"/>
      <c r="N1046" s="12"/>
      <c r="O1046" s="12"/>
      <c r="P1046" s="12"/>
      <c r="Q1046" s="12"/>
      <c r="R1046" s="12"/>
      <c r="S1046" s="12"/>
      <c r="T1046" s="12"/>
      <c r="U1046" s="12"/>
      <c r="V1046" s="12"/>
      <c r="W1046" s="12"/>
    </row>
    <row r="1047" spans="1:23">
      <c r="A1047" s="54" t="s">
        <v>182</v>
      </c>
      <c r="B1047" s="267">
        <v>4.5629533933795197E-3</v>
      </c>
      <c r="C1047" s="268">
        <v>1.85448302714827E-3</v>
      </c>
      <c r="D1047" s="268">
        <v>2.0330949041046202E-3</v>
      </c>
      <c r="E1047" s="268">
        <v>2.5156407404111898E-3</v>
      </c>
      <c r="F1047" s="268">
        <v>1.5744726441682499E-3</v>
      </c>
      <c r="G1047" s="268">
        <v>3.4613957260709398E-3</v>
      </c>
      <c r="H1047" s="265">
        <v>1.44336392128779E-3</v>
      </c>
      <c r="I1047" s="265">
        <v>9.4562906561249398E-4</v>
      </c>
      <c r="J1047" s="266">
        <v>1.4332933900368099E-3</v>
      </c>
      <c r="L1047" s="12"/>
      <c r="M1047" s="12"/>
      <c r="N1047" s="12"/>
      <c r="O1047" s="12"/>
      <c r="P1047" s="12"/>
      <c r="Q1047" s="12"/>
      <c r="R1047" s="12"/>
      <c r="S1047" s="12"/>
      <c r="T1047" s="12"/>
      <c r="U1047" s="12"/>
      <c r="V1047" s="12"/>
      <c r="W1047" s="12"/>
    </row>
    <row r="1048" spans="1:23">
      <c r="A1048" s="54" t="s">
        <v>181</v>
      </c>
      <c r="B1048" s="267">
        <v>4.3531859633378104E-3</v>
      </c>
      <c r="C1048" s="268">
        <v>1.87419948604407E-3</v>
      </c>
      <c r="D1048" s="268">
        <v>1.9941544786358802E-3</v>
      </c>
      <c r="E1048" s="268">
        <v>2.4318393596298202E-3</v>
      </c>
      <c r="F1048" s="268">
        <v>1.60093464555812E-3</v>
      </c>
      <c r="G1048" s="268">
        <v>3.3745540865567198E-3</v>
      </c>
      <c r="H1048" s="265">
        <v>1.3043096995421801E-3</v>
      </c>
      <c r="I1048" s="265">
        <v>1.1582041649488501E-3</v>
      </c>
      <c r="J1048" s="266">
        <v>1.29177041786809E-3</v>
      </c>
      <c r="L1048" s="12"/>
      <c r="M1048" s="12"/>
      <c r="N1048" s="12"/>
      <c r="O1048" s="12"/>
      <c r="P1048" s="12"/>
      <c r="Q1048" s="12"/>
      <c r="R1048" s="12"/>
      <c r="S1048" s="12"/>
      <c r="T1048" s="12"/>
      <c r="U1048" s="12"/>
      <c r="V1048" s="12"/>
      <c r="W1048" s="12"/>
    </row>
    <row r="1049" spans="1:23">
      <c r="A1049" s="54" t="s">
        <v>180</v>
      </c>
      <c r="B1049" s="267">
        <v>4.2125343741257404E-3</v>
      </c>
      <c r="C1049" s="268">
        <v>1.87814650056237E-3</v>
      </c>
      <c r="D1049" s="268">
        <v>1.94110064324984E-3</v>
      </c>
      <c r="E1049" s="268">
        <v>2.3668531323420799E-3</v>
      </c>
      <c r="F1049" s="268">
        <v>1.7347970038036899E-3</v>
      </c>
      <c r="G1049" s="268">
        <v>3.5479284830604598E-3</v>
      </c>
      <c r="H1049" s="265">
        <v>1.19135632799526E-3</v>
      </c>
      <c r="I1049" s="265">
        <v>1.0647740598441801E-3</v>
      </c>
      <c r="J1049" s="266">
        <v>1.1757632920254E-3</v>
      </c>
      <c r="L1049" s="12"/>
      <c r="M1049" s="12"/>
      <c r="N1049" s="12"/>
      <c r="O1049" s="12"/>
      <c r="P1049" s="12"/>
      <c r="Q1049" s="12"/>
      <c r="R1049" s="12"/>
      <c r="S1049" s="12"/>
      <c r="T1049" s="12"/>
      <c r="U1049" s="12"/>
      <c r="V1049" s="12"/>
      <c r="W1049" s="12"/>
    </row>
    <row r="1050" spans="1:23">
      <c r="A1050" s="54" t="s">
        <v>179</v>
      </c>
      <c r="B1050" s="267">
        <v>4.0882616947508403E-3</v>
      </c>
      <c r="C1050" s="268">
        <v>1.85842189318131E-3</v>
      </c>
      <c r="D1050" s="268">
        <v>2.2029957130703802E-3</v>
      </c>
      <c r="E1050" s="268">
        <v>2.6015817638779799E-3</v>
      </c>
      <c r="F1050" s="268">
        <v>1.67429718087271E-3</v>
      </c>
      <c r="G1050" s="268">
        <v>3.4552843853314298E-3</v>
      </c>
      <c r="H1050" s="265">
        <v>1.3726897563114801E-3</v>
      </c>
      <c r="I1050" s="265">
        <v>1.07856093240796E-3</v>
      </c>
      <c r="J1050" s="266">
        <v>1.3518454258909999E-3</v>
      </c>
      <c r="L1050" s="12"/>
      <c r="M1050" s="12"/>
      <c r="N1050" s="12"/>
      <c r="O1050" s="12"/>
      <c r="P1050" s="12"/>
      <c r="Q1050" s="12"/>
      <c r="R1050" s="12"/>
      <c r="S1050" s="12"/>
      <c r="T1050" s="12"/>
      <c r="U1050" s="12"/>
      <c r="V1050" s="12"/>
      <c r="W1050" s="12"/>
    </row>
    <row r="1051" spans="1:23">
      <c r="A1051" s="54" t="s">
        <v>178</v>
      </c>
      <c r="B1051" s="267">
        <v>3.9862527240983802E-3</v>
      </c>
      <c r="C1051" s="268">
        <v>1.8404687376633901E-3</v>
      </c>
      <c r="D1051" s="268">
        <v>2.18435121568706E-3</v>
      </c>
      <c r="E1051" s="268">
        <v>2.8512334993037601E-3</v>
      </c>
      <c r="F1051" s="268">
        <v>1.60098342825879E-3</v>
      </c>
      <c r="G1051" s="268">
        <v>3.38761919208394E-3</v>
      </c>
      <c r="H1051" s="265">
        <v>1.2529518930530399E-3</v>
      </c>
      <c r="I1051" s="265">
        <v>1.0827012959836199E-3</v>
      </c>
      <c r="J1051" s="266">
        <v>1.23031043271584E-3</v>
      </c>
      <c r="L1051" s="12"/>
      <c r="M1051" s="12"/>
      <c r="N1051" s="12"/>
      <c r="O1051" s="12"/>
      <c r="P1051" s="12"/>
      <c r="Q1051" s="12"/>
      <c r="R1051" s="12"/>
      <c r="S1051" s="12"/>
      <c r="T1051" s="12"/>
      <c r="U1051" s="12"/>
      <c r="V1051" s="12"/>
      <c r="W1051" s="12"/>
    </row>
    <row r="1052" spans="1:23">
      <c r="A1052" s="54" t="s">
        <v>177</v>
      </c>
      <c r="B1052" s="267">
        <v>4.0567684704419203E-3</v>
      </c>
      <c r="C1052" s="268">
        <v>1.87680944502683E-3</v>
      </c>
      <c r="D1052" s="268">
        <v>2.09637193071257E-3</v>
      </c>
      <c r="E1052" s="268">
        <v>3.09736937360473E-3</v>
      </c>
      <c r="F1052" s="268">
        <v>1.5231556120856101E-3</v>
      </c>
      <c r="G1052" s="268">
        <v>3.3068627402618699E-3</v>
      </c>
      <c r="H1052" s="265">
        <v>1.27777749590128E-3</v>
      </c>
      <c r="I1052" s="265">
        <v>1.2543955410976E-3</v>
      </c>
      <c r="J1052" s="266">
        <v>1.25094832138937E-3</v>
      </c>
      <c r="L1052" s="12"/>
      <c r="M1052" s="12"/>
      <c r="N1052" s="12"/>
      <c r="O1052" s="12"/>
      <c r="P1052" s="12"/>
      <c r="Q1052" s="12"/>
      <c r="R1052" s="12"/>
      <c r="S1052" s="12"/>
      <c r="T1052" s="12"/>
      <c r="U1052" s="12"/>
      <c r="V1052" s="12"/>
      <c r="W1052" s="12"/>
    </row>
    <row r="1053" spans="1:23">
      <c r="A1053" s="54" t="s">
        <v>176</v>
      </c>
      <c r="B1053" s="267">
        <v>3.9653819204783902E-3</v>
      </c>
      <c r="C1053" s="268">
        <v>1.8392283595091499E-3</v>
      </c>
      <c r="D1053" s="268">
        <v>2.0048713641434199E-3</v>
      </c>
      <c r="E1053" s="268">
        <v>2.9394407626140199E-3</v>
      </c>
      <c r="F1053" s="268">
        <v>1.45962631457347E-3</v>
      </c>
      <c r="G1053" s="268">
        <v>3.3338295018697198E-3</v>
      </c>
      <c r="H1053" s="265">
        <v>1.1895387665183401E-3</v>
      </c>
      <c r="I1053" s="265">
        <v>1.4578015105370899E-3</v>
      </c>
      <c r="J1053" s="266">
        <v>1.16282485145743E-3</v>
      </c>
      <c r="L1053" s="12"/>
      <c r="M1053" s="12"/>
      <c r="N1053" s="12"/>
      <c r="O1053" s="12"/>
      <c r="P1053" s="12"/>
      <c r="Q1053" s="12"/>
      <c r="R1053" s="12"/>
      <c r="S1053" s="12"/>
      <c r="T1053" s="12"/>
      <c r="U1053" s="12"/>
      <c r="V1053" s="12"/>
      <c r="W1053" s="12"/>
    </row>
    <row r="1054" spans="1:23">
      <c r="A1054" s="54" t="s">
        <v>175</v>
      </c>
      <c r="B1054" s="267">
        <v>3.8838639707748199E-3</v>
      </c>
      <c r="C1054" s="268">
        <v>1.9143539878015E-3</v>
      </c>
      <c r="D1054" s="268">
        <v>1.9509756025666201E-3</v>
      </c>
      <c r="E1054" s="268">
        <v>2.8417559912732801E-3</v>
      </c>
      <c r="F1054" s="268">
        <v>1.4329248292254801E-3</v>
      </c>
      <c r="G1054" s="268">
        <v>3.42969681513146E-3</v>
      </c>
      <c r="H1054" s="265">
        <v>1.13546393007332E-3</v>
      </c>
      <c r="I1054" s="265">
        <v>2.3009610638143499E-3</v>
      </c>
      <c r="J1054" s="266">
        <v>1.10668252269859E-3</v>
      </c>
      <c r="L1054" s="12"/>
      <c r="M1054" s="12"/>
      <c r="N1054" s="12"/>
      <c r="O1054" s="12"/>
      <c r="P1054" s="12"/>
      <c r="Q1054" s="12"/>
      <c r="R1054" s="12"/>
      <c r="S1054" s="12"/>
      <c r="T1054" s="12"/>
      <c r="U1054" s="12"/>
      <c r="V1054" s="12"/>
      <c r="W1054" s="12"/>
    </row>
    <row r="1055" spans="1:23">
      <c r="A1055" s="54" t="s">
        <v>174</v>
      </c>
      <c r="B1055" s="267">
        <v>3.7310083391614E-3</v>
      </c>
      <c r="C1055" s="268">
        <v>1.8920911464378699E-3</v>
      </c>
      <c r="D1055" s="268">
        <v>1.91744944005616E-3</v>
      </c>
      <c r="E1055" s="268">
        <v>2.7158188900633499E-3</v>
      </c>
      <c r="F1055" s="268">
        <v>1.5004567141030001E-3</v>
      </c>
      <c r="G1055" s="268">
        <v>3.4037742937621999E-3</v>
      </c>
      <c r="H1055" s="265">
        <v>1.0997996374073199E-3</v>
      </c>
      <c r="I1055" s="265">
        <v>2.0612534705111698E-3</v>
      </c>
      <c r="J1055" s="266">
        <v>1.07512820152016E-3</v>
      </c>
      <c r="L1055" s="12"/>
      <c r="M1055" s="12"/>
      <c r="N1055" s="12"/>
      <c r="O1055" s="12"/>
      <c r="P1055" s="12"/>
      <c r="Q1055" s="12"/>
      <c r="R1055" s="12"/>
      <c r="S1055" s="12"/>
      <c r="T1055" s="12"/>
      <c r="U1055" s="12"/>
      <c r="V1055" s="12"/>
      <c r="W1055" s="12"/>
    </row>
    <row r="1056" spans="1:23">
      <c r="A1056" s="54" t="s">
        <v>173</v>
      </c>
      <c r="B1056" s="267">
        <v>4.9790863827911501E-3</v>
      </c>
      <c r="C1056" s="268">
        <v>1.8770768910368601E-3</v>
      </c>
      <c r="D1056" s="268">
        <v>3.0921047774306598E-3</v>
      </c>
      <c r="E1056" s="268">
        <v>3.00260089202933E-3</v>
      </c>
      <c r="F1056" s="268">
        <v>1.8383629474644299E-3</v>
      </c>
      <c r="G1056" s="268">
        <v>3.4439141701437799E-3</v>
      </c>
      <c r="H1056" s="265">
        <v>1.2807062180213199E-3</v>
      </c>
      <c r="I1056" s="265">
        <v>1.95692851921198E-3</v>
      </c>
      <c r="J1056" s="266">
        <v>1.2558458905759301E-3</v>
      </c>
      <c r="L1056" s="12"/>
      <c r="M1056" s="12"/>
      <c r="N1056" s="12"/>
      <c r="O1056" s="12"/>
      <c r="P1056" s="12"/>
      <c r="Q1056" s="12"/>
      <c r="R1056" s="12"/>
      <c r="S1056" s="12"/>
      <c r="T1056" s="12"/>
      <c r="U1056" s="12"/>
      <c r="V1056" s="12"/>
      <c r="W1056" s="12"/>
    </row>
    <row r="1057" spans="1:23">
      <c r="A1057" s="54" t="s">
        <v>172</v>
      </c>
      <c r="B1057" s="267">
        <v>6.05502261291971E-3</v>
      </c>
      <c r="C1057" s="268">
        <v>1.9474036272809801E-3</v>
      </c>
      <c r="D1057" s="268">
        <v>3.55764957990221E-3</v>
      </c>
      <c r="E1057" s="268">
        <v>3.72212625970046E-3</v>
      </c>
      <c r="F1057" s="268">
        <v>2.0438251349918801E-3</v>
      </c>
      <c r="G1057" s="268">
        <v>3.5185773931327201E-3</v>
      </c>
      <c r="H1057" s="265">
        <v>1.3371821009558499E-3</v>
      </c>
      <c r="I1057" s="265">
        <v>2.10789497153069E-3</v>
      </c>
      <c r="J1057" s="266">
        <v>1.3189231323972701E-3</v>
      </c>
      <c r="L1057" s="12"/>
      <c r="M1057" s="12"/>
      <c r="N1057" s="12"/>
      <c r="O1057" s="12"/>
      <c r="P1057" s="12"/>
      <c r="Q1057" s="12"/>
      <c r="R1057" s="12"/>
      <c r="S1057" s="12"/>
      <c r="T1057" s="12"/>
      <c r="U1057" s="12"/>
      <c r="V1057" s="12"/>
      <c r="W1057" s="12"/>
    </row>
    <row r="1058" spans="1:23">
      <c r="A1058" s="54" t="s">
        <v>171</v>
      </c>
      <c r="B1058" s="267">
        <v>5.6416171015349703E-3</v>
      </c>
      <c r="C1058" s="268">
        <v>1.9015984626431701E-3</v>
      </c>
      <c r="D1058" s="268">
        <v>3.1930555436335099E-3</v>
      </c>
      <c r="E1058" s="268">
        <v>3.4903022905250201E-3</v>
      </c>
      <c r="F1058" s="268">
        <v>2.3735579313765901E-3</v>
      </c>
      <c r="G1058" s="268">
        <v>3.58078508688605E-3</v>
      </c>
      <c r="H1058" s="265">
        <v>1.2947165205560399E-3</v>
      </c>
      <c r="I1058" s="265">
        <v>1.89247996051563E-3</v>
      </c>
      <c r="J1058" s="266">
        <v>1.2729893811618501E-3</v>
      </c>
      <c r="L1058" s="12"/>
      <c r="M1058" s="12"/>
      <c r="N1058" s="12"/>
      <c r="O1058" s="12"/>
      <c r="P1058" s="12"/>
      <c r="Q1058" s="12"/>
      <c r="R1058" s="12"/>
      <c r="S1058" s="12"/>
      <c r="T1058" s="12"/>
      <c r="U1058" s="12"/>
      <c r="V1058" s="12"/>
      <c r="W1058" s="12"/>
    </row>
    <row r="1059" spans="1:23">
      <c r="A1059" s="54" t="s">
        <v>170</v>
      </c>
      <c r="B1059" s="267">
        <v>5.2560712555390198E-3</v>
      </c>
      <c r="C1059" s="268">
        <v>1.892947628946E-3</v>
      </c>
      <c r="D1059" s="268">
        <v>3.29986424902786E-3</v>
      </c>
      <c r="E1059" s="268">
        <v>3.2880674292594101E-3</v>
      </c>
      <c r="F1059" s="268">
        <v>2.3383052378560098E-3</v>
      </c>
      <c r="G1059" s="268">
        <v>3.4796965578790702E-3</v>
      </c>
      <c r="H1059" s="265">
        <v>1.38193718432342E-3</v>
      </c>
      <c r="I1059" s="265">
        <v>1.80601886741465E-3</v>
      </c>
      <c r="J1059" s="266">
        <v>1.3578309800579599E-3</v>
      </c>
      <c r="L1059" s="12"/>
      <c r="M1059" s="12"/>
      <c r="N1059" s="12"/>
      <c r="O1059" s="12"/>
      <c r="P1059" s="12"/>
      <c r="Q1059" s="12"/>
      <c r="R1059" s="12"/>
      <c r="S1059" s="12"/>
      <c r="T1059" s="12"/>
      <c r="U1059" s="12"/>
      <c r="V1059" s="12"/>
      <c r="W1059" s="12"/>
    </row>
    <row r="1060" spans="1:23">
      <c r="A1060" s="54" t="s">
        <v>169</v>
      </c>
      <c r="B1060" s="267">
        <v>4.9258059893125296E-3</v>
      </c>
      <c r="C1060" s="268">
        <v>1.8654822057710299E-3</v>
      </c>
      <c r="D1060" s="268">
        <v>3.19829455619798E-3</v>
      </c>
      <c r="E1060" s="268">
        <v>3.2774017752549502E-3</v>
      </c>
      <c r="F1060" s="268">
        <v>2.6230622137760101E-3</v>
      </c>
      <c r="G1060" s="268">
        <v>3.4214004012928598E-3</v>
      </c>
      <c r="H1060" s="265">
        <v>1.32624977256391E-3</v>
      </c>
      <c r="I1060" s="265">
        <v>1.7041053381274701E-3</v>
      </c>
      <c r="J1060" s="266">
        <v>1.29892005205618E-3</v>
      </c>
      <c r="L1060" s="12"/>
      <c r="M1060" s="12"/>
      <c r="N1060" s="12"/>
      <c r="O1060" s="12"/>
      <c r="P1060" s="12"/>
      <c r="Q1060" s="12"/>
      <c r="R1060" s="12"/>
      <c r="S1060" s="12"/>
      <c r="T1060" s="12"/>
      <c r="U1060" s="12"/>
      <c r="V1060" s="12"/>
      <c r="W1060" s="12"/>
    </row>
    <row r="1061" spans="1:23">
      <c r="A1061" s="54" t="s">
        <v>168</v>
      </c>
      <c r="B1061" s="267">
        <v>4.6569763857667399E-3</v>
      </c>
      <c r="C1061" s="268">
        <v>1.8371016044985301E-3</v>
      </c>
      <c r="D1061" s="268">
        <v>2.8949718866064299E-3</v>
      </c>
      <c r="E1061" s="268">
        <v>3.1651046903586602E-3</v>
      </c>
      <c r="F1061" s="268">
        <v>2.7482542815313901E-3</v>
      </c>
      <c r="G1061" s="268">
        <v>3.5661207483490601E-3</v>
      </c>
      <c r="H1061" s="265">
        <v>1.2509542308747001E-3</v>
      </c>
      <c r="I1061" s="265">
        <v>1.53913766805804E-3</v>
      </c>
      <c r="J1061" s="266">
        <v>1.2231389679098299E-3</v>
      </c>
      <c r="L1061" s="12"/>
      <c r="M1061" s="12"/>
      <c r="N1061" s="12"/>
      <c r="O1061" s="12"/>
      <c r="P1061" s="12"/>
      <c r="Q1061" s="12"/>
      <c r="R1061" s="12"/>
      <c r="S1061" s="12"/>
      <c r="T1061" s="12"/>
      <c r="U1061" s="12"/>
      <c r="V1061" s="12"/>
      <c r="W1061" s="12"/>
    </row>
    <row r="1062" spans="1:23">
      <c r="A1062" s="54" t="s">
        <v>167</v>
      </c>
      <c r="B1062" s="267">
        <v>4.4171466651083697E-3</v>
      </c>
      <c r="C1062" s="268">
        <v>1.8045047597349899E-3</v>
      </c>
      <c r="D1062" s="268">
        <v>2.6499924077102999E-3</v>
      </c>
      <c r="E1062" s="268">
        <v>3.00072768645104E-3</v>
      </c>
      <c r="F1062" s="268">
        <v>2.8892056189034998E-3</v>
      </c>
      <c r="G1062" s="268">
        <v>3.55957855626091E-3</v>
      </c>
      <c r="H1062" s="265">
        <v>1.37238484669016E-3</v>
      </c>
      <c r="I1062" s="265">
        <v>1.44679556675484E-3</v>
      </c>
      <c r="J1062" s="266">
        <v>1.3480880825498E-3</v>
      </c>
      <c r="L1062" s="12"/>
      <c r="M1062" s="12"/>
      <c r="N1062" s="12"/>
      <c r="O1062" s="12"/>
      <c r="P1062" s="12"/>
      <c r="Q1062" s="12"/>
      <c r="R1062" s="12"/>
      <c r="S1062" s="12"/>
      <c r="T1062" s="12"/>
      <c r="U1062" s="12"/>
      <c r="V1062" s="12"/>
      <c r="W1062" s="12"/>
    </row>
    <row r="1063" spans="1:23">
      <c r="A1063" s="54" t="s">
        <v>166</v>
      </c>
      <c r="B1063" s="267">
        <v>4.30324695958831E-3</v>
      </c>
      <c r="C1063" s="268">
        <v>1.8541796759908599E-3</v>
      </c>
      <c r="D1063" s="268">
        <v>2.4596769650237198E-3</v>
      </c>
      <c r="E1063" s="268">
        <v>2.93797817923298E-3</v>
      </c>
      <c r="F1063" s="268">
        <v>2.6043560053097699E-3</v>
      </c>
      <c r="G1063" s="268">
        <v>3.50245157740906E-3</v>
      </c>
      <c r="H1063" s="265">
        <v>1.44332896609715E-3</v>
      </c>
      <c r="I1063" s="265">
        <v>1.39618239267E-3</v>
      </c>
      <c r="J1063" s="266">
        <v>1.4155129392650399E-3</v>
      </c>
      <c r="L1063" s="12"/>
      <c r="M1063" s="12"/>
      <c r="N1063" s="12"/>
      <c r="O1063" s="12"/>
      <c r="P1063" s="12"/>
      <c r="Q1063" s="12"/>
      <c r="R1063" s="12"/>
      <c r="S1063" s="12"/>
      <c r="T1063" s="12"/>
      <c r="U1063" s="12"/>
      <c r="V1063" s="12"/>
      <c r="W1063" s="12"/>
    </row>
    <row r="1064" spans="1:23">
      <c r="A1064" s="54" t="s">
        <v>165</v>
      </c>
      <c r="B1064" s="267">
        <v>4.2551188221406E-3</v>
      </c>
      <c r="C1064" s="268">
        <v>1.81934990147362E-3</v>
      </c>
      <c r="D1064" s="268">
        <v>2.3096980594213799E-3</v>
      </c>
      <c r="E1064" s="268">
        <v>2.7998092261786599E-3</v>
      </c>
      <c r="F1064" s="268">
        <v>3.0035627800140199E-3</v>
      </c>
      <c r="G1064" s="268">
        <v>3.4121504865135999E-3</v>
      </c>
      <c r="H1064" s="265">
        <v>1.3043955881273501E-3</v>
      </c>
      <c r="I1064" s="265">
        <v>1.35380115542334E-3</v>
      </c>
      <c r="J1064" s="266">
        <v>1.2770645308571599E-3</v>
      </c>
      <c r="L1064" s="12"/>
      <c r="M1064" s="12"/>
      <c r="N1064" s="12"/>
      <c r="O1064" s="12"/>
      <c r="P1064" s="12"/>
      <c r="Q1064" s="12"/>
      <c r="R1064" s="12"/>
      <c r="S1064" s="12"/>
      <c r="T1064" s="12"/>
      <c r="U1064" s="12"/>
      <c r="V1064" s="12"/>
      <c r="W1064" s="12"/>
    </row>
    <row r="1065" spans="1:23">
      <c r="A1065" s="54" t="s">
        <v>164</v>
      </c>
      <c r="B1065" s="267">
        <v>4.2474000019122301E-3</v>
      </c>
      <c r="C1065" s="268">
        <v>1.7913258343047701E-3</v>
      </c>
      <c r="D1065" s="268">
        <v>2.6338679481962501E-3</v>
      </c>
      <c r="E1065" s="268">
        <v>2.6836366281549301E-3</v>
      </c>
      <c r="F1065" s="268">
        <v>3.42269375942808E-3</v>
      </c>
      <c r="G1065" s="268">
        <v>3.62726430539635E-3</v>
      </c>
      <c r="H1065" s="265">
        <v>1.1901371135766201E-3</v>
      </c>
      <c r="I1065" s="265">
        <v>1.37980192919098E-3</v>
      </c>
      <c r="J1065" s="266">
        <v>1.16281140966884E-3</v>
      </c>
      <c r="L1065" s="12"/>
      <c r="M1065" s="12"/>
      <c r="N1065" s="12"/>
      <c r="O1065" s="12"/>
      <c r="P1065" s="12"/>
      <c r="Q1065" s="12"/>
      <c r="R1065" s="12"/>
      <c r="S1065" s="12"/>
      <c r="T1065" s="12"/>
      <c r="U1065" s="12"/>
      <c r="V1065" s="12"/>
      <c r="W1065" s="12"/>
    </row>
    <row r="1066" spans="1:23">
      <c r="A1066" s="54" t="s">
        <v>163</v>
      </c>
      <c r="B1066" s="267">
        <v>4.0452092291283397E-3</v>
      </c>
      <c r="C1066" s="268">
        <v>1.9389236523838099E-3</v>
      </c>
      <c r="D1066" s="268">
        <v>2.4800489814799502E-3</v>
      </c>
      <c r="E1066" s="268">
        <v>2.58281093944524E-3</v>
      </c>
      <c r="F1066" s="268">
        <v>3.0054047663202999E-3</v>
      </c>
      <c r="G1066" s="268">
        <v>3.5247859198681299E-3</v>
      </c>
      <c r="H1066" s="265">
        <v>1.1341463807338201E-3</v>
      </c>
      <c r="I1066" s="265">
        <v>1.28431748591233E-3</v>
      </c>
      <c r="J1066" s="266">
        <v>1.10613117154706E-3</v>
      </c>
      <c r="L1066" s="12"/>
      <c r="M1066" s="12"/>
      <c r="N1066" s="12"/>
      <c r="O1066" s="12"/>
      <c r="P1066" s="12"/>
      <c r="Q1066" s="12"/>
      <c r="R1066" s="12"/>
      <c r="S1066" s="12"/>
      <c r="T1066" s="12"/>
      <c r="U1066" s="12"/>
      <c r="V1066" s="12"/>
      <c r="W1066" s="12"/>
    </row>
    <row r="1067" spans="1:23">
      <c r="A1067" s="54" t="s">
        <v>162</v>
      </c>
      <c r="B1067" s="267">
        <v>4.1718684076785303E-3</v>
      </c>
      <c r="C1067" s="268">
        <v>1.8956400855517899E-3</v>
      </c>
      <c r="D1067" s="268">
        <v>3.1243920520297899E-3</v>
      </c>
      <c r="E1067" s="268">
        <v>2.5346709952254699E-3</v>
      </c>
      <c r="F1067" s="268">
        <v>2.7517132818270398E-3</v>
      </c>
      <c r="G1067" s="268">
        <v>3.4290365619026198E-3</v>
      </c>
      <c r="H1067" s="265">
        <v>1.0784881422699799E-3</v>
      </c>
      <c r="I1067" s="265">
        <v>1.33892122725851E-3</v>
      </c>
      <c r="J1067" s="266">
        <v>1.0482910815850801E-3</v>
      </c>
      <c r="L1067" s="12"/>
      <c r="M1067" s="12"/>
      <c r="N1067" s="12"/>
      <c r="O1067" s="12"/>
      <c r="P1067" s="12"/>
      <c r="Q1067" s="12"/>
      <c r="R1067" s="12"/>
      <c r="S1067" s="12"/>
      <c r="T1067" s="12"/>
      <c r="U1067" s="12"/>
      <c r="V1067" s="12"/>
      <c r="W1067" s="12"/>
    </row>
    <row r="1068" spans="1:23">
      <c r="A1068" s="54" t="s">
        <v>161</v>
      </c>
      <c r="B1068" s="267">
        <v>4.3080704795366697E-3</v>
      </c>
      <c r="C1068" s="268">
        <v>1.9435128849696801E-3</v>
      </c>
      <c r="D1068" s="268">
        <v>3.2975745595698199E-3</v>
      </c>
      <c r="E1068" s="268">
        <v>3.20872388784118E-3</v>
      </c>
      <c r="F1068" s="268">
        <v>2.7601532457248198E-3</v>
      </c>
      <c r="G1068" s="268">
        <v>3.3620456194966499E-3</v>
      </c>
      <c r="H1068" s="265">
        <v>1.05566471889077E-3</v>
      </c>
      <c r="I1068" s="265">
        <v>1.8026462115103899E-3</v>
      </c>
      <c r="J1068" s="266">
        <v>1.0277476847105E-3</v>
      </c>
      <c r="L1068" s="12"/>
      <c r="M1068" s="12"/>
      <c r="N1068" s="12"/>
      <c r="O1068" s="12"/>
      <c r="P1068" s="12"/>
      <c r="Q1068" s="12"/>
      <c r="R1068" s="12"/>
      <c r="S1068" s="12"/>
      <c r="T1068" s="12"/>
      <c r="U1068" s="12"/>
      <c r="V1068" s="12"/>
      <c r="W1068" s="12"/>
    </row>
    <row r="1069" spans="1:23">
      <c r="A1069" s="54" t="s">
        <v>160</v>
      </c>
      <c r="B1069" s="267">
        <v>4.2092386402824396E-3</v>
      </c>
      <c r="C1069" s="268">
        <v>2.0271886134455102E-3</v>
      </c>
      <c r="D1069" s="268">
        <v>3.4403524138700002E-3</v>
      </c>
      <c r="E1069" s="268">
        <v>3.2153784398884101E-3</v>
      </c>
      <c r="F1069" s="268">
        <v>2.48032630188165E-3</v>
      </c>
      <c r="G1069" s="268">
        <v>3.29526606043333E-3</v>
      </c>
      <c r="H1069" s="265">
        <v>1.1380155521471199E-3</v>
      </c>
      <c r="I1069" s="265">
        <v>1.8267848987766099E-3</v>
      </c>
      <c r="J1069" s="266">
        <v>1.1082116443265201E-3</v>
      </c>
      <c r="L1069" s="12"/>
      <c r="M1069" s="12"/>
      <c r="N1069" s="12"/>
      <c r="O1069" s="12"/>
      <c r="P1069" s="12"/>
      <c r="Q1069" s="12"/>
      <c r="R1069" s="12"/>
      <c r="S1069" s="12"/>
      <c r="T1069" s="12"/>
      <c r="U1069" s="12"/>
      <c r="V1069" s="12"/>
      <c r="W1069" s="12"/>
    </row>
    <row r="1070" spans="1:23">
      <c r="A1070" s="54" t="s">
        <v>159</v>
      </c>
      <c r="B1070" s="267">
        <v>4.1961149992790301E-3</v>
      </c>
      <c r="C1070" s="268">
        <v>2.1185507775762502E-3</v>
      </c>
      <c r="D1070" s="268">
        <v>3.8646182997812998E-3</v>
      </c>
      <c r="E1070" s="268">
        <v>3.39166402902371E-3</v>
      </c>
      <c r="F1070" s="268">
        <v>2.5895221804342898E-3</v>
      </c>
      <c r="G1070" s="268">
        <v>3.24488733043748E-3</v>
      </c>
      <c r="H1070" s="265">
        <v>1.1044852168170501E-3</v>
      </c>
      <c r="I1070" s="265">
        <v>1.7127326581628901E-3</v>
      </c>
      <c r="J1070" s="266">
        <v>1.07897499323757E-3</v>
      </c>
      <c r="L1070" s="12"/>
      <c r="M1070" s="12"/>
      <c r="N1070" s="12"/>
      <c r="O1070" s="12"/>
      <c r="P1070" s="12"/>
      <c r="Q1070" s="12"/>
      <c r="R1070" s="12"/>
      <c r="S1070" s="12"/>
      <c r="T1070" s="12"/>
      <c r="U1070" s="12"/>
      <c r="V1070" s="12"/>
      <c r="W1070" s="12"/>
    </row>
    <row r="1071" spans="1:23">
      <c r="A1071" s="54" t="s">
        <v>158</v>
      </c>
      <c r="B1071" s="267">
        <v>5.08904344880165E-3</v>
      </c>
      <c r="C1071" s="268">
        <v>2.4390059204112101E-3</v>
      </c>
      <c r="D1071" s="268">
        <v>5.6969313399560699E-3</v>
      </c>
      <c r="E1071" s="268">
        <v>3.99300747252579E-3</v>
      </c>
      <c r="F1071" s="268">
        <v>4.9743497643341301E-3</v>
      </c>
      <c r="G1071" s="268">
        <v>4.4858607614302898E-3</v>
      </c>
      <c r="H1071" s="265">
        <v>1.0705579727832699E-3</v>
      </c>
      <c r="I1071" s="265">
        <v>2.1389602777039602E-3</v>
      </c>
      <c r="J1071" s="266">
        <v>1.0430889696337101E-3</v>
      </c>
      <c r="L1071" s="12"/>
      <c r="M1071" s="12"/>
      <c r="N1071" s="12"/>
      <c r="O1071" s="12"/>
      <c r="P1071" s="12"/>
      <c r="Q1071" s="12"/>
      <c r="R1071" s="12"/>
      <c r="S1071" s="12"/>
      <c r="T1071" s="12"/>
      <c r="U1071" s="12"/>
      <c r="V1071" s="12"/>
      <c r="W1071" s="12"/>
    </row>
    <row r="1072" spans="1:23">
      <c r="A1072" s="54" t="s">
        <v>157</v>
      </c>
      <c r="B1072" s="267">
        <v>4.8042327980138003E-3</v>
      </c>
      <c r="C1072" s="268">
        <v>2.3425931969857602E-3</v>
      </c>
      <c r="D1072" s="268">
        <v>5.10731643718713E-3</v>
      </c>
      <c r="E1072" s="268">
        <v>3.73127191245209E-3</v>
      </c>
      <c r="F1072" s="268">
        <v>4.34317129022232E-3</v>
      </c>
      <c r="G1072" s="268">
        <v>4.47756565517259E-3</v>
      </c>
      <c r="H1072" s="265">
        <v>1.05725544541613E-3</v>
      </c>
      <c r="I1072" s="265">
        <v>1.92124236892328E-3</v>
      </c>
      <c r="J1072" s="266">
        <v>1.0267542963433699E-3</v>
      </c>
      <c r="L1072" s="12"/>
      <c r="M1072" s="12"/>
      <c r="N1072" s="12"/>
      <c r="O1072" s="12"/>
      <c r="P1072" s="12"/>
      <c r="Q1072" s="12"/>
      <c r="R1072" s="12"/>
      <c r="S1072" s="12"/>
      <c r="T1072" s="12"/>
      <c r="U1072" s="12"/>
      <c r="V1072" s="12"/>
      <c r="W1072" s="12"/>
    </row>
    <row r="1073" spans="1:23">
      <c r="A1073" s="54" t="s">
        <v>156</v>
      </c>
      <c r="B1073" s="267">
        <v>4.7060758533820296E-3</v>
      </c>
      <c r="C1073" s="268">
        <v>2.2526175461094898E-3</v>
      </c>
      <c r="D1073" s="268">
        <v>4.5299768452991404E-3</v>
      </c>
      <c r="E1073" s="268">
        <v>3.4974687803495199E-3</v>
      </c>
      <c r="F1073" s="268">
        <v>3.91148908244816E-3</v>
      </c>
      <c r="G1073" s="268">
        <v>4.4531637590720496E-3</v>
      </c>
      <c r="H1073" s="265">
        <v>9.9525692564552391E-4</v>
      </c>
      <c r="I1073" s="265">
        <v>1.8174923991139901E-3</v>
      </c>
      <c r="J1073" s="266">
        <v>9.65919605235927E-4</v>
      </c>
      <c r="L1073" s="12"/>
      <c r="M1073" s="12"/>
      <c r="N1073" s="12"/>
      <c r="O1073" s="12"/>
      <c r="P1073" s="12"/>
      <c r="Q1073" s="12"/>
      <c r="R1073" s="12"/>
      <c r="S1073" s="12"/>
      <c r="T1073" s="12"/>
      <c r="U1073" s="12"/>
      <c r="V1073" s="12"/>
      <c r="W1073" s="12"/>
    </row>
    <row r="1074" spans="1:23">
      <c r="A1074" s="54" t="s">
        <v>155</v>
      </c>
      <c r="B1074" s="267">
        <v>4.5065955057117697E-3</v>
      </c>
      <c r="C1074" s="268">
        <v>2.2441322945270501E-3</v>
      </c>
      <c r="D1074" s="268">
        <v>3.9892677339777097E-3</v>
      </c>
      <c r="E1074" s="268">
        <v>3.2908977019310598E-3</v>
      </c>
      <c r="F1074" s="268">
        <v>3.8774907723707901E-3</v>
      </c>
      <c r="G1074" s="268">
        <v>4.3420286871156096E-3</v>
      </c>
      <c r="H1074" s="265">
        <v>1.0964058295952199E-3</v>
      </c>
      <c r="I1074" s="265">
        <v>1.67103632483069E-3</v>
      </c>
      <c r="J1074" s="266">
        <v>1.0732638952822E-3</v>
      </c>
      <c r="L1074" s="12"/>
      <c r="M1074" s="12"/>
      <c r="N1074" s="12"/>
      <c r="O1074" s="12"/>
      <c r="P1074" s="12"/>
      <c r="Q1074" s="12"/>
      <c r="R1074" s="12"/>
      <c r="S1074" s="12"/>
      <c r="T1074" s="12"/>
      <c r="U1074" s="12"/>
      <c r="V1074" s="12"/>
      <c r="W1074" s="12"/>
    </row>
    <row r="1075" spans="1:23">
      <c r="A1075" s="54" t="s">
        <v>1269</v>
      </c>
      <c r="B1075" s="267">
        <v>4.2685361638429304E-3</v>
      </c>
      <c r="C1075" s="268">
        <v>2.2415120101866898E-3</v>
      </c>
      <c r="D1075" s="268">
        <v>3.6495947705117299E-3</v>
      </c>
      <c r="E1075" s="268">
        <v>3.1561023216413E-3</v>
      </c>
      <c r="F1075" s="268">
        <v>3.8897416711666999E-3</v>
      </c>
      <c r="G1075" s="268">
        <v>4.1835499995902603E-3</v>
      </c>
      <c r="H1075" s="265">
        <v>1.3807498343601701E-3</v>
      </c>
      <c r="I1075" s="265">
        <v>2.0207791219251001E-3</v>
      </c>
      <c r="J1075" s="266">
        <v>1.34621710970078E-3</v>
      </c>
      <c r="L1075" s="12"/>
      <c r="M1075" s="12"/>
      <c r="N1075" s="12"/>
      <c r="O1075" s="12"/>
      <c r="P1075" s="12"/>
      <c r="Q1075" s="12"/>
      <c r="R1075" s="12"/>
      <c r="S1075" s="12"/>
      <c r="T1075" s="12"/>
      <c r="U1075" s="12"/>
      <c r="V1075" s="12"/>
      <c r="W1075" s="12"/>
    </row>
    <row r="1076" spans="1:23">
      <c r="A1076" s="54" t="s">
        <v>1283</v>
      </c>
      <c r="B1076" s="267">
        <v>4.0718442124290698E-3</v>
      </c>
      <c r="C1076" s="268">
        <v>2.1648180993912398E-3</v>
      </c>
      <c r="D1076" s="268">
        <v>3.4659310424608402E-3</v>
      </c>
      <c r="E1076" s="268">
        <v>3.0023912078513799E-3</v>
      </c>
      <c r="F1076" s="268">
        <v>3.5019731707231598E-3</v>
      </c>
      <c r="G1076" s="268">
        <v>4.2730913148086901E-3</v>
      </c>
      <c r="H1076" s="265">
        <v>1.31675249684786E-3</v>
      </c>
      <c r="I1076" s="265">
        <v>1.8283569068413201E-3</v>
      </c>
      <c r="J1076" s="266">
        <v>1.28688133506843E-3</v>
      </c>
      <c r="L1076" s="12"/>
      <c r="M1076" s="12"/>
      <c r="N1076" s="12"/>
      <c r="O1076" s="12"/>
      <c r="P1076" s="12"/>
      <c r="Q1076" s="12"/>
      <c r="R1076" s="12"/>
      <c r="S1076" s="12"/>
      <c r="T1076" s="12"/>
      <c r="U1076" s="12"/>
      <c r="V1076" s="12"/>
      <c r="W1076" s="12"/>
    </row>
    <row r="1077" spans="1:23">
      <c r="A1077" s="54" t="s">
        <v>1284</v>
      </c>
      <c r="B1077" s="267">
        <v>3.9806694225183997E-3</v>
      </c>
      <c r="C1077" s="268">
        <v>2.0946259125266798E-3</v>
      </c>
      <c r="D1077" s="268">
        <v>3.23214612249287E-3</v>
      </c>
      <c r="E1077" s="268">
        <v>2.8626903541075399E-3</v>
      </c>
      <c r="F1077" s="268">
        <v>3.0719483038285601E-3</v>
      </c>
      <c r="G1077" s="268">
        <v>4.2621465142997804E-3</v>
      </c>
      <c r="H1077" s="265">
        <v>1.2019936028389001E-3</v>
      </c>
      <c r="I1077" s="265">
        <v>1.68539416827427E-3</v>
      </c>
      <c r="J1077" s="266">
        <v>1.17217328205418E-3</v>
      </c>
      <c r="L1077" s="12"/>
      <c r="M1077" s="12"/>
      <c r="N1077" s="12"/>
      <c r="O1077" s="12"/>
      <c r="P1077" s="12"/>
      <c r="Q1077" s="12"/>
      <c r="R1077" s="12"/>
      <c r="S1077" s="12"/>
      <c r="T1077" s="12"/>
      <c r="U1077" s="12"/>
      <c r="V1077" s="12"/>
      <c r="W1077" s="12"/>
    </row>
    <row r="1078" spans="1:23">
      <c r="A1078" s="54" t="s">
        <v>1317</v>
      </c>
      <c r="B1078" s="267">
        <v>3.8145207423070202E-3</v>
      </c>
      <c r="C1078" s="268">
        <v>2.0851092268166899E-3</v>
      </c>
      <c r="D1078" s="268">
        <v>2.9223317612643799E-3</v>
      </c>
      <c r="E1078" s="268">
        <v>2.76586356751848E-3</v>
      </c>
      <c r="F1078" s="268">
        <v>2.9288811132097102E-3</v>
      </c>
      <c r="G1078" s="268">
        <v>4.1280763642092197E-3</v>
      </c>
      <c r="H1078" s="265">
        <v>1.1127430327694499E-3</v>
      </c>
      <c r="I1078" s="265">
        <v>1.52273880443809E-3</v>
      </c>
      <c r="J1078" s="266">
        <v>1.0816337821507099E-3</v>
      </c>
      <c r="L1078" s="12"/>
      <c r="M1078" s="12"/>
      <c r="N1078" s="12"/>
      <c r="O1078" s="12"/>
      <c r="P1078" s="12"/>
      <c r="Q1078" s="12"/>
      <c r="R1078" s="12"/>
      <c r="S1078" s="12"/>
      <c r="T1078" s="12"/>
      <c r="U1078" s="12"/>
      <c r="V1078" s="12"/>
      <c r="W1078" s="12"/>
    </row>
    <row r="1079" spans="1:23">
      <c r="A1079" s="54" t="s">
        <v>1318</v>
      </c>
      <c r="B1079" s="267">
        <v>3.7242983608170399E-3</v>
      </c>
      <c r="C1079" s="268">
        <v>2.3860185664407699E-3</v>
      </c>
      <c r="D1079" s="268">
        <v>2.9383017299222801E-3</v>
      </c>
      <c r="E1079" s="268">
        <v>3.0996055461664802E-3</v>
      </c>
      <c r="F1079" s="268">
        <v>2.6836266280001902E-3</v>
      </c>
      <c r="G1079" s="268">
        <v>3.9801625564552297E-3</v>
      </c>
      <c r="H1079" s="265">
        <v>1.1149050385942899E-3</v>
      </c>
      <c r="I1079" s="265">
        <v>1.8490427076532001E-3</v>
      </c>
      <c r="J1079" s="266">
        <v>1.0901103932643901E-3</v>
      </c>
      <c r="L1079" s="12"/>
      <c r="M1079" s="12"/>
      <c r="N1079" s="12"/>
      <c r="O1079" s="12"/>
      <c r="P1079" s="12"/>
      <c r="Q1079" s="12"/>
      <c r="R1079" s="12"/>
      <c r="S1079" s="12"/>
      <c r="T1079" s="12"/>
      <c r="U1079" s="12"/>
      <c r="V1079" s="12"/>
      <c r="W1079" s="12"/>
    </row>
    <row r="1080" spans="1:23">
      <c r="A1080" s="54" t="s">
        <v>1319</v>
      </c>
      <c r="B1080" s="267">
        <v>3.6124126404020601E-3</v>
      </c>
      <c r="C1080" s="268">
        <v>2.4161677221224299E-3</v>
      </c>
      <c r="D1080" s="268">
        <v>3.12062241253519E-3</v>
      </c>
      <c r="E1080" s="268">
        <v>3.0063684680633998E-3</v>
      </c>
      <c r="F1080" s="268">
        <v>2.4001654473132399E-3</v>
      </c>
      <c r="G1080" s="268">
        <v>3.8936443960884601E-3</v>
      </c>
      <c r="H1080" s="265">
        <v>1.0644695226394701E-3</v>
      </c>
      <c r="I1080" s="265">
        <v>1.8517465260448501E-3</v>
      </c>
      <c r="J1080" s="266">
        <v>1.03655649343243E-3</v>
      </c>
      <c r="L1080" s="12"/>
      <c r="M1080" s="12"/>
      <c r="N1080" s="12"/>
      <c r="O1080" s="12"/>
      <c r="P1080" s="12"/>
      <c r="Q1080" s="12"/>
      <c r="R1080" s="12"/>
      <c r="S1080" s="12"/>
      <c r="T1080" s="12"/>
      <c r="U1080" s="12"/>
      <c r="V1080" s="12"/>
      <c r="W1080" s="12"/>
    </row>
    <row r="1081" spans="1:23">
      <c r="A1081" s="54" t="s">
        <v>1320</v>
      </c>
      <c r="B1081" s="267">
        <v>3.52042282172453E-3</v>
      </c>
      <c r="C1081" s="268">
        <v>2.3162609051580502E-3</v>
      </c>
      <c r="D1081" s="268">
        <v>3.0115484545190198E-3</v>
      </c>
      <c r="E1081" s="268">
        <v>2.8615202071032601E-3</v>
      </c>
      <c r="F1081" s="268">
        <v>2.1712456343972201E-3</v>
      </c>
      <c r="G1081" s="268">
        <v>3.8239361850647799E-3</v>
      </c>
      <c r="H1081" s="265">
        <v>1.55730118991577E-3</v>
      </c>
      <c r="I1081" s="265">
        <v>1.8959078004132299E-3</v>
      </c>
      <c r="J1081" s="266">
        <v>1.5495984515219801E-3</v>
      </c>
      <c r="L1081" s="12"/>
      <c r="M1081" s="12"/>
      <c r="N1081" s="12"/>
      <c r="O1081" s="12"/>
      <c r="P1081" s="12"/>
      <c r="Q1081" s="12"/>
      <c r="R1081" s="12"/>
      <c r="S1081" s="12"/>
      <c r="T1081" s="12"/>
      <c r="U1081" s="12"/>
      <c r="V1081" s="12"/>
      <c r="W1081" s="12"/>
    </row>
    <row r="1082" spans="1:23">
      <c r="A1082" s="54" t="s">
        <v>1321</v>
      </c>
      <c r="B1082" s="267">
        <v>3.7254135741448002E-3</v>
      </c>
      <c r="C1082" s="268">
        <v>2.32642010067126E-3</v>
      </c>
      <c r="D1082" s="268">
        <v>3.1601875206241298E-3</v>
      </c>
      <c r="E1082" s="268">
        <v>2.82572874424136E-3</v>
      </c>
      <c r="F1082" s="268">
        <v>2.2048729363263902E-3</v>
      </c>
      <c r="G1082" s="268">
        <v>3.85157220549878E-3</v>
      </c>
      <c r="H1082" s="265">
        <v>1.5279843588552899E-3</v>
      </c>
      <c r="I1082" s="265">
        <v>1.7605204590384099E-3</v>
      </c>
      <c r="J1082" s="266">
        <v>1.52604229705072E-3</v>
      </c>
      <c r="L1082" s="12"/>
      <c r="M1082" s="12"/>
      <c r="N1082" s="12"/>
      <c r="O1082" s="12"/>
      <c r="P1082" s="12"/>
      <c r="Q1082" s="12"/>
      <c r="R1082" s="12"/>
      <c r="S1082" s="12"/>
      <c r="T1082" s="12"/>
      <c r="U1082" s="12"/>
      <c r="V1082" s="12"/>
      <c r="W1082" s="12"/>
    </row>
    <row r="1083" spans="1:23">
      <c r="A1083" s="54" t="s">
        <v>1322</v>
      </c>
      <c r="B1083" s="267">
        <v>3.6192130499432301E-3</v>
      </c>
      <c r="C1083" s="268">
        <v>2.2718813843487199E-3</v>
      </c>
      <c r="D1083" s="268">
        <v>2.8649013488427199E-3</v>
      </c>
      <c r="E1083" s="268">
        <v>3.08803399567771E-3</v>
      </c>
      <c r="F1083" s="268">
        <v>2.7338297582422499E-3</v>
      </c>
      <c r="G1083" s="268">
        <v>3.7474949095844898E-3</v>
      </c>
      <c r="H1083" s="265">
        <v>2.1598742496213002E-3</v>
      </c>
      <c r="I1083" s="265">
        <v>1.5904435304253399E-3</v>
      </c>
      <c r="J1083" s="266">
        <v>2.14979061157561E-3</v>
      </c>
      <c r="L1083" s="12"/>
      <c r="M1083" s="12"/>
      <c r="N1083" s="12"/>
      <c r="O1083" s="12"/>
      <c r="P1083" s="12"/>
      <c r="Q1083" s="12"/>
      <c r="R1083" s="12"/>
      <c r="S1083" s="12"/>
      <c r="T1083" s="12"/>
      <c r="U1083" s="12"/>
      <c r="V1083" s="12"/>
      <c r="W1083" s="12"/>
    </row>
    <row r="1084" spans="1:23">
      <c r="A1084" s="54" t="s">
        <v>1323</v>
      </c>
      <c r="B1084" s="267">
        <v>3.5245359017867799E-3</v>
      </c>
      <c r="C1084" s="268">
        <v>2.1876023447595099E-3</v>
      </c>
      <c r="D1084" s="268">
        <v>2.6311154673029401E-3</v>
      </c>
      <c r="E1084" s="268">
        <v>2.97213184699637E-3</v>
      </c>
      <c r="F1084" s="268">
        <v>2.4442063348022501E-3</v>
      </c>
      <c r="G1084" s="268">
        <v>3.71076204393091E-3</v>
      </c>
      <c r="H1084" s="265">
        <v>1.8974195250422801E-3</v>
      </c>
      <c r="I1084" s="265">
        <v>1.5205860251830601E-3</v>
      </c>
      <c r="J1084" s="266">
        <v>1.8877107693929501E-3</v>
      </c>
      <c r="L1084" s="12"/>
      <c r="M1084" s="12"/>
      <c r="N1084" s="12"/>
      <c r="O1084" s="12"/>
      <c r="P1084" s="12"/>
      <c r="Q1084" s="12"/>
      <c r="R1084" s="12"/>
      <c r="S1084" s="12"/>
      <c r="T1084" s="12"/>
      <c r="U1084" s="12"/>
      <c r="V1084" s="12"/>
      <c r="W1084" s="12"/>
    </row>
    <row r="1085" spans="1:23">
      <c r="A1085" s="54" t="s">
        <v>1324</v>
      </c>
      <c r="B1085" s="267">
        <v>3.4236153752563799E-3</v>
      </c>
      <c r="C1085" s="268">
        <v>2.1351975380850602E-3</v>
      </c>
      <c r="D1085" s="268">
        <v>2.50257114119211E-3</v>
      </c>
      <c r="E1085" s="268">
        <v>2.8329344112160699E-3</v>
      </c>
      <c r="F1085" s="268">
        <v>2.31244067468189E-3</v>
      </c>
      <c r="G1085" s="268">
        <v>3.63769003491484E-3</v>
      </c>
      <c r="H1085" s="265">
        <v>1.75137377658696E-3</v>
      </c>
      <c r="I1085" s="265">
        <v>1.4054129377947899E-3</v>
      </c>
      <c r="J1085" s="266">
        <v>1.7445774704241399E-3</v>
      </c>
      <c r="L1085" s="12"/>
      <c r="M1085" s="12"/>
      <c r="N1085" s="12"/>
      <c r="O1085" s="12"/>
      <c r="P1085" s="12"/>
      <c r="Q1085" s="12"/>
      <c r="R1085" s="12"/>
      <c r="S1085" s="12"/>
      <c r="T1085" s="12"/>
      <c r="U1085" s="12"/>
      <c r="V1085" s="12"/>
      <c r="W1085" s="12"/>
    </row>
    <row r="1086" spans="1:23">
      <c r="A1086" s="54" t="s">
        <v>1341</v>
      </c>
      <c r="B1086" s="267">
        <v>3.5508048957533702E-3</v>
      </c>
      <c r="C1086" s="268">
        <v>2.30831668277454E-3</v>
      </c>
      <c r="D1086" s="268">
        <v>2.8440256954268299E-3</v>
      </c>
      <c r="E1086" s="268">
        <v>2.8913452958695498E-3</v>
      </c>
      <c r="F1086" s="268">
        <v>3.0611096911149298E-3</v>
      </c>
      <c r="G1086" s="268">
        <v>3.8642701360551601E-3</v>
      </c>
      <c r="H1086" s="265">
        <v>1.9823492255639399E-3</v>
      </c>
      <c r="I1086" s="265">
        <v>1.48240391169383E-3</v>
      </c>
      <c r="J1086" s="266">
        <v>1.9889718288764401E-3</v>
      </c>
      <c r="L1086" s="12"/>
      <c r="M1086" s="12"/>
      <c r="N1086" s="12"/>
      <c r="O1086" s="12"/>
      <c r="P1086" s="12"/>
      <c r="Q1086" s="12"/>
      <c r="R1086" s="12"/>
      <c r="S1086" s="12"/>
      <c r="T1086" s="12"/>
      <c r="U1086" s="12"/>
      <c r="V1086" s="12"/>
      <c r="W1086" s="12"/>
    </row>
    <row r="1087" spans="1:23">
      <c r="A1087" s="54" t="s">
        <v>1342</v>
      </c>
      <c r="B1087" s="267">
        <v>3.6367619689138099E-3</v>
      </c>
      <c r="C1087" s="268">
        <v>2.2227509221510499E-3</v>
      </c>
      <c r="D1087" s="268">
        <v>2.6324608772875799E-3</v>
      </c>
      <c r="E1087" s="268">
        <v>2.8405270729964598E-3</v>
      </c>
      <c r="F1087" s="268">
        <v>2.86241447548555E-3</v>
      </c>
      <c r="G1087" s="268">
        <v>4.2198746531011098E-3</v>
      </c>
      <c r="H1087" s="265">
        <v>1.7586085213191201E-3</v>
      </c>
      <c r="I1087" s="265">
        <v>1.3660084343335101E-3</v>
      </c>
      <c r="J1087" s="266">
        <v>1.76312981813958E-3</v>
      </c>
      <c r="L1087" s="12"/>
      <c r="M1087" s="12"/>
      <c r="N1087" s="12"/>
      <c r="O1087" s="12"/>
      <c r="P1087" s="12"/>
      <c r="Q1087" s="12"/>
      <c r="R1087" s="12"/>
      <c r="S1087" s="12"/>
      <c r="T1087" s="12"/>
      <c r="U1087" s="12"/>
      <c r="V1087" s="12"/>
      <c r="W1087" s="12"/>
    </row>
    <row r="1088" spans="1:23">
      <c r="A1088" s="54" t="s">
        <v>1343</v>
      </c>
      <c r="B1088" s="267">
        <v>3.7758122588983098E-3</v>
      </c>
      <c r="C1088" s="268">
        <v>2.2597553438292398E-3</v>
      </c>
      <c r="D1088" s="268">
        <v>2.9890524039932198E-3</v>
      </c>
      <c r="E1088" s="268">
        <v>2.7944966696301001E-3</v>
      </c>
      <c r="F1088" s="268">
        <v>3.6831165195038099E-3</v>
      </c>
      <c r="G1088" s="268">
        <v>4.0608594462238599E-3</v>
      </c>
      <c r="H1088" s="265">
        <v>2.0426186090900999E-3</v>
      </c>
      <c r="I1088" s="265">
        <v>1.8631865601773799E-3</v>
      </c>
      <c r="J1088" s="266">
        <v>2.0361565083502702E-3</v>
      </c>
      <c r="L1088" s="12"/>
      <c r="M1088" s="12"/>
      <c r="N1088" s="12"/>
      <c r="O1088" s="12"/>
      <c r="P1088" s="12"/>
      <c r="Q1088" s="12"/>
      <c r="R1088" s="12"/>
      <c r="S1088" s="12"/>
      <c r="T1088" s="12"/>
      <c r="U1088" s="12"/>
      <c r="V1088" s="12"/>
      <c r="W1088" s="12"/>
    </row>
    <row r="1089" spans="1:23">
      <c r="A1089" s="54" t="s">
        <v>1344</v>
      </c>
      <c r="B1089" s="267">
        <v>3.7388290072098698E-3</v>
      </c>
      <c r="C1089" s="268">
        <v>2.2597846210151398E-3</v>
      </c>
      <c r="D1089" s="268">
        <v>2.8698346078522298E-3</v>
      </c>
      <c r="E1089" s="268">
        <v>2.6863402427033901E-3</v>
      </c>
      <c r="F1089" s="268">
        <v>7.2676971432970297E-3</v>
      </c>
      <c r="G1089" s="268">
        <v>4.0653288964102099E-3</v>
      </c>
      <c r="H1089" s="265">
        <v>1.7988065072383501E-3</v>
      </c>
      <c r="I1089" s="265">
        <v>1.77712253722461E-3</v>
      </c>
      <c r="J1089" s="266">
        <v>1.7918892211609299E-3</v>
      </c>
      <c r="L1089" s="12"/>
      <c r="M1089" s="12"/>
      <c r="N1089" s="12"/>
      <c r="O1089" s="12"/>
      <c r="P1089" s="12"/>
      <c r="Q1089" s="12"/>
      <c r="R1089" s="12"/>
      <c r="S1089" s="12"/>
      <c r="T1089" s="12"/>
      <c r="U1089" s="12"/>
      <c r="V1089" s="12"/>
      <c r="W1089" s="12"/>
    </row>
    <row r="1090" spans="1:23">
      <c r="A1090" s="54" t="s">
        <v>1345</v>
      </c>
      <c r="B1090" s="267">
        <v>3.7828865258030301E-3</v>
      </c>
      <c r="C1090" s="268">
        <v>2.1826667014775902E-3</v>
      </c>
      <c r="D1090" s="268">
        <v>2.80981197564237E-3</v>
      </c>
      <c r="E1090" s="268">
        <v>2.6040031130211499E-3</v>
      </c>
      <c r="F1090" s="268">
        <v>6.1157192645774801E-3</v>
      </c>
      <c r="G1090" s="268">
        <v>3.9192216687365302E-3</v>
      </c>
      <c r="H1090" s="265">
        <v>1.61066776366346E-3</v>
      </c>
      <c r="I1090" s="265">
        <v>1.61164696008459E-3</v>
      </c>
      <c r="J1090" s="266">
        <v>1.60072192259362E-3</v>
      </c>
      <c r="L1090" s="12"/>
      <c r="M1090" s="12"/>
      <c r="N1090" s="12"/>
      <c r="O1090" s="12"/>
      <c r="P1090" s="12"/>
      <c r="Q1090" s="12"/>
      <c r="R1090" s="12"/>
      <c r="S1090" s="12"/>
      <c r="T1090" s="12"/>
      <c r="U1090" s="12"/>
      <c r="V1090" s="12"/>
      <c r="W1090" s="12"/>
    </row>
    <row r="1091" spans="1:23">
      <c r="A1091" s="54" t="s">
        <v>1346</v>
      </c>
      <c r="B1091" s="267">
        <v>4.1499063876122202E-3</v>
      </c>
      <c r="C1091" s="268">
        <v>2.8267600974451901E-3</v>
      </c>
      <c r="D1091" s="268">
        <v>6.2522517796755796E-3</v>
      </c>
      <c r="E1091" s="268">
        <v>3.1937172103650002E-3</v>
      </c>
      <c r="F1091" s="268">
        <v>8.5210420982775592E-3</v>
      </c>
      <c r="G1091" s="268">
        <v>4.4964495544135598E-3</v>
      </c>
      <c r="H1091" s="265">
        <v>1.4439741536091701E-3</v>
      </c>
      <c r="I1091" s="265">
        <v>2.02067704770104E-3</v>
      </c>
      <c r="J1091" s="266">
        <v>1.43263013859317E-3</v>
      </c>
      <c r="L1091" s="12"/>
      <c r="M1091" s="12"/>
      <c r="N1091" s="12"/>
      <c r="O1091" s="12"/>
      <c r="P1091" s="12"/>
      <c r="Q1091" s="12"/>
      <c r="R1091" s="12"/>
      <c r="S1091" s="12"/>
      <c r="T1091" s="12"/>
      <c r="U1091" s="12"/>
      <c r="V1091" s="12"/>
      <c r="W1091" s="12"/>
    </row>
    <row r="1092" spans="1:23">
      <c r="A1092" s="54" t="s">
        <v>1347</v>
      </c>
      <c r="B1092" s="267">
        <v>3.9812273465979304E-3</v>
      </c>
      <c r="C1092" s="268">
        <v>2.7352177329760898E-3</v>
      </c>
      <c r="D1092" s="268">
        <v>5.5917575825514898E-3</v>
      </c>
      <c r="E1092" s="268">
        <v>3.1256262205385898E-3</v>
      </c>
      <c r="F1092" s="268">
        <v>7.6834339936661996E-3</v>
      </c>
      <c r="G1092" s="268">
        <v>4.4891110057799898E-3</v>
      </c>
      <c r="H1092" s="265">
        <v>1.4307618161561199E-3</v>
      </c>
      <c r="I1092" s="265">
        <v>1.8362650515571901E-3</v>
      </c>
      <c r="J1092" s="266">
        <v>1.4118515931054901E-3</v>
      </c>
      <c r="L1092" s="12"/>
      <c r="M1092" s="12"/>
      <c r="N1092" s="12"/>
      <c r="O1092" s="12"/>
      <c r="P1092" s="12"/>
      <c r="Q1092" s="12"/>
      <c r="R1092" s="12"/>
      <c r="S1092" s="12"/>
      <c r="T1092" s="12"/>
      <c r="U1092" s="12"/>
      <c r="V1092" s="12"/>
      <c r="W1092" s="12"/>
    </row>
    <row r="1093" spans="1:23">
      <c r="A1093" s="54" t="s">
        <v>1348</v>
      </c>
      <c r="B1093" s="267">
        <v>4.22363756161356E-3</v>
      </c>
      <c r="C1093" s="268">
        <v>3.1490687961928799E-3</v>
      </c>
      <c r="D1093" s="268">
        <v>5.9016679844035901E-3</v>
      </c>
      <c r="E1093" s="268">
        <v>4.1254400304083904E-3</v>
      </c>
      <c r="F1093" s="268">
        <v>1.1817382649548701E-2</v>
      </c>
      <c r="G1093" s="268">
        <v>4.3042520138485904E-3</v>
      </c>
      <c r="H1093" s="265">
        <v>1.2966646080115E-3</v>
      </c>
      <c r="I1093" s="265">
        <v>2.0529488262003202E-3</v>
      </c>
      <c r="J1093" s="266">
        <v>1.2775881189035E-3</v>
      </c>
      <c r="L1093" s="12"/>
      <c r="M1093" s="12"/>
      <c r="N1093" s="12"/>
      <c r="O1093" s="12"/>
      <c r="P1093" s="12"/>
      <c r="Q1093" s="12"/>
      <c r="R1093" s="12"/>
      <c r="S1093" s="12"/>
      <c r="T1093" s="12"/>
      <c r="U1093" s="12"/>
      <c r="V1093" s="12"/>
      <c r="W1093" s="12"/>
    </row>
    <row r="1094" spans="1:23">
      <c r="A1094" s="54" t="s">
        <v>1349</v>
      </c>
      <c r="B1094" s="267">
        <v>4.0358453593061496E-3</v>
      </c>
      <c r="C1094" s="268">
        <v>2.9617464602195E-3</v>
      </c>
      <c r="D1094" s="268">
        <v>5.2366680173438701E-3</v>
      </c>
      <c r="E1094" s="268">
        <v>3.8453591167478501E-3</v>
      </c>
      <c r="F1094" s="268">
        <v>9.9368481283113198E-3</v>
      </c>
      <c r="G1094" s="268">
        <v>4.1447179120510597E-3</v>
      </c>
      <c r="H1094" s="265">
        <v>1.18736989787141E-3</v>
      </c>
      <c r="I1094" s="265">
        <v>1.84368836052468E-3</v>
      </c>
      <c r="J1094" s="266">
        <v>1.1682358212636199E-3</v>
      </c>
      <c r="L1094" s="12"/>
      <c r="M1094" s="12"/>
      <c r="N1094" s="12"/>
      <c r="O1094" s="12"/>
      <c r="P1094" s="12"/>
      <c r="Q1094" s="12"/>
      <c r="R1094" s="12"/>
      <c r="S1094" s="12"/>
      <c r="T1094" s="12"/>
      <c r="U1094" s="12"/>
      <c r="V1094" s="12"/>
      <c r="W1094" s="12"/>
    </row>
    <row r="1095" spans="1:23">
      <c r="A1095" s="54" t="s">
        <v>1350</v>
      </c>
      <c r="B1095" s="267">
        <v>3.86634153309935E-3</v>
      </c>
      <c r="C1095" s="268">
        <v>2.8237870348901402E-3</v>
      </c>
      <c r="D1095" s="268">
        <v>4.7511919405514398E-3</v>
      </c>
      <c r="E1095" s="268">
        <v>3.5954629712041299E-3</v>
      </c>
      <c r="F1095" s="268">
        <v>8.2811782192722897E-3</v>
      </c>
      <c r="G1095" s="268">
        <v>4.9226049662373997E-3</v>
      </c>
      <c r="H1095" s="265">
        <v>1.1656345064633099E-3</v>
      </c>
      <c r="I1095" s="265">
        <v>1.6615426095589901E-3</v>
      </c>
      <c r="J1095" s="266">
        <v>1.15085335937129E-3</v>
      </c>
      <c r="L1095" s="12"/>
      <c r="M1095" s="12"/>
      <c r="N1095" s="12"/>
      <c r="O1095" s="12"/>
      <c r="P1095" s="12"/>
      <c r="Q1095" s="12"/>
      <c r="R1095" s="12"/>
      <c r="S1095" s="12"/>
      <c r="T1095" s="12"/>
      <c r="U1095" s="12"/>
      <c r="V1095" s="12"/>
      <c r="W1095" s="12"/>
    </row>
    <row r="1096" spans="1:23">
      <c r="A1096" s="54" t="s">
        <v>2086</v>
      </c>
      <c r="B1096" s="267">
        <v>3.84706266082268E-3</v>
      </c>
      <c r="C1096" s="268">
        <v>2.7142884397024199E-3</v>
      </c>
      <c r="D1096" s="268">
        <v>5.3470503328702798E-3</v>
      </c>
      <c r="E1096" s="268">
        <v>3.4671889342388E-3</v>
      </c>
      <c r="F1096" s="268">
        <v>8.7050109784554408E-3</v>
      </c>
      <c r="G1096" s="268">
        <v>4.8055501612368004E-3</v>
      </c>
      <c r="H1096" s="265">
        <v>1.20659142103439E-3</v>
      </c>
      <c r="I1096" s="265">
        <v>1.8868844963094401E-3</v>
      </c>
      <c r="J1096" s="266">
        <v>1.1827076419816901E-3</v>
      </c>
      <c r="L1096" s="12"/>
      <c r="M1096" s="12"/>
      <c r="N1096" s="12"/>
      <c r="O1096" s="12"/>
      <c r="P1096" s="12"/>
      <c r="Q1096" s="12"/>
      <c r="R1096" s="12"/>
      <c r="S1096" s="12"/>
      <c r="T1096" s="12"/>
      <c r="U1096" s="12"/>
      <c r="V1096" s="12"/>
      <c r="W1096" s="12"/>
    </row>
    <row r="1097" spans="1:23">
      <c r="A1097" s="54" t="s">
        <v>2097</v>
      </c>
      <c r="B1097" s="267">
        <v>3.8673383583838002E-3</v>
      </c>
      <c r="C1097" s="268">
        <v>2.5884035262584899E-3</v>
      </c>
      <c r="D1097" s="268">
        <v>4.7293899295057402E-3</v>
      </c>
      <c r="E1097" s="268">
        <v>3.2635219459854902E-3</v>
      </c>
      <c r="F1097" s="268">
        <v>7.44179900384214E-3</v>
      </c>
      <c r="G1097" s="268">
        <v>4.6344823855971502E-3</v>
      </c>
      <c r="H1097" s="265">
        <v>1.1349421320339501E-3</v>
      </c>
      <c r="I1097" s="265">
        <v>1.89703187008513E-3</v>
      </c>
      <c r="J1097" s="266">
        <v>1.1079316780797999E-3</v>
      </c>
      <c r="L1097" s="12"/>
      <c r="M1097" s="12"/>
      <c r="N1097" s="12"/>
      <c r="O1097" s="12"/>
      <c r="P1097" s="12"/>
      <c r="Q1097" s="12"/>
      <c r="R1097" s="12"/>
      <c r="S1097" s="12"/>
      <c r="T1097" s="12"/>
      <c r="U1097" s="12"/>
      <c r="V1097" s="12"/>
      <c r="W1097" s="12"/>
    </row>
    <row r="1098" spans="1:23">
      <c r="A1098" s="54" t="s">
        <v>2106</v>
      </c>
      <c r="B1098" s="267">
        <v>3.81093793529065E-3</v>
      </c>
      <c r="C1098" s="268">
        <v>2.4667313197193402E-3</v>
      </c>
      <c r="D1098" s="268">
        <v>4.1357152745187002E-3</v>
      </c>
      <c r="E1098" s="268">
        <v>3.0855902457775099E-3</v>
      </c>
      <c r="F1098" s="268">
        <v>8.6508441526048606E-3</v>
      </c>
      <c r="G1098" s="268">
        <v>4.9584211779457998E-3</v>
      </c>
      <c r="H1098" s="265">
        <v>1.0733200952282901E-3</v>
      </c>
      <c r="I1098" s="265">
        <v>1.7114642740697901E-3</v>
      </c>
      <c r="J1098" s="266">
        <v>1.0446278151808801E-3</v>
      </c>
      <c r="L1098" s="12"/>
      <c r="M1098" s="12"/>
      <c r="N1098" s="12"/>
      <c r="O1098" s="12"/>
      <c r="P1098" s="12"/>
      <c r="Q1098" s="12"/>
      <c r="R1098" s="12"/>
      <c r="S1098" s="12"/>
      <c r="T1098" s="12"/>
      <c r="U1098" s="12"/>
      <c r="V1098" s="12"/>
      <c r="W1098" s="12"/>
    </row>
    <row r="1099" spans="1:23">
      <c r="A1099" s="54" t="s">
        <v>2107</v>
      </c>
      <c r="B1099" s="267">
        <v>3.6808000421140801E-3</v>
      </c>
      <c r="C1099" s="268">
        <v>2.4858921076721702E-3</v>
      </c>
      <c r="D1099" s="268">
        <v>4.0187552606760404E-3</v>
      </c>
      <c r="E1099" s="268">
        <v>3.0548252845757802E-3</v>
      </c>
      <c r="F1099" s="268">
        <v>7.2749511005647197E-3</v>
      </c>
      <c r="G1099" s="268">
        <v>4.7836547534805696E-3</v>
      </c>
      <c r="H1099" s="265">
        <v>1.1538254083009499E-3</v>
      </c>
      <c r="I1099" s="265">
        <v>1.7787591812482601E-3</v>
      </c>
      <c r="J1099" s="266">
        <v>1.1198677980419299E-3</v>
      </c>
      <c r="L1099" s="12"/>
      <c r="M1099" s="12"/>
      <c r="N1099" s="12"/>
      <c r="O1099" s="12"/>
      <c r="P1099" s="12"/>
      <c r="Q1099" s="12"/>
      <c r="R1099" s="12"/>
      <c r="S1099" s="12"/>
      <c r="T1099" s="12"/>
      <c r="U1099" s="12"/>
      <c r="V1099" s="12"/>
      <c r="W1099" s="12"/>
    </row>
    <row r="1100" spans="1:23">
      <c r="A1100" s="54" t="s">
        <v>2138</v>
      </c>
      <c r="B1100" s="267">
        <v>3.5702202310961802E-3</v>
      </c>
      <c r="C1100" s="268">
        <v>2.3877261384648301E-3</v>
      </c>
      <c r="D1100" s="268">
        <v>3.6776447196320799E-3</v>
      </c>
      <c r="E1100" s="268">
        <v>2.9032912850242999E-3</v>
      </c>
      <c r="F1100" s="268">
        <v>6.2774689562444096E-3</v>
      </c>
      <c r="G1100" s="268">
        <v>4.5813978940513903E-3</v>
      </c>
      <c r="H1100" s="265">
        <v>1.06918051627238E-3</v>
      </c>
      <c r="I1100" s="265">
        <v>1.66409421481963E-3</v>
      </c>
      <c r="J1100" s="266">
        <v>1.03669079524282E-3</v>
      </c>
      <c r="L1100" s="12"/>
      <c r="M1100" s="12"/>
      <c r="N1100" s="12"/>
      <c r="O1100" s="12"/>
      <c r="P1100" s="12"/>
      <c r="Q1100" s="12"/>
      <c r="R1100" s="12"/>
      <c r="S1100" s="12"/>
      <c r="T1100" s="12"/>
      <c r="U1100" s="12"/>
      <c r="V1100" s="12"/>
      <c r="W1100" s="12"/>
    </row>
    <row r="1101" spans="1:23">
      <c r="A1101" s="54" t="s">
        <v>2141</v>
      </c>
      <c r="B1101" s="267">
        <v>3.4620544391243198E-3</v>
      </c>
      <c r="C1101" s="268">
        <v>2.29690425458894E-3</v>
      </c>
      <c r="D1101" s="268">
        <v>3.3001712748444299E-3</v>
      </c>
      <c r="E1101" s="268">
        <v>2.8013728324424499E-3</v>
      </c>
      <c r="F1101" s="268">
        <v>5.3534076560748101E-3</v>
      </c>
      <c r="G1101" s="268">
        <v>4.3878687240778503E-3</v>
      </c>
      <c r="H1101" s="265">
        <v>9.9998600298171992E-4</v>
      </c>
      <c r="I1101" s="265">
        <v>1.5045077502807301E-3</v>
      </c>
      <c r="J1101" s="266">
        <v>9.6694034962685005E-4</v>
      </c>
      <c r="L1101" s="12"/>
      <c r="M1101" s="12"/>
      <c r="N1101" s="12"/>
      <c r="O1101" s="12"/>
      <c r="P1101" s="12"/>
      <c r="Q1101" s="12"/>
      <c r="R1101" s="12"/>
      <c r="S1101" s="12"/>
      <c r="T1101" s="12"/>
      <c r="U1101" s="12"/>
      <c r="V1101" s="12"/>
      <c r="W1101" s="12"/>
    </row>
    <row r="1102" spans="1:23">
      <c r="A1102" s="54" t="s">
        <v>2142</v>
      </c>
      <c r="B1102" s="267">
        <v>3.3934001746957999E-3</v>
      </c>
      <c r="C1102" s="268">
        <v>2.2415615993571802E-3</v>
      </c>
      <c r="D1102" s="268">
        <v>3.0875936226047399E-3</v>
      </c>
      <c r="E1102" s="268">
        <v>2.6964708977901802E-3</v>
      </c>
      <c r="F1102" s="268">
        <v>5.4023542817331601E-3</v>
      </c>
      <c r="G1102" s="268">
        <v>4.2298183320647097E-3</v>
      </c>
      <c r="H1102" s="265">
        <v>9.4969844265465199E-4</v>
      </c>
      <c r="I1102" s="265">
        <v>1.5080795708665099E-3</v>
      </c>
      <c r="J1102" s="266">
        <v>9.1600704467078198E-4</v>
      </c>
      <c r="L1102" s="12"/>
      <c r="M1102" s="12"/>
      <c r="N1102" s="12"/>
      <c r="O1102" s="12"/>
      <c r="P1102" s="12"/>
      <c r="Q1102" s="12"/>
      <c r="R1102" s="12"/>
      <c r="S1102" s="12"/>
      <c r="T1102" s="12"/>
      <c r="U1102" s="12"/>
      <c r="V1102" s="12"/>
      <c r="W1102" s="12"/>
    </row>
    <row r="1103" spans="1:23">
      <c r="A1103" s="54" t="s">
        <v>2143</v>
      </c>
      <c r="B1103" s="267">
        <v>3.3382027482225501E-3</v>
      </c>
      <c r="C1103" s="268">
        <v>2.17054210117738E-3</v>
      </c>
      <c r="D1103" s="268">
        <v>3.0988013648903801E-3</v>
      </c>
      <c r="E1103" s="268">
        <v>2.59654771849494E-3</v>
      </c>
      <c r="F1103" s="268">
        <v>6.1366949072109303E-3</v>
      </c>
      <c r="G1103" s="268">
        <v>4.0772614332737897E-3</v>
      </c>
      <c r="H1103" s="265">
        <v>8.9883666606156601E-4</v>
      </c>
      <c r="I1103" s="265">
        <v>1.48225507114786E-3</v>
      </c>
      <c r="J1103" s="266">
        <v>8.6510386971028099E-4</v>
      </c>
      <c r="L1103" s="12"/>
      <c r="M1103" s="12"/>
      <c r="N1103" s="12"/>
      <c r="O1103" s="12"/>
      <c r="P1103" s="12"/>
      <c r="Q1103" s="12"/>
      <c r="R1103" s="12"/>
      <c r="S1103" s="12"/>
      <c r="T1103" s="12"/>
      <c r="U1103" s="12"/>
      <c r="V1103" s="12"/>
      <c r="W1103" s="12"/>
    </row>
    <row r="1104" spans="1:23">
      <c r="A1104" s="54" t="s">
        <v>2167</v>
      </c>
      <c r="B1104" s="267">
        <v>3.30941176718736E-3</v>
      </c>
      <c r="C1104" s="268">
        <v>2.1334598218441599E-3</v>
      </c>
      <c r="D1104" s="268">
        <v>3.0550288513914001E-3</v>
      </c>
      <c r="E1104" s="268">
        <v>2.5028393717644402E-3</v>
      </c>
      <c r="F1104" s="268">
        <v>5.2671052990515398E-3</v>
      </c>
      <c r="G1104" s="268">
        <v>4.1047185097234798E-3</v>
      </c>
      <c r="H1104" s="265">
        <v>8.8879689439439E-4</v>
      </c>
      <c r="I1104" s="265">
        <v>1.38350563122071E-3</v>
      </c>
      <c r="J1104" s="266">
        <v>8.5306217101848098E-4</v>
      </c>
      <c r="L1104" s="12"/>
      <c r="M1104" s="12"/>
      <c r="N1104" s="12"/>
      <c r="O1104" s="12"/>
      <c r="P1104" s="12"/>
      <c r="Q1104" s="12"/>
      <c r="R1104" s="12"/>
      <c r="S1104" s="12"/>
      <c r="T1104" s="12"/>
      <c r="U1104" s="12"/>
      <c r="V1104" s="12"/>
      <c r="W1104" s="12"/>
    </row>
    <row r="1105" spans="1:23">
      <c r="A1105" s="54" t="s">
        <v>2173</v>
      </c>
      <c r="B1105" s="267">
        <v>3.2389135351155E-3</v>
      </c>
      <c r="C1105" s="268">
        <v>2.0690367845530699E-3</v>
      </c>
      <c r="D1105" s="268">
        <v>2.9460400560320202E-3</v>
      </c>
      <c r="E1105" s="268">
        <v>2.4185481862999199E-3</v>
      </c>
      <c r="F1105" s="268">
        <v>4.69027411750243E-3</v>
      </c>
      <c r="G1105" s="268">
        <v>4.0357841374092998E-3</v>
      </c>
      <c r="H1105" s="265">
        <v>8.4904731503286505E-4</v>
      </c>
      <c r="I1105" s="265">
        <v>1.3377543123951701E-3</v>
      </c>
      <c r="J1105" s="266">
        <v>8.1387710292975702E-4</v>
      </c>
      <c r="L1105" s="12"/>
      <c r="M1105" s="12"/>
      <c r="N1105" s="12"/>
      <c r="O1105" s="12"/>
      <c r="P1105" s="12"/>
      <c r="Q1105" s="12"/>
      <c r="R1105" s="12"/>
      <c r="S1105" s="12"/>
      <c r="T1105" s="12"/>
      <c r="U1105" s="12"/>
      <c r="V1105" s="12"/>
      <c r="W1105" s="12"/>
    </row>
    <row r="1106" spans="1:23">
      <c r="A1106" s="54" t="s">
        <v>2174</v>
      </c>
      <c r="B1106" s="267">
        <v>3.17997059791427E-3</v>
      </c>
      <c r="C1106" s="268">
        <v>2.0139035089787702E-3</v>
      </c>
      <c r="D1106" s="268">
        <v>2.7036219910557698E-3</v>
      </c>
      <c r="E1106" s="268">
        <v>2.3581532362713601E-3</v>
      </c>
      <c r="F1106" s="268">
        <v>4.0960482223332401E-3</v>
      </c>
      <c r="G1106" s="268">
        <v>3.89767094564759E-3</v>
      </c>
      <c r="H1106" s="265">
        <v>8.4976221397658905E-4</v>
      </c>
      <c r="I1106" s="265">
        <v>1.3335718915909601E-3</v>
      </c>
      <c r="J1106" s="266">
        <v>8.1188101960708199E-4</v>
      </c>
      <c r="L1106" s="12"/>
      <c r="M1106" s="12"/>
      <c r="N1106" s="12"/>
      <c r="O1106" s="12"/>
      <c r="P1106" s="12"/>
      <c r="Q1106" s="12"/>
      <c r="R1106" s="12"/>
      <c r="S1106" s="12"/>
      <c r="T1106" s="12"/>
      <c r="U1106" s="12"/>
      <c r="V1106" s="12"/>
      <c r="W1106" s="12"/>
    </row>
    <row r="1107" spans="1:23">
      <c r="A1107" s="54" t="s">
        <v>2175</v>
      </c>
      <c r="B1107" s="267">
        <v>3.4004280274208599E-3</v>
      </c>
      <c r="C1107" s="268">
        <v>2.19330497927282E-3</v>
      </c>
      <c r="D1107" s="268">
        <v>3.37463175069192E-3</v>
      </c>
      <c r="E1107" s="268">
        <v>2.5735832609302799E-3</v>
      </c>
      <c r="F1107" s="268">
        <v>4.7687056395230801E-3</v>
      </c>
      <c r="G1107" s="268">
        <v>3.8289854413516202E-3</v>
      </c>
      <c r="H1107" s="265">
        <v>8.6117270151989697E-4</v>
      </c>
      <c r="I1107" s="265">
        <v>1.3382301798936999E-3</v>
      </c>
      <c r="J1107" s="266">
        <v>8.2218506383536095E-4</v>
      </c>
      <c r="L1107" s="12"/>
      <c r="M1107" s="12"/>
      <c r="N1107" s="12"/>
      <c r="O1107" s="12"/>
      <c r="P1107" s="12"/>
      <c r="Q1107" s="12"/>
      <c r="R1107" s="12"/>
      <c r="S1107" s="12"/>
      <c r="T1107" s="12"/>
      <c r="U1107" s="12"/>
      <c r="V1107" s="12"/>
      <c r="W1107" s="12"/>
    </row>
    <row r="1108" spans="1:23">
      <c r="A1108" s="54" t="s">
        <v>2176</v>
      </c>
      <c r="B1108" s="267">
        <v>3.5073109092242402E-3</v>
      </c>
      <c r="C1108" s="268">
        <v>2.17481507929257E-3</v>
      </c>
      <c r="D1108" s="268">
        <v>3.7037242763844902E-3</v>
      </c>
      <c r="E1108" s="268">
        <v>2.8315059371530902E-3</v>
      </c>
      <c r="F1108" s="268">
        <v>4.47764512997368E-3</v>
      </c>
      <c r="G1108" s="268">
        <v>4.4963059073366901E-3</v>
      </c>
      <c r="H1108" s="265">
        <v>9.1385065078015005E-4</v>
      </c>
      <c r="I1108" s="265">
        <v>1.2730755808384401E-3</v>
      </c>
      <c r="J1108" s="266">
        <v>8.7302113622624001E-4</v>
      </c>
      <c r="L1108" s="12"/>
      <c r="M1108" s="12"/>
      <c r="N1108" s="12"/>
      <c r="O1108" s="12"/>
      <c r="P1108" s="12"/>
      <c r="Q1108" s="12"/>
      <c r="R1108" s="12"/>
      <c r="S1108" s="12"/>
      <c r="T1108" s="12"/>
      <c r="U1108" s="12"/>
      <c r="V1108" s="12"/>
      <c r="W1108" s="12"/>
    </row>
    <row r="1109" spans="1:23">
      <c r="A1109" s="54" t="s">
        <v>2199</v>
      </c>
      <c r="B1109" s="267">
        <v>3.40831238965782E-3</v>
      </c>
      <c r="C1109" s="268">
        <v>2.10864489415047E-3</v>
      </c>
      <c r="D1109" s="268">
        <v>3.3247519622501601E-3</v>
      </c>
      <c r="E1109" s="268">
        <v>2.7507476498783798E-3</v>
      </c>
      <c r="F1109" s="268">
        <v>6.5813756585777899E-3</v>
      </c>
      <c r="G1109" s="268">
        <v>4.51734379877387E-3</v>
      </c>
      <c r="H1109" s="265">
        <v>8.7437383604258305E-4</v>
      </c>
      <c r="I1109" s="265">
        <v>1.6373523345223301E-3</v>
      </c>
      <c r="J1109" s="266">
        <v>8.3399194102702298E-4</v>
      </c>
      <c r="L1109" s="12"/>
      <c r="M1109" s="12"/>
      <c r="N1109" s="12"/>
      <c r="O1109" s="12"/>
      <c r="P1109" s="12"/>
      <c r="Q1109" s="12"/>
      <c r="R1109" s="12"/>
      <c r="S1109" s="12"/>
      <c r="T1109" s="12"/>
      <c r="U1109" s="12"/>
      <c r="V1109" s="12"/>
      <c r="W1109" s="12"/>
    </row>
    <row r="1110" spans="1:23">
      <c r="A1110" s="54" t="s">
        <v>2200</v>
      </c>
      <c r="B1110" s="267">
        <v>3.4433434423495599E-3</v>
      </c>
      <c r="C1110" s="268">
        <v>2.49858895223053E-3</v>
      </c>
      <c r="D1110" s="268">
        <v>4.2435586682154003E-3</v>
      </c>
      <c r="E1110" s="268">
        <v>3.17755610137267E-3</v>
      </c>
      <c r="F1110" s="268">
        <v>6.2169123206527697E-3</v>
      </c>
      <c r="G1110" s="268">
        <v>4.5354473491457901E-3</v>
      </c>
      <c r="H1110" s="265">
        <v>1.1925808965178399E-3</v>
      </c>
      <c r="I1110" s="265">
        <v>1.6229252922088E-3</v>
      </c>
      <c r="J1110" s="266">
        <v>1.1558273941438999E-3</v>
      </c>
      <c r="L1110" s="12"/>
      <c r="M1110" s="12"/>
      <c r="N1110" s="12"/>
      <c r="O1110" s="12"/>
      <c r="P1110" s="12"/>
      <c r="Q1110" s="12"/>
      <c r="R1110" s="12"/>
      <c r="S1110" s="12"/>
      <c r="T1110" s="12"/>
      <c r="U1110" s="12"/>
      <c r="V1110" s="12"/>
      <c r="W1110" s="12"/>
    </row>
    <row r="1111" spans="1:23">
      <c r="A1111" s="54" t="s">
        <v>2201</v>
      </c>
      <c r="B1111" s="267">
        <v>3.42262493012757E-3</v>
      </c>
      <c r="C1111" s="268">
        <v>2.5137769460695999E-3</v>
      </c>
      <c r="D1111" s="268">
        <v>4.28008767780917E-3</v>
      </c>
      <c r="E1111" s="268">
        <v>3.2709286060684101E-3</v>
      </c>
      <c r="F1111" s="268">
        <v>5.8452223227109896E-3</v>
      </c>
      <c r="G1111" s="268">
        <v>4.9173382226912797E-3</v>
      </c>
      <c r="H1111" s="265">
        <v>1.33676716646397E-3</v>
      </c>
      <c r="I1111" s="265">
        <v>1.67727484249099E-3</v>
      </c>
      <c r="J1111" s="266">
        <v>1.3079428285799801E-3</v>
      </c>
      <c r="L1111" s="12"/>
      <c r="M1111" s="12"/>
      <c r="N1111" s="12"/>
      <c r="O1111" s="12"/>
      <c r="P1111" s="12"/>
      <c r="Q1111" s="12"/>
      <c r="R1111" s="12"/>
      <c r="S1111" s="12"/>
      <c r="T1111" s="12"/>
      <c r="U1111" s="12"/>
      <c r="V1111" s="12"/>
      <c r="W1111" s="12"/>
    </row>
    <row r="1112" spans="1:23">
      <c r="A1112" s="54" t="s">
        <v>2205</v>
      </c>
      <c r="B1112" s="267">
        <v>3.3385652996972999E-3</v>
      </c>
      <c r="C1112" s="268">
        <v>2.4205429610277E-3</v>
      </c>
      <c r="D1112" s="268">
        <v>3.8539558260078498E-3</v>
      </c>
      <c r="E1112" s="268">
        <v>3.10483134459562E-3</v>
      </c>
      <c r="F1112" s="268">
        <v>5.0257155076946902E-3</v>
      </c>
      <c r="G1112" s="268">
        <v>4.7005551882784201E-3</v>
      </c>
      <c r="H1112" s="265">
        <v>1.34946410555926E-3</v>
      </c>
      <c r="I1112" s="265">
        <v>1.62378623635976E-3</v>
      </c>
      <c r="J1112" s="266">
        <v>1.32563404509638E-3</v>
      </c>
      <c r="L1112" s="12"/>
      <c r="M1112" s="12"/>
      <c r="N1112" s="12"/>
      <c r="O1112" s="12"/>
      <c r="P1112" s="12"/>
      <c r="Q1112" s="12"/>
      <c r="R1112" s="12"/>
      <c r="S1112" s="12"/>
      <c r="T1112" s="12"/>
      <c r="U1112" s="12"/>
      <c r="V1112" s="12"/>
      <c r="W1112" s="12"/>
    </row>
    <row r="1113" spans="1:23">
      <c r="A1113" s="54" t="s">
        <v>2206</v>
      </c>
      <c r="B1113" s="267">
        <v>3.3301899958444602E-3</v>
      </c>
      <c r="C1113" s="268">
        <v>2.3909759106844801E-3</v>
      </c>
      <c r="D1113" s="268">
        <v>3.5172552039324E-3</v>
      </c>
      <c r="E1113" s="268">
        <v>2.9841710040156601E-3</v>
      </c>
      <c r="F1113" s="268">
        <v>6.2603400434727598E-3</v>
      </c>
      <c r="G1113" s="268">
        <v>5.23875796509027E-3</v>
      </c>
      <c r="H1113" s="265">
        <v>1.22817144402912E-3</v>
      </c>
      <c r="I1113" s="265">
        <v>1.49338663030302E-3</v>
      </c>
      <c r="J1113" s="266">
        <v>1.2041023887125999E-3</v>
      </c>
      <c r="L1113" s="12"/>
      <c r="M1113" s="12"/>
      <c r="N1113" s="12"/>
      <c r="O1113" s="12"/>
      <c r="P1113" s="12"/>
      <c r="Q1113" s="12"/>
      <c r="R1113" s="12"/>
      <c r="S1113" s="12"/>
      <c r="T1113" s="12"/>
      <c r="U1113" s="12"/>
      <c r="V1113" s="12"/>
      <c r="W1113" s="12"/>
    </row>
    <row r="1114" spans="1:23">
      <c r="A1114" s="54" t="s">
        <v>2639</v>
      </c>
      <c r="B1114" s="267">
        <v>3.2565637723176999E-3</v>
      </c>
      <c r="C1114" s="268">
        <v>2.39028233379723E-3</v>
      </c>
      <c r="D1114" s="268">
        <v>3.27077955355213E-3</v>
      </c>
      <c r="E1114" s="268">
        <v>2.85934031821983E-3</v>
      </c>
      <c r="F1114" s="268">
        <v>5.7304292152795099E-3</v>
      </c>
      <c r="G1114" s="268">
        <v>5.04145678368854E-3</v>
      </c>
      <c r="H1114" s="265">
        <v>1.16896337964566E-3</v>
      </c>
      <c r="I1114" s="265">
        <v>1.3872618599447401E-3</v>
      </c>
      <c r="J1114" s="266">
        <v>1.1428647863021299E-3</v>
      </c>
      <c r="L1114" s="12"/>
      <c r="M1114" s="12"/>
      <c r="N1114" s="12"/>
      <c r="O1114" s="12"/>
      <c r="P1114" s="12"/>
      <c r="Q1114" s="12"/>
      <c r="R1114" s="12"/>
      <c r="S1114" s="12"/>
      <c r="T1114" s="12"/>
      <c r="U1114" s="12"/>
      <c r="V1114" s="12"/>
      <c r="W1114" s="12"/>
    </row>
    <row r="1115" spans="1:23">
      <c r="A1115" s="54" t="s">
        <v>2640</v>
      </c>
      <c r="B1115" s="267">
        <v>3.1939918757990901E-3</v>
      </c>
      <c r="C1115" s="268">
        <v>2.3004858098022701E-3</v>
      </c>
      <c r="D1115" s="268">
        <v>3.1216929818646002E-3</v>
      </c>
      <c r="E1115" s="268">
        <v>2.7329109616382398E-3</v>
      </c>
      <c r="F1115" s="268">
        <v>5.4041724134073297E-3</v>
      </c>
      <c r="G1115" s="268">
        <v>4.8639731998989097E-3</v>
      </c>
      <c r="H1115" s="265">
        <v>1.07882494064576E-3</v>
      </c>
      <c r="I1115" s="265">
        <v>1.3131164878677601E-3</v>
      </c>
      <c r="J1115" s="266">
        <v>1.05213933556309E-3</v>
      </c>
      <c r="L1115" s="12"/>
      <c r="M1115" s="12"/>
      <c r="N1115" s="12"/>
      <c r="O1115" s="12"/>
      <c r="P1115" s="12"/>
      <c r="Q1115" s="12"/>
      <c r="R1115" s="12"/>
      <c r="S1115" s="12"/>
      <c r="T1115" s="12"/>
      <c r="U1115" s="12"/>
      <c r="V1115" s="12"/>
      <c r="W1115" s="12"/>
    </row>
    <row r="1116" spans="1:23">
      <c r="A1116" s="54" t="s">
        <v>2641</v>
      </c>
      <c r="B1116" s="267">
        <v>3.21240545962796E-3</v>
      </c>
      <c r="C1116" s="268">
        <v>2.2316616938018101E-3</v>
      </c>
      <c r="D1116" s="268">
        <v>3.0522771412740098E-3</v>
      </c>
      <c r="E1116" s="268">
        <v>2.7481027661358298E-3</v>
      </c>
      <c r="F1116" s="268">
        <v>4.7874169635062297E-3</v>
      </c>
      <c r="G1116" s="268">
        <v>4.6882166674936197E-3</v>
      </c>
      <c r="H1116" s="265">
        <v>1.13334138776586E-3</v>
      </c>
      <c r="I1116" s="265">
        <v>1.21643826042342E-3</v>
      </c>
      <c r="J1116" s="266">
        <v>1.1046151893613001E-3</v>
      </c>
      <c r="L1116" s="12"/>
      <c r="M1116" s="12"/>
      <c r="N1116" s="12"/>
      <c r="O1116" s="12"/>
      <c r="P1116" s="12"/>
      <c r="Q1116" s="12"/>
      <c r="R1116" s="12"/>
      <c r="S1116" s="12"/>
      <c r="T1116" s="12"/>
      <c r="U1116" s="12"/>
      <c r="V1116" s="12"/>
      <c r="W1116" s="12"/>
    </row>
    <row r="1117" spans="1:23">
      <c r="A1117" s="54" t="s">
        <v>2642</v>
      </c>
      <c r="B1117" s="267">
        <v>3.15403668773649E-3</v>
      </c>
      <c r="C1117" s="268">
        <v>2.16235939028914E-3</v>
      </c>
      <c r="D1117" s="268">
        <v>2.7776906735396999E-3</v>
      </c>
      <c r="E1117" s="268">
        <v>2.63451386937285E-3</v>
      </c>
      <c r="F1117" s="268">
        <v>4.2036460746861602E-3</v>
      </c>
      <c r="G1117" s="268">
        <v>4.9668745651614103E-3</v>
      </c>
      <c r="H1117" s="265">
        <v>1.1420448933214E-3</v>
      </c>
      <c r="I1117" s="265">
        <v>1.11758489298123E-3</v>
      </c>
      <c r="J1117" s="266">
        <v>1.11197580659381E-3</v>
      </c>
      <c r="L1117" s="12"/>
      <c r="M1117" s="12"/>
      <c r="N1117" s="12"/>
      <c r="O1117" s="12"/>
      <c r="P1117" s="12"/>
      <c r="Q1117" s="12"/>
      <c r="R1117" s="12"/>
      <c r="S1117" s="12"/>
      <c r="T1117" s="12"/>
      <c r="U1117" s="12"/>
      <c r="V1117" s="12"/>
      <c r="W1117" s="12"/>
    </row>
    <row r="1118" spans="1:23">
      <c r="A1118" s="54" t="s">
        <v>2643</v>
      </c>
      <c r="B1118" s="267">
        <v>3.1043408793815399E-3</v>
      </c>
      <c r="C1118" s="268">
        <v>2.0929891166854898E-3</v>
      </c>
      <c r="D1118" s="268">
        <v>2.6782209376071601E-3</v>
      </c>
      <c r="E1118" s="268">
        <v>2.5517426503066502E-3</v>
      </c>
      <c r="F1118" s="268">
        <v>3.9184260543388503E-3</v>
      </c>
      <c r="G1118" s="268">
        <v>4.8205194849756799E-3</v>
      </c>
      <c r="H1118" s="265">
        <v>1.0566943058912799E-3</v>
      </c>
      <c r="I1118" s="265">
        <v>1.0412595316205699E-3</v>
      </c>
      <c r="J1118" s="266">
        <v>1.02670996382538E-3</v>
      </c>
      <c r="L1118" s="12"/>
      <c r="M1118" s="12"/>
      <c r="N1118" s="12"/>
      <c r="O1118" s="12"/>
      <c r="P1118" s="12"/>
      <c r="Q1118" s="12"/>
      <c r="R1118" s="12"/>
      <c r="S1118" s="12"/>
      <c r="T1118" s="12"/>
      <c r="U1118" s="12"/>
      <c r="V1118" s="12"/>
      <c r="W1118" s="12"/>
    </row>
    <row r="1119" spans="1:23">
      <c r="A1119" s="54" t="s">
        <v>2644</v>
      </c>
      <c r="B1119" s="267">
        <v>3.0633588222805999E-3</v>
      </c>
      <c r="C1119" s="268">
        <v>2.0313571143022501E-3</v>
      </c>
      <c r="D1119" s="268">
        <v>2.5601879597096401E-3</v>
      </c>
      <c r="E1119" s="268">
        <v>3.6595695787165401E-3</v>
      </c>
      <c r="F1119" s="268">
        <v>4.2517370368541996E-3</v>
      </c>
      <c r="G1119" s="268">
        <v>4.6165033522423196E-3</v>
      </c>
      <c r="H1119" s="265">
        <v>1.7135333711578099E-3</v>
      </c>
      <c r="I1119" s="265">
        <v>9.8281958612573606E-4</v>
      </c>
      <c r="J1119" s="266">
        <v>1.6593655294741101E-3</v>
      </c>
      <c r="L1119" s="12"/>
      <c r="M1119" s="12"/>
      <c r="N1119" s="12"/>
      <c r="O1119" s="12"/>
      <c r="P1119" s="12"/>
      <c r="Q1119" s="12"/>
      <c r="R1119" s="12"/>
      <c r="S1119" s="12"/>
      <c r="T1119" s="12"/>
      <c r="U1119" s="12"/>
      <c r="V1119" s="12"/>
      <c r="W1119" s="12"/>
    </row>
    <row r="1120" spans="1:23">
      <c r="A1120" s="54" t="s">
        <v>2645</v>
      </c>
      <c r="B1120" s="267">
        <v>3.35885136525798E-3</v>
      </c>
      <c r="C1120" s="268">
        <v>2.1931912847576499E-3</v>
      </c>
      <c r="D1120" s="268">
        <v>3.11121873505868E-3</v>
      </c>
      <c r="E1120" s="268">
        <v>3.6176589563524401E-3</v>
      </c>
      <c r="F1120" s="268">
        <v>6.4478740296796504E-3</v>
      </c>
      <c r="G1120" s="268">
        <v>4.6909147047538699E-3</v>
      </c>
      <c r="H1120" s="265">
        <v>1.5461484550836099E-3</v>
      </c>
      <c r="I1120" s="265">
        <v>1.00850739786067E-3</v>
      </c>
      <c r="J1120" s="266">
        <v>1.4980751756517401E-3</v>
      </c>
      <c r="L1120" s="12"/>
      <c r="M1120" s="12"/>
      <c r="N1120" s="12"/>
      <c r="O1120" s="12"/>
      <c r="P1120" s="12"/>
      <c r="Q1120" s="12"/>
      <c r="R1120" s="12"/>
      <c r="S1120" s="12"/>
      <c r="T1120" s="12"/>
      <c r="U1120" s="12"/>
      <c r="V1120" s="12"/>
      <c r="W1120" s="12"/>
    </row>
    <row r="1121" spans="1:23">
      <c r="A1121" s="54" t="s">
        <v>2646</v>
      </c>
      <c r="B1121" s="267">
        <v>3.2834875026735199E-3</v>
      </c>
      <c r="C1121" s="268">
        <v>2.2790506161589302E-3</v>
      </c>
      <c r="D1121" s="268">
        <v>2.9391099482776401E-3</v>
      </c>
      <c r="E1121" s="268">
        <v>3.4090073844266402E-3</v>
      </c>
      <c r="F1121" s="268">
        <v>5.4772699136618596E-3</v>
      </c>
      <c r="G1121" s="268">
        <v>4.4990960257404698E-3</v>
      </c>
      <c r="H1121" s="265">
        <v>2.6353151388622E-3</v>
      </c>
      <c r="I1121" s="265">
        <v>1.15302106630947E-3</v>
      </c>
      <c r="J1121" s="266">
        <v>2.6097229280395398E-3</v>
      </c>
      <c r="L1121" s="12"/>
      <c r="M1121" s="12"/>
      <c r="N1121" s="12"/>
      <c r="O1121" s="12"/>
      <c r="P1121" s="12"/>
      <c r="Q1121" s="12"/>
      <c r="R1121" s="12"/>
      <c r="S1121" s="12"/>
      <c r="T1121" s="12"/>
      <c r="U1121" s="12"/>
      <c r="V1121" s="12"/>
      <c r="W1121" s="12"/>
    </row>
    <row r="1122" spans="1:23">
      <c r="A1122" s="54" t="s">
        <v>2647</v>
      </c>
      <c r="B1122" s="267">
        <v>3.2151507252891299E-3</v>
      </c>
      <c r="C1122" s="268">
        <v>2.2677324717613198E-3</v>
      </c>
      <c r="D1122" s="268">
        <v>2.7813988430184398E-3</v>
      </c>
      <c r="E1122" s="268">
        <v>3.2295843486385002E-3</v>
      </c>
      <c r="F1122" s="268">
        <v>4.8770643143516102E-3</v>
      </c>
      <c r="G1122" s="268">
        <v>4.4972706060517603E-3</v>
      </c>
      <c r="H1122" s="265">
        <v>2.9142908382021001E-3</v>
      </c>
      <c r="I1122" s="265">
        <v>1.25763568828748E-3</v>
      </c>
      <c r="J1122" s="266">
        <v>2.9029179210020399E-3</v>
      </c>
      <c r="L1122" s="12"/>
      <c r="M1122" s="12"/>
      <c r="N1122" s="12"/>
      <c r="O1122" s="12"/>
      <c r="P1122" s="12"/>
      <c r="Q1122" s="12"/>
      <c r="R1122" s="12"/>
      <c r="S1122" s="12"/>
      <c r="T1122" s="12"/>
      <c r="U1122" s="12"/>
      <c r="V1122" s="12"/>
      <c r="W1122" s="12"/>
    </row>
    <row r="1123" spans="1:23">
      <c r="A1123" s="54" t="s">
        <v>2648</v>
      </c>
      <c r="B1123" s="267">
        <v>3.24083839122573E-3</v>
      </c>
      <c r="C1123" s="268">
        <v>2.3129295434235401E-3</v>
      </c>
      <c r="D1123" s="268">
        <v>2.7795291068029001E-3</v>
      </c>
      <c r="E1123" s="268">
        <v>3.0923633031218999E-3</v>
      </c>
      <c r="F1123" s="268">
        <v>4.3884580679970702E-3</v>
      </c>
      <c r="G1123" s="268">
        <v>4.3212382918842596E-3</v>
      </c>
      <c r="H1123" s="265">
        <v>2.57021332745506E-3</v>
      </c>
      <c r="I1123" s="265">
        <v>1.2864368223330399E-3</v>
      </c>
      <c r="J1123" s="266">
        <v>2.5616111185488401E-3</v>
      </c>
      <c r="L1123" s="12"/>
      <c r="M1123" s="12"/>
      <c r="N1123" s="12"/>
      <c r="O1123" s="12"/>
      <c r="P1123" s="12"/>
      <c r="Q1123" s="12"/>
      <c r="R1123" s="12"/>
      <c r="S1123" s="12"/>
      <c r="T1123" s="12"/>
      <c r="U1123" s="12"/>
      <c r="V1123" s="12"/>
      <c r="W1123" s="12"/>
    </row>
    <row r="1124" spans="1:23">
      <c r="A1124" s="54" t="s">
        <v>2649</v>
      </c>
      <c r="B1124" s="267">
        <v>3.2627365744396599E-3</v>
      </c>
      <c r="C1124" s="268">
        <v>2.23154432112795E-3</v>
      </c>
      <c r="D1124" s="268">
        <v>2.6854984638623501E-3</v>
      </c>
      <c r="E1124" s="268">
        <v>2.9367749120517601E-3</v>
      </c>
      <c r="F1124" s="268">
        <v>4.2410281512191396E-3</v>
      </c>
      <c r="G1124" s="268">
        <v>4.1513769262608597E-3</v>
      </c>
      <c r="H1124" s="265">
        <v>2.2412424794063602E-3</v>
      </c>
      <c r="I1124" s="265">
        <v>1.23327972719571E-3</v>
      </c>
      <c r="J1124" s="266">
        <v>2.2332351397379101E-3</v>
      </c>
      <c r="L1124" s="12"/>
      <c r="M1124" s="12"/>
      <c r="N1124" s="12"/>
      <c r="O1124" s="12"/>
      <c r="P1124" s="12"/>
      <c r="Q1124" s="12"/>
      <c r="R1124" s="12"/>
      <c r="S1124" s="12"/>
      <c r="T1124" s="12"/>
      <c r="U1124" s="12"/>
      <c r="V1124" s="12"/>
      <c r="W1124" s="12"/>
    </row>
    <row r="1125" spans="1:23">
      <c r="A1125" s="54" t="s">
        <v>2674</v>
      </c>
      <c r="B1125" s="267">
        <v>3.2013998431325102E-3</v>
      </c>
      <c r="C1125" s="268">
        <v>2.1800494232632E-3</v>
      </c>
      <c r="D1125" s="268">
        <v>3.1104139893134001E-3</v>
      </c>
      <c r="E1125" s="268">
        <v>3.0947853667026202E-3</v>
      </c>
      <c r="F1125" s="268">
        <v>3.7457882625847802E-3</v>
      </c>
      <c r="G1125" s="268">
        <v>3.9978273639086799E-3</v>
      </c>
      <c r="H1125" s="265">
        <v>2.0879187632173901E-3</v>
      </c>
      <c r="I1125" s="265">
        <v>1.13026607962497E-3</v>
      </c>
      <c r="J1125" s="266">
        <v>2.08066902238259E-3</v>
      </c>
      <c r="L1125" s="12"/>
      <c r="M1125" s="12"/>
      <c r="N1125" s="12"/>
      <c r="O1125" s="12"/>
      <c r="P1125" s="12"/>
      <c r="Q1125" s="12"/>
      <c r="R1125" s="12"/>
      <c r="S1125" s="12"/>
      <c r="T1125" s="12"/>
      <c r="U1125" s="12"/>
      <c r="V1125" s="12"/>
      <c r="W1125" s="12"/>
    </row>
    <row r="1126" spans="1:23">
      <c r="A1126" s="54" t="s">
        <v>2675</v>
      </c>
      <c r="B1126" s="267">
        <v>3.1610459350267101E-3</v>
      </c>
      <c r="C1126" s="268">
        <v>2.1665988195638001E-3</v>
      </c>
      <c r="D1126" s="268">
        <v>2.9005064221650401E-3</v>
      </c>
      <c r="E1126" s="268">
        <v>2.9429182585208099E-3</v>
      </c>
      <c r="F1126" s="268">
        <v>3.28981410968196E-3</v>
      </c>
      <c r="G1126" s="268">
        <v>3.8625646117240999E-3</v>
      </c>
      <c r="H1126" s="265">
        <v>2.5141242491901901E-3</v>
      </c>
      <c r="I1126" s="265">
        <v>1.05642426239459E-3</v>
      </c>
      <c r="J1126" s="266">
        <v>2.5161116792269101E-3</v>
      </c>
      <c r="L1126" s="12"/>
      <c r="M1126" s="12"/>
      <c r="N1126" s="12"/>
      <c r="O1126" s="12"/>
      <c r="P1126" s="12"/>
      <c r="Q1126" s="12"/>
      <c r="R1126" s="12"/>
      <c r="S1126" s="12"/>
      <c r="T1126" s="12"/>
      <c r="U1126" s="12"/>
      <c r="V1126" s="12"/>
      <c r="W1126" s="12"/>
    </row>
    <row r="1127" spans="1:23">
      <c r="A1127" s="54" t="s">
        <v>2676</v>
      </c>
      <c r="B1127" s="267">
        <v>3.1322807917729301E-3</v>
      </c>
      <c r="C1127" s="268">
        <v>2.10439576319364E-3</v>
      </c>
      <c r="D1127" s="268">
        <v>2.6998644135584702E-3</v>
      </c>
      <c r="E1127" s="268">
        <v>2.9114072819441299E-3</v>
      </c>
      <c r="F1127" s="268">
        <v>2.8969834136810201E-3</v>
      </c>
      <c r="G1127" s="268">
        <v>3.7542871463645401E-3</v>
      </c>
      <c r="H1127" s="265">
        <v>2.6694739927851799E-3</v>
      </c>
      <c r="I1127" s="265">
        <v>1.05435847237605E-3</v>
      </c>
      <c r="J1127" s="266">
        <v>2.66917384271573E-3</v>
      </c>
      <c r="L1127" s="12"/>
      <c r="M1127" s="12"/>
      <c r="N1127" s="12"/>
      <c r="O1127" s="12"/>
      <c r="P1127" s="12"/>
      <c r="Q1127" s="12"/>
      <c r="R1127" s="12"/>
      <c r="S1127" s="12"/>
      <c r="T1127" s="12"/>
      <c r="U1127" s="12"/>
      <c r="V1127" s="12"/>
      <c r="W1127" s="12"/>
    </row>
    <row r="1128" spans="1:23">
      <c r="A1128" s="54" t="s">
        <v>2677</v>
      </c>
      <c r="B1128" s="267">
        <v>3.1037064916569E-3</v>
      </c>
      <c r="C1128" s="268">
        <v>2.06069615366719E-3</v>
      </c>
      <c r="D1128" s="268">
        <v>2.7164747836515902E-3</v>
      </c>
      <c r="E1128" s="268">
        <v>2.7787529041748498E-3</v>
      </c>
      <c r="F1128" s="268">
        <v>2.8895620970647998E-3</v>
      </c>
      <c r="G1128" s="268">
        <v>3.7786022115427502E-3</v>
      </c>
      <c r="H1128" s="265">
        <v>2.3139188205080902E-3</v>
      </c>
      <c r="I1128" s="265">
        <v>9.7837785845350305E-4</v>
      </c>
      <c r="J1128" s="266">
        <v>2.3132444715358198E-3</v>
      </c>
      <c r="L1128" s="12"/>
      <c r="M1128" s="12"/>
      <c r="N1128" s="12"/>
      <c r="O1128" s="12"/>
      <c r="P1128" s="12"/>
      <c r="Q1128" s="12"/>
      <c r="R1128" s="12"/>
      <c r="S1128" s="12"/>
      <c r="T1128" s="12"/>
      <c r="U1128" s="12"/>
      <c r="V1128" s="12"/>
      <c r="W1128" s="12"/>
    </row>
    <row r="1129" spans="1:23">
      <c r="A1129" s="54" t="s">
        <v>2678</v>
      </c>
      <c r="B1129" s="267">
        <v>4.5004335878661298E-3</v>
      </c>
      <c r="C1129" s="268">
        <v>2.4551435405380101E-3</v>
      </c>
      <c r="D1129" s="268">
        <v>2.7956536144311899E-3</v>
      </c>
      <c r="E1129" s="268">
        <v>2.8716637118637099E-3</v>
      </c>
      <c r="F1129" s="268">
        <v>2.6754676330633001E-3</v>
      </c>
      <c r="G1129" s="268">
        <v>3.7572342060565602E-3</v>
      </c>
      <c r="H1129" s="265">
        <v>2.0997890617064701E-3</v>
      </c>
      <c r="I1129" s="265">
        <v>1.1412378346119501E-3</v>
      </c>
      <c r="J1129" s="266">
        <v>2.099278965458E-3</v>
      </c>
      <c r="L1129" s="12"/>
      <c r="M1129" s="12"/>
      <c r="N1129" s="12"/>
      <c r="O1129" s="12"/>
      <c r="P1129" s="12"/>
      <c r="Q1129" s="12"/>
      <c r="R1129" s="12"/>
      <c r="S1129" s="12"/>
      <c r="T1129" s="12"/>
      <c r="U1129" s="12"/>
      <c r="V1129" s="12"/>
      <c r="W1129" s="12"/>
    </row>
    <row r="1130" spans="1:23">
      <c r="A1130" s="54" t="s">
        <v>2700</v>
      </c>
      <c r="B1130" s="267">
        <v>4.3205542008823098E-3</v>
      </c>
      <c r="C1130" s="268">
        <v>2.40716759076836E-3</v>
      </c>
      <c r="D1130" s="268">
        <v>3.0494311882626598E-3</v>
      </c>
      <c r="E1130" s="268">
        <v>2.7430888721737801E-3</v>
      </c>
      <c r="F1130" s="268">
        <v>2.8236026192951899E-3</v>
      </c>
      <c r="G1130" s="268">
        <v>3.6422947625409899E-3</v>
      </c>
      <c r="H1130" s="265">
        <v>1.8587389747083099E-3</v>
      </c>
      <c r="I1130" s="265">
        <v>1.2037857785826701E-3</v>
      </c>
      <c r="J1130" s="266">
        <v>1.85529365734351E-3</v>
      </c>
      <c r="L1130" s="12"/>
      <c r="M1130" s="12"/>
      <c r="N1130" s="12"/>
      <c r="O1130" s="12"/>
      <c r="P1130" s="12"/>
      <c r="Q1130" s="12"/>
      <c r="R1130" s="12"/>
      <c r="S1130" s="12"/>
      <c r="T1130" s="12"/>
      <c r="U1130" s="12"/>
      <c r="V1130" s="12"/>
      <c r="W1130" s="12"/>
    </row>
    <row r="1131" spans="1:23">
      <c r="A1131" s="54" t="s">
        <v>2701</v>
      </c>
      <c r="B1131" s="267">
        <v>4.2011515359565198E-3</v>
      </c>
      <c r="C1131" s="268">
        <v>2.32414763886395E-3</v>
      </c>
      <c r="D1131" s="268">
        <v>3.0257242559609001E-3</v>
      </c>
      <c r="E1131" s="268">
        <v>2.6299215488545802E-3</v>
      </c>
      <c r="F1131" s="268">
        <v>2.6172068687430102E-3</v>
      </c>
      <c r="G1131" s="268">
        <v>3.6430004113896098E-3</v>
      </c>
      <c r="H1131" s="265">
        <v>1.6726283773311999E-3</v>
      </c>
      <c r="I1131" s="265">
        <v>1.11918057711292E-3</v>
      </c>
      <c r="J1131" s="266">
        <v>1.66585278669762E-3</v>
      </c>
      <c r="L1131" s="12"/>
      <c r="M1131" s="12"/>
      <c r="N1131" s="12"/>
      <c r="O1131" s="12"/>
      <c r="P1131" s="12"/>
      <c r="Q1131" s="12"/>
      <c r="R1131" s="12"/>
      <c r="S1131" s="12"/>
      <c r="T1131" s="12"/>
      <c r="U1131" s="12"/>
      <c r="V1131" s="12"/>
      <c r="W1131" s="12"/>
    </row>
    <row r="1132" spans="1:23">
      <c r="A1132" s="54" t="s">
        <v>2702</v>
      </c>
      <c r="B1132" s="267">
        <v>4.4808391267638602E-3</v>
      </c>
      <c r="C1132" s="268">
        <v>2.2628973774313599E-3</v>
      </c>
      <c r="D1132" s="268">
        <v>3.4914375696873902E-3</v>
      </c>
      <c r="E1132" s="268">
        <v>2.5784721259125998E-3</v>
      </c>
      <c r="F1132" s="268">
        <v>2.9586539951838302E-3</v>
      </c>
      <c r="G1132" s="268">
        <v>3.5596880099725298E-3</v>
      </c>
      <c r="H1132" s="265">
        <v>1.6067573462180201E-3</v>
      </c>
      <c r="I1132" s="265">
        <v>1.0867314592967899E-3</v>
      </c>
      <c r="J1132" s="266">
        <v>1.5958867459946E-3</v>
      </c>
      <c r="L1132" s="12"/>
      <c r="M1132" s="12"/>
      <c r="N1132" s="12"/>
      <c r="O1132" s="12"/>
      <c r="P1132" s="12"/>
      <c r="Q1132" s="12"/>
      <c r="R1132" s="12"/>
      <c r="S1132" s="12"/>
      <c r="T1132" s="12"/>
      <c r="U1132" s="12"/>
      <c r="V1132" s="12"/>
      <c r="W1132" s="12"/>
    </row>
    <row r="1133" spans="1:23">
      <c r="A1133" s="54" t="s">
        <v>2706</v>
      </c>
      <c r="B1133" s="267">
        <v>4.2452585018658102E-3</v>
      </c>
      <c r="C1133" s="268">
        <v>2.1801046026619902E-3</v>
      </c>
      <c r="D1133" s="268">
        <v>3.1347272379707498E-3</v>
      </c>
      <c r="E1133" s="268">
        <v>2.6921124269308301E-3</v>
      </c>
      <c r="F1133" s="268">
        <v>2.6258956386456399E-3</v>
      </c>
      <c r="G1133" s="268">
        <v>3.4611662155402899E-3</v>
      </c>
      <c r="H1133" s="265">
        <v>1.51042536137111E-3</v>
      </c>
      <c r="I1133" s="265">
        <v>1.09636417992718E-3</v>
      </c>
      <c r="J1133" s="266">
        <v>1.49753486371188E-3</v>
      </c>
      <c r="L1133" s="12"/>
      <c r="M1133" s="12"/>
      <c r="N1133" s="12"/>
      <c r="O1133" s="12"/>
      <c r="P1133" s="12"/>
      <c r="Q1133" s="12"/>
      <c r="R1133" s="12"/>
      <c r="S1133" s="12"/>
      <c r="T1133" s="12"/>
      <c r="U1133" s="12"/>
      <c r="V1133" s="12"/>
      <c r="W1133" s="12"/>
    </row>
    <row r="1134" spans="1:23">
      <c r="A1134" s="54" t="s">
        <v>2745</v>
      </c>
      <c r="B1134" s="267">
        <v>4.0474480706625196E-3</v>
      </c>
      <c r="C1134" s="268">
        <v>2.5124907392179898E-3</v>
      </c>
      <c r="D1134" s="268">
        <v>2.85659434941928E-3</v>
      </c>
      <c r="E1134" s="268">
        <v>3.3062422680954998E-3</v>
      </c>
      <c r="F1134" s="268">
        <v>2.4030701483718198E-3</v>
      </c>
      <c r="G1134" s="268">
        <v>3.3953914702445601E-3</v>
      </c>
      <c r="H1134" s="265">
        <v>1.3658259013971199E-3</v>
      </c>
      <c r="I1134" s="265">
        <v>1.42562315555375E-3</v>
      </c>
      <c r="J1134" s="266">
        <v>1.3507968552433499E-3</v>
      </c>
      <c r="L1134" s="12"/>
      <c r="M1134" s="12"/>
      <c r="N1134" s="12"/>
      <c r="O1134" s="12"/>
      <c r="P1134" s="12"/>
      <c r="Q1134" s="12"/>
      <c r="R1134" s="12"/>
      <c r="S1134" s="12"/>
      <c r="T1134" s="12"/>
      <c r="U1134" s="12"/>
      <c r="V1134" s="12"/>
      <c r="W1134" s="12"/>
    </row>
    <row r="1135" spans="1:23">
      <c r="A1135" s="54" t="s">
        <v>2746</v>
      </c>
      <c r="B1135" s="267">
        <v>4.6575680103779103E-3</v>
      </c>
      <c r="C1135" s="268">
        <v>2.8402080725676701E-3</v>
      </c>
      <c r="D1135" s="268">
        <v>3.4420333707934499E-3</v>
      </c>
      <c r="E1135" s="268">
        <v>5.4272143322931302E-3</v>
      </c>
      <c r="F1135" s="268">
        <v>3.2412860095032401E-3</v>
      </c>
      <c r="G1135" s="268">
        <v>4.43722171112615E-3</v>
      </c>
      <c r="H1135" s="265">
        <v>2.2507871775160801E-3</v>
      </c>
      <c r="I1135" s="265">
        <v>2.4463992685530098E-3</v>
      </c>
      <c r="J1135" s="266">
        <v>2.2581978598592701E-3</v>
      </c>
      <c r="L1135" s="12"/>
      <c r="M1135" s="12"/>
      <c r="N1135" s="12"/>
      <c r="O1135" s="12"/>
      <c r="P1135" s="12"/>
      <c r="Q1135" s="12"/>
      <c r="R1135" s="12"/>
      <c r="S1135" s="12"/>
      <c r="T1135" s="12"/>
      <c r="U1135" s="12"/>
      <c r="V1135" s="12"/>
      <c r="W1135" s="12"/>
    </row>
    <row r="1136" spans="1:23">
      <c r="A1136" s="54" t="s">
        <v>2762</v>
      </c>
      <c r="B1136" s="267">
        <v>4.5258272468118501E-3</v>
      </c>
      <c r="C1136" s="268">
        <v>2.7839614253174099E-3</v>
      </c>
      <c r="D1136" s="268">
        <v>3.26380698532798E-3</v>
      </c>
      <c r="E1136" s="268">
        <v>5.3129252470295501E-3</v>
      </c>
      <c r="F1136" s="268">
        <v>2.8537694418481001E-3</v>
      </c>
      <c r="G1136" s="268">
        <v>4.4191857813935904E-3</v>
      </c>
      <c r="H1136" s="265">
        <v>4.2286396055819103E-3</v>
      </c>
      <c r="I1136" s="265">
        <v>3.3995617173455698E-3</v>
      </c>
      <c r="J1136" s="266">
        <v>4.2752951910208399E-3</v>
      </c>
      <c r="L1136" s="12"/>
      <c r="M1136" s="12"/>
      <c r="N1136" s="12"/>
      <c r="O1136" s="12"/>
      <c r="P1136" s="12"/>
      <c r="Q1136" s="12"/>
      <c r="R1136" s="12"/>
      <c r="S1136" s="12"/>
      <c r="T1136" s="12"/>
      <c r="U1136" s="12"/>
      <c r="V1136" s="12"/>
      <c r="W1136" s="12"/>
    </row>
    <row r="1137" spans="1:23">
      <c r="A1137" s="54" t="s">
        <v>2785</v>
      </c>
      <c r="B1137" s="267">
        <v>4.3411111865617902E-3</v>
      </c>
      <c r="C1137" s="268">
        <v>2.64001888403475E-3</v>
      </c>
      <c r="D1137" s="268">
        <v>4.2660824807708103E-3</v>
      </c>
      <c r="E1137" s="268">
        <v>4.8958172924661496E-3</v>
      </c>
      <c r="F1137" s="268">
        <v>2.53947220049655E-3</v>
      </c>
      <c r="G1137" s="268">
        <v>4.2603974141778699E-3</v>
      </c>
      <c r="H1137" s="265">
        <v>5.2985867337478898E-3</v>
      </c>
      <c r="I1137" s="265">
        <v>3.0817084172245599E-3</v>
      </c>
      <c r="J1137" s="266">
        <v>5.3659154396784202E-3</v>
      </c>
      <c r="L1137" s="12"/>
      <c r="M1137" s="12"/>
      <c r="N1137" s="12"/>
      <c r="O1137" s="12"/>
      <c r="P1137" s="12"/>
      <c r="Q1137" s="12"/>
      <c r="R1137" s="12"/>
      <c r="S1137" s="12"/>
      <c r="T1137" s="12"/>
      <c r="U1137" s="12"/>
      <c r="V1137" s="12"/>
      <c r="W1137" s="12"/>
    </row>
    <row r="1138" spans="1:23">
      <c r="A1138" s="54" t="s">
        <v>2786</v>
      </c>
      <c r="B1138" s="267">
        <v>4.1551141424396596E-3</v>
      </c>
      <c r="C1138" s="268">
        <v>2.5666833616381801E-3</v>
      </c>
      <c r="D1138" s="268">
        <v>3.9342912256163896E-3</v>
      </c>
      <c r="E1138" s="268">
        <v>4.64069880743395E-3</v>
      </c>
      <c r="F1138" s="268">
        <v>4.27047234636039E-3</v>
      </c>
      <c r="G1138" s="268">
        <v>4.20893086988741E-3</v>
      </c>
      <c r="H1138" s="265">
        <v>4.5929427057140497E-3</v>
      </c>
      <c r="I1138" s="265">
        <v>2.8810945306735301E-3</v>
      </c>
      <c r="J1138" s="266">
        <v>4.6602578329523296E-3</v>
      </c>
      <c r="L1138" s="12"/>
      <c r="M1138" s="12"/>
      <c r="N1138" s="12"/>
      <c r="O1138" s="12"/>
      <c r="P1138" s="12"/>
      <c r="Q1138" s="12"/>
      <c r="R1138" s="12"/>
      <c r="S1138" s="12"/>
      <c r="T1138" s="12"/>
      <c r="U1138" s="12"/>
      <c r="V1138" s="12"/>
      <c r="W1138" s="12"/>
    </row>
    <row r="1139" spans="1:23">
      <c r="A1139" s="54" t="s">
        <v>2787</v>
      </c>
      <c r="B1139" s="267">
        <v>4.0628758470501198E-3</v>
      </c>
      <c r="C1139" s="268">
        <v>2.4475589131801902E-3</v>
      </c>
      <c r="D1139" s="268">
        <v>3.4936851437671799E-3</v>
      </c>
      <c r="E1139" s="268">
        <v>4.4477526788661804E-3</v>
      </c>
      <c r="F1139" s="268">
        <v>3.73320013253781E-3</v>
      </c>
      <c r="G1139" s="268">
        <v>4.0641237690605602E-3</v>
      </c>
      <c r="H1139" s="265">
        <v>3.8952861148229198E-3</v>
      </c>
      <c r="I1139" s="265">
        <v>2.8723713180931801E-3</v>
      </c>
      <c r="J1139" s="266">
        <v>3.9561466564460102E-3</v>
      </c>
      <c r="L1139" s="12"/>
      <c r="M1139" s="12"/>
      <c r="N1139" s="12"/>
      <c r="O1139" s="12"/>
      <c r="P1139" s="12"/>
      <c r="Q1139" s="12"/>
      <c r="R1139" s="12"/>
      <c r="S1139" s="12"/>
      <c r="T1139" s="12"/>
      <c r="U1139" s="12"/>
      <c r="V1139" s="12"/>
      <c r="W1139" s="12"/>
    </row>
    <row r="1140" spans="1:23">
      <c r="A1140" s="54" t="s">
        <v>2788</v>
      </c>
      <c r="B1140" s="267">
        <v>3.9226538314602998E-3</v>
      </c>
      <c r="C1140" s="268">
        <v>3.1030587739901199E-3</v>
      </c>
      <c r="D1140" s="268">
        <v>3.1970843843762602E-3</v>
      </c>
      <c r="E1140" s="268">
        <v>4.41605410046551E-3</v>
      </c>
      <c r="F1140" s="268">
        <v>3.6357435165389499E-3</v>
      </c>
      <c r="G1140" s="268">
        <v>3.9182575975670597E-3</v>
      </c>
      <c r="H1140" s="265">
        <v>3.5653218645593501E-3</v>
      </c>
      <c r="I1140" s="265">
        <v>3.1106031497424701E-3</v>
      </c>
      <c r="J1140" s="266">
        <v>3.6266541926032701E-3</v>
      </c>
      <c r="L1140" s="12"/>
      <c r="M1140" s="12"/>
      <c r="N1140" s="12"/>
      <c r="O1140" s="12"/>
      <c r="P1140" s="12"/>
      <c r="Q1140" s="12"/>
      <c r="R1140" s="12"/>
      <c r="S1140" s="12"/>
      <c r="T1140" s="12"/>
      <c r="U1140" s="12"/>
      <c r="V1140" s="12"/>
      <c r="W1140" s="12"/>
    </row>
    <row r="1141" spans="1:23">
      <c r="A1141" s="54" t="s">
        <v>2807</v>
      </c>
      <c r="B1141" s="267">
        <v>3.7723475450244601E-3</v>
      </c>
      <c r="C1141" s="268">
        <v>3.0331358380794298E-3</v>
      </c>
      <c r="D1141" s="268">
        <v>3.01762693737447E-3</v>
      </c>
      <c r="E1141" s="268">
        <v>4.4364540552509699E-3</v>
      </c>
      <c r="F1141" s="268">
        <v>3.17274549962298E-3</v>
      </c>
      <c r="G1141" s="268">
        <v>3.7858227567045002E-3</v>
      </c>
      <c r="H1141" s="265">
        <v>3.5201785720660101E-3</v>
      </c>
      <c r="I1141" s="265">
        <v>2.8860642314597201E-3</v>
      </c>
      <c r="J1141" s="266">
        <v>3.5780377859690599E-3</v>
      </c>
      <c r="L1141" s="12"/>
      <c r="M1141" s="12"/>
      <c r="N1141" s="12"/>
      <c r="O1141" s="12"/>
      <c r="P1141" s="12"/>
      <c r="Q1141" s="12"/>
      <c r="R1141" s="12"/>
      <c r="S1141" s="12"/>
      <c r="T1141" s="12"/>
      <c r="U1141" s="12"/>
      <c r="V1141" s="12"/>
      <c r="W1141" s="12"/>
    </row>
    <row r="1142" spans="1:23">
      <c r="A1142" s="54" t="s">
        <v>2817</v>
      </c>
      <c r="B1142" s="267">
        <v>3.6542484561272199E-3</v>
      </c>
      <c r="C1142" s="268">
        <v>2.8646261654444501E-3</v>
      </c>
      <c r="D1142" s="268">
        <v>2.9758401971921298E-3</v>
      </c>
      <c r="E1142" s="268">
        <v>4.4046143470076703E-3</v>
      </c>
      <c r="F1142" s="268">
        <v>2.9728121940100498E-3</v>
      </c>
      <c r="G1142" s="268">
        <v>3.7081360613773601E-3</v>
      </c>
      <c r="H1142" s="265">
        <v>3.3213592580634299E-3</v>
      </c>
      <c r="I1142" s="265">
        <v>2.5716999921440399E-3</v>
      </c>
      <c r="J1142" s="266">
        <v>3.38719080448751E-3</v>
      </c>
      <c r="L1142" s="12"/>
      <c r="M1142" s="12"/>
      <c r="N1142" s="12"/>
      <c r="O1142" s="12"/>
      <c r="P1142" s="12"/>
      <c r="Q1142" s="12"/>
      <c r="R1142" s="12"/>
      <c r="S1142" s="12"/>
      <c r="T1142" s="12"/>
      <c r="U1142" s="12"/>
      <c r="V1142" s="12"/>
      <c r="W1142" s="12"/>
    </row>
    <row r="1143" spans="1:23">
      <c r="A1143" s="54" t="s">
        <v>2818</v>
      </c>
      <c r="B1143" s="267">
        <v>3.5386824440815702E-3</v>
      </c>
      <c r="C1143" s="268">
        <v>2.7377468484180898E-3</v>
      </c>
      <c r="D1143" s="268">
        <v>2.7521277599239502E-3</v>
      </c>
      <c r="E1143" s="268">
        <v>4.0975134901186702E-3</v>
      </c>
      <c r="F1143" s="268">
        <v>2.7185452275517402E-3</v>
      </c>
      <c r="G1143" s="268">
        <v>3.5988243962751698E-3</v>
      </c>
      <c r="H1143" s="265">
        <v>3.03263498319654E-3</v>
      </c>
      <c r="I1143" s="265">
        <v>2.5040266111451799E-3</v>
      </c>
      <c r="J1143" s="266">
        <v>3.09236347777619E-3</v>
      </c>
      <c r="L1143" s="12"/>
      <c r="M1143" s="12"/>
      <c r="N1143" s="12"/>
      <c r="O1143" s="12"/>
      <c r="P1143" s="12"/>
      <c r="Q1143" s="12"/>
      <c r="R1143" s="12"/>
      <c r="S1143" s="12"/>
      <c r="T1143" s="12"/>
      <c r="U1143" s="12"/>
      <c r="V1143" s="12"/>
      <c r="W1143" s="12"/>
    </row>
    <row r="1144" spans="1:23">
      <c r="A1144" s="54" t="s">
        <v>2819</v>
      </c>
      <c r="B1144" s="267">
        <v>3.44318093724005E-3</v>
      </c>
      <c r="C1144" s="268">
        <v>2.6022426302918398E-3</v>
      </c>
      <c r="D1144" s="268">
        <v>3.7189784625816001E-3</v>
      </c>
      <c r="E1144" s="268">
        <v>4.4860807416623903E-3</v>
      </c>
      <c r="F1144" s="268">
        <v>2.9890247860937498E-3</v>
      </c>
      <c r="G1144" s="268">
        <v>3.7458716219137401E-3</v>
      </c>
      <c r="H1144" s="265">
        <v>3.8916392641135302E-3</v>
      </c>
      <c r="I1144" s="265">
        <v>2.2366184518983301E-3</v>
      </c>
      <c r="J1144" s="266">
        <v>3.9582147120998798E-3</v>
      </c>
      <c r="L1144" s="12"/>
      <c r="M1144" s="12"/>
      <c r="N1144" s="12"/>
      <c r="O1144" s="12"/>
      <c r="P1144" s="12"/>
      <c r="Q1144" s="12"/>
      <c r="R1144" s="12"/>
      <c r="S1144" s="12"/>
      <c r="T1144" s="12"/>
      <c r="U1144" s="12"/>
      <c r="V1144" s="12"/>
      <c r="W1144" s="12"/>
    </row>
    <row r="1145" spans="1:23">
      <c r="A1145" s="54" t="s">
        <v>2840</v>
      </c>
      <c r="B1145" s="267">
        <v>3.5437891104837301E-3</v>
      </c>
      <c r="C1145" s="268">
        <v>2.4851622207700702E-3</v>
      </c>
      <c r="D1145" s="268">
        <v>4.0199753095675299E-3</v>
      </c>
      <c r="E1145" s="268">
        <v>4.23929995930729E-3</v>
      </c>
      <c r="F1145" s="268">
        <v>2.9888160117547201E-3</v>
      </c>
      <c r="G1145" s="268">
        <v>3.7296564664917398E-3</v>
      </c>
      <c r="H1145" s="265">
        <v>3.3998747287264002E-3</v>
      </c>
      <c r="I1145" s="265">
        <v>2.0035099006702399E-3</v>
      </c>
      <c r="J1145" s="266">
        <v>3.4608948119840498E-3</v>
      </c>
      <c r="L1145" s="12"/>
      <c r="M1145" s="12"/>
      <c r="N1145" s="12"/>
      <c r="O1145" s="12"/>
      <c r="P1145" s="12"/>
      <c r="Q1145" s="12"/>
      <c r="R1145" s="12"/>
      <c r="S1145" s="12"/>
      <c r="T1145" s="12"/>
      <c r="U1145" s="12"/>
      <c r="V1145" s="12"/>
      <c r="W1145" s="12"/>
    </row>
    <row r="1146" spans="1:23">
      <c r="A1146" s="54" t="s">
        <v>2841</v>
      </c>
      <c r="B1146" s="267">
        <v>3.4902848326455699E-3</v>
      </c>
      <c r="C1146" s="268">
        <v>2.4005702781989902E-3</v>
      </c>
      <c r="D1146" s="268">
        <v>3.5593651762377701E-3</v>
      </c>
      <c r="E1146" s="268">
        <v>4.0130319172705202E-3</v>
      </c>
      <c r="F1146" s="268">
        <v>3.7338904699596599E-3</v>
      </c>
      <c r="G1146" s="268">
        <v>3.7262212533043502E-3</v>
      </c>
      <c r="H1146" s="265">
        <v>2.9728637936967798E-3</v>
      </c>
      <c r="I1146" s="265">
        <v>1.8230639132560101E-3</v>
      </c>
      <c r="J1146" s="266">
        <v>3.0254768702586898E-3</v>
      </c>
      <c r="L1146" s="12"/>
      <c r="M1146" s="12"/>
      <c r="N1146" s="12"/>
      <c r="O1146" s="12"/>
      <c r="P1146" s="12"/>
      <c r="Q1146" s="12"/>
      <c r="R1146" s="12"/>
      <c r="S1146" s="12"/>
      <c r="T1146" s="12"/>
      <c r="U1146" s="12"/>
      <c r="V1146" s="12"/>
      <c r="W1146" s="12"/>
    </row>
    <row r="1147" spans="1:23">
      <c r="A1147" s="54" t="s">
        <v>2858</v>
      </c>
      <c r="B1147" s="267">
        <v>3.5257085167233501E-3</v>
      </c>
      <c r="C1147" s="268">
        <v>2.8832997683855902E-3</v>
      </c>
      <c r="D1147" s="268">
        <v>3.18699695537882E-3</v>
      </c>
      <c r="E1147" s="268">
        <v>4.42864256861471E-3</v>
      </c>
      <c r="F1147" s="268">
        <v>5.86798312359139E-3</v>
      </c>
      <c r="G1147" s="268">
        <v>3.7304027884932601E-3</v>
      </c>
      <c r="H1147" s="265">
        <v>2.59997487944177E-3</v>
      </c>
      <c r="I1147" s="265">
        <v>2.1154836904148599E-3</v>
      </c>
      <c r="J1147" s="266">
        <v>2.64308989129549E-3</v>
      </c>
      <c r="L1147" s="12"/>
      <c r="M1147" s="12"/>
      <c r="N1147" s="12"/>
      <c r="O1147" s="12"/>
      <c r="P1147" s="12"/>
      <c r="Q1147" s="12"/>
      <c r="R1147" s="12"/>
      <c r="S1147" s="12"/>
      <c r="T1147" s="12"/>
      <c r="U1147" s="12"/>
      <c r="V1147" s="12"/>
      <c r="W1147" s="12"/>
    </row>
    <row r="1148" spans="1:23">
      <c r="A1148" s="54" t="s">
        <v>2870</v>
      </c>
      <c r="B1148" s="267">
        <v>3.45159145973074E-3</v>
      </c>
      <c r="C1148" s="268">
        <v>2.8030725131135701E-3</v>
      </c>
      <c r="D1148" s="268">
        <v>2.9161475766750601E-3</v>
      </c>
      <c r="E1148" s="268">
        <v>4.3100443776080098E-3</v>
      </c>
      <c r="F1148" s="268">
        <v>7.4385209237605304E-3</v>
      </c>
      <c r="G1148" s="268">
        <v>3.6156865774469899E-3</v>
      </c>
      <c r="H1148" s="265">
        <v>2.4056986031693699E-3</v>
      </c>
      <c r="I1148" s="265">
        <v>2.949918764182E-3</v>
      </c>
      <c r="J1148" s="266">
        <v>2.4422977922815398E-3</v>
      </c>
      <c r="L1148" s="12"/>
      <c r="M1148" s="12"/>
      <c r="N1148" s="12"/>
      <c r="O1148" s="12"/>
      <c r="P1148" s="12"/>
      <c r="Q1148" s="12"/>
      <c r="R1148" s="12"/>
      <c r="S1148" s="12"/>
      <c r="T1148" s="12"/>
      <c r="U1148" s="12"/>
      <c r="V1148" s="12"/>
      <c r="W1148" s="12"/>
    </row>
    <row r="1149" spans="1:23">
      <c r="A1149" s="54" t="s">
        <v>2871</v>
      </c>
      <c r="B1149" s="267">
        <v>3.4192646368708499E-3</v>
      </c>
      <c r="C1149" s="268">
        <v>2.6854699284859199E-3</v>
      </c>
      <c r="D1149" s="268">
        <v>2.79206495491561E-3</v>
      </c>
      <c r="E1149" s="268">
        <v>4.1318715023118697E-3</v>
      </c>
      <c r="F1149" s="268">
        <v>6.3165086771992396E-3</v>
      </c>
      <c r="G1149" s="268">
        <v>3.5545086613301899E-3</v>
      </c>
      <c r="H1149" s="265">
        <v>2.3490258374721301E-3</v>
      </c>
      <c r="I1149" s="265">
        <v>2.76108111718649E-3</v>
      </c>
      <c r="J1149" s="266">
        <v>2.3829759056209899E-3</v>
      </c>
      <c r="L1149" s="12"/>
      <c r="M1149" s="12"/>
      <c r="N1149" s="12"/>
      <c r="O1149" s="12"/>
      <c r="P1149" s="12"/>
      <c r="Q1149" s="12"/>
      <c r="R1149" s="12"/>
      <c r="S1149" s="12"/>
      <c r="T1149" s="12"/>
      <c r="U1149" s="12"/>
      <c r="V1149" s="12"/>
      <c r="W1149" s="12"/>
    </row>
    <row r="1150" spans="1:23">
      <c r="A1150" s="54" t="s">
        <v>2872</v>
      </c>
      <c r="B1150" s="267">
        <v>3.3318626307702898E-3</v>
      </c>
      <c r="C1150" s="268">
        <v>2.5634182439916698E-3</v>
      </c>
      <c r="D1150" s="268">
        <v>2.6954651833224499E-3</v>
      </c>
      <c r="E1150" s="268">
        <v>3.8514897463741002E-3</v>
      </c>
      <c r="F1150" s="268">
        <v>5.5274362262150599E-3</v>
      </c>
      <c r="G1150" s="268">
        <v>3.4701964444739599E-3</v>
      </c>
      <c r="H1150" s="265">
        <v>2.04893573397008E-3</v>
      </c>
      <c r="I1150" s="265">
        <v>2.5619627887628299E-3</v>
      </c>
      <c r="J1150" s="266">
        <v>2.0752900203541398E-3</v>
      </c>
      <c r="L1150" s="12"/>
      <c r="M1150" s="12"/>
      <c r="N1150" s="12"/>
      <c r="O1150" s="12"/>
      <c r="P1150" s="12"/>
      <c r="Q1150" s="12"/>
      <c r="R1150" s="12"/>
      <c r="S1150" s="12"/>
      <c r="T1150" s="12"/>
      <c r="U1150" s="12"/>
      <c r="V1150" s="12"/>
      <c r="W1150" s="12"/>
    </row>
    <row r="1151" spans="1:23">
      <c r="A1151" s="54" t="s">
        <v>2873</v>
      </c>
      <c r="B1151" s="267">
        <v>3.2578643275819E-3</v>
      </c>
      <c r="C1151" s="268">
        <v>2.4599262530947798E-3</v>
      </c>
      <c r="D1151" s="268">
        <v>2.5778222811588501E-3</v>
      </c>
      <c r="E1151" s="268">
        <v>3.8175207390229401E-3</v>
      </c>
      <c r="F1151" s="268">
        <v>5.1931752554713701E-3</v>
      </c>
      <c r="G1151" s="268">
        <v>3.4042336281178702E-3</v>
      </c>
      <c r="H1151" s="265">
        <v>1.8324592604741399E-3</v>
      </c>
      <c r="I1151" s="265">
        <v>2.37225774263122E-3</v>
      </c>
      <c r="J1151" s="266">
        <v>1.8519007883665999E-3</v>
      </c>
      <c r="L1151" s="12"/>
      <c r="M1151" s="12"/>
      <c r="N1151" s="12"/>
      <c r="O1151" s="12"/>
      <c r="P1151" s="12"/>
      <c r="Q1151" s="12"/>
      <c r="R1151" s="12"/>
      <c r="S1151" s="12"/>
      <c r="T1151" s="12"/>
      <c r="U1151" s="12"/>
      <c r="V1151" s="12"/>
      <c r="W1151" s="12"/>
    </row>
    <row r="1152" spans="1:23">
      <c r="A1152" s="54" t="s">
        <v>2874</v>
      </c>
      <c r="B1152" s="267">
        <v>3.6085017513920099E-3</v>
      </c>
      <c r="C1152" s="268">
        <v>2.7118920933435499E-3</v>
      </c>
      <c r="D1152" s="268">
        <v>3.8901671014723001E-3</v>
      </c>
      <c r="E1152" s="268">
        <v>3.8827150146900401E-3</v>
      </c>
      <c r="F1152" s="268">
        <v>1.14840658787963E-2</v>
      </c>
      <c r="G1152" s="268">
        <v>3.5858202057072299E-3</v>
      </c>
      <c r="H1152" s="265">
        <v>1.65985126446173E-3</v>
      </c>
      <c r="I1152" s="265">
        <v>2.2353094732810298E-3</v>
      </c>
      <c r="J1152" s="266">
        <v>1.6730875255937801E-3</v>
      </c>
      <c r="L1152" s="12"/>
      <c r="M1152" s="12"/>
      <c r="N1152" s="12"/>
      <c r="O1152" s="12"/>
      <c r="P1152" s="12"/>
      <c r="Q1152" s="12"/>
      <c r="R1152" s="12"/>
      <c r="S1152" s="12"/>
      <c r="T1152" s="12"/>
      <c r="U1152" s="12"/>
      <c r="V1152" s="12"/>
      <c r="W1152" s="12"/>
    </row>
    <row r="1153" spans="1:23">
      <c r="A1153" s="54" t="s">
        <v>2875</v>
      </c>
      <c r="B1153" s="267">
        <v>3.5574520561319398E-3</v>
      </c>
      <c r="C1153" s="268">
        <v>2.7380558153780299E-3</v>
      </c>
      <c r="D1153" s="268">
        <v>3.46126409087267E-3</v>
      </c>
      <c r="E1153" s="268">
        <v>3.6301088668816098E-3</v>
      </c>
      <c r="F1153" s="268">
        <v>9.9215079574949301E-3</v>
      </c>
      <c r="G1153" s="268">
        <v>3.4847136152304499E-3</v>
      </c>
      <c r="H1153" s="265">
        <v>1.55613063869699E-3</v>
      </c>
      <c r="I1153" s="265">
        <v>2.12578580580202E-3</v>
      </c>
      <c r="J1153" s="266">
        <v>1.5633075958617099E-3</v>
      </c>
      <c r="L1153" s="12"/>
      <c r="M1153" s="12"/>
      <c r="N1153" s="12"/>
      <c r="O1153" s="12"/>
      <c r="P1153" s="12"/>
      <c r="Q1153" s="12"/>
      <c r="R1153" s="12"/>
      <c r="S1153" s="12"/>
      <c r="T1153" s="12"/>
      <c r="U1153" s="12"/>
      <c r="V1153" s="12"/>
      <c r="W1153" s="12"/>
    </row>
    <row r="1154" spans="1:23">
      <c r="A1154" s="54" t="s">
        <v>2876</v>
      </c>
      <c r="B1154" s="267">
        <v>3.7082049050040102E-3</v>
      </c>
      <c r="C1154" s="268">
        <v>2.9179267960789202E-3</v>
      </c>
      <c r="D1154" s="268">
        <v>3.7632671748837302E-3</v>
      </c>
      <c r="E1154" s="268">
        <v>3.8922725257161902E-3</v>
      </c>
      <c r="F1154" s="268">
        <v>9.1124721114540005E-3</v>
      </c>
      <c r="G1154" s="268">
        <v>3.5086227993481002E-3</v>
      </c>
      <c r="H1154" s="265">
        <v>1.7589388205149401E-3</v>
      </c>
      <c r="I1154" s="265">
        <v>2.39519324099803E-3</v>
      </c>
      <c r="J1154" s="266">
        <v>1.76947275729174E-3</v>
      </c>
      <c r="L1154" s="12"/>
      <c r="M1154" s="12"/>
      <c r="N1154" s="12"/>
      <c r="O1154" s="12"/>
      <c r="P1154" s="12"/>
      <c r="Q1154" s="12"/>
      <c r="R1154" s="12"/>
      <c r="S1154" s="12"/>
      <c r="T1154" s="12"/>
      <c r="U1154" s="12"/>
      <c r="V1154" s="12"/>
      <c r="W1154" s="12"/>
    </row>
    <row r="1155" spans="1:23">
      <c r="A1155" s="54" t="s">
        <v>2913</v>
      </c>
      <c r="B1155" s="267">
        <v>3.69450624811178E-3</v>
      </c>
      <c r="C1155" s="268">
        <v>2.7682337351183899E-3</v>
      </c>
      <c r="D1155" s="268">
        <v>3.41097519774541E-3</v>
      </c>
      <c r="E1155" s="268">
        <v>3.6456799744541599E-3</v>
      </c>
      <c r="F1155" s="268">
        <v>7.9693473100091797E-3</v>
      </c>
      <c r="G1155" s="268">
        <v>3.41753796345921E-3</v>
      </c>
      <c r="H1155" s="265">
        <v>2.0848801782472099E-3</v>
      </c>
      <c r="I1155" s="265">
        <v>2.3234770692831599E-3</v>
      </c>
      <c r="J1155" s="266">
        <v>2.0932494666535302E-3</v>
      </c>
      <c r="L1155" s="12"/>
      <c r="M1155" s="12"/>
      <c r="N1155" s="12"/>
      <c r="O1155" s="12"/>
      <c r="P1155" s="12"/>
      <c r="Q1155" s="12"/>
      <c r="R1155" s="12"/>
      <c r="S1155" s="12"/>
      <c r="T1155" s="12"/>
      <c r="U1155" s="12"/>
      <c r="V1155" s="12"/>
      <c r="W1155" s="12"/>
    </row>
    <row r="1156" spans="1:23">
      <c r="A1156" s="54" t="s">
        <v>2931</v>
      </c>
      <c r="B1156" s="267">
        <v>3.6092247022326898E-3</v>
      </c>
      <c r="C1156" s="268">
        <v>2.70402549412059E-3</v>
      </c>
      <c r="D1156" s="268">
        <v>3.1603086249133499E-3</v>
      </c>
      <c r="E1156" s="268">
        <v>3.41990216060246E-3</v>
      </c>
      <c r="F1156" s="268">
        <v>7.4818388200491399E-3</v>
      </c>
      <c r="G1156" s="268">
        <v>3.3469842734417301E-3</v>
      </c>
      <c r="H1156" s="265">
        <v>1.8607075945253401E-3</v>
      </c>
      <c r="I1156" s="265">
        <v>2.1332227534002898E-3</v>
      </c>
      <c r="J1156" s="266">
        <v>1.86496808310318E-3</v>
      </c>
      <c r="L1156" s="12"/>
      <c r="M1156" s="12"/>
      <c r="N1156" s="12"/>
      <c r="O1156" s="12"/>
      <c r="P1156" s="12"/>
      <c r="Q1156" s="12"/>
      <c r="R1156" s="12"/>
      <c r="S1156" s="12"/>
      <c r="T1156" s="12"/>
      <c r="U1156" s="12"/>
      <c r="V1156" s="12"/>
      <c r="W1156" s="12"/>
    </row>
    <row r="1157" spans="1:23">
      <c r="A1157" s="54" t="s">
        <v>2932</v>
      </c>
      <c r="B1157" s="267">
        <v>3.81630730795728E-3</v>
      </c>
      <c r="C1157" s="268">
        <v>3.0612754993948601E-3</v>
      </c>
      <c r="D1157" s="268">
        <v>4.6394548618569897E-3</v>
      </c>
      <c r="E1157" s="268">
        <v>4.4158938396089403E-3</v>
      </c>
      <c r="F1157" s="268">
        <v>9.2722876143359299E-3</v>
      </c>
      <c r="G1157" s="268">
        <v>3.5217330518826301E-3</v>
      </c>
      <c r="H1157" s="265">
        <v>1.83161258753109E-3</v>
      </c>
      <c r="I1157" s="265">
        <v>2.79297169417349E-3</v>
      </c>
      <c r="J1157" s="266">
        <v>1.8332504829858801E-3</v>
      </c>
      <c r="L1157" s="12"/>
      <c r="M1157" s="12"/>
      <c r="N1157" s="12"/>
      <c r="O1157" s="12"/>
      <c r="P1157" s="12"/>
      <c r="Q1157" s="12"/>
      <c r="R1157" s="12"/>
      <c r="S1157" s="12"/>
      <c r="T1157" s="12"/>
      <c r="U1157" s="12"/>
      <c r="V1157" s="12"/>
      <c r="W1157" s="12"/>
    </row>
    <row r="1158" spans="1:23">
      <c r="A1158" s="54" t="s">
        <v>2943</v>
      </c>
      <c r="B1158" s="267">
        <v>4.2182121441407903E-3</v>
      </c>
      <c r="C1158" s="268">
        <v>4.0425801841490697E-3</v>
      </c>
      <c r="D1158" s="268">
        <v>6.2214274363711197E-3</v>
      </c>
      <c r="E1158" s="268">
        <v>4.8924736617311703E-3</v>
      </c>
      <c r="F1158" s="268">
        <v>1.1832038503510899E-2</v>
      </c>
      <c r="G1158" s="268">
        <v>3.6022398860047402E-3</v>
      </c>
      <c r="H1158" s="265">
        <v>2.0792482290931799E-3</v>
      </c>
      <c r="I1158" s="265">
        <v>2.65851425078904E-3</v>
      </c>
      <c r="J1158" s="266">
        <v>2.08503885705667E-3</v>
      </c>
      <c r="L1158" s="12"/>
      <c r="M1158" s="12"/>
      <c r="N1158" s="12"/>
      <c r="O1158" s="12"/>
      <c r="P1158" s="12"/>
      <c r="Q1158" s="12"/>
      <c r="R1158" s="12"/>
      <c r="S1158" s="12"/>
      <c r="T1158" s="12"/>
      <c r="U1158" s="12"/>
      <c r="V1158" s="12"/>
      <c r="W1158" s="12"/>
    </row>
    <row r="1159" spans="1:23">
      <c r="A1159" s="54" t="s">
        <v>2982</v>
      </c>
      <c r="B1159" s="267">
        <v>4.3636439989269598E-3</v>
      </c>
      <c r="C1159" s="268">
        <v>4.0010643600576004E-3</v>
      </c>
      <c r="D1159" s="268">
        <v>6.20558627253437E-3</v>
      </c>
      <c r="E1159" s="268">
        <v>4.6345864290601099E-3</v>
      </c>
      <c r="F1159" s="268">
        <v>9.9633297560126795E-3</v>
      </c>
      <c r="G1159" s="268">
        <v>3.6201374090155999E-3</v>
      </c>
      <c r="H1159" s="265">
        <v>1.9951513189556801E-3</v>
      </c>
      <c r="I1159" s="265">
        <v>2.5537344367857402E-3</v>
      </c>
      <c r="J1159" s="266">
        <v>2.0013937020897702E-3</v>
      </c>
      <c r="L1159" s="12"/>
      <c r="M1159" s="12"/>
      <c r="N1159" s="12"/>
      <c r="O1159" s="12"/>
      <c r="P1159" s="12"/>
      <c r="Q1159" s="12"/>
      <c r="R1159" s="12"/>
      <c r="S1159" s="12"/>
      <c r="T1159" s="12"/>
      <c r="U1159" s="12"/>
      <c r="V1159" s="12"/>
      <c r="W1159" s="12"/>
    </row>
    <row r="1160" spans="1:23">
      <c r="A1160" s="54" t="s">
        <v>2983</v>
      </c>
      <c r="B1160" s="267">
        <v>4.2328704776264901E-3</v>
      </c>
      <c r="C1160" s="268">
        <v>3.9602310118286299E-3</v>
      </c>
      <c r="D1160" s="268">
        <v>5.3994610481139698E-3</v>
      </c>
      <c r="E1160" s="268">
        <v>4.6836369260121399E-3</v>
      </c>
      <c r="F1160" s="268">
        <v>8.4240981268430392E-3</v>
      </c>
      <c r="G1160" s="268">
        <v>3.6538812271468702E-3</v>
      </c>
      <c r="H1160" s="265">
        <v>2.0268947326370201E-3</v>
      </c>
      <c r="I1160" s="265">
        <v>3.2753066417136999E-3</v>
      </c>
      <c r="J1160" s="266">
        <v>2.0298352358943798E-3</v>
      </c>
      <c r="L1160" s="12"/>
      <c r="M1160" s="12"/>
      <c r="N1160" s="12"/>
      <c r="O1160" s="12"/>
      <c r="P1160" s="12"/>
      <c r="Q1160" s="12"/>
      <c r="R1160" s="12"/>
      <c r="S1160" s="12"/>
      <c r="T1160" s="12"/>
      <c r="U1160" s="12"/>
      <c r="V1160" s="12"/>
      <c r="W1160" s="12"/>
    </row>
    <row r="1161" spans="1:23">
      <c r="A1161" s="54" t="s">
        <v>3013</v>
      </c>
      <c r="B1161" s="267">
        <v>4.6668922566043703E-3</v>
      </c>
      <c r="C1161" s="268">
        <v>4.0186709914499597E-3</v>
      </c>
      <c r="D1161" s="268">
        <v>6.5807887291328302E-3</v>
      </c>
      <c r="E1161" s="268">
        <v>5.72743260803009E-3</v>
      </c>
      <c r="F1161" s="268">
        <v>1.0907404145420799E-2</v>
      </c>
      <c r="G1161" s="268">
        <v>4.5641909551204897E-3</v>
      </c>
      <c r="H1161" s="265">
        <v>2.2766368636197099E-3</v>
      </c>
      <c r="I1161" s="265">
        <v>3.1893885617907901E-3</v>
      </c>
      <c r="J1161" s="266">
        <v>2.28563089133741E-3</v>
      </c>
      <c r="L1161" s="12"/>
      <c r="M1161" s="12"/>
      <c r="N1161" s="12"/>
      <c r="O1161" s="12"/>
      <c r="P1161" s="12"/>
      <c r="Q1161" s="12"/>
      <c r="R1161" s="12"/>
      <c r="S1161" s="12"/>
      <c r="T1161" s="12"/>
      <c r="U1161" s="12"/>
      <c r="V1161" s="12"/>
      <c r="W1161" s="12"/>
    </row>
    <row r="1162" spans="1:23">
      <c r="A1162" s="54" t="s">
        <v>3014</v>
      </c>
      <c r="B1162" s="267">
        <v>4.4039232841583103E-3</v>
      </c>
      <c r="C1162" s="268">
        <v>3.7792129117404901E-3</v>
      </c>
      <c r="D1162" s="268">
        <v>5.6868438872531499E-3</v>
      </c>
      <c r="E1162" s="268">
        <v>5.2881085853996104E-3</v>
      </c>
      <c r="F1162" s="268">
        <v>9.5972452002371002E-3</v>
      </c>
      <c r="G1162" s="268">
        <v>4.4506872837291201E-3</v>
      </c>
      <c r="H1162" s="265">
        <v>1.9892155646619898E-3</v>
      </c>
      <c r="I1162" s="265">
        <v>2.9600974763078899E-3</v>
      </c>
      <c r="J1162" s="266">
        <v>1.9948655823345501E-3</v>
      </c>
      <c r="L1162" s="12"/>
      <c r="M1162" s="12"/>
      <c r="N1162" s="12"/>
      <c r="O1162" s="12"/>
      <c r="P1162" s="12"/>
      <c r="Q1162" s="12"/>
      <c r="R1162" s="12"/>
      <c r="S1162" s="12"/>
      <c r="T1162" s="12"/>
      <c r="U1162" s="12"/>
      <c r="V1162" s="12"/>
      <c r="W1162" s="12"/>
    </row>
    <row r="1163" spans="1:23">
      <c r="A1163" s="54" t="s">
        <v>3015</v>
      </c>
      <c r="B1163" s="256">
        <v>4.1900984789972704E-3</v>
      </c>
      <c r="C1163" s="257">
        <v>3.5722200782062601E-3</v>
      </c>
      <c r="D1163" s="257">
        <v>4.9512590283132601E-3</v>
      </c>
      <c r="E1163" s="257">
        <v>4.8990151120595401E-3</v>
      </c>
      <c r="F1163" s="257">
        <v>8.0174763885489993E-3</v>
      </c>
      <c r="G1163" s="257">
        <v>4.2688308532737801E-3</v>
      </c>
      <c r="H1163" s="258">
        <v>2.66035896159964E-3</v>
      </c>
      <c r="I1163" s="258">
        <v>2.9993757998136501E-3</v>
      </c>
      <c r="J1163" s="259">
        <v>2.68002373746303E-3</v>
      </c>
      <c r="L1163" s="12"/>
      <c r="M1163" s="12"/>
      <c r="N1163" s="12"/>
      <c r="O1163" s="12"/>
      <c r="P1163" s="12"/>
      <c r="Q1163" s="12"/>
      <c r="R1163" s="12"/>
      <c r="S1163" s="12"/>
      <c r="T1163" s="12"/>
      <c r="U1163" s="12"/>
      <c r="V1163" s="12"/>
      <c r="W1163" s="12"/>
    </row>
    <row r="1164" spans="1:23">
      <c r="A1164" s="54" t="s">
        <v>3039</v>
      </c>
      <c r="B1164" s="256">
        <v>4.1320453352991799E-3</v>
      </c>
      <c r="C1164" s="257">
        <v>3.3642450997987202E-3</v>
      </c>
      <c r="D1164" s="257">
        <v>4.7958381855385604E-3</v>
      </c>
      <c r="E1164" s="257">
        <v>5.5780385465253601E-3</v>
      </c>
      <c r="F1164" s="257">
        <v>7.3034262240546299E-3</v>
      </c>
      <c r="G1164" s="257">
        <v>4.1762033166197502E-3</v>
      </c>
      <c r="H1164" s="258">
        <v>3.1701911177796E-3</v>
      </c>
      <c r="I1164" s="258">
        <v>2.90037598128073E-3</v>
      </c>
      <c r="J1164" s="259">
        <v>3.1958011892622398E-3</v>
      </c>
      <c r="L1164" s="12"/>
      <c r="M1164" s="12"/>
      <c r="N1164" s="12"/>
      <c r="O1164" s="12"/>
      <c r="P1164" s="12"/>
      <c r="Q1164" s="12"/>
      <c r="R1164" s="12"/>
      <c r="S1164" s="12"/>
      <c r="T1164" s="12"/>
      <c r="U1164" s="12"/>
      <c r="V1164" s="12"/>
      <c r="W1164" s="12"/>
    </row>
    <row r="1165" spans="1:23">
      <c r="A1165" s="54" t="s">
        <v>3040</v>
      </c>
      <c r="B1165" s="269">
        <v>4.0598232028392399E-3</v>
      </c>
      <c r="C1165" s="260">
        <v>3.2973753263564999E-3</v>
      </c>
      <c r="D1165" s="260">
        <v>4.29824327399983E-3</v>
      </c>
      <c r="E1165" s="260">
        <v>5.4083473140757099E-3</v>
      </c>
      <c r="F1165" s="260">
        <v>6.9748173524461898E-3</v>
      </c>
      <c r="G1165" s="260">
        <v>4.0435651656092302E-3</v>
      </c>
      <c r="H1165" s="260">
        <v>3.0911897641926599E-3</v>
      </c>
      <c r="I1165" s="260">
        <v>2.58319604381434E-3</v>
      </c>
      <c r="J1165" s="270">
        <v>3.1162907084225102E-3</v>
      </c>
      <c r="L1165" s="12"/>
      <c r="M1165" s="12"/>
      <c r="N1165" s="12"/>
      <c r="O1165" s="12"/>
      <c r="P1165" s="12"/>
      <c r="Q1165" s="12"/>
      <c r="R1165" s="12"/>
      <c r="S1165" s="12"/>
      <c r="T1165" s="12"/>
      <c r="U1165" s="12"/>
      <c r="V1165" s="12"/>
      <c r="W1165" s="12"/>
    </row>
    <row r="1166" spans="1:23">
      <c r="A1166" s="54" t="s">
        <v>3041</v>
      </c>
      <c r="B1166" s="276">
        <v>4.0825629367603304E-3</v>
      </c>
      <c r="C1166" s="276">
        <v>3.9470658047789202E-3</v>
      </c>
      <c r="D1166" s="276">
        <v>5.0228993752768E-3</v>
      </c>
      <c r="E1166" s="276">
        <v>7.1850701055726496E-3</v>
      </c>
      <c r="F1166" s="276">
        <v>8.6581062482938408E-3</v>
      </c>
      <c r="G1166" s="276">
        <v>4.4113813140022303E-3</v>
      </c>
      <c r="H1166" s="276">
        <v>4.0843863516413E-3</v>
      </c>
      <c r="I1166" s="276">
        <v>3.8926540309324898E-3</v>
      </c>
      <c r="J1166" s="276">
        <v>4.1235438585910502E-3</v>
      </c>
      <c r="L1166" s="12"/>
      <c r="M1166" s="12"/>
      <c r="N1166" s="12"/>
      <c r="O1166" s="12"/>
      <c r="P1166" s="12"/>
      <c r="Q1166" s="12"/>
      <c r="R1166" s="12"/>
      <c r="S1166" s="12"/>
      <c r="T1166" s="12"/>
      <c r="U1166" s="12"/>
      <c r="V1166" s="12"/>
      <c r="W1166" s="12"/>
    </row>
    <row r="1167" spans="1:23">
      <c r="A1167" s="54" t="s">
        <v>3059</v>
      </c>
      <c r="B1167" s="276">
        <v>4.78697222916396E-3</v>
      </c>
      <c r="C1167" s="276">
        <v>4.06013908275615E-3</v>
      </c>
      <c r="D1167" s="276">
        <v>7.0997083394715201E-3</v>
      </c>
      <c r="E1167" s="276">
        <v>6.7030769859734397E-3</v>
      </c>
      <c r="F1167" s="276">
        <v>9.74856426903584E-3</v>
      </c>
      <c r="G1167" s="276">
        <v>6.0963587645133203E-3</v>
      </c>
      <c r="H1167" s="276">
        <v>4.1724718657665198E-3</v>
      </c>
      <c r="I1167" s="276">
        <v>3.4509898658304301E-3</v>
      </c>
      <c r="J1167" s="276">
        <v>4.2232815652090997E-3</v>
      </c>
      <c r="L1167" s="12"/>
      <c r="M1167" s="12"/>
      <c r="N1167" s="12"/>
      <c r="O1167" s="12"/>
      <c r="P1167" s="12"/>
      <c r="Q1167" s="12"/>
      <c r="R1167" s="12"/>
      <c r="S1167" s="12"/>
      <c r="T1167" s="12"/>
      <c r="U1167" s="12"/>
      <c r="V1167" s="12"/>
      <c r="W1167" s="12"/>
    </row>
    <row r="1168" spans="1:23">
      <c r="A1168" s="54" t="s">
        <v>3060</v>
      </c>
      <c r="B1168" s="276">
        <v>4.7318552957414496E-3</v>
      </c>
      <c r="C1168" s="276">
        <v>3.7966305085449601E-3</v>
      </c>
      <c r="D1168" s="276">
        <v>6.1580174831941904E-3</v>
      </c>
      <c r="E1168" s="276">
        <v>6.5663235712480903E-3</v>
      </c>
      <c r="F1168" s="276">
        <v>8.2149942398669594E-3</v>
      </c>
      <c r="G1168" s="276">
        <v>5.8562535268385498E-3</v>
      </c>
      <c r="H1168" s="276">
        <v>3.7529121141123799E-3</v>
      </c>
      <c r="I1168" s="276">
        <v>3.4473051514052398E-3</v>
      </c>
      <c r="J1168" s="276">
        <v>3.80572407601746E-3</v>
      </c>
      <c r="L1168" s="12"/>
      <c r="M1168" s="12"/>
      <c r="N1168" s="12"/>
      <c r="O1168" s="12"/>
      <c r="P1168" s="12"/>
      <c r="Q1168" s="12"/>
      <c r="R1168" s="12"/>
      <c r="S1168" s="12"/>
      <c r="T1168" s="12"/>
      <c r="U1168" s="12"/>
      <c r="V1168" s="12"/>
      <c r="W1168" s="12"/>
    </row>
    <row r="1169" spans="1:23">
      <c r="B1169" s="176"/>
      <c r="C1169" s="176"/>
      <c r="D1169" s="176"/>
      <c r="E1169" s="176"/>
      <c r="F1169" s="176"/>
      <c r="G1169" s="176"/>
      <c r="H1169" s="176"/>
      <c r="I1169" s="176"/>
      <c r="J1169" s="176"/>
      <c r="L1169" s="12"/>
      <c r="M1169" s="12"/>
      <c r="N1169" s="12"/>
      <c r="O1169" s="12"/>
      <c r="P1169" s="12"/>
      <c r="Q1169" s="12"/>
      <c r="R1169" s="12"/>
      <c r="S1169" s="12"/>
      <c r="T1169" s="12"/>
      <c r="U1169" s="12"/>
      <c r="V1169" s="12"/>
      <c r="W1169" s="12"/>
    </row>
    <row r="1170" spans="1:23">
      <c r="B1170" s="176"/>
      <c r="C1170" s="176"/>
      <c r="D1170" s="176"/>
      <c r="E1170" s="176"/>
      <c r="F1170" s="176"/>
      <c r="G1170" s="176"/>
      <c r="H1170" s="176"/>
      <c r="I1170" s="176"/>
      <c r="J1170" s="176"/>
      <c r="L1170" s="12"/>
      <c r="M1170" s="12"/>
      <c r="N1170" s="12"/>
      <c r="O1170" s="12"/>
      <c r="P1170" s="12"/>
      <c r="Q1170" s="12"/>
      <c r="R1170" s="12"/>
      <c r="S1170" s="12"/>
      <c r="T1170" s="12"/>
      <c r="U1170" s="12"/>
      <c r="V1170" s="12"/>
      <c r="W1170" s="12"/>
    </row>
    <row r="1172" spans="1:23">
      <c r="A1172" s="54" t="s">
        <v>1325</v>
      </c>
      <c r="B1172" s="58">
        <f t="shared" ref="B1172:J1172" si="0">AVERAGE(B5:B1168)</f>
        <v>3.8423157352194424E-3</v>
      </c>
      <c r="C1172" s="58">
        <f t="shared" si="0"/>
        <v>2.8196435825574083E-3</v>
      </c>
      <c r="D1172" s="58">
        <f t="shared" si="0"/>
        <v>3.3094130072471397E-3</v>
      </c>
      <c r="E1172" s="58">
        <f t="shared" si="0"/>
        <v>4.4749907170803602E-3</v>
      </c>
      <c r="F1172" s="58">
        <f t="shared" si="0"/>
        <v>3.3803641617139867E-3</v>
      </c>
      <c r="G1172" s="58">
        <f t="shared" si="0"/>
        <v>4.2040140302268452E-3</v>
      </c>
      <c r="H1172" s="58">
        <f t="shared" si="0"/>
        <v>2.8147181437054828E-3</v>
      </c>
      <c r="I1172" s="58">
        <f t="shared" si="0"/>
        <v>2.9751723660280641E-3</v>
      </c>
      <c r="J1172" s="58">
        <f t="shared" si="0"/>
        <v>2.8636529261192611E-3</v>
      </c>
    </row>
    <row r="1173" spans="1:23">
      <c r="B1173" s="58"/>
      <c r="C1173" s="58"/>
      <c r="D1173" s="58"/>
      <c r="E1173" s="58"/>
      <c r="F1173" s="58"/>
      <c r="G1173" s="58"/>
      <c r="H1173" s="58"/>
      <c r="I1173" s="58"/>
      <c r="J1173" s="58"/>
    </row>
    <row r="1174" spans="1:23">
      <c r="A1174" s="54" t="s">
        <v>1326</v>
      </c>
      <c r="B1174" s="58">
        <f t="shared" ref="B1174:J1174" si="1">B1168</f>
        <v>4.7318552957414496E-3</v>
      </c>
      <c r="C1174" s="58">
        <f t="shared" si="1"/>
        <v>3.7966305085449601E-3</v>
      </c>
      <c r="D1174" s="58">
        <f t="shared" si="1"/>
        <v>6.1580174831941904E-3</v>
      </c>
      <c r="E1174" s="58">
        <f t="shared" si="1"/>
        <v>6.5663235712480903E-3</v>
      </c>
      <c r="F1174" s="58">
        <f t="shared" si="1"/>
        <v>8.2149942398669594E-3</v>
      </c>
      <c r="G1174" s="58">
        <f t="shared" si="1"/>
        <v>5.8562535268385498E-3</v>
      </c>
      <c r="H1174" s="58">
        <f t="shared" si="1"/>
        <v>3.7529121141123799E-3</v>
      </c>
      <c r="I1174" s="58">
        <f t="shared" si="1"/>
        <v>3.4473051514052398E-3</v>
      </c>
      <c r="J1174" s="58">
        <f t="shared" si="1"/>
        <v>3.80572407601746E-3</v>
      </c>
    </row>
    <row r="1175" spans="1:23" ht="16.5" thickBot="1">
      <c r="H1175" s="59"/>
      <c r="I1175" s="59"/>
      <c r="J1175" s="59"/>
    </row>
    <row r="1176" spans="1:23" ht="16.5" thickBot="1">
      <c r="A1176" s="54" t="s">
        <v>128</v>
      </c>
      <c r="B1176" s="56">
        <v>1.8791020000000001</v>
      </c>
      <c r="C1176" s="55">
        <v>4.4374890000000002</v>
      </c>
      <c r="D1176" s="56">
        <v>1.9252670000000001</v>
      </c>
      <c r="E1176" s="56">
        <v>2.1972230000000001</v>
      </c>
      <c r="F1176" s="56">
        <v>1.8982349999999999</v>
      </c>
      <c r="G1176" s="94">
        <v>1.5887389999999999</v>
      </c>
      <c r="H1176" s="55">
        <v>3.0661700000000001</v>
      </c>
      <c r="I1176" s="56">
        <v>1.519771</v>
      </c>
      <c r="J1176" s="57">
        <v>2.720758</v>
      </c>
    </row>
    <row r="1177" spans="1:23">
      <c r="H1177" s="60"/>
      <c r="I1177" s="58"/>
      <c r="J1177" s="60"/>
    </row>
    <row r="1178" spans="1:23">
      <c r="A1178" s="54" t="s">
        <v>1327</v>
      </c>
      <c r="B1178" s="60"/>
      <c r="C1178" s="60"/>
      <c r="D1178" s="60"/>
      <c r="E1178" s="60"/>
      <c r="F1178" s="60"/>
      <c r="G1178" s="60"/>
      <c r="H1178" s="58">
        <f>(1+(H1176*H1172))^12-1</f>
        <v>0.1086249941850308</v>
      </c>
      <c r="I1178" s="58">
        <f>(1+(I1176*I1172))^12-1</f>
        <v>5.5628863564424424E-2</v>
      </c>
      <c r="J1178" s="58">
        <f>(1+(J1176*J1172))^12-1</f>
        <v>9.7608073355892389E-2</v>
      </c>
    </row>
    <row r="1180" spans="1:23">
      <c r="A1180" s="54" t="s">
        <v>1328</v>
      </c>
      <c r="B1180" s="60"/>
      <c r="C1180" s="60"/>
      <c r="D1180" s="60"/>
      <c r="E1180" s="60"/>
      <c r="F1180" s="60"/>
      <c r="G1180" s="60"/>
      <c r="H1180" s="60">
        <f>(1+(H1176*H1174))^12-1</f>
        <v>0.14716807925997766</v>
      </c>
      <c r="I1180" s="60">
        <f t="shared" ref="I1180:J1180" si="2">(1+(I1176*I1174))^12-1</f>
        <v>6.471297502367257E-2</v>
      </c>
      <c r="J1180" s="60">
        <f t="shared" si="2"/>
        <v>0.13157964080511197</v>
      </c>
    </row>
    <row r="1182" spans="1:23">
      <c r="A1182" s="54" t="s">
        <v>1329</v>
      </c>
      <c r="B1182" s="59"/>
      <c r="C1182" s="59"/>
      <c r="D1182" s="59"/>
      <c r="E1182" s="59"/>
      <c r="F1182" s="59"/>
      <c r="G1182" s="59"/>
      <c r="H1182" s="59">
        <f>AVERAGE(H1178:H1180)</f>
        <v>0.12789653672250423</v>
      </c>
      <c r="I1182" s="59">
        <f>AVERAGE(I1178:I1180)</f>
        <v>6.0170919294048497E-2</v>
      </c>
      <c r="J1182" s="59">
        <f>AVERAGE(J1178:J1180)</f>
        <v>0.11459385708050218</v>
      </c>
    </row>
    <row r="1191" spans="2:10">
      <c r="B1191" s="59"/>
      <c r="C1191" s="59"/>
      <c r="D1191" s="59"/>
      <c r="E1191" s="59"/>
      <c r="F1191" s="59"/>
      <c r="G1191" s="59"/>
      <c r="H1191" s="59"/>
      <c r="I1191" s="59"/>
      <c r="J1191" s="59"/>
    </row>
    <row r="1192" spans="2:10">
      <c r="B1192" s="59"/>
      <c r="C1192" s="59"/>
      <c r="D1192" s="59"/>
      <c r="E1192" s="59"/>
      <c r="F1192" s="59"/>
      <c r="G1192" s="59"/>
      <c r="H1192" s="59"/>
      <c r="I1192" s="59"/>
      <c r="J1192" s="59"/>
    </row>
  </sheetData>
  <phoneticPr fontId="11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92D050"/>
    <pageSetUpPr fitToPage="1"/>
  </sheetPr>
  <dimension ref="A1:T63"/>
  <sheetViews>
    <sheetView view="pageBreakPreview" zoomScale="70" zoomScaleNormal="100" zoomScaleSheetLayoutView="70" workbookViewId="0">
      <selection sqref="A1:Q1"/>
    </sheetView>
  </sheetViews>
  <sheetFormatPr defaultColWidth="8.85546875" defaultRowHeight="15.75"/>
  <cols>
    <col min="1" max="1" width="8.85546875" style="3"/>
    <col min="2" max="2" width="10.28515625" style="3" bestFit="1" customWidth="1"/>
    <col min="3" max="16" width="8.85546875" style="3"/>
    <col min="17" max="17" width="3.85546875" style="3" customWidth="1"/>
    <col min="18" max="16384" width="8.85546875" style="3"/>
  </cols>
  <sheetData>
    <row r="1" spans="1:17">
      <c r="A1" s="425" t="str">
        <f>Input!G28</f>
        <v>Bluegrass Water (KY) Utility Operating Company, Inc.</v>
      </c>
      <c r="B1" s="425"/>
      <c r="C1" s="425"/>
      <c r="D1" s="425"/>
      <c r="E1" s="425"/>
      <c r="F1" s="425"/>
      <c r="G1" s="425"/>
      <c r="H1" s="425"/>
      <c r="I1" s="425"/>
      <c r="J1" s="425"/>
      <c r="K1" s="425"/>
      <c r="L1" s="425"/>
      <c r="M1" s="425"/>
      <c r="N1" s="425"/>
      <c r="O1" s="425"/>
      <c r="P1" s="425"/>
      <c r="Q1" s="425"/>
    </row>
    <row r="2" spans="1:17" ht="15.75" customHeight="1">
      <c r="A2" s="426" t="s">
        <v>2105</v>
      </c>
      <c r="B2" s="426"/>
      <c r="C2" s="426"/>
      <c r="D2" s="426"/>
      <c r="E2" s="426"/>
      <c r="F2" s="426"/>
      <c r="G2" s="426"/>
      <c r="H2" s="426"/>
      <c r="I2" s="426"/>
      <c r="J2" s="426"/>
      <c r="K2" s="426"/>
      <c r="L2" s="426"/>
      <c r="M2" s="426"/>
      <c r="N2" s="426"/>
      <c r="O2" s="426"/>
      <c r="P2" s="426"/>
      <c r="Q2" s="426"/>
    </row>
    <row r="4" spans="1:17">
      <c r="A4" s="6" t="s">
        <v>92</v>
      </c>
    </row>
    <row r="5" spans="1:17">
      <c r="A5" s="191" t="s">
        <v>93</v>
      </c>
      <c r="B5" s="3" t="s">
        <v>3145</v>
      </c>
    </row>
    <row r="6" spans="1:17">
      <c r="A6" s="6"/>
    </row>
    <row r="7" spans="1:17">
      <c r="A7" s="6"/>
    </row>
    <row r="8" spans="1:17" ht="33.75" customHeight="1">
      <c r="A8" s="191" t="s">
        <v>94</v>
      </c>
      <c r="B8" s="427" t="s">
        <v>3106</v>
      </c>
      <c r="C8" s="427"/>
      <c r="D8" s="427"/>
      <c r="E8" s="427"/>
      <c r="F8" s="427"/>
      <c r="G8" s="427"/>
      <c r="H8" s="427"/>
      <c r="I8" s="427"/>
      <c r="J8" s="427"/>
      <c r="K8" s="427"/>
      <c r="L8" s="427"/>
      <c r="M8" s="427"/>
      <c r="N8" s="427"/>
      <c r="O8" s="427"/>
      <c r="P8" s="427"/>
      <c r="Q8" s="427"/>
    </row>
    <row r="10" spans="1:17">
      <c r="B10" s="3" t="str">
        <f>CONCATENATE("Measure 1: Kroll Arithmetic Mean MRP ",MID(Input!E20,FIND("(",Input!E20),11))</f>
        <v>Measure 1: Kroll Arithmetic Mean MRP (1926-2021)</v>
      </c>
    </row>
    <row r="12" spans="1:17">
      <c r="B12" s="3" t="str">
        <f>CONCATENATE("Arithmetic Mean Monthly Returns for Large Stocks ",MID(Input!E20,FIND("1",Input!E20),9),":")</f>
        <v>Arithmetic Mean Monthly Returns for Large Stocks 1926-2021:</v>
      </c>
      <c r="P12" s="8">
        <f>'MRP WP1'!H51</f>
        <v>12.37</v>
      </c>
      <c r="Q12" s="3" t="s">
        <v>18</v>
      </c>
    </row>
    <row r="13" spans="1:17">
      <c r="B13" s="3" t="s">
        <v>1258</v>
      </c>
      <c r="P13" s="9">
        <f>'MRP WP1'!H53</f>
        <v>5.0199999999999996</v>
      </c>
    </row>
    <row r="14" spans="1:17" ht="16.5" thickBot="1">
      <c r="B14" s="3" t="s">
        <v>3104</v>
      </c>
      <c r="P14" s="11">
        <f>P12-P13</f>
        <v>7.35</v>
      </c>
      <c r="Q14" s="3" t="s">
        <v>18</v>
      </c>
    </row>
    <row r="15" spans="1:17" ht="16.5" thickTop="1"/>
    <row r="16" spans="1:17">
      <c r="B16" s="3" t="s">
        <v>3107</v>
      </c>
      <c r="Q16" s="8"/>
    </row>
    <row r="17" spans="2:20" ht="16.5" thickBot="1">
      <c r="B17" s="3" t="s">
        <v>2984</v>
      </c>
      <c r="P17" s="10">
        <f>'MRP ERP WP'!AA42*100</f>
        <v>8.7068916532172782</v>
      </c>
      <c r="Q17" s="3" t="s">
        <v>18</v>
      </c>
    </row>
    <row r="18" spans="2:20" ht="16.5" thickTop="1">
      <c r="T18" s="8"/>
    </row>
    <row r="19" spans="2:20">
      <c r="B19" s="3" t="s">
        <v>3103</v>
      </c>
    </row>
    <row r="20" spans="2:20" ht="16.5" thickBot="1">
      <c r="B20" s="3" t="str">
        <f>CONCATENATE("(January 1926 - ",Input!G25,")")</f>
        <v>(January 1926 - December 2022)</v>
      </c>
      <c r="P20" s="11">
        <f>'MRP WP1'!H48</f>
        <v>10.862499418503081</v>
      </c>
      <c r="Q20" s="3" t="s">
        <v>18</v>
      </c>
    </row>
    <row r="21" spans="2:20" ht="16.5" thickTop="1"/>
    <row r="22" spans="2:20">
      <c r="B22" s="3" t="str">
        <f>CONCATENATE("Measure 4: Value Line Projected MRP (Thirteen weeks ending ",TEXT('MRP WP1'!B7,"mmmm dd, yyyy)"))</f>
        <v>Measure 4: Value Line Projected MRP (Thirteen weeks ending January 13, 2023)</v>
      </c>
    </row>
    <row r="24" spans="2:20">
      <c r="B24" s="3" t="s">
        <v>2132</v>
      </c>
      <c r="P24" s="4">
        <f>'MRP WP1'!M22*100</f>
        <v>16.060000000000002</v>
      </c>
      <c r="Q24" s="3" t="s">
        <v>18</v>
      </c>
    </row>
    <row r="25" spans="2:20">
      <c r="B25" s="3" t="s">
        <v>2129</v>
      </c>
      <c r="P25" s="9">
        <f>'MRP WP1'!F37</f>
        <v>3.91</v>
      </c>
    </row>
    <row r="26" spans="2:20" ht="16.5" thickBot="1">
      <c r="B26" s="3" t="s">
        <v>1257</v>
      </c>
      <c r="P26" s="10">
        <f>P24-P25</f>
        <v>12.150000000000002</v>
      </c>
      <c r="Q26" s="3" t="s">
        <v>18</v>
      </c>
    </row>
    <row r="27" spans="2:20" ht="16.5" thickTop="1">
      <c r="C27" s="3" t="s">
        <v>2131</v>
      </c>
      <c r="P27" s="5"/>
    </row>
    <row r="28" spans="2:20">
      <c r="P28" s="5"/>
    </row>
    <row r="29" spans="2:20">
      <c r="B29" s="3" t="s">
        <v>2133</v>
      </c>
      <c r="P29" s="5"/>
    </row>
    <row r="30" spans="2:20">
      <c r="P30" s="5"/>
    </row>
    <row r="31" spans="2:20">
      <c r="B31" s="3" t="s">
        <v>1259</v>
      </c>
      <c r="P31" s="5">
        <f>'MRP WP3'!H504*100</f>
        <v>15.522477646980255</v>
      </c>
      <c r="Q31" s="3" t="s">
        <v>18</v>
      </c>
    </row>
    <row r="32" spans="2:20">
      <c r="B32" s="3" t="s">
        <v>2129</v>
      </c>
      <c r="P32" s="13">
        <f>P55</f>
        <v>3.91</v>
      </c>
    </row>
    <row r="33" spans="1:17" ht="16.5" thickBot="1">
      <c r="B33" s="3" t="s">
        <v>2130</v>
      </c>
      <c r="P33" s="11">
        <f>IFERROR(P31-P32,"NA")</f>
        <v>11.612477646980254</v>
      </c>
      <c r="Q33" s="3" t="s">
        <v>18</v>
      </c>
    </row>
    <row r="34" spans="1:17" ht="16.5" thickTop="1">
      <c r="P34" s="5"/>
    </row>
    <row r="35" spans="1:17">
      <c r="B35" s="3" t="s">
        <v>2128</v>
      </c>
    </row>
    <row r="37" spans="1:17">
      <c r="B37" s="3" t="s">
        <v>1259</v>
      </c>
      <c r="P37" s="4">
        <f>'MRP WP2'!Q504*100</f>
        <v>11.225495542080727</v>
      </c>
      <c r="Q37" s="3" t="s">
        <v>18</v>
      </c>
    </row>
    <row r="38" spans="1:17">
      <c r="B38" s="3" t="s">
        <v>2129</v>
      </c>
      <c r="P38" s="9">
        <f>'MRP WP1'!F37</f>
        <v>3.91</v>
      </c>
    </row>
    <row r="39" spans="1:17" ht="16.5" thickBot="1">
      <c r="N39" s="6" t="s">
        <v>1260</v>
      </c>
      <c r="P39" s="11">
        <f>IFERROR(P37-P38,"NA")</f>
        <v>7.3154955420807273</v>
      </c>
      <c r="Q39" s="3" t="s">
        <v>18</v>
      </c>
    </row>
    <row r="40" spans="1:17" ht="16.5" thickTop="1"/>
    <row r="41" spans="1:17" ht="16.5" thickBot="1">
      <c r="N41" s="6" t="s">
        <v>3108</v>
      </c>
      <c r="P41" s="11">
        <f>AVERAGE(P14,P17,P20,P26,P33,P39)</f>
        <v>9.6662273767968898</v>
      </c>
      <c r="Q41" s="3" t="s">
        <v>18</v>
      </c>
    </row>
    <row r="42" spans="1:17" ht="16.5" thickTop="1">
      <c r="N42" s="6"/>
      <c r="P42" s="8"/>
    </row>
    <row r="43" spans="1:17" ht="16.5" thickBot="1">
      <c r="N43" s="6" t="s">
        <v>3111</v>
      </c>
      <c r="P43" s="11">
        <f>ROUND(AVERAGE(P39,P33,P26,P17,P14),2)</f>
        <v>9.43</v>
      </c>
      <c r="Q43" s="3" t="s">
        <v>18</v>
      </c>
    </row>
    <row r="44" spans="1:17" ht="16.5" thickTop="1"/>
    <row r="45" spans="1:17" ht="48" customHeight="1">
      <c r="A45" s="191" t="s">
        <v>95</v>
      </c>
      <c r="B45" s="427" t="s">
        <v>3117</v>
      </c>
      <c r="C45" s="427"/>
      <c r="D45" s="427"/>
      <c r="E45" s="427"/>
      <c r="F45" s="427"/>
      <c r="G45" s="427"/>
      <c r="H45" s="427"/>
      <c r="I45" s="427"/>
      <c r="J45" s="427"/>
      <c r="K45" s="427"/>
      <c r="L45" s="427"/>
      <c r="M45" s="427"/>
      <c r="N45" s="427"/>
      <c r="O45" s="427"/>
      <c r="P45" s="427"/>
      <c r="Q45" s="427"/>
    </row>
    <row r="46" spans="1:17">
      <c r="A46" s="191"/>
      <c r="B46" s="27"/>
      <c r="C46" s="27"/>
      <c r="D46" s="27"/>
      <c r="E46" s="27"/>
      <c r="F46" s="27"/>
      <c r="G46" s="27"/>
      <c r="H46" s="27"/>
      <c r="I46" s="27"/>
      <c r="J46" s="27"/>
      <c r="K46" s="27"/>
      <c r="L46" s="27"/>
      <c r="M46" s="27"/>
      <c r="N46" s="27"/>
      <c r="O46" s="27"/>
      <c r="P46" s="27"/>
      <c r="Q46" s="27"/>
    </row>
    <row r="47" spans="1:17">
      <c r="L47" s="6" t="str">
        <f>'MRP WP1'!B28</f>
        <v>First Quarter 2023</v>
      </c>
      <c r="P47" s="8">
        <f>'MRP WP1'!F28</f>
        <v>4</v>
      </c>
      <c r="Q47" s="3" t="s">
        <v>18</v>
      </c>
    </row>
    <row r="48" spans="1:17">
      <c r="L48" s="6" t="str">
        <f>'MRP WP1'!B29</f>
        <v>Second Quarter 2023</v>
      </c>
      <c r="P48" s="8">
        <f>'MRP WP1'!F29</f>
        <v>4</v>
      </c>
    </row>
    <row r="49" spans="1:17">
      <c r="L49" s="6" t="str">
        <f>'MRP WP1'!B30</f>
        <v>Third Quarter 2023</v>
      </c>
      <c r="P49" s="8">
        <f>'MRP WP1'!F30</f>
        <v>3.9</v>
      </c>
    </row>
    <row r="50" spans="1:17">
      <c r="L50" s="6" t="str">
        <f>'MRP WP1'!B31</f>
        <v>Fourth Quarter 2023</v>
      </c>
      <c r="P50" s="8">
        <f>'MRP WP1'!F31</f>
        <v>3.9</v>
      </c>
    </row>
    <row r="51" spans="1:17">
      <c r="L51" s="6" t="str">
        <f>'MRP WP1'!B32</f>
        <v>First Quarter 2024</v>
      </c>
      <c r="P51" s="8">
        <f>'MRP WP1'!F32</f>
        <v>3.8</v>
      </c>
    </row>
    <row r="52" spans="1:17">
      <c r="L52" s="6" t="str">
        <f>'MRP WP1'!B33</f>
        <v>Second Quarter 2024</v>
      </c>
      <c r="P52" s="8">
        <f>'MRP WP1'!F33</f>
        <v>3.8</v>
      </c>
    </row>
    <row r="53" spans="1:17">
      <c r="L53" s="6" t="str">
        <f>'MRP WP1'!B34</f>
        <v>2024-2028</v>
      </c>
      <c r="P53" s="8">
        <f>'MRP WP1'!F34</f>
        <v>3.9</v>
      </c>
    </row>
    <row r="54" spans="1:17">
      <c r="L54" s="6" t="str">
        <f>'MRP WP1'!B35</f>
        <v>2029-2033</v>
      </c>
      <c r="P54" s="9">
        <f>'MRP WP1'!F35</f>
        <v>4</v>
      </c>
    </row>
    <row r="55" spans="1:17" ht="16.5" thickBot="1">
      <c r="P55" s="192">
        <f>ROUND(AVERAGE(P47:P54),2)</f>
        <v>3.91</v>
      </c>
      <c r="Q55" s="3" t="s">
        <v>18</v>
      </c>
    </row>
    <row r="56" spans="1:17" ht="16.5" thickTop="1">
      <c r="P56" s="8"/>
    </row>
    <row r="57" spans="1:17">
      <c r="A57" s="7" t="s">
        <v>96</v>
      </c>
      <c r="B57" s="3" t="s">
        <v>1263</v>
      </c>
    </row>
    <row r="59" spans="1:17">
      <c r="A59" s="18" t="s">
        <v>105</v>
      </c>
    </row>
    <row r="60" spans="1:17">
      <c r="B60" s="3" t="s">
        <v>1264</v>
      </c>
    </row>
    <row r="61" spans="1:17">
      <c r="B61" s="3" t="s">
        <v>3146</v>
      </c>
    </row>
    <row r="62" spans="1:17">
      <c r="B62" s="3" t="s">
        <v>3038</v>
      </c>
      <c r="C62" s="19"/>
      <c r="D62" s="19"/>
      <c r="E62" s="19"/>
      <c r="F62" s="19"/>
      <c r="G62" s="19"/>
      <c r="H62" s="19"/>
      <c r="I62" s="19"/>
      <c r="J62" s="19"/>
      <c r="K62" s="19"/>
      <c r="L62" s="19"/>
      <c r="M62" s="19"/>
      <c r="N62" s="19"/>
      <c r="O62" s="19"/>
    </row>
    <row r="63" spans="1:17">
      <c r="B63" s="3" t="s">
        <v>1256</v>
      </c>
    </row>
  </sheetData>
  <mergeCells count="4">
    <mergeCell ref="A1:Q1"/>
    <mergeCell ref="A2:Q2"/>
    <mergeCell ref="B8:Q8"/>
    <mergeCell ref="B45:Q45"/>
  </mergeCells>
  <printOptions horizontalCentered="1"/>
  <pageMargins left="0.7" right="0.7" top="0.75" bottom="0.75" header="0.3" footer="0.3"/>
  <pageSetup scale="61"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F9F51-E55C-4CBE-A09F-391FD16B146D}">
  <sheetPr codeName="Sheet10"/>
  <dimension ref="A1:K1165"/>
  <sheetViews>
    <sheetView zoomScale="90" zoomScaleNormal="90" workbookViewId="0">
      <pane xSplit="1" ySplit="1" topLeftCell="B2" activePane="bottomRight" state="frozen"/>
      <selection activeCell="D1181" sqref="D1181"/>
      <selection pane="topRight" activeCell="D1181" sqref="D1181"/>
      <selection pane="bottomLeft" activeCell="D1181" sqref="D1181"/>
      <selection pane="bottomRight" activeCell="G15" sqref="G15"/>
    </sheetView>
  </sheetViews>
  <sheetFormatPr defaultColWidth="10.28515625" defaultRowHeight="14.25"/>
  <cols>
    <col min="1" max="1" width="14.85546875" style="63" bestFit="1" customWidth="1"/>
    <col min="2" max="2" width="17.28515625" style="401" customWidth="1"/>
    <col min="3" max="3" width="14" style="401" customWidth="1"/>
    <col min="4" max="4" width="14.7109375" style="401" bestFit="1" customWidth="1"/>
    <col min="5" max="6" width="11.85546875" style="401" customWidth="1"/>
    <col min="7" max="7" width="17.140625" style="401" bestFit="1" customWidth="1"/>
    <col min="8" max="8" width="11.85546875" style="401" customWidth="1"/>
    <col min="9" max="11" width="12.140625" style="401" bestFit="1" customWidth="1"/>
    <col min="12" max="16384" width="10.28515625" style="63"/>
  </cols>
  <sheetData>
    <row r="1" spans="1:11" ht="25.5">
      <c r="B1" s="401" t="s">
        <v>1371</v>
      </c>
      <c r="C1" s="401" t="s">
        <v>1370</v>
      </c>
      <c r="D1" s="401" t="s">
        <v>1369</v>
      </c>
      <c r="E1" s="401" t="s">
        <v>1368</v>
      </c>
      <c r="F1" s="401" t="s">
        <v>1367</v>
      </c>
      <c r="G1" s="419" t="s">
        <v>1366</v>
      </c>
      <c r="H1" s="401" t="s">
        <v>1365</v>
      </c>
      <c r="I1" s="401" t="s">
        <v>1364</v>
      </c>
      <c r="J1" s="401" t="s">
        <v>1363</v>
      </c>
      <c r="K1" s="401" t="s">
        <v>1362</v>
      </c>
    </row>
    <row r="2" spans="1:11">
      <c r="A2" s="69">
        <v>9498</v>
      </c>
      <c r="B2" s="70">
        <v>0</v>
      </c>
      <c r="D2" s="401">
        <v>3.0999999999999999E-3</v>
      </c>
    </row>
    <row r="3" spans="1:11">
      <c r="A3" s="69">
        <v>9529</v>
      </c>
      <c r="B3" s="70">
        <v>-3.85E-2</v>
      </c>
      <c r="D3" s="401">
        <v>2.8E-3</v>
      </c>
      <c r="I3" s="401">
        <f t="shared" ref="I3:I66" si="0">B3-D3</f>
        <v>-4.1299999999999996E-2</v>
      </c>
    </row>
    <row r="4" spans="1:11">
      <c r="A4" s="69">
        <v>9557</v>
      </c>
      <c r="B4" s="70">
        <v>-5.7500000000000002E-2</v>
      </c>
      <c r="D4" s="401">
        <v>3.2000000000000002E-3</v>
      </c>
      <c r="I4" s="401">
        <f t="shared" si="0"/>
        <v>-6.0700000000000004E-2</v>
      </c>
    </row>
    <row r="5" spans="1:11">
      <c r="A5" s="69">
        <v>9588</v>
      </c>
      <c r="B5" s="70">
        <v>2.53E-2</v>
      </c>
      <c r="D5" s="401">
        <v>3.0000000000000001E-3</v>
      </c>
      <c r="I5" s="401">
        <f t="shared" si="0"/>
        <v>2.23E-2</v>
      </c>
    </row>
    <row r="6" spans="1:11">
      <c r="A6" s="69">
        <v>9618</v>
      </c>
      <c r="B6" s="70">
        <v>1.7899999999999999E-2</v>
      </c>
      <c r="D6" s="401">
        <v>2.8E-3</v>
      </c>
      <c r="I6" s="401">
        <f t="shared" si="0"/>
        <v>1.5099999999999999E-2</v>
      </c>
    </row>
    <row r="7" spans="1:11">
      <c r="A7" s="69">
        <v>9649</v>
      </c>
      <c r="B7" s="70">
        <v>4.5699999999999998E-2</v>
      </c>
      <c r="D7" s="401">
        <v>3.3E-3</v>
      </c>
      <c r="I7" s="401">
        <f t="shared" si="0"/>
        <v>4.24E-2</v>
      </c>
    </row>
    <row r="8" spans="1:11">
      <c r="A8" s="69">
        <v>9679</v>
      </c>
      <c r="B8" s="70">
        <v>4.7899999999999998E-2</v>
      </c>
      <c r="D8" s="401">
        <v>3.0999999999999999E-3</v>
      </c>
      <c r="I8" s="401">
        <f t="shared" si="0"/>
        <v>4.48E-2</v>
      </c>
    </row>
    <row r="9" spans="1:11">
      <c r="A9" s="69">
        <v>9710</v>
      </c>
      <c r="B9" s="70">
        <v>2.4799999999999999E-2</v>
      </c>
      <c r="D9" s="401">
        <v>3.0999999999999999E-3</v>
      </c>
      <c r="I9" s="401">
        <f t="shared" si="0"/>
        <v>2.1700000000000001E-2</v>
      </c>
    </row>
    <row r="10" spans="1:11">
      <c r="A10" s="69">
        <v>9741</v>
      </c>
      <c r="B10" s="70">
        <v>2.52E-2</v>
      </c>
      <c r="D10" s="401">
        <v>3.0000000000000001E-3</v>
      </c>
      <c r="I10" s="401">
        <f t="shared" si="0"/>
        <v>2.2200000000000001E-2</v>
      </c>
    </row>
    <row r="11" spans="1:11">
      <c r="A11" s="69">
        <v>9771</v>
      </c>
      <c r="B11" s="70">
        <v>-2.8400000000000002E-2</v>
      </c>
      <c r="D11" s="401">
        <v>3.0000000000000001E-3</v>
      </c>
      <c r="I11" s="401">
        <f t="shared" si="0"/>
        <v>-3.1400000000000004E-2</v>
      </c>
    </row>
    <row r="12" spans="1:11">
      <c r="A12" s="69">
        <v>9802</v>
      </c>
      <c r="B12" s="70">
        <v>3.4700000000000002E-2</v>
      </c>
      <c r="D12" s="401">
        <v>3.0999999999999999E-3</v>
      </c>
      <c r="I12" s="401">
        <f t="shared" si="0"/>
        <v>3.1600000000000003E-2</v>
      </c>
    </row>
    <row r="13" spans="1:11">
      <c r="A13" s="69">
        <v>9832</v>
      </c>
      <c r="B13" s="70">
        <v>1.9599999999999999E-2</v>
      </c>
      <c r="D13" s="401">
        <v>3.0000000000000001E-3</v>
      </c>
      <c r="I13" s="401">
        <f t="shared" si="0"/>
        <v>1.66E-2</v>
      </c>
    </row>
    <row r="14" spans="1:11">
      <c r="A14" s="69">
        <v>9863</v>
      </c>
      <c r="B14" s="70">
        <v>-1.9300000000000001E-2</v>
      </c>
      <c r="D14" s="401">
        <v>3.0000000000000001E-3</v>
      </c>
      <c r="I14" s="401">
        <f t="shared" si="0"/>
        <v>-2.23E-2</v>
      </c>
    </row>
    <row r="15" spans="1:11">
      <c r="A15" s="69">
        <v>9894</v>
      </c>
      <c r="B15" s="70">
        <v>5.3699999999999998E-2</v>
      </c>
      <c r="D15" s="401">
        <v>2.7000000000000001E-3</v>
      </c>
      <c r="I15" s="401">
        <f t="shared" si="0"/>
        <v>5.0999999999999997E-2</v>
      </c>
    </row>
    <row r="16" spans="1:11">
      <c r="A16" s="69">
        <v>9922</v>
      </c>
      <c r="B16" s="70">
        <v>8.6999999999999994E-3</v>
      </c>
      <c r="D16" s="401">
        <v>2.8999999999999998E-3</v>
      </c>
      <c r="I16" s="401">
        <f t="shared" si="0"/>
        <v>5.7999999999999996E-3</v>
      </c>
    </row>
    <row r="17" spans="1:11">
      <c r="A17" s="69">
        <v>9953</v>
      </c>
      <c r="B17" s="70">
        <v>2.01E-2</v>
      </c>
      <c r="D17" s="401">
        <v>2.7000000000000001E-3</v>
      </c>
      <c r="I17" s="401">
        <f t="shared" si="0"/>
        <v>1.7399999999999999E-2</v>
      </c>
    </row>
    <row r="18" spans="1:11">
      <c r="A18" s="69">
        <v>9983</v>
      </c>
      <c r="B18" s="70">
        <v>6.0699999999999997E-2</v>
      </c>
      <c r="D18" s="401">
        <v>2.7999999999999995E-3</v>
      </c>
      <c r="I18" s="401">
        <f t="shared" si="0"/>
        <v>5.79E-2</v>
      </c>
    </row>
    <row r="19" spans="1:11">
      <c r="A19" s="69">
        <v>10014</v>
      </c>
      <c r="B19" s="70">
        <v>-6.7000000000000002E-3</v>
      </c>
      <c r="D19" s="401">
        <v>2.7000000000000001E-3</v>
      </c>
      <c r="I19" s="401">
        <f t="shared" si="0"/>
        <v>-9.4000000000000004E-3</v>
      </c>
    </row>
    <row r="20" spans="1:11">
      <c r="A20" s="69">
        <v>10044</v>
      </c>
      <c r="B20" s="70">
        <v>6.7000000000000004E-2</v>
      </c>
      <c r="D20" s="401">
        <v>2.7000000000000001E-3</v>
      </c>
      <c r="I20" s="401">
        <f t="shared" si="0"/>
        <v>6.430000000000001E-2</v>
      </c>
    </row>
    <row r="21" spans="1:11">
      <c r="A21" s="69">
        <v>10075</v>
      </c>
      <c r="B21" s="70">
        <v>5.1499999999999997E-2</v>
      </c>
      <c r="D21" s="401">
        <v>2.8999999999999998E-3</v>
      </c>
      <c r="I21" s="401">
        <f t="shared" si="0"/>
        <v>4.8599999999999997E-2</v>
      </c>
    </row>
    <row r="22" spans="1:11">
      <c r="A22" s="69">
        <v>10106</v>
      </c>
      <c r="B22" s="70">
        <v>4.4999999999999998E-2</v>
      </c>
      <c r="D22" s="401">
        <v>2.7000000000000001E-3</v>
      </c>
      <c r="I22" s="401">
        <f t="shared" si="0"/>
        <v>4.2299999999999997E-2</v>
      </c>
    </row>
    <row r="23" spans="1:11">
      <c r="A23" s="69">
        <v>10136</v>
      </c>
      <c r="B23" s="70">
        <v>-5.0200000000000002E-2</v>
      </c>
      <c r="D23" s="401">
        <v>2.7999999999999995E-3</v>
      </c>
      <c r="I23" s="401">
        <f t="shared" si="0"/>
        <v>-5.2999999999999999E-2</v>
      </c>
    </row>
    <row r="24" spans="1:11">
      <c r="A24" s="69">
        <v>10167</v>
      </c>
      <c r="B24" s="70">
        <v>7.2099999999999997E-2</v>
      </c>
      <c r="D24" s="401">
        <v>2.7000000000000001E-3</v>
      </c>
      <c r="I24" s="401">
        <f t="shared" si="0"/>
        <v>6.9400000000000003E-2</v>
      </c>
    </row>
    <row r="25" spans="1:11">
      <c r="A25" s="69">
        <v>10197</v>
      </c>
      <c r="B25" s="70">
        <v>2.7900000000000001E-2</v>
      </c>
      <c r="D25" s="401">
        <v>2.7000000000000001E-3</v>
      </c>
      <c r="I25" s="401">
        <f t="shared" si="0"/>
        <v>2.52E-2</v>
      </c>
    </row>
    <row r="26" spans="1:11">
      <c r="A26" s="69">
        <v>10228</v>
      </c>
      <c r="B26" s="70">
        <v>-4.0000000000000001E-3</v>
      </c>
      <c r="C26" s="401">
        <v>3.7499999999999999E-2</v>
      </c>
      <c r="D26" s="401">
        <v>2.7000000000000001E-3</v>
      </c>
      <c r="E26" s="401">
        <v>3.7166666666666663E-3</v>
      </c>
      <c r="F26" s="65">
        <v>3.8416666666666673E-3</v>
      </c>
      <c r="G26" s="65">
        <v>3.7791666666666668E-3</v>
      </c>
      <c r="H26" s="401">
        <v>4.0416666666666665E-3</v>
      </c>
      <c r="I26" s="401">
        <f t="shared" si="0"/>
        <v>-6.7000000000000002E-3</v>
      </c>
      <c r="J26" s="401">
        <f t="shared" ref="J26:J89" si="1">B26-G26</f>
        <v>-7.7791666666666669E-3</v>
      </c>
      <c r="K26" s="401">
        <f t="shared" ref="K26:K89" si="2">$C26-H26</f>
        <v>3.3458333333333333E-2</v>
      </c>
    </row>
    <row r="27" spans="1:11">
      <c r="A27" s="69">
        <v>10259</v>
      </c>
      <c r="B27" s="70">
        <v>-1.2500000000000001E-2</v>
      </c>
      <c r="C27" s="401">
        <v>-8.0000000000000002E-3</v>
      </c>
      <c r="D27" s="401">
        <v>2.5000000000000001E-3</v>
      </c>
      <c r="E27" s="401">
        <v>3.7166666666666663E-3</v>
      </c>
      <c r="F27" s="65">
        <v>3.8416666666666673E-3</v>
      </c>
      <c r="G27" s="65">
        <v>3.7791666666666668E-3</v>
      </c>
      <c r="H27" s="401">
        <v>4.0416666666666665E-3</v>
      </c>
      <c r="I27" s="401">
        <f t="shared" si="0"/>
        <v>-1.5000000000000001E-2</v>
      </c>
      <c r="J27" s="401">
        <f t="shared" si="1"/>
        <v>-1.6279166666666667E-2</v>
      </c>
      <c r="K27" s="401">
        <f t="shared" si="2"/>
        <v>-1.2041666666666666E-2</v>
      </c>
    </row>
    <row r="28" spans="1:11">
      <c r="A28" s="69">
        <v>10288</v>
      </c>
      <c r="B28" s="70">
        <v>0.1101</v>
      </c>
      <c r="C28" s="401">
        <v>7.2299999999999989E-2</v>
      </c>
      <c r="D28" s="401">
        <v>2.7000000000000001E-3</v>
      </c>
      <c r="E28" s="401">
        <v>3.7166666666666663E-3</v>
      </c>
      <c r="F28" s="65">
        <v>3.8250000000000003E-3</v>
      </c>
      <c r="G28" s="65">
        <v>3.7708333333333331E-3</v>
      </c>
      <c r="H28" s="401">
        <v>4.0166666666666666E-3</v>
      </c>
      <c r="I28" s="401">
        <f t="shared" si="0"/>
        <v>0.10740000000000001</v>
      </c>
      <c r="J28" s="401">
        <f t="shared" si="1"/>
        <v>0.10632916666666667</v>
      </c>
      <c r="K28" s="401">
        <f t="shared" si="2"/>
        <v>6.8283333333333321E-2</v>
      </c>
    </row>
    <row r="29" spans="1:11">
      <c r="A29" s="69">
        <v>10319</v>
      </c>
      <c r="B29" s="70">
        <v>3.4500000000000003E-2</v>
      </c>
      <c r="C29" s="401">
        <v>9.8600000000000007E-2</v>
      </c>
      <c r="D29" s="401">
        <v>2.5999999999999999E-3</v>
      </c>
      <c r="E29" s="401">
        <v>3.7166666666666663E-3</v>
      </c>
      <c r="F29" s="65">
        <v>3.8333333333333331E-3</v>
      </c>
      <c r="G29" s="65">
        <v>3.7749999999999993E-3</v>
      </c>
      <c r="H29" s="401">
        <v>4.0166666666666666E-3</v>
      </c>
      <c r="I29" s="401">
        <f t="shared" si="0"/>
        <v>3.1900000000000005E-2</v>
      </c>
      <c r="J29" s="401">
        <f t="shared" si="1"/>
        <v>3.0725000000000002E-2</v>
      </c>
      <c r="K29" s="401">
        <f t="shared" si="2"/>
        <v>9.4583333333333339E-2</v>
      </c>
    </row>
    <row r="30" spans="1:11">
      <c r="A30" s="69">
        <v>10349</v>
      </c>
      <c r="B30" s="70">
        <v>1.9699999999999999E-2</v>
      </c>
      <c r="C30" s="401">
        <v>2.0799999999999999E-2</v>
      </c>
      <c r="D30" s="401">
        <v>2.7000000000000001E-3</v>
      </c>
      <c r="E30" s="401">
        <v>3.741666666666667E-3</v>
      </c>
      <c r="F30" s="65">
        <v>3.8666666666666667E-3</v>
      </c>
      <c r="G30" s="65">
        <v>3.8041666666666666E-3</v>
      </c>
      <c r="H30" s="401">
        <v>4.0583333333333331E-3</v>
      </c>
      <c r="I30" s="401">
        <f t="shared" si="0"/>
        <v>1.6999999999999998E-2</v>
      </c>
      <c r="J30" s="401">
        <f t="shared" si="1"/>
        <v>1.5895833333333331E-2</v>
      </c>
      <c r="K30" s="401">
        <f t="shared" si="2"/>
        <v>1.6741666666666665E-2</v>
      </c>
    </row>
    <row r="31" spans="1:11">
      <c r="A31" s="69">
        <v>10380</v>
      </c>
      <c r="B31" s="70">
        <v>-3.85E-2</v>
      </c>
      <c r="C31" s="401">
        <v>-4.0099999999999997E-2</v>
      </c>
      <c r="D31" s="401">
        <v>2.7000000000000001E-3</v>
      </c>
      <c r="E31" s="401">
        <v>3.8083333333333337E-3</v>
      </c>
      <c r="F31" s="65">
        <v>3.9583333333333328E-3</v>
      </c>
      <c r="G31" s="65">
        <v>3.8833333333333333E-3</v>
      </c>
      <c r="H31" s="401">
        <v>4.1583333333333333E-3</v>
      </c>
      <c r="I31" s="401">
        <f t="shared" si="0"/>
        <v>-4.1200000000000001E-2</v>
      </c>
      <c r="J31" s="401">
        <f t="shared" si="1"/>
        <v>-4.2383333333333335E-2</v>
      </c>
      <c r="K31" s="401">
        <f t="shared" si="2"/>
        <v>-4.425833333333333E-2</v>
      </c>
    </row>
    <row r="32" spans="1:11">
      <c r="A32" s="69">
        <v>10410</v>
      </c>
      <c r="B32" s="70">
        <v>1.41E-2</v>
      </c>
      <c r="C32" s="401">
        <v>-7.6000000000000009E-3</v>
      </c>
      <c r="D32" s="401">
        <v>2.7000000000000001E-3</v>
      </c>
      <c r="E32" s="401">
        <v>3.8416666666666673E-3</v>
      </c>
      <c r="F32" s="65">
        <v>3.9916666666666668E-3</v>
      </c>
      <c r="G32" s="65">
        <v>3.9166666666666673E-3</v>
      </c>
      <c r="H32" s="401">
        <v>4.1999999999999997E-3</v>
      </c>
      <c r="I32" s="401">
        <f t="shared" si="0"/>
        <v>1.14E-2</v>
      </c>
      <c r="J32" s="401">
        <f t="shared" si="1"/>
        <v>1.0183333333333332E-2</v>
      </c>
      <c r="K32" s="401">
        <f t="shared" si="2"/>
        <v>-1.1800000000000001E-2</v>
      </c>
    </row>
    <row r="33" spans="1:11">
      <c r="A33" s="69">
        <v>10441</v>
      </c>
      <c r="B33" s="70">
        <v>8.0299999999999996E-2</v>
      </c>
      <c r="C33" s="401">
        <v>6.8199999999999997E-2</v>
      </c>
      <c r="D33" s="401">
        <v>2.8999999999999998E-3</v>
      </c>
      <c r="E33" s="401">
        <v>3.8666666666666667E-3</v>
      </c>
      <c r="F33" s="65">
        <v>4.0166666666666666E-3</v>
      </c>
      <c r="G33" s="65">
        <v>3.9416666666666662E-3</v>
      </c>
      <c r="H33" s="401">
        <v>4.2333333333333337E-3</v>
      </c>
      <c r="I33" s="401">
        <f t="shared" si="0"/>
        <v>7.7399999999999997E-2</v>
      </c>
      <c r="J33" s="401">
        <f t="shared" si="1"/>
        <v>7.6358333333333334E-2</v>
      </c>
      <c r="K33" s="401">
        <f t="shared" si="2"/>
        <v>6.3966666666666658E-2</v>
      </c>
    </row>
    <row r="34" spans="1:11">
      <c r="A34" s="69">
        <v>10472</v>
      </c>
      <c r="B34" s="70">
        <v>2.5899999999999999E-2</v>
      </c>
      <c r="C34" s="401">
        <v>2.87E-2</v>
      </c>
      <c r="D34" s="401">
        <v>2.7000000000000001E-3</v>
      </c>
      <c r="E34" s="401">
        <v>3.8416666666666673E-3</v>
      </c>
      <c r="F34" s="65">
        <v>3.9916666666666668E-3</v>
      </c>
      <c r="G34" s="65">
        <v>3.9166666666666673E-3</v>
      </c>
      <c r="H34" s="401">
        <v>4.208333333333333E-3</v>
      </c>
      <c r="I34" s="401">
        <f t="shared" si="0"/>
        <v>2.3199999999999998E-2</v>
      </c>
      <c r="J34" s="401">
        <f t="shared" si="1"/>
        <v>2.1983333333333334E-2</v>
      </c>
      <c r="K34" s="401">
        <f t="shared" si="2"/>
        <v>2.4491666666666669E-2</v>
      </c>
    </row>
    <row r="35" spans="1:11">
      <c r="A35" s="69">
        <v>10502</v>
      </c>
      <c r="B35" s="70">
        <v>1.6799999999999999E-2</v>
      </c>
      <c r="C35" s="401">
        <v>-9.1999999999999998E-3</v>
      </c>
      <c r="D35" s="401">
        <v>3.0000000000000001E-3</v>
      </c>
      <c r="E35" s="401">
        <v>3.8416666666666673E-3</v>
      </c>
      <c r="F35" s="65">
        <v>3.9833333333333335E-3</v>
      </c>
      <c r="G35" s="65">
        <v>3.9125000000000002E-3</v>
      </c>
      <c r="H35" s="401">
        <v>4.1583333333333333E-3</v>
      </c>
      <c r="I35" s="401">
        <f t="shared" si="0"/>
        <v>1.38E-2</v>
      </c>
      <c r="J35" s="401">
        <f t="shared" si="1"/>
        <v>1.28875E-2</v>
      </c>
      <c r="K35" s="401">
        <f t="shared" si="2"/>
        <v>-1.3358333333333333E-2</v>
      </c>
    </row>
    <row r="36" spans="1:11">
      <c r="A36" s="69">
        <v>10533</v>
      </c>
      <c r="B36" s="70">
        <v>0.12920000000000001</v>
      </c>
      <c r="C36" s="401">
        <v>0.2147</v>
      </c>
      <c r="D36" s="401">
        <v>2.7000000000000001E-3</v>
      </c>
      <c r="E36" s="401">
        <v>3.8166666666666666E-3</v>
      </c>
      <c r="F36" s="65">
        <v>3.933333333333333E-3</v>
      </c>
      <c r="G36" s="65">
        <v>3.8749999999999995E-3</v>
      </c>
      <c r="H36" s="401">
        <v>4.15E-3</v>
      </c>
      <c r="I36" s="401">
        <f t="shared" si="0"/>
        <v>0.1265</v>
      </c>
      <c r="J36" s="401">
        <f t="shared" si="1"/>
        <v>0.12532500000000002</v>
      </c>
      <c r="K36" s="401">
        <f t="shared" si="2"/>
        <v>0.21055000000000001</v>
      </c>
    </row>
    <row r="37" spans="1:11">
      <c r="A37" s="69">
        <v>10563</v>
      </c>
      <c r="B37" s="70">
        <v>4.8999999999999998E-3</v>
      </c>
      <c r="C37" s="401">
        <v>0.01</v>
      </c>
      <c r="D37" s="401">
        <v>2.8999999999999998E-3</v>
      </c>
      <c r="E37" s="401">
        <v>3.8416666666666673E-3</v>
      </c>
      <c r="F37" s="65">
        <v>3.9749999999999994E-3</v>
      </c>
      <c r="G37" s="65">
        <v>3.908333333333334E-3</v>
      </c>
      <c r="H37" s="401">
        <v>4.208333333333333E-3</v>
      </c>
      <c r="I37" s="401">
        <f t="shared" si="0"/>
        <v>2E-3</v>
      </c>
      <c r="J37" s="401">
        <f t="shared" si="1"/>
        <v>9.9166666666666587E-4</v>
      </c>
      <c r="K37" s="401">
        <f t="shared" si="2"/>
        <v>5.7916666666666672E-3</v>
      </c>
    </row>
    <row r="38" spans="1:11">
      <c r="A38" s="69">
        <v>10594</v>
      </c>
      <c r="B38" s="70">
        <v>5.8299999999999998E-2</v>
      </c>
      <c r="C38" s="401">
        <v>0.13250000000000001</v>
      </c>
      <c r="D38" s="401">
        <v>2.8999999999999998E-3</v>
      </c>
      <c r="E38" s="401">
        <v>3.8500000000000001E-3</v>
      </c>
      <c r="F38" s="65">
        <v>3.9916666666666668E-3</v>
      </c>
      <c r="G38" s="65">
        <v>3.9208333333333335E-3</v>
      </c>
      <c r="H38" s="401">
        <v>4.208333333333333E-3</v>
      </c>
      <c r="I38" s="401">
        <f t="shared" si="0"/>
        <v>5.5399999999999998E-2</v>
      </c>
      <c r="J38" s="401">
        <f t="shared" si="1"/>
        <v>5.4379166666666666E-2</v>
      </c>
      <c r="K38" s="401">
        <f t="shared" si="2"/>
        <v>0.12829166666666666</v>
      </c>
    </row>
    <row r="39" spans="1:11">
      <c r="A39" s="69">
        <v>10625</v>
      </c>
      <c r="B39" s="70">
        <v>-1.9E-3</v>
      </c>
      <c r="C39" s="401">
        <v>-2.3199999999999998E-2</v>
      </c>
      <c r="D39" s="401">
        <v>2.7000000000000001E-3</v>
      </c>
      <c r="E39" s="401">
        <v>3.8833333333333337E-3</v>
      </c>
      <c r="F39" s="65">
        <v>4.0500000000000006E-3</v>
      </c>
      <c r="G39" s="65">
        <v>3.966666666666667E-3</v>
      </c>
      <c r="H39" s="401">
        <v>4.2500000000000003E-3</v>
      </c>
      <c r="I39" s="401">
        <f t="shared" si="0"/>
        <v>-4.5999999999999999E-3</v>
      </c>
      <c r="J39" s="401">
        <f t="shared" si="1"/>
        <v>-5.8666666666666667E-3</v>
      </c>
      <c r="K39" s="401">
        <f t="shared" si="2"/>
        <v>-2.7449999999999999E-2</v>
      </c>
    </row>
    <row r="40" spans="1:11">
      <c r="A40" s="69">
        <v>10653</v>
      </c>
      <c r="B40" s="70">
        <v>-1.1999999999999999E-3</v>
      </c>
      <c r="C40" s="401">
        <v>-1.1000000000000001E-2</v>
      </c>
      <c r="D40" s="401">
        <v>2.7999999999999995E-3</v>
      </c>
      <c r="E40" s="401">
        <v>3.9166666666666664E-3</v>
      </c>
      <c r="F40" s="65">
        <v>4.0999999999999995E-3</v>
      </c>
      <c r="G40" s="65">
        <v>4.0083333333333334E-3</v>
      </c>
      <c r="H40" s="401">
        <v>4.2833333333333326E-3</v>
      </c>
      <c r="I40" s="401">
        <f t="shared" si="0"/>
        <v>-3.9999999999999992E-3</v>
      </c>
      <c r="J40" s="401">
        <f t="shared" si="1"/>
        <v>-5.208333333333333E-3</v>
      </c>
      <c r="K40" s="401">
        <f t="shared" si="2"/>
        <v>-1.5283333333333333E-2</v>
      </c>
    </row>
    <row r="41" spans="1:11">
      <c r="A41" s="69">
        <v>10684</v>
      </c>
      <c r="B41" s="70">
        <v>1.7600000000000001E-2</v>
      </c>
      <c r="C41" s="401">
        <v>3.4700000000000002E-2</v>
      </c>
      <c r="D41" s="401">
        <v>3.3999999999999998E-3</v>
      </c>
      <c r="E41" s="401">
        <v>3.908333333333334E-3</v>
      </c>
      <c r="F41" s="65">
        <v>4.0916666666666671E-3</v>
      </c>
      <c r="G41" s="65">
        <v>4.0000000000000001E-3</v>
      </c>
      <c r="H41" s="401">
        <v>4.2833333333333326E-3</v>
      </c>
      <c r="I41" s="401">
        <f t="shared" si="0"/>
        <v>1.4200000000000001E-2</v>
      </c>
      <c r="J41" s="401">
        <f t="shared" si="1"/>
        <v>1.3600000000000001E-2</v>
      </c>
      <c r="K41" s="401">
        <f t="shared" si="2"/>
        <v>3.0416666666666668E-2</v>
      </c>
    </row>
    <row r="42" spans="1:11">
      <c r="A42" s="69">
        <v>10714</v>
      </c>
      <c r="B42" s="70">
        <v>-3.6200000000000003E-2</v>
      </c>
      <c r="C42" s="401">
        <v>4.7E-2</v>
      </c>
      <c r="D42" s="401">
        <v>3.0000000000000001E-3</v>
      </c>
      <c r="E42" s="401">
        <v>3.9166666666666664E-3</v>
      </c>
      <c r="F42" s="65">
        <v>4.0916666666666671E-3</v>
      </c>
      <c r="G42" s="65">
        <v>4.0041666666666663E-3</v>
      </c>
      <c r="H42" s="401">
        <v>4.2833333333333326E-3</v>
      </c>
      <c r="I42" s="401">
        <f t="shared" si="0"/>
        <v>-3.9200000000000006E-2</v>
      </c>
      <c r="J42" s="401">
        <f t="shared" si="1"/>
        <v>-4.0204166666666666E-2</v>
      </c>
      <c r="K42" s="401">
        <f t="shared" si="2"/>
        <v>4.2716666666666667E-2</v>
      </c>
    </row>
    <row r="43" spans="1:11">
      <c r="A43" s="69">
        <v>10745</v>
      </c>
      <c r="B43" s="70">
        <v>0.114</v>
      </c>
      <c r="C43" s="401">
        <v>0.21780000000000002</v>
      </c>
      <c r="D43" s="401">
        <v>2.8999999999999998E-3</v>
      </c>
      <c r="E43" s="401">
        <v>3.9749999999999994E-3</v>
      </c>
      <c r="F43" s="65">
        <v>4.15E-3</v>
      </c>
      <c r="G43" s="65">
        <v>4.0625000000000001E-3</v>
      </c>
      <c r="H43" s="401">
        <v>4.3583333333333339E-3</v>
      </c>
      <c r="I43" s="401">
        <f t="shared" si="0"/>
        <v>0.1111</v>
      </c>
      <c r="J43" s="401">
        <f t="shared" si="1"/>
        <v>0.10993750000000001</v>
      </c>
      <c r="K43" s="401">
        <f t="shared" si="2"/>
        <v>0.2134416666666667</v>
      </c>
    </row>
    <row r="44" spans="1:11">
      <c r="A44" s="69">
        <v>10775</v>
      </c>
      <c r="B44" s="70">
        <v>4.7100000000000003E-2</v>
      </c>
      <c r="C44" s="401">
        <v>9.0499999999999983E-2</v>
      </c>
      <c r="D44" s="401">
        <v>3.2000000000000002E-3</v>
      </c>
      <c r="E44" s="401">
        <v>3.9749999999999994E-3</v>
      </c>
      <c r="F44" s="65">
        <v>4.1416666666666659E-3</v>
      </c>
      <c r="G44" s="65">
        <v>4.0583333333333331E-3</v>
      </c>
      <c r="H44" s="401">
        <v>4.3666666666666671E-3</v>
      </c>
      <c r="I44" s="401">
        <f t="shared" si="0"/>
        <v>4.3900000000000002E-2</v>
      </c>
      <c r="J44" s="401">
        <f t="shared" si="1"/>
        <v>4.3041666666666673E-2</v>
      </c>
      <c r="K44" s="401">
        <f t="shared" si="2"/>
        <v>8.6133333333333312E-2</v>
      </c>
    </row>
    <row r="45" spans="1:11">
      <c r="A45" s="69">
        <v>10806</v>
      </c>
      <c r="B45" s="70">
        <v>0.1028</v>
      </c>
      <c r="C45" s="401">
        <v>0.1033</v>
      </c>
      <c r="D45" s="401">
        <v>3.0000000000000001E-3</v>
      </c>
      <c r="E45" s="401">
        <v>3.9916666666666668E-3</v>
      </c>
      <c r="F45" s="65">
        <v>4.1583333333333333E-3</v>
      </c>
      <c r="G45" s="65">
        <v>4.0749999999999996E-3</v>
      </c>
      <c r="H45" s="401">
        <v>4.4166666666666668E-3</v>
      </c>
      <c r="I45" s="401">
        <f t="shared" si="0"/>
        <v>9.98E-2</v>
      </c>
      <c r="J45" s="401">
        <f t="shared" si="1"/>
        <v>9.8725000000000007E-2</v>
      </c>
      <c r="K45" s="401">
        <f t="shared" si="2"/>
        <v>9.8883333333333337E-2</v>
      </c>
    </row>
    <row r="46" spans="1:11">
      <c r="A46" s="69">
        <v>10837</v>
      </c>
      <c r="B46" s="70">
        <v>-4.7600000000000003E-2</v>
      </c>
      <c r="C46" s="401">
        <v>3.9999999999999996E-4</v>
      </c>
      <c r="D46" s="401">
        <v>3.2000000000000002E-3</v>
      </c>
      <c r="E46" s="401">
        <v>4.0000000000000001E-3</v>
      </c>
      <c r="F46" s="65">
        <v>4.1749999999999999E-3</v>
      </c>
      <c r="G46" s="65">
        <v>4.0874999999999991E-3</v>
      </c>
      <c r="H46" s="401">
        <v>4.4833333333333331E-3</v>
      </c>
      <c r="I46" s="401">
        <f t="shared" si="0"/>
        <v>-5.0800000000000005E-2</v>
      </c>
      <c r="J46" s="401">
        <f t="shared" si="1"/>
        <v>-5.1687500000000004E-2</v>
      </c>
      <c r="K46" s="401">
        <f t="shared" si="2"/>
        <v>-4.0833333333333329E-3</v>
      </c>
    </row>
    <row r="47" spans="1:11">
      <c r="A47" s="69">
        <v>10867</v>
      </c>
      <c r="B47" s="70">
        <v>-0.1973</v>
      </c>
      <c r="C47" s="401">
        <v>-0.30220000000000002</v>
      </c>
      <c r="D47" s="401">
        <v>3.0999999999999999E-3</v>
      </c>
      <c r="E47" s="401">
        <v>3.9749999999999994E-3</v>
      </c>
      <c r="F47" s="65">
        <v>4.1749999999999999E-3</v>
      </c>
      <c r="G47" s="65">
        <v>4.0749999999999996E-3</v>
      </c>
      <c r="H47" s="401">
        <v>4.45E-3</v>
      </c>
      <c r="I47" s="401">
        <f t="shared" si="0"/>
        <v>-0.20039999999999999</v>
      </c>
      <c r="J47" s="401">
        <f t="shared" si="1"/>
        <v>-0.201375</v>
      </c>
      <c r="K47" s="401">
        <f t="shared" si="2"/>
        <v>-0.30665000000000003</v>
      </c>
    </row>
    <row r="48" spans="1:11">
      <c r="A48" s="69">
        <v>10898</v>
      </c>
      <c r="B48" s="70">
        <v>-0.1246</v>
      </c>
      <c r="C48" s="401">
        <v>-0.1424</v>
      </c>
      <c r="D48" s="401">
        <v>2.5999999999999999E-3</v>
      </c>
      <c r="E48" s="401">
        <v>3.966666666666667E-3</v>
      </c>
      <c r="F48" s="65">
        <v>4.1166666666666669E-3</v>
      </c>
      <c r="G48" s="65">
        <v>4.0416666666666665E-3</v>
      </c>
      <c r="H48" s="401">
        <v>4.4083333333333335E-3</v>
      </c>
      <c r="I48" s="401">
        <f t="shared" si="0"/>
        <v>-0.12720000000000001</v>
      </c>
      <c r="J48" s="401">
        <f t="shared" si="1"/>
        <v>-0.12864166666666668</v>
      </c>
      <c r="K48" s="401">
        <f t="shared" si="2"/>
        <v>-0.14680833333333332</v>
      </c>
    </row>
    <row r="49" spans="1:11">
      <c r="A49" s="69">
        <v>10928</v>
      </c>
      <c r="B49" s="70">
        <v>2.8199999999999999E-2</v>
      </c>
      <c r="C49" s="401">
        <v>6.7999999999999991E-2</v>
      </c>
      <c r="D49" s="401">
        <v>3.0999999999999999E-3</v>
      </c>
      <c r="E49" s="401">
        <v>3.8916666666666665E-3</v>
      </c>
      <c r="F49" s="65">
        <v>4.0333333333333332E-3</v>
      </c>
      <c r="G49" s="65">
        <v>3.9624999999999999E-3</v>
      </c>
      <c r="H49" s="401">
        <v>4.3583333333333339E-3</v>
      </c>
      <c r="I49" s="401">
        <f t="shared" si="0"/>
        <v>2.5100000000000001E-2</v>
      </c>
      <c r="J49" s="401">
        <f t="shared" si="1"/>
        <v>2.4237499999999999E-2</v>
      </c>
      <c r="K49" s="401">
        <f t="shared" si="2"/>
        <v>6.3641666666666652E-2</v>
      </c>
    </row>
    <row r="50" spans="1:11">
      <c r="A50" s="69">
        <v>10959</v>
      </c>
      <c r="B50" s="70">
        <v>6.3899999999999998E-2</v>
      </c>
      <c r="C50" s="401">
        <v>7.3999999999999996E-2</v>
      </c>
      <c r="D50" s="401">
        <v>2.8999999999999998E-3</v>
      </c>
      <c r="E50" s="401">
        <v>3.8833333333333337E-3</v>
      </c>
      <c r="F50" s="65">
        <v>4.0500000000000006E-3</v>
      </c>
      <c r="G50" s="65">
        <v>3.966666666666667E-3</v>
      </c>
      <c r="H50" s="401">
        <v>4.3833333333333328E-3</v>
      </c>
      <c r="I50" s="401">
        <f t="shared" si="0"/>
        <v>6.0999999999999999E-2</v>
      </c>
      <c r="J50" s="401">
        <f t="shared" si="1"/>
        <v>5.9933333333333332E-2</v>
      </c>
      <c r="K50" s="401">
        <f t="shared" si="2"/>
        <v>6.961666666666666E-2</v>
      </c>
    </row>
    <row r="51" spans="1:11">
      <c r="A51" s="69">
        <v>10990</v>
      </c>
      <c r="B51" s="70">
        <v>2.5899999999999999E-2</v>
      </c>
      <c r="C51" s="401">
        <v>8.8499999999999995E-2</v>
      </c>
      <c r="D51" s="401">
        <v>2.5999999999999999E-3</v>
      </c>
      <c r="E51" s="401">
        <v>3.908333333333334E-3</v>
      </c>
      <c r="F51" s="65">
        <v>4.0749999999999996E-3</v>
      </c>
      <c r="G51" s="65">
        <v>3.9916666666666668E-3</v>
      </c>
      <c r="H51" s="401">
        <v>4.4083333333333335E-3</v>
      </c>
      <c r="I51" s="401">
        <f t="shared" si="0"/>
        <v>2.3300000000000001E-2</v>
      </c>
      <c r="J51" s="401">
        <f t="shared" si="1"/>
        <v>2.1908333333333332E-2</v>
      </c>
      <c r="K51" s="401">
        <f t="shared" si="2"/>
        <v>8.4091666666666662E-2</v>
      </c>
    </row>
    <row r="52" spans="1:11">
      <c r="A52" s="69">
        <v>11018</v>
      </c>
      <c r="B52" s="70">
        <v>8.1199999999999994E-2</v>
      </c>
      <c r="C52" s="401">
        <v>8.9099999999999999E-2</v>
      </c>
      <c r="D52" s="401">
        <v>2.8999999999999998E-3</v>
      </c>
      <c r="E52" s="401">
        <v>3.8500000000000001E-3</v>
      </c>
      <c r="F52" s="65">
        <v>4.0000000000000001E-3</v>
      </c>
      <c r="G52" s="65">
        <v>3.9249999999999997E-3</v>
      </c>
      <c r="H52" s="401">
        <v>4.3166666666666666E-3</v>
      </c>
      <c r="I52" s="401">
        <f t="shared" si="0"/>
        <v>7.8299999999999995E-2</v>
      </c>
      <c r="J52" s="401">
        <f t="shared" si="1"/>
        <v>7.7274999999999996E-2</v>
      </c>
      <c r="K52" s="401">
        <f t="shared" si="2"/>
        <v>8.4783333333333336E-2</v>
      </c>
    </row>
    <row r="53" spans="1:11">
      <c r="A53" s="69">
        <v>11049</v>
      </c>
      <c r="B53" s="70">
        <v>-8.0000000000000002E-3</v>
      </c>
      <c r="C53" s="401">
        <v>3.4099999999999998E-2</v>
      </c>
      <c r="D53" s="401">
        <v>2.7000000000000001E-3</v>
      </c>
      <c r="E53" s="401">
        <v>3.8333333333333331E-3</v>
      </c>
      <c r="F53" s="65">
        <v>3.9833333333333335E-3</v>
      </c>
      <c r="G53" s="65">
        <v>3.908333333333334E-3</v>
      </c>
      <c r="H53" s="401">
        <v>4.2916666666666667E-3</v>
      </c>
      <c r="I53" s="401">
        <f t="shared" si="0"/>
        <v>-1.0700000000000001E-2</v>
      </c>
      <c r="J53" s="401">
        <f t="shared" si="1"/>
        <v>-1.1908333333333333E-2</v>
      </c>
      <c r="K53" s="401">
        <f t="shared" si="2"/>
        <v>2.9808333333333333E-2</v>
      </c>
    </row>
    <row r="54" spans="1:11">
      <c r="A54" s="69">
        <v>11079</v>
      </c>
      <c r="B54" s="70">
        <v>-9.5999999999999992E-3</v>
      </c>
      <c r="C54" s="401">
        <v>-2.3600000000000003E-2</v>
      </c>
      <c r="D54" s="401">
        <v>2.7000000000000001E-3</v>
      </c>
      <c r="E54" s="401">
        <v>3.8333333333333331E-3</v>
      </c>
      <c r="F54" s="65">
        <v>3.9749999999999994E-3</v>
      </c>
      <c r="G54" s="65">
        <v>3.9041666666666665E-3</v>
      </c>
      <c r="H54" s="401">
        <v>4.1999999999999997E-3</v>
      </c>
      <c r="I54" s="401">
        <f t="shared" si="0"/>
        <v>-1.2299999999999998E-2</v>
      </c>
      <c r="J54" s="401">
        <f t="shared" si="1"/>
        <v>-1.3504166666666666E-2</v>
      </c>
      <c r="K54" s="401">
        <f t="shared" si="2"/>
        <v>-2.7800000000000002E-2</v>
      </c>
    </row>
    <row r="55" spans="1:11">
      <c r="A55" s="69">
        <v>11110</v>
      </c>
      <c r="B55" s="70">
        <v>-0.16250000000000001</v>
      </c>
      <c r="C55" s="401">
        <v>-0.19030000000000002</v>
      </c>
      <c r="D55" s="401">
        <v>2.8999999999999998E-3</v>
      </c>
      <c r="E55" s="401">
        <v>3.8083333333333337E-3</v>
      </c>
      <c r="F55" s="65">
        <v>3.966666666666667E-3</v>
      </c>
      <c r="G55" s="65">
        <v>3.8875000000000003E-3</v>
      </c>
      <c r="H55" s="401">
        <v>4.1749999999999999E-3</v>
      </c>
      <c r="I55" s="401">
        <f t="shared" si="0"/>
        <v>-0.16539999999999999</v>
      </c>
      <c r="J55" s="401">
        <f t="shared" si="1"/>
        <v>-0.16638749999999999</v>
      </c>
      <c r="K55" s="401">
        <f t="shared" si="2"/>
        <v>-0.19447500000000004</v>
      </c>
    </row>
    <row r="56" spans="1:11">
      <c r="A56" s="69">
        <v>11140</v>
      </c>
      <c r="B56" s="70">
        <v>3.8600000000000002E-2</v>
      </c>
      <c r="C56" s="401">
        <v>1.7599999999999998E-2</v>
      </c>
      <c r="D56" s="401">
        <v>2.7999999999999995E-3</v>
      </c>
      <c r="E56" s="401">
        <v>3.7666666666666664E-3</v>
      </c>
      <c r="F56" s="65">
        <v>3.9500000000000004E-3</v>
      </c>
      <c r="G56" s="65">
        <v>3.8583333333333334E-3</v>
      </c>
      <c r="H56" s="401">
        <v>4.1583333333333333E-3</v>
      </c>
      <c r="I56" s="401">
        <f t="shared" si="0"/>
        <v>3.5800000000000005E-2</v>
      </c>
      <c r="J56" s="401">
        <f t="shared" si="1"/>
        <v>3.4741666666666671E-2</v>
      </c>
      <c r="K56" s="401">
        <f t="shared" si="2"/>
        <v>1.3441666666666664E-2</v>
      </c>
    </row>
    <row r="57" spans="1:11">
      <c r="A57" s="69">
        <v>11171</v>
      </c>
      <c r="B57" s="70">
        <v>1.41E-2</v>
      </c>
      <c r="C57" s="401">
        <v>7.6000000000000009E-3</v>
      </c>
      <c r="D57" s="401">
        <v>2.5999999999999999E-3</v>
      </c>
      <c r="E57" s="401">
        <v>3.725E-3</v>
      </c>
      <c r="F57" s="65">
        <v>3.8999999999999994E-3</v>
      </c>
      <c r="G57" s="65">
        <v>3.8124999999999999E-3</v>
      </c>
      <c r="H57" s="401">
        <v>4.1250000000000002E-3</v>
      </c>
      <c r="I57" s="401">
        <f t="shared" si="0"/>
        <v>1.15E-2</v>
      </c>
      <c r="J57" s="401">
        <f t="shared" si="1"/>
        <v>1.02875E-2</v>
      </c>
      <c r="K57" s="401">
        <f t="shared" si="2"/>
        <v>3.4750000000000007E-3</v>
      </c>
    </row>
    <row r="58" spans="1:11">
      <c r="A58" s="69">
        <v>11202</v>
      </c>
      <c r="B58" s="70">
        <v>-0.12820000000000001</v>
      </c>
      <c r="C58" s="401">
        <v>-0.1108</v>
      </c>
      <c r="D58" s="401">
        <v>2.8999999999999998E-3</v>
      </c>
      <c r="E58" s="401">
        <v>3.6833333333333336E-3</v>
      </c>
      <c r="F58" s="65">
        <v>3.875E-3</v>
      </c>
      <c r="G58" s="65">
        <v>3.7791666666666668E-3</v>
      </c>
      <c r="H58" s="401">
        <v>4.0500000000000006E-3</v>
      </c>
      <c r="I58" s="401">
        <f t="shared" si="0"/>
        <v>-0.13109999999999999</v>
      </c>
      <c r="J58" s="401">
        <f t="shared" si="1"/>
        <v>-0.13197916666666668</v>
      </c>
      <c r="K58" s="401">
        <f t="shared" si="2"/>
        <v>-0.11484999999999999</v>
      </c>
    </row>
    <row r="59" spans="1:11">
      <c r="A59" s="69">
        <v>11232</v>
      </c>
      <c r="B59" s="70">
        <v>-8.5500000000000007E-2</v>
      </c>
      <c r="C59" s="401">
        <v>-8.1799999999999998E-2</v>
      </c>
      <c r="D59" s="401">
        <v>2.7000000000000001E-3</v>
      </c>
      <c r="E59" s="401">
        <v>3.6833333333333336E-3</v>
      </c>
      <c r="F59" s="65">
        <v>3.8916666666666665E-3</v>
      </c>
      <c r="G59" s="65">
        <v>3.7875000000000005E-3</v>
      </c>
      <c r="H59" s="401">
        <v>4.0666666666666663E-3</v>
      </c>
      <c r="I59" s="401">
        <f t="shared" si="0"/>
        <v>-8.8200000000000001E-2</v>
      </c>
      <c r="J59" s="401">
        <f t="shared" si="1"/>
        <v>-8.9287500000000006E-2</v>
      </c>
      <c r="K59" s="401">
        <f t="shared" si="2"/>
        <v>-8.5866666666666661E-2</v>
      </c>
    </row>
    <row r="60" spans="1:11">
      <c r="A60" s="69">
        <v>11263</v>
      </c>
      <c r="B60" s="70">
        <v>-8.8999999999999999E-3</v>
      </c>
      <c r="C60" s="401">
        <v>-7.3000000000000009E-2</v>
      </c>
      <c r="D60" s="401">
        <v>2.5999999999999999E-3</v>
      </c>
      <c r="E60" s="401">
        <v>3.725E-3</v>
      </c>
      <c r="F60" s="65">
        <v>3.9583333333333328E-3</v>
      </c>
      <c r="G60" s="65">
        <v>3.8416666666666664E-3</v>
      </c>
      <c r="H60" s="401">
        <v>4.1333333333333335E-3</v>
      </c>
      <c r="I60" s="401">
        <f t="shared" si="0"/>
        <v>-1.15E-2</v>
      </c>
      <c r="J60" s="401">
        <f t="shared" si="1"/>
        <v>-1.2741666666666667E-2</v>
      </c>
      <c r="K60" s="401">
        <f t="shared" si="2"/>
        <v>-7.7133333333333345E-2</v>
      </c>
    </row>
    <row r="61" spans="1:11">
      <c r="A61" s="69">
        <v>11293</v>
      </c>
      <c r="B61" s="70">
        <v>-7.0599999999999996E-2</v>
      </c>
      <c r="C61" s="401">
        <v>-3.39E-2</v>
      </c>
      <c r="D61" s="401">
        <v>2.7999999999999995E-3</v>
      </c>
      <c r="E61" s="401">
        <v>3.7666666666666664E-3</v>
      </c>
      <c r="F61" s="65">
        <v>4.0416666666666665E-3</v>
      </c>
      <c r="G61" s="65">
        <v>3.9041666666666665E-3</v>
      </c>
      <c r="H61" s="401">
        <v>4.2583333333333336E-3</v>
      </c>
      <c r="I61" s="401">
        <f t="shared" si="0"/>
        <v>-7.3399999999999993E-2</v>
      </c>
      <c r="J61" s="401">
        <f t="shared" si="1"/>
        <v>-7.4504166666666663E-2</v>
      </c>
      <c r="K61" s="401">
        <f t="shared" si="2"/>
        <v>-3.8158333333333336E-2</v>
      </c>
    </row>
    <row r="62" spans="1:11">
      <c r="A62" s="69">
        <v>11324</v>
      </c>
      <c r="B62" s="70">
        <v>5.0200000000000002E-2</v>
      </c>
      <c r="C62" s="401">
        <v>5.4000000000000006E-2</v>
      </c>
      <c r="D62" s="401">
        <v>2.7999999999999995E-3</v>
      </c>
      <c r="E62" s="401">
        <v>3.6833333333333336E-3</v>
      </c>
      <c r="F62" s="65">
        <v>3.9166666666666664E-3</v>
      </c>
      <c r="G62" s="65">
        <v>3.8E-3</v>
      </c>
      <c r="H62" s="401">
        <v>4.1749999999999999E-3</v>
      </c>
      <c r="I62" s="401">
        <f t="shared" si="0"/>
        <v>4.7400000000000005E-2</v>
      </c>
      <c r="J62" s="401">
        <f t="shared" si="1"/>
        <v>4.6400000000000004E-2</v>
      </c>
      <c r="K62" s="401">
        <f t="shared" si="2"/>
        <v>4.9825000000000008E-2</v>
      </c>
    </row>
    <row r="63" spans="1:11">
      <c r="A63" s="69">
        <v>11355</v>
      </c>
      <c r="B63" s="70">
        <v>0.1193</v>
      </c>
      <c r="C63" s="401">
        <v>0.15240000000000001</v>
      </c>
      <c r="D63" s="401">
        <v>2.5999999999999999E-3</v>
      </c>
      <c r="E63" s="401">
        <v>3.6916666666666664E-3</v>
      </c>
      <c r="F63" s="65">
        <v>3.9166666666666664E-3</v>
      </c>
      <c r="G63" s="65">
        <v>3.8041666666666662E-3</v>
      </c>
      <c r="H63" s="401">
        <v>4.1749999999999999E-3</v>
      </c>
      <c r="I63" s="401">
        <f t="shared" si="0"/>
        <v>0.1167</v>
      </c>
      <c r="J63" s="401">
        <f t="shared" si="1"/>
        <v>0.11549583333333334</v>
      </c>
      <c r="K63" s="401">
        <f t="shared" si="2"/>
        <v>0.148225</v>
      </c>
    </row>
    <row r="64" spans="1:11">
      <c r="A64" s="69">
        <v>11383</v>
      </c>
      <c r="B64" s="70">
        <v>-6.7500000000000004E-2</v>
      </c>
      <c r="C64" s="401">
        <v>-2.3900000000000001E-2</v>
      </c>
      <c r="D64" s="401">
        <v>2.8999999999999998E-3</v>
      </c>
      <c r="E64" s="401">
        <v>3.6583333333333329E-3</v>
      </c>
      <c r="F64" s="65">
        <v>3.8916666666666665E-3</v>
      </c>
      <c r="G64" s="65">
        <v>3.7749999999999993E-3</v>
      </c>
      <c r="H64" s="401">
        <v>4.15E-3</v>
      </c>
      <c r="I64" s="401">
        <f t="shared" si="0"/>
        <v>-7.0400000000000004E-2</v>
      </c>
      <c r="J64" s="401">
        <f t="shared" si="1"/>
        <v>-7.1275000000000005E-2</v>
      </c>
      <c r="K64" s="401">
        <f t="shared" si="2"/>
        <v>-2.8050000000000002E-2</v>
      </c>
    </row>
    <row r="65" spans="1:11">
      <c r="A65" s="69">
        <v>11414</v>
      </c>
      <c r="B65" s="70">
        <v>-9.35E-2</v>
      </c>
      <c r="C65" s="401">
        <v>-0.10540000000000001</v>
      </c>
      <c r="D65" s="401">
        <v>2.7000000000000001E-3</v>
      </c>
      <c r="E65" s="401">
        <v>3.666666666666667E-3</v>
      </c>
      <c r="F65" s="65">
        <v>3.966666666666667E-3</v>
      </c>
      <c r="G65" s="65">
        <v>3.816666666666667E-3</v>
      </c>
      <c r="H65" s="401">
        <v>4.0500000000000006E-3</v>
      </c>
      <c r="I65" s="401">
        <f t="shared" si="0"/>
        <v>-9.6199999999999994E-2</v>
      </c>
      <c r="J65" s="401">
        <f t="shared" si="1"/>
        <v>-9.7316666666666662E-2</v>
      </c>
      <c r="K65" s="401">
        <f t="shared" si="2"/>
        <v>-0.10945000000000001</v>
      </c>
    </row>
    <row r="66" spans="1:11">
      <c r="A66" s="69">
        <v>11444</v>
      </c>
      <c r="B66" s="70">
        <v>-0.12790000000000001</v>
      </c>
      <c r="C66" s="401">
        <v>-0.10289999999999999</v>
      </c>
      <c r="D66" s="401">
        <v>2.5999999999999999E-3</v>
      </c>
      <c r="E66" s="401">
        <v>3.6416666666666667E-3</v>
      </c>
      <c r="F66" s="65">
        <v>3.966666666666667E-3</v>
      </c>
      <c r="G66" s="65">
        <v>3.8041666666666666E-3</v>
      </c>
      <c r="H66" s="401">
        <v>4.0333333333333332E-3</v>
      </c>
      <c r="I66" s="401">
        <f t="shared" si="0"/>
        <v>-0.1305</v>
      </c>
      <c r="J66" s="401">
        <f t="shared" si="1"/>
        <v>-0.13170416666666668</v>
      </c>
      <c r="K66" s="401">
        <f t="shared" si="2"/>
        <v>-0.10693333333333332</v>
      </c>
    </row>
    <row r="67" spans="1:11">
      <c r="A67" s="69">
        <v>11475</v>
      </c>
      <c r="B67" s="70">
        <v>0.1421</v>
      </c>
      <c r="C67" s="401">
        <v>0.13730000000000001</v>
      </c>
      <c r="D67" s="401">
        <v>2.7999999999999995E-3</v>
      </c>
      <c r="E67" s="401">
        <v>3.6333333333333335E-3</v>
      </c>
      <c r="F67" s="65">
        <v>4.0083333333333334E-3</v>
      </c>
      <c r="G67" s="65">
        <v>3.8208333333333332E-3</v>
      </c>
      <c r="H67" s="401">
        <v>4.0583333333333331E-3</v>
      </c>
      <c r="I67" s="401">
        <f t="shared" ref="I67:I130" si="3">B67-D67</f>
        <v>0.13930000000000001</v>
      </c>
      <c r="J67" s="401">
        <f t="shared" si="1"/>
        <v>0.13827916666666668</v>
      </c>
      <c r="K67" s="401">
        <f t="shared" si="2"/>
        <v>0.13324166666666667</v>
      </c>
    </row>
    <row r="68" spans="1:11">
      <c r="A68" s="69">
        <v>11505</v>
      </c>
      <c r="B68" s="70">
        <v>-7.22E-2</v>
      </c>
      <c r="C68" s="401">
        <v>-6.2199999999999991E-2</v>
      </c>
      <c r="D68" s="401">
        <v>2.7000000000000001E-3</v>
      </c>
      <c r="E68" s="401">
        <v>3.6333333333333335E-3</v>
      </c>
      <c r="F68" s="65">
        <v>4.0083333333333334E-3</v>
      </c>
      <c r="G68" s="65">
        <v>3.8208333333333332E-3</v>
      </c>
      <c r="H68" s="401">
        <v>4.0249999999999999E-3</v>
      </c>
      <c r="I68" s="401">
        <f t="shared" si="3"/>
        <v>-7.4899999999999994E-2</v>
      </c>
      <c r="J68" s="401">
        <f t="shared" si="1"/>
        <v>-7.6020833333333329E-2</v>
      </c>
      <c r="K68" s="401">
        <f t="shared" si="2"/>
        <v>-6.6224999999999992E-2</v>
      </c>
    </row>
    <row r="69" spans="1:11">
      <c r="A69" s="69">
        <v>11536</v>
      </c>
      <c r="B69" s="70">
        <v>1.8200000000000001E-2</v>
      </c>
      <c r="C69" s="401">
        <v>2.5599999999999998E-2</v>
      </c>
      <c r="D69" s="401">
        <v>2.7000000000000001E-3</v>
      </c>
      <c r="E69" s="401">
        <v>3.666666666666667E-3</v>
      </c>
      <c r="F69" s="65">
        <v>4.0416666666666665E-3</v>
      </c>
      <c r="G69" s="65">
        <v>3.8541666666666663E-3</v>
      </c>
      <c r="H69" s="401">
        <v>4.0083333333333334E-3</v>
      </c>
      <c r="I69" s="401">
        <f t="shared" si="3"/>
        <v>1.55E-2</v>
      </c>
      <c r="J69" s="401">
        <f t="shared" si="1"/>
        <v>1.4345833333333335E-2</v>
      </c>
      <c r="K69" s="401">
        <f t="shared" si="2"/>
        <v>2.1591666666666665E-2</v>
      </c>
    </row>
    <row r="70" spans="1:11">
      <c r="A70" s="69">
        <v>11567</v>
      </c>
      <c r="B70" s="70">
        <v>-0.29730000000000001</v>
      </c>
      <c r="C70" s="401">
        <v>-0.31490000000000001</v>
      </c>
      <c r="D70" s="401">
        <v>2.7000000000000001E-3</v>
      </c>
      <c r="E70" s="401">
        <v>3.7916666666666667E-3</v>
      </c>
      <c r="F70" s="65">
        <v>4.2333333333333337E-3</v>
      </c>
      <c r="G70" s="65">
        <v>4.0124999999999996E-3</v>
      </c>
      <c r="H70" s="401">
        <v>4.208333333333333E-3</v>
      </c>
      <c r="I70" s="401">
        <f t="shared" si="3"/>
        <v>-0.3</v>
      </c>
      <c r="J70" s="401">
        <f t="shared" si="1"/>
        <v>-0.30131249999999998</v>
      </c>
      <c r="K70" s="401">
        <f t="shared" si="2"/>
        <v>-0.31910833333333333</v>
      </c>
    </row>
    <row r="71" spans="1:11">
      <c r="A71" s="69">
        <v>11597</v>
      </c>
      <c r="B71" s="70">
        <v>8.9599999999999999E-2</v>
      </c>
      <c r="C71" s="401">
        <v>9.9000000000000005E-2</v>
      </c>
      <c r="D71" s="401">
        <v>2.8999999999999998E-3</v>
      </c>
      <c r="E71" s="401">
        <v>4.1583333333333333E-3</v>
      </c>
      <c r="F71" s="65">
        <v>4.6416666666666663E-3</v>
      </c>
      <c r="G71" s="65">
        <v>4.4000000000000003E-3</v>
      </c>
      <c r="H71" s="401">
        <v>4.6166666666666665E-3</v>
      </c>
      <c r="I71" s="401">
        <f t="shared" si="3"/>
        <v>8.6699999999999999E-2</v>
      </c>
      <c r="J71" s="401">
        <f t="shared" si="1"/>
        <v>8.5199999999999998E-2</v>
      </c>
      <c r="K71" s="401">
        <f t="shared" si="2"/>
        <v>9.4383333333333333E-2</v>
      </c>
    </row>
    <row r="72" spans="1:11">
      <c r="A72" s="69">
        <v>11628</v>
      </c>
      <c r="B72" s="70">
        <v>-7.9799999999999996E-2</v>
      </c>
      <c r="C72" s="401">
        <v>-6.1400000000000003E-2</v>
      </c>
      <c r="D72" s="401">
        <v>3.0999999999999999E-3</v>
      </c>
      <c r="E72" s="401">
        <v>4.1166666666666669E-3</v>
      </c>
      <c r="F72" s="65">
        <v>4.6750000000000003E-3</v>
      </c>
      <c r="G72" s="65">
        <v>4.3958333333333332E-3</v>
      </c>
      <c r="H72" s="401">
        <v>4.5916666666666666E-3</v>
      </c>
      <c r="I72" s="401">
        <f t="shared" si="3"/>
        <v>-8.2900000000000001E-2</v>
      </c>
      <c r="J72" s="401">
        <f t="shared" si="1"/>
        <v>-8.4195833333333331E-2</v>
      </c>
      <c r="K72" s="401">
        <f t="shared" si="2"/>
        <v>-6.5991666666666671E-2</v>
      </c>
    </row>
    <row r="73" spans="1:11">
      <c r="A73" s="69">
        <v>11658</v>
      </c>
      <c r="B73" s="70">
        <v>-0.14000000000000001</v>
      </c>
      <c r="C73" s="401">
        <v>-0.1283</v>
      </c>
      <c r="D73" s="401">
        <v>3.2000000000000002E-3</v>
      </c>
      <c r="E73" s="401">
        <v>4.4333333333333334E-3</v>
      </c>
      <c r="F73" s="65">
        <v>5.2166666666666663E-3</v>
      </c>
      <c r="G73" s="65">
        <v>4.8249999999999994E-3</v>
      </c>
      <c r="H73" s="401">
        <v>5.1999999999999998E-3</v>
      </c>
      <c r="I73" s="401">
        <f t="shared" si="3"/>
        <v>-0.14320000000000002</v>
      </c>
      <c r="J73" s="401">
        <f t="shared" si="1"/>
        <v>-0.14482500000000001</v>
      </c>
      <c r="K73" s="401">
        <f t="shared" si="2"/>
        <v>-0.13350000000000001</v>
      </c>
    </row>
    <row r="74" spans="1:11">
      <c r="A74" s="69">
        <v>11689</v>
      </c>
      <c r="B74" s="70">
        <v>-2.7099999999999999E-2</v>
      </c>
      <c r="C74" s="401">
        <v>-1.9999999999999997E-2</v>
      </c>
      <c r="D74" s="401">
        <v>3.2000000000000002E-3</v>
      </c>
      <c r="E74" s="401">
        <v>4.3333333333333331E-3</v>
      </c>
      <c r="F74" s="65">
        <v>5.0666666666666672E-3</v>
      </c>
      <c r="G74" s="65">
        <v>4.7000000000000002E-3</v>
      </c>
      <c r="H74" s="401">
        <v>5.1416666666666668E-3</v>
      </c>
      <c r="I74" s="401">
        <f t="shared" si="3"/>
        <v>-3.0300000000000001E-2</v>
      </c>
      <c r="J74" s="401">
        <f t="shared" si="1"/>
        <v>-3.1800000000000002E-2</v>
      </c>
      <c r="K74" s="401">
        <f t="shared" si="2"/>
        <v>-2.5141666666666663E-2</v>
      </c>
    </row>
    <row r="75" spans="1:11">
      <c r="A75" s="69">
        <v>11720</v>
      </c>
      <c r="B75" s="70">
        <v>5.7000000000000002E-2</v>
      </c>
      <c r="C75" s="401">
        <v>7.9899999999999999E-2</v>
      </c>
      <c r="D75" s="401">
        <v>3.2000000000000002E-3</v>
      </c>
      <c r="E75" s="401">
        <v>4.3583333333333339E-3</v>
      </c>
      <c r="F75" s="65">
        <v>5.1083333333333336E-3</v>
      </c>
      <c r="G75" s="65">
        <v>4.7333333333333342E-3</v>
      </c>
      <c r="H75" s="401">
        <v>5.3416666666666664E-3</v>
      </c>
      <c r="I75" s="401">
        <f t="shared" si="3"/>
        <v>5.3800000000000001E-2</v>
      </c>
      <c r="J75" s="401">
        <f t="shared" si="1"/>
        <v>5.226666666666667E-2</v>
      </c>
      <c r="K75" s="401">
        <f t="shared" si="2"/>
        <v>7.4558333333333338E-2</v>
      </c>
    </row>
    <row r="76" spans="1:11">
      <c r="A76" s="69">
        <v>11749</v>
      </c>
      <c r="B76" s="70">
        <v>-0.1158</v>
      </c>
      <c r="C76" s="401">
        <v>-0.10580000000000001</v>
      </c>
      <c r="D76" s="401">
        <v>3.0999999999999999E-3</v>
      </c>
      <c r="E76" s="401">
        <v>4.15E-3</v>
      </c>
      <c r="F76" s="65">
        <v>4.875E-3</v>
      </c>
      <c r="G76" s="65">
        <v>4.5125E-3</v>
      </c>
      <c r="H76" s="401">
        <v>5.0499999999999998E-3</v>
      </c>
      <c r="I76" s="401">
        <f t="shared" si="3"/>
        <v>-0.11890000000000001</v>
      </c>
      <c r="J76" s="401">
        <f t="shared" si="1"/>
        <v>-0.1203125</v>
      </c>
      <c r="K76" s="401">
        <f t="shared" si="2"/>
        <v>-0.11085</v>
      </c>
    </row>
    <row r="77" spans="1:11">
      <c r="A77" s="69">
        <v>11780</v>
      </c>
      <c r="B77" s="70">
        <v>-0.19969999999999999</v>
      </c>
      <c r="C77" s="401">
        <v>-0.1535</v>
      </c>
      <c r="D77" s="401">
        <v>3.0000000000000001E-3</v>
      </c>
      <c r="E77" s="401">
        <v>4.3083333333333333E-3</v>
      </c>
      <c r="F77" s="65">
        <v>5.0916666666666662E-3</v>
      </c>
      <c r="G77" s="65">
        <v>4.6999999999999993E-3</v>
      </c>
      <c r="H77" s="401">
        <v>5.6916666666666669E-3</v>
      </c>
      <c r="I77" s="401">
        <f t="shared" si="3"/>
        <v>-0.20269999999999999</v>
      </c>
      <c r="J77" s="401">
        <f t="shared" si="1"/>
        <v>-0.2044</v>
      </c>
      <c r="K77" s="401">
        <f t="shared" si="2"/>
        <v>-0.15919166666666668</v>
      </c>
    </row>
    <row r="78" spans="1:11">
      <c r="A78" s="69">
        <v>11810</v>
      </c>
      <c r="B78" s="70">
        <v>-0.21959999999999999</v>
      </c>
      <c r="C78" s="401">
        <v>-0.28059999999999996</v>
      </c>
      <c r="D78" s="401">
        <v>2.7999999999999995E-3</v>
      </c>
      <c r="E78" s="401">
        <v>4.4666666666666674E-3</v>
      </c>
      <c r="F78" s="65">
        <v>5.3166666666666666E-3</v>
      </c>
      <c r="G78" s="65">
        <v>4.8916666666666666E-3</v>
      </c>
      <c r="H78" s="401">
        <v>6.1333333333333344E-3</v>
      </c>
      <c r="I78" s="401">
        <f t="shared" si="3"/>
        <v>-0.22239999999999999</v>
      </c>
      <c r="J78" s="401">
        <f t="shared" si="1"/>
        <v>-0.22449166666666664</v>
      </c>
      <c r="K78" s="401">
        <f t="shared" si="2"/>
        <v>-0.28673333333333328</v>
      </c>
    </row>
    <row r="79" spans="1:11">
      <c r="A79" s="69">
        <v>11841</v>
      </c>
      <c r="B79" s="70">
        <v>-2.2000000000000001E-3</v>
      </c>
      <c r="C79" s="401">
        <v>8.9999999999999993E-3</v>
      </c>
      <c r="D79" s="401">
        <v>2.7999999999999995E-3</v>
      </c>
      <c r="E79" s="401">
        <v>4.5083333333333338E-3</v>
      </c>
      <c r="F79" s="65">
        <v>5.4999999999999997E-3</v>
      </c>
      <c r="G79" s="65">
        <v>5.0041666666666663E-3</v>
      </c>
      <c r="H79" s="401">
        <v>6.3083333333333333E-3</v>
      </c>
      <c r="I79" s="401">
        <f t="shared" si="3"/>
        <v>-4.9999999999999992E-3</v>
      </c>
      <c r="J79" s="401">
        <f t="shared" si="1"/>
        <v>-7.204166666666666E-3</v>
      </c>
      <c r="K79" s="401">
        <f t="shared" si="2"/>
        <v>2.691666666666666E-3</v>
      </c>
    </row>
    <row r="80" spans="1:11">
      <c r="A80" s="69">
        <v>11871</v>
      </c>
      <c r="B80" s="70">
        <v>0.38150000000000001</v>
      </c>
      <c r="C80" s="401">
        <v>0.33179999999999998</v>
      </c>
      <c r="D80" s="401">
        <v>2.7999999999999995E-3</v>
      </c>
      <c r="E80" s="401">
        <v>4.3833333333333328E-3</v>
      </c>
      <c r="F80" s="65">
        <v>5.4250000000000001E-3</v>
      </c>
      <c r="G80" s="65">
        <v>4.904166666666666E-3</v>
      </c>
      <c r="H80" s="401">
        <v>6.0666666666666673E-3</v>
      </c>
      <c r="I80" s="401">
        <f t="shared" si="3"/>
        <v>0.37869999999999998</v>
      </c>
      <c r="J80" s="401">
        <f t="shared" si="1"/>
        <v>0.37659583333333335</v>
      </c>
      <c r="K80" s="401">
        <f t="shared" si="2"/>
        <v>0.32573333333333332</v>
      </c>
    </row>
    <row r="81" spans="1:11">
      <c r="A81" s="69">
        <v>11902</v>
      </c>
      <c r="B81" s="70">
        <v>0.38690000000000002</v>
      </c>
      <c r="C81" s="401">
        <v>0.40300000000000002</v>
      </c>
      <c r="D81" s="401">
        <v>2.7999999999999995E-3</v>
      </c>
      <c r="E81" s="401">
        <v>4.0916666666666671E-3</v>
      </c>
      <c r="F81" s="65">
        <v>4.8583333333333334E-3</v>
      </c>
      <c r="G81" s="65">
        <v>4.4749999999999998E-3</v>
      </c>
      <c r="H81" s="401">
        <v>5.2916666666666667E-3</v>
      </c>
      <c r="I81" s="401">
        <f t="shared" si="3"/>
        <v>0.3841</v>
      </c>
      <c r="J81" s="401">
        <f t="shared" si="1"/>
        <v>0.38242500000000001</v>
      </c>
      <c r="K81" s="401">
        <f t="shared" si="2"/>
        <v>0.39770833333333333</v>
      </c>
    </row>
    <row r="82" spans="1:11">
      <c r="A82" s="69">
        <v>11933</v>
      </c>
      <c r="B82" s="70">
        <v>-3.4599999999999999E-2</v>
      </c>
      <c r="C82" s="401">
        <v>-2.7000000000000003E-2</v>
      </c>
      <c r="D82" s="401">
        <v>2.5999999999999999E-3</v>
      </c>
      <c r="E82" s="401">
        <v>3.9166666666666664E-3</v>
      </c>
      <c r="F82" s="65">
        <v>4.6166666666666665E-3</v>
      </c>
      <c r="G82" s="65">
        <v>4.266666666666666E-3</v>
      </c>
      <c r="H82" s="401">
        <v>4.9249999999999997E-3</v>
      </c>
      <c r="I82" s="401">
        <f t="shared" si="3"/>
        <v>-3.7199999999999997E-2</v>
      </c>
      <c r="J82" s="401">
        <f t="shared" si="1"/>
        <v>-3.8866666666666667E-2</v>
      </c>
      <c r="K82" s="401">
        <f t="shared" si="2"/>
        <v>-3.1925000000000002E-2</v>
      </c>
    </row>
    <row r="83" spans="1:11">
      <c r="A83" s="69">
        <v>11963</v>
      </c>
      <c r="B83" s="70">
        <v>-0.13489999999999999</v>
      </c>
      <c r="C83" s="401">
        <v>-0.1047</v>
      </c>
      <c r="D83" s="401">
        <v>2.7000000000000001E-3</v>
      </c>
      <c r="E83" s="401">
        <v>3.8666666666666667E-3</v>
      </c>
      <c r="F83" s="65">
        <v>4.5916666666666666E-3</v>
      </c>
      <c r="G83" s="65">
        <v>4.2291666666666667E-3</v>
      </c>
      <c r="H83" s="401">
        <v>4.8416666666666669E-3</v>
      </c>
      <c r="I83" s="401">
        <f t="shared" si="3"/>
        <v>-0.1376</v>
      </c>
      <c r="J83" s="401">
        <f t="shared" si="1"/>
        <v>-0.13912916666666666</v>
      </c>
      <c r="K83" s="401">
        <f t="shared" si="2"/>
        <v>-0.10954166666666666</v>
      </c>
    </row>
    <row r="84" spans="1:11">
      <c r="A84" s="69">
        <v>11994</v>
      </c>
      <c r="B84" s="70">
        <v>-4.1700000000000001E-2</v>
      </c>
      <c r="C84" s="401">
        <v>-3.5400000000000001E-2</v>
      </c>
      <c r="D84" s="401">
        <v>2.5999999999999999E-3</v>
      </c>
      <c r="E84" s="401">
        <v>3.858333333333333E-3</v>
      </c>
      <c r="F84" s="65">
        <v>4.6416666666666663E-3</v>
      </c>
      <c r="G84" s="65">
        <v>4.2500000000000003E-3</v>
      </c>
      <c r="H84" s="401">
        <v>4.8999999999999998E-3</v>
      </c>
      <c r="I84" s="401">
        <f t="shared" si="3"/>
        <v>-4.4299999999999999E-2</v>
      </c>
      <c r="J84" s="401">
        <f t="shared" si="1"/>
        <v>-4.5950000000000005E-2</v>
      </c>
      <c r="K84" s="401">
        <f t="shared" si="2"/>
        <v>-4.0300000000000002E-2</v>
      </c>
    </row>
    <row r="85" spans="1:11">
      <c r="A85" s="69">
        <v>12024</v>
      </c>
      <c r="B85" s="70">
        <v>5.6500000000000002E-2</v>
      </c>
      <c r="C85" s="401">
        <v>8.929999999999999E-2</v>
      </c>
      <c r="D85" s="401">
        <v>2.7000000000000001E-3</v>
      </c>
      <c r="E85" s="401">
        <v>3.8250000000000003E-3</v>
      </c>
      <c r="F85" s="65">
        <v>4.6666666666666662E-3</v>
      </c>
      <c r="G85" s="65">
        <v>4.2458333333333332E-3</v>
      </c>
      <c r="H85" s="401">
        <v>4.8750000000000009E-3</v>
      </c>
      <c r="I85" s="401">
        <f t="shared" si="3"/>
        <v>5.3800000000000001E-2</v>
      </c>
      <c r="J85" s="401">
        <f t="shared" si="1"/>
        <v>5.2254166666666671E-2</v>
      </c>
      <c r="K85" s="401">
        <f t="shared" si="2"/>
        <v>8.4424999999999986E-2</v>
      </c>
    </row>
    <row r="86" spans="1:11">
      <c r="A86" s="69">
        <v>12055</v>
      </c>
      <c r="B86" s="420">
        <v>8.6999999999999994E-3</v>
      </c>
      <c r="C86" s="401">
        <v>-3.1099999999999996E-2</v>
      </c>
      <c r="D86" s="65">
        <v>2.7000000000000001E-3</v>
      </c>
      <c r="E86" s="65">
        <v>3.7000000000000006E-3</v>
      </c>
      <c r="F86" s="65">
        <v>4.4166666666666668E-3</v>
      </c>
      <c r="G86" s="65">
        <v>4.0583333333333339E-3</v>
      </c>
      <c r="H86" s="65">
        <v>4.4916666666666664E-3</v>
      </c>
      <c r="I86" s="401">
        <f t="shared" si="3"/>
        <v>5.9999999999999993E-3</v>
      </c>
      <c r="J86" s="401">
        <f t="shared" si="1"/>
        <v>4.6416666666666655E-3</v>
      </c>
      <c r="K86" s="401">
        <f t="shared" si="2"/>
        <v>-3.559166666666666E-2</v>
      </c>
    </row>
    <row r="87" spans="1:11">
      <c r="A87" s="69">
        <v>12086</v>
      </c>
      <c r="B87" s="420">
        <v>-0.1772</v>
      </c>
      <c r="C87" s="401">
        <v>-0.19839999999999999</v>
      </c>
      <c r="D87" s="401">
        <v>2.3E-3</v>
      </c>
      <c r="E87" s="401">
        <v>3.7333333333333333E-3</v>
      </c>
      <c r="F87" s="65">
        <v>4.4583333333333332E-3</v>
      </c>
      <c r="G87" s="65">
        <v>4.0958333333333333E-3</v>
      </c>
      <c r="H87" s="401">
        <v>4.8083333333333337E-3</v>
      </c>
      <c r="I87" s="401">
        <f t="shared" si="3"/>
        <v>-0.17949999999999999</v>
      </c>
      <c r="J87" s="401">
        <f t="shared" si="1"/>
        <v>-0.18129583333333332</v>
      </c>
      <c r="K87" s="401">
        <f t="shared" si="2"/>
        <v>-0.20320833333333332</v>
      </c>
    </row>
    <row r="88" spans="1:11">
      <c r="A88" s="69">
        <v>12114</v>
      </c>
      <c r="B88" s="420">
        <v>3.5299999999999998E-2</v>
      </c>
      <c r="C88" s="401">
        <v>-0.10800000000000001</v>
      </c>
      <c r="D88" s="401">
        <v>2.7000000000000001E-3</v>
      </c>
      <c r="E88" s="401">
        <v>3.8999999999999994E-3</v>
      </c>
      <c r="F88" s="65">
        <v>4.6750000000000003E-3</v>
      </c>
      <c r="G88" s="65">
        <v>4.2874999999999996E-3</v>
      </c>
      <c r="H88" s="401">
        <v>5.2833333333333335E-3</v>
      </c>
      <c r="I88" s="401">
        <f t="shared" si="3"/>
        <v>3.2599999999999997E-2</v>
      </c>
      <c r="J88" s="401">
        <f t="shared" si="1"/>
        <v>3.1012499999999998E-2</v>
      </c>
      <c r="K88" s="401">
        <f t="shared" si="2"/>
        <v>-0.11328333333333335</v>
      </c>
    </row>
    <row r="89" spans="1:11">
      <c r="A89" s="69">
        <v>12145</v>
      </c>
      <c r="B89" s="420">
        <v>0.42559999999999998</v>
      </c>
      <c r="C89" s="401">
        <v>0.26349999999999996</v>
      </c>
      <c r="D89" s="401">
        <v>2.5000000000000001E-3</v>
      </c>
      <c r="E89" s="401">
        <v>3.9833333333333335E-3</v>
      </c>
      <c r="F89" s="65">
        <v>4.841666666666666E-3</v>
      </c>
      <c r="G89" s="65">
        <v>4.4125000000000006E-3</v>
      </c>
      <c r="H89" s="401">
        <v>5.7416666666666675E-3</v>
      </c>
      <c r="I89" s="401">
        <f t="shared" si="3"/>
        <v>0.42309999999999998</v>
      </c>
      <c r="J89" s="401">
        <f t="shared" si="1"/>
        <v>0.42118749999999999</v>
      </c>
      <c r="K89" s="401">
        <f t="shared" si="2"/>
        <v>0.25775833333333331</v>
      </c>
    </row>
    <row r="90" spans="1:11">
      <c r="A90" s="69">
        <v>12175</v>
      </c>
      <c r="B90" s="420">
        <v>0.16830000000000001</v>
      </c>
      <c r="C90" s="401">
        <v>0.17319999999999999</v>
      </c>
      <c r="D90" s="401">
        <v>2.7999999999999995E-3</v>
      </c>
      <c r="E90" s="401">
        <v>3.858333333333333E-3</v>
      </c>
      <c r="F90" s="65">
        <v>4.5000000000000005E-3</v>
      </c>
      <c r="G90" s="65">
        <v>4.179166666666667E-3</v>
      </c>
      <c r="H90" s="401">
        <v>5.416666666666666E-3</v>
      </c>
      <c r="I90" s="401">
        <f t="shared" si="3"/>
        <v>0.16550000000000001</v>
      </c>
      <c r="J90" s="401">
        <f t="shared" ref="J90:J153" si="4">B90-G90</f>
        <v>0.16412083333333333</v>
      </c>
      <c r="K90" s="401">
        <f t="shared" ref="K90:K153" si="5">$C90-H90</f>
        <v>0.16778333333333334</v>
      </c>
    </row>
    <row r="91" spans="1:11">
      <c r="A91" s="69">
        <v>12206</v>
      </c>
      <c r="B91" s="420">
        <v>0.1338</v>
      </c>
      <c r="C91" s="401">
        <v>0.14259999999999998</v>
      </c>
      <c r="D91" s="401">
        <v>2.5000000000000001E-3</v>
      </c>
      <c r="E91" s="401">
        <v>3.7166666666666663E-3</v>
      </c>
      <c r="F91" s="65">
        <v>4.2416666666666662E-3</v>
      </c>
      <c r="G91" s="65">
        <v>3.9791666666666664E-3</v>
      </c>
      <c r="H91" s="401">
        <v>5.0916666666666662E-3</v>
      </c>
      <c r="I91" s="401">
        <f t="shared" si="3"/>
        <v>0.1313</v>
      </c>
      <c r="J91" s="401">
        <f t="shared" si="4"/>
        <v>0.12982083333333333</v>
      </c>
      <c r="K91" s="401">
        <f t="shared" si="5"/>
        <v>0.13750833333333332</v>
      </c>
    </row>
    <row r="92" spans="1:11">
      <c r="A92" s="69">
        <v>12236</v>
      </c>
      <c r="B92" s="420">
        <v>-8.6199999999999999E-2</v>
      </c>
      <c r="C92" s="401">
        <v>-0.12039999999999999</v>
      </c>
      <c r="D92" s="401">
        <v>2.5999999999999999E-3</v>
      </c>
      <c r="E92" s="401">
        <v>3.6333333333333335E-3</v>
      </c>
      <c r="F92" s="65">
        <v>4.0249999999999999E-3</v>
      </c>
      <c r="G92" s="65">
        <v>3.8291666666666669E-3</v>
      </c>
      <c r="H92" s="401">
        <v>4.9249999999999997E-3</v>
      </c>
      <c r="I92" s="401">
        <f t="shared" si="3"/>
        <v>-8.8800000000000004E-2</v>
      </c>
      <c r="J92" s="401">
        <f t="shared" si="4"/>
        <v>-9.002916666666666E-2</v>
      </c>
      <c r="K92" s="401">
        <f t="shared" si="5"/>
        <v>-0.12532499999999999</v>
      </c>
    </row>
    <row r="93" spans="1:11">
      <c r="A93" s="69">
        <v>12267</v>
      </c>
      <c r="B93" s="420">
        <v>0.1206</v>
      </c>
      <c r="C93" s="401">
        <v>-5.5999999999999991E-3</v>
      </c>
      <c r="D93" s="401">
        <v>2.5999999999999999E-3</v>
      </c>
      <c r="E93" s="401">
        <v>3.5833333333333333E-3</v>
      </c>
      <c r="F93" s="65">
        <v>3.9749999999999994E-3</v>
      </c>
      <c r="G93" s="65">
        <v>3.7791666666666668E-3</v>
      </c>
      <c r="H93" s="401">
        <v>4.9833333333333335E-3</v>
      </c>
      <c r="I93" s="401">
        <f t="shared" si="3"/>
        <v>0.11799999999999999</v>
      </c>
      <c r="J93" s="401">
        <f t="shared" si="4"/>
        <v>0.11682083333333333</v>
      </c>
      <c r="K93" s="401">
        <f t="shared" si="5"/>
        <v>-1.0583333333333333E-2</v>
      </c>
    </row>
    <row r="94" spans="1:11">
      <c r="A94" s="69">
        <v>12298</v>
      </c>
      <c r="B94" s="420">
        <v>-0.1118</v>
      </c>
      <c r="C94" s="401">
        <v>-0.1759</v>
      </c>
      <c r="D94" s="401">
        <v>2.5000000000000001E-3</v>
      </c>
      <c r="E94" s="401">
        <v>3.6333333333333335E-3</v>
      </c>
      <c r="F94" s="65">
        <v>4.1333333333333335E-3</v>
      </c>
      <c r="G94" s="65">
        <v>3.8833333333333333E-3</v>
      </c>
      <c r="H94" s="401">
        <v>5.3E-3</v>
      </c>
      <c r="I94" s="401">
        <f t="shared" si="3"/>
        <v>-0.1143</v>
      </c>
      <c r="J94" s="401">
        <f t="shared" si="4"/>
        <v>-0.11568333333333333</v>
      </c>
      <c r="K94" s="401">
        <f t="shared" si="5"/>
        <v>-0.1812</v>
      </c>
    </row>
    <row r="95" spans="1:11">
      <c r="A95" s="69">
        <v>12328</v>
      </c>
      <c r="B95" s="420">
        <v>-8.5500000000000007E-2</v>
      </c>
      <c r="C95" s="401">
        <v>-7.1200000000000013E-2</v>
      </c>
      <c r="D95" s="401">
        <v>2.5999999999999999E-3</v>
      </c>
      <c r="E95" s="401">
        <v>3.6166666666666665E-3</v>
      </c>
      <c r="F95" s="65">
        <v>4.1416666666666659E-3</v>
      </c>
      <c r="G95" s="65">
        <v>3.8791666666666662E-3</v>
      </c>
      <c r="H95" s="401">
        <v>5.3E-3</v>
      </c>
      <c r="I95" s="401">
        <f t="shared" si="3"/>
        <v>-8.8100000000000012E-2</v>
      </c>
      <c r="J95" s="401">
        <f t="shared" si="4"/>
        <v>-8.9379166666666676E-2</v>
      </c>
      <c r="K95" s="401">
        <f t="shared" si="5"/>
        <v>-7.6500000000000012E-2</v>
      </c>
    </row>
    <row r="96" spans="1:11">
      <c r="A96" s="69">
        <v>12359</v>
      </c>
      <c r="B96" s="420">
        <v>0.11269999999999999</v>
      </c>
      <c r="C96" s="401">
        <v>-1.7999999999999999E-2</v>
      </c>
      <c r="D96" s="401">
        <v>2.5000000000000001E-3</v>
      </c>
      <c r="E96" s="401">
        <v>3.7833333333333334E-3</v>
      </c>
      <c r="F96" s="65">
        <v>4.4583333333333332E-3</v>
      </c>
      <c r="G96" s="65">
        <v>4.120833333333334E-3</v>
      </c>
      <c r="H96" s="401">
        <v>5.8833333333333342E-3</v>
      </c>
      <c r="I96" s="401">
        <f t="shared" si="3"/>
        <v>0.11019999999999999</v>
      </c>
      <c r="J96" s="401">
        <f t="shared" si="4"/>
        <v>0.10857916666666666</v>
      </c>
      <c r="K96" s="401">
        <f t="shared" si="5"/>
        <v>-2.3883333333333333E-2</v>
      </c>
    </row>
    <row r="97" spans="1:11">
      <c r="A97" s="69">
        <v>12389</v>
      </c>
      <c r="B97" s="420">
        <v>2.53E-2</v>
      </c>
      <c r="C97" s="401">
        <v>1.26E-2</v>
      </c>
      <c r="D97" s="401">
        <v>2.7999999999999995E-3</v>
      </c>
      <c r="E97" s="401">
        <v>3.7499999999999999E-3</v>
      </c>
      <c r="F97" s="65">
        <v>4.3916666666666661E-3</v>
      </c>
      <c r="G97" s="65">
        <v>4.0708333333333334E-3</v>
      </c>
      <c r="H97" s="401">
        <v>6.0166666666666667E-3</v>
      </c>
      <c r="I97" s="401">
        <f t="shared" si="3"/>
        <v>2.2499999999999999E-2</v>
      </c>
      <c r="J97" s="401">
        <f t="shared" si="4"/>
        <v>2.1229166666666667E-2</v>
      </c>
      <c r="K97" s="401">
        <f t="shared" si="5"/>
        <v>6.5833333333333334E-3</v>
      </c>
    </row>
    <row r="98" spans="1:11">
      <c r="A98" s="69">
        <v>12420</v>
      </c>
      <c r="B98" s="420">
        <v>0.1069</v>
      </c>
      <c r="C98" s="401">
        <v>0.17460000000000001</v>
      </c>
      <c r="D98" s="401">
        <v>2.8999999999999998E-3</v>
      </c>
      <c r="E98" s="401">
        <v>3.6249999999999998E-3</v>
      </c>
      <c r="F98" s="65">
        <v>4.1666666666666666E-3</v>
      </c>
      <c r="G98" s="65">
        <v>3.8958333333333332E-3</v>
      </c>
      <c r="H98" s="401">
        <v>5.4666666666666674E-3</v>
      </c>
      <c r="I98" s="401">
        <f t="shared" si="3"/>
        <v>0.104</v>
      </c>
      <c r="J98" s="401">
        <f t="shared" si="4"/>
        <v>0.10300416666666666</v>
      </c>
      <c r="K98" s="401">
        <f t="shared" si="5"/>
        <v>0.16913333333333333</v>
      </c>
    </row>
    <row r="99" spans="1:11">
      <c r="A99" s="69">
        <v>12451</v>
      </c>
      <c r="B99" s="420">
        <v>-3.2199999999999999E-2</v>
      </c>
      <c r="C99" s="401">
        <v>-2.4199999999999999E-2</v>
      </c>
      <c r="D99" s="401">
        <v>2.3999999999999998E-3</v>
      </c>
      <c r="E99" s="401">
        <v>3.5000000000000005E-3</v>
      </c>
      <c r="F99" s="65">
        <v>3.9166666666666664E-3</v>
      </c>
      <c r="G99" s="65">
        <v>3.7083333333333334E-3</v>
      </c>
      <c r="H99" s="401">
        <v>4.816666666666667E-3</v>
      </c>
      <c r="I99" s="401">
        <f t="shared" si="3"/>
        <v>-3.4599999999999999E-2</v>
      </c>
      <c r="J99" s="401">
        <f t="shared" si="4"/>
        <v>-3.5908333333333334E-2</v>
      </c>
      <c r="K99" s="401">
        <f t="shared" si="5"/>
        <v>-2.9016666666666666E-2</v>
      </c>
    </row>
    <row r="100" spans="1:11">
      <c r="A100" s="69">
        <v>12479</v>
      </c>
      <c r="B100" s="420">
        <v>0</v>
      </c>
      <c r="C100" s="401">
        <v>-1.1099999999999999E-2</v>
      </c>
      <c r="D100" s="401">
        <v>2.7000000000000001E-3</v>
      </c>
      <c r="E100" s="401">
        <v>3.4416666666666667E-3</v>
      </c>
      <c r="F100" s="65">
        <v>3.7916666666666667E-3</v>
      </c>
      <c r="G100" s="65">
        <v>3.6166666666666669E-3</v>
      </c>
      <c r="H100" s="401">
        <v>4.7166666666666668E-3</v>
      </c>
      <c r="I100" s="401">
        <f t="shared" si="3"/>
        <v>-2.7000000000000001E-3</v>
      </c>
      <c r="J100" s="401">
        <f t="shared" si="4"/>
        <v>-3.6166666666666669E-3</v>
      </c>
      <c r="K100" s="401">
        <f t="shared" si="5"/>
        <v>-1.5816666666666666E-2</v>
      </c>
    </row>
    <row r="101" spans="1:11">
      <c r="A101" s="69">
        <v>12510</v>
      </c>
      <c r="B101" s="420">
        <v>-2.5100000000000001E-2</v>
      </c>
      <c r="C101" s="401">
        <v>-3.5099999999999999E-2</v>
      </c>
      <c r="D101" s="401">
        <v>2.5000000000000001E-3</v>
      </c>
      <c r="E101" s="401">
        <v>3.3916666666666665E-3</v>
      </c>
      <c r="F101" s="65">
        <v>3.6916666666666664E-3</v>
      </c>
      <c r="G101" s="65">
        <v>3.5416666666666665E-3</v>
      </c>
      <c r="H101" s="401">
        <v>4.5333333333333337E-3</v>
      </c>
      <c r="I101" s="401">
        <f t="shared" si="3"/>
        <v>-2.76E-2</v>
      </c>
      <c r="J101" s="401">
        <f t="shared" si="4"/>
        <v>-2.8641666666666666E-2</v>
      </c>
      <c r="K101" s="401">
        <f t="shared" si="5"/>
        <v>-3.9633333333333333E-2</v>
      </c>
    </row>
    <row r="102" spans="1:11">
      <c r="A102" s="69">
        <v>12540</v>
      </c>
      <c r="B102" s="420">
        <v>-7.3599999999999999E-2</v>
      </c>
      <c r="C102" s="401">
        <v>-7.6499999999999999E-2</v>
      </c>
      <c r="D102" s="401">
        <v>2.5000000000000001E-3</v>
      </c>
      <c r="E102" s="401">
        <v>3.3416666666666668E-3</v>
      </c>
      <c r="F102" s="65">
        <v>3.6416666666666667E-3</v>
      </c>
      <c r="G102" s="65">
        <v>3.4916666666666668E-3</v>
      </c>
      <c r="H102" s="401">
        <v>4.4916666666666664E-3</v>
      </c>
      <c r="I102" s="401">
        <f t="shared" si="3"/>
        <v>-7.6100000000000001E-2</v>
      </c>
      <c r="J102" s="401">
        <f t="shared" si="4"/>
        <v>-7.7091666666666669E-2</v>
      </c>
      <c r="K102" s="401">
        <f t="shared" si="5"/>
        <v>-8.099166666666667E-2</v>
      </c>
    </row>
    <row r="103" spans="1:11">
      <c r="A103" s="69">
        <v>12571</v>
      </c>
      <c r="B103" s="420">
        <v>2.29E-2</v>
      </c>
      <c r="C103" s="401">
        <v>4.7800000000000002E-2</v>
      </c>
      <c r="D103" s="401">
        <v>2.3999999999999998E-3</v>
      </c>
      <c r="E103" s="401">
        <v>3.2750000000000001E-3</v>
      </c>
      <c r="F103" s="65">
        <v>3.5833333333333333E-3</v>
      </c>
      <c r="G103" s="65">
        <v>3.4291666666666663E-3</v>
      </c>
      <c r="H103" s="401">
        <v>4.5000000000000005E-3</v>
      </c>
      <c r="I103" s="401">
        <f t="shared" si="3"/>
        <v>2.0500000000000001E-2</v>
      </c>
      <c r="J103" s="401">
        <f t="shared" si="4"/>
        <v>1.9470833333333333E-2</v>
      </c>
      <c r="K103" s="401">
        <f t="shared" si="5"/>
        <v>4.3300000000000005E-2</v>
      </c>
    </row>
    <row r="104" spans="1:11">
      <c r="A104" s="69">
        <v>12601</v>
      </c>
      <c r="B104" s="420">
        <v>-0.1132</v>
      </c>
      <c r="C104" s="401">
        <v>-0.1603</v>
      </c>
      <c r="D104" s="401">
        <v>2.3999999999999998E-3</v>
      </c>
      <c r="E104" s="401">
        <v>3.2416666666666666E-3</v>
      </c>
      <c r="F104" s="65">
        <v>3.5666666666666668E-3</v>
      </c>
      <c r="G104" s="65">
        <v>3.4041666666666669E-3</v>
      </c>
      <c r="H104" s="401">
        <v>4.4083333333333335E-3</v>
      </c>
      <c r="I104" s="401">
        <f t="shared" si="3"/>
        <v>-0.11559999999999999</v>
      </c>
      <c r="J104" s="401">
        <f t="shared" si="4"/>
        <v>-0.11660416666666666</v>
      </c>
      <c r="K104" s="401">
        <f t="shared" si="5"/>
        <v>-0.16470833333333335</v>
      </c>
    </row>
    <row r="105" spans="1:11">
      <c r="A105" s="69">
        <v>12632</v>
      </c>
      <c r="B105" s="420">
        <v>6.1100000000000002E-2</v>
      </c>
      <c r="C105" s="401">
        <v>2.69E-2</v>
      </c>
      <c r="D105" s="401">
        <v>2.3999999999999998E-3</v>
      </c>
      <c r="E105" s="401">
        <v>3.2750000000000001E-3</v>
      </c>
      <c r="F105" s="65">
        <v>3.6166666666666665E-3</v>
      </c>
      <c r="G105" s="65">
        <v>3.4458333333333337E-3</v>
      </c>
      <c r="H105" s="401">
        <v>4.5249999999999995E-3</v>
      </c>
      <c r="I105" s="401">
        <f t="shared" si="3"/>
        <v>5.8700000000000002E-2</v>
      </c>
      <c r="J105" s="401">
        <f t="shared" si="4"/>
        <v>5.7654166666666666E-2</v>
      </c>
      <c r="K105" s="401">
        <f t="shared" si="5"/>
        <v>2.2374999999999999E-2</v>
      </c>
    </row>
    <row r="106" spans="1:11">
      <c r="A106" s="69">
        <v>12663</v>
      </c>
      <c r="B106" s="420">
        <v>-3.3E-3</v>
      </c>
      <c r="C106" s="401">
        <v>9.4999999999999998E-3</v>
      </c>
      <c r="D106" s="401">
        <v>2.3E-3</v>
      </c>
      <c r="E106" s="401">
        <v>3.3E-3</v>
      </c>
      <c r="F106" s="65">
        <v>3.6833333333333336E-3</v>
      </c>
      <c r="G106" s="65">
        <v>3.4916666666666668E-3</v>
      </c>
      <c r="H106" s="401">
        <v>4.6333333333333339E-3</v>
      </c>
      <c r="I106" s="401">
        <f t="shared" si="3"/>
        <v>-5.5999999999999999E-3</v>
      </c>
      <c r="J106" s="401">
        <f t="shared" si="4"/>
        <v>-6.7916666666666663E-3</v>
      </c>
      <c r="K106" s="401">
        <f t="shared" si="5"/>
        <v>4.8666666666666658E-3</v>
      </c>
    </row>
    <row r="107" spans="1:11">
      <c r="A107" s="69">
        <v>12693</v>
      </c>
      <c r="B107" s="420">
        <v>-2.86E-2</v>
      </c>
      <c r="C107" s="401">
        <v>-6.6599999999999993E-2</v>
      </c>
      <c r="D107" s="401">
        <v>2.7000000000000001E-3</v>
      </c>
      <c r="E107" s="401">
        <v>3.2500000000000003E-3</v>
      </c>
      <c r="F107" s="65">
        <v>3.6333333333333335E-3</v>
      </c>
      <c r="G107" s="65">
        <v>3.4416666666666667E-3</v>
      </c>
      <c r="H107" s="401">
        <v>4.5000000000000005E-3</v>
      </c>
      <c r="I107" s="401">
        <f t="shared" si="3"/>
        <v>-3.1300000000000001E-2</v>
      </c>
      <c r="J107" s="401">
        <f t="shared" si="4"/>
        <v>-3.204166666666667E-2</v>
      </c>
      <c r="K107" s="401">
        <f t="shared" si="5"/>
        <v>-7.1099999999999997E-2</v>
      </c>
    </row>
    <row r="108" spans="1:11">
      <c r="A108" s="69">
        <v>12724</v>
      </c>
      <c r="B108" s="420">
        <v>9.4200000000000006E-2</v>
      </c>
      <c r="C108" s="401">
        <v>-4.8000000000000004E-3</v>
      </c>
      <c r="D108" s="401">
        <v>2.5000000000000001E-3</v>
      </c>
      <c r="E108" s="401">
        <v>3.2166666666666667E-3</v>
      </c>
      <c r="F108" s="65">
        <v>3.5666666666666668E-3</v>
      </c>
      <c r="G108" s="65">
        <v>3.3916666666666665E-3</v>
      </c>
      <c r="H108" s="401">
        <v>4.4833333333333331E-3</v>
      </c>
      <c r="I108" s="401">
        <f t="shared" si="3"/>
        <v>9.1700000000000004E-2</v>
      </c>
      <c r="J108" s="401">
        <f t="shared" si="4"/>
        <v>9.0808333333333338E-2</v>
      </c>
      <c r="K108" s="401">
        <f t="shared" si="5"/>
        <v>-9.2833333333333344E-3</v>
      </c>
    </row>
    <row r="109" spans="1:11">
      <c r="A109" s="69">
        <v>12754</v>
      </c>
      <c r="B109" s="420">
        <v>-1E-3</v>
      </c>
      <c r="C109" s="401">
        <v>-7.010000000000001E-2</v>
      </c>
      <c r="D109" s="401">
        <v>2.5000000000000001E-3</v>
      </c>
      <c r="E109" s="401">
        <v>3.1749999999999999E-3</v>
      </c>
      <c r="F109" s="65">
        <v>3.5583333333333326E-3</v>
      </c>
      <c r="G109" s="65">
        <v>3.3666666666666667E-3</v>
      </c>
      <c r="H109" s="401">
        <v>4.4666666666666674E-3</v>
      </c>
      <c r="I109" s="401">
        <f t="shared" si="3"/>
        <v>-3.5000000000000001E-3</v>
      </c>
      <c r="J109" s="401">
        <f t="shared" si="4"/>
        <v>-4.3666666666666663E-3</v>
      </c>
      <c r="K109" s="401">
        <f t="shared" si="5"/>
        <v>-7.456666666666667E-2</v>
      </c>
    </row>
    <row r="110" spans="1:11">
      <c r="A110" s="69">
        <v>12785</v>
      </c>
      <c r="B110" s="420">
        <v>-4.1099999999999998E-2</v>
      </c>
      <c r="C110" s="401">
        <v>-2.3099999999999999E-2</v>
      </c>
      <c r="D110" s="401">
        <v>2.5000000000000001E-3</v>
      </c>
      <c r="E110" s="401">
        <v>3.1416666666666663E-3</v>
      </c>
      <c r="F110" s="65">
        <v>3.5083333333333334E-3</v>
      </c>
      <c r="G110" s="65">
        <v>3.3250000000000003E-3</v>
      </c>
      <c r="H110" s="401">
        <v>4.3166666666666666E-3</v>
      </c>
      <c r="I110" s="401">
        <f t="shared" si="3"/>
        <v>-4.36E-2</v>
      </c>
      <c r="J110" s="401">
        <f t="shared" si="4"/>
        <v>-4.4424999999999999E-2</v>
      </c>
      <c r="K110" s="401">
        <f t="shared" si="5"/>
        <v>-2.7416666666666666E-2</v>
      </c>
    </row>
    <row r="111" spans="1:11">
      <c r="A111" s="69">
        <v>12816</v>
      </c>
      <c r="B111" s="420">
        <v>-3.4099999999999998E-2</v>
      </c>
      <c r="C111" s="401">
        <v>-0.11360000000000001</v>
      </c>
      <c r="D111" s="401">
        <v>2.0999999999999999E-3</v>
      </c>
      <c r="E111" s="401">
        <v>3.075E-3</v>
      </c>
      <c r="F111" s="65">
        <v>3.4416666666666667E-3</v>
      </c>
      <c r="G111" s="65">
        <v>3.2583333333333331E-3</v>
      </c>
      <c r="H111" s="401">
        <v>4.1333333333333335E-3</v>
      </c>
      <c r="I111" s="401">
        <f t="shared" si="3"/>
        <v>-3.6199999999999996E-2</v>
      </c>
      <c r="J111" s="401">
        <f t="shared" si="4"/>
        <v>-3.7358333333333334E-2</v>
      </c>
      <c r="K111" s="401">
        <f t="shared" si="5"/>
        <v>-0.11773333333333334</v>
      </c>
    </row>
    <row r="112" spans="1:11">
      <c r="A112" s="69">
        <v>12844</v>
      </c>
      <c r="B112" s="420">
        <v>-2.86E-2</v>
      </c>
      <c r="C112" s="401">
        <v>0.1043</v>
      </c>
      <c r="D112" s="401">
        <v>2.2000000000000001E-3</v>
      </c>
      <c r="E112" s="401">
        <v>3.0583333333333335E-3</v>
      </c>
      <c r="F112" s="65">
        <v>3.4250000000000001E-3</v>
      </c>
      <c r="G112" s="65">
        <v>3.241666666666667E-3</v>
      </c>
      <c r="H112" s="401">
        <v>4.0666666666666663E-3</v>
      </c>
      <c r="I112" s="401">
        <f t="shared" si="3"/>
        <v>-3.0800000000000001E-2</v>
      </c>
      <c r="J112" s="401">
        <f t="shared" si="4"/>
        <v>-3.1841666666666671E-2</v>
      </c>
      <c r="K112" s="401">
        <f t="shared" si="5"/>
        <v>0.10023333333333334</v>
      </c>
    </row>
    <row r="113" spans="1:11">
      <c r="A113" s="69">
        <v>12875</v>
      </c>
      <c r="B113" s="420">
        <v>9.8000000000000004E-2</v>
      </c>
      <c r="C113" s="401">
        <v>0.11779999999999999</v>
      </c>
      <c r="D113" s="401">
        <v>2.3E-3</v>
      </c>
      <c r="E113" s="401">
        <v>3.0499999999999998E-3</v>
      </c>
      <c r="F113" s="65">
        <v>3.4000000000000002E-3</v>
      </c>
      <c r="G113" s="65">
        <v>3.225E-3</v>
      </c>
      <c r="H113" s="401">
        <v>3.9916666666666668E-3</v>
      </c>
      <c r="I113" s="401">
        <f t="shared" si="3"/>
        <v>9.5700000000000007E-2</v>
      </c>
      <c r="J113" s="401">
        <f t="shared" si="4"/>
        <v>9.4774999999999998E-2</v>
      </c>
      <c r="K113" s="401">
        <f t="shared" si="5"/>
        <v>0.11380833333333332</v>
      </c>
    </row>
    <row r="114" spans="1:11">
      <c r="A114" s="69">
        <v>12905</v>
      </c>
      <c r="B114" s="420">
        <v>4.0899999999999999E-2</v>
      </c>
      <c r="C114" s="401">
        <v>0.1106</v>
      </c>
      <c r="D114" s="401">
        <v>2.3E-3</v>
      </c>
      <c r="E114" s="401">
        <v>3.0416666666666665E-3</v>
      </c>
      <c r="F114" s="65">
        <v>3.3583333333333338E-3</v>
      </c>
      <c r="G114" s="65">
        <v>3.2000000000000002E-3</v>
      </c>
      <c r="H114" s="401">
        <v>3.8416666666666673E-3</v>
      </c>
      <c r="I114" s="401">
        <f t="shared" si="3"/>
        <v>3.8599999999999995E-2</v>
      </c>
      <c r="J114" s="401">
        <f t="shared" si="4"/>
        <v>3.7699999999999997E-2</v>
      </c>
      <c r="K114" s="401">
        <f t="shared" si="5"/>
        <v>0.10675833333333333</v>
      </c>
    </row>
    <row r="115" spans="1:11">
      <c r="A115" s="69">
        <v>12936</v>
      </c>
      <c r="B115" s="420">
        <v>6.9900000000000004E-2</v>
      </c>
      <c r="C115" s="401">
        <v>0.1036</v>
      </c>
      <c r="D115" s="401">
        <v>2.2000000000000001E-3</v>
      </c>
      <c r="E115" s="401">
        <v>3.0083333333333333E-3</v>
      </c>
      <c r="F115" s="65">
        <v>3.3250000000000003E-3</v>
      </c>
      <c r="G115" s="65">
        <v>3.1666666666666666E-3</v>
      </c>
      <c r="H115" s="401">
        <v>3.7750000000000001E-3</v>
      </c>
      <c r="I115" s="401">
        <f t="shared" si="3"/>
        <v>6.770000000000001E-2</v>
      </c>
      <c r="J115" s="401">
        <f t="shared" si="4"/>
        <v>6.6733333333333339E-2</v>
      </c>
      <c r="K115" s="401">
        <f t="shared" si="5"/>
        <v>9.9824999999999997E-2</v>
      </c>
    </row>
    <row r="116" spans="1:11">
      <c r="A116" s="69">
        <v>12966</v>
      </c>
      <c r="B116" s="420">
        <v>8.5000000000000006E-2</v>
      </c>
      <c r="C116" s="401">
        <v>8.6999999999999994E-2</v>
      </c>
      <c r="D116" s="401">
        <v>2.3999999999999998E-3</v>
      </c>
      <c r="E116" s="401">
        <v>2.9666666666666669E-3</v>
      </c>
      <c r="F116" s="65">
        <v>3.2416666666666666E-3</v>
      </c>
      <c r="G116" s="65">
        <v>3.1041666666666665E-3</v>
      </c>
      <c r="H116" s="401">
        <v>3.6833333333333336E-3</v>
      </c>
      <c r="I116" s="401">
        <f t="shared" si="3"/>
        <v>8.2600000000000007E-2</v>
      </c>
      <c r="J116" s="401">
        <f t="shared" si="4"/>
        <v>8.1895833333333334E-2</v>
      </c>
      <c r="K116" s="401">
        <f t="shared" si="5"/>
        <v>8.3316666666666664E-2</v>
      </c>
    </row>
    <row r="117" spans="1:11">
      <c r="A117" s="69">
        <v>12997</v>
      </c>
      <c r="B117" s="420">
        <v>2.8000000000000001E-2</v>
      </c>
      <c r="C117" s="401">
        <v>5.6299999999999996E-2</v>
      </c>
      <c r="D117" s="401">
        <v>2.3E-3</v>
      </c>
      <c r="E117" s="401">
        <v>3.0000000000000001E-3</v>
      </c>
      <c r="F117" s="65">
        <v>3.225E-3</v>
      </c>
      <c r="G117" s="65">
        <v>3.1125000000000002E-3</v>
      </c>
      <c r="H117" s="401">
        <v>3.7000000000000006E-3</v>
      </c>
      <c r="I117" s="401">
        <f t="shared" si="3"/>
        <v>2.5700000000000001E-2</v>
      </c>
      <c r="J117" s="401">
        <f t="shared" si="4"/>
        <v>2.48875E-2</v>
      </c>
      <c r="K117" s="401">
        <f t="shared" si="5"/>
        <v>5.2599999999999994E-2</v>
      </c>
    </row>
    <row r="118" spans="1:11">
      <c r="A118" s="69">
        <v>13028</v>
      </c>
      <c r="B118" s="420">
        <v>2.5600000000000001E-2</v>
      </c>
      <c r="C118" s="401">
        <v>-1.2199999999999999E-2</v>
      </c>
      <c r="D118" s="401">
        <v>2.3E-3</v>
      </c>
      <c r="E118" s="401">
        <v>2.9916666666666663E-3</v>
      </c>
      <c r="F118" s="65">
        <v>3.2083333333333334E-3</v>
      </c>
      <c r="G118" s="65">
        <v>3.0999999999999999E-3</v>
      </c>
      <c r="H118" s="401">
        <v>3.6916666666666664E-3</v>
      </c>
      <c r="I118" s="401">
        <f t="shared" si="3"/>
        <v>2.3300000000000001E-2</v>
      </c>
      <c r="J118" s="401">
        <f t="shared" si="4"/>
        <v>2.2500000000000003E-2</v>
      </c>
      <c r="K118" s="401">
        <f t="shared" si="5"/>
        <v>-1.5891666666666665E-2</v>
      </c>
    </row>
    <row r="119" spans="1:11">
      <c r="A119" s="69">
        <v>13058</v>
      </c>
      <c r="B119" s="420">
        <v>7.7700000000000005E-2</v>
      </c>
      <c r="C119" s="401">
        <v>0.12240000000000001</v>
      </c>
      <c r="D119" s="401">
        <v>2.3E-3</v>
      </c>
      <c r="E119" s="401">
        <v>2.9333333333333334E-3</v>
      </c>
      <c r="F119" s="65">
        <v>3.1833333333333332E-3</v>
      </c>
      <c r="G119" s="65">
        <v>3.058333333333333E-3</v>
      </c>
      <c r="H119" s="401">
        <v>3.666666666666667E-3</v>
      </c>
      <c r="I119" s="401">
        <f t="shared" si="3"/>
        <v>7.5400000000000009E-2</v>
      </c>
      <c r="J119" s="401">
        <f t="shared" si="4"/>
        <v>7.4641666666666676E-2</v>
      </c>
      <c r="K119" s="401">
        <f t="shared" si="5"/>
        <v>0.11873333333333334</v>
      </c>
    </row>
    <row r="120" spans="1:11">
      <c r="A120" s="69">
        <v>13089</v>
      </c>
      <c r="B120" s="420">
        <v>4.7399999999999998E-2</v>
      </c>
      <c r="C120" s="401">
        <v>1.0800000000000001E-2</v>
      </c>
      <c r="D120" s="401">
        <v>2.3999999999999998E-3</v>
      </c>
      <c r="E120" s="401">
        <v>2.891666666666667E-3</v>
      </c>
      <c r="F120" s="65">
        <v>3.1083333333333336E-3</v>
      </c>
      <c r="G120" s="65">
        <v>3.0000000000000005E-3</v>
      </c>
      <c r="H120" s="401">
        <v>3.6249999999999998E-3</v>
      </c>
      <c r="I120" s="401">
        <f t="shared" si="3"/>
        <v>4.4999999999999998E-2</v>
      </c>
      <c r="J120" s="401">
        <f t="shared" si="4"/>
        <v>4.4399999999999995E-2</v>
      </c>
      <c r="K120" s="401">
        <f t="shared" si="5"/>
        <v>7.1750000000000008E-3</v>
      </c>
    </row>
    <row r="121" spans="1:11">
      <c r="A121" s="69">
        <v>13119</v>
      </c>
      <c r="B121" s="420">
        <v>3.9399999999999998E-2</v>
      </c>
      <c r="C121" s="401">
        <v>4.7900000000000012E-2</v>
      </c>
      <c r="D121" s="401">
        <v>2.3999999999999998E-3</v>
      </c>
      <c r="E121" s="401">
        <v>2.8666666666666667E-3</v>
      </c>
      <c r="F121" s="65">
        <v>3.0416666666666665E-3</v>
      </c>
      <c r="G121" s="65">
        <v>2.9541666666666666E-3</v>
      </c>
      <c r="H121" s="401">
        <v>3.5750000000000001E-3</v>
      </c>
      <c r="I121" s="401">
        <f t="shared" si="3"/>
        <v>3.6999999999999998E-2</v>
      </c>
      <c r="J121" s="401">
        <f t="shared" si="4"/>
        <v>3.644583333333333E-2</v>
      </c>
      <c r="K121" s="401">
        <f t="shared" si="5"/>
        <v>4.432500000000001E-2</v>
      </c>
    </row>
    <row r="122" spans="1:11">
      <c r="A122" s="69">
        <v>13150</v>
      </c>
      <c r="B122" s="420">
        <v>6.7000000000000004E-2</v>
      </c>
      <c r="C122" s="401">
        <v>0.11030000000000001</v>
      </c>
      <c r="D122" s="401">
        <v>2.3999999999999998E-3</v>
      </c>
      <c r="E122" s="401">
        <v>2.8083333333333333E-3</v>
      </c>
      <c r="F122" s="65">
        <v>2.9749999999999998E-3</v>
      </c>
      <c r="G122" s="65">
        <v>2.891666666666667E-3</v>
      </c>
      <c r="H122" s="401">
        <v>3.5083333333333334E-3</v>
      </c>
      <c r="I122" s="401">
        <f t="shared" si="3"/>
        <v>6.4600000000000005E-2</v>
      </c>
      <c r="J122" s="401">
        <f t="shared" si="4"/>
        <v>6.4108333333333337E-2</v>
      </c>
      <c r="K122" s="401">
        <f t="shared" si="5"/>
        <v>0.10679166666666667</v>
      </c>
    </row>
    <row r="123" spans="1:11">
      <c r="A123" s="69">
        <v>13181</v>
      </c>
      <c r="B123" s="420">
        <v>2.24E-2</v>
      </c>
      <c r="C123" s="401">
        <v>-3.4200000000000001E-2</v>
      </c>
      <c r="D123" s="401">
        <v>2.3E-3</v>
      </c>
      <c r="E123" s="401">
        <v>2.7666666666666668E-3</v>
      </c>
      <c r="F123" s="65">
        <v>2.9583333333333332E-3</v>
      </c>
      <c r="G123" s="65">
        <v>2.8625E-3</v>
      </c>
      <c r="H123" s="401">
        <v>3.4749999999999998E-3</v>
      </c>
      <c r="I123" s="401">
        <f t="shared" si="3"/>
        <v>2.01E-2</v>
      </c>
      <c r="J123" s="401">
        <f t="shared" si="4"/>
        <v>1.9537499999999999E-2</v>
      </c>
      <c r="K123" s="401">
        <f t="shared" si="5"/>
        <v>-3.7675E-2</v>
      </c>
    </row>
    <row r="124" spans="1:11">
      <c r="A124" s="69">
        <v>13210</v>
      </c>
      <c r="B124" s="420">
        <v>2.6800000000000001E-2</v>
      </c>
      <c r="C124" s="401">
        <v>3.3E-3</v>
      </c>
      <c r="D124" s="401">
        <v>2.3999999999999998E-3</v>
      </c>
      <c r="E124" s="401">
        <v>2.7416666666666666E-3</v>
      </c>
      <c r="F124" s="65">
        <v>2.9583333333333332E-3</v>
      </c>
      <c r="G124" s="65">
        <v>2.8500000000000001E-3</v>
      </c>
      <c r="H124" s="401">
        <v>3.4749999999999998E-3</v>
      </c>
      <c r="I124" s="401">
        <f t="shared" si="3"/>
        <v>2.4400000000000002E-2</v>
      </c>
      <c r="J124" s="401">
        <f t="shared" si="4"/>
        <v>2.3949999999999999E-2</v>
      </c>
      <c r="K124" s="401">
        <f t="shared" si="5"/>
        <v>-1.7499999999999981E-4</v>
      </c>
    </row>
    <row r="125" spans="1:11">
      <c r="A125" s="69">
        <v>13241</v>
      </c>
      <c r="B125" s="420">
        <v>-7.51E-2</v>
      </c>
      <c r="C125" s="401">
        <v>-8.14E-2</v>
      </c>
      <c r="D125" s="401">
        <v>2.2000000000000001E-3</v>
      </c>
      <c r="E125" s="401">
        <v>2.7416666666666666E-3</v>
      </c>
      <c r="F125" s="65">
        <v>2.9749999999999998E-3</v>
      </c>
      <c r="G125" s="65">
        <v>2.8583333333333334E-3</v>
      </c>
      <c r="H125" s="401">
        <v>3.4749999999999998E-3</v>
      </c>
      <c r="I125" s="401">
        <f t="shared" si="3"/>
        <v>-7.7299999999999994E-2</v>
      </c>
      <c r="J125" s="401">
        <f t="shared" si="4"/>
        <v>-7.7958333333333338E-2</v>
      </c>
      <c r="K125" s="401">
        <f t="shared" si="5"/>
        <v>-8.4875000000000006E-2</v>
      </c>
    </row>
    <row r="126" spans="1:11">
      <c r="A126" s="69">
        <v>13271</v>
      </c>
      <c r="B126" s="420">
        <v>5.45E-2</v>
      </c>
      <c r="C126" s="401">
        <v>7.6100000000000001E-2</v>
      </c>
      <c r="D126" s="401">
        <v>2.2000000000000001E-3</v>
      </c>
      <c r="E126" s="401">
        <v>2.725E-3</v>
      </c>
      <c r="F126" s="65">
        <v>2.9416666666666662E-3</v>
      </c>
      <c r="G126" s="65">
        <v>2.8333333333333331E-3</v>
      </c>
      <c r="H126" s="401">
        <v>3.4499999999999999E-3</v>
      </c>
      <c r="I126" s="401">
        <f t="shared" si="3"/>
        <v>5.2299999999999999E-2</v>
      </c>
      <c r="J126" s="401">
        <f t="shared" si="4"/>
        <v>5.1666666666666666E-2</v>
      </c>
      <c r="K126" s="401">
        <f t="shared" si="5"/>
        <v>7.2650000000000006E-2</v>
      </c>
    </row>
    <row r="127" spans="1:11">
      <c r="A127" s="69">
        <v>13302</v>
      </c>
      <c r="B127" s="420">
        <v>3.3300000000000003E-2</v>
      </c>
      <c r="C127" s="401">
        <v>3.5000000000000003E-2</v>
      </c>
      <c r="D127" s="401">
        <v>2.3999999999999998E-3</v>
      </c>
      <c r="E127" s="401">
        <v>2.7000000000000001E-3</v>
      </c>
      <c r="F127" s="65">
        <v>2.9249999999999996E-3</v>
      </c>
      <c r="G127" s="65">
        <v>2.8124999999999999E-3</v>
      </c>
      <c r="H127" s="401">
        <v>3.4333333333333334E-3</v>
      </c>
      <c r="I127" s="401">
        <f t="shared" si="3"/>
        <v>3.0900000000000004E-2</v>
      </c>
      <c r="J127" s="401">
        <f t="shared" si="4"/>
        <v>3.0487500000000004E-2</v>
      </c>
      <c r="K127" s="401">
        <f t="shared" si="5"/>
        <v>3.1566666666666673E-2</v>
      </c>
    </row>
    <row r="128" spans="1:11">
      <c r="A128" s="69">
        <v>13332</v>
      </c>
      <c r="B128" s="420">
        <v>7.0099999999999996E-2</v>
      </c>
      <c r="C128" s="401">
        <v>0.1009</v>
      </c>
      <c r="D128" s="401">
        <v>2.3E-3</v>
      </c>
      <c r="E128" s="401">
        <v>2.6916666666666669E-3</v>
      </c>
      <c r="F128" s="65">
        <v>2.8999999999999998E-3</v>
      </c>
      <c r="G128" s="65">
        <v>2.7958333333333329E-3</v>
      </c>
      <c r="H128" s="401">
        <v>3.3916666666666665E-3</v>
      </c>
      <c r="I128" s="401">
        <f t="shared" si="3"/>
        <v>6.7799999999999999E-2</v>
      </c>
      <c r="J128" s="401">
        <f t="shared" si="4"/>
        <v>6.7304166666666665E-2</v>
      </c>
      <c r="K128" s="401">
        <f t="shared" si="5"/>
        <v>9.7508333333333336E-2</v>
      </c>
    </row>
    <row r="129" spans="1:11">
      <c r="A129" s="69">
        <v>13363</v>
      </c>
      <c r="B129" s="420">
        <v>1.5100000000000001E-2</v>
      </c>
      <c r="C129" s="401">
        <v>-1.8E-3</v>
      </c>
      <c r="D129" s="401">
        <v>2.3E-3</v>
      </c>
      <c r="E129" s="401">
        <v>2.6750000000000003E-3</v>
      </c>
      <c r="F129" s="65">
        <v>2.8666666666666667E-3</v>
      </c>
      <c r="G129" s="65">
        <v>2.7708333333333335E-3</v>
      </c>
      <c r="H129" s="401">
        <v>3.3833333333333332E-3</v>
      </c>
      <c r="I129" s="401">
        <f t="shared" si="3"/>
        <v>1.2800000000000001E-2</v>
      </c>
      <c r="J129" s="401">
        <f t="shared" si="4"/>
        <v>1.2329166666666667E-2</v>
      </c>
      <c r="K129" s="401">
        <f t="shared" si="5"/>
        <v>-5.1833333333333332E-3</v>
      </c>
    </row>
    <row r="130" spans="1:11">
      <c r="A130" s="69">
        <v>13394</v>
      </c>
      <c r="B130" s="420">
        <v>3.0999999999999999E-3</v>
      </c>
      <c r="C130" s="401">
        <v>-2.2499999999999999E-2</v>
      </c>
      <c r="D130" s="401">
        <v>2.0999999999999999E-3</v>
      </c>
      <c r="E130" s="401">
        <v>2.65E-3</v>
      </c>
      <c r="F130" s="65">
        <v>2.8416666666666668E-3</v>
      </c>
      <c r="G130" s="65">
        <v>2.7458333333333336E-3</v>
      </c>
      <c r="H130" s="401">
        <v>3.3749999999999995E-3</v>
      </c>
      <c r="I130" s="401">
        <f t="shared" si="3"/>
        <v>1E-3</v>
      </c>
      <c r="J130" s="401">
        <f t="shared" si="4"/>
        <v>3.5416666666666626E-4</v>
      </c>
      <c r="K130" s="401">
        <f t="shared" si="5"/>
        <v>-2.5874999999999999E-2</v>
      </c>
    </row>
    <row r="131" spans="1:11">
      <c r="A131" s="69">
        <v>13424</v>
      </c>
      <c r="B131" s="420">
        <v>7.7499999999999999E-2</v>
      </c>
      <c r="C131" s="401">
        <v>5.6600000000000004E-2</v>
      </c>
      <c r="D131" s="401">
        <v>2.3E-3</v>
      </c>
      <c r="E131" s="401">
        <v>2.65E-3</v>
      </c>
      <c r="F131" s="65">
        <v>2.8083333333333333E-3</v>
      </c>
      <c r="G131" s="65">
        <v>2.7291666666666671E-3</v>
      </c>
      <c r="H131" s="401">
        <v>3.3666666666666667E-3</v>
      </c>
      <c r="I131" s="401">
        <f t="shared" ref="I131:I194" si="6">B131-D131</f>
        <v>7.5200000000000003E-2</v>
      </c>
      <c r="J131" s="401">
        <f t="shared" si="4"/>
        <v>7.4770833333333328E-2</v>
      </c>
      <c r="K131" s="401">
        <f t="shared" si="5"/>
        <v>5.3233333333333341E-2</v>
      </c>
    </row>
    <row r="132" spans="1:11">
      <c r="A132" s="69">
        <v>13455</v>
      </c>
      <c r="B132" s="420">
        <v>1.34E-2</v>
      </c>
      <c r="C132" s="401">
        <v>-1.6900000000000002E-2</v>
      </c>
      <c r="D132" s="401">
        <v>2.2000000000000001E-3</v>
      </c>
      <c r="E132" s="401">
        <v>2.6250000000000002E-3</v>
      </c>
      <c r="F132" s="65">
        <v>2.7583333333333331E-3</v>
      </c>
      <c r="G132" s="65">
        <v>2.6916666666666669E-3</v>
      </c>
      <c r="H132" s="401">
        <v>3.2916666666666667E-3</v>
      </c>
      <c r="I132" s="401">
        <f t="shared" si="6"/>
        <v>1.12E-2</v>
      </c>
      <c r="J132" s="401">
        <f t="shared" si="4"/>
        <v>1.0708333333333334E-2</v>
      </c>
      <c r="K132" s="401">
        <f t="shared" si="5"/>
        <v>-2.019166666666667E-2</v>
      </c>
    </row>
    <row r="133" spans="1:11">
      <c r="A133" s="69">
        <v>13485</v>
      </c>
      <c r="B133" s="420">
        <v>-2.8999999999999998E-3</v>
      </c>
      <c r="C133" s="401">
        <v>-1.7399999999999999E-2</v>
      </c>
      <c r="D133" s="401">
        <v>2.2000000000000001E-3</v>
      </c>
      <c r="E133" s="401">
        <v>2.5833333333333337E-3</v>
      </c>
      <c r="F133" s="65">
        <v>2.7333333333333333E-3</v>
      </c>
      <c r="G133" s="65">
        <v>2.6583333333333337E-3</v>
      </c>
      <c r="H133" s="401">
        <v>3.1916666666666664E-3</v>
      </c>
      <c r="I133" s="401">
        <f t="shared" si="6"/>
        <v>-5.1000000000000004E-3</v>
      </c>
      <c r="J133" s="401">
        <f t="shared" si="4"/>
        <v>-5.5583333333333335E-3</v>
      </c>
      <c r="K133" s="401">
        <f t="shared" si="5"/>
        <v>-2.0591666666666664E-2</v>
      </c>
    </row>
    <row r="134" spans="1:11">
      <c r="A134" s="69">
        <v>13516</v>
      </c>
      <c r="B134" s="420">
        <v>3.9E-2</v>
      </c>
      <c r="C134" s="401">
        <v>1.9500000000000003E-2</v>
      </c>
      <c r="D134" s="401">
        <v>2.0999999999999999E-3</v>
      </c>
      <c r="E134" s="401">
        <v>2.5833333333333337E-3</v>
      </c>
      <c r="F134" s="65">
        <v>2.7499999999999998E-3</v>
      </c>
      <c r="G134" s="65">
        <v>2.6666666666666666E-3</v>
      </c>
      <c r="H134" s="401">
        <v>3.1833333333333336E-3</v>
      </c>
      <c r="I134" s="401">
        <f t="shared" si="6"/>
        <v>3.6900000000000002E-2</v>
      </c>
      <c r="J134" s="401">
        <f t="shared" si="4"/>
        <v>3.6333333333333336E-2</v>
      </c>
      <c r="K134" s="401">
        <f t="shared" si="5"/>
        <v>1.631666666666667E-2</v>
      </c>
    </row>
    <row r="135" spans="1:11">
      <c r="A135" s="69">
        <v>13547</v>
      </c>
      <c r="B135" s="420">
        <v>1.9099999999999999E-2</v>
      </c>
      <c r="C135" s="401">
        <v>-3.5299999999999998E-2</v>
      </c>
      <c r="D135" s="401">
        <v>2E-3</v>
      </c>
      <c r="E135" s="401">
        <v>2.6833333333333336E-3</v>
      </c>
      <c r="F135" s="65">
        <v>2.8333333333333331E-3</v>
      </c>
      <c r="G135" s="65">
        <v>2.7583333333333336E-3</v>
      </c>
      <c r="H135" s="401">
        <v>3.2416666666666666E-3</v>
      </c>
      <c r="I135" s="401">
        <f t="shared" si="6"/>
        <v>1.7099999999999997E-2</v>
      </c>
      <c r="J135" s="401">
        <f t="shared" si="4"/>
        <v>1.6341666666666664E-2</v>
      </c>
      <c r="K135" s="401">
        <f t="shared" si="5"/>
        <v>-3.8541666666666662E-2</v>
      </c>
    </row>
    <row r="136" spans="1:11">
      <c r="A136" s="69">
        <v>13575</v>
      </c>
      <c r="B136" s="420">
        <v>-7.7000000000000002E-3</v>
      </c>
      <c r="C136" s="401">
        <v>-5.7300000000000004E-2</v>
      </c>
      <c r="D136" s="401">
        <v>2.2000000000000001E-3</v>
      </c>
      <c r="E136" s="401">
        <v>2.7666666666666668E-3</v>
      </c>
      <c r="F136" s="65">
        <v>2.9166666666666668E-3</v>
      </c>
      <c r="G136" s="65">
        <v>2.8416666666666668E-3</v>
      </c>
      <c r="H136" s="401">
        <v>3.3333333333333331E-3</v>
      </c>
      <c r="I136" s="401">
        <f t="shared" si="6"/>
        <v>-9.9000000000000008E-3</v>
      </c>
      <c r="J136" s="401">
        <f t="shared" si="4"/>
        <v>-1.0541666666666668E-2</v>
      </c>
      <c r="K136" s="401">
        <f t="shared" si="5"/>
        <v>-6.0633333333333338E-2</v>
      </c>
    </row>
    <row r="137" spans="1:11">
      <c r="A137" s="69">
        <v>13606</v>
      </c>
      <c r="B137" s="420">
        <v>-8.09E-2</v>
      </c>
      <c r="C137" s="401">
        <v>-7.3599999999999999E-2</v>
      </c>
      <c r="D137" s="401">
        <v>2.3E-3</v>
      </c>
      <c r="E137" s="401">
        <v>2.8499999999999997E-3</v>
      </c>
      <c r="F137" s="65">
        <v>2.9749999999999998E-3</v>
      </c>
      <c r="G137" s="65">
        <v>2.9125000000000002E-3</v>
      </c>
      <c r="H137" s="401">
        <v>3.3916666666666665E-3</v>
      </c>
      <c r="I137" s="401">
        <f t="shared" si="6"/>
        <v>-8.3199999999999996E-2</v>
      </c>
      <c r="J137" s="401">
        <f t="shared" si="4"/>
        <v>-8.3812499999999998E-2</v>
      </c>
      <c r="K137" s="401">
        <f t="shared" si="5"/>
        <v>-7.6991666666666667E-2</v>
      </c>
    </row>
    <row r="138" spans="1:11">
      <c r="A138" s="69">
        <v>13636</v>
      </c>
      <c r="B138" s="420">
        <v>-2.3999999999999998E-3</v>
      </c>
      <c r="C138" s="401">
        <v>-5.16E-2</v>
      </c>
      <c r="D138" s="401">
        <v>2.2000000000000001E-3</v>
      </c>
      <c r="E138" s="401">
        <v>2.7750000000000001E-3</v>
      </c>
      <c r="F138" s="65">
        <v>2.8999999999999998E-3</v>
      </c>
      <c r="G138" s="65">
        <v>2.8375000000000002E-3</v>
      </c>
      <c r="H138" s="401">
        <v>3.3333333333333331E-3</v>
      </c>
      <c r="I138" s="401">
        <f t="shared" si="6"/>
        <v>-4.5999999999999999E-3</v>
      </c>
      <c r="J138" s="401">
        <f t="shared" si="4"/>
        <v>-5.2375E-3</v>
      </c>
      <c r="K138" s="401">
        <f t="shared" si="5"/>
        <v>-5.4933333333333334E-2</v>
      </c>
    </row>
    <row r="139" spans="1:11">
      <c r="A139" s="69">
        <v>13667</v>
      </c>
      <c r="B139" s="420">
        <v>-5.04E-2</v>
      </c>
      <c r="C139" s="401">
        <v>-4.6699999999999998E-2</v>
      </c>
      <c r="D139" s="401">
        <v>2.5000000000000001E-3</v>
      </c>
      <c r="E139" s="401">
        <v>2.7333333333333333E-3</v>
      </c>
      <c r="F139" s="65">
        <v>2.8583333333333334E-3</v>
      </c>
      <c r="G139" s="65">
        <v>2.7958333333333329E-3</v>
      </c>
      <c r="H139" s="401">
        <v>3.3250000000000003E-3</v>
      </c>
      <c r="I139" s="401">
        <f t="shared" si="6"/>
        <v>-5.2900000000000003E-2</v>
      </c>
      <c r="J139" s="401">
        <f t="shared" si="4"/>
        <v>-5.3195833333333331E-2</v>
      </c>
      <c r="K139" s="401">
        <f t="shared" si="5"/>
        <v>-5.0025E-2</v>
      </c>
    </row>
    <row r="140" spans="1:11">
      <c r="A140" s="69">
        <v>13697</v>
      </c>
      <c r="B140" s="420">
        <v>0.1045</v>
      </c>
      <c r="C140" s="401">
        <v>0.1671</v>
      </c>
      <c r="D140" s="401">
        <v>2.3999999999999998E-3</v>
      </c>
      <c r="E140" s="401">
        <v>2.708333333333333E-3</v>
      </c>
      <c r="F140" s="65">
        <v>2.8416666666666668E-3</v>
      </c>
      <c r="G140" s="65">
        <v>2.7749999999999997E-3</v>
      </c>
      <c r="H140" s="401">
        <v>3.283333333333333E-3</v>
      </c>
      <c r="I140" s="401">
        <f t="shared" si="6"/>
        <v>0.1021</v>
      </c>
      <c r="J140" s="401">
        <f t="shared" si="4"/>
        <v>0.101725</v>
      </c>
      <c r="K140" s="401">
        <f t="shared" si="5"/>
        <v>0.16381666666666667</v>
      </c>
    </row>
    <row r="141" spans="1:11">
      <c r="A141" s="69">
        <v>13728</v>
      </c>
      <c r="B141" s="420">
        <v>-4.8300000000000003E-2</v>
      </c>
      <c r="C141" s="401">
        <v>-9.0300000000000005E-2</v>
      </c>
      <c r="D141" s="401">
        <v>2.3E-3</v>
      </c>
      <c r="E141" s="401">
        <v>2.7000000000000001E-3</v>
      </c>
      <c r="F141" s="65">
        <v>2.8416666666666668E-3</v>
      </c>
      <c r="G141" s="65">
        <v>2.7708333333333335E-3</v>
      </c>
      <c r="H141" s="401">
        <v>3.2416666666666666E-3</v>
      </c>
      <c r="I141" s="401">
        <f t="shared" si="6"/>
        <v>-5.0600000000000006E-2</v>
      </c>
      <c r="J141" s="401">
        <f t="shared" si="4"/>
        <v>-5.1070833333333336E-2</v>
      </c>
      <c r="K141" s="401">
        <f t="shared" si="5"/>
        <v>-9.3541666666666676E-2</v>
      </c>
    </row>
    <row r="142" spans="1:11">
      <c r="A142" s="69">
        <v>13759</v>
      </c>
      <c r="B142" s="420">
        <v>-0.14030000000000001</v>
      </c>
      <c r="C142" s="401">
        <v>-0.1174</v>
      </c>
      <c r="D142" s="401">
        <v>2.3E-3</v>
      </c>
      <c r="E142" s="401">
        <v>2.7333333333333333E-3</v>
      </c>
      <c r="F142" s="65">
        <v>2.8833333333333332E-3</v>
      </c>
      <c r="G142" s="65">
        <v>2.8083333333333333E-3</v>
      </c>
      <c r="H142" s="401">
        <v>3.3E-3</v>
      </c>
      <c r="I142" s="401">
        <f t="shared" si="6"/>
        <v>-0.1426</v>
      </c>
      <c r="J142" s="401">
        <f t="shared" si="4"/>
        <v>-0.14310833333333334</v>
      </c>
      <c r="K142" s="401">
        <f t="shared" si="5"/>
        <v>-0.1207</v>
      </c>
    </row>
    <row r="143" spans="1:11">
      <c r="A143" s="69">
        <v>13789</v>
      </c>
      <c r="B143" s="420">
        <v>-9.8100000000000007E-2</v>
      </c>
      <c r="C143" s="401">
        <v>-5.16E-2</v>
      </c>
      <c r="D143" s="401">
        <v>2.3E-3</v>
      </c>
      <c r="E143" s="401">
        <v>2.725E-3</v>
      </c>
      <c r="F143" s="65">
        <v>2.9416666666666662E-3</v>
      </c>
      <c r="G143" s="65">
        <v>2.8333333333333331E-3</v>
      </c>
      <c r="H143" s="401">
        <v>3.4083333333333331E-3</v>
      </c>
      <c r="I143" s="401">
        <f t="shared" si="6"/>
        <v>-0.1004</v>
      </c>
      <c r="J143" s="401">
        <f t="shared" si="4"/>
        <v>-0.10093333333333333</v>
      </c>
      <c r="K143" s="401">
        <f t="shared" si="5"/>
        <v>-5.5008333333333333E-2</v>
      </c>
    </row>
    <row r="144" spans="1:11">
      <c r="A144" s="69">
        <v>13820</v>
      </c>
      <c r="B144" s="420">
        <v>-8.6599999999999996E-2</v>
      </c>
      <c r="C144" s="401">
        <v>8.0000000000000002E-3</v>
      </c>
      <c r="D144" s="401">
        <v>2.3999999999999998E-3</v>
      </c>
      <c r="E144" s="401">
        <v>2.7000000000000001E-3</v>
      </c>
      <c r="F144" s="65">
        <v>2.9499999999999999E-3</v>
      </c>
      <c r="G144" s="65">
        <v>2.8249999999999998E-3</v>
      </c>
      <c r="H144" s="401">
        <v>3.4000000000000002E-3</v>
      </c>
      <c r="I144" s="401">
        <f t="shared" si="6"/>
        <v>-8.8999999999999996E-2</v>
      </c>
      <c r="J144" s="401">
        <f t="shared" si="4"/>
        <v>-8.9424999999999991E-2</v>
      </c>
      <c r="K144" s="401">
        <f t="shared" si="5"/>
        <v>4.5999999999999999E-3</v>
      </c>
    </row>
    <row r="145" spans="1:11">
      <c r="A145" s="69">
        <v>13850</v>
      </c>
      <c r="B145" s="420">
        <v>-4.5900000000000003E-2</v>
      </c>
      <c r="C145" s="401">
        <v>-9.5100000000000004E-2</v>
      </c>
      <c r="D145" s="401">
        <v>2.3E-3</v>
      </c>
      <c r="E145" s="401">
        <v>2.6750000000000003E-3</v>
      </c>
      <c r="F145" s="65">
        <v>2.9166666666666668E-3</v>
      </c>
      <c r="G145" s="65">
        <v>2.7958333333333333E-3</v>
      </c>
      <c r="H145" s="401">
        <v>3.3583333333333338E-3</v>
      </c>
      <c r="I145" s="401">
        <f t="shared" si="6"/>
        <v>-4.8200000000000007E-2</v>
      </c>
      <c r="J145" s="401">
        <f t="shared" si="4"/>
        <v>-4.8695833333333334E-2</v>
      </c>
      <c r="K145" s="401">
        <f t="shared" si="5"/>
        <v>-9.8458333333333342E-2</v>
      </c>
    </row>
    <row r="146" spans="1:11">
      <c r="A146" s="69">
        <v>13881</v>
      </c>
      <c r="B146" s="420">
        <v>1.52E-2</v>
      </c>
      <c r="C146" s="401">
        <v>-3.6799999999999999E-2</v>
      </c>
      <c r="D146" s="401">
        <v>2.3E-3</v>
      </c>
      <c r="E146" s="401">
        <v>2.6416666666666667E-3</v>
      </c>
      <c r="F146" s="65">
        <v>2.9166666666666668E-3</v>
      </c>
      <c r="G146" s="65">
        <v>2.7791666666666672E-3</v>
      </c>
      <c r="H146" s="401">
        <v>3.3416666666666668E-3</v>
      </c>
      <c r="I146" s="401">
        <f t="shared" si="6"/>
        <v>1.29E-2</v>
      </c>
      <c r="J146" s="401">
        <f t="shared" si="4"/>
        <v>1.2420833333333332E-2</v>
      </c>
      <c r="K146" s="401">
        <f t="shared" si="5"/>
        <v>-4.0141666666666666E-2</v>
      </c>
    </row>
    <row r="147" spans="1:11">
      <c r="A147" s="69">
        <v>13912</v>
      </c>
      <c r="B147" s="420">
        <v>6.7400000000000002E-2</v>
      </c>
      <c r="C147" s="401">
        <v>3.4099999999999998E-2</v>
      </c>
      <c r="D147" s="401">
        <v>2.0999999999999999E-3</v>
      </c>
      <c r="E147" s="401">
        <v>2.6666666666666666E-3</v>
      </c>
      <c r="F147" s="65">
        <v>2.9249999999999996E-3</v>
      </c>
      <c r="G147" s="65">
        <v>2.7958333333333329E-3</v>
      </c>
      <c r="H147" s="401">
        <v>3.3583333333333338E-3</v>
      </c>
      <c r="I147" s="401">
        <f t="shared" si="6"/>
        <v>6.5299999999999997E-2</v>
      </c>
      <c r="J147" s="401">
        <f t="shared" si="4"/>
        <v>6.4604166666666671E-2</v>
      </c>
      <c r="K147" s="401">
        <f t="shared" si="5"/>
        <v>3.0741666666666664E-2</v>
      </c>
    </row>
    <row r="148" spans="1:11">
      <c r="A148" s="69">
        <v>13940</v>
      </c>
      <c r="B148" s="420">
        <v>-0.2487</v>
      </c>
      <c r="C148" s="401">
        <v>-0.19839999999999999</v>
      </c>
      <c r="D148" s="401">
        <v>2.3E-3</v>
      </c>
      <c r="E148" s="401">
        <v>2.6833333333333336E-3</v>
      </c>
      <c r="F148" s="65">
        <v>2.9666666666666669E-3</v>
      </c>
      <c r="G148" s="65">
        <v>2.8250000000000003E-3</v>
      </c>
      <c r="H148" s="401">
        <v>3.3250000000000003E-3</v>
      </c>
      <c r="I148" s="401">
        <f t="shared" si="6"/>
        <v>-0.251</v>
      </c>
      <c r="J148" s="401">
        <f t="shared" si="4"/>
        <v>-0.251525</v>
      </c>
      <c r="K148" s="401">
        <f t="shared" si="5"/>
        <v>-0.20172499999999999</v>
      </c>
    </row>
    <row r="149" spans="1:11">
      <c r="A149" s="69">
        <v>13971</v>
      </c>
      <c r="B149" s="420">
        <v>0.1447</v>
      </c>
      <c r="C149" s="401">
        <v>0.15379999999999999</v>
      </c>
      <c r="D149" s="401">
        <v>2.2000000000000001E-3</v>
      </c>
      <c r="E149" s="401">
        <v>2.7499999999999998E-3</v>
      </c>
      <c r="F149" s="65">
        <v>3.1083333333333336E-3</v>
      </c>
      <c r="G149" s="65">
        <v>2.9291666666666667E-3</v>
      </c>
      <c r="H149" s="401">
        <v>3.4000000000000002E-3</v>
      </c>
      <c r="I149" s="401">
        <f t="shared" si="6"/>
        <v>0.14249999999999999</v>
      </c>
      <c r="J149" s="401">
        <f t="shared" si="4"/>
        <v>0.14177083333333332</v>
      </c>
      <c r="K149" s="401">
        <f t="shared" si="5"/>
        <v>0.15039999999999998</v>
      </c>
    </row>
    <row r="150" spans="1:11">
      <c r="A150" s="69">
        <v>14001</v>
      </c>
      <c r="B150" s="420">
        <v>-3.3000000000000002E-2</v>
      </c>
      <c r="C150" s="401">
        <v>1.8100000000000002E-2</v>
      </c>
      <c r="D150" s="401">
        <v>2.2000000000000001E-3</v>
      </c>
      <c r="E150" s="401">
        <v>2.6833333333333336E-3</v>
      </c>
      <c r="F150" s="65">
        <v>2.9666666666666669E-3</v>
      </c>
      <c r="G150" s="65">
        <v>2.8250000000000003E-3</v>
      </c>
      <c r="H150" s="401">
        <v>3.2916666666666667E-3</v>
      </c>
      <c r="I150" s="401">
        <f t="shared" si="6"/>
        <v>-3.5200000000000002E-2</v>
      </c>
      <c r="J150" s="401">
        <f t="shared" si="4"/>
        <v>-3.5825000000000003E-2</v>
      </c>
      <c r="K150" s="401">
        <f t="shared" si="5"/>
        <v>1.4808333333333335E-2</v>
      </c>
    </row>
    <row r="151" spans="1:11">
      <c r="A151" s="69">
        <v>14032</v>
      </c>
      <c r="B151" s="420">
        <v>0.25030000000000002</v>
      </c>
      <c r="C151" s="401">
        <v>0.16219999999999998</v>
      </c>
      <c r="D151" s="401">
        <v>2.0999999999999999E-3</v>
      </c>
      <c r="E151" s="401">
        <v>2.7166666666666667E-3</v>
      </c>
      <c r="F151" s="65">
        <v>3.0666666666666672E-3</v>
      </c>
      <c r="G151" s="65">
        <v>2.891666666666667E-3</v>
      </c>
      <c r="H151" s="401">
        <v>3.2916666666666667E-3</v>
      </c>
      <c r="I151" s="401">
        <f t="shared" si="6"/>
        <v>0.24820000000000003</v>
      </c>
      <c r="J151" s="401">
        <f t="shared" si="4"/>
        <v>0.24740833333333337</v>
      </c>
      <c r="K151" s="401">
        <f t="shared" si="5"/>
        <v>0.15890833333333332</v>
      </c>
    </row>
    <row r="152" spans="1:11">
      <c r="A152" s="69">
        <v>14062</v>
      </c>
      <c r="B152" s="420">
        <v>7.4399999999999994E-2</v>
      </c>
      <c r="C152" s="401">
        <v>1.4800000000000001E-2</v>
      </c>
      <c r="D152" s="401">
        <v>2.0999999999999999E-3</v>
      </c>
      <c r="E152" s="401">
        <v>2.6833333333333336E-3</v>
      </c>
      <c r="F152" s="65">
        <v>3.0166666666666671E-3</v>
      </c>
      <c r="G152" s="65">
        <v>2.8500000000000001E-3</v>
      </c>
      <c r="H152" s="401">
        <v>3.2166666666666667E-3</v>
      </c>
      <c r="I152" s="401">
        <f t="shared" si="6"/>
        <v>7.2299999999999989E-2</v>
      </c>
      <c r="J152" s="401">
        <f t="shared" si="4"/>
        <v>7.1549999999999989E-2</v>
      </c>
      <c r="K152" s="401">
        <f t="shared" si="5"/>
        <v>1.1583333333333334E-2</v>
      </c>
    </row>
    <row r="153" spans="1:11">
      <c r="A153" s="69">
        <v>14093</v>
      </c>
      <c r="B153" s="420">
        <v>-2.2599999999999999E-2</v>
      </c>
      <c r="C153" s="401">
        <v>-5.57E-2</v>
      </c>
      <c r="D153" s="401">
        <v>2.2000000000000001E-3</v>
      </c>
      <c r="E153" s="401">
        <v>2.65E-3</v>
      </c>
      <c r="F153" s="65">
        <v>2.9749999999999998E-3</v>
      </c>
      <c r="G153" s="65">
        <v>2.8124999999999999E-3</v>
      </c>
      <c r="H153" s="401">
        <v>3.2000000000000002E-3</v>
      </c>
      <c r="I153" s="401">
        <f t="shared" si="6"/>
        <v>-2.4799999999999999E-2</v>
      </c>
      <c r="J153" s="401">
        <f t="shared" si="4"/>
        <v>-2.5412499999999998E-2</v>
      </c>
      <c r="K153" s="401">
        <f t="shared" si="5"/>
        <v>-5.8900000000000001E-2</v>
      </c>
    </row>
    <row r="154" spans="1:11">
      <c r="A154" s="69">
        <v>14124</v>
      </c>
      <c r="B154" s="420">
        <v>1.66E-2</v>
      </c>
      <c r="C154" s="401">
        <v>1.9099999999999999E-2</v>
      </c>
      <c r="D154" s="401">
        <v>2.0999999999999999E-3</v>
      </c>
      <c r="E154" s="401">
        <v>2.6750000000000003E-3</v>
      </c>
      <c r="F154" s="65">
        <v>3.0000000000000001E-3</v>
      </c>
      <c r="G154" s="65">
        <v>2.8375000000000002E-3</v>
      </c>
      <c r="H154" s="401">
        <v>3.2333333333333329E-3</v>
      </c>
      <c r="I154" s="401">
        <f t="shared" si="6"/>
        <v>1.4500000000000001E-2</v>
      </c>
      <c r="J154" s="401">
        <f t="shared" ref="J154:J217" si="7">B154-G154</f>
        <v>1.37625E-2</v>
      </c>
      <c r="K154" s="401">
        <f t="shared" ref="K154:K217" si="8">$C154-H154</f>
        <v>1.5866666666666668E-2</v>
      </c>
    </row>
    <row r="155" spans="1:11">
      <c r="A155" s="69">
        <v>14154</v>
      </c>
      <c r="B155" s="420">
        <v>7.7600000000000002E-2</v>
      </c>
      <c r="C155" s="401">
        <v>0.18009999999999998</v>
      </c>
      <c r="D155" s="401">
        <v>2.2000000000000001E-3</v>
      </c>
      <c r="E155" s="401">
        <v>2.6250000000000002E-3</v>
      </c>
      <c r="F155" s="65">
        <v>2.9416666666666662E-3</v>
      </c>
      <c r="G155" s="65">
        <v>2.7833333333333334E-3</v>
      </c>
      <c r="H155" s="401">
        <v>3.1583333333333337E-3</v>
      </c>
      <c r="I155" s="401">
        <f t="shared" si="6"/>
        <v>7.5400000000000009E-2</v>
      </c>
      <c r="J155" s="401">
        <f t="shared" si="7"/>
        <v>7.481666666666667E-2</v>
      </c>
      <c r="K155" s="401">
        <f t="shared" si="8"/>
        <v>0.17694166666666664</v>
      </c>
    </row>
    <row r="156" spans="1:11">
      <c r="A156" s="69">
        <v>14185</v>
      </c>
      <c r="B156" s="420">
        <v>-2.7300000000000001E-2</v>
      </c>
      <c r="C156" s="401">
        <v>-6.2000000000000013E-2</v>
      </c>
      <c r="D156" s="401">
        <v>2.0999999999999999E-3</v>
      </c>
      <c r="E156" s="401">
        <v>2.5833333333333337E-3</v>
      </c>
      <c r="F156" s="65">
        <v>2.8833333333333332E-3</v>
      </c>
      <c r="G156" s="65">
        <v>2.7333333333333333E-3</v>
      </c>
      <c r="H156" s="401">
        <v>3.1083333333333336E-3</v>
      </c>
      <c r="I156" s="401">
        <f t="shared" si="6"/>
        <v>-2.9400000000000003E-2</v>
      </c>
      <c r="J156" s="401">
        <f t="shared" si="7"/>
        <v>-3.0033333333333335E-2</v>
      </c>
      <c r="K156" s="401">
        <f t="shared" si="8"/>
        <v>-6.5108333333333351E-2</v>
      </c>
    </row>
    <row r="157" spans="1:11">
      <c r="A157" s="69">
        <v>14215</v>
      </c>
      <c r="B157" s="420">
        <v>4.0099999999999997E-2</v>
      </c>
      <c r="C157" s="401">
        <v>3.9099999999999996E-2</v>
      </c>
      <c r="D157" s="401">
        <v>2.2000000000000001E-3</v>
      </c>
      <c r="E157" s="401">
        <v>2.5666666666666667E-3</v>
      </c>
      <c r="F157" s="65">
        <v>2.8499999999999997E-3</v>
      </c>
      <c r="G157" s="65">
        <v>2.708333333333333E-3</v>
      </c>
      <c r="H157" s="401">
        <v>3.1166666666666669E-3</v>
      </c>
      <c r="I157" s="401">
        <f t="shared" si="6"/>
        <v>3.7899999999999996E-2</v>
      </c>
      <c r="J157" s="401">
        <f t="shared" si="7"/>
        <v>3.7391666666666663E-2</v>
      </c>
      <c r="K157" s="401">
        <f t="shared" si="8"/>
        <v>3.5983333333333326E-2</v>
      </c>
    </row>
    <row r="158" spans="1:11">
      <c r="A158" s="69">
        <v>14246</v>
      </c>
      <c r="B158" s="420">
        <v>-6.7400000000000002E-2</v>
      </c>
      <c r="C158" s="401">
        <v>1.6500000000000001E-2</v>
      </c>
      <c r="D158" s="401">
        <v>2.0999999999999999E-3</v>
      </c>
      <c r="E158" s="401">
        <v>2.5083333333333329E-3</v>
      </c>
      <c r="F158" s="65">
        <v>2.7666666666666668E-3</v>
      </c>
      <c r="G158" s="65">
        <v>2.6374999999999997E-3</v>
      </c>
      <c r="H158" s="401">
        <v>3.0666666666666672E-3</v>
      </c>
      <c r="I158" s="401">
        <f t="shared" si="6"/>
        <v>-6.9500000000000006E-2</v>
      </c>
      <c r="J158" s="401">
        <f t="shared" si="7"/>
        <v>-7.0037500000000003E-2</v>
      </c>
      <c r="K158" s="401">
        <f t="shared" si="8"/>
        <v>1.3433333333333334E-2</v>
      </c>
    </row>
    <row r="159" spans="1:11">
      <c r="A159" s="69">
        <v>14277</v>
      </c>
      <c r="B159" s="420">
        <v>3.9E-2</v>
      </c>
      <c r="C159" s="401">
        <v>8.0100000000000005E-2</v>
      </c>
      <c r="D159" s="401">
        <v>1.9E-3</v>
      </c>
      <c r="E159" s="401">
        <v>2.5000000000000001E-3</v>
      </c>
      <c r="F159" s="65">
        <v>2.7166666666666667E-3</v>
      </c>
      <c r="G159" s="65">
        <v>2.6083333333333336E-3</v>
      </c>
      <c r="H159" s="401">
        <v>2.9916666666666663E-3</v>
      </c>
      <c r="I159" s="401">
        <f t="shared" si="6"/>
        <v>3.7100000000000001E-2</v>
      </c>
      <c r="J159" s="401">
        <f t="shared" si="7"/>
        <v>3.6391666666666669E-2</v>
      </c>
      <c r="K159" s="401">
        <f t="shared" si="8"/>
        <v>7.7108333333333334E-2</v>
      </c>
    </row>
    <row r="160" spans="1:11">
      <c r="A160" s="69">
        <v>14305</v>
      </c>
      <c r="B160" s="420">
        <v>-0.13389999999999999</v>
      </c>
      <c r="C160" s="401">
        <v>-0.13780000000000001</v>
      </c>
      <c r="D160" s="401">
        <v>2.0999999999999999E-3</v>
      </c>
      <c r="E160" s="401">
        <v>2.4916666666666668E-3</v>
      </c>
      <c r="F160" s="65">
        <v>2.6833333333333336E-3</v>
      </c>
      <c r="G160" s="65">
        <v>2.5875000000000004E-3</v>
      </c>
      <c r="H160" s="401">
        <v>2.9499999999999999E-3</v>
      </c>
      <c r="I160" s="401">
        <f t="shared" si="6"/>
        <v>-0.13599999999999998</v>
      </c>
      <c r="J160" s="401">
        <f t="shared" si="7"/>
        <v>-0.13648749999999998</v>
      </c>
      <c r="K160" s="401">
        <f t="shared" si="8"/>
        <v>-0.14075000000000001</v>
      </c>
    </row>
    <row r="161" spans="1:11">
      <c r="A161" s="69">
        <v>14336</v>
      </c>
      <c r="B161" s="420">
        <v>-2.7000000000000001E-3</v>
      </c>
      <c r="C161" s="401">
        <v>2.8500000000000001E-2</v>
      </c>
      <c r="D161" s="401">
        <v>1.9E-3</v>
      </c>
      <c r="E161" s="401">
        <v>2.5166666666666666E-3</v>
      </c>
      <c r="F161" s="65">
        <v>2.6833333333333336E-3</v>
      </c>
      <c r="G161" s="65">
        <v>2.5999999999999999E-3</v>
      </c>
      <c r="H161" s="401">
        <v>2.9583333333333332E-3</v>
      </c>
      <c r="I161" s="401">
        <f t="shared" si="6"/>
        <v>-4.5999999999999999E-3</v>
      </c>
      <c r="J161" s="401">
        <f t="shared" si="7"/>
        <v>-5.3E-3</v>
      </c>
      <c r="K161" s="401">
        <f t="shared" si="8"/>
        <v>2.5541666666666667E-2</v>
      </c>
    </row>
    <row r="162" spans="1:11">
      <c r="A162" s="69">
        <v>14366</v>
      </c>
      <c r="B162" s="420">
        <v>7.3300000000000004E-2</v>
      </c>
      <c r="C162" s="401">
        <v>6.6500000000000004E-2</v>
      </c>
      <c r="D162" s="401">
        <v>2E-3</v>
      </c>
      <c r="E162" s="401">
        <v>2.4750000000000002E-3</v>
      </c>
      <c r="F162" s="65">
        <v>2.6333333333333334E-3</v>
      </c>
      <c r="G162" s="65">
        <v>2.5541666666666668E-3</v>
      </c>
      <c r="H162" s="401">
        <v>2.9166666666666668E-3</v>
      </c>
      <c r="I162" s="401">
        <f t="shared" si="6"/>
        <v>7.1300000000000002E-2</v>
      </c>
      <c r="J162" s="401">
        <f t="shared" si="7"/>
        <v>7.0745833333333341E-2</v>
      </c>
      <c r="K162" s="401">
        <f t="shared" si="8"/>
        <v>6.3583333333333339E-2</v>
      </c>
    </row>
    <row r="163" spans="1:11">
      <c r="A163" s="69">
        <v>14397</v>
      </c>
      <c r="B163" s="420">
        <v>-6.1199999999999997E-2</v>
      </c>
      <c r="C163" s="401">
        <v>-4.2299999999999997E-2</v>
      </c>
      <c r="D163" s="401">
        <v>1.8E-3</v>
      </c>
      <c r="E163" s="401">
        <v>2.4333333333333334E-3</v>
      </c>
      <c r="F163" s="65">
        <v>2.6083333333333332E-3</v>
      </c>
      <c r="G163" s="65">
        <v>2.5208333333333333E-3</v>
      </c>
      <c r="H163" s="401">
        <v>2.891666666666667E-3</v>
      </c>
      <c r="I163" s="401">
        <f t="shared" si="6"/>
        <v>-6.3E-2</v>
      </c>
      <c r="J163" s="401">
        <f t="shared" si="7"/>
        <v>-6.3720833333333338E-2</v>
      </c>
      <c r="K163" s="401">
        <f t="shared" si="8"/>
        <v>-4.5191666666666665E-2</v>
      </c>
    </row>
    <row r="164" spans="1:11">
      <c r="A164" s="69">
        <v>14427</v>
      </c>
      <c r="B164" s="420">
        <v>0.1105</v>
      </c>
      <c r="C164" s="401">
        <v>0.1208</v>
      </c>
      <c r="D164" s="401">
        <v>1.9E-3</v>
      </c>
      <c r="E164" s="401">
        <v>2.4083333333333335E-3</v>
      </c>
      <c r="F164" s="65">
        <v>2.5666666666666667E-3</v>
      </c>
      <c r="G164" s="65">
        <v>2.4875000000000001E-3</v>
      </c>
      <c r="H164" s="401">
        <v>2.8583333333333334E-3</v>
      </c>
      <c r="I164" s="401">
        <f t="shared" si="6"/>
        <v>0.1086</v>
      </c>
      <c r="J164" s="401">
        <f t="shared" si="7"/>
        <v>0.1080125</v>
      </c>
      <c r="K164" s="401">
        <f t="shared" si="8"/>
        <v>0.11794166666666667</v>
      </c>
    </row>
    <row r="165" spans="1:11">
      <c r="A165" s="69">
        <v>14458</v>
      </c>
      <c r="B165" s="420">
        <v>-6.4799999999999996E-2</v>
      </c>
      <c r="C165" s="401">
        <v>-6.4699999999999994E-2</v>
      </c>
      <c r="D165" s="401">
        <v>1.8E-3</v>
      </c>
      <c r="E165" s="401">
        <v>2.4416666666666666E-3</v>
      </c>
      <c r="F165" s="65">
        <v>2.5916666666666666E-3</v>
      </c>
      <c r="G165" s="65">
        <v>2.5166666666666666E-3</v>
      </c>
      <c r="H165" s="401">
        <v>2.8416666666666668E-3</v>
      </c>
      <c r="I165" s="401">
        <f t="shared" si="6"/>
        <v>-6.6599999999999993E-2</v>
      </c>
      <c r="J165" s="401">
        <f t="shared" si="7"/>
        <v>-6.7316666666666664E-2</v>
      </c>
      <c r="K165" s="401">
        <f t="shared" si="8"/>
        <v>-6.7541666666666667E-2</v>
      </c>
    </row>
    <row r="166" spans="1:11">
      <c r="A166" s="69">
        <v>14489</v>
      </c>
      <c r="B166" s="420">
        <v>0.1673</v>
      </c>
      <c r="C166" s="401">
        <v>4.2100000000000005E-2</v>
      </c>
      <c r="D166" s="401">
        <v>1.9E-3</v>
      </c>
      <c r="E166" s="401">
        <v>2.708333333333333E-3</v>
      </c>
      <c r="F166" s="65">
        <v>2.9083333333333335E-3</v>
      </c>
      <c r="G166" s="65">
        <v>2.8083333333333333E-3</v>
      </c>
      <c r="H166" s="401">
        <v>3.0916666666666666E-3</v>
      </c>
      <c r="I166" s="401">
        <f t="shared" si="6"/>
        <v>0.16539999999999999</v>
      </c>
      <c r="J166" s="401">
        <f t="shared" si="7"/>
        <v>0.16449166666666667</v>
      </c>
      <c r="K166" s="401">
        <f t="shared" si="8"/>
        <v>3.9008333333333339E-2</v>
      </c>
    </row>
    <row r="167" spans="1:11">
      <c r="A167" s="69">
        <v>14519</v>
      </c>
      <c r="B167" s="420">
        <v>-1.23E-2</v>
      </c>
      <c r="C167" s="401">
        <v>1.3000000000000001E-2</v>
      </c>
      <c r="D167" s="401">
        <v>2.3E-3</v>
      </c>
      <c r="E167" s="401">
        <v>2.6250000000000002E-3</v>
      </c>
      <c r="F167" s="65">
        <v>2.7916666666666667E-3</v>
      </c>
      <c r="G167" s="65">
        <v>2.7083333333333339E-3</v>
      </c>
      <c r="H167" s="401">
        <v>2.9833333333333335E-3</v>
      </c>
      <c r="I167" s="401">
        <f t="shared" si="6"/>
        <v>-1.46E-2</v>
      </c>
      <c r="J167" s="401">
        <f t="shared" si="7"/>
        <v>-1.5008333333333334E-2</v>
      </c>
      <c r="K167" s="401">
        <f t="shared" si="8"/>
        <v>1.0016666666666667E-2</v>
      </c>
    </row>
    <row r="168" spans="1:11">
      <c r="A168" s="69">
        <v>14550</v>
      </c>
      <c r="B168" s="420">
        <v>-3.9800000000000002E-2</v>
      </c>
      <c r="C168" s="401">
        <v>-1.5699999999999999E-2</v>
      </c>
      <c r="D168" s="401">
        <v>2E-3</v>
      </c>
      <c r="E168" s="401">
        <v>2.5000000000000001E-3</v>
      </c>
      <c r="F168" s="65">
        <v>2.6333333333333334E-3</v>
      </c>
      <c r="G168" s="65">
        <v>2.5666666666666672E-3</v>
      </c>
      <c r="H168" s="401">
        <v>2.8416666666666668E-3</v>
      </c>
      <c r="I168" s="401">
        <f t="shared" si="6"/>
        <v>-4.1800000000000004E-2</v>
      </c>
      <c r="J168" s="401">
        <f t="shared" si="7"/>
        <v>-4.2366666666666671E-2</v>
      </c>
      <c r="K168" s="401">
        <f t="shared" si="8"/>
        <v>-1.8541666666666665E-2</v>
      </c>
    </row>
    <row r="169" spans="1:11">
      <c r="A169" s="69">
        <v>14580</v>
      </c>
      <c r="B169" s="420">
        <v>2.7E-2</v>
      </c>
      <c r="C169" s="401">
        <v>2.7199999999999998E-2</v>
      </c>
      <c r="D169" s="401">
        <v>1.9E-3</v>
      </c>
      <c r="E169" s="401">
        <v>2.4499999999999999E-3</v>
      </c>
      <c r="F169" s="65">
        <v>2.6166666666666664E-3</v>
      </c>
      <c r="G169" s="65">
        <v>2.5333333333333332E-3</v>
      </c>
      <c r="H169" s="401">
        <v>2.816666666666667E-3</v>
      </c>
      <c r="I169" s="401">
        <f t="shared" si="6"/>
        <v>2.5100000000000001E-2</v>
      </c>
      <c r="J169" s="401">
        <f t="shared" si="7"/>
        <v>2.4466666666666668E-2</v>
      </c>
      <c r="K169" s="401">
        <f t="shared" si="8"/>
        <v>2.4383333333333333E-2</v>
      </c>
    </row>
    <row r="170" spans="1:11">
      <c r="A170" s="69">
        <v>14611</v>
      </c>
      <c r="B170" s="420">
        <v>-3.3599999999999998E-2</v>
      </c>
      <c r="C170" s="401">
        <v>6.8999999999999999E-3</v>
      </c>
      <c r="D170" s="401">
        <v>2E-3</v>
      </c>
      <c r="E170" s="401">
        <v>2.3999999999999998E-3</v>
      </c>
      <c r="F170" s="65">
        <v>2.5666666666666667E-3</v>
      </c>
      <c r="G170" s="65">
        <v>2.4833333333333331E-3</v>
      </c>
      <c r="H170" s="401">
        <v>2.7833333333333334E-3</v>
      </c>
      <c r="I170" s="401">
        <f t="shared" si="6"/>
        <v>-3.56E-2</v>
      </c>
      <c r="J170" s="401">
        <f t="shared" si="7"/>
        <v>-3.6083333333333328E-2</v>
      </c>
      <c r="K170" s="401">
        <f t="shared" si="8"/>
        <v>4.116666666666666E-3</v>
      </c>
    </row>
    <row r="171" spans="1:11">
      <c r="A171" s="69">
        <v>14642</v>
      </c>
      <c r="B171" s="420">
        <v>1.3299999999999999E-2</v>
      </c>
      <c r="C171" s="401">
        <v>-1.0200000000000001E-2</v>
      </c>
      <c r="D171" s="401">
        <v>1.8E-3</v>
      </c>
      <c r="E171" s="401">
        <v>2.3833333333333332E-3</v>
      </c>
      <c r="F171" s="65">
        <v>2.5416666666666665E-3</v>
      </c>
      <c r="G171" s="65">
        <v>2.4624999999999998E-3</v>
      </c>
      <c r="H171" s="401">
        <v>2.7916666666666667E-3</v>
      </c>
      <c r="I171" s="401">
        <f t="shared" si="6"/>
        <v>1.15E-2</v>
      </c>
      <c r="J171" s="401">
        <f t="shared" si="7"/>
        <v>1.08375E-2</v>
      </c>
      <c r="K171" s="401">
        <f t="shared" si="8"/>
        <v>-1.2991666666666667E-2</v>
      </c>
    </row>
    <row r="172" spans="1:11">
      <c r="A172" s="69">
        <v>14671</v>
      </c>
      <c r="B172" s="420">
        <v>1.24E-2</v>
      </c>
      <c r="C172" s="401">
        <v>9.3999999999999986E-3</v>
      </c>
      <c r="D172" s="401">
        <v>1.9E-3</v>
      </c>
      <c r="E172" s="401">
        <v>2.3666666666666667E-3</v>
      </c>
      <c r="F172" s="65">
        <v>2.5333333333333336E-3</v>
      </c>
      <c r="G172" s="65">
        <v>2.4499999999999999E-3</v>
      </c>
      <c r="H172" s="401">
        <v>2.7833333333333334E-3</v>
      </c>
      <c r="I172" s="401">
        <f t="shared" si="6"/>
        <v>1.0499999999999999E-2</v>
      </c>
      <c r="J172" s="401">
        <f t="shared" si="7"/>
        <v>9.9500000000000005E-3</v>
      </c>
      <c r="K172" s="401">
        <f t="shared" si="8"/>
        <v>6.6166666666666648E-3</v>
      </c>
    </row>
    <row r="173" spans="1:11">
      <c r="A173" s="69">
        <v>14702</v>
      </c>
      <c r="B173" s="420">
        <v>-2.3999999999999998E-3</v>
      </c>
      <c r="C173" s="401">
        <v>-9.1999999999999998E-3</v>
      </c>
      <c r="D173" s="401">
        <v>1.8E-3</v>
      </c>
      <c r="E173" s="401">
        <v>2.3499999999999997E-3</v>
      </c>
      <c r="F173" s="65">
        <v>2.4916666666666668E-3</v>
      </c>
      <c r="G173" s="65">
        <v>2.420833333333333E-3</v>
      </c>
      <c r="H173" s="401">
        <v>2.708333333333333E-3</v>
      </c>
      <c r="I173" s="401">
        <f t="shared" si="6"/>
        <v>-4.1999999999999997E-3</v>
      </c>
      <c r="J173" s="401">
        <f t="shared" si="7"/>
        <v>-4.8208333333333332E-3</v>
      </c>
      <c r="K173" s="401">
        <f t="shared" si="8"/>
        <v>-1.1908333333333333E-2</v>
      </c>
    </row>
    <row r="174" spans="1:11">
      <c r="A174" s="69">
        <v>14732</v>
      </c>
      <c r="B174" s="420">
        <v>-0.22889999999999999</v>
      </c>
      <c r="C174" s="401">
        <v>-0.19640000000000002</v>
      </c>
      <c r="D174" s="401">
        <v>1.9E-3</v>
      </c>
      <c r="E174" s="401">
        <v>2.4416666666666666E-3</v>
      </c>
      <c r="F174" s="65">
        <v>2.5666666666666667E-3</v>
      </c>
      <c r="G174" s="65">
        <v>2.5041666666666667E-3</v>
      </c>
      <c r="H174" s="401">
        <v>2.7500000000000003E-3</v>
      </c>
      <c r="I174" s="401">
        <f t="shared" si="6"/>
        <v>-0.23080000000000001</v>
      </c>
      <c r="J174" s="401">
        <f t="shared" si="7"/>
        <v>-0.23140416666666666</v>
      </c>
      <c r="K174" s="401">
        <f t="shared" si="8"/>
        <v>-0.19915000000000002</v>
      </c>
    </row>
    <row r="175" spans="1:11">
      <c r="A175" s="69">
        <v>14763</v>
      </c>
      <c r="B175" s="420">
        <v>8.09E-2</v>
      </c>
      <c r="C175" s="401">
        <v>0.15060000000000001</v>
      </c>
      <c r="D175" s="401">
        <v>1.9E-3</v>
      </c>
      <c r="E175" s="401">
        <v>2.4666666666666669E-3</v>
      </c>
      <c r="F175" s="65">
        <v>2.5833333333333337E-3</v>
      </c>
      <c r="G175" s="65">
        <v>2.5249999999999999E-3</v>
      </c>
      <c r="H175" s="401">
        <v>2.7833333333333334E-3</v>
      </c>
      <c r="I175" s="401">
        <f t="shared" si="6"/>
        <v>7.9000000000000001E-2</v>
      </c>
      <c r="J175" s="401">
        <f t="shared" si="7"/>
        <v>7.8375E-2</v>
      </c>
      <c r="K175" s="401">
        <f t="shared" si="8"/>
        <v>0.14781666666666668</v>
      </c>
    </row>
    <row r="176" spans="1:11">
      <c r="A176" s="69">
        <v>14793</v>
      </c>
      <c r="B176" s="420">
        <v>3.4099999999999998E-2</v>
      </c>
      <c r="C176" s="401">
        <v>6.5000000000000006E-3</v>
      </c>
      <c r="D176" s="401">
        <v>2E-3</v>
      </c>
      <c r="E176" s="401">
        <v>2.3999999999999998E-3</v>
      </c>
      <c r="F176" s="65">
        <v>2.5083333333333329E-3</v>
      </c>
      <c r="G176" s="65">
        <v>2.4541666666666666E-3</v>
      </c>
      <c r="H176" s="401">
        <v>2.6916666666666669E-3</v>
      </c>
      <c r="I176" s="401">
        <f t="shared" si="6"/>
        <v>3.2099999999999997E-2</v>
      </c>
      <c r="J176" s="401">
        <f t="shared" si="7"/>
        <v>3.1645833333333331E-2</v>
      </c>
      <c r="K176" s="401">
        <f t="shared" si="8"/>
        <v>3.8083333333333337E-3</v>
      </c>
    </row>
    <row r="177" spans="1:11">
      <c r="A177" s="69">
        <v>14824</v>
      </c>
      <c r="B177" s="420">
        <v>3.5000000000000003E-2</v>
      </c>
      <c r="C177" s="401">
        <v>-9.4000000000000004E-3</v>
      </c>
      <c r="D177" s="401">
        <v>1.9E-3</v>
      </c>
      <c r="E177" s="401">
        <v>2.3750000000000004E-3</v>
      </c>
      <c r="F177" s="65">
        <v>2.5249999999999999E-3</v>
      </c>
      <c r="G177" s="65">
        <v>2.4499999999999999E-3</v>
      </c>
      <c r="H177" s="401">
        <v>2.6750000000000003E-3</v>
      </c>
      <c r="I177" s="401">
        <f t="shared" si="6"/>
        <v>3.3100000000000004E-2</v>
      </c>
      <c r="J177" s="401">
        <f t="shared" si="7"/>
        <v>3.2550000000000003E-2</v>
      </c>
      <c r="K177" s="401">
        <f t="shared" si="8"/>
        <v>-1.2075000000000001E-2</v>
      </c>
    </row>
    <row r="178" spans="1:11">
      <c r="A178" s="69">
        <v>14855</v>
      </c>
      <c r="B178" s="420">
        <v>1.23E-2</v>
      </c>
      <c r="C178" s="401">
        <v>-2.1099999999999997E-2</v>
      </c>
      <c r="D178" s="401">
        <v>1.8E-3</v>
      </c>
      <c r="E178" s="401">
        <v>2.3499999999999997E-3</v>
      </c>
      <c r="F178" s="65">
        <v>2.5083333333333329E-3</v>
      </c>
      <c r="G178" s="65">
        <v>2.4291666666666663E-3</v>
      </c>
      <c r="H178" s="401">
        <v>2.65E-3</v>
      </c>
      <c r="I178" s="401">
        <f t="shared" si="6"/>
        <v>1.0500000000000001E-2</v>
      </c>
      <c r="J178" s="401">
        <f t="shared" si="7"/>
        <v>9.8708333333333339E-3</v>
      </c>
      <c r="K178" s="401">
        <f t="shared" si="8"/>
        <v>-2.3749999999999997E-2</v>
      </c>
    </row>
    <row r="179" spans="1:11">
      <c r="A179" s="69">
        <v>14885</v>
      </c>
      <c r="B179" s="420">
        <v>4.2200000000000001E-2</v>
      </c>
      <c r="C179" s="401">
        <v>3.1699999999999999E-2</v>
      </c>
      <c r="D179" s="401">
        <v>1.8E-3</v>
      </c>
      <c r="E179" s="401">
        <v>2.3250000000000002E-3</v>
      </c>
      <c r="F179" s="65">
        <v>2.5083333333333329E-3</v>
      </c>
      <c r="G179" s="65">
        <v>2.4166666666666664E-3</v>
      </c>
      <c r="H179" s="401">
        <v>2.6250000000000002E-3</v>
      </c>
      <c r="I179" s="401">
        <f t="shared" si="6"/>
        <v>4.0399999999999998E-2</v>
      </c>
      <c r="J179" s="401">
        <f t="shared" si="7"/>
        <v>3.9783333333333337E-2</v>
      </c>
      <c r="K179" s="401">
        <f t="shared" si="8"/>
        <v>2.9075E-2</v>
      </c>
    </row>
    <row r="180" spans="1:11">
      <c r="A180" s="69">
        <v>14916</v>
      </c>
      <c r="B180" s="420">
        <v>-3.1600000000000003E-2</v>
      </c>
      <c r="C180" s="401">
        <v>-0.12069999999999999</v>
      </c>
      <c r="D180" s="401">
        <v>1.8E-3</v>
      </c>
      <c r="E180" s="401">
        <v>2.2916666666666667E-3</v>
      </c>
      <c r="F180" s="65">
        <v>2.4666666666666669E-3</v>
      </c>
      <c r="G180" s="65">
        <v>2.3791666666666666E-3</v>
      </c>
      <c r="H180" s="401">
        <v>2.5916666666666666E-3</v>
      </c>
      <c r="I180" s="401">
        <f t="shared" si="6"/>
        <v>-3.3400000000000006E-2</v>
      </c>
      <c r="J180" s="401">
        <f t="shared" si="7"/>
        <v>-3.3979166666666671E-2</v>
      </c>
      <c r="K180" s="401">
        <f t="shared" si="8"/>
        <v>-0.12329166666666666</v>
      </c>
    </row>
    <row r="181" spans="1:11">
      <c r="A181" s="69">
        <v>14946</v>
      </c>
      <c r="B181" s="420">
        <v>8.9999999999999998E-4</v>
      </c>
      <c r="C181" s="401">
        <v>1.54E-2</v>
      </c>
      <c r="D181" s="401">
        <v>1.6999999999999999E-3</v>
      </c>
      <c r="E181" s="401">
        <v>2.2583333333333331E-3</v>
      </c>
      <c r="F181" s="65">
        <v>2.4333333333333334E-3</v>
      </c>
      <c r="G181" s="65">
        <v>2.345833333333333E-3</v>
      </c>
      <c r="H181" s="401">
        <v>2.5833333333333337E-3</v>
      </c>
      <c r="I181" s="401">
        <f t="shared" si="6"/>
        <v>-7.9999999999999993E-4</v>
      </c>
      <c r="J181" s="401">
        <f t="shared" si="7"/>
        <v>-1.445833333333333E-3</v>
      </c>
      <c r="K181" s="401">
        <f t="shared" si="8"/>
        <v>1.2816666666666667E-2</v>
      </c>
    </row>
    <row r="182" spans="1:11">
      <c r="A182" s="69">
        <v>14977</v>
      </c>
      <c r="B182" s="420">
        <v>-4.6300000000000001E-2</v>
      </c>
      <c r="C182" s="401">
        <v>-8.4000000000000012E-3</v>
      </c>
      <c r="D182" s="401">
        <v>1.6000000000000001E-3</v>
      </c>
      <c r="E182" s="401">
        <v>2.2916666666666667E-3</v>
      </c>
      <c r="F182" s="65">
        <v>2.4583333333333336E-3</v>
      </c>
      <c r="G182" s="65">
        <v>2.3749999999999999E-3</v>
      </c>
      <c r="H182" s="401">
        <v>2.6250000000000002E-3</v>
      </c>
      <c r="I182" s="401">
        <f t="shared" si="6"/>
        <v>-4.7899999999999998E-2</v>
      </c>
      <c r="J182" s="401">
        <f t="shared" si="7"/>
        <v>-4.8675000000000003E-2</v>
      </c>
      <c r="K182" s="401">
        <f t="shared" si="8"/>
        <v>-1.1025000000000002E-2</v>
      </c>
    </row>
    <row r="183" spans="1:11">
      <c r="A183" s="69">
        <v>15008</v>
      </c>
      <c r="B183" s="420">
        <v>-6.0000000000000001E-3</v>
      </c>
      <c r="C183" s="401">
        <v>-2.3299999999999998E-2</v>
      </c>
      <c r="D183" s="401">
        <v>1.6000000000000001E-3</v>
      </c>
      <c r="E183" s="401">
        <v>2.3166666666666665E-3</v>
      </c>
      <c r="F183" s="65">
        <v>2.5000000000000001E-3</v>
      </c>
      <c r="G183" s="65">
        <v>2.4083333333333335E-3</v>
      </c>
      <c r="H183" s="401">
        <v>2.6666666666666666E-3</v>
      </c>
      <c r="I183" s="401">
        <f t="shared" si="6"/>
        <v>-7.6E-3</v>
      </c>
      <c r="J183" s="401">
        <f t="shared" si="7"/>
        <v>-8.4083333333333336E-3</v>
      </c>
      <c r="K183" s="401">
        <f t="shared" si="8"/>
        <v>-2.5966666666666666E-2</v>
      </c>
    </row>
    <row r="184" spans="1:11">
      <c r="A184" s="69">
        <v>15036</v>
      </c>
      <c r="B184" s="420">
        <v>7.1000000000000004E-3</v>
      </c>
      <c r="C184" s="401">
        <v>-2.8000000000000004E-2</v>
      </c>
      <c r="D184" s="401">
        <v>1.8E-3</v>
      </c>
      <c r="E184" s="401">
        <v>2.3333333333333331E-3</v>
      </c>
      <c r="F184" s="65">
        <v>2.5083333333333329E-3</v>
      </c>
      <c r="G184" s="65">
        <v>2.420833333333333E-3</v>
      </c>
      <c r="H184" s="401">
        <v>2.6333333333333334E-3</v>
      </c>
      <c r="I184" s="401">
        <f t="shared" si="6"/>
        <v>5.3000000000000009E-3</v>
      </c>
      <c r="J184" s="401">
        <f t="shared" si="7"/>
        <v>4.6791666666666674E-3</v>
      </c>
      <c r="K184" s="401">
        <f t="shared" si="8"/>
        <v>-3.0633333333333339E-2</v>
      </c>
    </row>
    <row r="185" spans="1:11">
      <c r="A185" s="69">
        <v>15067</v>
      </c>
      <c r="B185" s="420">
        <v>-6.1199999999999997E-2</v>
      </c>
      <c r="C185" s="401">
        <v>-8.4399999999999989E-2</v>
      </c>
      <c r="D185" s="401">
        <v>1.6999999999999999E-3</v>
      </c>
      <c r="E185" s="401">
        <v>2.3499999999999997E-3</v>
      </c>
      <c r="F185" s="65">
        <v>2.5333333333333336E-3</v>
      </c>
      <c r="G185" s="65">
        <v>2.4416666666666666E-3</v>
      </c>
      <c r="H185" s="401">
        <v>2.6166666666666664E-3</v>
      </c>
      <c r="I185" s="401">
        <f t="shared" si="6"/>
        <v>-6.2899999999999998E-2</v>
      </c>
      <c r="J185" s="401">
        <f t="shared" si="7"/>
        <v>-6.3641666666666666E-2</v>
      </c>
      <c r="K185" s="401">
        <f t="shared" si="8"/>
        <v>-8.7016666666666659E-2</v>
      </c>
    </row>
    <row r="186" spans="1:11">
      <c r="A186" s="69">
        <v>15097</v>
      </c>
      <c r="B186" s="420">
        <v>1.83E-2</v>
      </c>
      <c r="C186" s="401">
        <v>-3.3700000000000001E-2</v>
      </c>
      <c r="D186" s="401">
        <v>1.6999999999999999E-3</v>
      </c>
      <c r="E186" s="401">
        <v>2.3416666666666668E-3</v>
      </c>
      <c r="F186" s="65">
        <v>2.4916666666666668E-3</v>
      </c>
      <c r="G186" s="65">
        <v>2.4166666666666668E-3</v>
      </c>
      <c r="H186" s="401">
        <v>2.5666666666666667E-3</v>
      </c>
      <c r="I186" s="401">
        <f t="shared" si="6"/>
        <v>1.66E-2</v>
      </c>
      <c r="J186" s="401">
        <f t="shared" si="7"/>
        <v>1.5883333333333333E-2</v>
      </c>
      <c r="K186" s="401">
        <f t="shared" si="8"/>
        <v>-3.6266666666666669E-2</v>
      </c>
    </row>
    <row r="187" spans="1:11">
      <c r="A187" s="69">
        <v>15128</v>
      </c>
      <c r="B187" s="420">
        <v>5.7799999999999997E-2</v>
      </c>
      <c r="C187" s="401">
        <v>2.5700000000000004E-2</v>
      </c>
      <c r="D187" s="401">
        <v>1.6000000000000001E-3</v>
      </c>
      <c r="E187" s="401">
        <v>2.3083333333333332E-3</v>
      </c>
      <c r="F187" s="65">
        <v>2.4583333333333336E-3</v>
      </c>
      <c r="G187" s="65">
        <v>2.3833333333333332E-3</v>
      </c>
      <c r="H187" s="401">
        <v>2.5249999999999999E-3</v>
      </c>
      <c r="I187" s="401">
        <f t="shared" si="6"/>
        <v>5.62E-2</v>
      </c>
      <c r="J187" s="401">
        <f t="shared" si="7"/>
        <v>5.5416666666666663E-2</v>
      </c>
      <c r="K187" s="401">
        <f t="shared" si="8"/>
        <v>2.3175000000000005E-2</v>
      </c>
    </row>
    <row r="188" spans="1:11">
      <c r="A188" s="69">
        <v>15158</v>
      </c>
      <c r="B188" s="420">
        <v>5.79E-2</v>
      </c>
      <c r="C188" s="401">
        <v>5.3800000000000001E-2</v>
      </c>
      <c r="D188" s="401">
        <v>1.6000000000000001E-3</v>
      </c>
      <c r="E188" s="401">
        <v>2.2833333333333334E-3</v>
      </c>
      <c r="F188" s="65">
        <v>2.4166666666666668E-3</v>
      </c>
      <c r="G188" s="65">
        <v>2.3500000000000001E-3</v>
      </c>
      <c r="H188" s="401">
        <v>2.5000000000000001E-3</v>
      </c>
      <c r="I188" s="401">
        <f t="shared" si="6"/>
        <v>5.6300000000000003E-2</v>
      </c>
      <c r="J188" s="401">
        <f t="shared" si="7"/>
        <v>5.5550000000000002E-2</v>
      </c>
      <c r="K188" s="401">
        <f t="shared" si="8"/>
        <v>5.1299999999999998E-2</v>
      </c>
    </row>
    <row r="189" spans="1:11">
      <c r="A189" s="69">
        <v>15189</v>
      </c>
      <c r="B189" s="420">
        <v>1E-3</v>
      </c>
      <c r="C189" s="401">
        <v>-1.9200000000000002E-2</v>
      </c>
      <c r="D189" s="401">
        <v>1.6000000000000001E-3</v>
      </c>
      <c r="E189" s="401">
        <v>2.2833333333333334E-3</v>
      </c>
      <c r="F189" s="65">
        <v>2.4166666666666668E-3</v>
      </c>
      <c r="G189" s="65">
        <v>2.3500000000000001E-3</v>
      </c>
      <c r="H189" s="401">
        <v>2.4833333333333331E-3</v>
      </c>
      <c r="I189" s="401">
        <f t="shared" si="6"/>
        <v>-6.0000000000000006E-4</v>
      </c>
      <c r="J189" s="401">
        <f t="shared" si="7"/>
        <v>-1.3500000000000001E-3</v>
      </c>
      <c r="K189" s="401">
        <f t="shared" si="8"/>
        <v>-2.1683333333333336E-2</v>
      </c>
    </row>
    <row r="190" spans="1:11">
      <c r="A190" s="69">
        <v>15220</v>
      </c>
      <c r="B190" s="420">
        <v>-6.7999999999999996E-3</v>
      </c>
      <c r="C190" s="401">
        <v>-2.8199999999999992E-2</v>
      </c>
      <c r="D190" s="401">
        <v>1.6000000000000001E-3</v>
      </c>
      <c r="E190" s="401">
        <v>2.2916666666666667E-3</v>
      </c>
      <c r="F190" s="65">
        <v>2.4250000000000001E-3</v>
      </c>
      <c r="G190" s="65">
        <v>2.3583333333333334E-3</v>
      </c>
      <c r="H190" s="401">
        <v>2.5000000000000001E-3</v>
      </c>
      <c r="I190" s="401">
        <f t="shared" si="6"/>
        <v>-8.3999999999999995E-3</v>
      </c>
      <c r="J190" s="401">
        <f t="shared" si="7"/>
        <v>-9.1583333333333326E-3</v>
      </c>
      <c r="K190" s="401">
        <f t="shared" si="8"/>
        <v>-3.0699999999999991E-2</v>
      </c>
    </row>
    <row r="191" spans="1:11">
      <c r="A191" s="69">
        <v>15250</v>
      </c>
      <c r="B191" s="420">
        <v>-6.5699999999999995E-2</v>
      </c>
      <c r="C191" s="401">
        <v>-8.48E-2</v>
      </c>
      <c r="D191" s="401">
        <v>1.6000000000000001E-3</v>
      </c>
      <c r="E191" s="401">
        <v>2.2750000000000001E-3</v>
      </c>
      <c r="F191" s="65">
        <v>2.3916666666666665E-3</v>
      </c>
      <c r="G191" s="65">
        <v>2.3333333333333335E-3</v>
      </c>
      <c r="H191" s="401">
        <v>2.5000000000000001E-3</v>
      </c>
      <c r="I191" s="401">
        <f t="shared" si="6"/>
        <v>-6.7299999999999999E-2</v>
      </c>
      <c r="J191" s="401">
        <f t="shared" si="7"/>
        <v>-6.8033333333333335E-2</v>
      </c>
      <c r="K191" s="401">
        <f t="shared" si="8"/>
        <v>-8.7300000000000003E-2</v>
      </c>
    </row>
    <row r="192" spans="1:11">
      <c r="A192" s="69">
        <v>15281</v>
      </c>
      <c r="B192" s="420">
        <v>-2.8400000000000002E-2</v>
      </c>
      <c r="C192" s="401">
        <v>-6.5199999999999994E-2</v>
      </c>
      <c r="D192" s="401">
        <v>1.3999999999999998E-3</v>
      </c>
      <c r="E192" s="401">
        <v>2.2666666666666668E-3</v>
      </c>
      <c r="F192" s="65">
        <v>2.3833333333333332E-3</v>
      </c>
      <c r="G192" s="65">
        <v>2.3249999999999998E-3</v>
      </c>
      <c r="H192" s="401">
        <v>2.4833333333333331E-3</v>
      </c>
      <c r="I192" s="401">
        <f t="shared" si="6"/>
        <v>-2.98E-2</v>
      </c>
      <c r="J192" s="401">
        <f t="shared" si="7"/>
        <v>-3.0725000000000002E-2</v>
      </c>
      <c r="K192" s="401">
        <f t="shared" si="8"/>
        <v>-6.7683333333333331E-2</v>
      </c>
    </row>
    <row r="193" spans="1:11">
      <c r="A193" s="69">
        <v>15311</v>
      </c>
      <c r="B193" s="420">
        <v>-4.07E-2</v>
      </c>
      <c r="C193" s="401">
        <v>-6.7799999999999999E-2</v>
      </c>
      <c r="D193" s="401">
        <v>1.6000000000000001E-3</v>
      </c>
      <c r="E193" s="401">
        <v>2.3333333333333331E-3</v>
      </c>
      <c r="F193" s="65">
        <v>2.4583333333333336E-3</v>
      </c>
      <c r="G193" s="65">
        <v>2.3958333333333331E-3</v>
      </c>
      <c r="H193" s="401">
        <v>2.5500000000000002E-3</v>
      </c>
      <c r="I193" s="401">
        <f t="shared" si="6"/>
        <v>-4.2299999999999997E-2</v>
      </c>
      <c r="J193" s="401">
        <f t="shared" si="7"/>
        <v>-4.3095833333333333E-2</v>
      </c>
      <c r="K193" s="401">
        <f t="shared" si="8"/>
        <v>-7.0349999999999996E-2</v>
      </c>
    </row>
    <row r="194" spans="1:11">
      <c r="A194" s="69">
        <v>15342</v>
      </c>
      <c r="B194" s="420">
        <v>1.61E-2</v>
      </c>
      <c r="C194" s="401">
        <v>2.52E-2</v>
      </c>
      <c r="D194" s="401">
        <v>2.0999999999999999E-3</v>
      </c>
      <c r="E194" s="401">
        <v>2.3583333333333334E-3</v>
      </c>
      <c r="F194" s="65">
        <v>2.4666666666666669E-3</v>
      </c>
      <c r="G194" s="65">
        <v>2.4125000000000001E-3</v>
      </c>
      <c r="H194" s="401">
        <v>2.575E-3</v>
      </c>
      <c r="I194" s="401">
        <f t="shared" si="6"/>
        <v>1.4E-2</v>
      </c>
      <c r="J194" s="401">
        <f t="shared" si="7"/>
        <v>1.36875E-2</v>
      </c>
      <c r="K194" s="401">
        <f t="shared" si="8"/>
        <v>2.2624999999999999E-2</v>
      </c>
    </row>
    <row r="195" spans="1:11">
      <c r="A195" s="69">
        <v>15373</v>
      </c>
      <c r="B195" s="420">
        <v>-1.5900000000000001E-2</v>
      </c>
      <c r="C195" s="401">
        <v>-3.39E-2</v>
      </c>
      <c r="D195" s="401">
        <v>1.9E-3</v>
      </c>
      <c r="E195" s="401">
        <v>2.3750000000000004E-3</v>
      </c>
      <c r="F195" s="65">
        <v>2.4833333333333331E-3</v>
      </c>
      <c r="G195" s="65">
        <v>2.4291666666666667E-3</v>
      </c>
      <c r="H195" s="401">
        <v>2.575E-3</v>
      </c>
      <c r="I195" s="401">
        <f t="shared" ref="I195:I258" si="9">B195-D195</f>
        <v>-1.78E-2</v>
      </c>
      <c r="J195" s="401">
        <f t="shared" si="7"/>
        <v>-1.8329166666666667E-2</v>
      </c>
      <c r="K195" s="401">
        <f t="shared" si="8"/>
        <v>-3.6475E-2</v>
      </c>
    </row>
    <row r="196" spans="1:11">
      <c r="A196" s="69">
        <v>15401</v>
      </c>
      <c r="B196" s="420">
        <v>-6.5199999999999994E-2</v>
      </c>
      <c r="C196" s="401">
        <v>-0.10459999999999998</v>
      </c>
      <c r="D196" s="401">
        <v>2.0999999999999999E-3</v>
      </c>
      <c r="E196" s="401">
        <v>2.3833333333333332E-3</v>
      </c>
      <c r="F196" s="65">
        <v>2.5000000000000001E-3</v>
      </c>
      <c r="G196" s="65">
        <v>2.4416666666666666E-3</v>
      </c>
      <c r="H196" s="401">
        <v>2.5999999999999999E-3</v>
      </c>
      <c r="I196" s="401">
        <f t="shared" si="9"/>
        <v>-6.7299999999999999E-2</v>
      </c>
      <c r="J196" s="401">
        <f t="shared" si="7"/>
        <v>-6.7641666666666656E-2</v>
      </c>
      <c r="K196" s="401">
        <f t="shared" si="8"/>
        <v>-0.10719999999999999</v>
      </c>
    </row>
    <row r="197" spans="1:11">
      <c r="A197" s="69">
        <v>15432</v>
      </c>
      <c r="B197" s="420">
        <v>-0.04</v>
      </c>
      <c r="C197" s="401">
        <v>-4.3200000000000002E-2</v>
      </c>
      <c r="D197" s="401">
        <v>2E-3</v>
      </c>
      <c r="E197" s="401">
        <v>2.3583333333333334E-3</v>
      </c>
      <c r="F197" s="65">
        <v>2.4833333333333331E-3</v>
      </c>
      <c r="G197" s="65">
        <v>2.420833333333333E-3</v>
      </c>
      <c r="H197" s="401">
        <v>2.575E-3</v>
      </c>
      <c r="I197" s="401">
        <f t="shared" si="9"/>
        <v>-4.2000000000000003E-2</v>
      </c>
      <c r="J197" s="401">
        <f t="shared" si="7"/>
        <v>-4.2420833333333331E-2</v>
      </c>
      <c r="K197" s="401">
        <f t="shared" si="8"/>
        <v>-4.5775000000000003E-2</v>
      </c>
    </row>
    <row r="198" spans="1:11">
      <c r="A198" s="69">
        <v>15462</v>
      </c>
      <c r="B198" s="420">
        <v>7.9600000000000004E-2</v>
      </c>
      <c r="C198" s="401">
        <v>9.5600000000000004E-2</v>
      </c>
      <c r="D198" s="401">
        <v>1.9E-3</v>
      </c>
      <c r="E198" s="401">
        <v>2.3750000000000004E-3</v>
      </c>
      <c r="F198" s="65">
        <v>2.5000000000000001E-3</v>
      </c>
      <c r="G198" s="65">
        <v>2.4375000000000004E-3</v>
      </c>
      <c r="H198" s="401">
        <v>2.5833333333333337E-3</v>
      </c>
      <c r="I198" s="401">
        <f t="shared" si="9"/>
        <v>7.7700000000000005E-2</v>
      </c>
      <c r="J198" s="401">
        <f t="shared" si="7"/>
        <v>7.7162500000000009E-2</v>
      </c>
      <c r="K198" s="401">
        <f t="shared" si="8"/>
        <v>9.3016666666666664E-2</v>
      </c>
    </row>
    <row r="199" spans="1:11">
      <c r="A199" s="69">
        <v>15493</v>
      </c>
      <c r="B199" s="420">
        <v>2.2100000000000002E-2</v>
      </c>
      <c r="C199" s="401">
        <v>5.7000000000000002E-3</v>
      </c>
      <c r="D199" s="401">
        <v>2.0999999999999999E-3</v>
      </c>
      <c r="E199" s="401">
        <v>2.3750000000000004E-3</v>
      </c>
      <c r="F199" s="65">
        <v>2.5083333333333329E-3</v>
      </c>
      <c r="G199" s="65">
        <v>2.4416666666666666E-3</v>
      </c>
      <c r="H199" s="401">
        <v>2.5999999999999999E-3</v>
      </c>
      <c r="I199" s="401">
        <f t="shared" si="9"/>
        <v>0.02</v>
      </c>
      <c r="J199" s="401">
        <f t="shared" si="7"/>
        <v>1.9658333333333333E-2</v>
      </c>
      <c r="K199" s="401">
        <f t="shared" si="8"/>
        <v>3.1000000000000003E-3</v>
      </c>
    </row>
    <row r="200" spans="1:11">
      <c r="A200" s="69">
        <v>15523</v>
      </c>
      <c r="B200" s="420">
        <v>3.3700000000000001E-2</v>
      </c>
      <c r="C200" s="401">
        <v>4.0000000000000001E-3</v>
      </c>
      <c r="D200" s="401">
        <v>2.0999999999999999E-3</v>
      </c>
      <c r="E200" s="401">
        <v>2.3583333333333334E-3</v>
      </c>
      <c r="F200" s="65">
        <v>2.4916666666666668E-3</v>
      </c>
      <c r="G200" s="65">
        <v>2.4250000000000001E-3</v>
      </c>
      <c r="H200" s="401">
        <v>2.5833333333333337E-3</v>
      </c>
      <c r="I200" s="401">
        <f t="shared" si="9"/>
        <v>3.1600000000000003E-2</v>
      </c>
      <c r="J200" s="401">
        <f t="shared" si="7"/>
        <v>3.1274999999999997E-2</v>
      </c>
      <c r="K200" s="401">
        <f t="shared" si="8"/>
        <v>1.4166666666666663E-3</v>
      </c>
    </row>
    <row r="201" spans="1:11">
      <c r="A201" s="69">
        <v>15554</v>
      </c>
      <c r="B201" s="420">
        <v>1.6400000000000001E-2</v>
      </c>
      <c r="C201" s="401">
        <v>2.5999999999999999E-3</v>
      </c>
      <c r="D201" s="401">
        <v>2.0999999999999999E-3</v>
      </c>
      <c r="E201" s="401">
        <v>2.3416666666666668E-3</v>
      </c>
      <c r="F201" s="65">
        <v>2.4916666666666668E-3</v>
      </c>
      <c r="G201" s="65">
        <v>2.4166666666666668E-3</v>
      </c>
      <c r="H201" s="401">
        <v>2.5833333333333337E-3</v>
      </c>
      <c r="I201" s="401">
        <f t="shared" si="9"/>
        <v>1.4300000000000002E-2</v>
      </c>
      <c r="J201" s="401">
        <f t="shared" si="7"/>
        <v>1.3983333333333334E-2</v>
      </c>
      <c r="K201" s="401">
        <f t="shared" si="8"/>
        <v>1.6666666666666132E-5</v>
      </c>
    </row>
    <row r="202" spans="1:11">
      <c r="A202" s="69">
        <v>15585</v>
      </c>
      <c r="B202" s="420">
        <v>2.9000000000000001E-2</v>
      </c>
      <c r="C202" s="401">
        <v>4.6600000000000003E-2</v>
      </c>
      <c r="D202" s="401">
        <v>2E-3</v>
      </c>
      <c r="E202" s="401">
        <v>2.3333333333333331E-3</v>
      </c>
      <c r="F202" s="65">
        <v>2.4833333333333331E-3</v>
      </c>
      <c r="G202" s="65">
        <v>2.4083333333333331E-3</v>
      </c>
      <c r="H202" s="401">
        <v>2.5666666666666667E-3</v>
      </c>
      <c r="I202" s="401">
        <f t="shared" si="9"/>
        <v>2.7000000000000003E-2</v>
      </c>
      <c r="J202" s="401">
        <f t="shared" si="7"/>
        <v>2.659166666666667E-2</v>
      </c>
      <c r="K202" s="401">
        <f t="shared" si="8"/>
        <v>4.4033333333333334E-2</v>
      </c>
    </row>
    <row r="203" spans="1:11">
      <c r="A203" s="69">
        <v>15615</v>
      </c>
      <c r="B203" s="420">
        <v>6.7799999999999999E-2</v>
      </c>
      <c r="C203" s="401">
        <v>0.13620000000000002</v>
      </c>
      <c r="D203" s="401">
        <v>2.0999999999999999E-3</v>
      </c>
      <c r="E203" s="401">
        <v>2.3333333333333331E-3</v>
      </c>
      <c r="F203" s="65">
        <v>2.4583333333333336E-3</v>
      </c>
      <c r="G203" s="65">
        <v>2.3958333333333331E-3</v>
      </c>
      <c r="H203" s="401">
        <v>2.5666666666666667E-3</v>
      </c>
      <c r="I203" s="401">
        <f t="shared" si="9"/>
        <v>6.5699999999999995E-2</v>
      </c>
      <c r="J203" s="401">
        <f t="shared" si="7"/>
        <v>6.5404166666666666E-2</v>
      </c>
      <c r="K203" s="401">
        <f t="shared" si="8"/>
        <v>0.13363333333333335</v>
      </c>
    </row>
    <row r="204" spans="1:11">
      <c r="A204" s="69">
        <v>15646</v>
      </c>
      <c r="B204" s="420">
        <v>-2.0999999999999999E-3</v>
      </c>
      <c r="C204" s="401">
        <v>-1.5000000000000005E-3</v>
      </c>
      <c r="D204" s="401">
        <v>2E-3</v>
      </c>
      <c r="E204" s="401">
        <v>2.3250000000000002E-3</v>
      </c>
      <c r="F204" s="65">
        <v>2.4499999999999999E-3</v>
      </c>
      <c r="G204" s="65">
        <v>2.3875000000000003E-3</v>
      </c>
      <c r="H204" s="401">
        <v>2.5583333333333335E-3</v>
      </c>
      <c r="I204" s="401">
        <f t="shared" si="9"/>
        <v>-4.0999999999999995E-3</v>
      </c>
      <c r="J204" s="401">
        <f t="shared" si="7"/>
        <v>-4.4875000000000002E-3</v>
      </c>
      <c r="K204" s="401">
        <f t="shared" si="8"/>
        <v>-4.0583333333333339E-3</v>
      </c>
    </row>
    <row r="205" spans="1:11">
      <c r="A205" s="69">
        <v>15676</v>
      </c>
      <c r="B205" s="420">
        <v>5.4899999999999997E-2</v>
      </c>
      <c r="C205" s="401">
        <v>3.2799999999999996E-2</v>
      </c>
      <c r="D205" s="401">
        <v>2.0999999999999999E-3</v>
      </c>
      <c r="E205" s="401">
        <v>2.3416666666666668E-3</v>
      </c>
      <c r="F205" s="65">
        <v>2.4666666666666669E-3</v>
      </c>
      <c r="G205" s="65">
        <v>2.4041666666666669E-3</v>
      </c>
      <c r="H205" s="401">
        <v>2.5500000000000002E-3</v>
      </c>
      <c r="I205" s="401">
        <f t="shared" si="9"/>
        <v>5.28E-2</v>
      </c>
      <c r="J205" s="401">
        <f t="shared" si="7"/>
        <v>5.2495833333333332E-2</v>
      </c>
      <c r="K205" s="401">
        <f t="shared" si="8"/>
        <v>3.0249999999999996E-2</v>
      </c>
    </row>
    <row r="206" spans="1:11">
      <c r="A206" s="69">
        <v>15707</v>
      </c>
      <c r="B206" s="420">
        <v>7.3700000000000002E-2</v>
      </c>
      <c r="C206" s="401">
        <v>0.1217</v>
      </c>
      <c r="D206" s="401">
        <v>2E-3</v>
      </c>
      <c r="E206" s="401">
        <v>2.3250000000000002E-3</v>
      </c>
      <c r="F206" s="65">
        <v>2.4416666666666666E-3</v>
      </c>
      <c r="G206" s="65">
        <v>2.3833333333333332E-3</v>
      </c>
      <c r="H206" s="401">
        <v>2.5416666666666669E-3</v>
      </c>
      <c r="I206" s="401">
        <f t="shared" si="9"/>
        <v>7.17E-2</v>
      </c>
      <c r="J206" s="401">
        <f t="shared" si="7"/>
        <v>7.1316666666666667E-2</v>
      </c>
      <c r="K206" s="401">
        <f t="shared" si="8"/>
        <v>0.11915833333333334</v>
      </c>
    </row>
    <row r="207" spans="1:11">
      <c r="A207" s="69">
        <v>15738</v>
      </c>
      <c r="B207" s="420">
        <v>5.8299999999999998E-2</v>
      </c>
      <c r="C207" s="401">
        <v>7.1900000000000006E-2</v>
      </c>
      <c r="D207" s="401">
        <v>1.9E-3</v>
      </c>
      <c r="E207" s="401">
        <v>2.3083333333333332E-3</v>
      </c>
      <c r="F207" s="65">
        <v>2.4083333333333335E-3</v>
      </c>
      <c r="G207" s="65">
        <v>2.3583333333333334E-3</v>
      </c>
      <c r="H207" s="401">
        <v>2.5166666666666666E-3</v>
      </c>
      <c r="I207" s="401">
        <f t="shared" si="9"/>
        <v>5.6399999999999999E-2</v>
      </c>
      <c r="J207" s="401">
        <f t="shared" si="7"/>
        <v>5.5941666666666667E-2</v>
      </c>
      <c r="K207" s="401">
        <f t="shared" si="8"/>
        <v>6.9383333333333339E-2</v>
      </c>
    </row>
    <row r="208" spans="1:11">
      <c r="A208" s="69">
        <v>15766</v>
      </c>
      <c r="B208" s="420">
        <v>5.45E-2</v>
      </c>
      <c r="C208" s="401">
        <v>4.1200000000000001E-2</v>
      </c>
      <c r="D208" s="401">
        <v>2.0999999999999999E-3</v>
      </c>
      <c r="E208" s="401">
        <v>2.3E-3</v>
      </c>
      <c r="F208" s="65">
        <v>2.3999999999999998E-3</v>
      </c>
      <c r="G208" s="65">
        <v>2.3499999999999997E-3</v>
      </c>
      <c r="H208" s="401">
        <v>2.5083333333333333E-3</v>
      </c>
      <c r="I208" s="401">
        <f t="shared" si="9"/>
        <v>5.2400000000000002E-2</v>
      </c>
      <c r="J208" s="401">
        <f t="shared" si="7"/>
        <v>5.2150000000000002E-2</v>
      </c>
      <c r="K208" s="401">
        <f t="shared" si="8"/>
        <v>3.8691666666666666E-2</v>
      </c>
    </row>
    <row r="209" spans="1:11">
      <c r="A209" s="69">
        <v>15797</v>
      </c>
      <c r="B209" s="420">
        <v>3.5000000000000001E-3</v>
      </c>
      <c r="C209" s="401">
        <v>3.8700000000000005E-2</v>
      </c>
      <c r="D209" s="401">
        <v>2E-3</v>
      </c>
      <c r="E209" s="401">
        <v>2.3E-3</v>
      </c>
      <c r="F209" s="65">
        <v>2.3999999999999998E-3</v>
      </c>
      <c r="G209" s="65">
        <v>2.3499999999999997E-3</v>
      </c>
      <c r="H209" s="401">
        <v>2.5000000000000001E-3</v>
      </c>
      <c r="I209" s="401">
        <f t="shared" si="9"/>
        <v>1.5E-3</v>
      </c>
      <c r="J209" s="401">
        <f t="shared" si="7"/>
        <v>1.1500000000000004E-3</v>
      </c>
      <c r="K209" s="401">
        <f t="shared" si="8"/>
        <v>3.6200000000000003E-2</v>
      </c>
    </row>
    <row r="210" spans="1:11">
      <c r="A210" s="69">
        <v>15827</v>
      </c>
      <c r="B210" s="420">
        <v>5.5199999999999999E-2</v>
      </c>
      <c r="C210" s="401">
        <v>3.4700000000000002E-2</v>
      </c>
      <c r="D210" s="401">
        <v>1.9E-3</v>
      </c>
      <c r="E210" s="401">
        <v>2.2833333333333334E-3</v>
      </c>
      <c r="F210" s="65">
        <v>2.3916666666666665E-3</v>
      </c>
      <c r="G210" s="65">
        <v>2.3375000000000002E-3</v>
      </c>
      <c r="H210" s="401">
        <v>2.5000000000000001E-3</v>
      </c>
      <c r="I210" s="401">
        <f t="shared" si="9"/>
        <v>5.33E-2</v>
      </c>
      <c r="J210" s="401">
        <f t="shared" si="7"/>
        <v>5.28625E-2</v>
      </c>
      <c r="K210" s="401">
        <f t="shared" si="8"/>
        <v>3.2199999999999999E-2</v>
      </c>
    </row>
    <row r="211" spans="1:11">
      <c r="A211" s="69">
        <v>15858</v>
      </c>
      <c r="B211" s="420">
        <v>2.23E-2</v>
      </c>
      <c r="C211" s="401">
        <v>5.3800000000000001E-2</v>
      </c>
      <c r="D211" s="401">
        <v>2.0999999999999999E-3</v>
      </c>
      <c r="E211" s="401">
        <v>2.2666666666666668E-3</v>
      </c>
      <c r="F211" s="65">
        <v>2.3750000000000004E-3</v>
      </c>
      <c r="G211" s="65">
        <v>2.3208333333333336E-3</v>
      </c>
      <c r="H211" s="401">
        <v>2.4833333333333331E-3</v>
      </c>
      <c r="I211" s="401">
        <f t="shared" si="9"/>
        <v>2.0199999999999999E-2</v>
      </c>
      <c r="J211" s="401">
        <f t="shared" si="7"/>
        <v>1.9979166666666666E-2</v>
      </c>
      <c r="K211" s="401">
        <f t="shared" si="8"/>
        <v>5.131666666666667E-2</v>
      </c>
    </row>
    <row r="212" spans="1:11">
      <c r="A212" s="69">
        <v>15888</v>
      </c>
      <c r="B212" s="420">
        <v>-5.2600000000000001E-2</v>
      </c>
      <c r="C212" s="401">
        <v>3.8E-3</v>
      </c>
      <c r="D212" s="401">
        <v>2.0999999999999999E-3</v>
      </c>
      <c r="E212" s="401">
        <v>2.2416666666666665E-3</v>
      </c>
      <c r="F212" s="65">
        <v>2.3499999999999997E-3</v>
      </c>
      <c r="G212" s="65">
        <v>2.2958333333333329E-3</v>
      </c>
      <c r="H212" s="401">
        <v>2.4666666666666669E-3</v>
      </c>
      <c r="I212" s="401">
        <f t="shared" si="9"/>
        <v>-5.4699999999999999E-2</v>
      </c>
      <c r="J212" s="401">
        <f t="shared" si="7"/>
        <v>-5.4895833333333331E-2</v>
      </c>
      <c r="K212" s="401">
        <f t="shared" si="8"/>
        <v>1.3333333333333331E-3</v>
      </c>
    </row>
    <row r="213" spans="1:11">
      <c r="A213" s="69">
        <v>15919</v>
      </c>
      <c r="B213" s="420">
        <v>1.7100000000000001E-2</v>
      </c>
      <c r="C213" s="401">
        <v>1.0500000000000001E-2</v>
      </c>
      <c r="D213" s="401">
        <v>2.0999999999999999E-3</v>
      </c>
      <c r="E213" s="401">
        <v>2.2416666666666665E-3</v>
      </c>
      <c r="F213" s="65">
        <v>2.3416666666666668E-3</v>
      </c>
      <c r="G213" s="65">
        <v>2.2916666666666667E-3</v>
      </c>
      <c r="H213" s="401">
        <v>2.4666666666666669E-3</v>
      </c>
      <c r="I213" s="401">
        <f t="shared" si="9"/>
        <v>1.5000000000000001E-2</v>
      </c>
      <c r="J213" s="401">
        <f t="shared" si="7"/>
        <v>1.4808333333333333E-2</v>
      </c>
      <c r="K213" s="401">
        <f t="shared" si="8"/>
        <v>8.0333333333333333E-3</v>
      </c>
    </row>
    <row r="214" spans="1:11">
      <c r="A214" s="69">
        <v>15950</v>
      </c>
      <c r="B214" s="420">
        <v>2.63E-2</v>
      </c>
      <c r="C214" s="401">
        <v>3.2300000000000002E-2</v>
      </c>
      <c r="D214" s="401">
        <v>2E-3</v>
      </c>
      <c r="E214" s="401">
        <v>2.2416666666666665E-3</v>
      </c>
      <c r="F214" s="65">
        <v>2.3499999999999997E-3</v>
      </c>
      <c r="G214" s="65">
        <v>2.2958333333333329E-3</v>
      </c>
      <c r="H214" s="401">
        <v>2.4666666666666669E-3</v>
      </c>
      <c r="I214" s="401">
        <f t="shared" si="9"/>
        <v>2.4300000000000002E-2</v>
      </c>
      <c r="J214" s="401">
        <f t="shared" si="7"/>
        <v>2.4004166666666667E-2</v>
      </c>
      <c r="K214" s="401">
        <f t="shared" si="8"/>
        <v>2.9833333333333337E-2</v>
      </c>
    </row>
    <row r="215" spans="1:11">
      <c r="A215" s="69">
        <v>15980</v>
      </c>
      <c r="B215" s="420">
        <v>-1.0800000000000001E-2</v>
      </c>
      <c r="C215" s="401">
        <v>8.199999999999999E-3</v>
      </c>
      <c r="D215" s="401">
        <v>2E-3</v>
      </c>
      <c r="E215" s="401">
        <v>2.2500000000000003E-3</v>
      </c>
      <c r="F215" s="65">
        <v>2.3583333333333334E-3</v>
      </c>
      <c r="G215" s="65">
        <v>2.3041666666666666E-3</v>
      </c>
      <c r="H215" s="401">
        <v>2.4750000000000002E-3</v>
      </c>
      <c r="I215" s="401">
        <f t="shared" si="9"/>
        <v>-1.2800000000000001E-2</v>
      </c>
      <c r="J215" s="401">
        <f t="shared" si="7"/>
        <v>-1.3104166666666667E-2</v>
      </c>
      <c r="K215" s="401">
        <f t="shared" si="8"/>
        <v>5.7249999999999992E-3</v>
      </c>
    </row>
    <row r="216" spans="1:11">
      <c r="A216" s="69">
        <v>16011</v>
      </c>
      <c r="B216" s="420">
        <v>-6.54E-2</v>
      </c>
      <c r="C216" s="401">
        <v>-7.7499999999999999E-2</v>
      </c>
      <c r="D216" s="401">
        <v>2.0999999999999999E-3</v>
      </c>
      <c r="E216" s="401">
        <v>2.2583333333333331E-3</v>
      </c>
      <c r="F216" s="65">
        <v>2.3666666666666667E-3</v>
      </c>
      <c r="G216" s="65">
        <v>2.3125000000000003E-3</v>
      </c>
      <c r="H216" s="401">
        <v>2.4833333333333331E-3</v>
      </c>
      <c r="I216" s="401">
        <f t="shared" si="9"/>
        <v>-6.7500000000000004E-2</v>
      </c>
      <c r="J216" s="401">
        <f t="shared" si="7"/>
        <v>-6.7712499999999995E-2</v>
      </c>
      <c r="K216" s="401">
        <f t="shared" si="8"/>
        <v>-7.9983333333333337E-2</v>
      </c>
    </row>
    <row r="217" spans="1:11">
      <c r="A217" s="69">
        <v>16041</v>
      </c>
      <c r="B217" s="420">
        <v>6.1699999999999998E-2</v>
      </c>
      <c r="C217" s="401">
        <v>5.779999999999999E-2</v>
      </c>
      <c r="D217" s="401">
        <v>2.0999999999999999E-3</v>
      </c>
      <c r="E217" s="401">
        <v>2.2833333333333334E-3</v>
      </c>
      <c r="F217" s="65">
        <v>2.3916666666666665E-3</v>
      </c>
      <c r="G217" s="65">
        <v>2.3375000000000002E-3</v>
      </c>
      <c r="H217" s="401">
        <v>2.4916666666666668E-3</v>
      </c>
      <c r="I217" s="401">
        <f t="shared" si="9"/>
        <v>5.96E-2</v>
      </c>
      <c r="J217" s="401">
        <f t="shared" si="7"/>
        <v>5.9362499999999999E-2</v>
      </c>
      <c r="K217" s="401">
        <f t="shared" si="8"/>
        <v>5.530833333333332E-2</v>
      </c>
    </row>
    <row r="218" spans="1:11">
      <c r="A218" s="69">
        <v>16072</v>
      </c>
      <c r="B218" s="420">
        <v>1.7100000000000001E-2</v>
      </c>
      <c r="C218" s="401">
        <v>1.0599999999999998E-2</v>
      </c>
      <c r="D218" s="401">
        <v>2.0999999999999999E-3</v>
      </c>
      <c r="E218" s="401">
        <v>2.2666666666666668E-3</v>
      </c>
      <c r="F218" s="65">
        <v>2.3583333333333334E-3</v>
      </c>
      <c r="G218" s="65">
        <v>2.3125000000000003E-3</v>
      </c>
      <c r="H218" s="401">
        <v>2.4916666666666668E-3</v>
      </c>
      <c r="I218" s="401">
        <f t="shared" si="9"/>
        <v>1.5000000000000001E-2</v>
      </c>
      <c r="J218" s="401">
        <f t="shared" ref="J218:J281" si="10">B218-G218</f>
        <v>1.47875E-2</v>
      </c>
      <c r="K218" s="401">
        <f t="shared" ref="K218:K281" si="11">$C218-H218</f>
        <v>8.108333333333332E-3</v>
      </c>
    </row>
    <row r="219" spans="1:11">
      <c r="A219" s="69">
        <v>16103</v>
      </c>
      <c r="B219" s="420">
        <v>4.1999999999999997E-3</v>
      </c>
      <c r="C219" s="401">
        <v>1.7899999999999999E-2</v>
      </c>
      <c r="D219" s="401">
        <v>2E-3</v>
      </c>
      <c r="E219" s="401">
        <v>2.2833333333333334E-3</v>
      </c>
      <c r="F219" s="65">
        <v>2.3583333333333334E-3</v>
      </c>
      <c r="G219" s="65">
        <v>2.3208333333333336E-3</v>
      </c>
      <c r="H219" s="401">
        <v>2.4916666666666668E-3</v>
      </c>
      <c r="I219" s="401">
        <f t="shared" si="9"/>
        <v>2.1999999999999997E-3</v>
      </c>
      <c r="J219" s="401">
        <f t="shared" si="10"/>
        <v>1.8791666666666661E-3</v>
      </c>
      <c r="K219" s="401">
        <f t="shared" si="11"/>
        <v>1.5408333333333333E-2</v>
      </c>
    </row>
    <row r="220" spans="1:11">
      <c r="A220" s="69">
        <v>16132</v>
      </c>
      <c r="B220" s="420">
        <v>1.95E-2</v>
      </c>
      <c r="C220" s="401">
        <v>1.04E-2</v>
      </c>
      <c r="D220" s="401">
        <v>2.0999999999999999E-3</v>
      </c>
      <c r="E220" s="401">
        <v>2.2833333333333334E-3</v>
      </c>
      <c r="F220" s="65">
        <v>2.3499999999999997E-3</v>
      </c>
      <c r="G220" s="65">
        <v>2.316666666666667E-3</v>
      </c>
      <c r="H220" s="401">
        <v>2.4750000000000002E-3</v>
      </c>
      <c r="I220" s="401">
        <f t="shared" si="9"/>
        <v>1.7399999999999999E-2</v>
      </c>
      <c r="J220" s="401">
        <f t="shared" si="10"/>
        <v>1.7183333333333332E-2</v>
      </c>
      <c r="K220" s="401">
        <f t="shared" si="11"/>
        <v>7.9249999999999998E-3</v>
      </c>
    </row>
    <row r="221" spans="1:11">
      <c r="A221" s="69">
        <v>16163</v>
      </c>
      <c r="B221" s="420">
        <v>-0.01</v>
      </c>
      <c r="C221" s="401">
        <v>-9.1000000000000004E-3</v>
      </c>
      <c r="D221" s="401">
        <v>2E-3</v>
      </c>
      <c r="E221" s="401">
        <v>2.2833333333333334E-3</v>
      </c>
      <c r="F221" s="65">
        <v>2.3499999999999997E-3</v>
      </c>
      <c r="G221" s="65">
        <v>2.316666666666667E-3</v>
      </c>
      <c r="H221" s="401">
        <v>2.4916666666666668E-3</v>
      </c>
      <c r="I221" s="401">
        <f t="shared" si="9"/>
        <v>-1.2E-2</v>
      </c>
      <c r="J221" s="401">
        <f t="shared" si="10"/>
        <v>-1.2316666666666667E-2</v>
      </c>
      <c r="K221" s="401">
        <f t="shared" si="11"/>
        <v>-1.1591666666666667E-2</v>
      </c>
    </row>
    <row r="222" spans="1:11">
      <c r="A222" s="69">
        <v>16193</v>
      </c>
      <c r="B222" s="420">
        <v>5.0500000000000003E-2</v>
      </c>
      <c r="C222" s="401">
        <v>3.0099999999999998E-2</v>
      </c>
      <c r="D222" s="401">
        <v>2.2000000000000001E-3</v>
      </c>
      <c r="E222" s="401">
        <v>2.2750000000000001E-3</v>
      </c>
      <c r="F222" s="65">
        <v>2.3416666666666668E-3</v>
      </c>
      <c r="G222" s="65">
        <v>2.3083333333333332E-3</v>
      </c>
      <c r="H222" s="401">
        <v>2.4916666666666668E-3</v>
      </c>
      <c r="I222" s="401">
        <f t="shared" si="9"/>
        <v>4.8300000000000003E-2</v>
      </c>
      <c r="J222" s="401">
        <f t="shared" si="10"/>
        <v>4.8191666666666667E-2</v>
      </c>
      <c r="K222" s="401">
        <f t="shared" si="11"/>
        <v>2.7608333333333332E-2</v>
      </c>
    </row>
    <row r="223" spans="1:11">
      <c r="A223" s="69">
        <v>16224</v>
      </c>
      <c r="B223" s="420">
        <v>5.4300000000000001E-2</v>
      </c>
      <c r="C223" s="401">
        <v>5.2600000000000001E-2</v>
      </c>
      <c r="D223" s="401">
        <v>2E-3</v>
      </c>
      <c r="E223" s="401">
        <v>2.2750000000000001E-3</v>
      </c>
      <c r="F223" s="65">
        <v>2.3416666666666668E-3</v>
      </c>
      <c r="G223" s="65">
        <v>2.3083333333333332E-3</v>
      </c>
      <c r="H223" s="401">
        <v>2.4916666666666668E-3</v>
      </c>
      <c r="I223" s="401">
        <f t="shared" si="9"/>
        <v>5.2299999999999999E-2</v>
      </c>
      <c r="J223" s="401">
        <f t="shared" si="10"/>
        <v>5.1991666666666665E-2</v>
      </c>
      <c r="K223" s="401">
        <f t="shared" si="11"/>
        <v>5.0108333333333331E-2</v>
      </c>
    </row>
    <row r="224" spans="1:11">
      <c r="A224" s="69">
        <v>16254</v>
      </c>
      <c r="B224" s="420">
        <v>-1.9300000000000001E-2</v>
      </c>
      <c r="C224" s="401">
        <v>2.9000000000000002E-3</v>
      </c>
      <c r="D224" s="401">
        <v>2.0999999999999999E-3</v>
      </c>
      <c r="E224" s="401">
        <v>2.2666666666666668E-3</v>
      </c>
      <c r="F224" s="65">
        <v>2.3333333333333331E-3</v>
      </c>
      <c r="G224" s="65">
        <v>2.3E-3</v>
      </c>
      <c r="H224" s="401">
        <v>2.4666666666666669E-3</v>
      </c>
      <c r="I224" s="401">
        <f t="shared" si="9"/>
        <v>-2.1400000000000002E-2</v>
      </c>
      <c r="J224" s="401">
        <f t="shared" si="10"/>
        <v>-2.1600000000000001E-2</v>
      </c>
      <c r="K224" s="401">
        <f t="shared" si="11"/>
        <v>4.3333333333333331E-4</v>
      </c>
    </row>
    <row r="225" spans="1:11">
      <c r="A225" s="69">
        <v>16285</v>
      </c>
      <c r="B225" s="420">
        <v>1.5699999999999999E-2</v>
      </c>
      <c r="C225" s="401">
        <v>3.5700000000000003E-2</v>
      </c>
      <c r="D225" s="401">
        <v>2.0999999999999999E-3</v>
      </c>
      <c r="E225" s="401">
        <v>2.2583333333333331E-3</v>
      </c>
      <c r="F225" s="65">
        <v>2.3250000000000002E-3</v>
      </c>
      <c r="G225" s="65">
        <v>2.2916666666666667E-3</v>
      </c>
      <c r="H225" s="401">
        <v>2.4499999999999999E-3</v>
      </c>
      <c r="I225" s="401">
        <f t="shared" si="9"/>
        <v>1.3599999999999999E-2</v>
      </c>
      <c r="J225" s="401">
        <f t="shared" si="10"/>
        <v>1.3408333333333331E-2</v>
      </c>
      <c r="K225" s="401">
        <f t="shared" si="11"/>
        <v>3.3250000000000002E-2</v>
      </c>
    </row>
    <row r="226" spans="1:11">
      <c r="A226" s="69">
        <v>16316</v>
      </c>
      <c r="B226" s="420">
        <v>-8.0000000000000004E-4</v>
      </c>
      <c r="C226" s="401">
        <v>-1.5000000000000003E-2</v>
      </c>
      <c r="D226" s="401">
        <v>2E-3</v>
      </c>
      <c r="E226" s="401">
        <v>2.2666666666666668E-3</v>
      </c>
      <c r="F226" s="65">
        <v>2.3250000000000002E-3</v>
      </c>
      <c r="G226" s="65">
        <v>2.2958333333333338E-3</v>
      </c>
      <c r="H226" s="401">
        <v>2.4416666666666666E-3</v>
      </c>
      <c r="I226" s="401">
        <f t="shared" si="9"/>
        <v>-2.8E-3</v>
      </c>
      <c r="J226" s="401">
        <f t="shared" si="10"/>
        <v>-3.0958333333333337E-3</v>
      </c>
      <c r="K226" s="401">
        <f t="shared" si="11"/>
        <v>-1.7441666666666668E-2</v>
      </c>
    </row>
    <row r="227" spans="1:11">
      <c r="A227" s="69">
        <v>16346</v>
      </c>
      <c r="B227" s="420">
        <v>2.3E-3</v>
      </c>
      <c r="C227" s="401">
        <v>1.3899999999999999E-2</v>
      </c>
      <c r="D227" s="401">
        <v>2.0999999999999999E-3</v>
      </c>
      <c r="E227" s="401">
        <v>2.2666666666666668E-3</v>
      </c>
      <c r="F227" s="65">
        <v>2.3416666666666668E-3</v>
      </c>
      <c r="G227" s="65">
        <v>2.3041666666666666E-3</v>
      </c>
      <c r="H227" s="401">
        <v>2.4499999999999999E-3</v>
      </c>
      <c r="I227" s="401">
        <f t="shared" si="9"/>
        <v>2.0000000000000009E-4</v>
      </c>
      <c r="J227" s="401">
        <f t="shared" si="10"/>
        <v>-4.1666666666666415E-6</v>
      </c>
      <c r="K227" s="401">
        <f t="shared" si="11"/>
        <v>1.1449999999999998E-2</v>
      </c>
    </row>
    <row r="228" spans="1:11">
      <c r="A228" s="69">
        <v>16377</v>
      </c>
      <c r="B228" s="420">
        <v>1.3299999999999999E-2</v>
      </c>
      <c r="C228" s="401">
        <v>-1.3000000000000001E-2</v>
      </c>
      <c r="D228" s="401">
        <v>2E-3</v>
      </c>
      <c r="E228" s="401">
        <v>2.2666666666666668E-3</v>
      </c>
      <c r="F228" s="65">
        <v>2.3333333333333331E-3</v>
      </c>
      <c r="G228" s="65">
        <v>2.3E-3</v>
      </c>
      <c r="H228" s="401">
        <v>2.4666666666666669E-3</v>
      </c>
      <c r="I228" s="401">
        <f t="shared" si="9"/>
        <v>1.1299999999999999E-2</v>
      </c>
      <c r="J228" s="401">
        <f t="shared" si="10"/>
        <v>1.0999999999999999E-2</v>
      </c>
      <c r="K228" s="401">
        <f t="shared" si="11"/>
        <v>-1.5466666666666668E-2</v>
      </c>
    </row>
    <row r="229" spans="1:11">
      <c r="A229" s="69">
        <v>16407</v>
      </c>
      <c r="B229" s="420">
        <v>3.7400000000000003E-2</v>
      </c>
      <c r="C229" s="401">
        <v>3.2399999999999998E-2</v>
      </c>
      <c r="D229" s="401">
        <v>2E-3</v>
      </c>
      <c r="E229" s="401">
        <v>2.2500000000000003E-3</v>
      </c>
      <c r="F229" s="65">
        <v>2.3E-3</v>
      </c>
      <c r="G229" s="65">
        <v>2.2749999999999997E-3</v>
      </c>
      <c r="H229" s="401">
        <v>2.4750000000000002E-3</v>
      </c>
      <c r="I229" s="401">
        <f t="shared" si="9"/>
        <v>3.5400000000000001E-2</v>
      </c>
      <c r="J229" s="401">
        <f t="shared" si="10"/>
        <v>3.5125000000000003E-2</v>
      </c>
      <c r="K229" s="401">
        <f t="shared" si="11"/>
        <v>2.9924999999999997E-2</v>
      </c>
    </row>
    <row r="230" spans="1:11">
      <c r="A230" s="69">
        <v>16438</v>
      </c>
      <c r="B230" s="420">
        <v>1.5800000000000002E-2</v>
      </c>
      <c r="C230" s="401">
        <v>4.9699999999999994E-2</v>
      </c>
      <c r="D230" s="401">
        <v>2.0999999999999999E-3</v>
      </c>
      <c r="E230" s="401">
        <v>2.2416666666666665E-3</v>
      </c>
      <c r="F230" s="65">
        <v>2.3E-3</v>
      </c>
      <c r="G230" s="65">
        <v>2.270833333333333E-3</v>
      </c>
      <c r="H230" s="401">
        <v>2.4916666666666668E-3</v>
      </c>
      <c r="I230" s="401">
        <f t="shared" si="9"/>
        <v>1.3700000000000002E-2</v>
      </c>
      <c r="J230" s="401">
        <f t="shared" si="10"/>
        <v>1.3529166666666669E-2</v>
      </c>
      <c r="K230" s="401">
        <f t="shared" si="11"/>
        <v>4.7208333333333324E-2</v>
      </c>
    </row>
    <row r="231" spans="1:11">
      <c r="A231" s="69">
        <v>16469</v>
      </c>
      <c r="B231" s="420">
        <v>6.83E-2</v>
      </c>
      <c r="C231" s="401">
        <v>6.9499999999999992E-2</v>
      </c>
      <c r="D231" s="401">
        <v>1.8E-3</v>
      </c>
      <c r="E231" s="401">
        <v>2.2083333333333334E-3</v>
      </c>
      <c r="F231" s="65">
        <v>2.2750000000000001E-3</v>
      </c>
      <c r="G231" s="65">
        <v>2.241666666666667E-3</v>
      </c>
      <c r="H231" s="401">
        <v>2.4833333333333331E-3</v>
      </c>
      <c r="I231" s="401">
        <f t="shared" si="9"/>
        <v>6.6500000000000004E-2</v>
      </c>
      <c r="J231" s="401">
        <f t="shared" si="10"/>
        <v>6.605833333333333E-2</v>
      </c>
      <c r="K231" s="401">
        <f t="shared" si="11"/>
        <v>6.7016666666666655E-2</v>
      </c>
    </row>
    <row r="232" spans="1:11">
      <c r="A232" s="69">
        <v>16497</v>
      </c>
      <c r="B232" s="420">
        <v>-4.41E-2</v>
      </c>
      <c r="C232" s="401">
        <v>-3.5699999999999996E-2</v>
      </c>
      <c r="D232" s="401">
        <v>2E-3</v>
      </c>
      <c r="E232" s="401">
        <v>2.1833333333333336E-3</v>
      </c>
      <c r="F232" s="65">
        <v>2.2666666666666668E-3</v>
      </c>
      <c r="G232" s="65">
        <v>2.2250000000000004E-3</v>
      </c>
      <c r="H232" s="401">
        <v>2.4750000000000002E-3</v>
      </c>
      <c r="I232" s="401">
        <f t="shared" si="9"/>
        <v>-4.6100000000000002E-2</v>
      </c>
      <c r="J232" s="401">
        <f t="shared" si="10"/>
        <v>-4.6324999999999998E-2</v>
      </c>
      <c r="K232" s="401">
        <f t="shared" si="11"/>
        <v>-3.8174999999999994E-2</v>
      </c>
    </row>
    <row r="233" spans="1:11">
      <c r="A233" s="69">
        <v>16528</v>
      </c>
      <c r="B233" s="420">
        <v>9.0200000000000002E-2</v>
      </c>
      <c r="C233" s="401">
        <v>0.1066</v>
      </c>
      <c r="D233" s="401">
        <v>1.9E-3</v>
      </c>
      <c r="E233" s="401">
        <v>2.1749999999999999E-3</v>
      </c>
      <c r="F233" s="65">
        <v>2.2750000000000001E-3</v>
      </c>
      <c r="G233" s="65">
        <v>2.225E-3</v>
      </c>
      <c r="H233" s="401">
        <v>2.4583333333333336E-3</v>
      </c>
      <c r="I233" s="401">
        <f t="shared" si="9"/>
        <v>8.8300000000000003E-2</v>
      </c>
      <c r="J233" s="401">
        <f t="shared" si="10"/>
        <v>8.7974999999999998E-2</v>
      </c>
      <c r="K233" s="401">
        <f t="shared" si="11"/>
        <v>0.10414166666666666</v>
      </c>
    </row>
    <row r="234" spans="1:11">
      <c r="A234" s="69">
        <v>16558</v>
      </c>
      <c r="B234" s="420">
        <v>1.95E-2</v>
      </c>
      <c r="C234" s="401">
        <v>1.7100000000000001E-2</v>
      </c>
      <c r="D234" s="401">
        <v>1.9E-3</v>
      </c>
      <c r="E234" s="401">
        <v>2.1833333333333336E-3</v>
      </c>
      <c r="F234" s="65">
        <v>2.2666666666666668E-3</v>
      </c>
      <c r="G234" s="65">
        <v>2.2250000000000004E-3</v>
      </c>
      <c r="H234" s="401">
        <v>2.4333333333333334E-3</v>
      </c>
      <c r="I234" s="401">
        <f t="shared" si="9"/>
        <v>1.7600000000000001E-2</v>
      </c>
      <c r="J234" s="401">
        <f t="shared" si="10"/>
        <v>1.7274999999999999E-2</v>
      </c>
      <c r="K234" s="401">
        <f t="shared" si="11"/>
        <v>1.4666666666666668E-2</v>
      </c>
    </row>
    <row r="235" spans="1:11">
      <c r="A235" s="69">
        <v>16589</v>
      </c>
      <c r="B235" s="420">
        <v>-6.9999999999999999E-4</v>
      </c>
      <c r="C235" s="401">
        <v>6.6199999999999995E-2</v>
      </c>
      <c r="D235" s="401">
        <v>1.9E-3</v>
      </c>
      <c r="E235" s="401">
        <v>2.1749999999999999E-3</v>
      </c>
      <c r="F235" s="65">
        <v>2.2416666666666665E-3</v>
      </c>
      <c r="G235" s="65">
        <v>2.2083333333333334E-3</v>
      </c>
      <c r="H235" s="401">
        <v>2.3916666666666665E-3</v>
      </c>
      <c r="I235" s="401">
        <f t="shared" si="9"/>
        <v>-2.5999999999999999E-3</v>
      </c>
      <c r="J235" s="401">
        <f t="shared" si="10"/>
        <v>-2.9083333333333335E-3</v>
      </c>
      <c r="K235" s="401">
        <f t="shared" si="11"/>
        <v>6.3808333333333328E-2</v>
      </c>
    </row>
    <row r="236" spans="1:11">
      <c r="A236" s="69">
        <v>16619</v>
      </c>
      <c r="B236" s="420">
        <v>-1.7999999999999999E-2</v>
      </c>
      <c r="C236" s="401">
        <v>-5.0999999999999986E-3</v>
      </c>
      <c r="D236" s="401">
        <v>1.8E-3</v>
      </c>
      <c r="E236" s="401">
        <v>2.1666666666666666E-3</v>
      </c>
      <c r="F236" s="65">
        <v>2.2333333333333337E-3</v>
      </c>
      <c r="G236" s="65">
        <v>2.2000000000000001E-3</v>
      </c>
      <c r="H236" s="401">
        <v>2.3583333333333334E-3</v>
      </c>
      <c r="I236" s="401">
        <f t="shared" si="9"/>
        <v>-1.9799999999999998E-2</v>
      </c>
      <c r="J236" s="401">
        <f t="shared" si="10"/>
        <v>-2.0199999999999999E-2</v>
      </c>
      <c r="K236" s="401">
        <f t="shared" si="11"/>
        <v>-7.4583333333333324E-3</v>
      </c>
    </row>
    <row r="237" spans="1:11">
      <c r="A237" s="69">
        <v>16650</v>
      </c>
      <c r="B237" s="420">
        <v>6.4100000000000004E-2</v>
      </c>
      <c r="C237" s="401">
        <v>3.0999999999999999E-3</v>
      </c>
      <c r="D237" s="401">
        <v>1.9E-3</v>
      </c>
      <c r="E237" s="401">
        <v>2.1749999999999999E-3</v>
      </c>
      <c r="F237" s="65">
        <v>2.2500000000000003E-3</v>
      </c>
      <c r="G237" s="65">
        <v>2.2125000000000001E-3</v>
      </c>
      <c r="H237" s="401">
        <v>2.3333333333333335E-3</v>
      </c>
      <c r="I237" s="401">
        <f t="shared" si="9"/>
        <v>6.2200000000000005E-2</v>
      </c>
      <c r="J237" s="401">
        <f t="shared" si="10"/>
        <v>6.1887500000000005E-2</v>
      </c>
      <c r="K237" s="401">
        <f t="shared" si="11"/>
        <v>7.6666666666666636E-4</v>
      </c>
    </row>
    <row r="238" spans="1:11">
      <c r="A238" s="69">
        <v>16681</v>
      </c>
      <c r="B238" s="420">
        <v>4.3799999999999999E-2</v>
      </c>
      <c r="C238" s="401">
        <v>7.3900000000000007E-2</v>
      </c>
      <c r="D238" s="401">
        <v>1.8E-3</v>
      </c>
      <c r="E238" s="401">
        <v>2.1833333333333336E-3</v>
      </c>
      <c r="F238" s="65">
        <v>2.2500000000000003E-3</v>
      </c>
      <c r="G238" s="65">
        <v>2.2166666666666667E-3</v>
      </c>
      <c r="H238" s="401">
        <v>2.3250000000000002E-3</v>
      </c>
      <c r="I238" s="401">
        <f t="shared" si="9"/>
        <v>4.1999999999999996E-2</v>
      </c>
      <c r="J238" s="401">
        <f t="shared" si="10"/>
        <v>4.1583333333333333E-2</v>
      </c>
      <c r="K238" s="401">
        <f t="shared" si="11"/>
        <v>7.1575000000000014E-2</v>
      </c>
    </row>
    <row r="239" spans="1:11">
      <c r="A239" s="69">
        <v>16711</v>
      </c>
      <c r="B239" s="420">
        <v>3.2199999999999999E-2</v>
      </c>
      <c r="C239" s="401">
        <v>6.4100000000000004E-2</v>
      </c>
      <c r="D239" s="401">
        <v>1.9E-3</v>
      </c>
      <c r="E239" s="401">
        <v>2.1833333333333336E-3</v>
      </c>
      <c r="F239" s="65">
        <v>2.2500000000000003E-3</v>
      </c>
      <c r="G239" s="65">
        <v>2.2166666666666667E-3</v>
      </c>
      <c r="H239" s="401">
        <v>2.3250000000000002E-3</v>
      </c>
      <c r="I239" s="401">
        <f t="shared" si="9"/>
        <v>3.0300000000000001E-2</v>
      </c>
      <c r="J239" s="401">
        <f t="shared" si="10"/>
        <v>2.9983333333333334E-2</v>
      </c>
      <c r="K239" s="401">
        <f t="shared" si="11"/>
        <v>6.1775000000000004E-2</v>
      </c>
    </row>
    <row r="240" spans="1:11">
      <c r="A240" s="69">
        <v>16742</v>
      </c>
      <c r="B240" s="420">
        <v>3.9600000000000003E-2</v>
      </c>
      <c r="C240" s="401">
        <v>4.7100000000000003E-2</v>
      </c>
      <c r="D240" s="401">
        <v>1.8E-3</v>
      </c>
      <c r="E240" s="401">
        <v>2.1833333333333336E-3</v>
      </c>
      <c r="F240" s="65">
        <v>2.2333333333333337E-3</v>
      </c>
      <c r="G240" s="65">
        <v>2.2083333333333334E-3</v>
      </c>
      <c r="H240" s="401">
        <v>2.3083333333333332E-3</v>
      </c>
      <c r="I240" s="401">
        <f t="shared" si="9"/>
        <v>3.78E-2</v>
      </c>
      <c r="J240" s="401">
        <f t="shared" si="10"/>
        <v>3.739166666666667E-2</v>
      </c>
      <c r="K240" s="401">
        <f t="shared" si="11"/>
        <v>4.4791666666666667E-2</v>
      </c>
    </row>
    <row r="241" spans="1:11">
      <c r="A241" s="69">
        <v>16772</v>
      </c>
      <c r="B241" s="420">
        <v>1.1599999999999999E-2</v>
      </c>
      <c r="C241" s="401">
        <v>-1.1699999999999999E-2</v>
      </c>
      <c r="D241" s="401">
        <v>1.8E-3</v>
      </c>
      <c r="E241" s="401">
        <v>2.1749999999999999E-3</v>
      </c>
      <c r="F241" s="65">
        <v>2.2333333333333337E-3</v>
      </c>
      <c r="G241" s="65">
        <v>2.2041666666666668E-3</v>
      </c>
      <c r="H241" s="401">
        <v>2.2916666666666667E-3</v>
      </c>
      <c r="I241" s="401">
        <f t="shared" si="9"/>
        <v>9.7999999999999997E-3</v>
      </c>
      <c r="J241" s="401">
        <f t="shared" si="10"/>
        <v>9.3958333333333324E-3</v>
      </c>
      <c r="K241" s="401">
        <f t="shared" si="11"/>
        <v>-1.3991666666666666E-2</v>
      </c>
    </row>
    <row r="242" spans="1:11">
      <c r="A242" s="69">
        <v>16803</v>
      </c>
      <c r="B242" s="420">
        <v>7.1400000000000005E-2</v>
      </c>
      <c r="C242" s="401">
        <v>0.11989999999999998</v>
      </c>
      <c r="D242" s="401">
        <v>1.6999999999999999E-3</v>
      </c>
      <c r="E242" s="401">
        <v>2.1166666666666669E-3</v>
      </c>
      <c r="F242" s="65">
        <v>2.1833333333333336E-3</v>
      </c>
      <c r="G242" s="65">
        <v>2.1500000000000004E-3</v>
      </c>
      <c r="H242" s="401">
        <v>2.2416666666666665E-3</v>
      </c>
      <c r="I242" s="401">
        <f t="shared" si="9"/>
        <v>6.9700000000000012E-2</v>
      </c>
      <c r="J242" s="401">
        <f t="shared" si="10"/>
        <v>6.9250000000000006E-2</v>
      </c>
      <c r="K242" s="401">
        <f t="shared" si="11"/>
        <v>0.11765833333333331</v>
      </c>
    </row>
    <row r="243" spans="1:11">
      <c r="A243" s="69">
        <v>16834</v>
      </c>
      <c r="B243" s="420">
        <v>-6.4100000000000004E-2</v>
      </c>
      <c r="C243" s="401">
        <v>-6.4000000000000001E-2</v>
      </c>
      <c r="D243" s="401">
        <v>1.5E-3</v>
      </c>
      <c r="E243" s="401">
        <v>2.0666666666666667E-3</v>
      </c>
      <c r="F243" s="65">
        <v>2.1333333333333334E-3</v>
      </c>
      <c r="G243" s="65">
        <v>2.1000000000000003E-3</v>
      </c>
      <c r="H243" s="401">
        <v>2.225E-3</v>
      </c>
      <c r="I243" s="401">
        <f t="shared" si="9"/>
        <v>-6.5600000000000006E-2</v>
      </c>
      <c r="J243" s="401">
        <f t="shared" si="10"/>
        <v>-6.6200000000000009E-2</v>
      </c>
      <c r="K243" s="401">
        <f t="shared" si="11"/>
        <v>-6.6225000000000006E-2</v>
      </c>
    </row>
    <row r="244" spans="1:11">
      <c r="A244" s="69">
        <v>16862</v>
      </c>
      <c r="B244" s="420">
        <v>4.8000000000000001E-2</v>
      </c>
      <c r="C244" s="401">
        <v>6.3100000000000003E-2</v>
      </c>
      <c r="D244" s="401">
        <v>1.6000000000000001E-3</v>
      </c>
      <c r="E244" s="401">
        <v>2.0583333333333335E-3</v>
      </c>
      <c r="F244" s="65">
        <v>2.1166666666666669E-3</v>
      </c>
      <c r="G244" s="65">
        <v>2.0874999999999999E-3</v>
      </c>
      <c r="H244" s="401">
        <v>2.2166666666666667E-3</v>
      </c>
      <c r="I244" s="401">
        <f t="shared" si="9"/>
        <v>4.6400000000000004E-2</v>
      </c>
      <c r="J244" s="401">
        <f t="shared" si="10"/>
        <v>4.5912500000000002E-2</v>
      </c>
      <c r="K244" s="401">
        <f t="shared" si="11"/>
        <v>6.0883333333333338E-2</v>
      </c>
    </row>
    <row r="245" spans="1:11">
      <c r="A245" s="69">
        <v>16893</v>
      </c>
      <c r="B245" s="420">
        <v>3.9300000000000002E-2</v>
      </c>
      <c r="C245" s="401">
        <v>3.3800000000000004E-2</v>
      </c>
      <c r="D245" s="401">
        <v>1.6999999999999999E-3</v>
      </c>
      <c r="E245" s="401">
        <v>2.0499999999999997E-3</v>
      </c>
      <c r="F245" s="65">
        <v>2.1333333333333334E-3</v>
      </c>
      <c r="G245" s="65">
        <v>2.0916666666666666E-3</v>
      </c>
      <c r="H245" s="401">
        <v>2.2083333333333334E-3</v>
      </c>
      <c r="I245" s="401">
        <f t="shared" si="9"/>
        <v>3.7600000000000001E-2</v>
      </c>
      <c r="J245" s="401">
        <f t="shared" si="10"/>
        <v>3.7208333333333336E-2</v>
      </c>
      <c r="K245" s="401">
        <f t="shared" si="11"/>
        <v>3.1591666666666671E-2</v>
      </c>
    </row>
    <row r="246" spans="1:11">
      <c r="A246" s="69">
        <v>16923</v>
      </c>
      <c r="B246" s="420">
        <v>2.8799999999999999E-2</v>
      </c>
      <c r="C246" s="401">
        <v>3.0099999999999998E-2</v>
      </c>
      <c r="D246" s="401">
        <v>1.8E-3</v>
      </c>
      <c r="E246" s="401">
        <v>2.0916666666666666E-3</v>
      </c>
      <c r="F246" s="65">
        <v>2.15E-3</v>
      </c>
      <c r="G246" s="65">
        <v>2.1208333333333331E-3</v>
      </c>
      <c r="H246" s="401">
        <v>2.2416666666666665E-3</v>
      </c>
      <c r="I246" s="401">
        <f t="shared" si="9"/>
        <v>2.7E-2</v>
      </c>
      <c r="J246" s="401">
        <f t="shared" si="10"/>
        <v>2.6679166666666667E-2</v>
      </c>
      <c r="K246" s="401">
        <f t="shared" si="11"/>
        <v>2.7858333333333332E-2</v>
      </c>
    </row>
    <row r="247" spans="1:11">
      <c r="A247" s="69">
        <v>16954</v>
      </c>
      <c r="B247" s="420">
        <v>-3.6999999999999998E-2</v>
      </c>
      <c r="C247" s="401">
        <v>-2.76E-2</v>
      </c>
      <c r="D247" s="401">
        <v>1.6000000000000001E-3</v>
      </c>
      <c r="E247" s="401">
        <v>2.075E-3</v>
      </c>
      <c r="F247" s="65">
        <v>2.1583333333333333E-3</v>
      </c>
      <c r="G247" s="65">
        <v>2.1166666666666669E-3</v>
      </c>
      <c r="H247" s="401">
        <v>2.2500000000000003E-3</v>
      </c>
      <c r="I247" s="401">
        <f t="shared" si="9"/>
        <v>-3.8599999999999995E-2</v>
      </c>
      <c r="J247" s="401">
        <f t="shared" si="10"/>
        <v>-3.9116666666666668E-2</v>
      </c>
      <c r="K247" s="401">
        <f t="shared" si="11"/>
        <v>-2.9850000000000002E-2</v>
      </c>
    </row>
    <row r="248" spans="1:11">
      <c r="A248" s="69">
        <v>16984</v>
      </c>
      <c r="B248" s="420">
        <v>-2.3900000000000001E-2</v>
      </c>
      <c r="C248" s="401">
        <v>-3.95E-2</v>
      </c>
      <c r="D248" s="401">
        <v>1.9E-3</v>
      </c>
      <c r="E248" s="401">
        <v>2.0666666666666667E-3</v>
      </c>
      <c r="F248" s="65">
        <v>2.1583333333333333E-3</v>
      </c>
      <c r="G248" s="65">
        <v>2.1124999999999998E-3</v>
      </c>
      <c r="H248" s="401">
        <v>2.2416666666666665E-3</v>
      </c>
      <c r="I248" s="401">
        <f t="shared" si="9"/>
        <v>-2.58E-2</v>
      </c>
      <c r="J248" s="401">
        <f t="shared" si="10"/>
        <v>-2.6012500000000001E-2</v>
      </c>
      <c r="K248" s="401">
        <f t="shared" si="11"/>
        <v>-4.174166666666667E-2</v>
      </c>
    </row>
    <row r="249" spans="1:11">
      <c r="A249" s="69">
        <v>17015</v>
      </c>
      <c r="B249" s="420">
        <v>-6.7400000000000002E-2</v>
      </c>
      <c r="C249" s="401">
        <v>-7.2399999999999992E-2</v>
      </c>
      <c r="D249" s="401">
        <v>1.6999999999999999E-3</v>
      </c>
      <c r="E249" s="401">
        <v>2.0916666666666666E-3</v>
      </c>
      <c r="F249" s="65">
        <v>2.1833333333333336E-3</v>
      </c>
      <c r="G249" s="65">
        <v>2.1375000000000001E-3</v>
      </c>
      <c r="H249" s="401">
        <v>2.2583333333333331E-3</v>
      </c>
      <c r="I249" s="401">
        <f t="shared" si="9"/>
        <v>-6.9099999999999995E-2</v>
      </c>
      <c r="J249" s="401">
        <f t="shared" si="10"/>
        <v>-6.9537500000000002E-2</v>
      </c>
      <c r="K249" s="401">
        <f t="shared" si="11"/>
        <v>-7.4658333333333327E-2</v>
      </c>
    </row>
    <row r="250" spans="1:11">
      <c r="A250" s="69">
        <v>17046</v>
      </c>
      <c r="B250" s="420">
        <v>-9.9699999999999997E-2</v>
      </c>
      <c r="C250" s="401">
        <v>-0.1051</v>
      </c>
      <c r="D250" s="401">
        <v>1.8E-3</v>
      </c>
      <c r="E250" s="401">
        <v>2.15E-3</v>
      </c>
      <c r="F250" s="65">
        <v>2.2333333333333337E-3</v>
      </c>
      <c r="G250" s="65">
        <v>2.1916666666666668E-3</v>
      </c>
      <c r="H250" s="401">
        <v>2.2916666666666667E-3</v>
      </c>
      <c r="I250" s="401">
        <f t="shared" si="9"/>
        <v>-0.10149999999999999</v>
      </c>
      <c r="J250" s="401">
        <f t="shared" si="10"/>
        <v>-0.10189166666666666</v>
      </c>
      <c r="K250" s="401">
        <f t="shared" si="11"/>
        <v>-0.10739166666666666</v>
      </c>
    </row>
    <row r="251" spans="1:11">
      <c r="A251" s="69">
        <v>17076</v>
      </c>
      <c r="B251" s="420">
        <v>-6.0000000000000001E-3</v>
      </c>
      <c r="C251" s="401">
        <v>2.1999999999999999E-2</v>
      </c>
      <c r="D251" s="401">
        <v>1.9E-3</v>
      </c>
      <c r="E251" s="401">
        <v>2.1666666666666666E-3</v>
      </c>
      <c r="F251" s="65">
        <v>2.2500000000000003E-3</v>
      </c>
      <c r="G251" s="65">
        <v>2.2083333333333334E-3</v>
      </c>
      <c r="H251" s="401">
        <v>2.3E-3</v>
      </c>
      <c r="I251" s="401">
        <f t="shared" si="9"/>
        <v>-7.9000000000000008E-3</v>
      </c>
      <c r="J251" s="401">
        <f t="shared" si="10"/>
        <v>-8.2083333333333331E-3</v>
      </c>
      <c r="K251" s="401">
        <f t="shared" si="11"/>
        <v>1.9699999999999999E-2</v>
      </c>
    </row>
    <row r="252" spans="1:11">
      <c r="A252" s="69">
        <v>17107</v>
      </c>
      <c r="B252" s="420">
        <v>-2.7000000000000001E-3</v>
      </c>
      <c r="C252" s="401">
        <v>5.7999999999999996E-3</v>
      </c>
      <c r="D252" s="401">
        <v>1.8E-3</v>
      </c>
      <c r="E252" s="401">
        <v>2.1583333333333333E-3</v>
      </c>
      <c r="F252" s="65">
        <v>2.2416666666666665E-3</v>
      </c>
      <c r="G252" s="65">
        <v>2.1999999999999997E-3</v>
      </c>
      <c r="H252" s="401">
        <v>2.3E-3</v>
      </c>
      <c r="I252" s="401">
        <f t="shared" si="9"/>
        <v>-4.5000000000000005E-3</v>
      </c>
      <c r="J252" s="401">
        <f t="shared" si="10"/>
        <v>-4.8999999999999998E-3</v>
      </c>
      <c r="K252" s="401">
        <f t="shared" si="11"/>
        <v>3.4999999999999996E-3</v>
      </c>
    </row>
    <row r="253" spans="1:11">
      <c r="A253" s="69">
        <v>17137</v>
      </c>
      <c r="B253" s="420">
        <v>4.5699999999999998E-2</v>
      </c>
      <c r="C253" s="401">
        <v>7.0599999999999996E-2</v>
      </c>
      <c r="D253" s="401">
        <v>1.9E-3</v>
      </c>
      <c r="E253" s="401">
        <v>2.1749999999999999E-3</v>
      </c>
      <c r="F253" s="65">
        <v>2.2416666666666665E-3</v>
      </c>
      <c r="G253" s="65">
        <v>2.2083333333333334E-3</v>
      </c>
      <c r="H253" s="401">
        <v>2.3E-3</v>
      </c>
      <c r="I253" s="401">
        <f t="shared" si="9"/>
        <v>4.3799999999999999E-2</v>
      </c>
      <c r="J253" s="401">
        <f t="shared" si="10"/>
        <v>4.3491666666666665E-2</v>
      </c>
      <c r="K253" s="401">
        <f t="shared" si="11"/>
        <v>6.83E-2</v>
      </c>
    </row>
    <row r="254" spans="1:11">
      <c r="A254" s="69">
        <v>17168</v>
      </c>
      <c r="B254" s="420">
        <v>2.5499999999999998E-2</v>
      </c>
      <c r="C254" s="401">
        <v>-2.0000000000000012E-4</v>
      </c>
      <c r="D254" s="401">
        <v>1.8E-3</v>
      </c>
      <c r="E254" s="401">
        <v>2.1416666666666663E-3</v>
      </c>
      <c r="F254" s="65">
        <v>2.2083333333333334E-3</v>
      </c>
      <c r="G254" s="65">
        <v>2.1749999999999999E-3</v>
      </c>
      <c r="H254" s="401">
        <v>2.2666666666666668E-3</v>
      </c>
      <c r="I254" s="401">
        <f t="shared" si="9"/>
        <v>2.3699999999999999E-2</v>
      </c>
      <c r="J254" s="401">
        <f t="shared" si="10"/>
        <v>2.3324999999999999E-2</v>
      </c>
      <c r="K254" s="401">
        <f t="shared" si="11"/>
        <v>-2.4666666666666669E-3</v>
      </c>
    </row>
    <row r="255" spans="1:11">
      <c r="A255" s="69">
        <v>17199</v>
      </c>
      <c r="B255" s="420">
        <v>-7.7000000000000002E-3</v>
      </c>
      <c r="C255" s="401">
        <v>-8.8999999999999999E-3</v>
      </c>
      <c r="D255" s="401">
        <v>1.6000000000000001E-3</v>
      </c>
      <c r="E255" s="401">
        <v>2.1250000000000002E-3</v>
      </c>
      <c r="F255" s="65">
        <v>2.2000000000000001E-3</v>
      </c>
      <c r="G255" s="65">
        <v>2.1624999999999999E-3</v>
      </c>
      <c r="H255" s="401">
        <v>2.2666666666666668E-3</v>
      </c>
      <c r="I255" s="401">
        <f t="shared" si="9"/>
        <v>-9.300000000000001E-3</v>
      </c>
      <c r="J255" s="401">
        <f t="shared" si="10"/>
        <v>-9.8624999999999997E-3</v>
      </c>
      <c r="K255" s="401">
        <f t="shared" si="11"/>
        <v>-1.1166666666666667E-2</v>
      </c>
    </row>
    <row r="256" spans="1:11">
      <c r="A256" s="69">
        <v>17227</v>
      </c>
      <c r="B256" s="420">
        <v>-1.49E-2</v>
      </c>
      <c r="C256" s="401">
        <v>-3.6399999999999995E-2</v>
      </c>
      <c r="D256" s="401">
        <v>1.8E-3</v>
      </c>
      <c r="E256" s="401">
        <v>2.1250000000000002E-3</v>
      </c>
      <c r="F256" s="65">
        <v>2.2000000000000001E-3</v>
      </c>
      <c r="G256" s="65">
        <v>2.1624999999999999E-3</v>
      </c>
      <c r="H256" s="401">
        <v>2.2666666666666668E-3</v>
      </c>
      <c r="I256" s="401">
        <f t="shared" si="9"/>
        <v>-1.67E-2</v>
      </c>
      <c r="J256" s="401">
        <f t="shared" si="10"/>
        <v>-1.7062500000000001E-2</v>
      </c>
      <c r="K256" s="401">
        <f t="shared" si="11"/>
        <v>-3.8666666666666662E-2</v>
      </c>
    </row>
    <row r="257" spans="1:11">
      <c r="A257" s="69">
        <v>17258</v>
      </c>
      <c r="B257" s="420">
        <v>-3.6299999999999999E-2</v>
      </c>
      <c r="C257" s="401">
        <v>-3.2000000000000001E-2</v>
      </c>
      <c r="D257" s="401">
        <v>1.6999999999999999E-3</v>
      </c>
      <c r="E257" s="401">
        <v>2.1083333333333332E-3</v>
      </c>
      <c r="F257" s="65">
        <v>2.1916666666666664E-3</v>
      </c>
      <c r="G257" s="65">
        <v>2.1499999999999996E-3</v>
      </c>
      <c r="H257" s="401">
        <v>2.2500000000000003E-3</v>
      </c>
      <c r="I257" s="401">
        <f t="shared" si="9"/>
        <v>-3.7999999999999999E-2</v>
      </c>
      <c r="J257" s="401">
        <f t="shared" si="10"/>
        <v>-3.8449999999999998E-2</v>
      </c>
      <c r="K257" s="401">
        <f t="shared" si="11"/>
        <v>-3.4250000000000003E-2</v>
      </c>
    </row>
    <row r="258" spans="1:11">
      <c r="A258" s="69">
        <v>17288</v>
      </c>
      <c r="B258" s="420">
        <v>1.4E-3</v>
      </c>
      <c r="C258" s="401">
        <v>-2.7900000000000001E-2</v>
      </c>
      <c r="D258" s="401">
        <v>1.6999999999999999E-3</v>
      </c>
      <c r="E258" s="401">
        <v>2.1083333333333332E-3</v>
      </c>
      <c r="F258" s="65">
        <v>2.1916666666666664E-3</v>
      </c>
      <c r="G258" s="65">
        <v>2.1499999999999996E-3</v>
      </c>
      <c r="H258" s="401">
        <v>2.2500000000000003E-3</v>
      </c>
      <c r="I258" s="401">
        <f t="shared" si="9"/>
        <v>-2.9999999999999992E-4</v>
      </c>
      <c r="J258" s="401">
        <f t="shared" si="10"/>
        <v>-7.4999999999999958E-4</v>
      </c>
      <c r="K258" s="401">
        <f t="shared" si="11"/>
        <v>-3.0150000000000003E-2</v>
      </c>
    </row>
    <row r="259" spans="1:11">
      <c r="A259" s="69">
        <v>17319</v>
      </c>
      <c r="B259" s="420">
        <v>5.5399999999999998E-2</v>
      </c>
      <c r="C259" s="401">
        <v>4.2800000000000005E-2</v>
      </c>
      <c r="D259" s="401">
        <v>1.9E-3</v>
      </c>
      <c r="E259" s="401">
        <v>2.1250000000000002E-3</v>
      </c>
      <c r="F259" s="65">
        <v>2.2000000000000001E-3</v>
      </c>
      <c r="G259" s="65">
        <v>2.1624999999999999E-3</v>
      </c>
      <c r="H259" s="401">
        <v>2.2583333333333331E-3</v>
      </c>
      <c r="I259" s="401">
        <f t="shared" ref="I259:I322" si="12">B259-D259</f>
        <v>5.3499999999999999E-2</v>
      </c>
      <c r="J259" s="401">
        <f t="shared" si="10"/>
        <v>5.32375E-2</v>
      </c>
      <c r="K259" s="401">
        <f t="shared" si="11"/>
        <v>4.054166666666667E-2</v>
      </c>
    </row>
    <row r="260" spans="1:11">
      <c r="A260" s="69">
        <v>17349</v>
      </c>
      <c r="B260" s="420">
        <v>3.8100000000000002E-2</v>
      </c>
      <c r="C260" s="401">
        <v>2.1399999999999995E-2</v>
      </c>
      <c r="D260" s="401">
        <v>1.8E-3</v>
      </c>
      <c r="E260" s="401">
        <v>2.1250000000000002E-3</v>
      </c>
      <c r="F260" s="65">
        <v>2.2000000000000001E-3</v>
      </c>
      <c r="G260" s="65">
        <v>2.1624999999999999E-3</v>
      </c>
      <c r="H260" s="401">
        <v>2.2750000000000001E-3</v>
      </c>
      <c r="I260" s="401">
        <f t="shared" si="12"/>
        <v>3.6299999999999999E-2</v>
      </c>
      <c r="J260" s="401">
        <f t="shared" si="10"/>
        <v>3.5937500000000004E-2</v>
      </c>
      <c r="K260" s="401">
        <f t="shared" si="11"/>
        <v>1.9124999999999996E-2</v>
      </c>
    </row>
    <row r="261" spans="1:11">
      <c r="A261" s="69">
        <v>17380</v>
      </c>
      <c r="B261" s="420">
        <v>-2.0299999999999999E-2</v>
      </c>
      <c r="C261" s="401">
        <v>-2.2000000000000001E-3</v>
      </c>
      <c r="D261" s="401">
        <v>1.6999999999999999E-3</v>
      </c>
      <c r="E261" s="401">
        <v>2.1333333333333334E-3</v>
      </c>
      <c r="F261" s="65">
        <v>2.2000000000000001E-3</v>
      </c>
      <c r="G261" s="65">
        <v>2.1666666666666666E-3</v>
      </c>
      <c r="H261" s="401">
        <v>2.2750000000000001E-3</v>
      </c>
      <c r="I261" s="401">
        <f t="shared" si="12"/>
        <v>-2.1999999999999999E-2</v>
      </c>
      <c r="J261" s="401">
        <f t="shared" si="10"/>
        <v>-2.2466666666666666E-2</v>
      </c>
      <c r="K261" s="401">
        <f t="shared" si="11"/>
        <v>-4.4749999999999998E-3</v>
      </c>
    </row>
    <row r="262" spans="1:11">
      <c r="A262" s="69">
        <v>17411</v>
      </c>
      <c r="B262" s="420">
        <v>-1.11E-2</v>
      </c>
      <c r="C262" s="401">
        <v>-1.4200000000000001E-2</v>
      </c>
      <c r="D262" s="401">
        <v>1.8E-3</v>
      </c>
      <c r="E262" s="401">
        <v>2.1749999999999999E-3</v>
      </c>
      <c r="F262" s="65">
        <v>2.2416666666666665E-3</v>
      </c>
      <c r="G262" s="65">
        <v>2.2083333333333334E-3</v>
      </c>
      <c r="H262" s="401">
        <v>2.3333333333333335E-3</v>
      </c>
      <c r="I262" s="401">
        <f t="shared" si="12"/>
        <v>-1.29E-2</v>
      </c>
      <c r="J262" s="401">
        <f t="shared" si="10"/>
        <v>-1.3308333333333333E-2</v>
      </c>
      <c r="K262" s="401">
        <f t="shared" si="11"/>
        <v>-1.6533333333333334E-2</v>
      </c>
    </row>
    <row r="263" spans="1:11">
      <c r="A263" s="69">
        <v>17441</v>
      </c>
      <c r="B263" s="420">
        <v>2.3800000000000002E-2</v>
      </c>
      <c r="C263" s="401">
        <v>-1.3299999999999999E-2</v>
      </c>
      <c r="D263" s="401">
        <v>1.8E-3</v>
      </c>
      <c r="E263" s="401">
        <v>2.2500000000000003E-3</v>
      </c>
      <c r="F263" s="65">
        <v>2.3250000000000002E-3</v>
      </c>
      <c r="G263" s="65">
        <v>2.2875E-3</v>
      </c>
      <c r="H263" s="401">
        <v>2.3999999999999998E-3</v>
      </c>
      <c r="I263" s="401">
        <f t="shared" si="12"/>
        <v>2.2000000000000002E-2</v>
      </c>
      <c r="J263" s="401">
        <f t="shared" si="10"/>
        <v>2.15125E-2</v>
      </c>
      <c r="K263" s="401">
        <f t="shared" si="11"/>
        <v>-1.5699999999999999E-2</v>
      </c>
    </row>
    <row r="264" spans="1:11">
      <c r="A264" s="69">
        <v>17472</v>
      </c>
      <c r="B264" s="420">
        <v>-1.7500000000000002E-2</v>
      </c>
      <c r="C264" s="401">
        <v>-8.2399999999999987E-2</v>
      </c>
      <c r="D264" s="401">
        <v>1.6999999999999999E-3</v>
      </c>
      <c r="E264" s="401">
        <v>2.3083333333333332E-3</v>
      </c>
      <c r="F264" s="65">
        <v>2.3750000000000004E-3</v>
      </c>
      <c r="G264" s="65">
        <v>2.3416666666666668E-3</v>
      </c>
      <c r="H264" s="401">
        <v>2.4416666666666666E-3</v>
      </c>
      <c r="I264" s="401">
        <f t="shared" si="12"/>
        <v>-1.9200000000000002E-2</v>
      </c>
      <c r="J264" s="401">
        <f t="shared" si="10"/>
        <v>-1.9841666666666667E-2</v>
      </c>
      <c r="K264" s="401">
        <f t="shared" si="11"/>
        <v>-8.4841666666666649E-2</v>
      </c>
    </row>
    <row r="265" spans="1:11">
      <c r="A265" s="69">
        <v>17502</v>
      </c>
      <c r="B265" s="420">
        <v>2.3300000000000001E-2</v>
      </c>
      <c r="C265" s="401">
        <v>1.89E-2</v>
      </c>
      <c r="D265" s="401">
        <v>2.0999999999999999E-3</v>
      </c>
      <c r="E265" s="401">
        <v>2.3833333333333332E-3</v>
      </c>
      <c r="F265" s="65">
        <v>2.4499999999999999E-3</v>
      </c>
      <c r="G265" s="65">
        <v>2.4166666666666664E-3</v>
      </c>
      <c r="H265" s="401">
        <v>2.5416666666666669E-3</v>
      </c>
      <c r="I265" s="401">
        <f t="shared" si="12"/>
        <v>2.12E-2</v>
      </c>
      <c r="J265" s="401">
        <f t="shared" si="10"/>
        <v>2.0883333333333334E-2</v>
      </c>
      <c r="K265" s="401">
        <f t="shared" si="11"/>
        <v>1.6358333333333332E-2</v>
      </c>
    </row>
    <row r="266" spans="1:11">
      <c r="A266" s="69">
        <v>17533</v>
      </c>
      <c r="B266" s="420">
        <v>-3.7900000000000003E-2</v>
      </c>
      <c r="C266" s="401">
        <v>6.9999999999999993E-3</v>
      </c>
      <c r="D266" s="401">
        <v>2E-3</v>
      </c>
      <c r="E266" s="401">
        <v>2.3833333333333332E-3</v>
      </c>
      <c r="F266" s="65">
        <v>2.4499999999999999E-3</v>
      </c>
      <c r="G266" s="65">
        <v>2.4166666666666664E-3</v>
      </c>
      <c r="H266" s="401">
        <v>2.5416666666666669E-3</v>
      </c>
      <c r="I266" s="401">
        <f t="shared" si="12"/>
        <v>-3.9900000000000005E-2</v>
      </c>
      <c r="J266" s="401">
        <f t="shared" si="10"/>
        <v>-4.0316666666666667E-2</v>
      </c>
      <c r="K266" s="401">
        <f t="shared" si="11"/>
        <v>4.4583333333333324E-3</v>
      </c>
    </row>
    <row r="267" spans="1:11">
      <c r="A267" s="69">
        <v>17564</v>
      </c>
      <c r="B267" s="420">
        <v>-3.8800000000000001E-2</v>
      </c>
      <c r="C267" s="401">
        <v>-3.7200000000000004E-2</v>
      </c>
      <c r="D267" s="401">
        <v>1.9E-3</v>
      </c>
      <c r="E267" s="401">
        <v>2.3750000000000004E-3</v>
      </c>
      <c r="F267" s="65">
        <v>2.4416666666666666E-3</v>
      </c>
      <c r="G267" s="65">
        <v>2.4083333333333335E-3</v>
      </c>
      <c r="H267" s="401">
        <v>2.5416666666666669E-3</v>
      </c>
      <c r="I267" s="401">
        <f t="shared" si="12"/>
        <v>-4.07E-2</v>
      </c>
      <c r="J267" s="401">
        <f t="shared" si="10"/>
        <v>-4.1208333333333333E-2</v>
      </c>
      <c r="K267" s="401">
        <f t="shared" si="11"/>
        <v>-3.9741666666666668E-2</v>
      </c>
    </row>
    <row r="268" spans="1:11">
      <c r="A268" s="69">
        <v>17593</v>
      </c>
      <c r="B268" s="420">
        <v>7.9299999999999995E-2</v>
      </c>
      <c r="C268" s="401">
        <v>6.1699999999999998E-2</v>
      </c>
      <c r="D268" s="401">
        <v>2.2000000000000001E-3</v>
      </c>
      <c r="E268" s="401">
        <v>2.3583333333333334E-3</v>
      </c>
      <c r="F268" s="65">
        <v>2.4166666666666668E-3</v>
      </c>
      <c r="G268" s="65">
        <v>2.3875000000000003E-3</v>
      </c>
      <c r="H268" s="401">
        <v>2.5166666666666666E-3</v>
      </c>
      <c r="I268" s="401">
        <f t="shared" si="12"/>
        <v>7.7100000000000002E-2</v>
      </c>
      <c r="J268" s="401">
        <f t="shared" si="10"/>
        <v>7.6912499999999995E-2</v>
      </c>
      <c r="K268" s="401">
        <f t="shared" si="11"/>
        <v>5.9183333333333331E-2</v>
      </c>
    </row>
    <row r="269" spans="1:11">
      <c r="A269" s="69">
        <v>17624</v>
      </c>
      <c r="B269" s="420">
        <v>2.92E-2</v>
      </c>
      <c r="C269" s="401">
        <v>1.6E-2</v>
      </c>
      <c r="D269" s="401">
        <v>2E-3</v>
      </c>
      <c r="E269" s="401">
        <v>2.3166666666666665E-3</v>
      </c>
      <c r="F269" s="65">
        <v>2.3916666666666665E-3</v>
      </c>
      <c r="G269" s="65">
        <v>2.3541666666666667E-3</v>
      </c>
      <c r="H269" s="401">
        <v>2.4750000000000002E-3</v>
      </c>
      <c r="I269" s="401">
        <f t="shared" si="12"/>
        <v>2.7200000000000002E-2</v>
      </c>
      <c r="J269" s="401">
        <f t="shared" si="10"/>
        <v>2.6845833333333333E-2</v>
      </c>
      <c r="K269" s="401">
        <f t="shared" si="11"/>
        <v>1.3525000000000001E-2</v>
      </c>
    </row>
    <row r="270" spans="1:11">
      <c r="A270" s="69">
        <v>17654</v>
      </c>
      <c r="B270" s="420">
        <v>8.7900000000000006E-2</v>
      </c>
      <c r="C270" s="401">
        <v>5.8299999999999998E-2</v>
      </c>
      <c r="D270" s="401">
        <v>1.8E-3</v>
      </c>
      <c r="E270" s="401">
        <v>2.3E-3</v>
      </c>
      <c r="F270" s="65">
        <v>2.3833333333333332E-3</v>
      </c>
      <c r="G270" s="65">
        <v>2.3416666666666664E-3</v>
      </c>
      <c r="H270" s="401">
        <v>2.4499999999999999E-3</v>
      </c>
      <c r="I270" s="401">
        <f t="shared" si="12"/>
        <v>8.610000000000001E-2</v>
      </c>
      <c r="J270" s="401">
        <f t="shared" si="10"/>
        <v>8.5558333333333333E-2</v>
      </c>
      <c r="K270" s="401">
        <f t="shared" si="11"/>
        <v>5.5849999999999997E-2</v>
      </c>
    </row>
    <row r="271" spans="1:11">
      <c r="A271" s="69">
        <v>17685</v>
      </c>
      <c r="B271" s="420">
        <v>5.4000000000000003E-3</v>
      </c>
      <c r="C271" s="401">
        <v>2.12E-2</v>
      </c>
      <c r="D271" s="401">
        <v>2.0999999999999999E-3</v>
      </c>
      <c r="E271" s="401">
        <v>2.3E-3</v>
      </c>
      <c r="F271" s="65">
        <v>2.3750000000000004E-3</v>
      </c>
      <c r="G271" s="65">
        <v>2.3375000000000002E-3</v>
      </c>
      <c r="H271" s="401">
        <v>2.4499999999999999E-3</v>
      </c>
      <c r="I271" s="401">
        <f t="shared" si="12"/>
        <v>3.3000000000000004E-3</v>
      </c>
      <c r="J271" s="401">
        <f t="shared" si="10"/>
        <v>3.0625000000000001E-3</v>
      </c>
      <c r="K271" s="401">
        <f t="shared" si="11"/>
        <v>1.8749999999999999E-2</v>
      </c>
    </row>
    <row r="272" spans="1:11">
      <c r="A272" s="69">
        <v>17715</v>
      </c>
      <c r="B272" s="420">
        <v>-5.0799999999999998E-2</v>
      </c>
      <c r="C272" s="401">
        <v>-4.4299999999999999E-2</v>
      </c>
      <c r="D272" s="401">
        <v>1.9E-3</v>
      </c>
      <c r="E272" s="401">
        <v>2.3416666666666668E-3</v>
      </c>
      <c r="F272" s="65">
        <v>2.4083333333333335E-3</v>
      </c>
      <c r="G272" s="65">
        <v>2.3749999999999999E-3</v>
      </c>
      <c r="H272" s="401">
        <v>2.4916666666666668E-3</v>
      </c>
      <c r="I272" s="401">
        <f t="shared" si="12"/>
        <v>-5.2699999999999997E-2</v>
      </c>
      <c r="J272" s="401">
        <f t="shared" si="10"/>
        <v>-5.3175E-2</v>
      </c>
      <c r="K272" s="401">
        <f t="shared" si="11"/>
        <v>-4.6791666666666669E-2</v>
      </c>
    </row>
    <row r="273" spans="1:11">
      <c r="A273" s="69">
        <v>17746</v>
      </c>
      <c r="B273" s="420">
        <v>1.5800000000000002E-2</v>
      </c>
      <c r="C273" s="401">
        <v>3.5999999999999999E-3</v>
      </c>
      <c r="D273" s="401">
        <v>2.0999999999999999E-3</v>
      </c>
      <c r="E273" s="401">
        <v>2.3666666666666667E-3</v>
      </c>
      <c r="F273" s="65">
        <v>2.4499999999999999E-3</v>
      </c>
      <c r="G273" s="65">
        <v>2.4083333333333335E-3</v>
      </c>
      <c r="H273" s="401">
        <v>2.5249999999999999E-3</v>
      </c>
      <c r="I273" s="401">
        <f t="shared" si="12"/>
        <v>1.3700000000000002E-2</v>
      </c>
      <c r="J273" s="401">
        <f t="shared" si="10"/>
        <v>1.3391666666666668E-2</v>
      </c>
      <c r="K273" s="401">
        <f t="shared" si="11"/>
        <v>1.075E-3</v>
      </c>
    </row>
    <row r="274" spans="1:11">
      <c r="A274" s="69">
        <v>17777</v>
      </c>
      <c r="B274" s="420">
        <v>-2.76E-2</v>
      </c>
      <c r="C274" s="401">
        <v>-7.0999999999999995E-3</v>
      </c>
      <c r="D274" s="401">
        <v>2E-3</v>
      </c>
      <c r="E274" s="401">
        <v>2.3666666666666667E-3</v>
      </c>
      <c r="F274" s="65">
        <v>2.4416666666666666E-3</v>
      </c>
      <c r="G274" s="65">
        <v>2.4041666666666669E-3</v>
      </c>
      <c r="H274" s="401">
        <v>2.5416666666666669E-3</v>
      </c>
      <c r="I274" s="401">
        <f t="shared" si="12"/>
        <v>-2.9600000000000001E-2</v>
      </c>
      <c r="J274" s="401">
        <f t="shared" si="10"/>
        <v>-3.0004166666666665E-2</v>
      </c>
      <c r="K274" s="401">
        <f t="shared" si="11"/>
        <v>-9.6416666666666664E-3</v>
      </c>
    </row>
    <row r="275" spans="1:11">
      <c r="A275" s="69">
        <v>17807</v>
      </c>
      <c r="B275" s="420">
        <v>7.0999999999999994E-2</v>
      </c>
      <c r="C275" s="401">
        <v>4.0300000000000002E-2</v>
      </c>
      <c r="D275" s="401">
        <v>1.9E-3</v>
      </c>
      <c r="E275" s="401">
        <v>2.3666666666666667E-3</v>
      </c>
      <c r="F275" s="65">
        <v>2.4499999999999999E-3</v>
      </c>
      <c r="G275" s="65">
        <v>2.4083333333333335E-3</v>
      </c>
      <c r="H275" s="401">
        <v>2.5249999999999999E-3</v>
      </c>
      <c r="I275" s="401">
        <f t="shared" si="12"/>
        <v>6.9099999999999995E-2</v>
      </c>
      <c r="J275" s="401">
        <f t="shared" si="10"/>
        <v>6.8591666666666662E-2</v>
      </c>
      <c r="K275" s="401">
        <f t="shared" si="11"/>
        <v>3.7775000000000003E-2</v>
      </c>
    </row>
    <row r="276" spans="1:11">
      <c r="A276" s="69">
        <v>17838</v>
      </c>
      <c r="B276" s="420">
        <v>-9.6100000000000005E-2</v>
      </c>
      <c r="C276" s="401">
        <v>-9.1299999999999992E-2</v>
      </c>
      <c r="D276" s="401">
        <v>2.0999999999999999E-3</v>
      </c>
      <c r="E276" s="401">
        <v>2.3666666666666667E-3</v>
      </c>
      <c r="F276" s="65">
        <v>2.4333333333333334E-3</v>
      </c>
      <c r="G276" s="65">
        <v>2.3999999999999998E-3</v>
      </c>
      <c r="H276" s="401">
        <v>2.5583333333333335E-3</v>
      </c>
      <c r="I276" s="401">
        <f t="shared" si="12"/>
        <v>-9.820000000000001E-2</v>
      </c>
      <c r="J276" s="401">
        <f t="shared" si="10"/>
        <v>-9.8500000000000004E-2</v>
      </c>
      <c r="K276" s="401">
        <f t="shared" si="11"/>
        <v>-9.3858333333333321E-2</v>
      </c>
    </row>
    <row r="277" spans="1:11">
      <c r="A277" s="69">
        <v>17868</v>
      </c>
      <c r="B277" s="420">
        <v>3.4599999999999999E-2</v>
      </c>
      <c r="C277" s="401">
        <v>2.2099999999999998E-2</v>
      </c>
      <c r="D277" s="401">
        <v>2E-3</v>
      </c>
      <c r="E277" s="401">
        <v>2.3250000000000002E-3</v>
      </c>
      <c r="F277" s="65">
        <v>2.3999999999999998E-3</v>
      </c>
      <c r="G277" s="65">
        <v>2.3625E-3</v>
      </c>
      <c r="H277" s="401">
        <v>2.5500000000000002E-3</v>
      </c>
      <c r="I277" s="401">
        <f t="shared" si="12"/>
        <v>3.2599999999999997E-2</v>
      </c>
      <c r="J277" s="401">
        <f t="shared" si="10"/>
        <v>3.2237500000000002E-2</v>
      </c>
      <c r="K277" s="401">
        <f t="shared" si="11"/>
        <v>1.9549999999999998E-2</v>
      </c>
    </row>
    <row r="278" spans="1:11">
      <c r="A278" s="69">
        <v>17899</v>
      </c>
      <c r="B278" s="420">
        <v>3.8999999999999998E-3</v>
      </c>
      <c r="C278" s="401">
        <v>5.04E-2</v>
      </c>
      <c r="D278" s="401">
        <v>2E-3</v>
      </c>
      <c r="E278" s="401">
        <v>2.2583333333333331E-3</v>
      </c>
      <c r="F278" s="65">
        <v>2.3416666666666668E-3</v>
      </c>
      <c r="G278" s="65">
        <v>2.3E-3</v>
      </c>
      <c r="H278" s="401">
        <v>2.4916666666666668E-3</v>
      </c>
      <c r="I278" s="401">
        <f t="shared" si="12"/>
        <v>1.8999999999999998E-3</v>
      </c>
      <c r="J278" s="401">
        <f t="shared" si="10"/>
        <v>1.5999999999999999E-3</v>
      </c>
      <c r="K278" s="401">
        <f t="shared" si="11"/>
        <v>4.7908333333333331E-2</v>
      </c>
    </row>
    <row r="279" spans="1:11">
      <c r="A279" s="69">
        <v>17930</v>
      </c>
      <c r="B279" s="420">
        <v>-2.9600000000000001E-2</v>
      </c>
      <c r="C279" s="401">
        <v>5.0000000000000044E-4</v>
      </c>
      <c r="D279" s="401">
        <v>1.8E-3</v>
      </c>
      <c r="E279" s="401">
        <v>2.2583333333333331E-3</v>
      </c>
      <c r="F279" s="65">
        <v>2.3333333333333331E-3</v>
      </c>
      <c r="G279" s="65">
        <v>2.2958333333333329E-3</v>
      </c>
      <c r="H279" s="401">
        <v>2.4916666666666668E-3</v>
      </c>
      <c r="I279" s="401">
        <f t="shared" si="12"/>
        <v>-3.1400000000000004E-2</v>
      </c>
      <c r="J279" s="401">
        <f t="shared" si="10"/>
        <v>-3.1895833333333332E-2</v>
      </c>
      <c r="K279" s="401">
        <f t="shared" si="11"/>
        <v>-1.9916666666666663E-3</v>
      </c>
    </row>
    <row r="280" spans="1:11">
      <c r="A280" s="69">
        <v>17958</v>
      </c>
      <c r="B280" s="420">
        <v>3.2800000000000003E-2</v>
      </c>
      <c r="C280" s="401">
        <v>3.6400000000000002E-2</v>
      </c>
      <c r="D280" s="401">
        <v>1.9E-3</v>
      </c>
      <c r="E280" s="401">
        <v>2.2500000000000003E-3</v>
      </c>
      <c r="F280" s="65">
        <v>2.3250000000000002E-3</v>
      </c>
      <c r="G280" s="65">
        <v>2.2875E-3</v>
      </c>
      <c r="H280" s="401">
        <v>2.4750000000000002E-3</v>
      </c>
      <c r="I280" s="401">
        <f t="shared" si="12"/>
        <v>3.0900000000000004E-2</v>
      </c>
      <c r="J280" s="401">
        <f t="shared" si="10"/>
        <v>3.0512500000000001E-2</v>
      </c>
      <c r="K280" s="401">
        <f t="shared" si="11"/>
        <v>3.3925000000000004E-2</v>
      </c>
    </row>
    <row r="281" spans="1:11">
      <c r="A281" s="69">
        <v>17989</v>
      </c>
      <c r="B281" s="420">
        <v>-1.7899999999999999E-2</v>
      </c>
      <c r="C281" s="401">
        <v>5.7999999999999996E-3</v>
      </c>
      <c r="D281" s="401">
        <v>1.8E-3</v>
      </c>
      <c r="E281" s="401">
        <v>2.2500000000000003E-3</v>
      </c>
      <c r="F281" s="65">
        <v>2.3250000000000002E-3</v>
      </c>
      <c r="G281" s="65">
        <v>2.2875E-3</v>
      </c>
      <c r="H281" s="401">
        <v>2.4666666666666669E-3</v>
      </c>
      <c r="I281" s="401">
        <f t="shared" si="12"/>
        <v>-1.9699999999999999E-2</v>
      </c>
      <c r="J281" s="401">
        <f t="shared" si="10"/>
        <v>-2.0187500000000001E-2</v>
      </c>
      <c r="K281" s="401">
        <f t="shared" si="11"/>
        <v>3.3333333333333327E-3</v>
      </c>
    </row>
    <row r="282" spans="1:11">
      <c r="A282" s="69">
        <v>18019</v>
      </c>
      <c r="B282" s="420">
        <v>-2.58E-2</v>
      </c>
      <c r="C282" s="401">
        <v>3.4000000000000002E-3</v>
      </c>
      <c r="D282" s="401">
        <v>2E-3</v>
      </c>
      <c r="E282" s="401">
        <v>2.2583333333333331E-3</v>
      </c>
      <c r="F282" s="65">
        <v>2.3166666666666665E-3</v>
      </c>
      <c r="G282" s="65">
        <v>2.2875E-3</v>
      </c>
      <c r="H282" s="401">
        <v>2.4583333333333336E-3</v>
      </c>
      <c r="I282" s="401">
        <f t="shared" si="12"/>
        <v>-2.7799999999999998E-2</v>
      </c>
      <c r="J282" s="401">
        <f t="shared" ref="J282:J345" si="13">B282-G282</f>
        <v>-2.8087500000000001E-2</v>
      </c>
      <c r="K282" s="401">
        <f t="shared" ref="K282:K345" si="14">$C282-H282</f>
        <v>9.4166666666666661E-4</v>
      </c>
    </row>
    <row r="283" spans="1:11">
      <c r="A283" s="69">
        <v>18050</v>
      </c>
      <c r="B283" s="420">
        <v>1.4E-3</v>
      </c>
      <c r="C283" s="401">
        <v>-1.3399999999999999E-2</v>
      </c>
      <c r="D283" s="401">
        <v>1.9E-3</v>
      </c>
      <c r="E283" s="401">
        <v>2.2583333333333331E-3</v>
      </c>
      <c r="F283" s="65">
        <v>2.3166666666666665E-3</v>
      </c>
      <c r="G283" s="65">
        <v>2.2875E-3</v>
      </c>
      <c r="H283" s="401">
        <v>2.4499999999999999E-3</v>
      </c>
      <c r="I283" s="401">
        <f t="shared" si="12"/>
        <v>-5.0000000000000001E-4</v>
      </c>
      <c r="J283" s="401">
        <f t="shared" si="13"/>
        <v>-8.8750000000000005E-4</v>
      </c>
      <c r="K283" s="401">
        <f t="shared" si="14"/>
        <v>-1.585E-2</v>
      </c>
    </row>
    <row r="284" spans="1:11">
      <c r="A284" s="69">
        <v>18080</v>
      </c>
      <c r="B284" s="420">
        <v>6.5000000000000002E-2</v>
      </c>
      <c r="C284" s="401">
        <v>5.6899999999999992E-2</v>
      </c>
      <c r="D284" s="401">
        <v>1.6999999999999999E-3</v>
      </c>
      <c r="E284" s="401">
        <v>2.225E-3</v>
      </c>
      <c r="F284" s="65">
        <v>2.2916666666666667E-3</v>
      </c>
      <c r="G284" s="65">
        <v>2.2583333333333331E-3</v>
      </c>
      <c r="H284" s="401">
        <v>2.4166666666666668E-3</v>
      </c>
      <c r="I284" s="401">
        <f t="shared" si="12"/>
        <v>6.3300000000000009E-2</v>
      </c>
      <c r="J284" s="401">
        <f t="shared" si="13"/>
        <v>6.2741666666666668E-2</v>
      </c>
      <c r="K284" s="401">
        <f t="shared" si="14"/>
        <v>5.4483333333333328E-2</v>
      </c>
    </row>
    <row r="285" spans="1:11">
      <c r="A285" s="69">
        <v>18111</v>
      </c>
      <c r="B285" s="420">
        <v>2.1899999999999999E-2</v>
      </c>
      <c r="C285" s="401">
        <v>3.4599999999999999E-2</v>
      </c>
      <c r="D285" s="401">
        <v>1.9E-3</v>
      </c>
      <c r="E285" s="401">
        <v>2.1833333333333336E-3</v>
      </c>
      <c r="F285" s="65">
        <v>2.2583333333333331E-3</v>
      </c>
      <c r="G285" s="65">
        <v>2.2208333333333333E-3</v>
      </c>
      <c r="H285" s="401">
        <v>2.3833333333333332E-3</v>
      </c>
      <c r="I285" s="401">
        <f t="shared" si="12"/>
        <v>0.02</v>
      </c>
      <c r="J285" s="401">
        <f t="shared" si="13"/>
        <v>1.9679166666666664E-2</v>
      </c>
      <c r="K285" s="401">
        <f t="shared" si="14"/>
        <v>3.2216666666666664E-2</v>
      </c>
    </row>
    <row r="286" spans="1:11">
      <c r="A286" s="69">
        <v>18142</v>
      </c>
      <c r="B286" s="420">
        <v>2.63E-2</v>
      </c>
      <c r="C286" s="401">
        <v>3.73E-2</v>
      </c>
      <c r="D286" s="401">
        <v>1.6999999999999999E-3</v>
      </c>
      <c r="E286" s="401">
        <v>2.1666666666666666E-3</v>
      </c>
      <c r="F286" s="65">
        <v>2.2416666666666665E-3</v>
      </c>
      <c r="G286" s="65">
        <v>2.2041666666666663E-3</v>
      </c>
      <c r="H286" s="401">
        <v>2.3750000000000004E-3</v>
      </c>
      <c r="I286" s="401">
        <f t="shared" si="12"/>
        <v>2.46E-2</v>
      </c>
      <c r="J286" s="401">
        <f t="shared" si="13"/>
        <v>2.4095833333333334E-2</v>
      </c>
      <c r="K286" s="401">
        <f t="shared" si="14"/>
        <v>3.4924999999999998E-2</v>
      </c>
    </row>
    <row r="287" spans="1:11">
      <c r="A287" s="69">
        <v>18172</v>
      </c>
      <c r="B287" s="420">
        <v>3.4000000000000002E-2</v>
      </c>
      <c r="C287" s="401">
        <v>1.1199999999999998E-2</v>
      </c>
      <c r="D287" s="401">
        <v>1.8E-3</v>
      </c>
      <c r="E287" s="401">
        <v>2.1749999999999999E-3</v>
      </c>
      <c r="F287" s="65">
        <v>2.2500000000000003E-3</v>
      </c>
      <c r="G287" s="65">
        <v>2.2125000000000001E-3</v>
      </c>
      <c r="H287" s="401">
        <v>2.3583333333333334E-3</v>
      </c>
      <c r="I287" s="401">
        <f t="shared" si="12"/>
        <v>3.2199999999999999E-2</v>
      </c>
      <c r="J287" s="401">
        <f t="shared" si="13"/>
        <v>3.1787500000000003E-2</v>
      </c>
      <c r="K287" s="401">
        <f t="shared" si="14"/>
        <v>8.8416666666666643E-3</v>
      </c>
    </row>
    <row r="288" spans="1:11">
      <c r="A288" s="69">
        <v>18203</v>
      </c>
      <c r="B288" s="420">
        <v>1.7500000000000002E-2</v>
      </c>
      <c r="C288" s="401">
        <v>1.5899999999999997E-2</v>
      </c>
      <c r="D288" s="401">
        <v>1.6999999999999999E-3</v>
      </c>
      <c r="E288" s="401">
        <v>2.1666666666666666E-3</v>
      </c>
      <c r="F288" s="65">
        <v>2.2333333333333337E-3</v>
      </c>
      <c r="G288" s="65">
        <v>2.2000000000000001E-3</v>
      </c>
      <c r="H288" s="401">
        <v>2.3416666666666668E-3</v>
      </c>
      <c r="I288" s="401">
        <f t="shared" si="12"/>
        <v>1.5800000000000002E-2</v>
      </c>
      <c r="J288" s="401">
        <f t="shared" si="13"/>
        <v>1.5300000000000001E-2</v>
      </c>
      <c r="K288" s="401">
        <f t="shared" si="14"/>
        <v>1.355833333333333E-2</v>
      </c>
    </row>
    <row r="289" spans="1:11">
      <c r="A289" s="69">
        <v>18233</v>
      </c>
      <c r="B289" s="420">
        <v>4.8599999999999997E-2</v>
      </c>
      <c r="C289" s="401">
        <v>3.9599999999999996E-2</v>
      </c>
      <c r="D289" s="401">
        <v>1.6999999999999999E-3</v>
      </c>
      <c r="E289" s="401">
        <v>2.15E-3</v>
      </c>
      <c r="F289" s="65">
        <v>2.225E-3</v>
      </c>
      <c r="G289" s="65">
        <v>2.1875000000000002E-3</v>
      </c>
      <c r="H289" s="401">
        <v>2.316666666666667E-3</v>
      </c>
      <c r="I289" s="401">
        <f t="shared" si="12"/>
        <v>4.6899999999999997E-2</v>
      </c>
      <c r="J289" s="401">
        <f t="shared" si="13"/>
        <v>4.6412499999999995E-2</v>
      </c>
      <c r="K289" s="401">
        <f t="shared" si="14"/>
        <v>3.7283333333333328E-2</v>
      </c>
    </row>
    <row r="290" spans="1:11">
      <c r="A290" s="69">
        <v>18264</v>
      </c>
      <c r="B290" s="420">
        <v>1.9699999999999999E-2</v>
      </c>
      <c r="C290" s="401">
        <v>3.5299999999999998E-2</v>
      </c>
      <c r="D290" s="401">
        <v>1.8E-3</v>
      </c>
      <c r="E290" s="401">
        <v>2.1416666666666663E-3</v>
      </c>
      <c r="F290" s="65">
        <v>2.2083333333333334E-3</v>
      </c>
      <c r="G290" s="65">
        <v>2.1749999999999999E-3</v>
      </c>
      <c r="H290" s="401">
        <v>2.3E-3</v>
      </c>
      <c r="I290" s="401">
        <f t="shared" si="12"/>
        <v>1.7899999999999999E-2</v>
      </c>
      <c r="J290" s="401">
        <f t="shared" si="13"/>
        <v>1.7524999999999999E-2</v>
      </c>
      <c r="K290" s="401">
        <f t="shared" si="14"/>
        <v>3.3000000000000002E-2</v>
      </c>
    </row>
    <row r="291" spans="1:11">
      <c r="A291" s="69">
        <v>18295</v>
      </c>
      <c r="B291" s="420">
        <v>1.9900000000000001E-2</v>
      </c>
      <c r="C291" s="401">
        <v>0.01</v>
      </c>
      <c r="D291" s="401">
        <v>1.6000000000000001E-3</v>
      </c>
      <c r="E291" s="401">
        <v>2.15E-3</v>
      </c>
      <c r="F291" s="65">
        <v>2.2083333333333334E-3</v>
      </c>
      <c r="G291" s="65">
        <v>2.1791666666666665E-3</v>
      </c>
      <c r="H291" s="401">
        <v>2.3E-3</v>
      </c>
      <c r="I291" s="401">
        <f t="shared" si="12"/>
        <v>1.83E-2</v>
      </c>
      <c r="J291" s="401">
        <f t="shared" si="13"/>
        <v>1.7720833333333335E-2</v>
      </c>
      <c r="K291" s="401">
        <f t="shared" si="14"/>
        <v>7.7000000000000002E-3</v>
      </c>
    </row>
    <row r="292" spans="1:11">
      <c r="A292" s="69">
        <v>18323</v>
      </c>
      <c r="B292" s="420">
        <v>7.0000000000000001E-3</v>
      </c>
      <c r="C292" s="401">
        <v>8.3999999999999995E-3</v>
      </c>
      <c r="D292" s="401">
        <v>1.8E-3</v>
      </c>
      <c r="E292" s="401">
        <v>2.15E-3</v>
      </c>
      <c r="F292" s="65">
        <v>2.2166666666666667E-3</v>
      </c>
      <c r="G292" s="65">
        <v>2.1833333333333331E-3</v>
      </c>
      <c r="H292" s="401">
        <v>2.3E-3</v>
      </c>
      <c r="I292" s="401">
        <f t="shared" si="12"/>
        <v>5.1999999999999998E-3</v>
      </c>
      <c r="J292" s="401">
        <f t="shared" si="13"/>
        <v>4.816666666666667E-3</v>
      </c>
      <c r="K292" s="401">
        <f t="shared" si="14"/>
        <v>6.0999999999999995E-3</v>
      </c>
    </row>
    <row r="293" spans="1:11">
      <c r="A293" s="69">
        <v>18354</v>
      </c>
      <c r="B293" s="420">
        <v>4.8599999999999997E-2</v>
      </c>
      <c r="C293" s="401">
        <v>1.8499999999999999E-2</v>
      </c>
      <c r="D293" s="401">
        <v>1.6000000000000001E-3</v>
      </c>
      <c r="E293" s="401">
        <v>2.1666666666666666E-3</v>
      </c>
      <c r="F293" s="65">
        <v>2.2166666666666667E-3</v>
      </c>
      <c r="G293" s="65">
        <v>2.1916666666666668E-3</v>
      </c>
      <c r="H293" s="401">
        <v>2.3083333333333332E-3</v>
      </c>
      <c r="I293" s="401">
        <f t="shared" si="12"/>
        <v>4.7E-2</v>
      </c>
      <c r="J293" s="401">
        <f t="shared" si="13"/>
        <v>4.6408333333333329E-2</v>
      </c>
      <c r="K293" s="401">
        <f t="shared" si="14"/>
        <v>1.6191666666666667E-2</v>
      </c>
    </row>
    <row r="294" spans="1:11">
      <c r="A294" s="69">
        <v>18384</v>
      </c>
      <c r="B294" s="420">
        <v>5.0900000000000001E-2</v>
      </c>
      <c r="C294" s="401">
        <v>1.9199999999999998E-2</v>
      </c>
      <c r="D294" s="401">
        <v>1.9E-3</v>
      </c>
      <c r="E294" s="401">
        <v>2.1749999999999999E-3</v>
      </c>
      <c r="F294" s="65">
        <v>2.2416666666666665E-3</v>
      </c>
      <c r="G294" s="65">
        <v>2.2083333333333334E-3</v>
      </c>
      <c r="H294" s="401">
        <v>2.3250000000000002E-3</v>
      </c>
      <c r="I294" s="401">
        <f t="shared" si="12"/>
        <v>4.9000000000000002E-2</v>
      </c>
      <c r="J294" s="401">
        <f t="shared" si="13"/>
        <v>4.8691666666666668E-2</v>
      </c>
      <c r="K294" s="401">
        <f t="shared" si="14"/>
        <v>1.6874999999999998E-2</v>
      </c>
    </row>
    <row r="295" spans="1:11">
      <c r="A295" s="69">
        <v>18415</v>
      </c>
      <c r="B295" s="420">
        <v>-5.4800000000000001E-2</v>
      </c>
      <c r="C295" s="401">
        <v>-7.7100000000000002E-2</v>
      </c>
      <c r="D295" s="401">
        <v>1.6999999999999999E-3</v>
      </c>
      <c r="E295" s="401">
        <v>2.1833333333333336E-3</v>
      </c>
      <c r="F295" s="65">
        <v>2.2416666666666665E-3</v>
      </c>
      <c r="G295" s="65">
        <v>2.2125000000000001E-3</v>
      </c>
      <c r="H295" s="401">
        <v>2.3250000000000002E-3</v>
      </c>
      <c r="I295" s="401">
        <f t="shared" si="12"/>
        <v>-5.6500000000000002E-2</v>
      </c>
      <c r="J295" s="401">
        <f t="shared" si="13"/>
        <v>-5.7012500000000001E-2</v>
      </c>
      <c r="K295" s="401">
        <f t="shared" si="14"/>
        <v>-7.9424999999999996E-2</v>
      </c>
    </row>
    <row r="296" spans="1:11">
      <c r="A296" s="69">
        <v>18445</v>
      </c>
      <c r="B296" s="420">
        <v>1.1900000000000001E-2</v>
      </c>
      <c r="C296" s="401">
        <v>-4.36E-2</v>
      </c>
      <c r="D296" s="401">
        <v>1.8E-3</v>
      </c>
      <c r="E296" s="401">
        <v>2.2083333333333334E-3</v>
      </c>
      <c r="F296" s="65">
        <v>2.2666666666666668E-3</v>
      </c>
      <c r="G296" s="65">
        <v>2.2374999999999999E-3</v>
      </c>
      <c r="H296" s="401">
        <v>2.3250000000000002E-3</v>
      </c>
      <c r="I296" s="401">
        <f t="shared" si="12"/>
        <v>1.0100000000000001E-2</v>
      </c>
      <c r="J296" s="401">
        <f t="shared" si="13"/>
        <v>9.6625000000000009E-3</v>
      </c>
      <c r="K296" s="401">
        <f t="shared" si="14"/>
        <v>-4.5925000000000001E-2</v>
      </c>
    </row>
    <row r="297" spans="1:11">
      <c r="A297" s="69">
        <v>18476</v>
      </c>
      <c r="B297" s="420">
        <v>4.4299999999999999E-2</v>
      </c>
      <c r="C297" s="401">
        <v>1.54E-2</v>
      </c>
      <c r="D297" s="401">
        <v>1.8E-3</v>
      </c>
      <c r="E297" s="401">
        <v>2.1749999999999999E-3</v>
      </c>
      <c r="F297" s="65">
        <v>2.225E-3</v>
      </c>
      <c r="G297" s="65">
        <v>2.2000000000000001E-3</v>
      </c>
      <c r="H297" s="401">
        <v>2.3E-3</v>
      </c>
      <c r="I297" s="401">
        <f t="shared" si="12"/>
        <v>4.2499999999999996E-2</v>
      </c>
      <c r="J297" s="401">
        <f t="shared" si="13"/>
        <v>4.2099999999999999E-2</v>
      </c>
      <c r="K297" s="401">
        <f t="shared" si="14"/>
        <v>1.3100000000000001E-2</v>
      </c>
    </row>
    <row r="298" spans="1:11">
      <c r="A298" s="69">
        <v>18507</v>
      </c>
      <c r="B298" s="420">
        <v>5.9200000000000003E-2</v>
      </c>
      <c r="C298" s="401">
        <v>4.1800000000000004E-2</v>
      </c>
      <c r="D298" s="401">
        <v>1.6999999999999999E-3</v>
      </c>
      <c r="E298" s="401">
        <v>2.2000000000000001E-3</v>
      </c>
      <c r="F298" s="65">
        <v>2.2583333333333331E-3</v>
      </c>
      <c r="G298" s="65">
        <v>2.2291666666666666E-3</v>
      </c>
      <c r="H298" s="401">
        <v>2.3333333333333335E-3</v>
      </c>
      <c r="I298" s="401">
        <f t="shared" si="12"/>
        <v>5.7500000000000002E-2</v>
      </c>
      <c r="J298" s="401">
        <f t="shared" si="13"/>
        <v>5.6970833333333339E-2</v>
      </c>
      <c r="K298" s="401">
        <f t="shared" si="14"/>
        <v>3.9466666666666671E-2</v>
      </c>
    </row>
    <row r="299" spans="1:11">
      <c r="A299" s="69">
        <v>18537</v>
      </c>
      <c r="B299" s="420">
        <v>9.2999999999999992E-3</v>
      </c>
      <c r="C299" s="401">
        <v>-2.7000000000000001E-3</v>
      </c>
      <c r="D299" s="401">
        <v>1.9E-3</v>
      </c>
      <c r="E299" s="401">
        <v>2.225E-3</v>
      </c>
      <c r="F299" s="65">
        <v>2.2666666666666668E-3</v>
      </c>
      <c r="G299" s="65">
        <v>2.2458333333333336E-3</v>
      </c>
      <c r="H299" s="401">
        <v>2.3583333333333334E-3</v>
      </c>
      <c r="I299" s="401">
        <f t="shared" si="12"/>
        <v>7.3999999999999995E-3</v>
      </c>
      <c r="J299" s="401">
        <f t="shared" si="13"/>
        <v>7.0541666666666652E-3</v>
      </c>
      <c r="K299" s="401">
        <f t="shared" si="14"/>
        <v>-5.0583333333333331E-3</v>
      </c>
    </row>
    <row r="300" spans="1:11">
      <c r="A300" s="69">
        <v>18568</v>
      </c>
      <c r="B300" s="420">
        <v>1.6899999999999998E-2</v>
      </c>
      <c r="C300" s="401">
        <v>-1.7600000000000001E-2</v>
      </c>
      <c r="D300" s="401">
        <v>1.8E-3</v>
      </c>
      <c r="E300" s="401">
        <v>2.225E-3</v>
      </c>
      <c r="F300" s="65">
        <v>2.2666666666666668E-3</v>
      </c>
      <c r="G300" s="65">
        <v>2.2458333333333336E-3</v>
      </c>
      <c r="H300" s="401">
        <v>2.3833333333333332E-3</v>
      </c>
      <c r="I300" s="401">
        <f t="shared" si="12"/>
        <v>1.5099999999999999E-2</v>
      </c>
      <c r="J300" s="401">
        <f t="shared" si="13"/>
        <v>1.4654166666666664E-2</v>
      </c>
      <c r="K300" s="401">
        <f t="shared" si="14"/>
        <v>-1.9983333333333336E-2</v>
      </c>
    </row>
    <row r="301" spans="1:11">
      <c r="A301" s="69">
        <v>18598</v>
      </c>
      <c r="B301" s="420">
        <v>5.1299999999999998E-2</v>
      </c>
      <c r="C301" s="401">
        <v>3.1199999999999995E-2</v>
      </c>
      <c r="D301" s="401">
        <v>1.8E-3</v>
      </c>
      <c r="E301" s="401">
        <v>2.225E-3</v>
      </c>
      <c r="F301" s="65">
        <v>2.2666666666666668E-3</v>
      </c>
      <c r="G301" s="65">
        <v>2.2458333333333336E-3</v>
      </c>
      <c r="H301" s="401">
        <v>2.3833333333333332E-3</v>
      </c>
      <c r="I301" s="401">
        <f t="shared" si="12"/>
        <v>4.9499999999999995E-2</v>
      </c>
      <c r="J301" s="401">
        <f t="shared" si="13"/>
        <v>4.9054166666666663E-2</v>
      </c>
      <c r="K301" s="401">
        <f t="shared" si="14"/>
        <v>2.8816666666666661E-2</v>
      </c>
    </row>
    <row r="302" spans="1:11">
      <c r="A302" s="69">
        <v>18629</v>
      </c>
      <c r="B302" s="420">
        <v>6.3700000000000007E-2</v>
      </c>
      <c r="C302" s="401">
        <v>4.3800000000000006E-2</v>
      </c>
      <c r="D302" s="401">
        <v>2E-3</v>
      </c>
      <c r="E302" s="401">
        <v>2.2166666666666667E-3</v>
      </c>
      <c r="F302" s="65">
        <v>2.2583333333333331E-3</v>
      </c>
      <c r="G302" s="65">
        <v>2.2374999999999999E-3</v>
      </c>
      <c r="H302" s="401">
        <v>2.3583333333333334E-3</v>
      </c>
      <c r="I302" s="401">
        <f t="shared" si="12"/>
        <v>6.1700000000000005E-2</v>
      </c>
      <c r="J302" s="401">
        <f t="shared" si="13"/>
        <v>6.1462500000000003E-2</v>
      </c>
      <c r="K302" s="401">
        <f t="shared" si="14"/>
        <v>4.1441666666666675E-2</v>
      </c>
    </row>
    <row r="303" spans="1:11">
      <c r="A303" s="69">
        <v>18660</v>
      </c>
      <c r="B303" s="420">
        <v>1.5699999999999999E-2</v>
      </c>
      <c r="C303" s="401">
        <v>2.6800000000000001E-2</v>
      </c>
      <c r="D303" s="401">
        <v>1.6999999999999999E-3</v>
      </c>
      <c r="E303" s="401">
        <v>2.2166666666666667E-3</v>
      </c>
      <c r="F303" s="65">
        <v>2.2583333333333331E-3</v>
      </c>
      <c r="G303" s="65">
        <v>2.2374999999999999E-3</v>
      </c>
      <c r="H303" s="401">
        <v>2.3666666666666667E-3</v>
      </c>
      <c r="I303" s="401">
        <f t="shared" si="12"/>
        <v>1.3999999999999999E-2</v>
      </c>
      <c r="J303" s="401">
        <f t="shared" si="13"/>
        <v>1.3462499999999999E-2</v>
      </c>
      <c r="K303" s="401">
        <f t="shared" si="14"/>
        <v>2.4433333333333335E-2</v>
      </c>
    </row>
    <row r="304" spans="1:11">
      <c r="A304" s="69">
        <v>18688</v>
      </c>
      <c r="B304" s="420">
        <v>-1.5599999999999999E-2</v>
      </c>
      <c r="C304" s="401">
        <v>-1.7399999999999999E-2</v>
      </c>
      <c r="D304" s="401">
        <v>1.9E-3</v>
      </c>
      <c r="E304" s="401">
        <v>2.3166666666666665E-3</v>
      </c>
      <c r="F304" s="65">
        <v>2.3499999999999997E-3</v>
      </c>
      <c r="G304" s="65">
        <v>2.3333333333333335E-3</v>
      </c>
      <c r="H304" s="401">
        <v>2.4583333333333336E-3</v>
      </c>
      <c r="I304" s="401">
        <f t="shared" si="12"/>
        <v>-1.7499999999999998E-2</v>
      </c>
      <c r="J304" s="401">
        <f t="shared" si="13"/>
        <v>-1.7933333333333332E-2</v>
      </c>
      <c r="K304" s="401">
        <f t="shared" si="14"/>
        <v>-1.9858333333333332E-2</v>
      </c>
    </row>
    <row r="305" spans="1:11">
      <c r="A305" s="69">
        <v>18719</v>
      </c>
      <c r="B305" s="420">
        <v>5.0900000000000001E-2</v>
      </c>
      <c r="C305" s="401">
        <v>5.0000000000000044E-4</v>
      </c>
      <c r="D305" s="401">
        <v>2E-3</v>
      </c>
      <c r="E305" s="401">
        <v>2.3916666666666665E-3</v>
      </c>
      <c r="F305" s="65">
        <v>2.4416666666666666E-3</v>
      </c>
      <c r="G305" s="65">
        <v>2.4166666666666668E-3</v>
      </c>
      <c r="H305" s="401">
        <v>2.575E-3</v>
      </c>
      <c r="I305" s="401">
        <f t="shared" si="12"/>
        <v>4.8899999999999999E-2</v>
      </c>
      <c r="J305" s="401">
        <f t="shared" si="13"/>
        <v>4.8483333333333337E-2</v>
      </c>
      <c r="K305" s="401">
        <f t="shared" si="14"/>
        <v>-2.0749999999999996E-3</v>
      </c>
    </row>
    <row r="306" spans="1:11">
      <c r="A306" s="69">
        <v>18749</v>
      </c>
      <c r="B306" s="420">
        <v>-2.9899999999999999E-2</v>
      </c>
      <c r="C306" s="401">
        <v>6.6E-3</v>
      </c>
      <c r="D306" s="401">
        <v>2.0999999999999999E-3</v>
      </c>
      <c r="E306" s="401">
        <v>2.4083333333333335E-3</v>
      </c>
      <c r="F306" s="65">
        <v>2.4416666666666666E-3</v>
      </c>
      <c r="G306" s="65">
        <v>2.4250000000000001E-3</v>
      </c>
      <c r="H306" s="401">
        <v>2.6083333333333332E-3</v>
      </c>
      <c r="I306" s="401">
        <f t="shared" si="12"/>
        <v>-3.2000000000000001E-2</v>
      </c>
      <c r="J306" s="401">
        <f t="shared" si="13"/>
        <v>-3.2325E-2</v>
      </c>
      <c r="K306" s="401">
        <f t="shared" si="14"/>
        <v>3.9916666666666668E-3</v>
      </c>
    </row>
    <row r="307" spans="1:11">
      <c r="A307" s="69">
        <v>18780</v>
      </c>
      <c r="B307" s="420">
        <v>-2.2800000000000001E-2</v>
      </c>
      <c r="C307" s="401">
        <v>-3.9999999999999992E-3</v>
      </c>
      <c r="D307" s="401">
        <v>2E-3</v>
      </c>
      <c r="E307" s="401">
        <v>2.4499999999999999E-3</v>
      </c>
      <c r="F307" s="65">
        <v>2.4916666666666668E-3</v>
      </c>
      <c r="G307" s="65">
        <v>2.4708333333333331E-3</v>
      </c>
      <c r="H307" s="401">
        <v>2.6750000000000003E-3</v>
      </c>
      <c r="I307" s="401">
        <f t="shared" si="12"/>
        <v>-2.4800000000000003E-2</v>
      </c>
      <c r="J307" s="401">
        <f t="shared" si="13"/>
        <v>-2.5270833333333333E-2</v>
      </c>
      <c r="K307" s="401">
        <f t="shared" si="14"/>
        <v>-6.6749999999999995E-3</v>
      </c>
    </row>
    <row r="308" spans="1:11">
      <c r="A308" s="69">
        <v>18810</v>
      </c>
      <c r="B308" s="420">
        <v>7.1099999999999997E-2</v>
      </c>
      <c r="C308" s="401">
        <v>4.3899999999999995E-2</v>
      </c>
      <c r="D308" s="401">
        <v>2.3E-3</v>
      </c>
      <c r="E308" s="401">
        <v>2.4499999999999999E-3</v>
      </c>
      <c r="F308" s="65">
        <v>2.4916666666666668E-3</v>
      </c>
      <c r="G308" s="65">
        <v>2.4708333333333331E-3</v>
      </c>
      <c r="H308" s="401">
        <v>2.7166666666666667E-3</v>
      </c>
      <c r="I308" s="401">
        <f t="shared" si="12"/>
        <v>6.88E-2</v>
      </c>
      <c r="J308" s="401">
        <f t="shared" si="13"/>
        <v>6.8629166666666658E-2</v>
      </c>
      <c r="K308" s="401">
        <f t="shared" si="14"/>
        <v>4.1183333333333329E-2</v>
      </c>
    </row>
    <row r="309" spans="1:11">
      <c r="A309" s="69">
        <v>18841</v>
      </c>
      <c r="B309" s="420">
        <v>4.7800000000000002E-2</v>
      </c>
      <c r="C309" s="401">
        <v>1.5200000000000002E-2</v>
      </c>
      <c r="D309" s="401">
        <v>2.0999999999999999E-3</v>
      </c>
      <c r="E309" s="401">
        <v>2.3999999999999998E-3</v>
      </c>
      <c r="F309" s="65">
        <v>2.4333333333333334E-3</v>
      </c>
      <c r="G309" s="65">
        <v>2.4166666666666664E-3</v>
      </c>
      <c r="H309" s="401">
        <v>2.6583333333333333E-3</v>
      </c>
      <c r="I309" s="401">
        <f t="shared" si="12"/>
        <v>4.5700000000000005E-2</v>
      </c>
      <c r="J309" s="401">
        <f t="shared" si="13"/>
        <v>4.5383333333333338E-2</v>
      </c>
      <c r="K309" s="401">
        <f t="shared" si="14"/>
        <v>1.2541666666666668E-2</v>
      </c>
    </row>
    <row r="310" spans="1:11">
      <c r="A310" s="69">
        <v>18872</v>
      </c>
      <c r="B310" s="420">
        <v>1.2999999999999999E-3</v>
      </c>
      <c r="C310" s="401">
        <v>8.6E-3</v>
      </c>
      <c r="D310" s="401">
        <v>1.9E-3</v>
      </c>
      <c r="E310" s="401">
        <v>2.3666666666666667E-3</v>
      </c>
      <c r="F310" s="65">
        <v>2.3999999999999998E-3</v>
      </c>
      <c r="G310" s="65">
        <v>2.3833333333333332E-3</v>
      </c>
      <c r="H310" s="401">
        <v>2.6166666666666664E-3</v>
      </c>
      <c r="I310" s="401">
        <f t="shared" si="12"/>
        <v>-6.0000000000000006E-4</v>
      </c>
      <c r="J310" s="401">
        <f t="shared" si="13"/>
        <v>-1.0833333333333333E-3</v>
      </c>
      <c r="K310" s="401">
        <f t="shared" si="14"/>
        <v>5.9833333333333336E-3</v>
      </c>
    </row>
    <row r="311" spans="1:11">
      <c r="A311" s="69">
        <v>18902</v>
      </c>
      <c r="B311" s="420">
        <v>-1.03E-2</v>
      </c>
      <c r="C311" s="401">
        <v>2.8999999999999998E-3</v>
      </c>
      <c r="D311" s="401">
        <v>2.3E-3</v>
      </c>
      <c r="E311" s="401">
        <v>2.4083333333333335E-3</v>
      </c>
      <c r="F311" s="65">
        <v>2.4416666666666666E-3</v>
      </c>
      <c r="G311" s="65">
        <v>2.4250000000000001E-3</v>
      </c>
      <c r="H311" s="401">
        <v>2.6416666666666667E-3</v>
      </c>
      <c r="I311" s="401">
        <f t="shared" si="12"/>
        <v>-1.26E-2</v>
      </c>
      <c r="J311" s="401">
        <f t="shared" si="13"/>
        <v>-1.2725E-2</v>
      </c>
      <c r="K311" s="401">
        <f t="shared" si="14"/>
        <v>2.5833333333333307E-4</v>
      </c>
    </row>
    <row r="312" spans="1:11">
      <c r="A312" s="69">
        <v>18933</v>
      </c>
      <c r="B312" s="420">
        <v>9.5999999999999992E-3</v>
      </c>
      <c r="C312" s="401">
        <v>1.2E-2</v>
      </c>
      <c r="D312" s="401">
        <v>2.0999999999999999E-3</v>
      </c>
      <c r="E312" s="401">
        <v>2.4666666666666669E-3</v>
      </c>
      <c r="F312" s="65">
        <v>2.5166666666666666E-3</v>
      </c>
      <c r="G312" s="65">
        <v>2.4916666666666663E-3</v>
      </c>
      <c r="H312" s="401">
        <v>2.7000000000000001E-3</v>
      </c>
      <c r="I312" s="401">
        <f t="shared" si="12"/>
        <v>7.4999999999999997E-3</v>
      </c>
      <c r="J312" s="401">
        <f t="shared" si="13"/>
        <v>7.1083333333333328E-3</v>
      </c>
      <c r="K312" s="401">
        <f t="shared" si="14"/>
        <v>9.2999999999999992E-3</v>
      </c>
    </row>
    <row r="313" spans="1:11">
      <c r="A313" s="69">
        <v>18963</v>
      </c>
      <c r="B313" s="420">
        <v>4.24E-2</v>
      </c>
      <c r="C313" s="401">
        <v>3.5200000000000002E-2</v>
      </c>
      <c r="D313" s="401">
        <v>2.2000000000000001E-3</v>
      </c>
      <c r="E313" s="401">
        <v>2.5083333333333329E-3</v>
      </c>
      <c r="F313" s="65">
        <v>2.5500000000000002E-3</v>
      </c>
      <c r="G313" s="65">
        <v>2.529166666666667E-3</v>
      </c>
      <c r="H313" s="401">
        <v>2.7416666666666666E-3</v>
      </c>
      <c r="I313" s="401">
        <f t="shared" si="12"/>
        <v>4.02E-2</v>
      </c>
      <c r="J313" s="401">
        <f t="shared" si="13"/>
        <v>3.9870833333333335E-2</v>
      </c>
      <c r="K313" s="401">
        <f t="shared" si="14"/>
        <v>3.2458333333333339E-2</v>
      </c>
    </row>
    <row r="314" spans="1:11">
      <c r="A314" s="69">
        <v>18994</v>
      </c>
      <c r="B314" s="420">
        <v>1.8100000000000002E-2</v>
      </c>
      <c r="C314" s="401">
        <v>3.0499999999999999E-2</v>
      </c>
      <c r="D314" s="401">
        <v>2.3E-3</v>
      </c>
      <c r="E314" s="401">
        <v>2.4833333333333331E-3</v>
      </c>
      <c r="F314" s="65">
        <v>2.5416666666666665E-3</v>
      </c>
      <c r="G314" s="65">
        <v>2.5124999999999995E-3</v>
      </c>
      <c r="H314" s="401">
        <v>2.7416666666666666E-3</v>
      </c>
      <c r="I314" s="401">
        <f t="shared" si="12"/>
        <v>1.5800000000000002E-2</v>
      </c>
      <c r="J314" s="401">
        <f t="shared" si="13"/>
        <v>1.5587500000000002E-2</v>
      </c>
      <c r="K314" s="401">
        <f t="shared" si="14"/>
        <v>2.7758333333333333E-2</v>
      </c>
    </row>
    <row r="315" spans="1:11">
      <c r="A315" s="69">
        <v>19025</v>
      </c>
      <c r="B315" s="420">
        <v>-2.8199999999999999E-2</v>
      </c>
      <c r="C315" s="401">
        <v>5.8999999999999999E-3</v>
      </c>
      <c r="D315" s="401">
        <v>2.0999999999999999E-3</v>
      </c>
      <c r="E315" s="401">
        <v>2.4416666666666666E-3</v>
      </c>
      <c r="F315" s="65">
        <v>2.5083333333333329E-3</v>
      </c>
      <c r="G315" s="65">
        <v>2.4749999999999998E-3</v>
      </c>
      <c r="H315" s="401">
        <v>2.6916666666666669E-3</v>
      </c>
      <c r="I315" s="401">
        <f t="shared" si="12"/>
        <v>-3.0300000000000001E-2</v>
      </c>
      <c r="J315" s="401">
        <f t="shared" si="13"/>
        <v>-3.0675000000000001E-2</v>
      </c>
      <c r="K315" s="401">
        <f t="shared" si="14"/>
        <v>3.208333333333333E-3</v>
      </c>
    </row>
    <row r="316" spans="1:11">
      <c r="A316" s="69">
        <v>19054</v>
      </c>
      <c r="B316" s="420">
        <v>5.0299999999999997E-2</v>
      </c>
      <c r="C316" s="401">
        <v>1.7599999999999998E-2</v>
      </c>
      <c r="D316" s="401">
        <v>2.3E-3</v>
      </c>
      <c r="E316" s="401">
        <v>2.4666666666666669E-3</v>
      </c>
      <c r="F316" s="65">
        <v>2.5249999999999999E-3</v>
      </c>
      <c r="G316" s="65">
        <v>2.4958333333333334E-3</v>
      </c>
      <c r="H316" s="401">
        <v>2.708333333333333E-3</v>
      </c>
      <c r="I316" s="401">
        <f t="shared" si="12"/>
        <v>4.8000000000000001E-2</v>
      </c>
      <c r="J316" s="401">
        <f t="shared" si="13"/>
        <v>4.7804166666666661E-2</v>
      </c>
      <c r="K316" s="401">
        <f t="shared" si="14"/>
        <v>1.4891666666666664E-2</v>
      </c>
    </row>
    <row r="317" spans="1:11">
      <c r="A317" s="69">
        <v>19085</v>
      </c>
      <c r="B317" s="420">
        <v>-4.02E-2</v>
      </c>
      <c r="C317" s="401">
        <v>-1.54E-2</v>
      </c>
      <c r="D317" s="401">
        <v>2.2000000000000001E-3</v>
      </c>
      <c r="E317" s="401">
        <v>2.4416666666666666E-3</v>
      </c>
      <c r="F317" s="65">
        <v>2.5083333333333329E-3</v>
      </c>
      <c r="G317" s="65">
        <v>2.4749999999999998E-3</v>
      </c>
      <c r="H317" s="401">
        <v>2.6916666666666669E-3</v>
      </c>
      <c r="I317" s="401">
        <f t="shared" si="12"/>
        <v>-4.24E-2</v>
      </c>
      <c r="J317" s="401">
        <f t="shared" si="13"/>
        <v>-4.2674999999999998E-2</v>
      </c>
      <c r="K317" s="401">
        <f t="shared" si="14"/>
        <v>-1.8091666666666666E-2</v>
      </c>
    </row>
    <row r="318" spans="1:11">
      <c r="A318" s="69">
        <v>19115</v>
      </c>
      <c r="B318" s="420">
        <v>3.4299999999999997E-2</v>
      </c>
      <c r="C318" s="401">
        <v>1.9E-2</v>
      </c>
      <c r="D318" s="401">
        <v>2E-3</v>
      </c>
      <c r="E318" s="401">
        <v>2.4416666666666666E-3</v>
      </c>
      <c r="F318" s="65">
        <v>2.5000000000000001E-3</v>
      </c>
      <c r="G318" s="65">
        <v>2.4708333333333331E-3</v>
      </c>
      <c r="H318" s="401">
        <v>2.6833333333333336E-3</v>
      </c>
      <c r="I318" s="401">
        <f t="shared" si="12"/>
        <v>3.2299999999999995E-2</v>
      </c>
      <c r="J318" s="401">
        <f t="shared" si="13"/>
        <v>3.1829166666666665E-2</v>
      </c>
      <c r="K318" s="401">
        <f t="shared" si="14"/>
        <v>1.6316666666666667E-2</v>
      </c>
    </row>
    <row r="319" spans="1:11">
      <c r="A319" s="69">
        <v>19146</v>
      </c>
      <c r="B319" s="420">
        <v>4.9000000000000002E-2</v>
      </c>
      <c r="C319" s="401">
        <v>4.8999999999999998E-3</v>
      </c>
      <c r="D319" s="401">
        <v>2.2000000000000001E-3</v>
      </c>
      <c r="E319" s="401">
        <v>2.4499999999999999E-3</v>
      </c>
      <c r="F319" s="65">
        <v>2.5249999999999999E-3</v>
      </c>
      <c r="G319" s="65">
        <v>2.4875000000000001E-3</v>
      </c>
      <c r="H319" s="401">
        <v>2.6833333333333336E-3</v>
      </c>
      <c r="I319" s="401">
        <f t="shared" si="12"/>
        <v>4.6800000000000001E-2</v>
      </c>
      <c r="J319" s="401">
        <f t="shared" si="13"/>
        <v>4.6512499999999998E-2</v>
      </c>
      <c r="K319" s="401">
        <f t="shared" si="14"/>
        <v>2.2166666666666663E-3</v>
      </c>
    </row>
    <row r="320" spans="1:11">
      <c r="A320" s="69">
        <v>19176</v>
      </c>
      <c r="B320" s="420">
        <v>1.9599999999999999E-2</v>
      </c>
      <c r="C320" s="401">
        <v>2.06E-2</v>
      </c>
      <c r="D320" s="401">
        <v>2.2000000000000001E-3</v>
      </c>
      <c r="E320" s="401">
        <v>2.4583333333333336E-3</v>
      </c>
      <c r="F320" s="65">
        <v>2.5333333333333336E-3</v>
      </c>
      <c r="G320" s="65">
        <v>2.4958333333333334E-3</v>
      </c>
      <c r="H320" s="401">
        <v>2.6833333333333336E-3</v>
      </c>
      <c r="I320" s="401">
        <f t="shared" si="12"/>
        <v>1.7399999999999999E-2</v>
      </c>
      <c r="J320" s="401">
        <f t="shared" si="13"/>
        <v>1.7104166666666667E-2</v>
      </c>
      <c r="K320" s="401">
        <f t="shared" si="14"/>
        <v>1.7916666666666668E-2</v>
      </c>
    </row>
    <row r="321" spans="1:11">
      <c r="A321" s="69">
        <v>19207</v>
      </c>
      <c r="B321" s="420">
        <v>-7.1000000000000004E-3</v>
      </c>
      <c r="C321" s="401">
        <v>2.0300000000000002E-2</v>
      </c>
      <c r="D321" s="401">
        <v>2.0999999999999999E-3</v>
      </c>
      <c r="E321" s="401">
        <v>2.4499999999999999E-3</v>
      </c>
      <c r="F321" s="65">
        <v>2.5500000000000002E-3</v>
      </c>
      <c r="G321" s="65">
        <v>2.5000000000000001E-3</v>
      </c>
      <c r="H321" s="401">
        <v>2.7000000000000001E-3</v>
      </c>
      <c r="I321" s="401">
        <f t="shared" si="12"/>
        <v>-9.1999999999999998E-3</v>
      </c>
      <c r="J321" s="401">
        <f t="shared" si="13"/>
        <v>-9.6000000000000009E-3</v>
      </c>
      <c r="K321" s="401">
        <f t="shared" si="14"/>
        <v>1.7600000000000001E-2</v>
      </c>
    </row>
    <row r="322" spans="1:11">
      <c r="A322" s="69">
        <v>19238</v>
      </c>
      <c r="B322" s="420">
        <v>-1.7600000000000001E-2</v>
      </c>
      <c r="C322" s="401">
        <v>1.4999999999999996E-3</v>
      </c>
      <c r="D322" s="401">
        <v>2.3E-3</v>
      </c>
      <c r="E322" s="401">
        <v>2.4583333333333336E-3</v>
      </c>
      <c r="F322" s="65">
        <v>2.558333333333333E-3</v>
      </c>
      <c r="G322" s="65">
        <v>2.5083333333333333E-3</v>
      </c>
      <c r="H322" s="401">
        <v>2.7000000000000001E-3</v>
      </c>
      <c r="I322" s="401">
        <f t="shared" si="12"/>
        <v>-1.9900000000000001E-2</v>
      </c>
      <c r="J322" s="401">
        <f t="shared" si="13"/>
        <v>-2.0108333333333336E-2</v>
      </c>
      <c r="K322" s="401">
        <f t="shared" si="14"/>
        <v>-1.2000000000000005E-3</v>
      </c>
    </row>
    <row r="323" spans="1:11">
      <c r="A323" s="69">
        <v>19268</v>
      </c>
      <c r="B323" s="420">
        <v>2E-3</v>
      </c>
      <c r="C323" s="401">
        <v>1.01E-2</v>
      </c>
      <c r="D323" s="401">
        <v>2.3E-3</v>
      </c>
      <c r="E323" s="401">
        <v>2.5083333333333329E-3</v>
      </c>
      <c r="F323" s="65">
        <v>2.5666666666666667E-3</v>
      </c>
      <c r="G323" s="65">
        <v>2.5374999999999998E-3</v>
      </c>
      <c r="H323" s="401">
        <v>2.7166666666666667E-3</v>
      </c>
      <c r="I323" s="401">
        <f t="shared" ref="I323:I386" si="15">B323-D323</f>
        <v>-2.9999999999999992E-4</v>
      </c>
      <c r="J323" s="401">
        <f t="shared" si="13"/>
        <v>-5.3749999999999978E-4</v>
      </c>
      <c r="K323" s="401">
        <f t="shared" si="14"/>
        <v>7.3833333333333329E-3</v>
      </c>
    </row>
    <row r="324" spans="1:11">
      <c r="A324" s="69">
        <v>19299</v>
      </c>
      <c r="B324" s="420">
        <v>5.7099999999999998E-2</v>
      </c>
      <c r="C324" s="401">
        <v>4.2299999999999997E-2</v>
      </c>
      <c r="D324" s="401">
        <v>2.0999999999999999E-3</v>
      </c>
      <c r="E324" s="401">
        <v>2.4833333333333331E-3</v>
      </c>
      <c r="F324" s="65">
        <v>2.5500000000000002E-3</v>
      </c>
      <c r="G324" s="65">
        <v>2.5166666666666666E-3</v>
      </c>
      <c r="H324" s="401">
        <v>2.7000000000000001E-3</v>
      </c>
      <c r="I324" s="401">
        <f t="shared" si="15"/>
        <v>5.5E-2</v>
      </c>
      <c r="J324" s="401">
        <f t="shared" si="13"/>
        <v>5.4583333333333331E-2</v>
      </c>
      <c r="K324" s="401">
        <f t="shared" si="14"/>
        <v>3.9599999999999996E-2</v>
      </c>
    </row>
    <row r="325" spans="1:11">
      <c r="A325" s="69">
        <v>19329</v>
      </c>
      <c r="B325" s="420">
        <v>3.8199999999999998E-2</v>
      </c>
      <c r="C325" s="401">
        <v>2.1299999999999999E-2</v>
      </c>
      <c r="D325" s="401">
        <v>2.3999999999999998E-3</v>
      </c>
      <c r="E325" s="401">
        <v>2.4750000000000002E-3</v>
      </c>
      <c r="F325" s="65">
        <v>2.5416666666666665E-3</v>
      </c>
      <c r="G325" s="65">
        <v>2.5083333333333333E-3</v>
      </c>
      <c r="H325" s="401">
        <v>2.6833333333333336E-3</v>
      </c>
      <c r="I325" s="401">
        <f t="shared" si="15"/>
        <v>3.5799999999999998E-2</v>
      </c>
      <c r="J325" s="401">
        <f t="shared" si="13"/>
        <v>3.5691666666666663E-2</v>
      </c>
      <c r="K325" s="401">
        <f t="shared" si="14"/>
        <v>1.8616666666666667E-2</v>
      </c>
    </row>
    <row r="326" spans="1:11">
      <c r="A326" s="69">
        <v>19360</v>
      </c>
      <c r="B326" s="420">
        <v>-4.8999999999999998E-3</v>
      </c>
      <c r="C326" s="401">
        <v>1.03E-2</v>
      </c>
      <c r="D326" s="401">
        <v>2.3E-3</v>
      </c>
      <c r="E326" s="401">
        <v>2.5166666666666666E-3</v>
      </c>
      <c r="F326" s="65">
        <v>2.575E-3</v>
      </c>
      <c r="G326" s="65">
        <v>2.5458333333333331E-3</v>
      </c>
      <c r="H326" s="401">
        <v>2.708333333333333E-3</v>
      </c>
      <c r="I326" s="401">
        <f t="shared" si="15"/>
        <v>-7.1999999999999998E-3</v>
      </c>
      <c r="J326" s="401">
        <f t="shared" si="13"/>
        <v>-7.4458333333333329E-3</v>
      </c>
      <c r="K326" s="401">
        <f t="shared" si="14"/>
        <v>7.5916666666666667E-3</v>
      </c>
    </row>
    <row r="327" spans="1:11">
      <c r="A327" s="69">
        <v>19391</v>
      </c>
      <c r="B327" s="420">
        <v>-1.06E-2</v>
      </c>
      <c r="C327" s="401">
        <v>-6.7000000000000002E-3</v>
      </c>
      <c r="D327" s="401">
        <v>2.0999999999999999E-3</v>
      </c>
      <c r="E327" s="401">
        <v>2.558333333333333E-3</v>
      </c>
      <c r="F327" s="65">
        <v>2.6166666666666664E-3</v>
      </c>
      <c r="G327" s="65">
        <v>2.5875E-3</v>
      </c>
      <c r="H327" s="401">
        <v>2.7500000000000003E-3</v>
      </c>
      <c r="I327" s="401">
        <f t="shared" si="15"/>
        <v>-1.2699999999999999E-2</v>
      </c>
      <c r="J327" s="401">
        <f t="shared" si="13"/>
        <v>-1.31875E-2</v>
      </c>
      <c r="K327" s="401">
        <f t="shared" si="14"/>
        <v>-9.4500000000000001E-3</v>
      </c>
    </row>
    <row r="328" spans="1:11">
      <c r="A328" s="69">
        <v>19419</v>
      </c>
      <c r="B328" s="420">
        <v>-2.12E-2</v>
      </c>
      <c r="C328" s="401">
        <v>-4.3E-3</v>
      </c>
      <c r="D328" s="401">
        <v>2.5000000000000001E-3</v>
      </c>
      <c r="E328" s="401">
        <v>2.5999999999999999E-3</v>
      </c>
      <c r="F328" s="65">
        <v>2.65E-3</v>
      </c>
      <c r="G328" s="65">
        <v>2.6250000000000002E-3</v>
      </c>
      <c r="H328" s="401">
        <v>2.7999999999999995E-3</v>
      </c>
      <c r="I328" s="401">
        <f t="shared" si="15"/>
        <v>-2.3699999999999999E-2</v>
      </c>
      <c r="J328" s="401">
        <f t="shared" si="13"/>
        <v>-2.3824999999999999E-2</v>
      </c>
      <c r="K328" s="401">
        <f t="shared" si="14"/>
        <v>-7.0999999999999995E-3</v>
      </c>
    </row>
    <row r="329" spans="1:11">
      <c r="A329" s="69">
        <v>19450</v>
      </c>
      <c r="B329" s="420">
        <v>-2.3699999999999999E-2</v>
      </c>
      <c r="C329" s="401">
        <v>-1.9200000000000002E-2</v>
      </c>
      <c r="D329" s="401">
        <v>2.3999999999999998E-3</v>
      </c>
      <c r="E329" s="401">
        <v>2.6916666666666669E-3</v>
      </c>
      <c r="F329" s="65">
        <v>2.7416666666666666E-3</v>
      </c>
      <c r="G329" s="65">
        <v>2.7166666666666667E-3</v>
      </c>
      <c r="H329" s="401">
        <v>2.891666666666667E-3</v>
      </c>
      <c r="I329" s="401">
        <f t="shared" si="15"/>
        <v>-2.6099999999999998E-2</v>
      </c>
      <c r="J329" s="401">
        <f t="shared" si="13"/>
        <v>-2.6416666666666665E-2</v>
      </c>
      <c r="K329" s="401">
        <f t="shared" si="14"/>
        <v>-2.2091666666666669E-2</v>
      </c>
    </row>
    <row r="330" spans="1:11">
      <c r="A330" s="69">
        <v>19480</v>
      </c>
      <c r="B330" s="420">
        <v>7.7000000000000002E-3</v>
      </c>
      <c r="C330" s="401">
        <v>2.3999999999999998E-3</v>
      </c>
      <c r="D330" s="401">
        <v>2.3999999999999998E-3</v>
      </c>
      <c r="E330" s="401">
        <v>2.7833333333333334E-3</v>
      </c>
      <c r="F330" s="65">
        <v>2.8416666666666668E-3</v>
      </c>
      <c r="G330" s="65">
        <v>2.8124999999999999E-3</v>
      </c>
      <c r="H330" s="401">
        <v>3.0249999999999999E-3</v>
      </c>
      <c r="I330" s="401">
        <f t="shared" si="15"/>
        <v>5.3000000000000009E-3</v>
      </c>
      <c r="J330" s="401">
        <f t="shared" si="13"/>
        <v>4.8875000000000004E-3</v>
      </c>
      <c r="K330" s="401">
        <f t="shared" si="14"/>
        <v>-6.2500000000000012E-4</v>
      </c>
    </row>
    <row r="331" spans="1:11">
      <c r="A331" s="69">
        <v>19511</v>
      </c>
      <c r="B331" s="420">
        <v>-1.34E-2</v>
      </c>
      <c r="C331" s="401">
        <v>-2.7300000000000001E-2</v>
      </c>
      <c r="D331" s="401">
        <v>2.7000000000000001E-3</v>
      </c>
      <c r="E331" s="401">
        <v>2.8333333333333331E-3</v>
      </c>
      <c r="F331" s="65">
        <v>2.9166666666666668E-3</v>
      </c>
      <c r="G331" s="65">
        <v>2.875E-3</v>
      </c>
      <c r="H331" s="401">
        <v>3.0916666666666666E-3</v>
      </c>
      <c r="I331" s="401">
        <f t="shared" si="15"/>
        <v>-1.61E-2</v>
      </c>
      <c r="J331" s="401">
        <f t="shared" si="13"/>
        <v>-1.6275000000000001E-2</v>
      </c>
      <c r="K331" s="401">
        <f t="shared" si="14"/>
        <v>-3.0391666666666668E-2</v>
      </c>
    </row>
    <row r="332" spans="1:11">
      <c r="A332" s="69">
        <v>19541</v>
      </c>
      <c r="B332" s="420">
        <v>2.7300000000000001E-2</v>
      </c>
      <c r="C332" s="401">
        <v>3.4500000000000003E-2</v>
      </c>
      <c r="D332" s="401">
        <v>2.5000000000000001E-3</v>
      </c>
      <c r="E332" s="401">
        <v>2.7333333333333333E-3</v>
      </c>
      <c r="F332" s="65">
        <v>2.8499999999999997E-3</v>
      </c>
      <c r="G332" s="65">
        <v>2.7916666666666667E-3</v>
      </c>
      <c r="H332" s="401">
        <v>3.0499999999999998E-3</v>
      </c>
      <c r="I332" s="401">
        <f t="shared" si="15"/>
        <v>2.4800000000000003E-2</v>
      </c>
      <c r="J332" s="401">
        <f t="shared" si="13"/>
        <v>2.4508333333333333E-2</v>
      </c>
      <c r="K332" s="401">
        <f t="shared" si="14"/>
        <v>3.1450000000000006E-2</v>
      </c>
    </row>
    <row r="333" spans="1:11">
      <c r="A333" s="69">
        <v>19572</v>
      </c>
      <c r="B333" s="420">
        <v>-5.0099999999999999E-2</v>
      </c>
      <c r="C333" s="401">
        <v>1.5999999999999999E-3</v>
      </c>
      <c r="D333" s="401">
        <v>2.5000000000000001E-3</v>
      </c>
      <c r="E333" s="401">
        <v>2.7000000000000001E-3</v>
      </c>
      <c r="F333" s="65">
        <v>2.8250000000000003E-3</v>
      </c>
      <c r="G333" s="65">
        <v>2.7624999999999998E-3</v>
      </c>
      <c r="H333" s="401">
        <v>3.0083333333333333E-3</v>
      </c>
      <c r="I333" s="401">
        <f t="shared" si="15"/>
        <v>-5.2600000000000001E-2</v>
      </c>
      <c r="J333" s="401">
        <f t="shared" si="13"/>
        <v>-5.28625E-2</v>
      </c>
      <c r="K333" s="401">
        <f t="shared" si="14"/>
        <v>-1.4083333333333335E-3</v>
      </c>
    </row>
    <row r="334" spans="1:11">
      <c r="A334" s="69">
        <v>19603</v>
      </c>
      <c r="B334" s="420">
        <v>3.3999999999999998E-3</v>
      </c>
      <c r="C334" s="401">
        <v>1.1900000000000001E-2</v>
      </c>
      <c r="D334" s="401">
        <v>2.5000000000000001E-3</v>
      </c>
      <c r="E334" s="401">
        <v>2.7416666666666666E-3</v>
      </c>
      <c r="F334" s="65">
        <v>2.8583333333333334E-3</v>
      </c>
      <c r="G334" s="65">
        <v>2.8000000000000004E-3</v>
      </c>
      <c r="H334" s="401">
        <v>3.0166666666666671E-3</v>
      </c>
      <c r="I334" s="401">
        <f t="shared" si="15"/>
        <v>8.9999999999999976E-4</v>
      </c>
      <c r="J334" s="401">
        <f t="shared" si="13"/>
        <v>5.9999999999999941E-4</v>
      </c>
      <c r="K334" s="401">
        <f t="shared" si="14"/>
        <v>8.8833333333333334E-3</v>
      </c>
    </row>
    <row r="335" spans="1:11">
      <c r="A335" s="69">
        <v>19633</v>
      </c>
      <c r="B335" s="420">
        <v>5.3999999999999999E-2</v>
      </c>
      <c r="C335" s="401">
        <v>4.1100000000000005E-2</v>
      </c>
      <c r="D335" s="401">
        <v>2.3E-3</v>
      </c>
      <c r="E335" s="401">
        <v>2.6333333333333334E-3</v>
      </c>
      <c r="F335" s="65">
        <v>2.7750000000000001E-3</v>
      </c>
      <c r="G335" s="65">
        <v>2.7041666666666668E-3</v>
      </c>
      <c r="H335" s="401">
        <v>2.9083333333333335E-3</v>
      </c>
      <c r="I335" s="401">
        <f t="shared" si="15"/>
        <v>5.1699999999999996E-2</v>
      </c>
      <c r="J335" s="401">
        <f t="shared" si="13"/>
        <v>5.1295833333333332E-2</v>
      </c>
      <c r="K335" s="401">
        <f t="shared" si="14"/>
        <v>3.8191666666666672E-2</v>
      </c>
    </row>
    <row r="336" spans="1:11">
      <c r="A336" s="69">
        <v>19664</v>
      </c>
      <c r="B336" s="420">
        <v>2.0400000000000001E-2</v>
      </c>
      <c r="C336" s="401">
        <v>2.7400000000000001E-2</v>
      </c>
      <c r="D336" s="401">
        <v>2.3999999999999998E-3</v>
      </c>
      <c r="E336" s="401">
        <v>2.5916666666666666E-3</v>
      </c>
      <c r="F336" s="65">
        <v>2.725E-3</v>
      </c>
      <c r="G336" s="65">
        <v>2.6583333333333337E-3</v>
      </c>
      <c r="H336" s="401">
        <v>2.8333333333333331E-3</v>
      </c>
      <c r="I336" s="401">
        <f t="shared" si="15"/>
        <v>1.8000000000000002E-2</v>
      </c>
      <c r="J336" s="401">
        <f t="shared" si="13"/>
        <v>1.7741666666666669E-2</v>
      </c>
      <c r="K336" s="401">
        <f t="shared" si="14"/>
        <v>2.4566666666666667E-2</v>
      </c>
    </row>
    <row r="337" spans="1:11">
      <c r="A337" s="69">
        <v>19694</v>
      </c>
      <c r="B337" s="420">
        <v>5.3E-3</v>
      </c>
      <c r="C337" s="401">
        <v>6.4000000000000003E-3</v>
      </c>
      <c r="D337" s="401">
        <v>2.3999999999999998E-3</v>
      </c>
      <c r="E337" s="401">
        <v>2.6083333333333332E-3</v>
      </c>
      <c r="F337" s="65">
        <v>2.7333333333333333E-3</v>
      </c>
      <c r="G337" s="65">
        <v>2.6708333333333332E-3</v>
      </c>
      <c r="H337" s="401">
        <v>2.816666666666667E-3</v>
      </c>
      <c r="I337" s="401">
        <f t="shared" si="15"/>
        <v>2.9000000000000002E-3</v>
      </c>
      <c r="J337" s="401">
        <f t="shared" si="13"/>
        <v>2.6291666666666668E-3</v>
      </c>
      <c r="K337" s="401">
        <f t="shared" si="14"/>
        <v>3.5833333333333333E-3</v>
      </c>
    </row>
    <row r="338" spans="1:11">
      <c r="A338" s="69">
        <v>19725</v>
      </c>
      <c r="B338" s="420">
        <v>5.3600000000000002E-2</v>
      </c>
      <c r="C338" s="401">
        <v>3.27E-2</v>
      </c>
      <c r="D338" s="401">
        <v>2.3E-3</v>
      </c>
      <c r="E338" s="401">
        <v>2.5500000000000002E-3</v>
      </c>
      <c r="F338" s="65">
        <v>2.6833333333333336E-3</v>
      </c>
      <c r="G338" s="65">
        <v>2.6166666666666673E-3</v>
      </c>
      <c r="H338" s="401">
        <v>2.7666666666666668E-3</v>
      </c>
      <c r="I338" s="401">
        <f t="shared" si="15"/>
        <v>5.1299999999999998E-2</v>
      </c>
      <c r="J338" s="401">
        <f t="shared" si="13"/>
        <v>5.0983333333333332E-2</v>
      </c>
      <c r="K338" s="401">
        <f t="shared" si="14"/>
        <v>2.9933333333333333E-2</v>
      </c>
    </row>
    <row r="339" spans="1:11">
      <c r="A339" s="69">
        <v>19756</v>
      </c>
      <c r="B339" s="420">
        <v>1.11E-2</v>
      </c>
      <c r="C339" s="401">
        <v>1.1699999999999999E-2</v>
      </c>
      <c r="D339" s="401">
        <v>2.2000000000000001E-3</v>
      </c>
      <c r="E339" s="401">
        <v>2.4583333333333336E-3</v>
      </c>
      <c r="F339" s="65">
        <v>2.5999999999999999E-3</v>
      </c>
      <c r="G339" s="65">
        <v>2.529166666666667E-3</v>
      </c>
      <c r="H339" s="401">
        <v>2.6916666666666669E-3</v>
      </c>
      <c r="I339" s="401">
        <f t="shared" si="15"/>
        <v>8.8999999999999999E-3</v>
      </c>
      <c r="J339" s="401">
        <f t="shared" si="13"/>
        <v>8.5708333333333331E-3</v>
      </c>
      <c r="K339" s="401">
        <f t="shared" si="14"/>
        <v>9.0083333333333317E-3</v>
      </c>
    </row>
    <row r="340" spans="1:11">
      <c r="A340" s="69">
        <v>19784</v>
      </c>
      <c r="B340" s="420">
        <v>3.2500000000000001E-2</v>
      </c>
      <c r="C340" s="401">
        <v>2.7000000000000003E-2</v>
      </c>
      <c r="D340" s="401">
        <v>2.5000000000000001E-3</v>
      </c>
      <c r="E340" s="401">
        <v>2.3833333333333332E-3</v>
      </c>
      <c r="F340" s="65">
        <v>2.5249999999999999E-3</v>
      </c>
      <c r="G340" s="65">
        <v>2.4541666666666666E-3</v>
      </c>
      <c r="H340" s="401">
        <v>2.6333333333333334E-3</v>
      </c>
      <c r="I340" s="401">
        <f t="shared" si="15"/>
        <v>3.0000000000000002E-2</v>
      </c>
      <c r="J340" s="401">
        <f t="shared" si="13"/>
        <v>3.0045833333333334E-2</v>
      </c>
      <c r="K340" s="401">
        <f t="shared" si="14"/>
        <v>2.4366666666666668E-2</v>
      </c>
    </row>
    <row r="341" spans="1:11">
      <c r="A341" s="69">
        <v>19815</v>
      </c>
      <c r="B341" s="420">
        <v>5.16E-2</v>
      </c>
      <c r="C341" s="401">
        <v>1.21E-2</v>
      </c>
      <c r="D341" s="401">
        <v>2.2000000000000001E-3</v>
      </c>
      <c r="E341" s="401">
        <v>2.3750000000000004E-3</v>
      </c>
      <c r="F341" s="65">
        <v>2.5000000000000001E-3</v>
      </c>
      <c r="G341" s="65">
        <v>2.4375000000000004E-3</v>
      </c>
      <c r="H341" s="401">
        <v>2.6333333333333334E-3</v>
      </c>
      <c r="I341" s="401">
        <f t="shared" si="15"/>
        <v>4.9399999999999999E-2</v>
      </c>
      <c r="J341" s="401">
        <f t="shared" si="13"/>
        <v>4.9162499999999998E-2</v>
      </c>
      <c r="K341" s="401">
        <f t="shared" si="14"/>
        <v>9.4666666666666666E-3</v>
      </c>
    </row>
    <row r="342" spans="1:11">
      <c r="A342" s="69">
        <v>19845</v>
      </c>
      <c r="B342" s="420">
        <v>4.1799999999999997E-2</v>
      </c>
      <c r="C342" s="401">
        <v>2.5700000000000004E-2</v>
      </c>
      <c r="D342" s="401">
        <v>2E-3</v>
      </c>
      <c r="E342" s="401">
        <v>2.3999999999999998E-3</v>
      </c>
      <c r="F342" s="65">
        <v>2.5249999999999999E-3</v>
      </c>
      <c r="G342" s="65">
        <v>2.4624999999999998E-3</v>
      </c>
      <c r="H342" s="401">
        <v>2.6166666666666664E-3</v>
      </c>
      <c r="I342" s="401">
        <f t="shared" si="15"/>
        <v>3.9799999999999995E-2</v>
      </c>
      <c r="J342" s="401">
        <f t="shared" si="13"/>
        <v>3.9337499999999997E-2</v>
      </c>
      <c r="K342" s="401">
        <f t="shared" si="14"/>
        <v>2.3083333333333338E-2</v>
      </c>
    </row>
    <row r="343" spans="1:11">
      <c r="A343" s="69">
        <v>19876</v>
      </c>
      <c r="B343" s="420">
        <v>3.0999999999999999E-3</v>
      </c>
      <c r="C343" s="401">
        <v>9.6000000000000009E-3</v>
      </c>
      <c r="D343" s="401">
        <v>2.5000000000000001E-3</v>
      </c>
      <c r="E343" s="401">
        <v>2.4166666666666668E-3</v>
      </c>
      <c r="F343" s="65">
        <v>2.5500000000000002E-3</v>
      </c>
      <c r="G343" s="65">
        <v>2.4833333333333335E-3</v>
      </c>
      <c r="H343" s="401">
        <v>2.6333333333333334E-3</v>
      </c>
      <c r="I343" s="401">
        <f t="shared" si="15"/>
        <v>5.9999999999999984E-4</v>
      </c>
      <c r="J343" s="401">
        <f t="shared" si="13"/>
        <v>6.166666666666664E-4</v>
      </c>
      <c r="K343" s="401">
        <f t="shared" si="14"/>
        <v>6.9666666666666679E-3</v>
      </c>
    </row>
    <row r="344" spans="1:11">
      <c r="A344" s="69">
        <v>19906</v>
      </c>
      <c r="B344" s="420">
        <v>5.8900000000000001E-2</v>
      </c>
      <c r="C344" s="401">
        <v>4.9500000000000002E-2</v>
      </c>
      <c r="D344" s="401">
        <v>2.2000000000000001E-3</v>
      </c>
      <c r="E344" s="401">
        <v>2.4083333333333335E-3</v>
      </c>
      <c r="F344" s="65">
        <v>2.5333333333333336E-3</v>
      </c>
      <c r="G344" s="65">
        <v>2.4708333333333336E-3</v>
      </c>
      <c r="H344" s="401">
        <v>2.6166666666666664E-3</v>
      </c>
      <c r="I344" s="401">
        <f t="shared" si="15"/>
        <v>5.67E-2</v>
      </c>
      <c r="J344" s="401">
        <f t="shared" si="13"/>
        <v>5.6429166666666669E-2</v>
      </c>
      <c r="K344" s="401">
        <f t="shared" si="14"/>
        <v>4.6883333333333332E-2</v>
      </c>
    </row>
    <row r="345" spans="1:11">
      <c r="A345" s="69">
        <v>19937</v>
      </c>
      <c r="B345" s="420">
        <v>-2.75E-2</v>
      </c>
      <c r="C345" s="401">
        <v>-1.3100000000000001E-2</v>
      </c>
      <c r="D345" s="401">
        <v>2.3E-3</v>
      </c>
      <c r="E345" s="401">
        <v>2.3916666666666665E-3</v>
      </c>
      <c r="F345" s="65">
        <v>2.5249999999999999E-3</v>
      </c>
      <c r="G345" s="65">
        <v>2.4583333333333336E-3</v>
      </c>
      <c r="H345" s="401">
        <v>2.6083333333333332E-3</v>
      </c>
      <c r="I345" s="401">
        <f t="shared" si="15"/>
        <v>-2.98E-2</v>
      </c>
      <c r="J345" s="401">
        <f t="shared" si="13"/>
        <v>-2.9958333333333333E-2</v>
      </c>
      <c r="K345" s="401">
        <f t="shared" si="14"/>
        <v>-1.5708333333333335E-2</v>
      </c>
    </row>
    <row r="346" spans="1:11">
      <c r="A346" s="69">
        <v>19968</v>
      </c>
      <c r="B346" s="420">
        <v>8.5099999999999995E-2</v>
      </c>
      <c r="C346" s="401">
        <v>1.78E-2</v>
      </c>
      <c r="D346" s="401">
        <v>2.2000000000000001E-3</v>
      </c>
      <c r="E346" s="401">
        <v>2.4083333333333335E-3</v>
      </c>
      <c r="F346" s="65">
        <v>2.5333333333333336E-3</v>
      </c>
      <c r="G346" s="65">
        <v>2.4708333333333336E-3</v>
      </c>
      <c r="H346" s="401">
        <v>2.5999999999999999E-3</v>
      </c>
      <c r="I346" s="401">
        <f t="shared" si="15"/>
        <v>8.2900000000000001E-2</v>
      </c>
      <c r="J346" s="401">
        <f t="shared" ref="J346:J409" si="16">B346-G346</f>
        <v>8.2629166666666656E-2</v>
      </c>
      <c r="K346" s="401">
        <f t="shared" ref="K346:K409" si="17">$C346-H346</f>
        <v>1.52E-2</v>
      </c>
    </row>
    <row r="347" spans="1:11">
      <c r="A347" s="69">
        <v>19998</v>
      </c>
      <c r="B347" s="420">
        <v>-1.67E-2</v>
      </c>
      <c r="C347" s="401">
        <v>-3.6799999999999999E-2</v>
      </c>
      <c r="D347" s="401">
        <v>2.0999999999999999E-3</v>
      </c>
      <c r="E347" s="401">
        <v>2.3916666666666665E-3</v>
      </c>
      <c r="F347" s="65">
        <v>2.5333333333333336E-3</v>
      </c>
      <c r="G347" s="65">
        <v>2.4625000000000003E-3</v>
      </c>
      <c r="H347" s="401">
        <v>2.5999999999999999E-3</v>
      </c>
      <c r="I347" s="401">
        <f t="shared" si="15"/>
        <v>-1.8800000000000001E-2</v>
      </c>
      <c r="J347" s="401">
        <f t="shared" si="16"/>
        <v>-1.9162499999999999E-2</v>
      </c>
      <c r="K347" s="401">
        <f t="shared" si="17"/>
        <v>-3.9399999999999998E-2</v>
      </c>
    </row>
    <row r="348" spans="1:11">
      <c r="A348" s="69">
        <v>20029</v>
      </c>
      <c r="B348" s="420">
        <v>9.0899999999999995E-2</v>
      </c>
      <c r="C348" s="401">
        <v>5.6500000000000002E-2</v>
      </c>
      <c r="D348" s="401">
        <v>2.3E-3</v>
      </c>
      <c r="E348" s="401">
        <v>2.4083333333333335E-3</v>
      </c>
      <c r="F348" s="65">
        <v>2.5333333333333336E-3</v>
      </c>
      <c r="G348" s="65">
        <v>2.4708333333333336E-3</v>
      </c>
      <c r="H348" s="401">
        <v>2.5916666666666666E-3</v>
      </c>
      <c r="I348" s="401">
        <f t="shared" si="15"/>
        <v>8.8599999999999998E-2</v>
      </c>
      <c r="J348" s="401">
        <f t="shared" si="16"/>
        <v>8.8429166666666656E-2</v>
      </c>
      <c r="K348" s="401">
        <f t="shared" si="17"/>
        <v>5.3908333333333336E-2</v>
      </c>
    </row>
    <row r="349" spans="1:11">
      <c r="A349" s="69">
        <v>20059</v>
      </c>
      <c r="B349" s="420">
        <v>5.3400000000000003E-2</v>
      </c>
      <c r="C349" s="401">
        <v>3.4099999999999998E-2</v>
      </c>
      <c r="D349" s="401">
        <v>2.3E-3</v>
      </c>
      <c r="E349" s="401">
        <v>2.4166666666666668E-3</v>
      </c>
      <c r="F349" s="65">
        <v>2.5333333333333336E-3</v>
      </c>
      <c r="G349" s="65">
        <v>2.4749999999999998E-3</v>
      </c>
      <c r="H349" s="401">
        <v>2.5916666666666666E-3</v>
      </c>
      <c r="I349" s="401">
        <f t="shared" si="15"/>
        <v>5.1100000000000007E-2</v>
      </c>
      <c r="J349" s="401">
        <f t="shared" si="16"/>
        <v>5.0925000000000005E-2</v>
      </c>
      <c r="K349" s="401">
        <f t="shared" si="17"/>
        <v>3.1508333333333333E-2</v>
      </c>
    </row>
    <row r="350" spans="1:11">
      <c r="A350" s="69">
        <v>20090</v>
      </c>
      <c r="B350" s="420">
        <v>1.9699999999999999E-2</v>
      </c>
      <c r="C350" s="401">
        <v>1.43E-2</v>
      </c>
      <c r="D350" s="401">
        <v>2.2000000000000001E-3</v>
      </c>
      <c r="E350" s="401">
        <v>2.4416666666666666E-3</v>
      </c>
      <c r="F350" s="65">
        <v>2.5500000000000002E-3</v>
      </c>
      <c r="G350" s="65">
        <v>2.4958333333333334E-3</v>
      </c>
      <c r="H350" s="401">
        <v>2.6083333333333332E-3</v>
      </c>
      <c r="I350" s="401">
        <f t="shared" si="15"/>
        <v>1.7499999999999998E-2</v>
      </c>
      <c r="J350" s="401">
        <f t="shared" si="16"/>
        <v>1.7204166666666666E-2</v>
      </c>
      <c r="K350" s="401">
        <f t="shared" si="17"/>
        <v>1.1691666666666666E-2</v>
      </c>
    </row>
    <row r="351" spans="1:11">
      <c r="A351" s="69">
        <v>20121</v>
      </c>
      <c r="B351" s="420">
        <v>9.7999999999999997E-3</v>
      </c>
      <c r="C351" s="401">
        <v>3.44E-2</v>
      </c>
      <c r="D351" s="401">
        <v>2.2000000000000001E-3</v>
      </c>
      <c r="E351" s="401">
        <v>2.4416666666666666E-3</v>
      </c>
      <c r="F351" s="65">
        <v>2.5833333333333337E-3</v>
      </c>
      <c r="G351" s="65">
        <v>2.5125000000000004E-3</v>
      </c>
      <c r="H351" s="401">
        <v>2.6166666666666664E-3</v>
      </c>
      <c r="I351" s="401">
        <f t="shared" si="15"/>
        <v>7.5999999999999991E-3</v>
      </c>
      <c r="J351" s="401">
        <f t="shared" si="16"/>
        <v>7.2874999999999988E-3</v>
      </c>
      <c r="K351" s="401">
        <f t="shared" si="17"/>
        <v>3.178333333333333E-2</v>
      </c>
    </row>
    <row r="352" spans="1:11">
      <c r="A352" s="69">
        <v>20149</v>
      </c>
      <c r="B352" s="420">
        <v>-3.0000000000000001E-3</v>
      </c>
      <c r="C352" s="401">
        <v>-1.1000000000000001E-2</v>
      </c>
      <c r="D352" s="401">
        <v>2.3999999999999998E-3</v>
      </c>
      <c r="E352" s="401">
        <v>2.5166666666666666E-3</v>
      </c>
      <c r="F352" s="65">
        <v>2.6083333333333332E-3</v>
      </c>
      <c r="G352" s="65">
        <v>2.5624999999999997E-3</v>
      </c>
      <c r="H352" s="401">
        <v>2.6250000000000002E-3</v>
      </c>
      <c r="I352" s="401">
        <f t="shared" si="15"/>
        <v>-5.4000000000000003E-3</v>
      </c>
      <c r="J352" s="401">
        <f t="shared" si="16"/>
        <v>-5.5624999999999997E-3</v>
      </c>
      <c r="K352" s="401">
        <f t="shared" si="17"/>
        <v>-1.3625000000000002E-2</v>
      </c>
    </row>
    <row r="353" spans="1:11">
      <c r="A353" s="69">
        <v>20180</v>
      </c>
      <c r="B353" s="420">
        <v>3.9600000000000003E-2</v>
      </c>
      <c r="C353" s="401">
        <v>2.0199999999999999E-2</v>
      </c>
      <c r="D353" s="401">
        <v>2.2000000000000001E-3</v>
      </c>
      <c r="E353" s="401">
        <v>2.5083333333333329E-3</v>
      </c>
      <c r="F353" s="65">
        <v>2.6083333333333332E-3</v>
      </c>
      <c r="G353" s="65">
        <v>2.558333333333333E-3</v>
      </c>
      <c r="H353" s="401">
        <v>2.6250000000000002E-3</v>
      </c>
      <c r="I353" s="401">
        <f t="shared" si="15"/>
        <v>3.7400000000000003E-2</v>
      </c>
      <c r="J353" s="401">
        <f t="shared" si="16"/>
        <v>3.7041666666666667E-2</v>
      </c>
      <c r="K353" s="401">
        <f t="shared" si="17"/>
        <v>1.7575E-2</v>
      </c>
    </row>
    <row r="354" spans="1:11">
      <c r="A354" s="69">
        <v>20210</v>
      </c>
      <c r="B354" s="420">
        <v>5.4999999999999997E-3</v>
      </c>
      <c r="C354" s="401">
        <v>-5.7999999999999996E-3</v>
      </c>
      <c r="D354" s="401">
        <v>2.5000000000000001E-3</v>
      </c>
      <c r="E354" s="401">
        <v>2.5333333333333336E-3</v>
      </c>
      <c r="F354" s="65">
        <v>2.6250000000000002E-3</v>
      </c>
      <c r="G354" s="65">
        <v>2.5791666666666667E-3</v>
      </c>
      <c r="H354" s="401">
        <v>2.6583333333333333E-3</v>
      </c>
      <c r="I354" s="401">
        <f t="shared" si="15"/>
        <v>2.9999999999999996E-3</v>
      </c>
      <c r="J354" s="401">
        <f t="shared" si="16"/>
        <v>2.920833333333333E-3</v>
      </c>
      <c r="K354" s="401">
        <f t="shared" si="17"/>
        <v>-8.4583333333333333E-3</v>
      </c>
    </row>
    <row r="355" spans="1:11">
      <c r="A355" s="69">
        <v>20241</v>
      </c>
      <c r="B355" s="420">
        <v>8.4099999999999994E-2</v>
      </c>
      <c r="C355" s="401">
        <v>2.1099999999999997E-2</v>
      </c>
      <c r="D355" s="401">
        <v>2.3E-3</v>
      </c>
      <c r="E355" s="401">
        <v>2.5416666666666665E-3</v>
      </c>
      <c r="F355" s="65">
        <v>2.6166666666666664E-3</v>
      </c>
      <c r="G355" s="65">
        <v>2.5791666666666667E-3</v>
      </c>
      <c r="H355" s="401">
        <v>2.6750000000000003E-3</v>
      </c>
      <c r="I355" s="401">
        <f t="shared" si="15"/>
        <v>8.1799999999999998E-2</v>
      </c>
      <c r="J355" s="401">
        <f t="shared" si="16"/>
        <v>8.1520833333333334E-2</v>
      </c>
      <c r="K355" s="401">
        <f t="shared" si="17"/>
        <v>1.8424999999999997E-2</v>
      </c>
    </row>
    <row r="356" spans="1:11">
      <c r="A356" s="69">
        <v>20271</v>
      </c>
      <c r="B356" s="420">
        <v>6.2199999999999998E-2</v>
      </c>
      <c r="C356" s="401">
        <v>4.6599999999999996E-2</v>
      </c>
      <c r="D356" s="401">
        <v>2.3E-3</v>
      </c>
      <c r="E356" s="401">
        <v>2.5500000000000002E-3</v>
      </c>
      <c r="F356" s="65">
        <v>2.6166666666666664E-3</v>
      </c>
      <c r="G356" s="65">
        <v>2.5833333333333329E-3</v>
      </c>
      <c r="H356" s="401">
        <v>2.6750000000000003E-3</v>
      </c>
      <c r="I356" s="401">
        <f t="shared" si="15"/>
        <v>5.9899999999999995E-2</v>
      </c>
      <c r="J356" s="401">
        <f t="shared" si="16"/>
        <v>5.9616666666666665E-2</v>
      </c>
      <c r="K356" s="401">
        <f t="shared" si="17"/>
        <v>4.3924999999999992E-2</v>
      </c>
    </row>
    <row r="357" spans="1:11">
      <c r="A357" s="69">
        <v>20302</v>
      </c>
      <c r="B357" s="420">
        <v>-2.5000000000000001E-3</v>
      </c>
      <c r="C357" s="401">
        <v>5.1999999999999998E-3</v>
      </c>
      <c r="D357" s="401">
        <v>2.7000000000000001E-3</v>
      </c>
      <c r="E357" s="401">
        <v>2.5916666666666666E-3</v>
      </c>
      <c r="F357" s="65">
        <v>2.6666666666666666E-3</v>
      </c>
      <c r="G357" s="65">
        <v>2.6291666666666668E-3</v>
      </c>
      <c r="H357" s="401">
        <v>2.7000000000000001E-3</v>
      </c>
      <c r="I357" s="401">
        <f t="shared" si="15"/>
        <v>-5.1999999999999998E-3</v>
      </c>
      <c r="J357" s="401">
        <f t="shared" si="16"/>
        <v>-5.1291666666666673E-3</v>
      </c>
      <c r="K357" s="401">
        <f t="shared" si="17"/>
        <v>2.4999999999999996E-3</v>
      </c>
    </row>
    <row r="358" spans="1:11">
      <c r="A358" s="69">
        <v>20333</v>
      </c>
      <c r="B358" s="420">
        <v>1.2999999999999999E-2</v>
      </c>
      <c r="C358" s="401">
        <v>-2.8999999999999998E-2</v>
      </c>
      <c r="D358" s="401">
        <v>2.3999999999999998E-3</v>
      </c>
      <c r="E358" s="401">
        <v>2.6083333333333332E-3</v>
      </c>
      <c r="F358" s="65">
        <v>2.6833333333333336E-3</v>
      </c>
      <c r="G358" s="65">
        <v>2.6458333333333334E-3</v>
      </c>
      <c r="H358" s="401">
        <v>2.725E-3</v>
      </c>
      <c r="I358" s="401">
        <f t="shared" si="15"/>
        <v>1.06E-2</v>
      </c>
      <c r="J358" s="401">
        <f t="shared" si="16"/>
        <v>1.0354166666666666E-2</v>
      </c>
      <c r="K358" s="401">
        <f t="shared" si="17"/>
        <v>-3.1724999999999996E-2</v>
      </c>
    </row>
    <row r="359" spans="1:11">
      <c r="A359" s="69">
        <v>20363</v>
      </c>
      <c r="B359" s="420">
        <v>-2.8400000000000002E-2</v>
      </c>
      <c r="C359" s="401">
        <v>-8.5000000000000006E-3</v>
      </c>
      <c r="D359" s="401">
        <v>2.5000000000000001E-3</v>
      </c>
      <c r="E359" s="401">
        <v>2.5833333333333337E-3</v>
      </c>
      <c r="F359" s="65">
        <v>2.6583333333333333E-3</v>
      </c>
      <c r="G359" s="65">
        <v>2.6208333333333335E-3</v>
      </c>
      <c r="H359" s="401">
        <v>2.7500000000000003E-3</v>
      </c>
      <c r="I359" s="401">
        <f t="shared" si="15"/>
        <v>-3.09E-2</v>
      </c>
      <c r="J359" s="401">
        <f t="shared" si="16"/>
        <v>-3.1020833333333334E-2</v>
      </c>
      <c r="K359" s="401">
        <f t="shared" si="17"/>
        <v>-1.1250000000000001E-2</v>
      </c>
    </row>
    <row r="360" spans="1:11">
      <c r="A360" s="69">
        <v>20394</v>
      </c>
      <c r="B360" s="420">
        <v>8.2699999999999996E-2</v>
      </c>
      <c r="C360" s="401">
        <v>2.92E-2</v>
      </c>
      <c r="D360" s="401">
        <v>2.3999999999999998E-3</v>
      </c>
      <c r="E360" s="401">
        <v>2.5833333333333337E-3</v>
      </c>
      <c r="F360" s="65">
        <v>2.65E-3</v>
      </c>
      <c r="G360" s="65">
        <v>2.6166666666666673E-3</v>
      </c>
      <c r="H360" s="401">
        <v>2.7666666666666668E-3</v>
      </c>
      <c r="I360" s="401">
        <f t="shared" si="15"/>
        <v>8.0299999999999996E-2</v>
      </c>
      <c r="J360" s="401">
        <f t="shared" si="16"/>
        <v>8.0083333333333326E-2</v>
      </c>
      <c r="K360" s="401">
        <f t="shared" si="17"/>
        <v>2.6433333333333333E-2</v>
      </c>
    </row>
    <row r="361" spans="1:11">
      <c r="A361" s="69">
        <v>20424</v>
      </c>
      <c r="B361" s="420">
        <v>1.5E-3</v>
      </c>
      <c r="C361" s="401">
        <v>-6.7000000000000002E-3</v>
      </c>
      <c r="D361" s="401">
        <v>2.3999999999999998E-3</v>
      </c>
      <c r="E361" s="401">
        <v>2.6250000000000002E-3</v>
      </c>
      <c r="F361" s="65">
        <v>2.6833333333333336E-3</v>
      </c>
      <c r="G361" s="65">
        <v>2.6541666666666671E-3</v>
      </c>
      <c r="H361" s="401">
        <v>2.7916666666666667E-3</v>
      </c>
      <c r="I361" s="401">
        <f t="shared" si="15"/>
        <v>-8.9999999999999976E-4</v>
      </c>
      <c r="J361" s="401">
        <f t="shared" si="16"/>
        <v>-1.1541666666666671E-3</v>
      </c>
      <c r="K361" s="401">
        <f t="shared" si="17"/>
        <v>-9.4916666666666673E-3</v>
      </c>
    </row>
    <row r="362" spans="1:11">
      <c r="A362" s="69">
        <v>20455</v>
      </c>
      <c r="B362" s="420">
        <v>-3.4700000000000002E-2</v>
      </c>
      <c r="C362" s="401">
        <v>3.0000000000000001E-3</v>
      </c>
      <c r="D362" s="401">
        <v>2.5000000000000001E-3</v>
      </c>
      <c r="E362" s="401">
        <v>2.5916666666666666E-3</v>
      </c>
      <c r="F362" s="65">
        <v>2.6583333333333333E-3</v>
      </c>
      <c r="G362" s="65">
        <v>2.6249999999999997E-3</v>
      </c>
      <c r="H362" s="401">
        <v>2.7583333333333331E-3</v>
      </c>
      <c r="I362" s="401">
        <f t="shared" si="15"/>
        <v>-3.7200000000000004E-2</v>
      </c>
      <c r="J362" s="401">
        <f t="shared" si="16"/>
        <v>-3.7325000000000004E-2</v>
      </c>
      <c r="K362" s="401">
        <f t="shared" si="17"/>
        <v>2.4166666666666694E-4</v>
      </c>
    </row>
    <row r="363" spans="1:11">
      <c r="A363" s="69">
        <v>20486</v>
      </c>
      <c r="B363" s="420">
        <v>4.1300000000000003E-2</v>
      </c>
      <c r="C363" s="401">
        <v>1.78E-2</v>
      </c>
      <c r="D363" s="401">
        <v>2.3E-3</v>
      </c>
      <c r="E363" s="401">
        <v>2.5666666666666667E-3</v>
      </c>
      <c r="F363" s="65">
        <v>2.6333333333333334E-3</v>
      </c>
      <c r="G363" s="65">
        <v>2.5999999999999999E-3</v>
      </c>
      <c r="H363" s="401">
        <v>2.7416666666666666E-3</v>
      </c>
      <c r="I363" s="401">
        <f t="shared" si="15"/>
        <v>3.9000000000000007E-2</v>
      </c>
      <c r="J363" s="401">
        <f t="shared" si="16"/>
        <v>3.8700000000000005E-2</v>
      </c>
      <c r="K363" s="401">
        <f t="shared" si="17"/>
        <v>1.5058333333333333E-2</v>
      </c>
    </row>
    <row r="364" spans="1:11">
      <c r="A364" s="69">
        <v>20515</v>
      </c>
      <c r="B364" s="420">
        <v>7.0999999999999994E-2</v>
      </c>
      <c r="C364" s="401">
        <v>3.9399999999999998E-2</v>
      </c>
      <c r="D364" s="401">
        <v>2.3E-3</v>
      </c>
      <c r="E364" s="401">
        <v>2.5833333333333337E-3</v>
      </c>
      <c r="F364" s="65">
        <v>2.65E-3</v>
      </c>
      <c r="G364" s="65">
        <v>2.6166666666666673E-3</v>
      </c>
      <c r="H364" s="401">
        <v>2.7416666666666666E-3</v>
      </c>
      <c r="I364" s="401">
        <f t="shared" si="15"/>
        <v>6.8699999999999997E-2</v>
      </c>
      <c r="J364" s="401">
        <f t="shared" si="16"/>
        <v>6.8383333333333324E-2</v>
      </c>
      <c r="K364" s="401">
        <f t="shared" si="17"/>
        <v>3.6658333333333334E-2</v>
      </c>
    </row>
    <row r="365" spans="1:11">
      <c r="A365" s="69">
        <v>20546</v>
      </c>
      <c r="B365" s="420">
        <v>-4.0000000000000002E-4</v>
      </c>
      <c r="C365" s="401">
        <v>-2.87E-2</v>
      </c>
      <c r="D365" s="401">
        <v>2.5999999999999999E-3</v>
      </c>
      <c r="E365" s="401">
        <v>2.7000000000000001E-3</v>
      </c>
      <c r="F365" s="65">
        <v>2.7499999999999998E-3</v>
      </c>
      <c r="G365" s="65">
        <v>2.7249999999999996E-3</v>
      </c>
      <c r="H365" s="401">
        <v>2.8333333333333331E-3</v>
      </c>
      <c r="I365" s="401">
        <f t="shared" si="15"/>
        <v>-3.0000000000000001E-3</v>
      </c>
      <c r="J365" s="401">
        <f t="shared" si="16"/>
        <v>-3.1249999999999997E-3</v>
      </c>
      <c r="K365" s="401">
        <f t="shared" si="17"/>
        <v>-3.153333333333333E-2</v>
      </c>
    </row>
    <row r="366" spans="1:11">
      <c r="A366" s="69">
        <v>20576</v>
      </c>
      <c r="B366" s="420">
        <v>-5.9299999999999999E-2</v>
      </c>
      <c r="C366" s="401">
        <v>-1.38E-2</v>
      </c>
      <c r="D366" s="401">
        <v>2.5999999999999999E-3</v>
      </c>
      <c r="E366" s="401">
        <v>2.7333333333333333E-3</v>
      </c>
      <c r="F366" s="65">
        <v>2.7833333333333334E-3</v>
      </c>
      <c r="G366" s="65">
        <v>2.7583333333333331E-3</v>
      </c>
      <c r="H366" s="401">
        <v>2.8999999999999998E-3</v>
      </c>
      <c r="I366" s="401">
        <f t="shared" si="15"/>
        <v>-6.1899999999999997E-2</v>
      </c>
      <c r="J366" s="401">
        <f t="shared" si="16"/>
        <v>-6.2058333333333333E-2</v>
      </c>
      <c r="K366" s="401">
        <f t="shared" si="17"/>
        <v>-1.67E-2</v>
      </c>
    </row>
    <row r="367" spans="1:11">
      <c r="A367" s="69">
        <v>20607</v>
      </c>
      <c r="B367" s="420">
        <v>4.0899999999999999E-2</v>
      </c>
      <c r="C367" s="401">
        <v>2.1099999999999997E-2</v>
      </c>
      <c r="D367" s="401">
        <v>2.3E-3</v>
      </c>
      <c r="E367" s="401">
        <v>2.7166666666666667E-3</v>
      </c>
      <c r="F367" s="65">
        <v>2.7916666666666667E-3</v>
      </c>
      <c r="G367" s="65">
        <v>2.7541666666666665E-3</v>
      </c>
      <c r="H367" s="401">
        <v>2.9083333333333335E-3</v>
      </c>
      <c r="I367" s="401">
        <f t="shared" si="15"/>
        <v>3.8599999999999995E-2</v>
      </c>
      <c r="J367" s="401">
        <f t="shared" si="16"/>
        <v>3.814583333333333E-2</v>
      </c>
      <c r="K367" s="401">
        <f t="shared" si="17"/>
        <v>1.8191666666666665E-2</v>
      </c>
    </row>
    <row r="368" spans="1:11">
      <c r="A368" s="69">
        <v>20637</v>
      </c>
      <c r="B368" s="420">
        <v>5.2999999999999999E-2</v>
      </c>
      <c r="C368" s="401">
        <v>5.2500000000000012E-2</v>
      </c>
      <c r="D368" s="401">
        <v>2.5999999999999999E-3</v>
      </c>
      <c r="E368" s="401">
        <v>2.7333333333333333E-3</v>
      </c>
      <c r="F368" s="65">
        <v>2.8250000000000003E-3</v>
      </c>
      <c r="G368" s="65">
        <v>2.7791666666666672E-3</v>
      </c>
      <c r="H368" s="401">
        <v>2.9583333333333332E-3</v>
      </c>
      <c r="I368" s="401">
        <f t="shared" si="15"/>
        <v>5.04E-2</v>
      </c>
      <c r="J368" s="401">
        <f t="shared" si="16"/>
        <v>5.0220833333333333E-2</v>
      </c>
      <c r="K368" s="401">
        <f t="shared" si="17"/>
        <v>4.9541666666666678E-2</v>
      </c>
    </row>
    <row r="369" spans="1:11">
      <c r="A369" s="69">
        <v>20668</v>
      </c>
      <c r="B369" s="420">
        <v>-3.2800000000000003E-2</v>
      </c>
      <c r="C369" s="401">
        <v>-2.5899999999999999E-2</v>
      </c>
      <c r="D369" s="401">
        <v>2.5999999999999999E-3</v>
      </c>
      <c r="E369" s="401">
        <v>2.8583333333333334E-3</v>
      </c>
      <c r="F369" s="65">
        <v>2.9166666666666668E-3</v>
      </c>
      <c r="G369" s="65">
        <v>2.8874999999999999E-3</v>
      </c>
      <c r="H369" s="401">
        <v>3.0249999999999999E-3</v>
      </c>
      <c r="I369" s="401">
        <f t="shared" si="15"/>
        <v>-3.5400000000000001E-2</v>
      </c>
      <c r="J369" s="401">
        <f t="shared" si="16"/>
        <v>-3.5687500000000004E-2</v>
      </c>
      <c r="K369" s="401">
        <f t="shared" si="17"/>
        <v>-2.8924999999999999E-2</v>
      </c>
    </row>
    <row r="370" spans="1:11">
      <c r="A370" s="69">
        <v>20699</v>
      </c>
      <c r="B370" s="420">
        <v>-4.3999999999999997E-2</v>
      </c>
      <c r="C370" s="401">
        <v>-3.1899999999999998E-2</v>
      </c>
      <c r="D370" s="401">
        <v>2.5000000000000001E-3</v>
      </c>
      <c r="E370" s="401">
        <v>2.9666666666666669E-3</v>
      </c>
      <c r="F370" s="65">
        <v>3.0249999999999999E-3</v>
      </c>
      <c r="G370" s="65">
        <v>2.995833333333333E-3</v>
      </c>
      <c r="H370" s="401">
        <v>3.0999999999999999E-3</v>
      </c>
      <c r="I370" s="401">
        <f t="shared" si="15"/>
        <v>-4.65E-2</v>
      </c>
      <c r="J370" s="401">
        <f t="shared" si="16"/>
        <v>-4.6995833333333334E-2</v>
      </c>
      <c r="K370" s="401">
        <f t="shared" si="17"/>
        <v>-3.4999999999999996E-2</v>
      </c>
    </row>
    <row r="371" spans="1:11">
      <c r="A371" s="69">
        <v>20729</v>
      </c>
      <c r="B371" s="420">
        <v>6.6E-3</v>
      </c>
      <c r="C371" s="401">
        <v>6.3E-3</v>
      </c>
      <c r="D371" s="401">
        <v>2.8999999999999998E-3</v>
      </c>
      <c r="E371" s="401">
        <v>2.9916666666666663E-3</v>
      </c>
      <c r="F371" s="65">
        <v>3.075E-3</v>
      </c>
      <c r="G371" s="65">
        <v>3.0333333333333336E-3</v>
      </c>
      <c r="H371" s="401">
        <v>3.1583333333333337E-3</v>
      </c>
      <c r="I371" s="401">
        <f t="shared" si="15"/>
        <v>3.7000000000000002E-3</v>
      </c>
      <c r="J371" s="401">
        <f t="shared" si="16"/>
        <v>3.5666666666666663E-3</v>
      </c>
      <c r="K371" s="401">
        <f t="shared" si="17"/>
        <v>3.1416666666666663E-3</v>
      </c>
    </row>
    <row r="372" spans="1:11">
      <c r="A372" s="69">
        <v>20760</v>
      </c>
      <c r="B372" s="420">
        <v>-5.0000000000000001E-3</v>
      </c>
      <c r="C372" s="401">
        <v>2.8000000000000004E-3</v>
      </c>
      <c r="D372" s="401">
        <v>2.7000000000000001E-3</v>
      </c>
      <c r="E372" s="401">
        <v>3.075E-3</v>
      </c>
      <c r="F372" s="65">
        <v>3.133333333333333E-3</v>
      </c>
      <c r="G372" s="65">
        <v>3.1041666666666665E-3</v>
      </c>
      <c r="H372" s="401">
        <v>3.1833333333333336E-3</v>
      </c>
      <c r="I372" s="401">
        <f t="shared" si="15"/>
        <v>-7.7000000000000002E-3</v>
      </c>
      <c r="J372" s="401">
        <f t="shared" si="16"/>
        <v>-8.1041666666666658E-3</v>
      </c>
      <c r="K372" s="401">
        <f t="shared" si="17"/>
        <v>-3.8333333333333318E-4</v>
      </c>
    </row>
    <row r="373" spans="1:11">
      <c r="A373" s="69">
        <v>20790</v>
      </c>
      <c r="B373" s="420">
        <v>3.6999999999999998E-2</v>
      </c>
      <c r="C373" s="401">
        <v>1.04E-2</v>
      </c>
      <c r="D373" s="401">
        <v>2.7999999999999995E-3</v>
      </c>
      <c r="E373" s="401">
        <v>3.1250000000000002E-3</v>
      </c>
      <c r="F373" s="65">
        <v>3.2083333333333334E-3</v>
      </c>
      <c r="G373" s="65">
        <v>3.1666666666666666E-3</v>
      </c>
      <c r="H373" s="401">
        <v>3.2583333333333336E-3</v>
      </c>
      <c r="I373" s="401">
        <f t="shared" si="15"/>
        <v>3.4200000000000001E-2</v>
      </c>
      <c r="J373" s="401">
        <f t="shared" si="16"/>
        <v>3.3833333333333333E-2</v>
      </c>
      <c r="K373" s="401">
        <f t="shared" si="17"/>
        <v>7.141666666666666E-3</v>
      </c>
    </row>
    <row r="374" spans="1:11">
      <c r="A374" s="69">
        <v>20821</v>
      </c>
      <c r="B374" s="420">
        <v>-4.0099999999999997E-2</v>
      </c>
      <c r="C374" s="401">
        <v>3.2399999999999998E-2</v>
      </c>
      <c r="D374" s="401">
        <v>2.8999999999999998E-3</v>
      </c>
      <c r="E374" s="401">
        <v>3.1416666666666663E-3</v>
      </c>
      <c r="F374" s="65">
        <v>3.2416666666666666E-3</v>
      </c>
      <c r="G374" s="65">
        <v>3.1916666666666664E-3</v>
      </c>
      <c r="H374" s="401">
        <v>3.3E-3</v>
      </c>
      <c r="I374" s="401">
        <f t="shared" si="15"/>
        <v>-4.2999999999999997E-2</v>
      </c>
      <c r="J374" s="401">
        <f t="shared" si="16"/>
        <v>-4.3291666666666666E-2</v>
      </c>
      <c r="K374" s="401">
        <f t="shared" si="17"/>
        <v>2.9099999999999997E-2</v>
      </c>
    </row>
    <row r="375" spans="1:11">
      <c r="A375" s="69">
        <v>20852</v>
      </c>
      <c r="B375" s="420">
        <v>-2.64E-2</v>
      </c>
      <c r="C375" s="401">
        <v>-6.0999999999999995E-3</v>
      </c>
      <c r="D375" s="401">
        <v>2.5000000000000001E-3</v>
      </c>
      <c r="E375" s="401">
        <v>3.0583333333333335E-3</v>
      </c>
      <c r="F375" s="65">
        <v>3.1916666666666664E-3</v>
      </c>
      <c r="G375" s="65">
        <v>3.1250000000000002E-3</v>
      </c>
      <c r="H375" s="401">
        <v>3.3749999999999995E-3</v>
      </c>
      <c r="I375" s="401">
        <f t="shared" si="15"/>
        <v>-2.8899999999999999E-2</v>
      </c>
      <c r="J375" s="401">
        <f t="shared" si="16"/>
        <v>-2.9524999999999999E-2</v>
      </c>
      <c r="K375" s="401">
        <f t="shared" si="17"/>
        <v>-9.474999999999999E-3</v>
      </c>
    </row>
    <row r="376" spans="1:11">
      <c r="A376" s="69">
        <v>20880</v>
      </c>
      <c r="B376" s="420">
        <v>2.1499999999999998E-2</v>
      </c>
      <c r="C376" s="401">
        <v>7.8000000000000005E-3</v>
      </c>
      <c r="D376" s="401">
        <v>2.5999999999999999E-3</v>
      </c>
      <c r="E376" s="401">
        <v>3.0499999999999998E-3</v>
      </c>
      <c r="F376" s="65">
        <v>3.1666666666666666E-3</v>
      </c>
      <c r="G376" s="65">
        <v>3.1083333333333327E-3</v>
      </c>
      <c r="H376" s="401">
        <v>3.3749999999999995E-3</v>
      </c>
      <c r="I376" s="401">
        <f t="shared" si="15"/>
        <v>1.89E-2</v>
      </c>
      <c r="J376" s="401">
        <f t="shared" si="16"/>
        <v>1.8391666666666667E-2</v>
      </c>
      <c r="K376" s="401">
        <f t="shared" si="17"/>
        <v>4.425000000000001E-3</v>
      </c>
    </row>
    <row r="377" spans="1:11">
      <c r="A377" s="69">
        <v>20911</v>
      </c>
      <c r="B377" s="420">
        <v>3.8800000000000001E-2</v>
      </c>
      <c r="C377" s="401">
        <v>4.0199999999999993E-2</v>
      </c>
      <c r="D377" s="401">
        <v>2.8999999999999998E-3</v>
      </c>
      <c r="E377" s="401">
        <v>3.0583333333333335E-3</v>
      </c>
      <c r="F377" s="65">
        <v>3.1583333333333337E-3</v>
      </c>
      <c r="G377" s="65">
        <v>3.1083333333333336E-3</v>
      </c>
      <c r="H377" s="401">
        <v>3.3416666666666668E-3</v>
      </c>
      <c r="I377" s="401">
        <f t="shared" si="15"/>
        <v>3.5900000000000001E-2</v>
      </c>
      <c r="J377" s="401">
        <f t="shared" si="16"/>
        <v>3.569166666666667E-2</v>
      </c>
      <c r="K377" s="401">
        <f t="shared" si="17"/>
        <v>3.6858333333333326E-2</v>
      </c>
    </row>
    <row r="378" spans="1:11">
      <c r="A378" s="69">
        <v>20941</v>
      </c>
      <c r="B378" s="420">
        <v>4.3700000000000003E-2</v>
      </c>
      <c r="C378" s="401">
        <v>1.8000000000000002E-2</v>
      </c>
      <c r="D378" s="401">
        <v>2.8999999999999998E-3</v>
      </c>
      <c r="E378" s="401">
        <v>3.1166666666666669E-3</v>
      </c>
      <c r="F378" s="65">
        <v>3.1916666666666664E-3</v>
      </c>
      <c r="G378" s="65">
        <v>3.1541666666666667E-3</v>
      </c>
      <c r="H378" s="401">
        <v>3.3416666666666668E-3</v>
      </c>
      <c r="I378" s="401">
        <f t="shared" si="15"/>
        <v>4.0800000000000003E-2</v>
      </c>
      <c r="J378" s="401">
        <f t="shared" si="16"/>
        <v>4.0545833333333337E-2</v>
      </c>
      <c r="K378" s="401">
        <f t="shared" si="17"/>
        <v>1.4658333333333336E-2</v>
      </c>
    </row>
    <row r="379" spans="1:11">
      <c r="A379" s="69">
        <v>20972</v>
      </c>
      <c r="B379" s="420">
        <v>4.0000000000000002E-4</v>
      </c>
      <c r="C379" s="401">
        <v>-4.1800000000000004E-2</v>
      </c>
      <c r="D379" s="401">
        <v>2.5000000000000001E-3</v>
      </c>
      <c r="E379" s="401">
        <v>3.2583333333333336E-3</v>
      </c>
      <c r="F379" s="65">
        <v>3.3166666666666665E-3</v>
      </c>
      <c r="G379" s="65">
        <v>3.2875000000000001E-3</v>
      </c>
      <c r="H379" s="401">
        <v>3.4083333333333331E-3</v>
      </c>
      <c r="I379" s="401">
        <f t="shared" si="15"/>
        <v>-2.0999999999999999E-3</v>
      </c>
      <c r="J379" s="401">
        <f t="shared" si="16"/>
        <v>-2.8874999999999999E-3</v>
      </c>
      <c r="K379" s="401">
        <f t="shared" si="17"/>
        <v>-4.5208333333333336E-2</v>
      </c>
    </row>
    <row r="380" spans="1:11">
      <c r="A380" s="69">
        <v>21002</v>
      </c>
      <c r="B380" s="420">
        <v>1.3100000000000001E-2</v>
      </c>
      <c r="C380" s="401">
        <v>3.5000000000000005E-3</v>
      </c>
      <c r="D380" s="401">
        <v>3.3E-3</v>
      </c>
      <c r="E380" s="401">
        <v>3.3250000000000003E-3</v>
      </c>
      <c r="F380" s="65">
        <v>3.4166666666666664E-3</v>
      </c>
      <c r="G380" s="65">
        <v>3.3708333333333329E-3</v>
      </c>
      <c r="H380" s="401">
        <v>3.5000000000000005E-3</v>
      </c>
      <c r="I380" s="401">
        <f t="shared" si="15"/>
        <v>9.7999999999999997E-3</v>
      </c>
      <c r="J380" s="401">
        <f t="shared" si="16"/>
        <v>9.7291666666666672E-3</v>
      </c>
      <c r="K380" s="401">
        <f t="shared" si="17"/>
        <v>0</v>
      </c>
    </row>
    <row r="381" spans="1:11">
      <c r="A381" s="69">
        <v>21033</v>
      </c>
      <c r="B381" s="420">
        <v>-5.0500000000000003E-2</v>
      </c>
      <c r="C381" s="401">
        <v>-2.9400000000000003E-2</v>
      </c>
      <c r="D381" s="401">
        <v>3.0000000000000001E-3</v>
      </c>
      <c r="E381" s="401">
        <v>3.4166666666666664E-3</v>
      </c>
      <c r="F381" s="65">
        <v>3.5083333333333334E-3</v>
      </c>
      <c r="G381" s="65">
        <v>3.4624999999999994E-3</v>
      </c>
      <c r="H381" s="401">
        <v>3.6416666666666667E-3</v>
      </c>
      <c r="I381" s="401">
        <f t="shared" si="15"/>
        <v>-5.3500000000000006E-2</v>
      </c>
      <c r="J381" s="401">
        <f t="shared" si="16"/>
        <v>-5.3962500000000004E-2</v>
      </c>
      <c r="K381" s="401">
        <f t="shared" si="17"/>
        <v>-3.3041666666666671E-2</v>
      </c>
    </row>
    <row r="382" spans="1:11">
      <c r="A382" s="69">
        <v>21064</v>
      </c>
      <c r="B382" s="420">
        <v>-6.0199999999999997E-2</v>
      </c>
      <c r="C382" s="401">
        <v>-1.3800000000000002E-2</v>
      </c>
      <c r="D382" s="401">
        <v>3.0999999999999999E-3</v>
      </c>
      <c r="E382" s="401">
        <v>3.4333333333333334E-3</v>
      </c>
      <c r="F382" s="65">
        <v>3.5499999999999998E-3</v>
      </c>
      <c r="G382" s="65">
        <v>3.4916666666666664E-3</v>
      </c>
      <c r="H382" s="401">
        <v>3.7916666666666667E-3</v>
      </c>
      <c r="I382" s="401">
        <f t="shared" si="15"/>
        <v>-6.3299999999999995E-2</v>
      </c>
      <c r="J382" s="401">
        <f t="shared" si="16"/>
        <v>-6.369166666666666E-2</v>
      </c>
      <c r="K382" s="401">
        <f t="shared" si="17"/>
        <v>-1.7591666666666669E-2</v>
      </c>
    </row>
    <row r="383" spans="1:11">
      <c r="A383" s="69">
        <v>21094</v>
      </c>
      <c r="B383" s="420">
        <v>-3.0200000000000001E-2</v>
      </c>
      <c r="C383" s="401">
        <v>-7.4000000000000003E-3</v>
      </c>
      <c r="D383" s="401">
        <v>3.0999999999999999E-3</v>
      </c>
      <c r="E383" s="401">
        <v>3.4166666666666664E-3</v>
      </c>
      <c r="F383" s="65">
        <v>3.5666666666666668E-3</v>
      </c>
      <c r="G383" s="65">
        <v>3.4916666666666664E-3</v>
      </c>
      <c r="H383" s="401">
        <v>3.8416666666666673E-3</v>
      </c>
      <c r="I383" s="401">
        <f t="shared" si="15"/>
        <v>-3.3300000000000003E-2</v>
      </c>
      <c r="J383" s="401">
        <f t="shared" si="16"/>
        <v>-3.3691666666666668E-2</v>
      </c>
      <c r="K383" s="401">
        <f t="shared" si="17"/>
        <v>-1.1241666666666667E-2</v>
      </c>
    </row>
    <row r="384" spans="1:11">
      <c r="A384" s="69">
        <v>21125</v>
      </c>
      <c r="B384" s="420">
        <v>2.3099999999999999E-2</v>
      </c>
      <c r="C384" s="401">
        <v>4.2799999999999991E-2</v>
      </c>
      <c r="D384" s="401">
        <v>2.8999999999999998E-3</v>
      </c>
      <c r="E384" s="401">
        <v>3.4000000000000002E-3</v>
      </c>
      <c r="F384" s="65">
        <v>3.5750000000000001E-3</v>
      </c>
      <c r="G384" s="65">
        <v>3.4875000000000001E-3</v>
      </c>
      <c r="H384" s="401">
        <v>3.8500000000000001E-3</v>
      </c>
      <c r="I384" s="401">
        <f t="shared" si="15"/>
        <v>2.0199999999999999E-2</v>
      </c>
      <c r="J384" s="401">
        <f t="shared" si="16"/>
        <v>1.9612499999999998E-2</v>
      </c>
      <c r="K384" s="401">
        <f t="shared" si="17"/>
        <v>3.8949999999999992E-2</v>
      </c>
    </row>
    <row r="385" spans="1:11">
      <c r="A385" s="69">
        <v>21155</v>
      </c>
      <c r="B385" s="420">
        <v>-3.95E-2</v>
      </c>
      <c r="C385" s="401">
        <v>1.95E-2</v>
      </c>
      <c r="D385" s="401">
        <v>2.8999999999999998E-3</v>
      </c>
      <c r="E385" s="401">
        <v>3.1749999999999999E-3</v>
      </c>
      <c r="F385" s="65">
        <v>3.4000000000000002E-3</v>
      </c>
      <c r="G385" s="65">
        <v>3.2875000000000001E-3</v>
      </c>
      <c r="H385" s="401">
        <v>3.6333333333333335E-3</v>
      </c>
      <c r="I385" s="401">
        <f t="shared" si="15"/>
        <v>-4.24E-2</v>
      </c>
      <c r="J385" s="401">
        <f t="shared" si="16"/>
        <v>-4.2787499999999999E-2</v>
      </c>
      <c r="K385" s="401">
        <f t="shared" si="17"/>
        <v>1.5866666666666668E-2</v>
      </c>
    </row>
    <row r="386" spans="1:11">
      <c r="A386" s="69">
        <v>21186</v>
      </c>
      <c r="B386" s="420">
        <v>4.4499999999999998E-2</v>
      </c>
      <c r="C386" s="401">
        <v>6.0200000000000004E-2</v>
      </c>
      <c r="D386" s="401">
        <v>2.7000000000000001E-3</v>
      </c>
      <c r="E386" s="401">
        <v>3.0000000000000001E-3</v>
      </c>
      <c r="F386" s="65">
        <v>3.1749999999999999E-3</v>
      </c>
      <c r="G386" s="65">
        <v>3.0874999999999995E-3</v>
      </c>
      <c r="H386" s="401">
        <v>3.2750000000000001E-3</v>
      </c>
      <c r="I386" s="401">
        <f t="shared" si="15"/>
        <v>4.1799999999999997E-2</v>
      </c>
      <c r="J386" s="401">
        <f t="shared" si="16"/>
        <v>4.1412499999999998E-2</v>
      </c>
      <c r="K386" s="401">
        <f t="shared" si="17"/>
        <v>5.6925000000000003E-2</v>
      </c>
    </row>
    <row r="387" spans="1:11">
      <c r="A387" s="69">
        <v>21217</v>
      </c>
      <c r="B387" s="420">
        <v>-1.41E-2</v>
      </c>
      <c r="C387" s="401">
        <v>1.37E-2</v>
      </c>
      <c r="D387" s="401">
        <v>2.5000000000000001E-3</v>
      </c>
      <c r="E387" s="401">
        <v>2.9916666666666663E-3</v>
      </c>
      <c r="F387" s="65">
        <v>3.1416666666666663E-3</v>
      </c>
      <c r="G387" s="65">
        <v>3.0666666666666663E-3</v>
      </c>
      <c r="H387" s="401">
        <v>3.3E-3</v>
      </c>
      <c r="I387" s="401">
        <f t="shared" ref="I387:I450" si="18">B387-D387</f>
        <v>-1.66E-2</v>
      </c>
      <c r="J387" s="401">
        <f t="shared" si="16"/>
        <v>-1.7166666666666667E-2</v>
      </c>
      <c r="K387" s="401">
        <f t="shared" si="17"/>
        <v>1.04E-2</v>
      </c>
    </row>
    <row r="388" spans="1:11">
      <c r="A388" s="69">
        <v>21245</v>
      </c>
      <c r="B388" s="420">
        <v>3.2800000000000003E-2</v>
      </c>
      <c r="C388" s="401">
        <v>0.02</v>
      </c>
      <c r="D388" s="401">
        <v>2.7000000000000001E-3</v>
      </c>
      <c r="E388" s="401">
        <v>3.0249999999999999E-3</v>
      </c>
      <c r="F388" s="65">
        <v>3.15E-3</v>
      </c>
      <c r="G388" s="65">
        <v>3.0874999999999995E-3</v>
      </c>
      <c r="H388" s="401">
        <v>3.4416666666666667E-3</v>
      </c>
      <c r="I388" s="401">
        <f t="shared" si="18"/>
        <v>3.0100000000000002E-2</v>
      </c>
      <c r="J388" s="401">
        <f t="shared" si="16"/>
        <v>2.9712500000000003E-2</v>
      </c>
      <c r="K388" s="401">
        <f t="shared" si="17"/>
        <v>1.6558333333333335E-2</v>
      </c>
    </row>
    <row r="389" spans="1:11">
      <c r="A389" s="69">
        <v>21276</v>
      </c>
      <c r="B389" s="420">
        <v>3.3700000000000001E-2</v>
      </c>
      <c r="C389" s="401">
        <v>5.16E-2</v>
      </c>
      <c r="D389" s="401">
        <v>2.5999999999999999E-3</v>
      </c>
      <c r="E389" s="401">
        <v>3.0000000000000001E-3</v>
      </c>
      <c r="F389" s="65">
        <v>3.15E-3</v>
      </c>
      <c r="G389" s="65">
        <v>3.075E-3</v>
      </c>
      <c r="H389" s="401">
        <v>3.2916666666666667E-3</v>
      </c>
      <c r="I389" s="401">
        <f t="shared" si="18"/>
        <v>3.1100000000000003E-2</v>
      </c>
      <c r="J389" s="401">
        <f t="shared" si="16"/>
        <v>3.0624999999999999E-2</v>
      </c>
      <c r="K389" s="401">
        <f t="shared" si="17"/>
        <v>4.8308333333333335E-2</v>
      </c>
    </row>
    <row r="390" spans="1:11">
      <c r="A390" s="69">
        <v>21306</v>
      </c>
      <c r="B390" s="420">
        <v>2.12E-2</v>
      </c>
      <c r="C390" s="401">
        <v>1.6400000000000001E-2</v>
      </c>
      <c r="D390" s="401">
        <v>2.3999999999999998E-3</v>
      </c>
      <c r="E390" s="401">
        <v>2.9749999999999998E-3</v>
      </c>
      <c r="F390" s="65">
        <v>3.15E-3</v>
      </c>
      <c r="G390" s="65">
        <v>3.0625000000000001E-3</v>
      </c>
      <c r="H390" s="401">
        <v>3.3416666666666668E-3</v>
      </c>
      <c r="I390" s="401">
        <f t="shared" si="18"/>
        <v>1.8800000000000001E-2</v>
      </c>
      <c r="J390" s="401">
        <f t="shared" si="16"/>
        <v>1.8137500000000001E-2</v>
      </c>
      <c r="K390" s="401">
        <f t="shared" si="17"/>
        <v>1.3058333333333335E-2</v>
      </c>
    </row>
    <row r="391" spans="1:11">
      <c r="A391" s="69">
        <v>21337</v>
      </c>
      <c r="B391" s="420">
        <v>2.7900000000000001E-2</v>
      </c>
      <c r="C391" s="401">
        <v>1.72E-2</v>
      </c>
      <c r="D391" s="401">
        <v>2.7000000000000001E-3</v>
      </c>
      <c r="E391" s="401">
        <v>2.9749999999999998E-3</v>
      </c>
      <c r="F391" s="65">
        <v>3.15E-3</v>
      </c>
      <c r="G391" s="65">
        <v>3.0625000000000001E-3</v>
      </c>
      <c r="H391" s="401">
        <v>3.3250000000000003E-3</v>
      </c>
      <c r="I391" s="401">
        <f t="shared" si="18"/>
        <v>2.52E-2</v>
      </c>
      <c r="J391" s="401">
        <f t="shared" si="16"/>
        <v>2.4837500000000002E-2</v>
      </c>
      <c r="K391" s="401">
        <f t="shared" si="17"/>
        <v>1.3875E-2</v>
      </c>
    </row>
    <row r="392" spans="1:11">
      <c r="A392" s="69">
        <v>21367</v>
      </c>
      <c r="B392" s="420">
        <v>4.4900000000000002E-2</v>
      </c>
      <c r="C392" s="401">
        <v>1.09E-2</v>
      </c>
      <c r="D392" s="401">
        <v>2.7000000000000001E-3</v>
      </c>
      <c r="E392" s="401">
        <v>3.0583333333333335E-3</v>
      </c>
      <c r="F392" s="65">
        <v>3.1916666666666664E-3</v>
      </c>
      <c r="G392" s="65">
        <v>3.1250000000000002E-3</v>
      </c>
      <c r="H392" s="401">
        <v>3.3666666666666667E-3</v>
      </c>
      <c r="I392" s="401">
        <f t="shared" si="18"/>
        <v>4.2200000000000001E-2</v>
      </c>
      <c r="J392" s="401">
        <f t="shared" si="16"/>
        <v>4.1775E-2</v>
      </c>
      <c r="K392" s="401">
        <f t="shared" si="17"/>
        <v>7.5333333333333329E-3</v>
      </c>
    </row>
    <row r="393" spans="1:11">
      <c r="A393" s="69">
        <v>21398</v>
      </c>
      <c r="B393" s="420">
        <v>1.7600000000000001E-2</v>
      </c>
      <c r="C393" s="401">
        <v>-6.7000000000000002E-3</v>
      </c>
      <c r="D393" s="401">
        <v>2.7000000000000001E-3</v>
      </c>
      <c r="E393" s="401">
        <v>3.2083333333333334E-3</v>
      </c>
      <c r="F393" s="65">
        <v>3.3166666666666665E-3</v>
      </c>
      <c r="G393" s="65">
        <v>3.2625000000000002E-3</v>
      </c>
      <c r="H393" s="401">
        <v>3.5750000000000001E-3</v>
      </c>
      <c r="I393" s="401">
        <f t="shared" si="18"/>
        <v>1.49E-2</v>
      </c>
      <c r="J393" s="401">
        <f t="shared" si="16"/>
        <v>1.4337500000000001E-2</v>
      </c>
      <c r="K393" s="401">
        <f t="shared" si="17"/>
        <v>-1.0274999999999999E-2</v>
      </c>
    </row>
    <row r="394" spans="1:11">
      <c r="A394" s="69">
        <v>21429</v>
      </c>
      <c r="B394" s="420">
        <v>5.0099999999999999E-2</v>
      </c>
      <c r="C394" s="401">
        <v>3.32E-2</v>
      </c>
      <c r="D394" s="401">
        <v>3.2000000000000002E-3</v>
      </c>
      <c r="E394" s="401">
        <v>3.4083333333333331E-3</v>
      </c>
      <c r="F394" s="65">
        <v>3.5000000000000005E-3</v>
      </c>
      <c r="G394" s="65">
        <v>3.454166666666667E-3</v>
      </c>
      <c r="H394" s="401">
        <v>3.7916666666666667E-3</v>
      </c>
      <c r="I394" s="401">
        <f t="shared" si="18"/>
        <v>4.6899999999999997E-2</v>
      </c>
      <c r="J394" s="401">
        <f t="shared" si="16"/>
        <v>4.6645833333333331E-2</v>
      </c>
      <c r="K394" s="401">
        <f t="shared" si="17"/>
        <v>2.9408333333333335E-2</v>
      </c>
    </row>
    <row r="395" spans="1:11">
      <c r="A395" s="69">
        <v>21459</v>
      </c>
      <c r="B395" s="420">
        <v>2.7E-2</v>
      </c>
      <c r="C395" s="401">
        <v>4.0599999999999997E-2</v>
      </c>
      <c r="D395" s="401">
        <v>3.2000000000000002E-3</v>
      </c>
      <c r="E395" s="401">
        <v>3.4250000000000001E-3</v>
      </c>
      <c r="F395" s="65">
        <v>3.5083333333333334E-3</v>
      </c>
      <c r="G395" s="65">
        <v>3.4666666666666669E-3</v>
      </c>
      <c r="H395" s="401">
        <v>3.7999999999999996E-3</v>
      </c>
      <c r="I395" s="401">
        <f t="shared" si="18"/>
        <v>2.3799999999999998E-2</v>
      </c>
      <c r="J395" s="401">
        <f t="shared" si="16"/>
        <v>2.3533333333333333E-2</v>
      </c>
      <c r="K395" s="401">
        <f t="shared" si="17"/>
        <v>3.6799999999999999E-2</v>
      </c>
    </row>
    <row r="396" spans="1:11">
      <c r="A396" s="69">
        <v>21490</v>
      </c>
      <c r="B396" s="420">
        <v>2.8400000000000002E-2</v>
      </c>
      <c r="C396" s="401">
        <v>2.63E-2</v>
      </c>
      <c r="D396" s="401">
        <v>2.7999999999999995E-3</v>
      </c>
      <c r="E396" s="401">
        <v>3.4083333333333331E-3</v>
      </c>
      <c r="F396" s="65">
        <v>3.5083333333333334E-3</v>
      </c>
      <c r="G396" s="65">
        <v>3.4583333333333332E-3</v>
      </c>
      <c r="H396" s="401">
        <v>3.725E-3</v>
      </c>
      <c r="I396" s="401">
        <f t="shared" si="18"/>
        <v>2.5600000000000001E-2</v>
      </c>
      <c r="J396" s="401">
        <f t="shared" si="16"/>
        <v>2.4941666666666668E-2</v>
      </c>
      <c r="K396" s="401">
        <f t="shared" si="17"/>
        <v>2.2575000000000001E-2</v>
      </c>
    </row>
    <row r="397" spans="1:11">
      <c r="A397" s="69">
        <v>21520</v>
      </c>
      <c r="B397" s="420">
        <v>5.3499999999999999E-2</v>
      </c>
      <c r="C397" s="401">
        <v>6.5500000000000003E-2</v>
      </c>
      <c r="D397" s="401">
        <v>3.3E-3</v>
      </c>
      <c r="E397" s="401">
        <v>3.4000000000000002E-3</v>
      </c>
      <c r="F397" s="65">
        <v>3.4833333333333331E-3</v>
      </c>
      <c r="G397" s="65">
        <v>3.4416666666666667E-3</v>
      </c>
      <c r="H397" s="401">
        <v>3.741666666666667E-3</v>
      </c>
      <c r="I397" s="401">
        <f t="shared" si="18"/>
        <v>5.0200000000000002E-2</v>
      </c>
      <c r="J397" s="401">
        <f t="shared" si="16"/>
        <v>5.005833333333333E-2</v>
      </c>
      <c r="K397" s="401">
        <f t="shared" si="17"/>
        <v>6.1758333333333339E-2</v>
      </c>
    </row>
    <row r="398" spans="1:11">
      <c r="A398" s="69">
        <v>21551</v>
      </c>
      <c r="B398" s="420">
        <v>5.3E-3</v>
      </c>
      <c r="C398" s="401">
        <v>1.34E-2</v>
      </c>
      <c r="D398" s="401">
        <v>3.0999999999999999E-3</v>
      </c>
      <c r="E398" s="401">
        <v>3.4333333333333334E-3</v>
      </c>
      <c r="F398" s="65">
        <v>3.5166666666666662E-3</v>
      </c>
      <c r="G398" s="65">
        <v>3.4749999999999998E-3</v>
      </c>
      <c r="H398" s="401">
        <v>3.7666666666666664E-3</v>
      </c>
      <c r="I398" s="401">
        <f t="shared" si="18"/>
        <v>2.2000000000000001E-3</v>
      </c>
      <c r="J398" s="401">
        <f t="shared" si="16"/>
        <v>1.8250000000000002E-3</v>
      </c>
      <c r="K398" s="401">
        <f t="shared" si="17"/>
        <v>9.633333333333334E-3</v>
      </c>
    </row>
    <row r="399" spans="1:11">
      <c r="A399" s="69">
        <v>21582</v>
      </c>
      <c r="B399" s="420">
        <v>4.8999999999999998E-3</v>
      </c>
      <c r="C399" s="401">
        <v>2.06E-2</v>
      </c>
      <c r="D399" s="401">
        <v>3.0999999999999999E-3</v>
      </c>
      <c r="E399" s="401">
        <v>3.4499999999999999E-3</v>
      </c>
      <c r="F399" s="65">
        <v>3.5333333333333332E-3</v>
      </c>
      <c r="G399" s="65">
        <v>3.4916666666666664E-3</v>
      </c>
      <c r="H399" s="401">
        <v>3.7499999999999999E-3</v>
      </c>
      <c r="I399" s="401">
        <f t="shared" si="18"/>
        <v>1.8E-3</v>
      </c>
      <c r="J399" s="401">
        <f t="shared" si="16"/>
        <v>1.4083333333333335E-3</v>
      </c>
      <c r="K399" s="401">
        <f t="shared" si="17"/>
        <v>1.685E-2</v>
      </c>
    </row>
    <row r="400" spans="1:11">
      <c r="A400" s="69">
        <v>21610</v>
      </c>
      <c r="B400" s="420">
        <v>2E-3</v>
      </c>
      <c r="C400" s="401">
        <v>1.0200000000000001E-2</v>
      </c>
      <c r="D400" s="401">
        <v>3.5000000000000005E-3</v>
      </c>
      <c r="E400" s="401">
        <v>3.4416666666666667E-3</v>
      </c>
      <c r="F400" s="65">
        <v>3.5250000000000004E-3</v>
      </c>
      <c r="G400" s="65">
        <v>3.4833333333333339E-3</v>
      </c>
      <c r="H400" s="401">
        <v>3.725E-3</v>
      </c>
      <c r="I400" s="401">
        <f t="shared" si="18"/>
        <v>-1.5000000000000005E-3</v>
      </c>
      <c r="J400" s="401">
        <f t="shared" si="16"/>
        <v>-1.4833333333333339E-3</v>
      </c>
      <c r="K400" s="401">
        <f t="shared" si="17"/>
        <v>6.4750000000000007E-3</v>
      </c>
    </row>
    <row r="401" spans="1:11">
      <c r="A401" s="69">
        <v>21641</v>
      </c>
      <c r="B401" s="420">
        <v>4.02E-2</v>
      </c>
      <c r="C401" s="401">
        <v>-2.7999999999999995E-3</v>
      </c>
      <c r="D401" s="401">
        <v>3.3E-3</v>
      </c>
      <c r="E401" s="401">
        <v>3.5250000000000004E-3</v>
      </c>
      <c r="F401" s="65">
        <v>3.6000000000000003E-3</v>
      </c>
      <c r="G401" s="65">
        <v>3.5625000000000006E-3</v>
      </c>
      <c r="H401" s="401">
        <v>3.7999999999999996E-3</v>
      </c>
      <c r="I401" s="401">
        <f t="shared" si="18"/>
        <v>3.6900000000000002E-2</v>
      </c>
      <c r="J401" s="401">
        <f t="shared" si="16"/>
        <v>3.6637499999999996E-2</v>
      </c>
      <c r="K401" s="401">
        <f t="shared" si="17"/>
        <v>-6.5999999999999991E-3</v>
      </c>
    </row>
    <row r="402" spans="1:11">
      <c r="A402" s="69">
        <v>21671</v>
      </c>
      <c r="B402" s="420">
        <v>2.4E-2</v>
      </c>
      <c r="C402" s="401">
        <v>-1.2E-2</v>
      </c>
      <c r="D402" s="401">
        <v>3.3E-3</v>
      </c>
      <c r="E402" s="401">
        <v>3.6416666666666667E-3</v>
      </c>
      <c r="F402" s="65">
        <v>3.7166666666666663E-3</v>
      </c>
      <c r="G402" s="65">
        <v>3.6791666666666665E-3</v>
      </c>
      <c r="H402" s="401">
        <v>3.9749999999999994E-3</v>
      </c>
      <c r="I402" s="401">
        <f t="shared" si="18"/>
        <v>2.07E-2</v>
      </c>
      <c r="J402" s="401">
        <f t="shared" si="16"/>
        <v>2.0320833333333333E-2</v>
      </c>
      <c r="K402" s="401">
        <f t="shared" si="17"/>
        <v>-1.5975E-2</v>
      </c>
    </row>
    <row r="403" spans="1:11">
      <c r="A403" s="69">
        <v>21702</v>
      </c>
      <c r="B403" s="420">
        <v>-2.2000000000000001E-3</v>
      </c>
      <c r="C403" s="401">
        <v>-8.7999999999999988E-3</v>
      </c>
      <c r="D403" s="401">
        <v>3.5999999999999999E-3</v>
      </c>
      <c r="E403" s="401">
        <v>3.7166666666666663E-3</v>
      </c>
      <c r="F403" s="65">
        <v>3.7999999999999996E-3</v>
      </c>
      <c r="G403" s="65">
        <v>3.7583333333333331E-3</v>
      </c>
      <c r="H403" s="401">
        <v>4.0500000000000006E-3</v>
      </c>
      <c r="I403" s="401">
        <f t="shared" si="18"/>
        <v>-5.7999999999999996E-3</v>
      </c>
      <c r="J403" s="401">
        <f t="shared" si="16"/>
        <v>-5.9583333333333328E-3</v>
      </c>
      <c r="K403" s="401">
        <f t="shared" si="17"/>
        <v>-1.285E-2</v>
      </c>
    </row>
    <row r="404" spans="1:11">
      <c r="A404" s="69">
        <v>21732</v>
      </c>
      <c r="B404" s="420">
        <v>3.6299999999999999E-2</v>
      </c>
      <c r="C404" s="401">
        <v>3.7100000000000001E-2</v>
      </c>
      <c r="D404" s="401">
        <v>3.5000000000000005E-3</v>
      </c>
      <c r="E404" s="401">
        <v>3.725E-3</v>
      </c>
      <c r="F404" s="65">
        <v>3.8166666666666666E-3</v>
      </c>
      <c r="G404" s="65">
        <v>3.7708333333333331E-3</v>
      </c>
      <c r="H404" s="401">
        <v>4.0666666666666663E-3</v>
      </c>
      <c r="I404" s="401">
        <f t="shared" si="18"/>
        <v>3.2799999999999996E-2</v>
      </c>
      <c r="J404" s="401">
        <f t="shared" si="16"/>
        <v>3.2529166666666665E-2</v>
      </c>
      <c r="K404" s="401">
        <f t="shared" si="17"/>
        <v>3.3033333333333331E-2</v>
      </c>
    </row>
    <row r="405" spans="1:11">
      <c r="A405" s="69">
        <v>21763</v>
      </c>
      <c r="B405" s="420">
        <v>-1.0200000000000001E-2</v>
      </c>
      <c r="C405" s="401">
        <v>1.7500000000000002E-2</v>
      </c>
      <c r="D405" s="401">
        <v>3.5000000000000005E-3</v>
      </c>
      <c r="E405" s="401">
        <v>3.6916666666666664E-3</v>
      </c>
      <c r="F405" s="65">
        <v>3.8166666666666666E-3</v>
      </c>
      <c r="G405" s="65">
        <v>3.7541666666666661E-3</v>
      </c>
      <c r="H405" s="401">
        <v>4.0749999999999996E-3</v>
      </c>
      <c r="I405" s="401">
        <f t="shared" si="18"/>
        <v>-1.37E-2</v>
      </c>
      <c r="J405" s="401">
        <f t="shared" si="16"/>
        <v>-1.3954166666666667E-2</v>
      </c>
      <c r="K405" s="401">
        <f t="shared" si="17"/>
        <v>1.3425000000000003E-2</v>
      </c>
    </row>
    <row r="406" spans="1:11">
      <c r="A406" s="69">
        <v>21794</v>
      </c>
      <c r="B406" s="420">
        <v>-4.4299999999999999E-2</v>
      </c>
      <c r="C406" s="401">
        <v>-3.9300000000000002E-2</v>
      </c>
      <c r="D406" s="401">
        <v>3.3999999999999998E-3</v>
      </c>
      <c r="E406" s="401">
        <v>3.7666666666666664E-3</v>
      </c>
      <c r="F406" s="65">
        <v>3.908333333333334E-3</v>
      </c>
      <c r="G406" s="65">
        <v>3.8375000000000002E-3</v>
      </c>
      <c r="H406" s="401">
        <v>4.1916666666666665E-3</v>
      </c>
      <c r="I406" s="401">
        <f t="shared" si="18"/>
        <v>-4.7699999999999999E-2</v>
      </c>
      <c r="J406" s="401">
        <f t="shared" si="16"/>
        <v>-4.81375E-2</v>
      </c>
      <c r="K406" s="401">
        <f t="shared" si="17"/>
        <v>-4.3491666666666665E-2</v>
      </c>
    </row>
    <row r="407" spans="1:11">
      <c r="A407" s="69">
        <v>21824</v>
      </c>
      <c r="B407" s="420">
        <v>1.2800000000000001E-2</v>
      </c>
      <c r="C407" s="401">
        <v>1.5699999999999999E-2</v>
      </c>
      <c r="D407" s="401">
        <v>3.5000000000000005E-3</v>
      </c>
      <c r="E407" s="401">
        <v>3.8083333333333337E-3</v>
      </c>
      <c r="F407" s="65">
        <v>3.966666666666667E-3</v>
      </c>
      <c r="G407" s="65">
        <v>3.8875000000000003E-3</v>
      </c>
      <c r="H407" s="401">
        <v>4.1333333333333335E-3</v>
      </c>
      <c r="I407" s="401">
        <f t="shared" si="18"/>
        <v>9.2999999999999992E-3</v>
      </c>
      <c r="J407" s="401">
        <f t="shared" si="16"/>
        <v>8.9125000000000003E-3</v>
      </c>
      <c r="K407" s="401">
        <f t="shared" si="17"/>
        <v>1.1566666666666666E-2</v>
      </c>
    </row>
    <row r="408" spans="1:11">
      <c r="A408" s="69">
        <v>21855</v>
      </c>
      <c r="B408" s="420">
        <v>1.8599999999999998E-2</v>
      </c>
      <c r="C408" s="401">
        <v>9.9999999999999829E-5</v>
      </c>
      <c r="D408" s="401">
        <v>3.5000000000000005E-3</v>
      </c>
      <c r="E408" s="401">
        <v>3.7999999999999996E-3</v>
      </c>
      <c r="F408" s="65">
        <v>3.9166666666666664E-3</v>
      </c>
      <c r="G408" s="65">
        <v>3.858333333333333E-3</v>
      </c>
      <c r="H408" s="401">
        <v>4.0833333333333338E-3</v>
      </c>
      <c r="I408" s="401">
        <f t="shared" si="18"/>
        <v>1.5099999999999999E-2</v>
      </c>
      <c r="J408" s="401">
        <f t="shared" si="16"/>
        <v>1.4741666666666665E-2</v>
      </c>
      <c r="K408" s="401">
        <f t="shared" si="17"/>
        <v>-3.9833333333333335E-3</v>
      </c>
    </row>
    <row r="409" spans="1:11">
      <c r="A409" s="69">
        <v>21885</v>
      </c>
      <c r="B409" s="420">
        <v>2.92E-2</v>
      </c>
      <c r="C409" s="401">
        <v>2.3E-2</v>
      </c>
      <c r="D409" s="401">
        <v>3.5999999999999999E-3</v>
      </c>
      <c r="E409" s="401">
        <v>3.8166666666666666E-3</v>
      </c>
      <c r="F409" s="65">
        <v>3.9500000000000004E-3</v>
      </c>
      <c r="G409" s="65">
        <v>3.8833333333333333E-3</v>
      </c>
      <c r="H409" s="401">
        <v>4.1333333333333335E-3</v>
      </c>
      <c r="I409" s="401">
        <f t="shared" si="18"/>
        <v>2.5600000000000001E-2</v>
      </c>
      <c r="J409" s="401">
        <f t="shared" si="16"/>
        <v>2.5316666666666668E-2</v>
      </c>
      <c r="K409" s="401">
        <f t="shared" si="17"/>
        <v>1.8866666666666667E-2</v>
      </c>
    </row>
    <row r="410" spans="1:11">
      <c r="A410" s="69">
        <v>21916</v>
      </c>
      <c r="B410" s="420">
        <v>-7.0000000000000007E-2</v>
      </c>
      <c r="C410" s="401">
        <v>-1.0800000000000001E-2</v>
      </c>
      <c r="D410" s="401">
        <v>3.5000000000000005E-3</v>
      </c>
      <c r="E410" s="401">
        <v>3.8416666666666673E-3</v>
      </c>
      <c r="F410" s="65">
        <v>3.9749999999999994E-3</v>
      </c>
      <c r="G410" s="65">
        <v>3.908333333333334E-3</v>
      </c>
      <c r="H410" s="401">
        <v>4.1833333333333332E-3</v>
      </c>
      <c r="I410" s="401">
        <f t="shared" si="18"/>
        <v>-7.350000000000001E-2</v>
      </c>
      <c r="J410" s="401">
        <f t="shared" ref="J410:J473" si="19">B410-G410</f>
        <v>-7.390833333333334E-2</v>
      </c>
      <c r="K410" s="401">
        <f t="shared" ref="K410:K473" si="20">$C410-H410</f>
        <v>-1.4983333333333335E-2</v>
      </c>
    </row>
    <row r="411" spans="1:11">
      <c r="A411" s="69">
        <v>21947</v>
      </c>
      <c r="B411" s="420">
        <v>1.47E-2</v>
      </c>
      <c r="C411" s="401">
        <v>1.8099999999999998E-2</v>
      </c>
      <c r="D411" s="401">
        <v>3.7000000000000002E-3</v>
      </c>
      <c r="E411" s="401">
        <v>3.7999999999999996E-3</v>
      </c>
      <c r="F411" s="65">
        <v>3.9250000000000005E-3</v>
      </c>
      <c r="G411" s="65">
        <v>3.8624999999999996E-3</v>
      </c>
      <c r="H411" s="401">
        <v>4.1666666666666666E-3</v>
      </c>
      <c r="I411" s="401">
        <f t="shared" si="18"/>
        <v>1.0999999999999999E-2</v>
      </c>
      <c r="J411" s="401">
        <f t="shared" si="19"/>
        <v>1.08375E-2</v>
      </c>
      <c r="K411" s="401">
        <f t="shared" si="20"/>
        <v>1.3933333333333332E-2</v>
      </c>
    </row>
    <row r="412" spans="1:11">
      <c r="A412" s="69">
        <v>21976</v>
      </c>
      <c r="B412" s="420">
        <v>-1.23E-2</v>
      </c>
      <c r="C412" s="401">
        <v>1.41E-2</v>
      </c>
      <c r="D412" s="401">
        <v>3.5999999999999999E-3</v>
      </c>
      <c r="E412" s="401">
        <v>3.741666666666667E-3</v>
      </c>
      <c r="F412" s="65">
        <v>3.8500000000000001E-3</v>
      </c>
      <c r="G412" s="65">
        <v>3.7958333333333338E-3</v>
      </c>
      <c r="H412" s="401">
        <v>4.0916666666666671E-3</v>
      </c>
      <c r="I412" s="401">
        <f t="shared" si="18"/>
        <v>-1.5900000000000001E-2</v>
      </c>
      <c r="J412" s="401">
        <f t="shared" si="19"/>
        <v>-1.6095833333333334E-2</v>
      </c>
      <c r="K412" s="401">
        <f t="shared" si="20"/>
        <v>1.0008333333333333E-2</v>
      </c>
    </row>
    <row r="413" spans="1:11">
      <c r="A413" s="69">
        <v>22007</v>
      </c>
      <c r="B413" s="420">
        <v>-1.61E-2</v>
      </c>
      <c r="C413" s="401">
        <v>7.4999999999999997E-3</v>
      </c>
      <c r="D413" s="401">
        <v>3.2000000000000002E-3</v>
      </c>
      <c r="E413" s="401">
        <v>3.7083333333333334E-3</v>
      </c>
      <c r="F413" s="65">
        <v>3.8166666666666666E-3</v>
      </c>
      <c r="G413" s="65">
        <v>3.7624999999999998E-3</v>
      </c>
      <c r="H413" s="401">
        <v>3.9916666666666668E-3</v>
      </c>
      <c r="I413" s="401">
        <f t="shared" si="18"/>
        <v>-1.9300000000000001E-2</v>
      </c>
      <c r="J413" s="401">
        <f t="shared" si="19"/>
        <v>-1.9862499999999998E-2</v>
      </c>
      <c r="K413" s="401">
        <f t="shared" si="20"/>
        <v>3.5083333333333329E-3</v>
      </c>
    </row>
    <row r="414" spans="1:11">
      <c r="A414" s="69">
        <v>22037</v>
      </c>
      <c r="B414" s="420">
        <v>3.2599999999999997E-2</v>
      </c>
      <c r="C414" s="401">
        <v>2.3300000000000001E-2</v>
      </c>
      <c r="D414" s="401">
        <v>3.7000000000000002E-3</v>
      </c>
      <c r="E414" s="401">
        <v>3.7166666666666663E-3</v>
      </c>
      <c r="F414" s="65">
        <v>3.8416666666666673E-3</v>
      </c>
      <c r="G414" s="65">
        <v>3.7791666666666668E-3</v>
      </c>
      <c r="H414" s="401">
        <v>4.0500000000000006E-3</v>
      </c>
      <c r="I414" s="401">
        <f t="shared" si="18"/>
        <v>2.8899999999999995E-2</v>
      </c>
      <c r="J414" s="401">
        <f t="shared" si="19"/>
        <v>2.882083333333333E-2</v>
      </c>
      <c r="K414" s="401">
        <f t="shared" si="20"/>
        <v>1.925E-2</v>
      </c>
    </row>
    <row r="415" spans="1:11">
      <c r="A415" s="69">
        <v>22068</v>
      </c>
      <c r="B415" s="420">
        <v>2.1100000000000001E-2</v>
      </c>
      <c r="C415" s="401">
        <v>4.0799999999999989E-2</v>
      </c>
      <c r="D415" s="401">
        <v>3.3999999999999998E-3</v>
      </c>
      <c r="E415" s="401">
        <v>3.7083333333333334E-3</v>
      </c>
      <c r="F415" s="65">
        <v>3.8333333333333331E-3</v>
      </c>
      <c r="G415" s="65">
        <v>3.7708333333333331E-3</v>
      </c>
      <c r="H415" s="401">
        <v>4.0333333333333332E-3</v>
      </c>
      <c r="I415" s="401">
        <f t="shared" si="18"/>
        <v>1.77E-2</v>
      </c>
      <c r="J415" s="401">
        <f t="shared" si="19"/>
        <v>1.7329166666666666E-2</v>
      </c>
      <c r="K415" s="401">
        <f t="shared" si="20"/>
        <v>3.6766666666666656E-2</v>
      </c>
    </row>
    <row r="416" spans="1:11">
      <c r="A416" s="69">
        <v>22098</v>
      </c>
      <c r="B416" s="420">
        <v>-2.3400000000000001E-2</v>
      </c>
      <c r="C416" s="401">
        <v>-0.01</v>
      </c>
      <c r="D416" s="401">
        <v>3.2000000000000002E-3</v>
      </c>
      <c r="E416" s="401">
        <v>3.6749999999999999E-3</v>
      </c>
      <c r="F416" s="65">
        <v>3.7999999999999996E-3</v>
      </c>
      <c r="G416" s="65">
        <v>3.7374999999999995E-3</v>
      </c>
      <c r="H416" s="401">
        <v>3.9916666666666668E-3</v>
      </c>
      <c r="I416" s="401">
        <f t="shared" si="18"/>
        <v>-2.6600000000000002E-2</v>
      </c>
      <c r="J416" s="401">
        <f t="shared" si="19"/>
        <v>-2.7137500000000002E-2</v>
      </c>
      <c r="K416" s="401">
        <f t="shared" si="20"/>
        <v>-1.3991666666666666E-2</v>
      </c>
    </row>
    <row r="417" spans="1:11">
      <c r="A417" s="69">
        <v>22129</v>
      </c>
      <c r="B417" s="420">
        <v>3.1699999999999999E-2</v>
      </c>
      <c r="C417" s="401">
        <v>5.0200000000000002E-2</v>
      </c>
      <c r="D417" s="401">
        <v>3.3999999999999998E-3</v>
      </c>
      <c r="E417" s="401">
        <v>3.5666666666666668E-3</v>
      </c>
      <c r="F417" s="65">
        <v>3.7000000000000006E-3</v>
      </c>
      <c r="G417" s="65">
        <v>3.6333333333333339E-3</v>
      </c>
      <c r="H417" s="401">
        <v>3.8666666666666667E-3</v>
      </c>
      <c r="I417" s="401">
        <f t="shared" si="18"/>
        <v>2.8299999999999999E-2</v>
      </c>
      <c r="J417" s="401">
        <f t="shared" si="19"/>
        <v>2.8066666666666663E-2</v>
      </c>
      <c r="K417" s="401">
        <f t="shared" si="20"/>
        <v>4.6333333333333337E-2</v>
      </c>
    </row>
    <row r="418" spans="1:11">
      <c r="A418" s="69">
        <v>22160</v>
      </c>
      <c r="B418" s="420">
        <v>-5.8999999999999997E-2</v>
      </c>
      <c r="C418" s="401">
        <v>-5.1400000000000008E-2</v>
      </c>
      <c r="D418" s="401">
        <v>3.2000000000000002E-3</v>
      </c>
      <c r="E418" s="401">
        <v>3.5416666666666669E-3</v>
      </c>
      <c r="F418" s="65">
        <v>3.6749999999999999E-3</v>
      </c>
      <c r="G418" s="65">
        <v>3.6083333333333332E-3</v>
      </c>
      <c r="H418" s="401">
        <v>3.8083333333333337E-3</v>
      </c>
      <c r="I418" s="401">
        <f t="shared" si="18"/>
        <v>-6.2199999999999998E-2</v>
      </c>
      <c r="J418" s="401">
        <f t="shared" si="19"/>
        <v>-6.2608333333333335E-2</v>
      </c>
      <c r="K418" s="401">
        <f t="shared" si="20"/>
        <v>-5.5208333333333345E-2</v>
      </c>
    </row>
    <row r="419" spans="1:11">
      <c r="A419" s="69">
        <v>22190</v>
      </c>
      <c r="B419" s="420">
        <v>-6.9999999999999999E-4</v>
      </c>
      <c r="C419" s="401">
        <v>-1.1999999999999997E-3</v>
      </c>
      <c r="D419" s="401">
        <v>3.3E-3</v>
      </c>
      <c r="E419" s="401">
        <v>3.5833333333333333E-3</v>
      </c>
      <c r="F419" s="65">
        <v>3.7000000000000006E-3</v>
      </c>
      <c r="G419" s="65">
        <v>3.6416666666666667E-3</v>
      </c>
      <c r="H419" s="401">
        <v>3.8416666666666673E-3</v>
      </c>
      <c r="I419" s="401">
        <f t="shared" si="18"/>
        <v>-4.0000000000000001E-3</v>
      </c>
      <c r="J419" s="401">
        <f t="shared" si="19"/>
        <v>-4.3416666666666664E-3</v>
      </c>
      <c r="K419" s="401">
        <f t="shared" si="20"/>
        <v>-5.0416666666666665E-3</v>
      </c>
    </row>
    <row r="420" spans="1:11">
      <c r="A420" s="69">
        <v>22221</v>
      </c>
      <c r="B420" s="420">
        <v>4.65E-2</v>
      </c>
      <c r="C420" s="401">
        <v>3.8599999999999995E-2</v>
      </c>
      <c r="D420" s="401">
        <v>3.2000000000000002E-3</v>
      </c>
      <c r="E420" s="401">
        <v>3.5916666666666662E-3</v>
      </c>
      <c r="F420" s="65">
        <v>3.725E-3</v>
      </c>
      <c r="G420" s="65">
        <v>3.6583333333333333E-3</v>
      </c>
      <c r="H420" s="401">
        <v>3.8508333333333337E-3</v>
      </c>
      <c r="I420" s="401">
        <f t="shared" si="18"/>
        <v>4.3299999999999998E-2</v>
      </c>
      <c r="J420" s="401">
        <f t="shared" si="19"/>
        <v>4.2841666666666667E-2</v>
      </c>
      <c r="K420" s="401">
        <f t="shared" si="20"/>
        <v>3.4749166666666664E-2</v>
      </c>
    </row>
    <row r="421" spans="1:11">
      <c r="A421" s="69">
        <v>22251</v>
      </c>
      <c r="B421" s="420">
        <v>4.7899999999999998E-2</v>
      </c>
      <c r="C421" s="401">
        <v>7.2399999999999992E-2</v>
      </c>
      <c r="D421" s="401">
        <v>3.3E-3</v>
      </c>
      <c r="E421" s="401">
        <v>3.6249999999999998E-3</v>
      </c>
      <c r="F421" s="65">
        <v>3.7499999999999999E-3</v>
      </c>
      <c r="G421" s="65">
        <v>3.6875000000000002E-3</v>
      </c>
      <c r="H421" s="401">
        <v>3.875E-3</v>
      </c>
      <c r="I421" s="401">
        <f t="shared" si="18"/>
        <v>4.4600000000000001E-2</v>
      </c>
      <c r="J421" s="401">
        <f t="shared" si="19"/>
        <v>4.4212499999999995E-2</v>
      </c>
      <c r="K421" s="401">
        <f t="shared" si="20"/>
        <v>6.8524999999999989E-2</v>
      </c>
    </row>
    <row r="422" spans="1:11">
      <c r="A422" s="69">
        <v>22282</v>
      </c>
      <c r="B422" s="420">
        <v>6.4500000000000002E-2</v>
      </c>
      <c r="C422" s="401">
        <v>6.1900000000000004E-2</v>
      </c>
      <c r="D422" s="401">
        <v>3.3E-3</v>
      </c>
      <c r="E422" s="401">
        <v>3.6000000000000003E-3</v>
      </c>
      <c r="F422" s="65">
        <v>3.7333333333333333E-3</v>
      </c>
      <c r="G422" s="65">
        <v>3.666666666666667E-3</v>
      </c>
      <c r="H422" s="401">
        <v>3.8666666666666667E-3</v>
      </c>
      <c r="I422" s="401">
        <f t="shared" si="18"/>
        <v>6.1200000000000004E-2</v>
      </c>
      <c r="J422" s="401">
        <f t="shared" si="19"/>
        <v>6.0833333333333336E-2</v>
      </c>
      <c r="K422" s="401">
        <f t="shared" si="20"/>
        <v>5.803333333333334E-2</v>
      </c>
    </row>
    <row r="423" spans="1:11">
      <c r="A423" s="69">
        <v>22313</v>
      </c>
      <c r="B423" s="420">
        <v>3.1899999999999998E-2</v>
      </c>
      <c r="C423" s="401">
        <v>3.5700000000000003E-2</v>
      </c>
      <c r="D423" s="401">
        <v>3.0000000000000001E-3</v>
      </c>
      <c r="E423" s="401">
        <v>3.5583333333333326E-3</v>
      </c>
      <c r="F423" s="65">
        <v>3.666666666666667E-3</v>
      </c>
      <c r="G423" s="65">
        <v>3.6124999999999994E-3</v>
      </c>
      <c r="H423" s="401">
        <v>3.8250000000000003E-3</v>
      </c>
      <c r="I423" s="401">
        <f t="shared" si="18"/>
        <v>2.8899999999999999E-2</v>
      </c>
      <c r="J423" s="401">
        <f t="shared" si="19"/>
        <v>2.82875E-2</v>
      </c>
      <c r="K423" s="401">
        <f t="shared" si="20"/>
        <v>3.1875000000000001E-2</v>
      </c>
    </row>
    <row r="424" spans="1:11">
      <c r="A424" s="69">
        <v>22341</v>
      </c>
      <c r="B424" s="420">
        <v>2.7E-2</v>
      </c>
      <c r="C424" s="401">
        <v>3.1899999999999998E-2</v>
      </c>
      <c r="D424" s="401">
        <v>3.0999999999999999E-3</v>
      </c>
      <c r="E424" s="401">
        <v>3.5166666666666662E-3</v>
      </c>
      <c r="F424" s="65">
        <v>3.6083333333333332E-3</v>
      </c>
      <c r="G424" s="65">
        <v>3.5624999999999997E-3</v>
      </c>
      <c r="H424" s="401">
        <v>3.7333333333333333E-3</v>
      </c>
      <c r="I424" s="401">
        <f t="shared" si="18"/>
        <v>2.3900000000000001E-2</v>
      </c>
      <c r="J424" s="401">
        <f t="shared" si="19"/>
        <v>2.34375E-2</v>
      </c>
      <c r="K424" s="401">
        <f t="shared" si="20"/>
        <v>2.8166666666666666E-2</v>
      </c>
    </row>
    <row r="425" spans="1:11">
      <c r="A425" s="69">
        <v>22372</v>
      </c>
      <c r="B425" s="420">
        <v>5.1000000000000004E-3</v>
      </c>
      <c r="C425" s="401">
        <v>1.09E-2</v>
      </c>
      <c r="D425" s="401">
        <v>3.0999999999999999E-3</v>
      </c>
      <c r="E425" s="401">
        <v>3.5416666666666669E-3</v>
      </c>
      <c r="F425" s="65">
        <v>3.6416666666666667E-3</v>
      </c>
      <c r="G425" s="65">
        <v>3.5916666666666671E-3</v>
      </c>
      <c r="H425" s="401">
        <v>3.7333333333333333E-3</v>
      </c>
      <c r="I425" s="401">
        <f t="shared" si="18"/>
        <v>2.0000000000000005E-3</v>
      </c>
      <c r="J425" s="401">
        <f t="shared" si="19"/>
        <v>1.5083333333333333E-3</v>
      </c>
      <c r="K425" s="401">
        <f t="shared" si="20"/>
        <v>7.1666666666666667E-3</v>
      </c>
    </row>
    <row r="426" spans="1:11">
      <c r="A426" s="69">
        <v>22402</v>
      </c>
      <c r="B426" s="420">
        <v>2.3900000000000001E-2</v>
      </c>
      <c r="C426" s="401">
        <v>1.3299999999999999E-2</v>
      </c>
      <c r="D426" s="401">
        <v>3.3999999999999998E-3</v>
      </c>
      <c r="E426" s="401">
        <v>3.5583333333333326E-3</v>
      </c>
      <c r="F426" s="65">
        <v>3.6749999999999999E-3</v>
      </c>
      <c r="G426" s="65">
        <v>3.6166666666666665E-3</v>
      </c>
      <c r="H426" s="401">
        <v>3.7666666666666664E-3</v>
      </c>
      <c r="I426" s="401">
        <f t="shared" si="18"/>
        <v>2.0500000000000001E-2</v>
      </c>
      <c r="J426" s="401">
        <f t="shared" si="19"/>
        <v>2.0283333333333334E-2</v>
      </c>
      <c r="K426" s="401">
        <f t="shared" si="20"/>
        <v>9.5333333333333329E-3</v>
      </c>
    </row>
    <row r="427" spans="1:11">
      <c r="A427" s="69">
        <v>22433</v>
      </c>
      <c r="B427" s="420">
        <v>-2.75E-2</v>
      </c>
      <c r="C427" s="401">
        <v>-2.2699999999999994E-2</v>
      </c>
      <c r="D427" s="401">
        <v>3.2000000000000002E-3</v>
      </c>
      <c r="E427" s="401">
        <v>3.6083333333333332E-3</v>
      </c>
      <c r="F427" s="65">
        <v>3.7083333333333334E-3</v>
      </c>
      <c r="G427" s="65">
        <v>3.6583333333333333E-3</v>
      </c>
      <c r="H427" s="401">
        <v>3.8083333333333337E-3</v>
      </c>
      <c r="I427" s="401">
        <f t="shared" si="18"/>
        <v>-3.0700000000000002E-2</v>
      </c>
      <c r="J427" s="401">
        <f t="shared" si="19"/>
        <v>-3.1158333333333333E-2</v>
      </c>
      <c r="K427" s="401">
        <f t="shared" si="20"/>
        <v>-2.6508333333333328E-2</v>
      </c>
    </row>
    <row r="428" spans="1:11">
      <c r="A428" s="69">
        <v>22463</v>
      </c>
      <c r="B428" s="420">
        <v>3.4200000000000001E-2</v>
      </c>
      <c r="C428" s="401">
        <v>4.24E-2</v>
      </c>
      <c r="D428" s="401">
        <v>3.3E-3</v>
      </c>
      <c r="E428" s="401">
        <v>3.6749999999999999E-3</v>
      </c>
      <c r="F428" s="65">
        <v>3.7750000000000001E-3</v>
      </c>
      <c r="G428" s="65">
        <v>3.725E-3</v>
      </c>
      <c r="H428" s="401">
        <v>3.875E-3</v>
      </c>
      <c r="I428" s="401">
        <f t="shared" si="18"/>
        <v>3.09E-2</v>
      </c>
      <c r="J428" s="401">
        <f t="shared" si="19"/>
        <v>3.0475000000000002E-2</v>
      </c>
      <c r="K428" s="401">
        <f t="shared" si="20"/>
        <v>3.8525000000000004E-2</v>
      </c>
    </row>
    <row r="429" spans="1:11">
      <c r="A429" s="69">
        <v>22494</v>
      </c>
      <c r="B429" s="420">
        <v>2.4299999999999999E-2</v>
      </c>
      <c r="C429" s="401">
        <v>4.5400000000000003E-2</v>
      </c>
      <c r="D429" s="401">
        <v>3.3E-3</v>
      </c>
      <c r="E429" s="401">
        <v>3.7083333333333334E-3</v>
      </c>
      <c r="F429" s="65">
        <v>3.8083333333333337E-3</v>
      </c>
      <c r="G429" s="65">
        <v>3.7583333333333336E-3</v>
      </c>
      <c r="H429" s="401">
        <v>3.9416666666666671E-3</v>
      </c>
      <c r="I429" s="401">
        <f t="shared" si="18"/>
        <v>2.0999999999999998E-2</v>
      </c>
      <c r="J429" s="401">
        <f t="shared" si="19"/>
        <v>2.0541666666666666E-2</v>
      </c>
      <c r="K429" s="401">
        <f t="shared" si="20"/>
        <v>4.1458333333333333E-2</v>
      </c>
    </row>
    <row r="430" spans="1:11">
      <c r="A430" s="69">
        <v>22525</v>
      </c>
      <c r="B430" s="420">
        <v>-1.84E-2</v>
      </c>
      <c r="C430" s="401">
        <v>-6.6999999999999994E-3</v>
      </c>
      <c r="D430" s="401">
        <v>3.2000000000000002E-3</v>
      </c>
      <c r="E430" s="401">
        <v>3.7083333333333334E-3</v>
      </c>
      <c r="F430" s="65">
        <v>3.8250000000000003E-3</v>
      </c>
      <c r="G430" s="65">
        <v>3.7666666666666669E-3</v>
      </c>
      <c r="H430" s="401">
        <v>3.9416666666666671E-3</v>
      </c>
      <c r="I430" s="401">
        <f t="shared" si="18"/>
        <v>-2.1600000000000001E-2</v>
      </c>
      <c r="J430" s="401">
        <f t="shared" si="19"/>
        <v>-2.2166666666666668E-2</v>
      </c>
      <c r="K430" s="401">
        <f t="shared" si="20"/>
        <v>-1.0641666666666667E-2</v>
      </c>
    </row>
    <row r="431" spans="1:11">
      <c r="A431" s="69">
        <v>22555</v>
      </c>
      <c r="B431" s="420">
        <v>2.98E-2</v>
      </c>
      <c r="C431" s="401">
        <v>4.8000000000000001E-2</v>
      </c>
      <c r="D431" s="401">
        <v>3.3999999999999998E-3</v>
      </c>
      <c r="E431" s="401">
        <v>3.6833333333333336E-3</v>
      </c>
      <c r="F431" s="65">
        <v>3.7999999999999996E-3</v>
      </c>
      <c r="G431" s="65">
        <v>3.7416666666666666E-3</v>
      </c>
      <c r="H431" s="401">
        <v>3.9250000000000005E-3</v>
      </c>
      <c r="I431" s="401">
        <f t="shared" si="18"/>
        <v>2.64E-2</v>
      </c>
      <c r="J431" s="401">
        <f t="shared" si="19"/>
        <v>2.6058333333333333E-2</v>
      </c>
      <c r="K431" s="401">
        <f t="shared" si="20"/>
        <v>4.4075000000000003E-2</v>
      </c>
    </row>
    <row r="432" spans="1:11">
      <c r="A432" s="69">
        <v>22586</v>
      </c>
      <c r="B432" s="420">
        <v>4.4699999999999997E-2</v>
      </c>
      <c r="C432" s="401">
        <v>3.3500000000000002E-2</v>
      </c>
      <c r="D432" s="401">
        <v>3.2000000000000002E-3</v>
      </c>
      <c r="E432" s="401">
        <v>3.6583333333333329E-3</v>
      </c>
      <c r="F432" s="65">
        <v>3.7833333333333334E-3</v>
      </c>
      <c r="G432" s="65">
        <v>3.7208333333333334E-3</v>
      </c>
      <c r="H432" s="401">
        <v>3.8999999999999994E-3</v>
      </c>
      <c r="I432" s="401">
        <f t="shared" si="18"/>
        <v>4.1499999999999995E-2</v>
      </c>
      <c r="J432" s="401">
        <f t="shared" si="19"/>
        <v>4.0979166666666664E-2</v>
      </c>
      <c r="K432" s="401">
        <f t="shared" si="20"/>
        <v>2.9600000000000001E-2</v>
      </c>
    </row>
    <row r="433" spans="1:11">
      <c r="A433" s="69">
        <v>22616</v>
      </c>
      <c r="B433" s="420">
        <v>4.5999999999999999E-3</v>
      </c>
      <c r="C433" s="401">
        <v>-2.92E-2</v>
      </c>
      <c r="D433" s="401">
        <v>3.0999999999999999E-3</v>
      </c>
      <c r="E433" s="401">
        <v>3.6833333333333336E-3</v>
      </c>
      <c r="F433" s="65">
        <v>3.7999999999999996E-3</v>
      </c>
      <c r="G433" s="65">
        <v>3.7416666666666666E-3</v>
      </c>
      <c r="H433" s="401">
        <v>3.875E-3</v>
      </c>
      <c r="I433" s="401">
        <f t="shared" si="18"/>
        <v>1.5E-3</v>
      </c>
      <c r="J433" s="401">
        <f t="shared" si="19"/>
        <v>8.5833333333333334E-4</v>
      </c>
      <c r="K433" s="401">
        <f t="shared" si="20"/>
        <v>-3.3075E-2</v>
      </c>
    </row>
    <row r="434" spans="1:11">
      <c r="A434" s="69">
        <v>22647</v>
      </c>
      <c r="B434" s="420">
        <v>-3.6600000000000001E-2</v>
      </c>
      <c r="C434" s="401">
        <v>-3.6600000000000001E-2</v>
      </c>
      <c r="D434" s="401">
        <v>3.7000000000000002E-3</v>
      </c>
      <c r="E434" s="401">
        <v>3.6833333333333336E-3</v>
      </c>
      <c r="F434" s="65">
        <v>3.7916666666666667E-3</v>
      </c>
      <c r="G434" s="65">
        <v>3.7375000000000004E-3</v>
      </c>
      <c r="H434" s="401">
        <v>3.875E-3</v>
      </c>
      <c r="I434" s="401">
        <f t="shared" si="18"/>
        <v>-4.0300000000000002E-2</v>
      </c>
      <c r="J434" s="401">
        <f t="shared" si="19"/>
        <v>-4.0337499999999998E-2</v>
      </c>
      <c r="K434" s="401">
        <f t="shared" si="20"/>
        <v>-4.0474999999999997E-2</v>
      </c>
    </row>
    <row r="435" spans="1:11">
      <c r="A435" s="69">
        <v>22678</v>
      </c>
      <c r="B435" s="420">
        <v>2.0899999999999998E-2</v>
      </c>
      <c r="C435" s="401">
        <v>3.0000000000000006E-2</v>
      </c>
      <c r="D435" s="401">
        <v>3.2000000000000002E-3</v>
      </c>
      <c r="E435" s="401">
        <v>3.6833333333333336E-3</v>
      </c>
      <c r="F435" s="65">
        <v>3.7999999999999996E-3</v>
      </c>
      <c r="G435" s="65">
        <v>3.7416666666666666E-3</v>
      </c>
      <c r="H435" s="401">
        <v>3.8833333333333337E-3</v>
      </c>
      <c r="I435" s="401">
        <f t="shared" si="18"/>
        <v>1.7699999999999997E-2</v>
      </c>
      <c r="J435" s="401">
        <f t="shared" si="19"/>
        <v>1.7158333333333331E-2</v>
      </c>
      <c r="K435" s="401">
        <f t="shared" si="20"/>
        <v>2.6116666666666673E-2</v>
      </c>
    </row>
    <row r="436" spans="1:11">
      <c r="A436" s="69">
        <v>22706</v>
      </c>
      <c r="B436" s="420">
        <v>-4.5999999999999999E-3</v>
      </c>
      <c r="C436" s="401">
        <v>8.0999999999999996E-3</v>
      </c>
      <c r="D436" s="401">
        <v>3.3E-3</v>
      </c>
      <c r="E436" s="401">
        <v>3.6583333333333329E-3</v>
      </c>
      <c r="F436" s="65">
        <v>3.7750000000000001E-3</v>
      </c>
      <c r="G436" s="65">
        <v>3.7166666666666663E-3</v>
      </c>
      <c r="H436" s="401">
        <v>3.8666666666666667E-3</v>
      </c>
      <c r="I436" s="401">
        <f t="shared" si="18"/>
        <v>-7.9000000000000008E-3</v>
      </c>
      <c r="J436" s="401">
        <f t="shared" si="19"/>
        <v>-8.3166666666666667E-3</v>
      </c>
      <c r="K436" s="401">
        <f t="shared" si="20"/>
        <v>4.2333333333333329E-3</v>
      </c>
    </row>
    <row r="437" spans="1:11">
      <c r="A437" s="69">
        <v>22737</v>
      </c>
      <c r="B437" s="420">
        <v>-6.0699999999999997E-2</v>
      </c>
      <c r="C437" s="401">
        <v>-3.5300000000000005E-2</v>
      </c>
      <c r="D437" s="401">
        <v>3.3E-3</v>
      </c>
      <c r="E437" s="401">
        <v>3.6083333333333332E-3</v>
      </c>
      <c r="F437" s="65">
        <v>3.741666666666667E-3</v>
      </c>
      <c r="G437" s="65">
        <v>3.6750000000000003E-3</v>
      </c>
      <c r="H437" s="401">
        <v>3.8250000000000003E-3</v>
      </c>
      <c r="I437" s="401">
        <f t="shared" si="18"/>
        <v>-6.4000000000000001E-2</v>
      </c>
      <c r="J437" s="401">
        <f t="shared" si="19"/>
        <v>-6.4375000000000002E-2</v>
      </c>
      <c r="K437" s="401">
        <f t="shared" si="20"/>
        <v>-3.9125000000000007E-2</v>
      </c>
    </row>
    <row r="438" spans="1:11">
      <c r="A438" s="69">
        <v>22767</v>
      </c>
      <c r="B438" s="420">
        <v>-8.1100000000000005E-2</v>
      </c>
      <c r="C438" s="401">
        <v>-9.1200000000000003E-2</v>
      </c>
      <c r="D438" s="401">
        <v>3.2000000000000002E-3</v>
      </c>
      <c r="E438" s="401">
        <v>3.5666666666666668E-3</v>
      </c>
      <c r="F438" s="65">
        <v>3.6916666666666664E-3</v>
      </c>
      <c r="G438" s="65">
        <v>3.6291666666666668E-3</v>
      </c>
      <c r="H438" s="401">
        <v>3.7583333333333331E-3</v>
      </c>
      <c r="I438" s="401">
        <f t="shared" si="18"/>
        <v>-8.43E-2</v>
      </c>
      <c r="J438" s="401">
        <f t="shared" si="19"/>
        <v>-8.4729166666666675E-2</v>
      </c>
      <c r="K438" s="401">
        <f t="shared" si="20"/>
        <v>-9.4958333333333339E-2</v>
      </c>
    </row>
    <row r="439" spans="1:11">
      <c r="A439" s="69">
        <v>22798</v>
      </c>
      <c r="B439" s="420">
        <v>-8.0299999999999996E-2</v>
      </c>
      <c r="C439" s="401">
        <v>-5.4799999999999995E-2</v>
      </c>
      <c r="D439" s="401">
        <v>3.0000000000000001E-3</v>
      </c>
      <c r="E439" s="401">
        <v>3.5666666666666668E-3</v>
      </c>
      <c r="F439" s="65">
        <v>3.7000000000000006E-3</v>
      </c>
      <c r="G439" s="65">
        <v>3.6333333333333339E-3</v>
      </c>
      <c r="H439" s="401">
        <v>3.7333333333333333E-3</v>
      </c>
      <c r="I439" s="401">
        <f t="shared" si="18"/>
        <v>-8.3299999999999999E-2</v>
      </c>
      <c r="J439" s="401">
        <f t="shared" si="19"/>
        <v>-8.3933333333333332E-2</v>
      </c>
      <c r="K439" s="401">
        <f t="shared" si="20"/>
        <v>-5.8533333333333326E-2</v>
      </c>
    </row>
    <row r="440" spans="1:11">
      <c r="A440" s="69">
        <v>22828</v>
      </c>
      <c r="B440" s="420">
        <v>6.5199999999999994E-2</v>
      </c>
      <c r="C440" s="401">
        <v>6.8899999999999989E-2</v>
      </c>
      <c r="D440" s="401">
        <v>3.3999999999999998E-3</v>
      </c>
      <c r="E440" s="401">
        <v>3.6166666666666665E-3</v>
      </c>
      <c r="F440" s="65">
        <v>3.741666666666667E-3</v>
      </c>
      <c r="G440" s="65">
        <v>3.6791666666666665E-3</v>
      </c>
      <c r="H440" s="401">
        <v>3.7499999999999999E-3</v>
      </c>
      <c r="I440" s="401">
        <f t="shared" si="18"/>
        <v>6.1799999999999994E-2</v>
      </c>
      <c r="J440" s="401">
        <f t="shared" si="19"/>
        <v>6.152083333333333E-2</v>
      </c>
      <c r="K440" s="401">
        <f t="shared" si="20"/>
        <v>6.5149999999999986E-2</v>
      </c>
    </row>
    <row r="441" spans="1:11">
      <c r="A441" s="69">
        <v>22859</v>
      </c>
      <c r="B441" s="420">
        <v>2.0799999999999999E-2</v>
      </c>
      <c r="C441" s="401">
        <v>2.7099999999999999E-2</v>
      </c>
      <c r="D441" s="401">
        <v>3.3999999999999998E-3</v>
      </c>
      <c r="E441" s="401">
        <v>3.6249999999999998E-3</v>
      </c>
      <c r="F441" s="65">
        <v>3.741666666666667E-3</v>
      </c>
      <c r="G441" s="65">
        <v>3.6833333333333336E-3</v>
      </c>
      <c r="H441" s="401">
        <v>3.7750000000000001E-3</v>
      </c>
      <c r="I441" s="401">
        <f t="shared" si="18"/>
        <v>1.7399999999999999E-2</v>
      </c>
      <c r="J441" s="401">
        <f t="shared" si="19"/>
        <v>1.7116666666666665E-2</v>
      </c>
      <c r="K441" s="401">
        <f t="shared" si="20"/>
        <v>2.3324999999999999E-2</v>
      </c>
    </row>
    <row r="442" spans="1:11">
      <c r="A442" s="69">
        <v>22890</v>
      </c>
      <c r="B442" s="420">
        <v>-4.65E-2</v>
      </c>
      <c r="C442" s="401">
        <v>-3.3399999999999999E-2</v>
      </c>
      <c r="D442" s="401">
        <v>3.0000000000000001E-3</v>
      </c>
      <c r="E442" s="401">
        <v>3.6000000000000003E-3</v>
      </c>
      <c r="F442" s="65">
        <v>3.7166666666666663E-3</v>
      </c>
      <c r="G442" s="65">
        <v>3.6583333333333333E-3</v>
      </c>
      <c r="H442" s="401">
        <v>3.7583333333333331E-3</v>
      </c>
      <c r="I442" s="401">
        <f t="shared" si="18"/>
        <v>-4.9500000000000002E-2</v>
      </c>
      <c r="J442" s="401">
        <f t="shared" si="19"/>
        <v>-5.0158333333333333E-2</v>
      </c>
      <c r="K442" s="401">
        <f t="shared" si="20"/>
        <v>-3.7158333333333335E-2</v>
      </c>
    </row>
    <row r="443" spans="1:11">
      <c r="A443" s="69">
        <v>22920</v>
      </c>
      <c r="B443" s="420">
        <v>6.4000000000000003E-3</v>
      </c>
      <c r="C443" s="401">
        <v>-1.3999999999999998E-3</v>
      </c>
      <c r="D443" s="401">
        <v>3.5000000000000005E-3</v>
      </c>
      <c r="E443" s="401">
        <v>3.5666666666666668E-3</v>
      </c>
      <c r="F443" s="65">
        <v>3.6749999999999999E-3</v>
      </c>
      <c r="G443" s="65">
        <v>3.6208333333333331E-3</v>
      </c>
      <c r="H443" s="401">
        <v>3.741666666666667E-3</v>
      </c>
      <c r="I443" s="401">
        <f t="shared" si="18"/>
        <v>2.8999999999999998E-3</v>
      </c>
      <c r="J443" s="401">
        <f t="shared" si="19"/>
        <v>2.7791666666666672E-3</v>
      </c>
      <c r="K443" s="401">
        <f t="shared" si="20"/>
        <v>-5.1416666666666668E-3</v>
      </c>
    </row>
    <row r="444" spans="1:11">
      <c r="A444" s="69">
        <v>22951</v>
      </c>
      <c r="B444" s="420">
        <v>0.1086</v>
      </c>
      <c r="C444" s="401">
        <v>7.6800000000000007E-2</v>
      </c>
      <c r="D444" s="401">
        <v>3.0999999999999999E-3</v>
      </c>
      <c r="E444" s="401">
        <v>3.5416666666666669E-3</v>
      </c>
      <c r="F444" s="65">
        <v>3.666666666666667E-3</v>
      </c>
      <c r="G444" s="65">
        <v>3.604166666666667E-3</v>
      </c>
      <c r="H444" s="401">
        <v>3.7083333333333334E-3</v>
      </c>
      <c r="I444" s="401">
        <f t="shared" si="18"/>
        <v>0.1055</v>
      </c>
      <c r="J444" s="401">
        <f t="shared" si="19"/>
        <v>0.10499583333333333</v>
      </c>
      <c r="K444" s="401">
        <f t="shared" si="20"/>
        <v>7.309166666666668E-2</v>
      </c>
    </row>
    <row r="445" spans="1:11">
      <c r="A445" s="69">
        <v>22981</v>
      </c>
      <c r="B445" s="420">
        <v>1.5299999999999999E-2</v>
      </c>
      <c r="C445" s="401">
        <v>3.1199999999999995E-2</v>
      </c>
      <c r="D445" s="401">
        <v>3.2000000000000002E-3</v>
      </c>
      <c r="E445" s="401">
        <v>3.5333333333333332E-3</v>
      </c>
      <c r="F445" s="65">
        <v>3.65E-3</v>
      </c>
      <c r="G445" s="65">
        <v>3.5916666666666662E-3</v>
      </c>
      <c r="H445" s="401">
        <v>3.7000000000000006E-3</v>
      </c>
      <c r="I445" s="401">
        <f t="shared" si="18"/>
        <v>1.21E-2</v>
      </c>
      <c r="J445" s="401">
        <f t="shared" si="19"/>
        <v>1.1708333333333333E-2</v>
      </c>
      <c r="K445" s="401">
        <f t="shared" si="20"/>
        <v>2.7499999999999993E-2</v>
      </c>
    </row>
    <row r="446" spans="1:11">
      <c r="A446" s="69">
        <v>23012</v>
      </c>
      <c r="B446" s="420">
        <v>5.0599999999999999E-2</v>
      </c>
      <c r="C446" s="401">
        <v>5.5800000000000002E-2</v>
      </c>
      <c r="D446" s="401">
        <v>3.2000000000000002E-3</v>
      </c>
      <c r="E446" s="401">
        <v>3.5083333333333334E-3</v>
      </c>
      <c r="F446" s="65">
        <v>3.6416666666666667E-3</v>
      </c>
      <c r="G446" s="65">
        <v>3.5750000000000005E-3</v>
      </c>
      <c r="H446" s="401">
        <v>3.6583333333333329E-3</v>
      </c>
      <c r="I446" s="401">
        <f t="shared" si="18"/>
        <v>4.7399999999999998E-2</v>
      </c>
      <c r="J446" s="401">
        <f t="shared" si="19"/>
        <v>4.7024999999999997E-2</v>
      </c>
      <c r="K446" s="401">
        <f t="shared" si="20"/>
        <v>5.2141666666666669E-2</v>
      </c>
    </row>
    <row r="447" spans="1:11">
      <c r="A447" s="69">
        <v>23043</v>
      </c>
      <c r="B447" s="420">
        <v>-2.3900000000000001E-2</v>
      </c>
      <c r="C447" s="401">
        <v>-2.06E-2</v>
      </c>
      <c r="D447" s="401">
        <v>2.8999999999999998E-3</v>
      </c>
      <c r="E447" s="401">
        <v>3.4916666666666668E-3</v>
      </c>
      <c r="F447" s="65">
        <v>3.6333333333333335E-3</v>
      </c>
      <c r="G447" s="65">
        <v>3.5625000000000001E-3</v>
      </c>
      <c r="H447" s="401">
        <v>3.6416666666666667E-3</v>
      </c>
      <c r="I447" s="401">
        <f t="shared" si="18"/>
        <v>-2.6800000000000001E-2</v>
      </c>
      <c r="J447" s="401">
        <f t="shared" si="19"/>
        <v>-2.7462500000000001E-2</v>
      </c>
      <c r="K447" s="401">
        <f t="shared" si="20"/>
        <v>-2.4241666666666668E-2</v>
      </c>
    </row>
    <row r="448" spans="1:11">
      <c r="A448" s="69">
        <v>23071</v>
      </c>
      <c r="B448" s="420">
        <v>3.6999999999999998E-2</v>
      </c>
      <c r="C448" s="401">
        <v>1.8600000000000002E-2</v>
      </c>
      <c r="D448" s="401">
        <v>3.0999999999999999E-3</v>
      </c>
      <c r="E448" s="401">
        <v>3.4916666666666668E-3</v>
      </c>
      <c r="F448" s="65">
        <v>3.6166666666666665E-3</v>
      </c>
      <c r="G448" s="65">
        <v>3.5541666666666664E-3</v>
      </c>
      <c r="H448" s="401">
        <v>3.6416666666666667E-3</v>
      </c>
      <c r="I448" s="401">
        <f t="shared" si="18"/>
        <v>3.39E-2</v>
      </c>
      <c r="J448" s="401">
        <f t="shared" si="19"/>
        <v>3.3445833333333334E-2</v>
      </c>
      <c r="K448" s="401">
        <f t="shared" si="20"/>
        <v>1.4958333333333336E-2</v>
      </c>
    </row>
    <row r="449" spans="1:11">
      <c r="A449" s="69">
        <v>23102</v>
      </c>
      <c r="B449" s="420">
        <v>0.05</v>
      </c>
      <c r="C449" s="401">
        <v>2.3200000000000002E-2</v>
      </c>
      <c r="D449" s="401">
        <v>3.3999999999999998E-3</v>
      </c>
      <c r="E449" s="401">
        <v>3.5083333333333334E-3</v>
      </c>
      <c r="F449" s="65">
        <v>3.6249999999999998E-3</v>
      </c>
      <c r="G449" s="65">
        <v>3.5666666666666668E-3</v>
      </c>
      <c r="H449" s="401">
        <v>3.6416666666666667E-3</v>
      </c>
      <c r="I449" s="401">
        <f t="shared" si="18"/>
        <v>4.6600000000000003E-2</v>
      </c>
      <c r="J449" s="401">
        <f t="shared" si="19"/>
        <v>4.6433333333333333E-2</v>
      </c>
      <c r="K449" s="401">
        <f t="shared" si="20"/>
        <v>1.9558333333333334E-2</v>
      </c>
    </row>
    <row r="450" spans="1:11">
      <c r="A450" s="69">
        <v>23132</v>
      </c>
      <c r="B450" s="420">
        <v>1.9300000000000001E-2</v>
      </c>
      <c r="C450" s="401">
        <v>7.000000000000001E-3</v>
      </c>
      <c r="D450" s="401">
        <v>3.3E-3</v>
      </c>
      <c r="E450" s="401">
        <v>3.5166666666666662E-3</v>
      </c>
      <c r="F450" s="65">
        <v>3.6333333333333335E-3</v>
      </c>
      <c r="G450" s="65">
        <v>3.5750000000000001E-3</v>
      </c>
      <c r="H450" s="401">
        <v>3.6416666666666667E-3</v>
      </c>
      <c r="I450" s="401">
        <f t="shared" si="18"/>
        <v>1.6E-2</v>
      </c>
      <c r="J450" s="401">
        <f t="shared" si="19"/>
        <v>1.5725000000000003E-2</v>
      </c>
      <c r="K450" s="401">
        <f t="shared" si="20"/>
        <v>3.3583333333333343E-3</v>
      </c>
    </row>
    <row r="451" spans="1:11">
      <c r="A451" s="69">
        <v>23163</v>
      </c>
      <c r="B451" s="420">
        <v>-1.8800000000000001E-2</v>
      </c>
      <c r="C451" s="401">
        <v>-1.2299999999999998E-2</v>
      </c>
      <c r="D451" s="401">
        <v>3.0000000000000001E-3</v>
      </c>
      <c r="E451" s="401">
        <v>3.5250000000000004E-3</v>
      </c>
      <c r="F451" s="65">
        <v>3.6333333333333335E-3</v>
      </c>
      <c r="G451" s="65">
        <v>3.5791666666666667E-3</v>
      </c>
      <c r="H451" s="401">
        <v>3.6416666666666667E-3</v>
      </c>
      <c r="I451" s="401">
        <f t="shared" ref="I451:I514" si="21">B451-D451</f>
        <v>-2.18E-2</v>
      </c>
      <c r="J451" s="401">
        <f t="shared" si="19"/>
        <v>-2.2379166666666669E-2</v>
      </c>
      <c r="K451" s="401">
        <f t="shared" si="20"/>
        <v>-1.5941666666666666E-2</v>
      </c>
    </row>
    <row r="452" spans="1:11">
      <c r="A452" s="69">
        <v>23193</v>
      </c>
      <c r="B452" s="420">
        <v>-2.2000000000000001E-3</v>
      </c>
      <c r="C452" s="401">
        <v>1.23E-2</v>
      </c>
      <c r="D452" s="401">
        <v>3.5999999999999999E-3</v>
      </c>
      <c r="E452" s="401">
        <v>3.5499999999999998E-3</v>
      </c>
      <c r="F452" s="65">
        <v>3.6583333333333329E-3</v>
      </c>
      <c r="G452" s="65">
        <v>3.6041666666666661E-3</v>
      </c>
      <c r="H452" s="401">
        <v>3.6583333333333329E-3</v>
      </c>
      <c r="I452" s="401">
        <f t="shared" si="21"/>
        <v>-5.7999999999999996E-3</v>
      </c>
      <c r="J452" s="401">
        <f t="shared" si="19"/>
        <v>-5.8041666666666658E-3</v>
      </c>
      <c r="K452" s="401">
        <f t="shared" si="20"/>
        <v>8.6416666666666673E-3</v>
      </c>
    </row>
    <row r="453" spans="1:11">
      <c r="A453" s="69">
        <v>23224</v>
      </c>
      <c r="B453" s="420">
        <v>5.3499999999999999E-2</v>
      </c>
      <c r="C453" s="401">
        <v>4.2500000000000003E-2</v>
      </c>
      <c r="D453" s="401">
        <v>3.3E-3</v>
      </c>
      <c r="E453" s="401">
        <v>3.5750000000000001E-3</v>
      </c>
      <c r="F453" s="65">
        <v>3.666666666666667E-3</v>
      </c>
      <c r="G453" s="65">
        <v>3.6208333333333331E-3</v>
      </c>
      <c r="H453" s="401">
        <v>3.65E-3</v>
      </c>
      <c r="I453" s="401">
        <f t="shared" si="21"/>
        <v>5.0200000000000002E-2</v>
      </c>
      <c r="J453" s="401">
        <f t="shared" si="19"/>
        <v>4.9879166666666669E-2</v>
      </c>
      <c r="K453" s="401">
        <f t="shared" si="20"/>
        <v>3.8850000000000003E-2</v>
      </c>
    </row>
    <row r="454" spans="1:11">
      <c r="A454" s="69">
        <v>23255</v>
      </c>
      <c r="B454" s="420">
        <v>-9.7000000000000003E-3</v>
      </c>
      <c r="C454" s="401">
        <v>-2.58E-2</v>
      </c>
      <c r="D454" s="401">
        <v>3.3999999999999998E-3</v>
      </c>
      <c r="E454" s="401">
        <v>3.5916666666666662E-3</v>
      </c>
      <c r="F454" s="65">
        <v>3.6749999999999999E-3</v>
      </c>
      <c r="G454" s="65">
        <v>3.633333333333333E-3</v>
      </c>
      <c r="H454" s="401">
        <v>3.666666666666667E-3</v>
      </c>
      <c r="I454" s="401">
        <f t="shared" si="21"/>
        <v>-1.3100000000000001E-2</v>
      </c>
      <c r="J454" s="401">
        <f t="shared" si="19"/>
        <v>-1.3333333333333332E-2</v>
      </c>
      <c r="K454" s="401">
        <f t="shared" si="20"/>
        <v>-2.9466666666666669E-2</v>
      </c>
    </row>
    <row r="455" spans="1:11">
      <c r="A455" s="69">
        <v>23285</v>
      </c>
      <c r="B455" s="420">
        <v>3.39E-2</v>
      </c>
      <c r="C455" s="401">
        <v>-3.3E-3</v>
      </c>
      <c r="D455" s="401">
        <v>3.3999999999999998E-3</v>
      </c>
      <c r="E455" s="401">
        <v>3.6000000000000003E-3</v>
      </c>
      <c r="F455" s="65">
        <v>3.6916666666666664E-3</v>
      </c>
      <c r="G455" s="65">
        <v>3.6458333333333338E-3</v>
      </c>
      <c r="H455" s="401">
        <v>3.6749999999999999E-3</v>
      </c>
      <c r="I455" s="401">
        <f t="shared" si="21"/>
        <v>3.0499999999999999E-2</v>
      </c>
      <c r="J455" s="401">
        <f t="shared" si="19"/>
        <v>3.0254166666666665E-2</v>
      </c>
      <c r="K455" s="401">
        <f t="shared" si="20"/>
        <v>-6.9750000000000003E-3</v>
      </c>
    </row>
    <row r="456" spans="1:11">
      <c r="A456" s="69">
        <v>23316</v>
      </c>
      <c r="B456" s="420">
        <v>-4.5999999999999999E-3</v>
      </c>
      <c r="C456" s="401">
        <v>-8.199999999999999E-3</v>
      </c>
      <c r="D456" s="401">
        <v>3.2000000000000002E-3</v>
      </c>
      <c r="E456" s="401">
        <v>3.6083333333333332E-3</v>
      </c>
      <c r="F456" s="65">
        <v>3.7000000000000006E-3</v>
      </c>
      <c r="G456" s="65">
        <v>3.6541666666666671E-3</v>
      </c>
      <c r="H456" s="401">
        <v>3.6833333333333336E-3</v>
      </c>
      <c r="I456" s="401">
        <f t="shared" si="21"/>
        <v>-7.7999999999999996E-3</v>
      </c>
      <c r="J456" s="401">
        <f t="shared" si="19"/>
        <v>-8.2541666666666666E-3</v>
      </c>
      <c r="K456" s="401">
        <f t="shared" si="20"/>
        <v>-1.1883333333333333E-2</v>
      </c>
    </row>
    <row r="457" spans="1:11">
      <c r="A457" s="69">
        <v>23346</v>
      </c>
      <c r="B457" s="420">
        <v>2.6200000000000001E-2</v>
      </c>
      <c r="C457" s="401">
        <v>3.1699999999999999E-2</v>
      </c>
      <c r="D457" s="401">
        <v>3.5999999999999999E-3</v>
      </c>
      <c r="E457" s="401">
        <v>3.6249999999999998E-3</v>
      </c>
      <c r="F457" s="65">
        <v>3.7166666666666663E-3</v>
      </c>
      <c r="G457" s="65">
        <v>3.6708333333333332E-3</v>
      </c>
      <c r="H457" s="401">
        <v>3.7166666666666663E-3</v>
      </c>
      <c r="I457" s="401">
        <f t="shared" si="21"/>
        <v>2.2600000000000002E-2</v>
      </c>
      <c r="J457" s="401">
        <f t="shared" si="19"/>
        <v>2.252916666666667E-2</v>
      </c>
      <c r="K457" s="401">
        <f t="shared" si="20"/>
        <v>2.7983333333333332E-2</v>
      </c>
    </row>
    <row r="458" spans="1:11">
      <c r="A458" s="69">
        <v>23377</v>
      </c>
      <c r="B458" s="420">
        <v>2.8299999999999999E-2</v>
      </c>
      <c r="C458" s="401">
        <v>1.2699999999999999E-2</v>
      </c>
      <c r="D458" s="401">
        <v>3.5000000000000005E-3</v>
      </c>
      <c r="E458" s="401">
        <v>3.6416666666666667E-3</v>
      </c>
      <c r="F458" s="65">
        <v>3.741666666666667E-3</v>
      </c>
      <c r="G458" s="65">
        <v>3.6916666666666669E-3</v>
      </c>
      <c r="H458" s="401">
        <v>3.741666666666667E-3</v>
      </c>
      <c r="I458" s="401">
        <f t="shared" si="21"/>
        <v>2.4799999999999999E-2</v>
      </c>
      <c r="J458" s="401">
        <f t="shared" si="19"/>
        <v>2.4608333333333333E-2</v>
      </c>
      <c r="K458" s="401">
        <f t="shared" si="20"/>
        <v>8.958333333333332E-3</v>
      </c>
    </row>
    <row r="459" spans="1:11">
      <c r="A459" s="69">
        <v>23408</v>
      </c>
      <c r="B459" s="420">
        <v>1.47E-2</v>
      </c>
      <c r="C459" s="401">
        <v>3.2000000000000002E-3</v>
      </c>
      <c r="D459" s="401">
        <v>3.2000000000000002E-3</v>
      </c>
      <c r="E459" s="401">
        <v>3.6333333333333335E-3</v>
      </c>
      <c r="F459" s="65">
        <v>3.7166666666666663E-3</v>
      </c>
      <c r="G459" s="65">
        <v>3.6749999999999999E-3</v>
      </c>
      <c r="H459" s="401">
        <v>3.7499999999999999E-3</v>
      </c>
      <c r="I459" s="401">
        <f t="shared" si="21"/>
        <v>1.15E-2</v>
      </c>
      <c r="J459" s="401">
        <f t="shared" si="19"/>
        <v>1.1025E-2</v>
      </c>
      <c r="K459" s="401">
        <f t="shared" si="20"/>
        <v>-5.4999999999999971E-4</v>
      </c>
    </row>
    <row r="460" spans="1:11">
      <c r="A460" s="69">
        <v>23437</v>
      </c>
      <c r="B460" s="420">
        <v>1.6500000000000001E-2</v>
      </c>
      <c r="C460" s="401">
        <v>-3.5000000000000005E-3</v>
      </c>
      <c r="D460" s="401">
        <v>3.7000000000000002E-3</v>
      </c>
      <c r="E460" s="401">
        <v>3.65E-3</v>
      </c>
      <c r="F460" s="65">
        <v>3.725E-3</v>
      </c>
      <c r="G460" s="65">
        <v>3.6875000000000002E-3</v>
      </c>
      <c r="H460" s="401">
        <v>3.7583333333333331E-3</v>
      </c>
      <c r="I460" s="401">
        <f t="shared" si="21"/>
        <v>1.2800000000000001E-2</v>
      </c>
      <c r="J460" s="401">
        <f t="shared" si="19"/>
        <v>1.2812500000000001E-2</v>
      </c>
      <c r="K460" s="401">
        <f t="shared" si="20"/>
        <v>-7.2583333333333337E-3</v>
      </c>
    </row>
    <row r="461" spans="1:11">
      <c r="A461" s="69">
        <v>23468</v>
      </c>
      <c r="B461" s="420">
        <v>7.4999999999999997E-3</v>
      </c>
      <c r="C461" s="401">
        <v>6.6999999999999994E-3</v>
      </c>
      <c r="D461" s="401">
        <v>3.5000000000000005E-3</v>
      </c>
      <c r="E461" s="401">
        <v>3.666666666666667E-3</v>
      </c>
      <c r="F461" s="65">
        <v>3.741666666666667E-3</v>
      </c>
      <c r="G461" s="65">
        <v>3.7041666666666672E-3</v>
      </c>
      <c r="H461" s="401">
        <v>3.7666666666666664E-3</v>
      </c>
      <c r="I461" s="401">
        <f t="shared" si="21"/>
        <v>3.9999999999999992E-3</v>
      </c>
      <c r="J461" s="401">
        <f t="shared" si="19"/>
        <v>3.7958333333333325E-3</v>
      </c>
      <c r="K461" s="401">
        <f t="shared" si="20"/>
        <v>2.9333333333333329E-3</v>
      </c>
    </row>
    <row r="462" spans="1:11">
      <c r="A462" s="69">
        <v>23498</v>
      </c>
      <c r="B462" s="420">
        <v>1.6199999999999999E-2</v>
      </c>
      <c r="C462" s="401">
        <v>3.2000000000000002E-3</v>
      </c>
      <c r="D462" s="401">
        <v>3.2000000000000002E-3</v>
      </c>
      <c r="E462" s="401">
        <v>3.6749999999999999E-3</v>
      </c>
      <c r="F462" s="65">
        <v>3.7499999999999999E-3</v>
      </c>
      <c r="G462" s="65">
        <v>3.7124999999999997E-3</v>
      </c>
      <c r="H462" s="401">
        <v>3.7750000000000001E-3</v>
      </c>
      <c r="I462" s="401">
        <f t="shared" si="21"/>
        <v>1.2999999999999999E-2</v>
      </c>
      <c r="J462" s="401">
        <f t="shared" si="19"/>
        <v>1.2487499999999999E-2</v>
      </c>
      <c r="K462" s="401">
        <f t="shared" si="20"/>
        <v>-5.7499999999999999E-4</v>
      </c>
    </row>
    <row r="463" spans="1:11">
      <c r="A463" s="69">
        <v>23529</v>
      </c>
      <c r="B463" s="420">
        <v>1.78E-2</v>
      </c>
      <c r="C463" s="401">
        <v>2.3399999999999997E-2</v>
      </c>
      <c r="D463" s="401">
        <v>3.8E-3</v>
      </c>
      <c r="E463" s="401">
        <v>3.6749999999999999E-3</v>
      </c>
      <c r="F463" s="65">
        <v>3.7583333333333331E-3</v>
      </c>
      <c r="G463" s="65">
        <v>3.7166666666666663E-3</v>
      </c>
      <c r="H463" s="401">
        <v>3.7916666666666667E-3</v>
      </c>
      <c r="I463" s="401">
        <f t="shared" si="21"/>
        <v>1.4E-2</v>
      </c>
      <c r="J463" s="401">
        <f t="shared" si="19"/>
        <v>1.4083333333333333E-2</v>
      </c>
      <c r="K463" s="401">
        <f t="shared" si="20"/>
        <v>1.9608333333333332E-2</v>
      </c>
    </row>
    <row r="464" spans="1:11">
      <c r="A464" s="69">
        <v>23559</v>
      </c>
      <c r="B464" s="420">
        <v>1.95E-2</v>
      </c>
      <c r="C464" s="401">
        <v>4.7100000000000003E-2</v>
      </c>
      <c r="D464" s="401">
        <v>3.5000000000000005E-3</v>
      </c>
      <c r="E464" s="401">
        <v>3.666666666666667E-3</v>
      </c>
      <c r="F464" s="65">
        <v>3.7499999999999999E-3</v>
      </c>
      <c r="G464" s="65">
        <v>3.7083333333333334E-3</v>
      </c>
      <c r="H464" s="401">
        <v>3.7833333333333334E-3</v>
      </c>
      <c r="I464" s="401">
        <f t="shared" si="21"/>
        <v>1.6E-2</v>
      </c>
      <c r="J464" s="401">
        <f t="shared" si="19"/>
        <v>1.5791666666666666E-2</v>
      </c>
      <c r="K464" s="401">
        <f t="shared" si="20"/>
        <v>4.331666666666667E-2</v>
      </c>
    </row>
    <row r="465" spans="1:11">
      <c r="A465" s="69">
        <v>23590</v>
      </c>
      <c r="B465" s="420">
        <v>-1.18E-2</v>
      </c>
      <c r="C465" s="401">
        <v>3.1000000000000003E-3</v>
      </c>
      <c r="D465" s="401">
        <v>3.5000000000000005E-3</v>
      </c>
      <c r="E465" s="401">
        <v>3.6749999999999999E-3</v>
      </c>
      <c r="F465" s="65">
        <v>3.741666666666667E-3</v>
      </c>
      <c r="G465" s="65">
        <v>3.7083333333333334E-3</v>
      </c>
      <c r="H465" s="401">
        <v>3.7833333333333334E-3</v>
      </c>
      <c r="I465" s="401">
        <f t="shared" si="21"/>
        <v>-1.5300000000000001E-2</v>
      </c>
      <c r="J465" s="401">
        <f t="shared" si="19"/>
        <v>-1.5508333333333332E-2</v>
      </c>
      <c r="K465" s="401">
        <f t="shared" si="20"/>
        <v>-6.833333333333331E-4</v>
      </c>
    </row>
    <row r="466" spans="1:11">
      <c r="A466" s="69">
        <v>23621</v>
      </c>
      <c r="B466" s="420">
        <v>3.0099999999999998E-2</v>
      </c>
      <c r="C466" s="401">
        <v>1.7000000000000001E-2</v>
      </c>
      <c r="D466" s="401">
        <v>3.3999999999999998E-3</v>
      </c>
      <c r="E466" s="401">
        <v>3.6833333333333336E-3</v>
      </c>
      <c r="F466" s="65">
        <v>3.7333333333333333E-3</v>
      </c>
      <c r="G466" s="65">
        <v>3.7083333333333334E-3</v>
      </c>
      <c r="H466" s="401">
        <v>3.7750000000000001E-3</v>
      </c>
      <c r="I466" s="401">
        <f t="shared" si="21"/>
        <v>2.6699999999999998E-2</v>
      </c>
      <c r="J466" s="401">
        <f t="shared" si="19"/>
        <v>2.6391666666666664E-2</v>
      </c>
      <c r="K466" s="401">
        <f t="shared" si="20"/>
        <v>1.3225000000000001E-2</v>
      </c>
    </row>
    <row r="467" spans="1:11">
      <c r="A467" s="69">
        <v>23651</v>
      </c>
      <c r="B467" s="420">
        <v>9.5999999999999992E-3</v>
      </c>
      <c r="C467" s="401">
        <v>1.6500000000000001E-2</v>
      </c>
      <c r="D467" s="401">
        <v>3.3999999999999998E-3</v>
      </c>
      <c r="E467" s="401">
        <v>3.6833333333333336E-3</v>
      </c>
      <c r="F467" s="65">
        <v>3.741666666666667E-3</v>
      </c>
      <c r="G467" s="65">
        <v>3.7125000000000001E-3</v>
      </c>
      <c r="H467" s="401">
        <v>3.7583333333333331E-3</v>
      </c>
      <c r="I467" s="401">
        <f t="shared" si="21"/>
        <v>6.1999999999999989E-3</v>
      </c>
      <c r="J467" s="401">
        <f t="shared" si="19"/>
        <v>5.8874999999999986E-3</v>
      </c>
      <c r="K467" s="401">
        <f t="shared" si="20"/>
        <v>1.2741666666666669E-2</v>
      </c>
    </row>
    <row r="468" spans="1:11">
      <c r="A468" s="69">
        <v>23682</v>
      </c>
      <c r="B468" s="420">
        <v>5.0000000000000001E-4</v>
      </c>
      <c r="C468" s="401">
        <v>1.14E-2</v>
      </c>
      <c r="D468" s="401">
        <v>3.5000000000000005E-3</v>
      </c>
      <c r="E468" s="401">
        <v>3.6916666666666664E-3</v>
      </c>
      <c r="F468" s="65">
        <v>3.741666666666667E-3</v>
      </c>
      <c r="G468" s="65">
        <v>3.7166666666666672E-3</v>
      </c>
      <c r="H468" s="401">
        <v>3.7750000000000001E-3</v>
      </c>
      <c r="I468" s="401">
        <f t="shared" si="21"/>
        <v>-3.0000000000000005E-3</v>
      </c>
      <c r="J468" s="401">
        <f t="shared" si="19"/>
        <v>-3.2166666666666672E-3</v>
      </c>
      <c r="K468" s="401">
        <f t="shared" si="20"/>
        <v>7.6249999999999998E-3</v>
      </c>
    </row>
    <row r="469" spans="1:11">
      <c r="A469" s="69">
        <v>23712</v>
      </c>
      <c r="B469" s="420">
        <v>5.5999999999999999E-3</v>
      </c>
      <c r="C469" s="401">
        <v>8.6E-3</v>
      </c>
      <c r="D469" s="401">
        <v>3.5000000000000005E-3</v>
      </c>
      <c r="E469" s="401">
        <v>3.7000000000000006E-3</v>
      </c>
      <c r="F469" s="65">
        <v>3.7499999999999999E-3</v>
      </c>
      <c r="G469" s="65">
        <v>3.7250000000000004E-3</v>
      </c>
      <c r="H469" s="401">
        <v>3.7833333333333334E-3</v>
      </c>
      <c r="I469" s="401">
        <f t="shared" si="21"/>
        <v>2.0999999999999994E-3</v>
      </c>
      <c r="J469" s="401">
        <f t="shared" si="19"/>
        <v>1.8749999999999995E-3</v>
      </c>
      <c r="K469" s="401">
        <f t="shared" si="20"/>
        <v>4.816666666666667E-3</v>
      </c>
    </row>
    <row r="470" spans="1:11">
      <c r="A470" s="69">
        <v>23743</v>
      </c>
      <c r="B470" s="420">
        <v>3.4500000000000003E-2</v>
      </c>
      <c r="C470" s="401">
        <v>3.7100000000000001E-2</v>
      </c>
      <c r="D470" s="401">
        <v>3.3E-3</v>
      </c>
      <c r="E470" s="401">
        <v>3.6916666666666664E-3</v>
      </c>
      <c r="F470" s="65">
        <v>3.7333333333333333E-3</v>
      </c>
      <c r="G470" s="65">
        <v>3.7124999999999997E-3</v>
      </c>
      <c r="H470" s="401">
        <v>3.7750000000000001E-3</v>
      </c>
      <c r="I470" s="401">
        <f t="shared" si="21"/>
        <v>3.1200000000000002E-2</v>
      </c>
      <c r="J470" s="401">
        <f t="shared" si="19"/>
        <v>3.0787500000000002E-2</v>
      </c>
      <c r="K470" s="401">
        <f t="shared" si="20"/>
        <v>3.3325E-2</v>
      </c>
    </row>
    <row r="471" spans="1:11">
      <c r="A471" s="69">
        <v>23774</v>
      </c>
      <c r="B471" s="420">
        <v>3.0999999999999999E-3</v>
      </c>
      <c r="C471" s="401">
        <v>8.9999999999999998E-4</v>
      </c>
      <c r="D471" s="401">
        <v>3.2000000000000002E-3</v>
      </c>
      <c r="E471" s="401">
        <v>3.6749999999999999E-3</v>
      </c>
      <c r="F471" s="65">
        <v>3.7166666666666663E-3</v>
      </c>
      <c r="G471" s="65">
        <v>3.6958333333333331E-3</v>
      </c>
      <c r="H471" s="401">
        <v>3.7583333333333331E-3</v>
      </c>
      <c r="I471" s="401">
        <f t="shared" si="21"/>
        <v>-1.0000000000000026E-4</v>
      </c>
      <c r="J471" s="401">
        <f t="shared" si="19"/>
        <v>-5.958333333333332E-4</v>
      </c>
      <c r="K471" s="401">
        <f t="shared" si="20"/>
        <v>-2.8583333333333334E-3</v>
      </c>
    </row>
    <row r="472" spans="1:11">
      <c r="A472" s="69">
        <v>23802</v>
      </c>
      <c r="B472" s="420">
        <v>-1.3299999999999999E-2</v>
      </c>
      <c r="C472" s="401">
        <v>6.9999999999999988E-4</v>
      </c>
      <c r="D472" s="401">
        <v>3.8E-3</v>
      </c>
      <c r="E472" s="401">
        <v>3.6833333333333336E-3</v>
      </c>
      <c r="F472" s="65">
        <v>3.7333333333333333E-3</v>
      </c>
      <c r="G472" s="65">
        <v>3.7083333333333334E-3</v>
      </c>
      <c r="H472" s="401">
        <v>3.7499999999999999E-3</v>
      </c>
      <c r="I472" s="401">
        <f t="shared" si="21"/>
        <v>-1.7100000000000001E-2</v>
      </c>
      <c r="J472" s="401">
        <f t="shared" si="19"/>
        <v>-1.7008333333333334E-2</v>
      </c>
      <c r="K472" s="401">
        <f t="shared" si="20"/>
        <v>-3.0499999999999998E-3</v>
      </c>
    </row>
    <row r="473" spans="1:11">
      <c r="A473" s="69">
        <v>23833</v>
      </c>
      <c r="B473" s="420">
        <v>3.56E-2</v>
      </c>
      <c r="C473" s="401">
        <v>1.09E-2</v>
      </c>
      <c r="D473" s="401">
        <v>3.3E-3</v>
      </c>
      <c r="E473" s="401">
        <v>3.6916666666666664E-3</v>
      </c>
      <c r="F473" s="65">
        <v>3.7333333333333333E-3</v>
      </c>
      <c r="G473" s="65">
        <v>3.7124999999999997E-3</v>
      </c>
      <c r="H473" s="401">
        <v>3.741666666666667E-3</v>
      </c>
      <c r="I473" s="401">
        <f t="shared" si="21"/>
        <v>3.2300000000000002E-2</v>
      </c>
      <c r="J473" s="401">
        <f t="shared" si="19"/>
        <v>3.1887499999999999E-2</v>
      </c>
      <c r="K473" s="401">
        <f t="shared" si="20"/>
        <v>7.1583333333333325E-3</v>
      </c>
    </row>
    <row r="474" spans="1:11">
      <c r="A474" s="69">
        <v>23863</v>
      </c>
      <c r="B474" s="420">
        <v>-3.0000000000000001E-3</v>
      </c>
      <c r="C474" s="401">
        <v>-8.3999999999999995E-3</v>
      </c>
      <c r="D474" s="401">
        <v>3.3E-3</v>
      </c>
      <c r="E474" s="401">
        <v>3.7000000000000006E-3</v>
      </c>
      <c r="F474" s="65">
        <v>3.741666666666667E-3</v>
      </c>
      <c r="G474" s="65">
        <v>3.7208333333333338E-3</v>
      </c>
      <c r="H474" s="401">
        <v>3.7499999999999999E-3</v>
      </c>
      <c r="I474" s="401">
        <f t="shared" si="21"/>
        <v>-6.3E-3</v>
      </c>
      <c r="J474" s="401">
        <f t="shared" ref="J474:J537" si="22">B474-G474</f>
        <v>-6.7208333333333339E-3</v>
      </c>
      <c r="K474" s="401">
        <f t="shared" ref="K474:K537" si="23">$C474-H474</f>
        <v>-1.2149999999999999E-2</v>
      </c>
    </row>
    <row r="475" spans="1:11">
      <c r="A475" s="69">
        <v>23894</v>
      </c>
      <c r="B475" s="420">
        <v>-4.7300000000000002E-2</v>
      </c>
      <c r="C475" s="401">
        <v>-3.4000000000000002E-2</v>
      </c>
      <c r="D475" s="401">
        <v>3.8E-3</v>
      </c>
      <c r="E475" s="401">
        <v>3.7166666666666663E-3</v>
      </c>
      <c r="F475" s="65">
        <v>3.7666666666666664E-3</v>
      </c>
      <c r="G475" s="65">
        <v>3.7416666666666666E-3</v>
      </c>
      <c r="H475" s="401">
        <v>3.7666666666666664E-3</v>
      </c>
      <c r="I475" s="401">
        <f t="shared" si="21"/>
        <v>-5.11E-2</v>
      </c>
      <c r="J475" s="401">
        <f t="shared" si="22"/>
        <v>-5.1041666666666666E-2</v>
      </c>
      <c r="K475" s="401">
        <f t="shared" si="23"/>
        <v>-3.7766666666666671E-2</v>
      </c>
    </row>
    <row r="476" spans="1:11">
      <c r="A476" s="69">
        <v>23924</v>
      </c>
      <c r="B476" s="420">
        <v>1.47E-2</v>
      </c>
      <c r="C476" s="401">
        <v>1.0500000000000001E-2</v>
      </c>
      <c r="D476" s="401">
        <v>3.3999999999999998E-3</v>
      </c>
      <c r="E476" s="401">
        <v>3.7333333333333333E-3</v>
      </c>
      <c r="F476" s="65">
        <v>3.7999999999999996E-3</v>
      </c>
      <c r="G476" s="65">
        <v>3.7666666666666664E-3</v>
      </c>
      <c r="H476" s="401">
        <v>3.7833333333333334E-3</v>
      </c>
      <c r="I476" s="401">
        <f t="shared" si="21"/>
        <v>1.1299999999999999E-2</v>
      </c>
      <c r="J476" s="401">
        <f t="shared" si="22"/>
        <v>1.0933333333333333E-2</v>
      </c>
      <c r="K476" s="401">
        <f t="shared" si="23"/>
        <v>6.7166666666666677E-3</v>
      </c>
    </row>
    <row r="477" spans="1:11">
      <c r="A477" s="69">
        <v>23955</v>
      </c>
      <c r="B477" s="420">
        <v>2.7199999999999998E-2</v>
      </c>
      <c r="C477" s="401">
        <v>9.7000000000000003E-3</v>
      </c>
      <c r="D477" s="401">
        <v>3.7000000000000002E-3</v>
      </c>
      <c r="E477" s="401">
        <v>3.741666666666667E-3</v>
      </c>
      <c r="F477" s="65">
        <v>3.8250000000000003E-3</v>
      </c>
      <c r="G477" s="65">
        <v>3.7833333333333334E-3</v>
      </c>
      <c r="H477" s="401">
        <v>3.8166666666666666E-3</v>
      </c>
      <c r="I477" s="401">
        <f t="shared" si="21"/>
        <v>2.35E-2</v>
      </c>
      <c r="J477" s="401">
        <f t="shared" si="22"/>
        <v>2.3416666666666665E-2</v>
      </c>
      <c r="K477" s="401">
        <f t="shared" si="23"/>
        <v>5.8833333333333342E-3</v>
      </c>
    </row>
    <row r="478" spans="1:11">
      <c r="A478" s="69">
        <v>23986</v>
      </c>
      <c r="B478" s="420">
        <v>3.3399999999999999E-2</v>
      </c>
      <c r="C478" s="401">
        <v>1.9400000000000001E-2</v>
      </c>
      <c r="D478" s="401">
        <v>3.5000000000000005E-3</v>
      </c>
      <c r="E478" s="401">
        <v>3.7666666666666664E-3</v>
      </c>
      <c r="F478" s="65">
        <v>3.858333333333333E-3</v>
      </c>
      <c r="G478" s="65">
        <v>3.8124999999999999E-3</v>
      </c>
      <c r="H478" s="401">
        <v>3.858333333333333E-3</v>
      </c>
      <c r="I478" s="401">
        <f t="shared" si="21"/>
        <v>2.9899999999999999E-2</v>
      </c>
      <c r="J478" s="401">
        <f t="shared" si="22"/>
        <v>2.9587499999999999E-2</v>
      </c>
      <c r="K478" s="401">
        <f t="shared" si="23"/>
        <v>1.5541666666666667E-2</v>
      </c>
    </row>
    <row r="479" spans="1:11">
      <c r="A479" s="69">
        <v>24016</v>
      </c>
      <c r="B479" s="420">
        <v>2.8899999999999999E-2</v>
      </c>
      <c r="C479" s="401">
        <v>1.2900000000000002E-2</v>
      </c>
      <c r="D479" s="401">
        <v>3.3999999999999998E-3</v>
      </c>
      <c r="E479" s="401">
        <v>3.7999999999999996E-3</v>
      </c>
      <c r="F479" s="65">
        <v>3.8833333333333337E-3</v>
      </c>
      <c r="G479" s="65">
        <v>3.8416666666666664E-3</v>
      </c>
      <c r="H479" s="401">
        <v>3.8833333333333337E-3</v>
      </c>
      <c r="I479" s="401">
        <f t="shared" si="21"/>
        <v>2.5499999999999998E-2</v>
      </c>
      <c r="J479" s="401">
        <f t="shared" si="22"/>
        <v>2.5058333333333332E-2</v>
      </c>
      <c r="K479" s="401">
        <f t="shared" si="23"/>
        <v>9.0166666666666676E-3</v>
      </c>
    </row>
    <row r="480" spans="1:11">
      <c r="A480" s="69">
        <v>24047</v>
      </c>
      <c r="B480" s="420">
        <v>-3.0999999999999999E-3</v>
      </c>
      <c r="C480" s="401">
        <v>-1.1599999999999999E-2</v>
      </c>
      <c r="D480" s="401">
        <v>3.7000000000000002E-3</v>
      </c>
      <c r="E480" s="401">
        <v>3.8333333333333331E-3</v>
      </c>
      <c r="F480" s="65">
        <v>3.908333333333334E-3</v>
      </c>
      <c r="G480" s="65">
        <v>3.8708333333333333E-3</v>
      </c>
      <c r="H480" s="401">
        <v>3.9250000000000005E-3</v>
      </c>
      <c r="I480" s="401">
        <f t="shared" si="21"/>
        <v>-6.8000000000000005E-3</v>
      </c>
      <c r="J480" s="401">
        <f t="shared" si="22"/>
        <v>-6.9708333333333332E-3</v>
      </c>
      <c r="K480" s="401">
        <f t="shared" si="23"/>
        <v>-1.5525000000000001E-2</v>
      </c>
    </row>
    <row r="481" spans="1:11">
      <c r="A481" s="69">
        <v>24077</v>
      </c>
      <c r="B481" s="420">
        <v>1.06E-2</v>
      </c>
      <c r="C481" s="401">
        <v>-7.9999999999999993E-4</v>
      </c>
      <c r="D481" s="401">
        <v>3.7000000000000002E-3</v>
      </c>
      <c r="E481" s="401">
        <v>3.8999999999999994E-3</v>
      </c>
      <c r="F481" s="65">
        <v>4.0000000000000001E-3</v>
      </c>
      <c r="G481" s="65">
        <v>3.9499999999999995E-3</v>
      </c>
      <c r="H481" s="401">
        <v>4.0249999999999999E-3</v>
      </c>
      <c r="I481" s="401">
        <f t="shared" si="21"/>
        <v>6.8999999999999999E-3</v>
      </c>
      <c r="J481" s="401">
        <f t="shared" si="22"/>
        <v>6.6500000000000005E-3</v>
      </c>
      <c r="K481" s="401">
        <f t="shared" si="23"/>
        <v>-4.8249999999999994E-3</v>
      </c>
    </row>
    <row r="482" spans="1:11">
      <c r="A482" s="69">
        <v>24108</v>
      </c>
      <c r="B482" s="420">
        <v>6.1999999999999998E-3</v>
      </c>
      <c r="C482" s="401">
        <v>-2.9699999999999997E-2</v>
      </c>
      <c r="D482" s="401">
        <v>3.8E-3</v>
      </c>
      <c r="E482" s="401">
        <v>3.9500000000000004E-3</v>
      </c>
      <c r="F482" s="65">
        <v>4.0249999999999999E-3</v>
      </c>
      <c r="G482" s="65">
        <v>3.9875000000000006E-3</v>
      </c>
      <c r="H482" s="401">
        <v>4.0500000000000006E-3</v>
      </c>
      <c r="I482" s="401">
        <f t="shared" si="21"/>
        <v>2.3999999999999998E-3</v>
      </c>
      <c r="J482" s="401">
        <f t="shared" si="22"/>
        <v>2.2124999999999992E-3</v>
      </c>
      <c r="K482" s="401">
        <f t="shared" si="23"/>
        <v>-3.3749999999999995E-2</v>
      </c>
    </row>
    <row r="483" spans="1:11">
      <c r="A483" s="69">
        <v>24139</v>
      </c>
      <c r="B483" s="420">
        <v>-1.3100000000000001E-2</v>
      </c>
      <c r="C483" s="401">
        <v>-4.1399999999999999E-2</v>
      </c>
      <c r="D483" s="401">
        <v>3.3999999999999998E-3</v>
      </c>
      <c r="E483" s="401">
        <v>3.9833333333333335E-3</v>
      </c>
      <c r="F483" s="65">
        <v>4.0833333333333338E-3</v>
      </c>
      <c r="G483" s="65">
        <v>4.0333333333333341E-3</v>
      </c>
      <c r="H483" s="401">
        <v>4.0999999999999995E-3</v>
      </c>
      <c r="I483" s="401">
        <f t="shared" si="21"/>
        <v>-1.6500000000000001E-2</v>
      </c>
      <c r="J483" s="401">
        <f t="shared" si="22"/>
        <v>-1.7133333333333334E-2</v>
      </c>
      <c r="K483" s="401">
        <f t="shared" si="23"/>
        <v>-4.5499999999999999E-2</v>
      </c>
    </row>
    <row r="484" spans="1:11">
      <c r="A484" s="69">
        <v>24167</v>
      </c>
      <c r="B484" s="420">
        <v>-2.0500000000000001E-2</v>
      </c>
      <c r="C484" s="401">
        <v>-4.5000000000000005E-3</v>
      </c>
      <c r="D484" s="401">
        <v>4.0000000000000001E-3</v>
      </c>
      <c r="E484" s="401">
        <v>4.0999999999999995E-3</v>
      </c>
      <c r="F484" s="65">
        <v>4.208333333333333E-3</v>
      </c>
      <c r="G484" s="65">
        <v>4.1541666666666663E-3</v>
      </c>
      <c r="H484" s="401">
        <v>4.2833333333333326E-3</v>
      </c>
      <c r="I484" s="401">
        <f t="shared" si="21"/>
        <v>-2.4500000000000001E-2</v>
      </c>
      <c r="J484" s="401">
        <f t="shared" si="22"/>
        <v>-2.4654166666666668E-2</v>
      </c>
      <c r="K484" s="401">
        <f t="shared" si="23"/>
        <v>-8.783333333333334E-3</v>
      </c>
    </row>
    <row r="485" spans="1:11">
      <c r="A485" s="69">
        <v>24198</v>
      </c>
      <c r="B485" s="420">
        <v>2.1999999999999999E-2</v>
      </c>
      <c r="C485" s="401">
        <v>1.72E-2</v>
      </c>
      <c r="D485" s="401">
        <v>3.5999999999999999E-3</v>
      </c>
      <c r="E485" s="401">
        <v>4.1083333333333336E-3</v>
      </c>
      <c r="F485" s="65">
        <v>4.2500000000000003E-3</v>
      </c>
      <c r="G485" s="65">
        <v>4.179166666666667E-3</v>
      </c>
      <c r="H485" s="401">
        <v>4.3750000000000004E-3</v>
      </c>
      <c r="I485" s="401">
        <f t="shared" si="21"/>
        <v>1.84E-2</v>
      </c>
      <c r="J485" s="401">
        <f t="shared" si="22"/>
        <v>1.7820833333333331E-2</v>
      </c>
      <c r="K485" s="401">
        <f t="shared" si="23"/>
        <v>1.2825E-2</v>
      </c>
    </row>
    <row r="486" spans="1:11">
      <c r="A486" s="69">
        <v>24228</v>
      </c>
      <c r="B486" s="420">
        <v>-4.9200000000000001E-2</v>
      </c>
      <c r="C486" s="401">
        <v>-2.9600000000000001E-2</v>
      </c>
      <c r="D486" s="401">
        <v>4.1000000000000003E-3</v>
      </c>
      <c r="E486" s="401">
        <v>4.15E-3</v>
      </c>
      <c r="F486" s="65">
        <v>4.2500000000000003E-3</v>
      </c>
      <c r="G486" s="65">
        <v>4.2000000000000006E-3</v>
      </c>
      <c r="H486" s="401">
        <v>4.3750000000000004E-3</v>
      </c>
      <c r="I486" s="401">
        <f t="shared" si="21"/>
        <v>-5.33E-2</v>
      </c>
      <c r="J486" s="401">
        <f t="shared" si="22"/>
        <v>-5.3400000000000003E-2</v>
      </c>
      <c r="K486" s="401">
        <f t="shared" si="23"/>
        <v>-3.3975000000000005E-2</v>
      </c>
    </row>
    <row r="487" spans="1:11">
      <c r="A487" s="69">
        <v>24259</v>
      </c>
      <c r="B487" s="420">
        <v>-1.46E-2</v>
      </c>
      <c r="C487" s="401">
        <v>-1.8099999999999998E-2</v>
      </c>
      <c r="D487" s="401">
        <v>3.8999999999999994E-3</v>
      </c>
      <c r="E487" s="401">
        <v>4.2250000000000005E-3</v>
      </c>
      <c r="F487" s="65">
        <v>4.3E-3</v>
      </c>
      <c r="G487" s="65">
        <v>4.2624999999999998E-3</v>
      </c>
      <c r="H487" s="401">
        <v>4.5000000000000005E-3</v>
      </c>
      <c r="I487" s="401">
        <f t="shared" si="21"/>
        <v>-1.8499999999999999E-2</v>
      </c>
      <c r="J487" s="401">
        <f t="shared" si="22"/>
        <v>-1.8862500000000001E-2</v>
      </c>
      <c r="K487" s="401">
        <f t="shared" si="23"/>
        <v>-2.2599999999999999E-2</v>
      </c>
    </row>
    <row r="488" spans="1:11">
      <c r="A488" s="69">
        <v>24289</v>
      </c>
      <c r="B488" s="420">
        <v>-1.2E-2</v>
      </c>
      <c r="C488" s="401">
        <v>9.0000000000000019E-4</v>
      </c>
      <c r="D488" s="401">
        <v>3.8E-3</v>
      </c>
      <c r="E488" s="401">
        <v>4.3E-3</v>
      </c>
      <c r="F488" s="65">
        <v>4.3750000000000004E-3</v>
      </c>
      <c r="G488" s="65">
        <v>4.3374999999999993E-3</v>
      </c>
      <c r="H488" s="401">
        <v>4.5416666666666669E-3</v>
      </c>
      <c r="I488" s="401">
        <f t="shared" si="21"/>
        <v>-1.5800000000000002E-2</v>
      </c>
      <c r="J488" s="401">
        <f t="shared" si="22"/>
        <v>-1.6337499999999998E-2</v>
      </c>
      <c r="K488" s="401">
        <f t="shared" si="23"/>
        <v>-3.6416666666666667E-3</v>
      </c>
    </row>
    <row r="489" spans="1:11">
      <c r="A489" s="69">
        <v>24320</v>
      </c>
      <c r="B489" s="420">
        <v>-7.2499999999999995E-2</v>
      </c>
      <c r="C489" s="401">
        <v>-8.7499999999999994E-2</v>
      </c>
      <c r="D489" s="401">
        <v>4.3E-3</v>
      </c>
      <c r="E489" s="401">
        <v>4.4249999999999992E-3</v>
      </c>
      <c r="F489" s="65">
        <v>4.4833333333333331E-3</v>
      </c>
      <c r="G489" s="65">
        <v>4.4541666666666662E-3</v>
      </c>
      <c r="H489" s="401">
        <v>4.6500000000000005E-3</v>
      </c>
      <c r="I489" s="401">
        <f t="shared" si="21"/>
        <v>-7.6799999999999993E-2</v>
      </c>
      <c r="J489" s="401">
        <f t="shared" si="22"/>
        <v>-7.6954166666666657E-2</v>
      </c>
      <c r="K489" s="401">
        <f t="shared" si="23"/>
        <v>-9.2149999999999996E-2</v>
      </c>
    </row>
    <row r="490" spans="1:11">
      <c r="A490" s="69">
        <v>24351</v>
      </c>
      <c r="B490" s="420">
        <v>-5.3E-3</v>
      </c>
      <c r="C490" s="401">
        <v>4.7500000000000001E-2</v>
      </c>
      <c r="D490" s="401">
        <v>4.1000000000000003E-3</v>
      </c>
      <c r="E490" s="401">
        <v>4.5750000000000001E-3</v>
      </c>
      <c r="F490" s="65">
        <v>4.6500000000000005E-3</v>
      </c>
      <c r="G490" s="65">
        <v>4.6125000000000003E-3</v>
      </c>
      <c r="H490" s="401">
        <v>4.8416666666666669E-3</v>
      </c>
      <c r="I490" s="401">
        <f t="shared" si="21"/>
        <v>-9.4000000000000004E-3</v>
      </c>
      <c r="J490" s="401">
        <f t="shared" si="22"/>
        <v>-9.9125000000000012E-3</v>
      </c>
      <c r="K490" s="401">
        <f t="shared" si="23"/>
        <v>4.2658333333333333E-2</v>
      </c>
    </row>
    <row r="491" spans="1:11">
      <c r="A491" s="69">
        <v>24381</v>
      </c>
      <c r="B491" s="420">
        <v>4.9399999999999999E-2</v>
      </c>
      <c r="C491" s="401">
        <v>9.7000000000000017E-2</v>
      </c>
      <c r="D491" s="401">
        <v>4.0000000000000001E-3</v>
      </c>
      <c r="E491" s="401">
        <v>4.5083333333333338E-3</v>
      </c>
      <c r="F491" s="65">
        <v>4.5833333333333334E-3</v>
      </c>
      <c r="G491" s="65">
        <v>4.5458333333333331E-3</v>
      </c>
      <c r="H491" s="401">
        <v>4.783333333333333E-3</v>
      </c>
      <c r="I491" s="401">
        <f t="shared" si="21"/>
        <v>4.5399999999999996E-2</v>
      </c>
      <c r="J491" s="401">
        <f t="shared" si="22"/>
        <v>4.4854166666666667E-2</v>
      </c>
      <c r="K491" s="401">
        <f t="shared" si="23"/>
        <v>9.2216666666666683E-2</v>
      </c>
    </row>
    <row r="492" spans="1:11">
      <c r="A492" s="69">
        <v>24412</v>
      </c>
      <c r="B492" s="420">
        <v>9.4999999999999998E-3</v>
      </c>
      <c r="C492" s="401">
        <v>-7.6E-3</v>
      </c>
      <c r="D492" s="401">
        <v>3.8E-3</v>
      </c>
      <c r="E492" s="401">
        <v>4.4583333333333332E-3</v>
      </c>
      <c r="F492" s="65">
        <v>4.5500000000000002E-3</v>
      </c>
      <c r="G492" s="65">
        <v>4.5041666666666667E-3</v>
      </c>
      <c r="H492" s="401">
        <v>4.6916666666666669E-3</v>
      </c>
      <c r="I492" s="401">
        <f t="shared" si="21"/>
        <v>5.7000000000000002E-3</v>
      </c>
      <c r="J492" s="401">
        <f t="shared" si="22"/>
        <v>4.995833333333333E-3</v>
      </c>
      <c r="K492" s="401">
        <f t="shared" si="23"/>
        <v>-1.2291666666666666E-2</v>
      </c>
    </row>
    <row r="493" spans="1:11">
      <c r="A493" s="69">
        <v>24442</v>
      </c>
      <c r="B493" s="420">
        <v>2.0000000000000001E-4</v>
      </c>
      <c r="C493" s="401">
        <v>2.2099999999999998E-2</v>
      </c>
      <c r="D493" s="401">
        <v>3.8999999999999994E-3</v>
      </c>
      <c r="E493" s="401">
        <v>4.4916666666666664E-3</v>
      </c>
      <c r="F493" s="65">
        <v>4.5666666666666668E-3</v>
      </c>
      <c r="G493" s="65">
        <v>4.5291666666666666E-3</v>
      </c>
      <c r="H493" s="401">
        <v>4.725E-3</v>
      </c>
      <c r="I493" s="401">
        <f t="shared" si="21"/>
        <v>-3.6999999999999993E-3</v>
      </c>
      <c r="J493" s="401">
        <f t="shared" si="22"/>
        <v>-4.3291666666666669E-3</v>
      </c>
      <c r="K493" s="401">
        <f t="shared" si="23"/>
        <v>1.7374999999999998E-2</v>
      </c>
    </row>
    <row r="494" spans="1:11">
      <c r="A494" s="69">
        <v>24473</v>
      </c>
      <c r="B494" s="420">
        <v>7.9799999999999996E-2</v>
      </c>
      <c r="C494" s="401">
        <v>2.7100000000000003E-2</v>
      </c>
      <c r="D494" s="401">
        <v>4.0000000000000001E-3</v>
      </c>
      <c r="E494" s="401">
        <v>4.3333333333333331E-3</v>
      </c>
      <c r="F494" s="65">
        <v>4.4166666666666668E-3</v>
      </c>
      <c r="G494" s="65">
        <v>4.3750000000000004E-3</v>
      </c>
      <c r="H494" s="401">
        <v>4.5500000000000002E-3</v>
      </c>
      <c r="I494" s="401">
        <f t="shared" si="21"/>
        <v>7.5799999999999992E-2</v>
      </c>
      <c r="J494" s="401">
        <f t="shared" si="22"/>
        <v>7.5424999999999992E-2</v>
      </c>
      <c r="K494" s="401">
        <f t="shared" si="23"/>
        <v>2.2550000000000001E-2</v>
      </c>
    </row>
    <row r="495" spans="1:11">
      <c r="A495" s="69">
        <v>24504</v>
      </c>
      <c r="B495" s="420">
        <v>7.1999999999999998E-3</v>
      </c>
      <c r="C495" s="401">
        <v>-1.5699999999999999E-2</v>
      </c>
      <c r="D495" s="401">
        <v>3.3999999999999998E-3</v>
      </c>
      <c r="E495" s="401">
        <v>4.1916666666666665E-3</v>
      </c>
      <c r="F495" s="65">
        <v>4.3166666666666666E-3</v>
      </c>
      <c r="G495" s="65">
        <v>4.2541666666666665E-3</v>
      </c>
      <c r="H495" s="401">
        <v>4.4000000000000003E-3</v>
      </c>
      <c r="I495" s="401">
        <f t="shared" si="21"/>
        <v>3.8E-3</v>
      </c>
      <c r="J495" s="401">
        <f t="shared" si="22"/>
        <v>2.9458333333333333E-3</v>
      </c>
      <c r="K495" s="401">
        <f t="shared" si="23"/>
        <v>-2.01E-2</v>
      </c>
    </row>
    <row r="496" spans="1:11">
      <c r="A496" s="69">
        <v>24532</v>
      </c>
      <c r="B496" s="420">
        <v>4.0899999999999999E-2</v>
      </c>
      <c r="C496" s="401">
        <v>1.9700000000000002E-2</v>
      </c>
      <c r="D496" s="401">
        <v>3.8999999999999994E-3</v>
      </c>
      <c r="E496" s="401">
        <v>4.2750000000000002E-3</v>
      </c>
      <c r="F496" s="65">
        <v>4.3583333333333339E-3</v>
      </c>
      <c r="G496" s="65">
        <v>4.3166666666666666E-3</v>
      </c>
      <c r="H496" s="401">
        <v>4.5333333333333337E-3</v>
      </c>
      <c r="I496" s="401">
        <f t="shared" si="21"/>
        <v>3.6999999999999998E-2</v>
      </c>
      <c r="J496" s="401">
        <f t="shared" si="22"/>
        <v>3.6583333333333329E-2</v>
      </c>
      <c r="K496" s="401">
        <f t="shared" si="23"/>
        <v>1.5166666666666669E-2</v>
      </c>
    </row>
    <row r="497" spans="1:11">
      <c r="A497" s="69">
        <v>24563</v>
      </c>
      <c r="B497" s="420">
        <v>4.3700000000000003E-2</v>
      </c>
      <c r="C497" s="401">
        <v>2.0199999999999999E-2</v>
      </c>
      <c r="D497" s="401">
        <v>3.5000000000000005E-3</v>
      </c>
      <c r="E497" s="401">
        <v>4.2583333333333336E-3</v>
      </c>
      <c r="F497" s="65">
        <v>4.3833333333333328E-3</v>
      </c>
      <c r="G497" s="65">
        <v>4.3208333333333328E-3</v>
      </c>
      <c r="H497" s="401">
        <v>4.5166666666666662E-3</v>
      </c>
      <c r="I497" s="401">
        <f t="shared" si="21"/>
        <v>4.02E-2</v>
      </c>
      <c r="J497" s="401">
        <f t="shared" si="22"/>
        <v>3.9379166666666673E-2</v>
      </c>
      <c r="K497" s="401">
        <f t="shared" si="23"/>
        <v>1.5683333333333334E-2</v>
      </c>
    </row>
    <row r="498" spans="1:11">
      <c r="A498" s="69">
        <v>24593</v>
      </c>
      <c r="B498" s="420">
        <v>-4.7699999999999999E-2</v>
      </c>
      <c r="C498" s="401">
        <v>-5.0600000000000006E-2</v>
      </c>
      <c r="D498" s="401">
        <v>4.3E-3</v>
      </c>
      <c r="E498" s="401">
        <v>4.3666666666666671E-3</v>
      </c>
      <c r="F498" s="65">
        <v>4.5166666666666662E-3</v>
      </c>
      <c r="G498" s="65">
        <v>4.4416666666666667E-3</v>
      </c>
      <c r="H498" s="401">
        <v>4.7166666666666668E-3</v>
      </c>
      <c r="I498" s="401">
        <f t="shared" si="21"/>
        <v>-5.1999999999999998E-2</v>
      </c>
      <c r="J498" s="401">
        <f t="shared" si="22"/>
        <v>-5.2141666666666669E-2</v>
      </c>
      <c r="K498" s="401">
        <f t="shared" si="23"/>
        <v>-5.5316666666666674E-2</v>
      </c>
    </row>
    <row r="499" spans="1:11">
      <c r="A499" s="69">
        <v>24624</v>
      </c>
      <c r="B499" s="420">
        <v>1.9E-2</v>
      </c>
      <c r="C499" s="401">
        <v>-1.3100000000000001E-2</v>
      </c>
      <c r="D499" s="401">
        <v>3.8999999999999994E-3</v>
      </c>
      <c r="E499" s="401">
        <v>4.5333333333333337E-3</v>
      </c>
      <c r="F499" s="65">
        <v>4.6916666666666669E-3</v>
      </c>
      <c r="G499" s="65">
        <v>4.6125000000000003E-3</v>
      </c>
      <c r="H499" s="401">
        <v>4.8666666666666667E-3</v>
      </c>
      <c r="I499" s="401">
        <f t="shared" si="21"/>
        <v>1.5100000000000001E-2</v>
      </c>
      <c r="J499" s="401">
        <f t="shared" si="22"/>
        <v>1.4387499999999999E-2</v>
      </c>
      <c r="K499" s="401">
        <f t="shared" si="23"/>
        <v>-1.7966666666666666E-2</v>
      </c>
    </row>
    <row r="500" spans="1:11">
      <c r="A500" s="69">
        <v>24654</v>
      </c>
      <c r="B500" s="420">
        <v>4.6800000000000001E-2</v>
      </c>
      <c r="C500" s="401">
        <v>2.0399999999999995E-2</v>
      </c>
      <c r="D500" s="401">
        <v>4.3E-3</v>
      </c>
      <c r="E500" s="401">
        <v>4.6500000000000005E-3</v>
      </c>
      <c r="F500" s="65">
        <v>4.7666666666666664E-3</v>
      </c>
      <c r="G500" s="65">
        <v>4.7083333333333335E-3</v>
      </c>
      <c r="H500" s="401">
        <v>4.9500000000000004E-3</v>
      </c>
      <c r="I500" s="401">
        <f t="shared" si="21"/>
        <v>4.2500000000000003E-2</v>
      </c>
      <c r="J500" s="401">
        <f t="shared" si="22"/>
        <v>4.2091666666666666E-2</v>
      </c>
      <c r="K500" s="401">
        <f t="shared" si="23"/>
        <v>1.5449999999999995E-2</v>
      </c>
    </row>
    <row r="501" spans="1:11">
      <c r="A501" s="69">
        <v>24685</v>
      </c>
      <c r="B501" s="420">
        <v>-7.0000000000000001E-3</v>
      </c>
      <c r="C501" s="401">
        <v>-6.5000000000000006E-3</v>
      </c>
      <c r="D501" s="401">
        <v>4.1999999999999997E-3</v>
      </c>
      <c r="E501" s="401">
        <v>4.6833333333333336E-3</v>
      </c>
      <c r="F501" s="65">
        <v>4.7999999999999996E-3</v>
      </c>
      <c r="G501" s="65">
        <v>4.7416666666666666E-3</v>
      </c>
      <c r="H501" s="401">
        <v>4.9666666666666661E-3</v>
      </c>
      <c r="I501" s="401">
        <f t="shared" si="21"/>
        <v>-1.12E-2</v>
      </c>
      <c r="J501" s="401">
        <f t="shared" si="22"/>
        <v>-1.1741666666666668E-2</v>
      </c>
      <c r="K501" s="401">
        <f t="shared" si="23"/>
        <v>-1.1466666666666667E-2</v>
      </c>
    </row>
    <row r="502" spans="1:11">
      <c r="A502" s="69">
        <v>24716</v>
      </c>
      <c r="B502" s="420">
        <v>3.4200000000000001E-2</v>
      </c>
      <c r="C502" s="401">
        <v>-3.7000000000000002E-3</v>
      </c>
      <c r="D502" s="401">
        <v>4.0000000000000001E-3</v>
      </c>
      <c r="E502" s="401">
        <v>4.7083333333333335E-3</v>
      </c>
      <c r="F502" s="65">
        <v>4.8916666666666666E-3</v>
      </c>
      <c r="G502" s="65">
        <v>4.8000000000000004E-3</v>
      </c>
      <c r="H502" s="401">
        <v>5.0416666666666665E-3</v>
      </c>
      <c r="I502" s="401">
        <f t="shared" si="21"/>
        <v>3.0200000000000001E-2</v>
      </c>
      <c r="J502" s="401">
        <f t="shared" si="22"/>
        <v>2.9400000000000003E-2</v>
      </c>
      <c r="K502" s="401">
        <f t="shared" si="23"/>
        <v>-8.7416666666666667E-3</v>
      </c>
    </row>
    <row r="503" spans="1:11">
      <c r="A503" s="69">
        <v>24746</v>
      </c>
      <c r="B503" s="420">
        <v>-2.76E-2</v>
      </c>
      <c r="C503" s="401">
        <v>-5.7200000000000001E-2</v>
      </c>
      <c r="D503" s="401">
        <v>4.4999999999999997E-3</v>
      </c>
      <c r="E503" s="401">
        <v>4.8500000000000001E-3</v>
      </c>
      <c r="F503" s="65">
        <v>5.0083333333333334E-3</v>
      </c>
      <c r="G503" s="65">
        <v>4.9291666666666668E-3</v>
      </c>
      <c r="H503" s="401">
        <v>5.1500000000000001E-3</v>
      </c>
      <c r="I503" s="401">
        <f t="shared" si="21"/>
        <v>-3.2099999999999997E-2</v>
      </c>
      <c r="J503" s="401">
        <f t="shared" si="22"/>
        <v>-3.2529166666666665E-2</v>
      </c>
      <c r="K503" s="401">
        <f t="shared" si="23"/>
        <v>-6.2350000000000003E-2</v>
      </c>
    </row>
    <row r="504" spans="1:11">
      <c r="A504" s="69">
        <v>24777</v>
      </c>
      <c r="B504" s="420">
        <v>6.4999999999999997E-3</v>
      </c>
      <c r="C504" s="401">
        <v>2.9300000000000003E-2</v>
      </c>
      <c r="D504" s="401">
        <v>4.4999999999999997E-3</v>
      </c>
      <c r="E504" s="401">
        <v>5.058333333333334E-3</v>
      </c>
      <c r="F504" s="65">
        <v>5.1916666666666665E-3</v>
      </c>
      <c r="G504" s="65">
        <v>5.1249999999999993E-3</v>
      </c>
      <c r="H504" s="401">
        <v>5.4000000000000003E-3</v>
      </c>
      <c r="I504" s="401">
        <f t="shared" si="21"/>
        <v>2E-3</v>
      </c>
      <c r="J504" s="401">
        <f t="shared" si="22"/>
        <v>1.3750000000000004E-3</v>
      </c>
      <c r="K504" s="401">
        <f t="shared" si="23"/>
        <v>2.3900000000000005E-2</v>
      </c>
    </row>
    <row r="505" spans="1:11">
      <c r="A505" s="69">
        <v>24807</v>
      </c>
      <c r="B505" s="420">
        <v>2.7799999999999998E-2</v>
      </c>
      <c r="C505" s="401">
        <v>2.86E-2</v>
      </c>
      <c r="D505" s="401">
        <v>4.4000000000000003E-3</v>
      </c>
      <c r="E505" s="401">
        <v>5.1583333333333333E-3</v>
      </c>
      <c r="F505" s="65">
        <v>5.2916666666666667E-3</v>
      </c>
      <c r="G505" s="65">
        <v>5.2249999999999996E-3</v>
      </c>
      <c r="H505" s="401">
        <v>5.5583333333333327E-3</v>
      </c>
      <c r="I505" s="401">
        <f t="shared" si="21"/>
        <v>2.3399999999999997E-2</v>
      </c>
      <c r="J505" s="401">
        <f t="shared" si="22"/>
        <v>2.2574999999999998E-2</v>
      </c>
      <c r="K505" s="401">
        <f t="shared" si="23"/>
        <v>2.3041666666666669E-2</v>
      </c>
    </row>
    <row r="506" spans="1:11">
      <c r="A506" s="69">
        <v>24838</v>
      </c>
      <c r="B506" s="420">
        <v>-4.2500000000000003E-2</v>
      </c>
      <c r="C506" s="401">
        <v>8.199999999999999E-3</v>
      </c>
      <c r="D506" s="401">
        <v>5.0000000000000001E-3</v>
      </c>
      <c r="E506" s="401">
        <v>5.1416666666666668E-3</v>
      </c>
      <c r="F506" s="65">
        <v>5.241666666666667E-3</v>
      </c>
      <c r="G506" s="65">
        <v>5.1916666666666665E-3</v>
      </c>
      <c r="H506" s="401">
        <v>5.45E-3</v>
      </c>
      <c r="I506" s="401">
        <f t="shared" si="21"/>
        <v>-4.7500000000000001E-2</v>
      </c>
      <c r="J506" s="401">
        <f t="shared" si="22"/>
        <v>-4.7691666666666667E-2</v>
      </c>
      <c r="K506" s="401">
        <f t="shared" si="23"/>
        <v>2.749999999999999E-3</v>
      </c>
    </row>
    <row r="507" spans="1:11">
      <c r="A507" s="69">
        <v>24869</v>
      </c>
      <c r="B507" s="420">
        <v>-2.6100000000000002E-2</v>
      </c>
      <c r="C507" s="401">
        <v>-2.3300000000000001E-2</v>
      </c>
      <c r="D507" s="401">
        <v>4.1999999999999997E-3</v>
      </c>
      <c r="E507" s="401">
        <v>5.0833333333333329E-3</v>
      </c>
      <c r="F507" s="65">
        <v>5.2249999999999996E-3</v>
      </c>
      <c r="G507" s="65">
        <v>5.1541666666666663E-3</v>
      </c>
      <c r="H507" s="401">
        <v>5.3083333333333342E-3</v>
      </c>
      <c r="I507" s="401">
        <f t="shared" si="21"/>
        <v>-3.0300000000000001E-2</v>
      </c>
      <c r="J507" s="401">
        <f t="shared" si="22"/>
        <v>-3.1254166666666666E-2</v>
      </c>
      <c r="K507" s="401">
        <f t="shared" si="23"/>
        <v>-2.8608333333333336E-2</v>
      </c>
    </row>
    <row r="508" spans="1:11">
      <c r="A508" s="69">
        <v>24898</v>
      </c>
      <c r="B508" s="420">
        <v>1.0999999999999999E-2</v>
      </c>
      <c r="C508" s="401">
        <v>-3.9900000000000005E-2</v>
      </c>
      <c r="D508" s="401">
        <v>4.3E-3</v>
      </c>
      <c r="E508" s="401">
        <v>5.0916666666666662E-3</v>
      </c>
      <c r="F508" s="65">
        <v>5.2333333333333329E-3</v>
      </c>
      <c r="G508" s="65">
        <v>5.1624999999999996E-3</v>
      </c>
      <c r="H508" s="401">
        <v>5.3416666666666664E-3</v>
      </c>
      <c r="I508" s="401">
        <f t="shared" si="21"/>
        <v>6.6999999999999994E-3</v>
      </c>
      <c r="J508" s="401">
        <f t="shared" si="22"/>
        <v>5.8374999999999998E-3</v>
      </c>
      <c r="K508" s="401">
        <f t="shared" si="23"/>
        <v>-4.5241666666666673E-2</v>
      </c>
    </row>
    <row r="509" spans="1:11">
      <c r="A509" s="69">
        <v>24929</v>
      </c>
      <c r="B509" s="420">
        <v>8.3400000000000002E-2</v>
      </c>
      <c r="C509" s="401">
        <v>2.75E-2</v>
      </c>
      <c r="D509" s="401">
        <v>4.8999999999999998E-3</v>
      </c>
      <c r="E509" s="401">
        <v>5.1749999999999999E-3</v>
      </c>
      <c r="F509" s="65">
        <v>5.3166666666666666E-3</v>
      </c>
      <c r="G509" s="65">
        <v>5.2458333333333333E-3</v>
      </c>
      <c r="H509" s="401">
        <v>5.4833333333333331E-3</v>
      </c>
      <c r="I509" s="401">
        <f t="shared" si="21"/>
        <v>7.85E-2</v>
      </c>
      <c r="J509" s="401">
        <f t="shared" si="22"/>
        <v>7.8154166666666663E-2</v>
      </c>
      <c r="K509" s="401">
        <f t="shared" si="23"/>
        <v>2.2016666666666667E-2</v>
      </c>
    </row>
    <row r="510" spans="1:11">
      <c r="A510" s="69">
        <v>24959</v>
      </c>
      <c r="B510" s="420">
        <v>1.61E-2</v>
      </c>
      <c r="C510" s="401">
        <v>-6.1999999999999998E-3</v>
      </c>
      <c r="D510" s="401">
        <v>4.5999999999999999E-3</v>
      </c>
      <c r="E510" s="401">
        <v>5.2249999999999996E-3</v>
      </c>
      <c r="F510" s="65">
        <v>5.4000000000000003E-3</v>
      </c>
      <c r="G510" s="65">
        <v>5.3125000000000004E-3</v>
      </c>
      <c r="H510" s="401">
        <v>5.5166666666666662E-3</v>
      </c>
      <c r="I510" s="401">
        <f t="shared" si="21"/>
        <v>1.15E-2</v>
      </c>
      <c r="J510" s="401">
        <f t="shared" si="22"/>
        <v>1.0787499999999998E-2</v>
      </c>
      <c r="K510" s="401">
        <f t="shared" si="23"/>
        <v>-1.1716666666666667E-2</v>
      </c>
    </row>
    <row r="511" spans="1:11">
      <c r="A511" s="69">
        <v>24990</v>
      </c>
      <c r="B511" s="420">
        <v>1.0500000000000001E-2</v>
      </c>
      <c r="C511" s="401">
        <v>8.0700000000000008E-2</v>
      </c>
      <c r="D511" s="401">
        <v>4.1999999999999997E-3</v>
      </c>
      <c r="E511" s="401">
        <v>5.2333333333333329E-3</v>
      </c>
      <c r="F511" s="65">
        <v>5.416666666666666E-3</v>
      </c>
      <c r="G511" s="65">
        <v>5.3249999999999999E-3</v>
      </c>
      <c r="H511" s="401">
        <v>5.5166666666666662E-3</v>
      </c>
      <c r="I511" s="401">
        <f t="shared" si="21"/>
        <v>6.3000000000000009E-3</v>
      </c>
      <c r="J511" s="401">
        <f t="shared" si="22"/>
        <v>5.1750000000000008E-3</v>
      </c>
      <c r="K511" s="401">
        <f t="shared" si="23"/>
        <v>7.5183333333333338E-2</v>
      </c>
    </row>
    <row r="512" spans="1:11">
      <c r="A512" s="69">
        <v>25020</v>
      </c>
      <c r="B512" s="420">
        <v>-1.72E-2</v>
      </c>
      <c r="C512" s="401">
        <v>-6.9999999999999993E-3</v>
      </c>
      <c r="D512" s="401">
        <v>4.7999999999999996E-3</v>
      </c>
      <c r="E512" s="401">
        <v>5.1999999999999998E-3</v>
      </c>
      <c r="F512" s="65">
        <v>5.3749999999999996E-3</v>
      </c>
      <c r="G512" s="65">
        <v>5.2875000000000005E-3</v>
      </c>
      <c r="H512" s="401">
        <v>5.4416666666666667E-3</v>
      </c>
      <c r="I512" s="401">
        <f t="shared" si="21"/>
        <v>-2.1999999999999999E-2</v>
      </c>
      <c r="J512" s="401">
        <f t="shared" si="22"/>
        <v>-2.2487500000000001E-2</v>
      </c>
      <c r="K512" s="401">
        <f t="shared" si="23"/>
        <v>-1.2441666666666667E-2</v>
      </c>
    </row>
    <row r="513" spans="1:11">
      <c r="A513" s="69">
        <v>25051</v>
      </c>
      <c r="B513" s="420">
        <v>1.6400000000000001E-2</v>
      </c>
      <c r="C513" s="401">
        <v>4.0000000000000024E-4</v>
      </c>
      <c r="D513" s="401">
        <v>4.1999999999999997E-3</v>
      </c>
      <c r="E513" s="401">
        <v>5.0166666666666658E-3</v>
      </c>
      <c r="F513" s="65">
        <v>5.2083333333333339E-3</v>
      </c>
      <c r="G513" s="65">
        <v>5.1124999999999999E-3</v>
      </c>
      <c r="H513" s="401">
        <v>5.2250000000000005E-3</v>
      </c>
      <c r="I513" s="401">
        <f t="shared" si="21"/>
        <v>1.2200000000000003E-2</v>
      </c>
      <c r="J513" s="401">
        <f t="shared" si="22"/>
        <v>1.1287500000000002E-2</v>
      </c>
      <c r="K513" s="401">
        <f t="shared" si="23"/>
        <v>-4.8250000000000003E-3</v>
      </c>
    </row>
    <row r="514" spans="1:11">
      <c r="A514" s="69">
        <v>25082</v>
      </c>
      <c r="B514" s="420">
        <v>0.04</v>
      </c>
      <c r="C514" s="401">
        <v>0.01</v>
      </c>
      <c r="D514" s="401">
        <v>4.4000000000000003E-3</v>
      </c>
      <c r="E514" s="401">
        <v>4.9750000000000003E-3</v>
      </c>
      <c r="F514" s="65">
        <v>5.1916666666666665E-3</v>
      </c>
      <c r="G514" s="65">
        <v>5.0833333333333329E-3</v>
      </c>
      <c r="H514" s="401">
        <v>5.2250000000000005E-3</v>
      </c>
      <c r="I514" s="401">
        <f t="shared" si="21"/>
        <v>3.56E-2</v>
      </c>
      <c r="J514" s="401">
        <f t="shared" si="22"/>
        <v>3.4916666666666665E-2</v>
      </c>
      <c r="K514" s="401">
        <f t="shared" si="23"/>
        <v>4.7749999999999997E-3</v>
      </c>
    </row>
    <row r="515" spans="1:11">
      <c r="A515" s="69">
        <v>25112</v>
      </c>
      <c r="B515" s="420">
        <v>8.6999999999999994E-3</v>
      </c>
      <c r="C515" s="401">
        <v>8.6E-3</v>
      </c>
      <c r="D515" s="401">
        <v>4.4999999999999997E-3</v>
      </c>
      <c r="E515" s="401">
        <v>5.0749999999999997E-3</v>
      </c>
      <c r="F515" s="65">
        <v>5.2666666666666669E-3</v>
      </c>
      <c r="G515" s="65">
        <v>5.1708333333333337E-3</v>
      </c>
      <c r="H515" s="401">
        <v>5.3333333333333332E-3</v>
      </c>
      <c r="I515" s="401">
        <f t="shared" ref="I515:I578" si="24">B515-D515</f>
        <v>4.1999999999999997E-3</v>
      </c>
      <c r="J515" s="401">
        <f t="shared" si="22"/>
        <v>3.5291666666666657E-3</v>
      </c>
      <c r="K515" s="401">
        <f t="shared" si="23"/>
        <v>3.2666666666666669E-3</v>
      </c>
    </row>
    <row r="516" spans="1:11">
      <c r="A516" s="69">
        <v>25143</v>
      </c>
      <c r="B516" s="420">
        <v>5.3100000000000001E-2</v>
      </c>
      <c r="C516" s="401">
        <v>7.8099999999999989E-2</v>
      </c>
      <c r="D516" s="401">
        <v>4.3E-3</v>
      </c>
      <c r="E516" s="401">
        <v>5.1583333333333333E-3</v>
      </c>
      <c r="F516" s="65">
        <v>5.3749999999999996E-3</v>
      </c>
      <c r="G516" s="65">
        <v>5.266666666666666E-3</v>
      </c>
      <c r="H516" s="401">
        <v>5.4916666666666673E-3</v>
      </c>
      <c r="I516" s="401">
        <f t="shared" si="24"/>
        <v>4.8800000000000003E-2</v>
      </c>
      <c r="J516" s="401">
        <f t="shared" si="22"/>
        <v>4.7833333333333339E-2</v>
      </c>
      <c r="K516" s="401">
        <f t="shared" si="23"/>
        <v>7.2608333333333316E-2</v>
      </c>
    </row>
    <row r="517" spans="1:11">
      <c r="A517" s="69">
        <v>25173</v>
      </c>
      <c r="B517" s="420">
        <v>-4.02E-2</v>
      </c>
      <c r="C517" s="401">
        <v>-3.0899999999999997E-2</v>
      </c>
      <c r="D517" s="401">
        <v>4.8999999999999998E-3</v>
      </c>
      <c r="E517" s="401">
        <v>5.3749999999999996E-3</v>
      </c>
      <c r="F517" s="65">
        <v>5.5500000000000002E-3</v>
      </c>
      <c r="G517" s="65">
        <v>5.4625000000000003E-3</v>
      </c>
      <c r="H517" s="401">
        <v>5.7250000000000001E-3</v>
      </c>
      <c r="I517" s="401">
        <f t="shared" si="24"/>
        <v>-4.5100000000000001E-2</v>
      </c>
      <c r="J517" s="401">
        <f t="shared" si="22"/>
        <v>-4.5662500000000002E-2</v>
      </c>
      <c r="K517" s="401">
        <f t="shared" si="23"/>
        <v>-3.6624999999999998E-2</v>
      </c>
    </row>
    <row r="518" spans="1:11">
      <c r="A518" s="69">
        <v>25204</v>
      </c>
      <c r="B518" s="420">
        <v>-6.7999999999999996E-3</v>
      </c>
      <c r="C518" s="401">
        <v>1.6899999999999998E-2</v>
      </c>
      <c r="D518" s="401">
        <v>5.0000000000000001E-3</v>
      </c>
      <c r="E518" s="401">
        <v>5.4916666666666673E-3</v>
      </c>
      <c r="F518" s="65">
        <v>5.6083333333333341E-3</v>
      </c>
      <c r="G518" s="65">
        <v>5.5500000000000002E-3</v>
      </c>
      <c r="H518" s="401">
        <v>5.8666666666666667E-3</v>
      </c>
      <c r="I518" s="401">
        <f t="shared" si="24"/>
        <v>-1.18E-2</v>
      </c>
      <c r="J518" s="401">
        <f t="shared" si="22"/>
        <v>-1.235E-2</v>
      </c>
      <c r="K518" s="401">
        <f t="shared" si="23"/>
        <v>1.1033333333333332E-2</v>
      </c>
    </row>
    <row r="519" spans="1:11">
      <c r="A519" s="69">
        <v>25235</v>
      </c>
      <c r="B519" s="420">
        <v>-4.2599999999999999E-2</v>
      </c>
      <c r="C519" s="401">
        <v>-5.3200000000000004E-2</v>
      </c>
      <c r="D519" s="401">
        <v>4.5999999999999999E-3</v>
      </c>
      <c r="E519" s="401">
        <v>5.5500000000000002E-3</v>
      </c>
      <c r="F519" s="65">
        <v>5.6416666666666664E-3</v>
      </c>
      <c r="G519" s="65">
        <v>5.5958333333333329E-3</v>
      </c>
      <c r="H519" s="401">
        <v>5.9416666666666663E-3</v>
      </c>
      <c r="I519" s="401">
        <f t="shared" si="24"/>
        <v>-4.7199999999999999E-2</v>
      </c>
      <c r="J519" s="401">
        <f t="shared" si="22"/>
        <v>-4.8195833333333334E-2</v>
      </c>
      <c r="K519" s="401">
        <f t="shared" si="23"/>
        <v>-5.9141666666666669E-2</v>
      </c>
    </row>
    <row r="520" spans="1:11">
      <c r="A520" s="69">
        <v>25263</v>
      </c>
      <c r="B520" s="420">
        <v>3.5900000000000001E-2</v>
      </c>
      <c r="C520" s="401">
        <v>-9.6000000000000009E-3</v>
      </c>
      <c r="D520" s="401">
        <v>4.7000000000000002E-3</v>
      </c>
      <c r="E520" s="401">
        <v>5.7083333333333326E-3</v>
      </c>
      <c r="F520" s="65">
        <v>5.7916666666666672E-3</v>
      </c>
      <c r="G520" s="65">
        <v>5.7499999999999999E-3</v>
      </c>
      <c r="H520" s="401">
        <v>6.0583333333333331E-3</v>
      </c>
      <c r="I520" s="401">
        <f t="shared" si="24"/>
        <v>3.1200000000000002E-2</v>
      </c>
      <c r="J520" s="401">
        <f t="shared" si="22"/>
        <v>3.0150000000000003E-2</v>
      </c>
      <c r="K520" s="401">
        <f t="shared" si="23"/>
        <v>-1.5658333333333333E-2</v>
      </c>
    </row>
    <row r="521" spans="1:11">
      <c r="A521" s="69">
        <v>25294</v>
      </c>
      <c r="B521" s="420">
        <v>2.29E-2</v>
      </c>
      <c r="C521" s="401">
        <v>1.3899999999999999E-2</v>
      </c>
      <c r="D521" s="401">
        <v>5.4999999999999997E-3</v>
      </c>
      <c r="E521" s="401">
        <v>5.7416666666666658E-3</v>
      </c>
      <c r="F521" s="65">
        <v>5.8499999999999993E-3</v>
      </c>
      <c r="G521" s="65">
        <v>5.7958333333333334E-3</v>
      </c>
      <c r="H521" s="401">
        <v>6.083333333333333E-3</v>
      </c>
      <c r="I521" s="401">
        <f t="shared" si="24"/>
        <v>1.7399999999999999E-2</v>
      </c>
      <c r="J521" s="401">
        <f t="shared" si="22"/>
        <v>1.7104166666666667E-2</v>
      </c>
      <c r="K521" s="401">
        <f t="shared" si="23"/>
        <v>7.8166666666666662E-3</v>
      </c>
    </row>
    <row r="522" spans="1:11">
      <c r="A522" s="69">
        <v>25324</v>
      </c>
      <c r="B522" s="420">
        <v>2.5999999999999999E-3</v>
      </c>
      <c r="C522" s="401">
        <v>-5.9999999999999984E-4</v>
      </c>
      <c r="D522" s="401">
        <v>4.7000000000000002E-3</v>
      </c>
      <c r="E522" s="401">
        <v>5.6583333333333329E-3</v>
      </c>
      <c r="F522" s="65">
        <v>5.7999999999999996E-3</v>
      </c>
      <c r="G522" s="65">
        <v>5.7291666666666663E-3</v>
      </c>
      <c r="H522" s="401">
        <v>5.966666666666667E-3</v>
      </c>
      <c r="I522" s="401">
        <f t="shared" si="24"/>
        <v>-2.1000000000000003E-3</v>
      </c>
      <c r="J522" s="401">
        <f t="shared" si="22"/>
        <v>-3.1291666666666664E-3</v>
      </c>
      <c r="K522" s="401">
        <f t="shared" si="23"/>
        <v>-6.5666666666666668E-3</v>
      </c>
    </row>
    <row r="523" spans="1:11">
      <c r="A523" s="69">
        <v>25355</v>
      </c>
      <c r="B523" s="420">
        <v>-5.4199999999999998E-2</v>
      </c>
      <c r="C523" s="401">
        <v>-5.16E-2</v>
      </c>
      <c r="D523" s="401">
        <v>5.4999999999999997E-3</v>
      </c>
      <c r="E523" s="401">
        <v>5.816666666666667E-3</v>
      </c>
      <c r="F523" s="65">
        <v>5.9333333333333339E-3</v>
      </c>
      <c r="G523" s="65">
        <v>5.875E-3</v>
      </c>
      <c r="H523" s="401">
        <v>6.1750000000000008E-3</v>
      </c>
      <c r="I523" s="401">
        <f t="shared" si="24"/>
        <v>-5.9699999999999996E-2</v>
      </c>
      <c r="J523" s="401">
        <f t="shared" si="22"/>
        <v>-6.0074999999999996E-2</v>
      </c>
      <c r="K523" s="401">
        <f t="shared" si="23"/>
        <v>-5.7775E-2</v>
      </c>
    </row>
    <row r="524" spans="1:11">
      <c r="A524" s="69">
        <v>25385</v>
      </c>
      <c r="B524" s="420">
        <v>-5.8700000000000002E-2</v>
      </c>
      <c r="C524" s="401">
        <v>-3.6299999999999999E-2</v>
      </c>
      <c r="D524" s="401">
        <v>5.1999999999999998E-3</v>
      </c>
      <c r="E524" s="401">
        <v>5.8999999999999999E-3</v>
      </c>
      <c r="F524" s="65">
        <v>6.0333333333333341E-3</v>
      </c>
      <c r="G524" s="65">
        <v>5.966666666666667E-3</v>
      </c>
      <c r="H524" s="401">
        <v>6.2666666666666669E-3</v>
      </c>
      <c r="I524" s="401">
        <f t="shared" si="24"/>
        <v>-6.3899999999999998E-2</v>
      </c>
      <c r="J524" s="401">
        <f t="shared" si="22"/>
        <v>-6.4666666666666664E-2</v>
      </c>
      <c r="K524" s="401">
        <f t="shared" si="23"/>
        <v>-4.2566666666666669E-2</v>
      </c>
    </row>
    <row r="525" spans="1:11">
      <c r="A525" s="69">
        <v>25416</v>
      </c>
      <c r="B525" s="420">
        <v>4.5400000000000003E-2</v>
      </c>
      <c r="C525" s="401">
        <v>-1.1399999999999999E-2</v>
      </c>
      <c r="D525" s="401">
        <v>4.7999999999999996E-3</v>
      </c>
      <c r="E525" s="401">
        <v>5.8083333333333329E-3</v>
      </c>
      <c r="F525" s="65">
        <v>6.025E-3</v>
      </c>
      <c r="G525" s="65">
        <v>5.9166666666666664E-3</v>
      </c>
      <c r="H525" s="401">
        <v>6.1999999999999998E-3</v>
      </c>
      <c r="I525" s="401">
        <f t="shared" si="24"/>
        <v>4.0600000000000004E-2</v>
      </c>
      <c r="J525" s="401">
        <f t="shared" si="22"/>
        <v>3.9483333333333336E-2</v>
      </c>
      <c r="K525" s="401">
        <f t="shared" si="23"/>
        <v>-1.7599999999999998E-2</v>
      </c>
    </row>
    <row r="526" spans="1:11">
      <c r="A526" s="69">
        <v>25447</v>
      </c>
      <c r="B526" s="420">
        <v>-2.3599999999999999E-2</v>
      </c>
      <c r="C526" s="401">
        <v>-3.7200000000000004E-2</v>
      </c>
      <c r="D526" s="401">
        <v>5.4999999999999997E-3</v>
      </c>
      <c r="E526" s="401">
        <v>5.9499999999999996E-3</v>
      </c>
      <c r="F526" s="65">
        <v>6.1333333333333344E-3</v>
      </c>
      <c r="G526" s="65">
        <v>6.0416666666666674E-3</v>
      </c>
      <c r="H526" s="401">
        <v>6.3583333333333339E-3</v>
      </c>
      <c r="I526" s="401">
        <f t="shared" si="24"/>
        <v>-2.9100000000000001E-2</v>
      </c>
      <c r="J526" s="401">
        <f t="shared" si="22"/>
        <v>-2.9641666666666667E-2</v>
      </c>
      <c r="K526" s="401">
        <f t="shared" si="23"/>
        <v>-4.3558333333333338E-2</v>
      </c>
    </row>
    <row r="527" spans="1:11">
      <c r="A527" s="69">
        <v>25477</v>
      </c>
      <c r="B527" s="420">
        <v>4.5900000000000003E-2</v>
      </c>
      <c r="C527" s="401">
        <v>7.980000000000001E-2</v>
      </c>
      <c r="D527" s="401">
        <v>5.7000000000000002E-3</v>
      </c>
      <c r="E527" s="401">
        <v>6.1083333333333337E-3</v>
      </c>
      <c r="F527" s="65">
        <v>6.2750000000000002E-3</v>
      </c>
      <c r="G527" s="65">
        <v>6.1916666666666665E-3</v>
      </c>
      <c r="H527" s="401">
        <v>6.6833333333333337E-3</v>
      </c>
      <c r="I527" s="401">
        <f t="shared" si="24"/>
        <v>4.02E-2</v>
      </c>
      <c r="J527" s="401">
        <f t="shared" si="22"/>
        <v>3.9708333333333339E-2</v>
      </c>
      <c r="K527" s="401">
        <f t="shared" si="23"/>
        <v>7.3116666666666677E-2</v>
      </c>
    </row>
    <row r="528" spans="1:11">
      <c r="A528" s="69">
        <v>25508</v>
      </c>
      <c r="B528" s="420">
        <v>-2.9700000000000001E-2</v>
      </c>
      <c r="C528" s="401">
        <v>-5.8800000000000005E-2</v>
      </c>
      <c r="D528" s="401">
        <v>4.8999999999999998E-3</v>
      </c>
      <c r="E528" s="401">
        <v>6.1249999999999994E-3</v>
      </c>
      <c r="F528" s="65">
        <v>6.3166666666666675E-3</v>
      </c>
      <c r="G528" s="65">
        <v>6.2208333333333334E-3</v>
      </c>
      <c r="H528" s="401">
        <v>6.6666666666666662E-3</v>
      </c>
      <c r="I528" s="401">
        <f t="shared" si="24"/>
        <v>-3.4599999999999999E-2</v>
      </c>
      <c r="J528" s="401">
        <f t="shared" si="22"/>
        <v>-3.5920833333333332E-2</v>
      </c>
      <c r="K528" s="401">
        <f t="shared" si="23"/>
        <v>-6.5466666666666673E-2</v>
      </c>
    </row>
    <row r="529" spans="1:11">
      <c r="A529" s="69">
        <v>25538</v>
      </c>
      <c r="B529" s="420">
        <v>-1.77E-2</v>
      </c>
      <c r="C529" s="401">
        <v>-9.7000000000000003E-3</v>
      </c>
      <c r="D529" s="401">
        <v>6.0000000000000001E-3</v>
      </c>
      <c r="E529" s="401">
        <v>6.4333333333333334E-3</v>
      </c>
      <c r="F529" s="65">
        <v>6.6083333333333324E-3</v>
      </c>
      <c r="G529" s="65">
        <v>6.5208333333333333E-3</v>
      </c>
      <c r="H529" s="401">
        <v>7.1583333333333334E-3</v>
      </c>
      <c r="I529" s="401">
        <f t="shared" si="24"/>
        <v>-2.3699999999999999E-2</v>
      </c>
      <c r="J529" s="401">
        <f t="shared" si="22"/>
        <v>-2.4220833333333334E-2</v>
      </c>
      <c r="K529" s="401">
        <f t="shared" si="23"/>
        <v>-1.6858333333333333E-2</v>
      </c>
    </row>
    <row r="530" spans="1:11">
      <c r="A530" s="69">
        <v>25569</v>
      </c>
      <c r="B530" s="420">
        <v>-7.4300000000000005E-2</v>
      </c>
      <c r="C530" s="401">
        <v>-4.53E-2</v>
      </c>
      <c r="D530" s="401">
        <v>5.5999999999999991E-3</v>
      </c>
      <c r="E530" s="401">
        <v>6.5916666666666667E-3</v>
      </c>
      <c r="F530" s="65">
        <v>6.7916666666666672E-3</v>
      </c>
      <c r="G530" s="65">
        <v>6.6916666666666669E-3</v>
      </c>
      <c r="H530" s="401">
        <v>7.2416666666666662E-3</v>
      </c>
      <c r="I530" s="401">
        <f t="shared" si="24"/>
        <v>-7.9899999999999999E-2</v>
      </c>
      <c r="J530" s="401">
        <f t="shared" si="22"/>
        <v>-8.099166666666667E-2</v>
      </c>
      <c r="K530" s="401">
        <f t="shared" si="23"/>
        <v>-5.2541666666666667E-2</v>
      </c>
    </row>
    <row r="531" spans="1:11">
      <c r="A531" s="69">
        <v>25600</v>
      </c>
      <c r="B531" s="420">
        <v>5.5800000000000002E-2</v>
      </c>
      <c r="C531" s="401">
        <v>0.1053</v>
      </c>
      <c r="D531" s="401">
        <v>5.1999999999999998E-3</v>
      </c>
      <c r="E531" s="401">
        <v>6.6083333333333324E-3</v>
      </c>
      <c r="F531" s="65">
        <v>6.7750000000000006E-3</v>
      </c>
      <c r="G531" s="65">
        <v>6.6916666666666669E-3</v>
      </c>
      <c r="H531" s="401">
        <v>7.0916666666666663E-3</v>
      </c>
      <c r="I531" s="401">
        <f t="shared" si="24"/>
        <v>5.0600000000000006E-2</v>
      </c>
      <c r="J531" s="401">
        <f t="shared" si="22"/>
        <v>4.9108333333333337E-2</v>
      </c>
      <c r="K531" s="401">
        <f t="shared" si="23"/>
        <v>9.8208333333333342E-2</v>
      </c>
    </row>
    <row r="532" spans="1:11">
      <c r="A532" s="69">
        <v>25628</v>
      </c>
      <c r="B532" s="420">
        <v>4.4000000000000003E-3</v>
      </c>
      <c r="C532" s="401">
        <v>2.3200000000000002E-2</v>
      </c>
      <c r="D532" s="401">
        <v>5.5999999999999991E-3</v>
      </c>
      <c r="E532" s="401">
        <v>6.5333333333333328E-3</v>
      </c>
      <c r="F532" s="65">
        <v>6.7166666666666677E-3</v>
      </c>
      <c r="G532" s="65">
        <v>6.6250000000000007E-3</v>
      </c>
      <c r="H532" s="401">
        <v>6.9249999999999997E-3</v>
      </c>
      <c r="I532" s="401">
        <f t="shared" si="24"/>
        <v>-1.1999999999999988E-3</v>
      </c>
      <c r="J532" s="401">
        <f t="shared" si="22"/>
        <v>-2.2250000000000004E-3</v>
      </c>
      <c r="K532" s="401">
        <f t="shared" si="23"/>
        <v>1.6275000000000001E-2</v>
      </c>
    </row>
    <row r="533" spans="1:11">
      <c r="A533" s="69">
        <v>25659</v>
      </c>
      <c r="B533" s="420">
        <v>-8.7499999999999994E-2</v>
      </c>
      <c r="C533" s="401">
        <v>-9.2899999999999996E-2</v>
      </c>
      <c r="D533" s="401">
        <v>5.4000000000000003E-3</v>
      </c>
      <c r="E533" s="401">
        <v>6.5249999999999996E-3</v>
      </c>
      <c r="F533" s="65">
        <v>6.6916666666666661E-3</v>
      </c>
      <c r="G533" s="65">
        <v>6.6083333333333324E-3</v>
      </c>
      <c r="H533" s="401">
        <v>6.9249999999999997E-3</v>
      </c>
      <c r="I533" s="401">
        <f t="shared" si="24"/>
        <v>-9.2899999999999996E-2</v>
      </c>
      <c r="J533" s="401">
        <f t="shared" si="22"/>
        <v>-9.4108333333333322E-2</v>
      </c>
      <c r="K533" s="401">
        <f t="shared" si="23"/>
        <v>-9.9824999999999997E-2</v>
      </c>
    </row>
    <row r="534" spans="1:11">
      <c r="A534" s="69">
        <v>25689</v>
      </c>
      <c r="B534" s="420">
        <v>-5.7799999999999997E-2</v>
      </c>
      <c r="C534" s="401">
        <v>-5.1499999999999997E-2</v>
      </c>
      <c r="D534" s="401">
        <v>5.4999999999999997E-3</v>
      </c>
      <c r="E534" s="401">
        <v>6.7583333333333332E-3</v>
      </c>
      <c r="F534" s="65">
        <v>6.8666666666666668E-3</v>
      </c>
      <c r="G534" s="65">
        <v>6.8124999999999991E-3</v>
      </c>
      <c r="H534" s="401">
        <v>7.2250000000000005E-3</v>
      </c>
      <c r="I534" s="401">
        <f t="shared" si="24"/>
        <v>-6.3299999999999995E-2</v>
      </c>
      <c r="J534" s="401">
        <f t="shared" si="22"/>
        <v>-6.4612499999999989E-2</v>
      </c>
      <c r="K534" s="401">
        <f t="shared" si="23"/>
        <v>-5.8724999999999999E-2</v>
      </c>
    </row>
    <row r="535" spans="1:11">
      <c r="A535" s="69">
        <v>25720</v>
      </c>
      <c r="B535" s="420">
        <v>-4.6600000000000003E-2</v>
      </c>
      <c r="C535" s="401">
        <v>-5.8199999999999995E-2</v>
      </c>
      <c r="D535" s="401">
        <v>6.4000000000000003E-3</v>
      </c>
      <c r="E535" s="401">
        <v>7.0666666666666664E-3</v>
      </c>
      <c r="F535" s="65">
        <v>7.1500000000000001E-3</v>
      </c>
      <c r="G535" s="65">
        <v>7.1083333333333328E-3</v>
      </c>
      <c r="H535" s="401">
        <v>7.5333333333333329E-3</v>
      </c>
      <c r="I535" s="401">
        <f t="shared" si="24"/>
        <v>-5.3000000000000005E-2</v>
      </c>
      <c r="J535" s="401">
        <f t="shared" si="22"/>
        <v>-5.3708333333333337E-2</v>
      </c>
      <c r="K535" s="401">
        <f t="shared" si="23"/>
        <v>-6.5733333333333324E-2</v>
      </c>
    </row>
    <row r="536" spans="1:11">
      <c r="A536" s="69">
        <v>25750</v>
      </c>
      <c r="B536" s="420">
        <v>7.6899999999999996E-2</v>
      </c>
      <c r="C536" s="401">
        <v>9.7299999999999998E-2</v>
      </c>
      <c r="D536" s="401">
        <v>5.8999999999999999E-3</v>
      </c>
      <c r="E536" s="401">
        <v>7.0333333333333324E-3</v>
      </c>
      <c r="F536" s="65">
        <v>7.2000000000000007E-3</v>
      </c>
      <c r="G536" s="65">
        <v>7.116666666666667E-3</v>
      </c>
      <c r="H536" s="401">
        <v>7.5500000000000003E-3</v>
      </c>
      <c r="I536" s="401">
        <f t="shared" si="24"/>
        <v>7.0999999999999994E-2</v>
      </c>
      <c r="J536" s="401">
        <f t="shared" si="22"/>
        <v>6.9783333333333336E-2</v>
      </c>
      <c r="K536" s="401">
        <f t="shared" si="23"/>
        <v>8.9749999999999996E-2</v>
      </c>
    </row>
    <row r="537" spans="1:11">
      <c r="A537" s="69">
        <v>25781</v>
      </c>
      <c r="B537" s="420">
        <v>4.7800000000000002E-2</v>
      </c>
      <c r="C537" s="401">
        <v>5.8099999999999999E-2</v>
      </c>
      <c r="D537" s="401">
        <v>5.7000000000000002E-3</v>
      </c>
      <c r="E537" s="401">
        <v>6.7750000000000006E-3</v>
      </c>
      <c r="F537" s="65">
        <v>7.0750000000000006E-3</v>
      </c>
      <c r="G537" s="65">
        <v>6.9250000000000015E-3</v>
      </c>
      <c r="H537" s="401">
        <v>7.4000000000000012E-3</v>
      </c>
      <c r="I537" s="401">
        <f t="shared" si="24"/>
        <v>4.2099999999999999E-2</v>
      </c>
      <c r="J537" s="401">
        <f t="shared" si="22"/>
        <v>4.0875000000000002E-2</v>
      </c>
      <c r="K537" s="401">
        <f t="shared" si="23"/>
        <v>5.0699999999999995E-2</v>
      </c>
    </row>
    <row r="538" spans="1:11">
      <c r="A538" s="69">
        <v>25812</v>
      </c>
      <c r="B538" s="420">
        <v>3.6200000000000003E-2</v>
      </c>
      <c r="C538" s="401">
        <v>-1.14E-2</v>
      </c>
      <c r="D538" s="401">
        <v>5.5999999999999991E-3</v>
      </c>
      <c r="E538" s="401">
        <v>6.7416666666666666E-3</v>
      </c>
      <c r="F538" s="65">
        <v>7.058333333333334E-3</v>
      </c>
      <c r="G538" s="65">
        <v>6.9000000000000008E-3</v>
      </c>
      <c r="H538" s="401">
        <v>7.3499999999999998E-3</v>
      </c>
      <c r="I538" s="401">
        <f t="shared" si="24"/>
        <v>3.0600000000000002E-2</v>
      </c>
      <c r="J538" s="401">
        <f t="shared" ref="J538:J601" si="25">B538-G538</f>
        <v>2.9300000000000003E-2</v>
      </c>
      <c r="K538" s="401">
        <f t="shared" ref="K538:K601" si="26">$C538-H538</f>
        <v>-1.8749999999999999E-2</v>
      </c>
    </row>
    <row r="539" spans="1:11">
      <c r="A539" s="69">
        <v>25842</v>
      </c>
      <c r="B539" s="420">
        <v>-8.3000000000000001E-3</v>
      </c>
      <c r="C539" s="401">
        <v>-1.4900000000000002E-2</v>
      </c>
      <c r="D539" s="401">
        <v>5.4999999999999997E-3</v>
      </c>
      <c r="E539" s="401">
        <v>6.6916666666666661E-3</v>
      </c>
      <c r="F539" s="65">
        <v>7.0333333333333324E-3</v>
      </c>
      <c r="G539" s="65">
        <v>6.8624999999999988E-3</v>
      </c>
      <c r="H539" s="401">
        <v>7.3000000000000001E-3</v>
      </c>
      <c r="I539" s="401">
        <f t="shared" si="24"/>
        <v>-1.38E-2</v>
      </c>
      <c r="J539" s="401">
        <f t="shared" si="25"/>
        <v>-1.5162499999999999E-2</v>
      </c>
      <c r="K539" s="401">
        <f t="shared" si="26"/>
        <v>-2.2200000000000001E-2</v>
      </c>
    </row>
    <row r="540" spans="1:11">
      <c r="A540" s="69">
        <v>25873</v>
      </c>
      <c r="B540" s="420">
        <v>5.0599999999999999E-2</v>
      </c>
      <c r="C540" s="401">
        <v>9.7500000000000003E-2</v>
      </c>
      <c r="D540" s="401">
        <v>5.7999999999999996E-3</v>
      </c>
      <c r="E540" s="401">
        <v>6.7083333333333335E-3</v>
      </c>
      <c r="F540" s="65">
        <v>7.0166666666666667E-3</v>
      </c>
      <c r="G540" s="65">
        <v>6.8625000000000005E-3</v>
      </c>
      <c r="H540" s="401">
        <v>7.324999999999999E-3</v>
      </c>
      <c r="I540" s="401">
        <f t="shared" si="24"/>
        <v>4.48E-2</v>
      </c>
      <c r="J540" s="401">
        <f t="shared" si="25"/>
        <v>4.3737499999999999E-2</v>
      </c>
      <c r="K540" s="401">
        <f t="shared" si="26"/>
        <v>9.0175000000000005E-2</v>
      </c>
    </row>
    <row r="541" spans="1:11">
      <c r="A541" s="69">
        <v>25903</v>
      </c>
      <c r="B541" s="420">
        <v>5.9700000000000003E-2</v>
      </c>
      <c r="C541" s="401">
        <v>7.350000000000001E-2</v>
      </c>
      <c r="D541" s="401">
        <v>5.3E-3</v>
      </c>
      <c r="E541" s="401">
        <v>6.3666666666666663E-3</v>
      </c>
      <c r="F541" s="65">
        <v>6.7750000000000006E-3</v>
      </c>
      <c r="G541" s="65">
        <v>6.5708333333333339E-3</v>
      </c>
      <c r="H541" s="401">
        <v>7.0666666666666664E-3</v>
      </c>
      <c r="I541" s="401">
        <f t="shared" si="24"/>
        <v>5.4400000000000004E-2</v>
      </c>
      <c r="J541" s="401">
        <f t="shared" si="25"/>
        <v>5.3129166666666672E-2</v>
      </c>
      <c r="K541" s="401">
        <f t="shared" si="26"/>
        <v>6.6433333333333344E-2</v>
      </c>
    </row>
    <row r="542" spans="1:11">
      <c r="A542" s="69">
        <v>25934</v>
      </c>
      <c r="B542" s="420">
        <v>4.3200000000000002E-2</v>
      </c>
      <c r="C542" s="401">
        <v>2.5700000000000004E-2</v>
      </c>
      <c r="D542" s="401">
        <v>5.1000000000000004E-3</v>
      </c>
      <c r="E542" s="401">
        <v>6.1333333333333344E-3</v>
      </c>
      <c r="F542" s="65">
        <v>6.5833333333333334E-3</v>
      </c>
      <c r="G542" s="65">
        <v>6.3583333333333339E-3</v>
      </c>
      <c r="H542" s="401">
        <v>6.7916666666666672E-3</v>
      </c>
      <c r="I542" s="401">
        <f t="shared" si="24"/>
        <v>3.8100000000000002E-2</v>
      </c>
      <c r="J542" s="401">
        <f t="shared" si="25"/>
        <v>3.6841666666666668E-2</v>
      </c>
      <c r="K542" s="401">
        <f t="shared" si="26"/>
        <v>1.8908333333333336E-2</v>
      </c>
    </row>
    <row r="543" spans="1:11">
      <c r="A543" s="69">
        <v>25965</v>
      </c>
      <c r="B543" s="420">
        <v>1.17E-2</v>
      </c>
      <c r="C543" s="401">
        <v>-2.7699999999999999E-2</v>
      </c>
      <c r="D543" s="401">
        <v>4.5999999999999999E-3</v>
      </c>
      <c r="E543" s="401">
        <v>5.8999999999999999E-3</v>
      </c>
      <c r="F543" s="65">
        <v>6.391666666666667E-3</v>
      </c>
      <c r="G543" s="65">
        <v>6.145833333333333E-3</v>
      </c>
      <c r="H543" s="401">
        <v>6.575000000000001E-3</v>
      </c>
      <c r="I543" s="401">
        <f t="shared" si="24"/>
        <v>7.1000000000000004E-3</v>
      </c>
      <c r="J543" s="401">
        <f t="shared" si="25"/>
        <v>5.5541666666666673E-3</v>
      </c>
      <c r="K543" s="401">
        <f t="shared" si="26"/>
        <v>-3.4275E-2</v>
      </c>
    </row>
    <row r="544" spans="1:11">
      <c r="A544" s="69">
        <v>25993</v>
      </c>
      <c r="B544" s="420">
        <v>3.9399999999999998E-2</v>
      </c>
      <c r="C544" s="401">
        <v>3.3099999999999997E-2</v>
      </c>
      <c r="D544" s="401">
        <v>5.5999999999999991E-3</v>
      </c>
      <c r="E544" s="401">
        <v>6.0083333333333334E-3</v>
      </c>
      <c r="F544" s="65">
        <v>6.4416666666666667E-3</v>
      </c>
      <c r="G544" s="65">
        <v>6.2250000000000005E-3</v>
      </c>
      <c r="H544" s="401">
        <v>6.7083333333333335E-3</v>
      </c>
      <c r="I544" s="401">
        <f t="shared" si="24"/>
        <v>3.3799999999999997E-2</v>
      </c>
      <c r="J544" s="401">
        <f t="shared" si="25"/>
        <v>3.3174999999999996E-2</v>
      </c>
      <c r="K544" s="401">
        <f t="shared" si="26"/>
        <v>2.6391666666666664E-2</v>
      </c>
    </row>
    <row r="545" spans="1:11">
      <c r="A545" s="69">
        <v>26024</v>
      </c>
      <c r="B545" s="420">
        <v>3.8899999999999997E-2</v>
      </c>
      <c r="C545" s="401">
        <v>-3.49E-2</v>
      </c>
      <c r="D545" s="401">
        <v>4.7999999999999996E-3</v>
      </c>
      <c r="E545" s="401">
        <v>6.0416666666666665E-3</v>
      </c>
      <c r="F545" s="65">
        <v>6.45E-3</v>
      </c>
      <c r="G545" s="65">
        <v>6.2458333333333324E-3</v>
      </c>
      <c r="H545" s="401">
        <v>6.7250000000000001E-3</v>
      </c>
      <c r="I545" s="401">
        <f t="shared" si="24"/>
        <v>3.4099999999999998E-2</v>
      </c>
      <c r="J545" s="401">
        <f t="shared" si="25"/>
        <v>3.2654166666666665E-2</v>
      </c>
      <c r="K545" s="401">
        <f t="shared" si="26"/>
        <v>-4.1625000000000002E-2</v>
      </c>
    </row>
    <row r="546" spans="1:11">
      <c r="A546" s="69">
        <v>26054</v>
      </c>
      <c r="B546" s="420">
        <v>-3.9100000000000003E-2</v>
      </c>
      <c r="C546" s="401">
        <v>-3.5100000000000006E-2</v>
      </c>
      <c r="D546" s="401">
        <v>4.7000000000000002E-3</v>
      </c>
      <c r="E546" s="401">
        <v>6.2750000000000002E-3</v>
      </c>
      <c r="F546" s="65">
        <v>6.5333333333333328E-3</v>
      </c>
      <c r="G546" s="65">
        <v>6.4041666666666665E-3</v>
      </c>
      <c r="H546" s="401">
        <v>6.9499999999999996E-3</v>
      </c>
      <c r="I546" s="401">
        <f t="shared" si="24"/>
        <v>-4.3800000000000006E-2</v>
      </c>
      <c r="J546" s="401">
        <f t="shared" si="25"/>
        <v>-4.5504166666666672E-2</v>
      </c>
      <c r="K546" s="401">
        <f t="shared" si="26"/>
        <v>-4.2050000000000004E-2</v>
      </c>
    </row>
    <row r="547" spans="1:11">
      <c r="A547" s="69">
        <v>26085</v>
      </c>
      <c r="B547" s="420">
        <v>3.3E-3</v>
      </c>
      <c r="C547" s="401">
        <v>3.9800000000000002E-2</v>
      </c>
      <c r="D547" s="401">
        <v>5.5999999999999991E-3</v>
      </c>
      <c r="E547" s="401">
        <v>6.3666666666666663E-3</v>
      </c>
      <c r="F547" s="65">
        <v>6.6333333333333331E-3</v>
      </c>
      <c r="G547" s="65">
        <v>6.4999999999999988E-3</v>
      </c>
      <c r="H547" s="401">
        <v>7.0416666666666657E-3</v>
      </c>
      <c r="I547" s="401">
        <f t="shared" si="24"/>
        <v>-2.2999999999999991E-3</v>
      </c>
      <c r="J547" s="401">
        <f t="shared" si="25"/>
        <v>-3.1999999999999989E-3</v>
      </c>
      <c r="K547" s="401">
        <f t="shared" si="26"/>
        <v>3.2758333333333334E-2</v>
      </c>
    </row>
    <row r="548" spans="1:11">
      <c r="A548" s="69">
        <v>26115</v>
      </c>
      <c r="B548" s="420">
        <v>-3.8699999999999998E-2</v>
      </c>
      <c r="C548" s="401">
        <v>-2.2499999999999999E-2</v>
      </c>
      <c r="D548" s="401">
        <v>5.1999999999999998E-3</v>
      </c>
      <c r="E548" s="401">
        <v>6.3666666666666663E-3</v>
      </c>
      <c r="F548" s="65">
        <v>6.6333333333333331E-3</v>
      </c>
      <c r="G548" s="65">
        <v>6.4999999999999988E-3</v>
      </c>
      <c r="H548" s="401">
        <v>7.0416666666666657E-3</v>
      </c>
      <c r="I548" s="401">
        <f t="shared" si="24"/>
        <v>-4.3899999999999995E-2</v>
      </c>
      <c r="J548" s="401">
        <f t="shared" si="25"/>
        <v>-4.5199999999999997E-2</v>
      </c>
      <c r="K548" s="401">
        <f t="shared" si="26"/>
        <v>-2.9541666666666664E-2</v>
      </c>
    </row>
    <row r="549" spans="1:11">
      <c r="A549" s="69">
        <v>26146</v>
      </c>
      <c r="B549" s="420">
        <v>3.8800000000000001E-2</v>
      </c>
      <c r="C549" s="401">
        <v>-2.4699999999999996E-2</v>
      </c>
      <c r="D549" s="401">
        <v>5.4999999999999997E-3</v>
      </c>
      <c r="E549" s="401">
        <v>6.3249999999999999E-3</v>
      </c>
      <c r="F549" s="65">
        <v>6.6083333333333324E-3</v>
      </c>
      <c r="G549" s="65">
        <v>6.4666666666666657E-3</v>
      </c>
      <c r="H549" s="401">
        <v>7.000000000000001E-3</v>
      </c>
      <c r="I549" s="401">
        <f t="shared" si="24"/>
        <v>3.3300000000000003E-2</v>
      </c>
      <c r="J549" s="401">
        <f t="shared" si="25"/>
        <v>3.2333333333333339E-2</v>
      </c>
      <c r="K549" s="401">
        <f t="shared" si="26"/>
        <v>-3.1699999999999999E-2</v>
      </c>
    </row>
    <row r="550" spans="1:11">
      <c r="A550" s="69">
        <v>26177</v>
      </c>
      <c r="B550" s="420">
        <v>-4.4000000000000003E-3</v>
      </c>
      <c r="C550" s="401">
        <v>-1.4600000000000002E-2</v>
      </c>
      <c r="D550" s="401">
        <v>5.0000000000000001E-3</v>
      </c>
      <c r="E550" s="401">
        <v>6.1999999999999998E-3</v>
      </c>
      <c r="F550" s="65">
        <v>6.508333333333333E-3</v>
      </c>
      <c r="G550" s="65">
        <v>6.3541666666666659E-3</v>
      </c>
      <c r="H550" s="401">
        <v>6.8166666666666662E-3</v>
      </c>
      <c r="I550" s="401">
        <f t="shared" si="24"/>
        <v>-9.4000000000000004E-3</v>
      </c>
      <c r="J550" s="401">
        <f t="shared" si="25"/>
        <v>-1.0754166666666665E-2</v>
      </c>
      <c r="K550" s="401">
        <f t="shared" si="26"/>
        <v>-2.1416666666666667E-2</v>
      </c>
    </row>
    <row r="551" spans="1:11">
      <c r="A551" s="69">
        <v>26207</v>
      </c>
      <c r="B551" s="420">
        <v>-3.9199999999999999E-2</v>
      </c>
      <c r="C551" s="401">
        <v>1.7000000000000001E-2</v>
      </c>
      <c r="D551" s="401">
        <v>4.7000000000000002E-3</v>
      </c>
      <c r="E551" s="401">
        <v>6.1583333333333334E-3</v>
      </c>
      <c r="F551" s="65">
        <v>6.4083333333333336E-3</v>
      </c>
      <c r="G551" s="65">
        <v>6.2833333333333343E-3</v>
      </c>
      <c r="H551" s="401">
        <v>6.7499999999999991E-3</v>
      </c>
      <c r="I551" s="401">
        <f t="shared" si="24"/>
        <v>-4.3900000000000002E-2</v>
      </c>
      <c r="J551" s="401">
        <f t="shared" si="25"/>
        <v>-4.5483333333333334E-2</v>
      </c>
      <c r="K551" s="401">
        <f t="shared" si="26"/>
        <v>1.0250000000000002E-2</v>
      </c>
    </row>
    <row r="552" spans="1:11">
      <c r="A552" s="69">
        <v>26238</v>
      </c>
      <c r="B552" s="420">
        <v>2.0000000000000001E-4</v>
      </c>
      <c r="C552" s="401">
        <v>-5.5000000000000005E-3</v>
      </c>
      <c r="D552" s="401">
        <v>5.1000000000000004E-3</v>
      </c>
      <c r="E552" s="401">
        <v>6.0499999999999998E-3</v>
      </c>
      <c r="F552" s="65">
        <v>6.3E-3</v>
      </c>
      <c r="G552" s="65">
        <v>6.1749999999999991E-3</v>
      </c>
      <c r="H552" s="401">
        <v>6.6333333333333331E-3</v>
      </c>
      <c r="I552" s="401">
        <f t="shared" si="24"/>
        <v>-4.9000000000000007E-3</v>
      </c>
      <c r="J552" s="401">
        <f t="shared" si="25"/>
        <v>-5.9749999999999994E-3</v>
      </c>
      <c r="K552" s="401">
        <f t="shared" si="26"/>
        <v>-1.2133333333333333E-2</v>
      </c>
    </row>
    <row r="553" spans="1:11">
      <c r="A553" s="69">
        <v>26268</v>
      </c>
      <c r="B553" s="420">
        <v>8.8800000000000004E-2</v>
      </c>
      <c r="C553" s="401">
        <v>8.0600000000000005E-2</v>
      </c>
      <c r="D553" s="401">
        <v>5.0000000000000001E-3</v>
      </c>
      <c r="E553" s="401">
        <v>6.0416666666666665E-3</v>
      </c>
      <c r="F553" s="65">
        <v>6.3083333333333333E-3</v>
      </c>
      <c r="G553" s="65">
        <v>6.1749999999999991E-3</v>
      </c>
      <c r="H553" s="401">
        <v>6.5833333333333334E-3</v>
      </c>
      <c r="I553" s="401">
        <f t="shared" si="24"/>
        <v>8.3799999999999999E-2</v>
      </c>
      <c r="J553" s="401">
        <f t="shared" si="25"/>
        <v>8.2625000000000004E-2</v>
      </c>
      <c r="K553" s="401">
        <f t="shared" si="26"/>
        <v>7.4016666666666675E-2</v>
      </c>
    </row>
    <row r="554" spans="1:11">
      <c r="A554" s="69">
        <v>26299</v>
      </c>
      <c r="B554" s="420">
        <v>2.06E-2</v>
      </c>
      <c r="C554" s="401">
        <v>-7.4000000000000012E-3</v>
      </c>
      <c r="D554" s="401">
        <v>5.0000000000000001E-3</v>
      </c>
      <c r="E554" s="401">
        <v>5.9916666666666677E-3</v>
      </c>
      <c r="F554" s="65">
        <v>6.266666666666666E-3</v>
      </c>
      <c r="G554" s="65">
        <v>6.1291666666666664E-3</v>
      </c>
      <c r="H554" s="401">
        <v>6.4916666666666664E-3</v>
      </c>
      <c r="I554" s="401">
        <f t="shared" si="24"/>
        <v>1.5599999999999999E-2</v>
      </c>
      <c r="J554" s="401">
        <f t="shared" si="25"/>
        <v>1.4470833333333334E-2</v>
      </c>
      <c r="K554" s="401">
        <f t="shared" si="26"/>
        <v>-1.3891666666666667E-2</v>
      </c>
    </row>
    <row r="555" spans="1:11">
      <c r="A555" s="69">
        <v>26330</v>
      </c>
      <c r="B555" s="420">
        <v>2.7699999999999999E-2</v>
      </c>
      <c r="C555" s="401">
        <v>-2.4E-2</v>
      </c>
      <c r="D555" s="401">
        <v>4.7000000000000002E-3</v>
      </c>
      <c r="E555" s="401">
        <v>6.0583333333333331E-3</v>
      </c>
      <c r="F555" s="65">
        <v>6.266666666666666E-3</v>
      </c>
      <c r="G555" s="65">
        <v>6.1624999999999996E-3</v>
      </c>
      <c r="H555" s="401">
        <v>6.4833333333333331E-3</v>
      </c>
      <c r="I555" s="401">
        <f t="shared" si="24"/>
        <v>2.3E-2</v>
      </c>
      <c r="J555" s="401">
        <f t="shared" si="25"/>
        <v>2.1537500000000001E-2</v>
      </c>
      <c r="K555" s="401">
        <f t="shared" si="26"/>
        <v>-3.0483333333333335E-2</v>
      </c>
    </row>
    <row r="556" spans="1:11">
      <c r="A556" s="69">
        <v>26359</v>
      </c>
      <c r="B556" s="420">
        <v>8.3000000000000001E-3</v>
      </c>
      <c r="C556" s="401">
        <v>-3.5999999999999999E-3</v>
      </c>
      <c r="D556" s="401">
        <v>4.8999999999999998E-3</v>
      </c>
      <c r="E556" s="401">
        <v>6.0333333333333341E-3</v>
      </c>
      <c r="F556" s="65">
        <v>6.2750000000000002E-3</v>
      </c>
      <c r="G556" s="65">
        <v>6.1541666666666672E-3</v>
      </c>
      <c r="H556" s="401">
        <v>6.4750000000000007E-3</v>
      </c>
      <c r="I556" s="401">
        <f t="shared" si="24"/>
        <v>3.4000000000000002E-3</v>
      </c>
      <c r="J556" s="401">
        <f t="shared" si="25"/>
        <v>2.1458333333333329E-3</v>
      </c>
      <c r="K556" s="401">
        <f t="shared" si="26"/>
        <v>-1.0075000000000001E-2</v>
      </c>
    </row>
    <row r="557" spans="1:11">
      <c r="A557" s="69">
        <v>26390</v>
      </c>
      <c r="B557" s="420">
        <v>6.7999999999999996E-3</v>
      </c>
      <c r="C557" s="401">
        <v>-2.7700000000000006E-2</v>
      </c>
      <c r="D557" s="401">
        <v>4.7999999999999996E-3</v>
      </c>
      <c r="E557" s="401">
        <v>6.083333333333333E-3</v>
      </c>
      <c r="F557" s="65">
        <v>6.3083333333333333E-3</v>
      </c>
      <c r="G557" s="65">
        <v>6.1958333333333336E-3</v>
      </c>
      <c r="H557" s="401">
        <v>6.5166666666666671E-3</v>
      </c>
      <c r="I557" s="401">
        <f t="shared" si="24"/>
        <v>2E-3</v>
      </c>
      <c r="J557" s="401">
        <f t="shared" si="25"/>
        <v>6.0416666666666605E-4</v>
      </c>
      <c r="K557" s="401">
        <f t="shared" si="26"/>
        <v>-3.4216666666666673E-2</v>
      </c>
    </row>
    <row r="558" spans="1:11">
      <c r="A558" s="69">
        <v>26420</v>
      </c>
      <c r="B558" s="420">
        <v>1.9699999999999999E-2</v>
      </c>
      <c r="C558" s="401">
        <v>-1.7000000000000001E-3</v>
      </c>
      <c r="D558" s="401">
        <v>5.4999999999999997E-3</v>
      </c>
      <c r="E558" s="401">
        <v>6.083333333333333E-3</v>
      </c>
      <c r="F558" s="65">
        <v>6.3E-3</v>
      </c>
      <c r="G558" s="65">
        <v>6.1916666666666665E-3</v>
      </c>
      <c r="H558" s="401">
        <v>6.5333333333333328E-3</v>
      </c>
      <c r="I558" s="401">
        <f t="shared" si="24"/>
        <v>1.4199999999999999E-2</v>
      </c>
      <c r="J558" s="401">
        <f t="shared" si="25"/>
        <v>1.3508333333333332E-2</v>
      </c>
      <c r="K558" s="401">
        <f t="shared" si="26"/>
        <v>-8.2333333333333321E-3</v>
      </c>
    </row>
    <row r="559" spans="1:11">
      <c r="A559" s="69">
        <v>26451</v>
      </c>
      <c r="B559" s="420">
        <v>-1.9400000000000001E-2</v>
      </c>
      <c r="C559" s="401">
        <v>-2.1000000000000001E-2</v>
      </c>
      <c r="D559" s="401">
        <v>4.8999999999999998E-3</v>
      </c>
      <c r="E559" s="401">
        <v>6.025E-3</v>
      </c>
      <c r="F559" s="65">
        <v>6.2583333333333336E-3</v>
      </c>
      <c r="G559" s="65">
        <v>6.1416666666666677E-3</v>
      </c>
      <c r="H559" s="401">
        <v>6.4750000000000007E-3</v>
      </c>
      <c r="I559" s="401">
        <f t="shared" si="24"/>
        <v>-2.4300000000000002E-2</v>
      </c>
      <c r="J559" s="401">
        <f t="shared" si="25"/>
        <v>-2.5541666666666667E-2</v>
      </c>
      <c r="K559" s="401">
        <f t="shared" si="26"/>
        <v>-2.7475000000000003E-2</v>
      </c>
    </row>
    <row r="560" spans="1:11">
      <c r="A560" s="69">
        <v>26481</v>
      </c>
      <c r="B560" s="420">
        <v>4.7999999999999996E-3</v>
      </c>
      <c r="C560" s="401">
        <v>-1.4000000000000002E-3</v>
      </c>
      <c r="D560" s="401">
        <v>5.1000000000000004E-3</v>
      </c>
      <c r="E560" s="401">
        <v>6.0083333333333334E-3</v>
      </c>
      <c r="F560" s="65">
        <v>6.2500000000000003E-3</v>
      </c>
      <c r="G560" s="65">
        <v>6.1291666666666664E-3</v>
      </c>
      <c r="H560" s="401">
        <v>6.5166666666666671E-3</v>
      </c>
      <c r="I560" s="401">
        <f t="shared" si="24"/>
        <v>-3.0000000000000079E-4</v>
      </c>
      <c r="J560" s="401">
        <f t="shared" si="25"/>
        <v>-1.3291666666666669E-3</v>
      </c>
      <c r="K560" s="401">
        <f t="shared" si="26"/>
        <v>-7.9166666666666673E-3</v>
      </c>
    </row>
    <row r="561" spans="1:11">
      <c r="A561" s="69">
        <v>26512</v>
      </c>
      <c r="B561" s="420">
        <v>3.6900000000000002E-2</v>
      </c>
      <c r="C561" s="401">
        <v>5.74E-2</v>
      </c>
      <c r="D561" s="401">
        <v>4.8999999999999998E-3</v>
      </c>
      <c r="E561" s="401">
        <v>5.9916666666666677E-3</v>
      </c>
      <c r="F561" s="65">
        <v>6.1916666666666665E-3</v>
      </c>
      <c r="G561" s="65">
        <v>6.0916666666666662E-3</v>
      </c>
      <c r="H561" s="401">
        <v>6.3666666666666672E-3</v>
      </c>
      <c r="I561" s="401">
        <f t="shared" si="24"/>
        <v>3.2000000000000001E-2</v>
      </c>
      <c r="J561" s="401">
        <f t="shared" si="25"/>
        <v>3.0808333333333337E-2</v>
      </c>
      <c r="K561" s="401">
        <f t="shared" si="26"/>
        <v>5.1033333333333333E-2</v>
      </c>
    </row>
    <row r="562" spans="1:11">
      <c r="A562" s="69">
        <v>26543</v>
      </c>
      <c r="B562" s="420">
        <v>-2.5000000000000001E-3</v>
      </c>
      <c r="C562" s="401">
        <v>2.7000000000000001E-3</v>
      </c>
      <c r="D562" s="401">
        <v>4.7000000000000002E-3</v>
      </c>
      <c r="E562" s="401">
        <v>6.0166666666666667E-3</v>
      </c>
      <c r="F562" s="65">
        <v>6.1750000000000008E-3</v>
      </c>
      <c r="G562" s="65">
        <v>6.0958333333333333E-3</v>
      </c>
      <c r="H562" s="401">
        <v>6.3416666666666665E-3</v>
      </c>
      <c r="I562" s="401">
        <f t="shared" si="24"/>
        <v>-7.1999999999999998E-3</v>
      </c>
      <c r="J562" s="401">
        <f t="shared" si="25"/>
        <v>-8.5958333333333338E-3</v>
      </c>
      <c r="K562" s="401">
        <f t="shared" si="26"/>
        <v>-3.6416666666666663E-3</v>
      </c>
    </row>
    <row r="563" spans="1:11">
      <c r="A563" s="69">
        <v>26573</v>
      </c>
      <c r="B563" s="420">
        <v>1.18E-2</v>
      </c>
      <c r="C563" s="401">
        <v>6.5100000000000005E-2</v>
      </c>
      <c r="D563" s="401">
        <v>5.1999999999999998E-3</v>
      </c>
      <c r="E563" s="401">
        <v>6.0083333333333334E-3</v>
      </c>
      <c r="F563" s="65">
        <v>6.2083333333333331E-3</v>
      </c>
      <c r="G563" s="65">
        <v>6.1083333333333337E-3</v>
      </c>
      <c r="H563" s="401">
        <v>6.3833333333333329E-3</v>
      </c>
      <c r="I563" s="401">
        <f t="shared" si="24"/>
        <v>6.6E-3</v>
      </c>
      <c r="J563" s="401">
        <f t="shared" si="25"/>
        <v>5.6916666666666661E-3</v>
      </c>
      <c r="K563" s="401">
        <f t="shared" si="26"/>
        <v>5.8716666666666674E-2</v>
      </c>
    </row>
    <row r="564" spans="1:11">
      <c r="A564" s="69">
        <v>26604</v>
      </c>
      <c r="B564" s="420">
        <v>4.8099999999999997E-2</v>
      </c>
      <c r="C564" s="401">
        <v>6.3899999999999998E-2</v>
      </c>
      <c r="D564" s="401">
        <v>4.7999999999999996E-3</v>
      </c>
      <c r="E564" s="401">
        <v>5.9333333333333339E-3</v>
      </c>
      <c r="F564" s="65">
        <v>6.1583333333333334E-3</v>
      </c>
      <c r="G564" s="65">
        <v>6.0458333333333336E-3</v>
      </c>
      <c r="H564" s="401">
        <v>6.333333333333334E-3</v>
      </c>
      <c r="I564" s="401">
        <f t="shared" si="24"/>
        <v>4.3299999999999998E-2</v>
      </c>
      <c r="J564" s="401">
        <f t="shared" si="25"/>
        <v>4.2054166666666663E-2</v>
      </c>
      <c r="K564" s="401">
        <f t="shared" si="26"/>
        <v>5.7566666666666662E-2</v>
      </c>
    </row>
    <row r="565" spans="1:11">
      <c r="A565" s="69">
        <v>26634</v>
      </c>
      <c r="B565" s="420">
        <v>1.4200000000000001E-2</v>
      </c>
      <c r="C565" s="401">
        <v>-1.7399999999999999E-2</v>
      </c>
      <c r="D565" s="401">
        <v>4.4999999999999997E-3</v>
      </c>
      <c r="E565" s="401">
        <v>5.8999999999999999E-3</v>
      </c>
      <c r="F565" s="65">
        <v>6.1333333333333344E-3</v>
      </c>
      <c r="G565" s="65">
        <v>6.0166666666666667E-3</v>
      </c>
      <c r="H565" s="401">
        <v>6.2333333333333338E-3</v>
      </c>
      <c r="I565" s="401">
        <f t="shared" si="24"/>
        <v>9.7000000000000003E-3</v>
      </c>
      <c r="J565" s="401">
        <f t="shared" si="25"/>
        <v>8.1833333333333341E-3</v>
      </c>
      <c r="K565" s="401">
        <f t="shared" si="26"/>
        <v>-2.3633333333333333E-2</v>
      </c>
    </row>
    <row r="566" spans="1:11">
      <c r="A566" s="69">
        <v>26665</v>
      </c>
      <c r="B566" s="420">
        <v>-1.49E-2</v>
      </c>
      <c r="C566" s="401">
        <v>-4.3900000000000008E-2</v>
      </c>
      <c r="D566" s="401">
        <v>5.4000000000000003E-3</v>
      </c>
      <c r="E566" s="401">
        <v>5.9583333333333328E-3</v>
      </c>
      <c r="F566" s="65">
        <v>6.1416666666666668E-3</v>
      </c>
      <c r="G566" s="65">
        <v>6.0499999999999998E-3</v>
      </c>
      <c r="H566" s="401">
        <v>6.2666666666666669E-3</v>
      </c>
      <c r="I566" s="401">
        <f t="shared" si="24"/>
        <v>-2.0299999999999999E-2</v>
      </c>
      <c r="J566" s="401">
        <f t="shared" si="25"/>
        <v>-2.095E-2</v>
      </c>
      <c r="K566" s="401">
        <f t="shared" si="26"/>
        <v>-5.0166666666666679E-2</v>
      </c>
    </row>
    <row r="567" spans="1:11">
      <c r="A567" s="69">
        <v>26696</v>
      </c>
      <c r="B567" s="420">
        <v>-3.5200000000000002E-2</v>
      </c>
      <c r="C567" s="401">
        <v>-2.3399999999999997E-2</v>
      </c>
      <c r="D567" s="401">
        <v>5.1000000000000004E-3</v>
      </c>
      <c r="E567" s="401">
        <v>6.0166666666666667E-3</v>
      </c>
      <c r="F567" s="65">
        <v>6.2249999999999996E-3</v>
      </c>
      <c r="G567" s="65">
        <v>6.1208333333333332E-3</v>
      </c>
      <c r="H567" s="401">
        <v>6.3499999999999997E-3</v>
      </c>
      <c r="I567" s="401">
        <f t="shared" si="24"/>
        <v>-4.0300000000000002E-2</v>
      </c>
      <c r="J567" s="401">
        <f t="shared" si="25"/>
        <v>-4.1320833333333334E-2</v>
      </c>
      <c r="K567" s="401">
        <f t="shared" si="26"/>
        <v>-2.9749999999999999E-2</v>
      </c>
    </row>
    <row r="568" spans="1:11">
      <c r="A568" s="69">
        <v>26724</v>
      </c>
      <c r="B568" s="420">
        <v>8.0000000000000004E-4</v>
      </c>
      <c r="C568" s="401">
        <v>-1.3500000000000002E-2</v>
      </c>
      <c r="D568" s="401">
        <v>5.5999999999999991E-3</v>
      </c>
      <c r="E568" s="401">
        <v>6.0750000000000005E-3</v>
      </c>
      <c r="F568" s="65">
        <v>6.2416666666666662E-3</v>
      </c>
      <c r="G568" s="65">
        <v>6.1583333333333334E-3</v>
      </c>
      <c r="H568" s="401">
        <v>6.3833333333333329E-3</v>
      </c>
      <c r="I568" s="401">
        <f t="shared" si="24"/>
        <v>-4.7999999999999987E-3</v>
      </c>
      <c r="J568" s="401">
        <f t="shared" si="25"/>
        <v>-5.358333333333333E-3</v>
      </c>
      <c r="K568" s="401">
        <f t="shared" si="26"/>
        <v>-1.9883333333333336E-2</v>
      </c>
    </row>
    <row r="569" spans="1:11">
      <c r="A569" s="69">
        <v>26755</v>
      </c>
      <c r="B569" s="420">
        <v>-3.8300000000000001E-2</v>
      </c>
      <c r="C569" s="401">
        <v>-4.9000000000000007E-3</v>
      </c>
      <c r="D569" s="401">
        <v>5.7000000000000002E-3</v>
      </c>
      <c r="E569" s="401">
        <v>6.0499999999999998E-3</v>
      </c>
      <c r="F569" s="65">
        <v>6.2416666666666662E-3</v>
      </c>
      <c r="G569" s="65">
        <v>6.145833333333333E-3</v>
      </c>
      <c r="H569" s="401">
        <v>6.3583333333333339E-3</v>
      </c>
      <c r="I569" s="401">
        <f t="shared" si="24"/>
        <v>-4.3999999999999997E-2</v>
      </c>
      <c r="J569" s="401">
        <f t="shared" si="25"/>
        <v>-4.4445833333333337E-2</v>
      </c>
      <c r="K569" s="401">
        <f t="shared" si="26"/>
        <v>-1.1258333333333335E-2</v>
      </c>
    </row>
    <row r="570" spans="1:11">
      <c r="A570" s="69">
        <v>26785</v>
      </c>
      <c r="B570" s="420">
        <v>-1.6299999999999999E-2</v>
      </c>
      <c r="C570" s="401">
        <v>6.7000000000000002E-3</v>
      </c>
      <c r="D570" s="401">
        <v>5.7999999999999996E-3</v>
      </c>
      <c r="E570" s="401">
        <v>6.0750000000000005E-3</v>
      </c>
      <c r="F570" s="65">
        <v>6.2416666666666662E-3</v>
      </c>
      <c r="G570" s="65">
        <v>6.1583333333333334E-3</v>
      </c>
      <c r="H570" s="401">
        <v>6.3583333333333339E-3</v>
      </c>
      <c r="I570" s="401">
        <f t="shared" si="24"/>
        <v>-2.2099999999999998E-2</v>
      </c>
      <c r="J570" s="401">
        <f t="shared" si="25"/>
        <v>-2.245833333333333E-2</v>
      </c>
      <c r="K570" s="401">
        <f t="shared" si="26"/>
        <v>3.4166666666666633E-4</v>
      </c>
    </row>
    <row r="571" spans="1:11">
      <c r="A571" s="69">
        <v>26816</v>
      </c>
      <c r="B571" s="420">
        <v>-4.0000000000000001E-3</v>
      </c>
      <c r="C571" s="401">
        <v>-1.67E-2</v>
      </c>
      <c r="D571" s="401">
        <v>5.4999999999999997E-3</v>
      </c>
      <c r="E571" s="401">
        <v>6.1416666666666668E-3</v>
      </c>
      <c r="F571" s="65">
        <v>6.2916666666666668E-3</v>
      </c>
      <c r="G571" s="65">
        <v>6.2166666666666655E-3</v>
      </c>
      <c r="H571" s="401">
        <v>6.4249999999999993E-3</v>
      </c>
      <c r="I571" s="401">
        <f t="shared" si="24"/>
        <v>-9.4999999999999998E-3</v>
      </c>
      <c r="J571" s="401">
        <f t="shared" si="25"/>
        <v>-1.0216666666666666E-2</v>
      </c>
      <c r="K571" s="401">
        <f t="shared" si="26"/>
        <v>-2.3125E-2</v>
      </c>
    </row>
    <row r="572" spans="1:11">
      <c r="A572" s="69">
        <v>26846</v>
      </c>
      <c r="B572" s="420">
        <v>4.07E-2</v>
      </c>
      <c r="C572" s="401">
        <v>-1.9900000000000001E-2</v>
      </c>
      <c r="D572" s="401">
        <v>6.0999999999999995E-3</v>
      </c>
      <c r="E572" s="401">
        <v>6.2083333333333331E-3</v>
      </c>
      <c r="F572" s="65">
        <v>6.3666666666666663E-3</v>
      </c>
      <c r="G572" s="65">
        <v>6.2874999999999988E-3</v>
      </c>
      <c r="H572" s="401">
        <v>6.5166666666666671E-3</v>
      </c>
      <c r="I572" s="401">
        <f t="shared" si="24"/>
        <v>3.4599999999999999E-2</v>
      </c>
      <c r="J572" s="401">
        <f t="shared" si="25"/>
        <v>3.4412499999999999E-2</v>
      </c>
      <c r="K572" s="401">
        <f t="shared" si="26"/>
        <v>-2.6416666666666668E-2</v>
      </c>
    </row>
    <row r="573" spans="1:11">
      <c r="A573" s="69">
        <v>26877</v>
      </c>
      <c r="B573" s="420">
        <v>-3.4099999999999998E-2</v>
      </c>
      <c r="C573" s="401">
        <v>-2.8399999999999995E-2</v>
      </c>
      <c r="D573" s="401">
        <v>6.1999999999999998E-3</v>
      </c>
      <c r="E573" s="401">
        <v>6.4000000000000003E-3</v>
      </c>
      <c r="F573" s="65">
        <v>6.5333333333333328E-3</v>
      </c>
      <c r="G573" s="65">
        <v>6.4666666666666674E-3</v>
      </c>
      <c r="H573" s="401">
        <v>6.6999999999999994E-3</v>
      </c>
      <c r="I573" s="401">
        <f t="shared" si="24"/>
        <v>-4.0299999999999996E-2</v>
      </c>
      <c r="J573" s="401">
        <f t="shared" si="25"/>
        <v>-4.0566666666666668E-2</v>
      </c>
      <c r="K573" s="401">
        <f t="shared" si="26"/>
        <v>-3.5099999999999992E-2</v>
      </c>
    </row>
    <row r="574" spans="1:11">
      <c r="A574" s="69">
        <v>26908</v>
      </c>
      <c r="B574" s="420">
        <v>4.2700000000000002E-2</v>
      </c>
      <c r="C574" s="401">
        <v>7.7099999999999988E-2</v>
      </c>
      <c r="D574" s="401">
        <v>5.4999999999999997E-3</v>
      </c>
      <c r="E574" s="401">
        <v>6.3583333333333339E-3</v>
      </c>
      <c r="F574" s="65">
        <v>6.5500000000000003E-3</v>
      </c>
      <c r="G574" s="65">
        <v>6.4541666666666671E-3</v>
      </c>
      <c r="H574" s="401">
        <v>6.6999999999999994E-3</v>
      </c>
      <c r="I574" s="401">
        <f t="shared" si="24"/>
        <v>3.7200000000000004E-2</v>
      </c>
      <c r="J574" s="401">
        <f t="shared" si="25"/>
        <v>3.6245833333333338E-2</v>
      </c>
      <c r="K574" s="401">
        <f t="shared" si="26"/>
        <v>7.039999999999999E-2</v>
      </c>
    </row>
    <row r="575" spans="1:11">
      <c r="A575" s="69">
        <v>26938</v>
      </c>
      <c r="B575" s="420">
        <v>1.6999999999999999E-3</v>
      </c>
      <c r="C575" s="401">
        <v>-3.8800000000000001E-2</v>
      </c>
      <c r="D575" s="401">
        <v>6.3E-3</v>
      </c>
      <c r="E575" s="401">
        <v>6.3333333333333332E-3</v>
      </c>
      <c r="F575" s="65">
        <v>6.5333333333333328E-3</v>
      </c>
      <c r="G575" s="65">
        <v>6.4333333333333334E-3</v>
      </c>
      <c r="H575" s="401">
        <v>6.6833333333333337E-3</v>
      </c>
      <c r="I575" s="401">
        <f t="shared" si="24"/>
        <v>-4.5999999999999999E-3</v>
      </c>
      <c r="J575" s="401">
        <f t="shared" si="25"/>
        <v>-4.7333333333333333E-3</v>
      </c>
      <c r="K575" s="401">
        <f t="shared" si="26"/>
        <v>-4.5483333333333334E-2</v>
      </c>
    </row>
    <row r="576" spans="1:11">
      <c r="A576" s="69">
        <v>26969</v>
      </c>
      <c r="B576" s="420">
        <v>-0.1109</v>
      </c>
      <c r="C576" s="401">
        <v>-0.11720000000000001</v>
      </c>
      <c r="D576" s="401">
        <v>5.5999999999999991E-3</v>
      </c>
      <c r="E576" s="401">
        <v>6.391666666666667E-3</v>
      </c>
      <c r="F576" s="65">
        <v>6.5833333333333334E-3</v>
      </c>
      <c r="G576" s="65">
        <v>6.4874999999999993E-3</v>
      </c>
      <c r="H576" s="401">
        <v>6.7916666666666672E-3</v>
      </c>
      <c r="I576" s="401">
        <f t="shared" si="24"/>
        <v>-0.11649999999999999</v>
      </c>
      <c r="J576" s="401">
        <f t="shared" si="25"/>
        <v>-0.11738749999999999</v>
      </c>
      <c r="K576" s="401">
        <f t="shared" si="26"/>
        <v>-0.12399166666666668</v>
      </c>
    </row>
    <row r="577" spans="1:11">
      <c r="A577" s="69">
        <v>26999</v>
      </c>
      <c r="B577" s="420">
        <v>1.9800000000000002E-2</v>
      </c>
      <c r="C577" s="401">
        <v>3.7499999999999999E-2</v>
      </c>
      <c r="D577" s="401">
        <v>6.0000000000000001E-3</v>
      </c>
      <c r="E577" s="401">
        <v>6.4000000000000003E-3</v>
      </c>
      <c r="F577" s="65">
        <v>6.6E-3</v>
      </c>
      <c r="G577" s="65">
        <v>6.5000000000000006E-3</v>
      </c>
      <c r="H577" s="401">
        <v>6.8666666666666668E-3</v>
      </c>
      <c r="I577" s="401">
        <f t="shared" si="24"/>
        <v>1.3800000000000002E-2</v>
      </c>
      <c r="J577" s="401">
        <f t="shared" si="25"/>
        <v>1.3300000000000001E-2</v>
      </c>
      <c r="K577" s="401">
        <f t="shared" si="26"/>
        <v>3.0633333333333332E-2</v>
      </c>
    </row>
    <row r="578" spans="1:11">
      <c r="A578" s="69">
        <v>27030</v>
      </c>
      <c r="B578" s="420">
        <v>-7.1999999999999998E-3</v>
      </c>
      <c r="C578" s="401">
        <v>4.1799999999999997E-2</v>
      </c>
      <c r="D578" s="401">
        <v>6.0999999999999995E-3</v>
      </c>
      <c r="E578" s="401">
        <v>6.5249999999999996E-3</v>
      </c>
      <c r="F578" s="65">
        <v>6.6666666666666662E-3</v>
      </c>
      <c r="G578" s="65">
        <v>6.5958333333333329E-3</v>
      </c>
      <c r="H578" s="401">
        <v>6.9666666666666661E-3</v>
      </c>
      <c r="I578" s="401">
        <f t="shared" si="24"/>
        <v>-1.3299999999999999E-2</v>
      </c>
      <c r="J578" s="401">
        <f t="shared" si="25"/>
        <v>-1.3795833333333334E-2</v>
      </c>
      <c r="K578" s="401">
        <f t="shared" si="26"/>
        <v>3.4833333333333327E-2</v>
      </c>
    </row>
    <row r="579" spans="1:11">
      <c r="A579" s="69">
        <v>27061</v>
      </c>
      <c r="B579" s="420">
        <v>-6.9999999999999999E-4</v>
      </c>
      <c r="C579" s="401">
        <v>6.0000000000000001E-3</v>
      </c>
      <c r="D579" s="401">
        <v>5.4999999999999997E-3</v>
      </c>
      <c r="E579" s="401">
        <v>6.541666666666667E-3</v>
      </c>
      <c r="F579" s="65">
        <v>6.7083333333333335E-3</v>
      </c>
      <c r="G579" s="65">
        <v>6.6250000000000007E-3</v>
      </c>
      <c r="H579" s="401">
        <v>7.0166666666666667E-3</v>
      </c>
      <c r="I579" s="401">
        <f t="shared" ref="I579:I642" si="27">B579-D579</f>
        <v>-6.1999999999999998E-3</v>
      </c>
      <c r="J579" s="401">
        <f t="shared" si="25"/>
        <v>-7.3250000000000008E-3</v>
      </c>
      <c r="K579" s="401">
        <f t="shared" si="26"/>
        <v>-1.0166666666666666E-3</v>
      </c>
    </row>
    <row r="580" spans="1:11">
      <c r="A580" s="69">
        <v>27089</v>
      </c>
      <c r="B580" s="420">
        <v>-2.0500000000000001E-2</v>
      </c>
      <c r="C580" s="401">
        <v>-3.8900000000000004E-2</v>
      </c>
      <c r="D580" s="401">
        <v>5.8999999999999999E-3</v>
      </c>
      <c r="E580" s="401">
        <v>6.6749999999999995E-3</v>
      </c>
      <c r="F580" s="65">
        <v>6.8166666666666662E-3</v>
      </c>
      <c r="G580" s="65">
        <v>6.7458333333333328E-3</v>
      </c>
      <c r="H580" s="401">
        <v>7.0500000000000007E-3</v>
      </c>
      <c r="I580" s="401">
        <f t="shared" si="27"/>
        <v>-2.64E-2</v>
      </c>
      <c r="J580" s="401">
        <f t="shared" si="25"/>
        <v>-2.7245833333333334E-2</v>
      </c>
      <c r="K580" s="401">
        <f t="shared" si="26"/>
        <v>-4.5950000000000005E-2</v>
      </c>
    </row>
    <row r="581" spans="1:11">
      <c r="A581" s="69">
        <v>27120</v>
      </c>
      <c r="B581" s="420">
        <v>-3.5900000000000001E-2</v>
      </c>
      <c r="C581" s="401">
        <v>-0.12959999999999999</v>
      </c>
      <c r="D581" s="401">
        <v>6.7999999999999996E-3</v>
      </c>
      <c r="E581" s="401">
        <v>6.875E-3</v>
      </c>
      <c r="F581" s="65">
        <v>7.025E-3</v>
      </c>
      <c r="G581" s="65">
        <v>6.9500000000000004E-3</v>
      </c>
      <c r="H581" s="401">
        <v>7.3083333333333333E-3</v>
      </c>
      <c r="I581" s="401">
        <f t="shared" si="27"/>
        <v>-4.2700000000000002E-2</v>
      </c>
      <c r="J581" s="401">
        <f t="shared" si="25"/>
        <v>-4.2849999999999999E-2</v>
      </c>
      <c r="K581" s="401">
        <f t="shared" si="26"/>
        <v>-0.13690833333333333</v>
      </c>
    </row>
    <row r="582" spans="1:11">
      <c r="A582" s="69">
        <v>27150</v>
      </c>
      <c r="B582" s="420">
        <v>-3.0200000000000001E-2</v>
      </c>
      <c r="C582" s="401">
        <v>-4.8399999999999999E-2</v>
      </c>
      <c r="D582" s="401">
        <v>6.7999999999999996E-3</v>
      </c>
      <c r="E582" s="401">
        <v>6.9749999999999986E-3</v>
      </c>
      <c r="F582" s="65">
        <v>7.1500000000000001E-3</v>
      </c>
      <c r="G582" s="65">
        <v>7.0624999999999993E-3</v>
      </c>
      <c r="H582" s="401">
        <v>7.4999999999999997E-3</v>
      </c>
      <c r="I582" s="401">
        <f t="shared" si="27"/>
        <v>-3.6999999999999998E-2</v>
      </c>
      <c r="J582" s="401">
        <f t="shared" si="25"/>
        <v>-3.7262500000000004E-2</v>
      </c>
      <c r="K582" s="401">
        <f t="shared" si="26"/>
        <v>-5.5899999999999998E-2</v>
      </c>
    </row>
    <row r="583" spans="1:11">
      <c r="A583" s="69">
        <v>27181</v>
      </c>
      <c r="B583" s="420">
        <v>-1.1299999999999999E-2</v>
      </c>
      <c r="C583" s="401">
        <v>-5.6999999999999995E-2</v>
      </c>
      <c r="D583" s="401">
        <v>6.0999999999999995E-3</v>
      </c>
      <c r="E583" s="401">
        <v>7.058333333333334E-3</v>
      </c>
      <c r="F583" s="65">
        <v>7.2916666666666659E-3</v>
      </c>
      <c r="G583" s="65">
        <v>7.175E-3</v>
      </c>
      <c r="H583" s="401">
        <v>7.7666666666666674E-3</v>
      </c>
      <c r="I583" s="401">
        <f t="shared" si="27"/>
        <v>-1.7399999999999999E-2</v>
      </c>
      <c r="J583" s="401">
        <f t="shared" si="25"/>
        <v>-1.8474999999999998E-2</v>
      </c>
      <c r="K583" s="401">
        <f t="shared" si="26"/>
        <v>-6.4766666666666667E-2</v>
      </c>
    </row>
    <row r="584" spans="1:11">
      <c r="A584" s="69">
        <v>27211</v>
      </c>
      <c r="B584" s="420">
        <v>-7.4200000000000002E-2</v>
      </c>
      <c r="C584" s="401">
        <v>-8.8999999999999982E-3</v>
      </c>
      <c r="D584" s="401">
        <v>7.1999999999999998E-3</v>
      </c>
      <c r="E584" s="401">
        <v>7.2666666666666669E-3</v>
      </c>
      <c r="F584" s="65">
        <v>7.5083333333333339E-3</v>
      </c>
      <c r="G584" s="65">
        <v>7.3875E-3</v>
      </c>
      <c r="H584" s="401">
        <v>8.0499999999999999E-3</v>
      </c>
      <c r="I584" s="401">
        <f t="shared" si="27"/>
        <v>-8.14E-2</v>
      </c>
      <c r="J584" s="401">
        <f t="shared" si="25"/>
        <v>-8.1587500000000007E-2</v>
      </c>
      <c r="K584" s="401">
        <f t="shared" si="26"/>
        <v>-1.695E-2</v>
      </c>
    </row>
    <row r="585" spans="1:11">
      <c r="A585" s="69">
        <v>27242</v>
      </c>
      <c r="B585" s="420">
        <v>-8.6400000000000005E-2</v>
      </c>
      <c r="C585" s="401">
        <v>-8.7099999999999997E-2</v>
      </c>
      <c r="D585" s="401">
        <v>6.5000000000000006E-3</v>
      </c>
      <c r="E585" s="401">
        <v>7.4999999999999997E-3</v>
      </c>
      <c r="F585" s="65">
        <v>7.7333333333333334E-3</v>
      </c>
      <c r="G585" s="65">
        <v>7.6166666666666674E-3</v>
      </c>
      <c r="H585" s="401">
        <v>8.3583333333333339E-3</v>
      </c>
      <c r="I585" s="401">
        <f t="shared" si="27"/>
        <v>-9.290000000000001E-2</v>
      </c>
      <c r="J585" s="401">
        <f t="shared" si="25"/>
        <v>-9.4016666666666665E-2</v>
      </c>
      <c r="K585" s="401">
        <f t="shared" si="26"/>
        <v>-9.5458333333333326E-2</v>
      </c>
    </row>
    <row r="586" spans="1:11">
      <c r="A586" s="69">
        <v>27273</v>
      </c>
      <c r="B586" s="420">
        <v>-0.1152</v>
      </c>
      <c r="C586" s="401">
        <v>-8.6E-3</v>
      </c>
      <c r="D586" s="401">
        <v>7.1000000000000004E-3</v>
      </c>
      <c r="E586" s="401">
        <v>7.7000000000000002E-3</v>
      </c>
      <c r="F586" s="65">
        <v>8.0499999999999999E-3</v>
      </c>
      <c r="G586" s="65">
        <v>7.8750000000000001E-3</v>
      </c>
      <c r="H586" s="401">
        <v>8.7083333333333353E-3</v>
      </c>
      <c r="I586" s="401">
        <f t="shared" si="27"/>
        <v>-0.12229999999999999</v>
      </c>
      <c r="J586" s="401">
        <f t="shared" si="25"/>
        <v>-0.12307499999999999</v>
      </c>
      <c r="K586" s="401">
        <f t="shared" si="26"/>
        <v>-1.7308333333333335E-2</v>
      </c>
    </row>
    <row r="587" spans="1:11">
      <c r="A587" s="69">
        <v>27303</v>
      </c>
      <c r="B587" s="420">
        <v>0.1681</v>
      </c>
      <c r="C587" s="401">
        <v>0.11990000000000001</v>
      </c>
      <c r="D587" s="401">
        <v>7.000000000000001E-3</v>
      </c>
      <c r="E587" s="401">
        <v>7.7249999999999992E-3</v>
      </c>
      <c r="F587" s="65">
        <v>8.0333333333333333E-3</v>
      </c>
      <c r="G587" s="65">
        <v>7.8791666666666663E-3</v>
      </c>
      <c r="H587" s="401">
        <v>8.9833333333333328E-3</v>
      </c>
      <c r="I587" s="401">
        <f t="shared" si="27"/>
        <v>0.16109999999999999</v>
      </c>
      <c r="J587" s="401">
        <f t="shared" si="25"/>
        <v>0.16022083333333334</v>
      </c>
      <c r="K587" s="401">
        <f t="shared" si="26"/>
        <v>0.11091666666666668</v>
      </c>
    </row>
    <row r="588" spans="1:11">
      <c r="A588" s="69">
        <v>27334</v>
      </c>
      <c r="B588" s="420">
        <v>-4.8899999999999999E-2</v>
      </c>
      <c r="C588" s="401">
        <v>-1.1900000000000001E-2</v>
      </c>
      <c r="D588" s="401">
        <v>6.1999999999999998E-3</v>
      </c>
      <c r="E588" s="401">
        <v>7.4083333333333336E-3</v>
      </c>
      <c r="F588" s="65">
        <v>7.7833333333333331E-3</v>
      </c>
      <c r="G588" s="65">
        <v>7.5958333333333329E-3</v>
      </c>
      <c r="H588" s="401">
        <v>8.7166666666666677E-3</v>
      </c>
      <c r="I588" s="401">
        <f t="shared" si="27"/>
        <v>-5.5099999999999996E-2</v>
      </c>
      <c r="J588" s="401">
        <f t="shared" si="25"/>
        <v>-5.6495833333333328E-2</v>
      </c>
      <c r="K588" s="401">
        <f t="shared" si="26"/>
        <v>-2.0616666666666669E-2</v>
      </c>
    </row>
    <row r="589" spans="1:11">
      <c r="A589" s="69">
        <v>27364</v>
      </c>
      <c r="B589" s="420">
        <v>-1.5599999999999999E-2</v>
      </c>
      <c r="C589" s="401">
        <v>4.4000000000000003E-3</v>
      </c>
      <c r="D589" s="401">
        <v>6.7000000000000002E-3</v>
      </c>
      <c r="E589" s="401">
        <v>7.4083333333333336E-3</v>
      </c>
      <c r="F589" s="65">
        <v>7.6666666666666662E-3</v>
      </c>
      <c r="G589" s="65">
        <v>7.5374999999999991E-3</v>
      </c>
      <c r="H589" s="401">
        <v>8.5583333333333327E-3</v>
      </c>
      <c r="I589" s="401">
        <f t="shared" si="27"/>
        <v>-2.23E-2</v>
      </c>
      <c r="J589" s="401">
        <f t="shared" si="25"/>
        <v>-2.3137499999999998E-2</v>
      </c>
      <c r="K589" s="401">
        <f t="shared" si="26"/>
        <v>-4.1583333333333325E-3</v>
      </c>
    </row>
    <row r="590" spans="1:11">
      <c r="A590" s="69">
        <v>27395</v>
      </c>
      <c r="B590" s="420">
        <v>0.12720000000000001</v>
      </c>
      <c r="C590" s="401">
        <v>0.18969999999999998</v>
      </c>
      <c r="D590" s="401">
        <v>6.7999999999999996E-3</v>
      </c>
      <c r="E590" s="401">
        <v>7.358333333333333E-3</v>
      </c>
      <c r="F590" s="65">
        <v>7.6083333333333333E-3</v>
      </c>
      <c r="G590" s="65">
        <v>7.4833333333333332E-3</v>
      </c>
      <c r="H590" s="401">
        <v>8.6416666666666673E-3</v>
      </c>
      <c r="I590" s="401">
        <f t="shared" si="27"/>
        <v>0.12040000000000001</v>
      </c>
      <c r="J590" s="401">
        <f t="shared" si="25"/>
        <v>0.11971666666666668</v>
      </c>
      <c r="K590" s="401">
        <f t="shared" si="26"/>
        <v>0.18105833333333332</v>
      </c>
    </row>
    <row r="591" spans="1:11">
      <c r="A591" s="69">
        <v>27426</v>
      </c>
      <c r="B591" s="420">
        <v>6.3799999999999996E-2</v>
      </c>
      <c r="C591" s="401">
        <v>1.43E-2</v>
      </c>
      <c r="D591" s="401">
        <v>6.0000000000000001E-3</v>
      </c>
      <c r="E591" s="401">
        <v>7.1833333333333324E-3</v>
      </c>
      <c r="F591" s="65">
        <v>7.4250000000000002E-3</v>
      </c>
      <c r="G591" s="65">
        <v>7.3041666666666671E-3</v>
      </c>
      <c r="H591" s="401">
        <v>8.3250000000000008E-3</v>
      </c>
      <c r="I591" s="401">
        <f t="shared" si="27"/>
        <v>5.7799999999999997E-2</v>
      </c>
      <c r="J591" s="401">
        <f t="shared" si="25"/>
        <v>5.6495833333333328E-2</v>
      </c>
      <c r="K591" s="401">
        <f t="shared" si="26"/>
        <v>5.9749999999999994E-3</v>
      </c>
    </row>
    <row r="592" spans="1:11">
      <c r="A592" s="69">
        <v>27454</v>
      </c>
      <c r="B592" s="420">
        <v>2.5399999999999999E-2</v>
      </c>
      <c r="C592" s="401">
        <v>-2.1600000000000001E-2</v>
      </c>
      <c r="D592" s="401">
        <v>6.6E-3</v>
      </c>
      <c r="E592" s="401">
        <v>7.2250000000000005E-3</v>
      </c>
      <c r="F592" s="65">
        <v>7.4333333333333326E-3</v>
      </c>
      <c r="G592" s="65">
        <v>7.329166666666667E-3</v>
      </c>
      <c r="H592" s="401">
        <v>8.1000000000000013E-3</v>
      </c>
      <c r="I592" s="401">
        <f t="shared" si="27"/>
        <v>1.8799999999999997E-2</v>
      </c>
      <c r="J592" s="401">
        <f t="shared" si="25"/>
        <v>1.8070833333333331E-2</v>
      </c>
      <c r="K592" s="401">
        <f t="shared" si="26"/>
        <v>-2.9700000000000004E-2</v>
      </c>
    </row>
    <row r="593" spans="1:11">
      <c r="A593" s="69">
        <v>27485</v>
      </c>
      <c r="B593" s="420">
        <v>5.0999999999999997E-2</v>
      </c>
      <c r="C593" s="401">
        <v>-1.4000000000000002E-2</v>
      </c>
      <c r="D593" s="401">
        <v>6.7000000000000002E-3</v>
      </c>
      <c r="E593" s="401">
        <v>7.4583333333333324E-3</v>
      </c>
      <c r="F593" s="65">
        <v>7.658333333333333E-3</v>
      </c>
      <c r="G593" s="65">
        <v>7.5583333333333327E-3</v>
      </c>
      <c r="H593" s="401">
        <v>8.3833333333333329E-3</v>
      </c>
      <c r="I593" s="401">
        <f t="shared" si="27"/>
        <v>4.4299999999999999E-2</v>
      </c>
      <c r="J593" s="401">
        <f t="shared" si="25"/>
        <v>4.3441666666666663E-2</v>
      </c>
      <c r="K593" s="401">
        <f t="shared" si="26"/>
        <v>-2.2383333333333335E-2</v>
      </c>
    </row>
    <row r="594" spans="1:11">
      <c r="A594" s="69">
        <v>27515</v>
      </c>
      <c r="B594" s="420">
        <v>4.7600000000000003E-2</v>
      </c>
      <c r="C594" s="401">
        <v>8.6599999999999996E-2</v>
      </c>
      <c r="D594" s="401">
        <v>6.7000000000000002E-3</v>
      </c>
      <c r="E594" s="401">
        <v>7.4166666666666669E-3</v>
      </c>
      <c r="F594" s="65">
        <v>7.7000000000000002E-3</v>
      </c>
      <c r="G594" s="65">
        <v>7.5583333333333336E-3</v>
      </c>
      <c r="H594" s="401">
        <v>8.5249999999999996E-3</v>
      </c>
      <c r="I594" s="401">
        <f t="shared" si="27"/>
        <v>4.0900000000000006E-2</v>
      </c>
      <c r="J594" s="401">
        <f t="shared" si="25"/>
        <v>4.004166666666667E-2</v>
      </c>
      <c r="K594" s="401">
        <f t="shared" si="26"/>
        <v>7.8074999999999992E-2</v>
      </c>
    </row>
    <row r="595" spans="1:11">
      <c r="A595" s="69">
        <v>27546</v>
      </c>
      <c r="B595" s="420">
        <v>4.7699999999999999E-2</v>
      </c>
      <c r="C595" s="401">
        <v>0.1067</v>
      </c>
      <c r="D595" s="401">
        <v>7.000000000000001E-3</v>
      </c>
      <c r="E595" s="401">
        <v>7.3083333333333333E-3</v>
      </c>
      <c r="F595" s="65">
        <v>7.6083333333333333E-3</v>
      </c>
      <c r="G595" s="65">
        <v>7.4583333333333333E-3</v>
      </c>
      <c r="H595" s="401">
        <v>8.416666666666666E-3</v>
      </c>
      <c r="I595" s="401">
        <f t="shared" si="27"/>
        <v>4.07E-2</v>
      </c>
      <c r="J595" s="401">
        <f t="shared" si="25"/>
        <v>4.0241666666666669E-2</v>
      </c>
      <c r="K595" s="401">
        <f t="shared" si="26"/>
        <v>9.8283333333333334E-2</v>
      </c>
    </row>
    <row r="596" spans="1:11">
      <c r="A596" s="69">
        <v>27576</v>
      </c>
      <c r="B596" s="420">
        <v>-6.4399999999999999E-2</v>
      </c>
      <c r="C596" s="401">
        <v>-5.1000000000000004E-2</v>
      </c>
      <c r="D596" s="401">
        <v>6.7999999999999996E-3</v>
      </c>
      <c r="E596" s="401">
        <v>7.3666666666666672E-3</v>
      </c>
      <c r="F596" s="65">
        <v>7.6083333333333333E-3</v>
      </c>
      <c r="G596" s="65">
        <v>7.4875000000000002E-3</v>
      </c>
      <c r="H596" s="401">
        <v>8.3416666666666656E-3</v>
      </c>
      <c r="I596" s="401">
        <f t="shared" si="27"/>
        <v>-7.1199999999999999E-2</v>
      </c>
      <c r="J596" s="401">
        <f t="shared" si="25"/>
        <v>-7.1887499999999993E-2</v>
      </c>
      <c r="K596" s="401">
        <f t="shared" si="26"/>
        <v>-5.9341666666666668E-2</v>
      </c>
    </row>
    <row r="597" spans="1:11">
      <c r="A597" s="69">
        <v>27607</v>
      </c>
      <c r="B597" s="420">
        <v>-1.7600000000000001E-2</v>
      </c>
      <c r="C597" s="401">
        <v>-2.1199999999999997E-2</v>
      </c>
      <c r="D597" s="401">
        <v>6.5000000000000006E-3</v>
      </c>
      <c r="E597" s="401">
        <v>7.4583333333333324E-3</v>
      </c>
      <c r="F597" s="65">
        <v>7.691666666666667E-3</v>
      </c>
      <c r="G597" s="65">
        <v>7.5749999999999993E-3</v>
      </c>
      <c r="H597" s="401">
        <v>8.4333333333333326E-3</v>
      </c>
      <c r="I597" s="401">
        <f t="shared" si="27"/>
        <v>-2.4100000000000003E-2</v>
      </c>
      <c r="J597" s="401">
        <f t="shared" si="25"/>
        <v>-2.5174999999999999E-2</v>
      </c>
      <c r="K597" s="401">
        <f t="shared" si="26"/>
        <v>-2.9633333333333331E-2</v>
      </c>
    </row>
    <row r="598" spans="1:11">
      <c r="A598" s="69">
        <v>27638</v>
      </c>
      <c r="B598" s="420">
        <v>-3.1199999999999999E-2</v>
      </c>
      <c r="C598" s="401">
        <v>-4.9000000000000007E-3</v>
      </c>
      <c r="D598" s="401">
        <v>7.3000000000000001E-3</v>
      </c>
      <c r="E598" s="401">
        <v>7.4583333333333324E-3</v>
      </c>
      <c r="F598" s="65">
        <v>7.7916666666666664E-3</v>
      </c>
      <c r="G598" s="65">
        <v>7.6249999999999998E-3</v>
      </c>
      <c r="H598" s="401">
        <v>8.4916666666666665E-3</v>
      </c>
      <c r="I598" s="401">
        <f t="shared" si="27"/>
        <v>-3.85E-2</v>
      </c>
      <c r="J598" s="401">
        <f t="shared" si="25"/>
        <v>-3.8824999999999998E-2</v>
      </c>
      <c r="K598" s="401">
        <f t="shared" si="26"/>
        <v>-1.3391666666666666E-2</v>
      </c>
    </row>
    <row r="599" spans="1:11">
      <c r="A599" s="69">
        <v>27668</v>
      </c>
      <c r="B599" s="420">
        <v>6.5299999999999997E-2</v>
      </c>
      <c r="C599" s="401">
        <v>7.0800000000000002E-2</v>
      </c>
      <c r="D599" s="401">
        <v>7.1999999999999998E-3</v>
      </c>
      <c r="E599" s="401">
        <v>7.3833333333333329E-3</v>
      </c>
      <c r="F599" s="65">
        <v>7.7666666666666674E-3</v>
      </c>
      <c r="G599" s="65">
        <v>7.575000000000001E-3</v>
      </c>
      <c r="H599" s="401">
        <v>8.4666666666666675E-3</v>
      </c>
      <c r="I599" s="401">
        <f t="shared" si="27"/>
        <v>5.8099999999999999E-2</v>
      </c>
      <c r="J599" s="401">
        <f t="shared" si="25"/>
        <v>5.7724999999999999E-2</v>
      </c>
      <c r="K599" s="401">
        <f t="shared" si="26"/>
        <v>6.2333333333333338E-2</v>
      </c>
    </row>
    <row r="600" spans="1:11">
      <c r="A600" s="69">
        <v>27699</v>
      </c>
      <c r="B600" s="420">
        <v>2.8199999999999999E-2</v>
      </c>
      <c r="C600" s="401">
        <v>3.5000000000000003E-2</v>
      </c>
      <c r="D600" s="401">
        <v>6.0999999999999995E-3</v>
      </c>
      <c r="E600" s="401">
        <v>7.3166666666666658E-3</v>
      </c>
      <c r="F600" s="65">
        <v>7.691666666666667E-3</v>
      </c>
      <c r="G600" s="65">
        <v>7.5041666666666659E-3</v>
      </c>
      <c r="H600" s="401">
        <v>8.3666666666666663E-3</v>
      </c>
      <c r="I600" s="401">
        <f t="shared" si="27"/>
        <v>2.2100000000000002E-2</v>
      </c>
      <c r="J600" s="401">
        <f t="shared" si="25"/>
        <v>2.0695833333333333E-2</v>
      </c>
      <c r="K600" s="401">
        <f t="shared" si="26"/>
        <v>2.6633333333333335E-2</v>
      </c>
    </row>
    <row r="601" spans="1:11">
      <c r="A601" s="69">
        <v>27729</v>
      </c>
      <c r="B601" s="420">
        <v>-8.0999999999999996E-3</v>
      </c>
      <c r="C601" s="401">
        <v>7.6999999999999994E-3</v>
      </c>
      <c r="D601" s="401">
        <v>7.4999999999999997E-3</v>
      </c>
      <c r="E601" s="401">
        <v>7.324999999999999E-3</v>
      </c>
      <c r="F601" s="65">
        <v>7.7125000000000006E-3</v>
      </c>
      <c r="G601" s="65">
        <v>7.5187500000000011E-3</v>
      </c>
      <c r="H601" s="401">
        <v>8.4249999999999985E-3</v>
      </c>
      <c r="I601" s="401">
        <f t="shared" si="27"/>
        <v>-1.5599999999999999E-2</v>
      </c>
      <c r="J601" s="401">
        <f t="shared" si="25"/>
        <v>-1.5618750000000001E-2</v>
      </c>
      <c r="K601" s="401">
        <f t="shared" si="26"/>
        <v>-7.2499999999999908E-4</v>
      </c>
    </row>
    <row r="602" spans="1:11">
      <c r="A602" s="69">
        <v>27760</v>
      </c>
      <c r="B602" s="420">
        <v>0.1217</v>
      </c>
      <c r="C602" s="401">
        <v>8.9400000000000007E-2</v>
      </c>
      <c r="D602" s="401">
        <v>6.5000000000000006E-3</v>
      </c>
      <c r="E602" s="401">
        <v>7.1666666666666667E-3</v>
      </c>
      <c r="F602" s="65">
        <v>7.6083333333333333E-3</v>
      </c>
      <c r="G602" s="65">
        <v>7.3875E-3</v>
      </c>
      <c r="H602" s="401">
        <v>8.2500000000000004E-3</v>
      </c>
      <c r="I602" s="401">
        <f t="shared" si="27"/>
        <v>0.1152</v>
      </c>
      <c r="J602" s="401">
        <f t="shared" ref="J602:J665" si="28">B602-G602</f>
        <v>0.1143125</v>
      </c>
      <c r="K602" s="401">
        <f t="shared" ref="K602:K665" si="29">$C602-H602</f>
        <v>8.115E-2</v>
      </c>
    </row>
    <row r="603" spans="1:11">
      <c r="A603" s="69">
        <v>27791</v>
      </c>
      <c r="B603" s="420">
        <v>-8.3999999999999995E-3</v>
      </c>
      <c r="C603" s="401">
        <v>-3.56E-2</v>
      </c>
      <c r="D603" s="401">
        <v>6.1000000000000004E-3</v>
      </c>
      <c r="E603" s="401">
        <v>7.1250000000000003E-3</v>
      </c>
      <c r="F603" s="65">
        <v>7.5166666666666663E-3</v>
      </c>
      <c r="G603" s="65">
        <v>7.3208333333333328E-3</v>
      </c>
      <c r="H603" s="401">
        <v>8.0916666666666671E-3</v>
      </c>
      <c r="I603" s="401">
        <f t="shared" si="27"/>
        <v>-1.4499999999999999E-2</v>
      </c>
      <c r="J603" s="401">
        <f t="shared" si="28"/>
        <v>-1.5720833333333333E-2</v>
      </c>
      <c r="K603" s="401">
        <f t="shared" si="29"/>
        <v>-4.369166666666667E-2</v>
      </c>
    </row>
    <row r="604" spans="1:11">
      <c r="A604" s="69">
        <v>27820</v>
      </c>
      <c r="B604" s="420">
        <v>3.3700000000000001E-2</v>
      </c>
      <c r="C604" s="401">
        <v>0.01</v>
      </c>
      <c r="D604" s="401">
        <v>7.1000000000000004E-3</v>
      </c>
      <c r="E604" s="401">
        <v>7.0999999999999995E-3</v>
      </c>
      <c r="F604" s="65">
        <v>7.5083333333333339E-3</v>
      </c>
      <c r="G604" s="65">
        <v>7.3041666666666671E-3</v>
      </c>
      <c r="H604" s="401">
        <v>8.0583333333333323E-3</v>
      </c>
      <c r="I604" s="401">
        <f t="shared" si="27"/>
        <v>2.6599999999999999E-2</v>
      </c>
      <c r="J604" s="401">
        <f t="shared" si="28"/>
        <v>2.6395833333333334E-2</v>
      </c>
      <c r="K604" s="401">
        <f t="shared" si="29"/>
        <v>1.9416666666666679E-3</v>
      </c>
    </row>
    <row r="605" spans="1:11">
      <c r="A605" s="69">
        <v>27851</v>
      </c>
      <c r="B605" s="420">
        <v>-7.7999999999999996E-3</v>
      </c>
      <c r="C605" s="401">
        <v>3.7000000000000002E-3</v>
      </c>
      <c r="D605" s="401">
        <v>6.4000000000000003E-3</v>
      </c>
      <c r="E605" s="401">
        <v>7.000000000000001E-3</v>
      </c>
      <c r="F605" s="65">
        <v>7.4083333333333336E-3</v>
      </c>
      <c r="G605" s="65">
        <v>7.2041666666666669E-3</v>
      </c>
      <c r="H605" s="401">
        <v>7.9416666666666663E-3</v>
      </c>
      <c r="I605" s="401">
        <f t="shared" si="27"/>
        <v>-1.4200000000000001E-2</v>
      </c>
      <c r="J605" s="401">
        <f t="shared" si="28"/>
        <v>-1.5004166666666666E-2</v>
      </c>
      <c r="K605" s="401">
        <f t="shared" si="29"/>
        <v>-4.2416666666666662E-3</v>
      </c>
    </row>
    <row r="606" spans="1:11">
      <c r="A606" s="69">
        <v>27881</v>
      </c>
      <c r="B606" s="420">
        <v>-1.11E-2</v>
      </c>
      <c r="C606" s="401">
        <v>-1.3899999999999999E-2</v>
      </c>
      <c r="D606" s="401">
        <v>5.8999999999999999E-3</v>
      </c>
      <c r="E606" s="401">
        <v>7.1500000000000001E-3</v>
      </c>
      <c r="F606" s="65">
        <v>7.4333333333333326E-3</v>
      </c>
      <c r="G606" s="65">
        <v>7.2916666666666659E-3</v>
      </c>
      <c r="H606" s="401">
        <v>7.9583333333333346E-3</v>
      </c>
      <c r="I606" s="401">
        <f t="shared" si="27"/>
        <v>-1.7000000000000001E-2</v>
      </c>
      <c r="J606" s="401">
        <f t="shared" si="28"/>
        <v>-1.8391666666666667E-2</v>
      </c>
      <c r="K606" s="401">
        <f t="shared" si="29"/>
        <v>-2.1858333333333334E-2</v>
      </c>
    </row>
    <row r="607" spans="1:11">
      <c r="A607" s="69">
        <v>27912</v>
      </c>
      <c r="B607" s="420">
        <v>4.4299999999999999E-2</v>
      </c>
      <c r="C607" s="401">
        <v>3.3700000000000001E-2</v>
      </c>
      <c r="D607" s="401">
        <v>7.3000000000000001E-3</v>
      </c>
      <c r="E607" s="401">
        <v>7.1833333333333324E-3</v>
      </c>
      <c r="F607" s="65">
        <v>7.4083333333333336E-3</v>
      </c>
      <c r="G607" s="65">
        <v>7.2958333333333321E-3</v>
      </c>
      <c r="H607" s="401">
        <v>7.9499999999999987E-3</v>
      </c>
      <c r="I607" s="401">
        <f t="shared" si="27"/>
        <v>3.6999999999999998E-2</v>
      </c>
      <c r="J607" s="401">
        <f t="shared" si="28"/>
        <v>3.7004166666666664E-2</v>
      </c>
      <c r="K607" s="401">
        <f t="shared" si="29"/>
        <v>2.5750000000000002E-2</v>
      </c>
    </row>
    <row r="608" spans="1:11">
      <c r="A608" s="69">
        <v>27942</v>
      </c>
      <c r="B608" s="420">
        <v>-4.7999999999999996E-3</v>
      </c>
      <c r="C608" s="401">
        <v>3.4099999999999998E-2</v>
      </c>
      <c r="D608" s="401">
        <v>6.5000000000000006E-3</v>
      </c>
      <c r="E608" s="401">
        <v>7.1333333333333335E-3</v>
      </c>
      <c r="F608" s="65">
        <v>7.3416666666666673E-3</v>
      </c>
      <c r="G608" s="65">
        <v>7.2375000000000009E-3</v>
      </c>
      <c r="H608" s="401">
        <v>7.8083333333333329E-3</v>
      </c>
      <c r="I608" s="401">
        <f t="shared" si="27"/>
        <v>-1.1300000000000001E-2</v>
      </c>
      <c r="J608" s="401">
        <f t="shared" si="28"/>
        <v>-1.20375E-2</v>
      </c>
      <c r="K608" s="401">
        <f t="shared" si="29"/>
        <v>2.6291666666666665E-2</v>
      </c>
    </row>
    <row r="609" spans="1:11">
      <c r="A609" s="69">
        <v>27973</v>
      </c>
      <c r="B609" s="420">
        <v>-1.8E-3</v>
      </c>
      <c r="C609" s="401">
        <v>3.8300000000000001E-2</v>
      </c>
      <c r="D609" s="401">
        <v>6.8999999999999999E-3</v>
      </c>
      <c r="E609" s="401">
        <v>7.0416666666666657E-3</v>
      </c>
      <c r="F609" s="65">
        <v>7.2166666666666664E-3</v>
      </c>
      <c r="G609" s="65">
        <v>7.1291666666666665E-3</v>
      </c>
      <c r="H609" s="401">
        <v>7.6083333333333333E-3</v>
      </c>
      <c r="I609" s="401">
        <f t="shared" si="27"/>
        <v>-8.6999999999999994E-3</v>
      </c>
      <c r="J609" s="401">
        <f t="shared" si="28"/>
        <v>-8.9291666666666668E-3</v>
      </c>
      <c r="K609" s="401">
        <f t="shared" si="29"/>
        <v>3.0691666666666666E-2</v>
      </c>
    </row>
    <row r="610" spans="1:11">
      <c r="A610" s="69">
        <v>28004</v>
      </c>
      <c r="B610" s="420">
        <v>2.58E-2</v>
      </c>
      <c r="C610" s="401">
        <v>3.8100000000000002E-2</v>
      </c>
      <c r="D610" s="401">
        <v>6.4000000000000003E-3</v>
      </c>
      <c r="E610" s="401">
        <v>6.9833333333333336E-3</v>
      </c>
      <c r="F610" s="65">
        <v>7.1166666666666652E-3</v>
      </c>
      <c r="G610" s="65">
        <v>7.0499999999999998E-3</v>
      </c>
      <c r="H610" s="401">
        <v>7.4166666666666669E-3</v>
      </c>
      <c r="I610" s="401">
        <f t="shared" si="27"/>
        <v>1.9400000000000001E-2</v>
      </c>
      <c r="J610" s="401">
        <f t="shared" si="28"/>
        <v>1.8749999999999999E-2</v>
      </c>
      <c r="K610" s="401">
        <f t="shared" si="29"/>
        <v>3.0683333333333333E-2</v>
      </c>
    </row>
    <row r="611" spans="1:11">
      <c r="A611" s="69">
        <v>28034</v>
      </c>
      <c r="B611" s="420">
        <v>-1.8599999999999998E-2</v>
      </c>
      <c r="C611" s="401">
        <v>-2.1000000000000003E-3</v>
      </c>
      <c r="D611" s="401">
        <v>6.0999999999999995E-3</v>
      </c>
      <c r="E611" s="401">
        <v>6.9333333333333339E-3</v>
      </c>
      <c r="F611" s="65">
        <v>7.0666666666666664E-3</v>
      </c>
      <c r="G611" s="65">
        <v>6.9999999999999993E-3</v>
      </c>
      <c r="H611" s="401">
        <v>7.324999999999999E-3</v>
      </c>
      <c r="I611" s="401">
        <f t="shared" si="27"/>
        <v>-2.47E-2</v>
      </c>
      <c r="J611" s="401">
        <f t="shared" si="28"/>
        <v>-2.5599999999999998E-2</v>
      </c>
      <c r="K611" s="401">
        <f t="shared" si="29"/>
        <v>-9.4249999999999994E-3</v>
      </c>
    </row>
    <row r="612" spans="1:11">
      <c r="A612" s="69">
        <v>28065</v>
      </c>
      <c r="B612" s="420">
        <v>-4.1000000000000003E-3</v>
      </c>
      <c r="C612" s="401">
        <v>2.6800000000000001E-2</v>
      </c>
      <c r="D612" s="401">
        <v>6.6E-3</v>
      </c>
      <c r="E612" s="401">
        <v>6.875E-3</v>
      </c>
      <c r="F612" s="65">
        <v>7.0500000000000007E-3</v>
      </c>
      <c r="G612" s="65">
        <v>6.9624999999999999E-3</v>
      </c>
      <c r="H612" s="401">
        <v>7.3000000000000001E-3</v>
      </c>
      <c r="I612" s="401">
        <f t="shared" si="27"/>
        <v>-1.0700000000000001E-2</v>
      </c>
      <c r="J612" s="401">
        <f t="shared" si="28"/>
        <v>-1.1062499999999999E-2</v>
      </c>
      <c r="K612" s="401">
        <f t="shared" si="29"/>
        <v>1.95E-2</v>
      </c>
    </row>
    <row r="613" spans="1:11">
      <c r="A613" s="69">
        <v>28095</v>
      </c>
      <c r="B613" s="420">
        <v>5.6099999999999997E-2</v>
      </c>
      <c r="C613" s="401">
        <v>6.3100000000000003E-2</v>
      </c>
      <c r="D613" s="401">
        <v>6.3E-3</v>
      </c>
      <c r="E613" s="401">
        <v>6.6500000000000005E-3</v>
      </c>
      <c r="F613" s="65">
        <v>6.870833333333333E-3</v>
      </c>
      <c r="G613" s="65">
        <v>6.7604166666666663E-3</v>
      </c>
      <c r="H613" s="401">
        <v>7.1833333333333324E-3</v>
      </c>
      <c r="I613" s="401">
        <f t="shared" si="27"/>
        <v>4.9799999999999997E-2</v>
      </c>
      <c r="J613" s="401">
        <f t="shared" si="28"/>
        <v>4.9339583333333333E-2</v>
      </c>
      <c r="K613" s="401">
        <f t="shared" si="29"/>
        <v>5.591666666666667E-2</v>
      </c>
    </row>
    <row r="614" spans="1:11">
      <c r="A614" s="69">
        <v>28126</v>
      </c>
      <c r="B614" s="420">
        <v>-4.7300000000000002E-2</v>
      </c>
      <c r="C614" s="401">
        <v>3.5000000000000005E-3</v>
      </c>
      <c r="D614" s="401">
        <v>5.8999999999999999E-3</v>
      </c>
      <c r="E614" s="401">
        <v>6.6333333333333331E-3</v>
      </c>
      <c r="F614" s="65">
        <v>6.8000000000000005E-3</v>
      </c>
      <c r="G614" s="65">
        <v>6.7166666666666659E-3</v>
      </c>
      <c r="H614" s="401">
        <v>7.1749999999999991E-3</v>
      </c>
      <c r="I614" s="401">
        <f t="shared" si="27"/>
        <v>-5.3200000000000004E-2</v>
      </c>
      <c r="J614" s="401">
        <f t="shared" si="28"/>
        <v>-5.4016666666666671E-2</v>
      </c>
      <c r="K614" s="401">
        <f t="shared" si="29"/>
        <v>-3.6749999999999986E-3</v>
      </c>
    </row>
    <row r="615" spans="1:11">
      <c r="A615" s="69">
        <v>28157</v>
      </c>
      <c r="B615" s="420">
        <v>-1.8200000000000001E-2</v>
      </c>
      <c r="C615" s="401">
        <v>-3.7200000000000004E-2</v>
      </c>
      <c r="D615" s="401">
        <v>5.7000000000000002E-3</v>
      </c>
      <c r="E615" s="401">
        <v>6.6999999999999994E-3</v>
      </c>
      <c r="F615" s="65">
        <v>6.8833333333333333E-3</v>
      </c>
      <c r="G615" s="65">
        <v>6.7916666666666672E-3</v>
      </c>
      <c r="H615" s="401">
        <v>7.2083333333333331E-3</v>
      </c>
      <c r="I615" s="401">
        <f t="shared" si="27"/>
        <v>-2.3900000000000001E-2</v>
      </c>
      <c r="J615" s="401">
        <f t="shared" si="28"/>
        <v>-2.4991666666666669E-2</v>
      </c>
      <c r="K615" s="401">
        <f t="shared" si="29"/>
        <v>-4.4408333333333334E-2</v>
      </c>
    </row>
    <row r="616" spans="1:11">
      <c r="A616" s="69">
        <v>28185</v>
      </c>
      <c r="B616" s="420">
        <v>-1.0500000000000001E-2</v>
      </c>
      <c r="C616" s="401">
        <v>1.0200000000000001E-2</v>
      </c>
      <c r="D616" s="401">
        <v>6.5000000000000006E-3</v>
      </c>
      <c r="E616" s="401">
        <v>6.7499999999999991E-3</v>
      </c>
      <c r="F616" s="65">
        <v>6.8999999999999999E-3</v>
      </c>
      <c r="G616" s="65">
        <v>6.8249999999999986E-3</v>
      </c>
      <c r="H616" s="401">
        <v>7.2499999999999995E-3</v>
      </c>
      <c r="I616" s="401">
        <f t="shared" si="27"/>
        <v>-1.7000000000000001E-2</v>
      </c>
      <c r="J616" s="401">
        <f t="shared" si="28"/>
        <v>-1.7325E-2</v>
      </c>
      <c r="K616" s="401">
        <f t="shared" si="29"/>
        <v>2.9500000000000012E-3</v>
      </c>
    </row>
    <row r="617" spans="1:11">
      <c r="A617" s="69">
        <v>28216</v>
      </c>
      <c r="B617" s="420">
        <v>4.1999999999999997E-3</v>
      </c>
      <c r="C617" s="401">
        <v>2.0900000000000002E-2</v>
      </c>
      <c r="D617" s="401">
        <v>6.0999999999999995E-3</v>
      </c>
      <c r="E617" s="401">
        <v>6.6999999999999994E-3</v>
      </c>
      <c r="F617" s="65">
        <v>6.8999999999999999E-3</v>
      </c>
      <c r="G617" s="65">
        <v>6.7999999999999996E-3</v>
      </c>
      <c r="H617" s="401">
        <v>7.2583333333333345E-3</v>
      </c>
      <c r="I617" s="401">
        <f t="shared" si="27"/>
        <v>-1.8999999999999998E-3</v>
      </c>
      <c r="J617" s="401">
        <f t="shared" si="28"/>
        <v>-2.5999999999999999E-3</v>
      </c>
      <c r="K617" s="401">
        <f t="shared" si="29"/>
        <v>1.3641666666666667E-2</v>
      </c>
    </row>
    <row r="618" spans="1:11">
      <c r="A618" s="69">
        <v>28246</v>
      </c>
      <c r="B618" s="420">
        <v>-1.9599999999999999E-2</v>
      </c>
      <c r="C618" s="401">
        <v>2.1099999999999997E-2</v>
      </c>
      <c r="D618" s="401">
        <v>6.7000000000000002E-3</v>
      </c>
      <c r="E618" s="401">
        <v>6.7083333333333335E-3</v>
      </c>
      <c r="F618" s="65">
        <v>6.8999999999999999E-3</v>
      </c>
      <c r="G618" s="65">
        <v>6.8041666666666667E-3</v>
      </c>
      <c r="H618" s="401">
        <v>7.2583333333333345E-3</v>
      </c>
      <c r="I618" s="401">
        <f t="shared" si="27"/>
        <v>-2.63E-2</v>
      </c>
      <c r="J618" s="401">
        <f t="shared" si="28"/>
        <v>-2.6404166666666666E-2</v>
      </c>
      <c r="K618" s="401">
        <f t="shared" si="29"/>
        <v>1.3841666666666662E-2</v>
      </c>
    </row>
    <row r="619" spans="1:11">
      <c r="A619" s="69">
        <v>28277</v>
      </c>
      <c r="B619" s="420">
        <v>4.9399999999999999E-2</v>
      </c>
      <c r="C619" s="401">
        <v>5.3099999999999994E-2</v>
      </c>
      <c r="D619" s="401">
        <v>6.1999999999999998E-3</v>
      </c>
      <c r="E619" s="401">
        <v>6.6249999999999998E-3</v>
      </c>
      <c r="F619" s="65">
        <v>6.8250000000000003E-3</v>
      </c>
      <c r="G619" s="65">
        <v>6.7250000000000001E-3</v>
      </c>
      <c r="H619" s="401">
        <v>7.1500000000000001E-3</v>
      </c>
      <c r="I619" s="401">
        <f t="shared" si="27"/>
        <v>4.3200000000000002E-2</v>
      </c>
      <c r="J619" s="401">
        <f t="shared" si="28"/>
        <v>4.2674999999999998E-2</v>
      </c>
      <c r="K619" s="401">
        <f t="shared" si="29"/>
        <v>4.5949999999999991E-2</v>
      </c>
    </row>
    <row r="620" spans="1:11">
      <c r="A620" s="69">
        <v>28307</v>
      </c>
      <c r="B620" s="420">
        <v>-1.24E-2</v>
      </c>
      <c r="C620" s="401">
        <v>1.6399999999999998E-2</v>
      </c>
      <c r="D620" s="401">
        <v>5.8999999999999999E-3</v>
      </c>
      <c r="E620" s="401">
        <v>6.6166666666666674E-3</v>
      </c>
      <c r="F620" s="65">
        <v>6.7666666666666665E-3</v>
      </c>
      <c r="G620" s="65">
        <v>6.6916666666666669E-3</v>
      </c>
      <c r="H620" s="401">
        <v>7.0916666666666663E-3</v>
      </c>
      <c r="I620" s="401">
        <f t="shared" si="27"/>
        <v>-1.83E-2</v>
      </c>
      <c r="J620" s="401">
        <f t="shared" si="28"/>
        <v>-1.9091666666666667E-2</v>
      </c>
      <c r="K620" s="401">
        <f t="shared" si="29"/>
        <v>9.3083333333333317E-3</v>
      </c>
    </row>
    <row r="621" spans="1:11">
      <c r="A621" s="69">
        <v>28338</v>
      </c>
      <c r="B621" s="420">
        <v>-1.72E-2</v>
      </c>
      <c r="C621" s="401">
        <v>-3.5300000000000005E-2</v>
      </c>
      <c r="D621" s="401">
        <v>6.7000000000000002E-3</v>
      </c>
      <c r="E621" s="401">
        <v>6.6500000000000005E-3</v>
      </c>
      <c r="F621" s="65">
        <v>6.8083333333333329E-3</v>
      </c>
      <c r="G621" s="65">
        <v>6.7291666666666663E-3</v>
      </c>
      <c r="H621" s="401">
        <v>7.0750000000000006E-3</v>
      </c>
      <c r="I621" s="401">
        <f t="shared" si="27"/>
        <v>-2.3900000000000001E-2</v>
      </c>
      <c r="J621" s="401">
        <f t="shared" si="28"/>
        <v>-2.3929166666666668E-2</v>
      </c>
      <c r="K621" s="401">
        <f t="shared" si="29"/>
        <v>-4.2375000000000003E-2</v>
      </c>
    </row>
    <row r="622" spans="1:11">
      <c r="A622" s="69">
        <v>28369</v>
      </c>
      <c r="B622" s="420">
        <v>1.6000000000000001E-3</v>
      </c>
      <c r="C622" s="401">
        <v>2.4699999999999996E-2</v>
      </c>
      <c r="D622" s="401">
        <v>6.0999999999999995E-3</v>
      </c>
      <c r="E622" s="401">
        <v>6.6E-3</v>
      </c>
      <c r="F622" s="65">
        <v>6.7916666666666672E-3</v>
      </c>
      <c r="G622" s="65">
        <v>6.695833333333334E-3</v>
      </c>
      <c r="H622" s="401">
        <v>7.0500000000000007E-3</v>
      </c>
      <c r="I622" s="401">
        <f t="shared" si="27"/>
        <v>-4.4999999999999997E-3</v>
      </c>
      <c r="J622" s="401">
        <f t="shared" si="28"/>
        <v>-5.0958333333333342E-3</v>
      </c>
      <c r="K622" s="401">
        <f t="shared" si="29"/>
        <v>1.7649999999999996E-2</v>
      </c>
    </row>
    <row r="623" spans="1:11">
      <c r="A623" s="69">
        <v>28399</v>
      </c>
      <c r="B623" s="420">
        <v>-3.9E-2</v>
      </c>
      <c r="C623" s="401">
        <v>-2.9600000000000001E-2</v>
      </c>
      <c r="D623" s="401">
        <v>6.3E-3</v>
      </c>
      <c r="E623" s="401">
        <v>6.6999999999999994E-3</v>
      </c>
      <c r="F623" s="65">
        <v>6.8833333333333333E-3</v>
      </c>
      <c r="G623" s="65">
        <v>6.7916666666666672E-3</v>
      </c>
      <c r="H623" s="401">
        <v>7.1749999999999991E-3</v>
      </c>
      <c r="I623" s="401">
        <f t="shared" si="27"/>
        <v>-4.53E-2</v>
      </c>
      <c r="J623" s="401">
        <f t="shared" si="28"/>
        <v>-4.5791666666666668E-2</v>
      </c>
      <c r="K623" s="401">
        <f t="shared" si="29"/>
        <v>-3.6775000000000002E-2</v>
      </c>
    </row>
    <row r="624" spans="1:11">
      <c r="A624" s="69">
        <v>28430</v>
      </c>
      <c r="B624" s="420">
        <v>3.1600000000000003E-2</v>
      </c>
      <c r="C624" s="401">
        <v>3.8100000000000002E-2</v>
      </c>
      <c r="D624" s="401">
        <v>6.3E-3</v>
      </c>
      <c r="E624" s="401">
        <v>6.7333333333333334E-3</v>
      </c>
      <c r="F624" s="65">
        <v>6.9499999999999996E-3</v>
      </c>
      <c r="G624" s="65">
        <v>6.841666666666666E-3</v>
      </c>
      <c r="H624" s="401">
        <v>7.2000000000000007E-3</v>
      </c>
      <c r="I624" s="401">
        <f t="shared" si="27"/>
        <v>2.5300000000000003E-2</v>
      </c>
      <c r="J624" s="401">
        <f t="shared" si="28"/>
        <v>2.4758333333333337E-2</v>
      </c>
      <c r="K624" s="401">
        <f t="shared" si="29"/>
        <v>3.09E-2</v>
      </c>
    </row>
    <row r="625" spans="1:11">
      <c r="A625" s="69">
        <v>28460</v>
      </c>
      <c r="B625" s="420">
        <v>7.4999999999999997E-3</v>
      </c>
      <c r="C625" s="401">
        <v>1.8999999999999998E-3</v>
      </c>
      <c r="D625" s="401">
        <v>6.1999999999999998E-3</v>
      </c>
      <c r="E625" s="401">
        <v>6.8250000000000003E-3</v>
      </c>
      <c r="F625" s="65">
        <v>7.0041666666666655E-3</v>
      </c>
      <c r="G625" s="65">
        <v>6.9145833333333325E-3</v>
      </c>
      <c r="H625" s="401">
        <v>7.2000000000000007E-3</v>
      </c>
      <c r="I625" s="401">
        <f t="shared" si="27"/>
        <v>1.2999999999999999E-3</v>
      </c>
      <c r="J625" s="401">
        <f t="shared" si="28"/>
        <v>5.8541666666666724E-4</v>
      </c>
      <c r="K625" s="401">
        <f t="shared" si="29"/>
        <v>-5.3000000000000009E-3</v>
      </c>
    </row>
    <row r="626" spans="1:11">
      <c r="A626" s="69">
        <v>28491</v>
      </c>
      <c r="B626" s="420">
        <v>-5.74E-2</v>
      </c>
      <c r="C626" s="401">
        <v>-5.33E-2</v>
      </c>
      <c r="D626" s="401">
        <v>6.8999999999999999E-3</v>
      </c>
      <c r="E626" s="401">
        <v>7.0083333333333334E-3</v>
      </c>
      <c r="F626" s="65">
        <v>7.1583333333333334E-3</v>
      </c>
      <c r="G626" s="65">
        <v>7.083333333333333E-3</v>
      </c>
      <c r="H626" s="401">
        <v>7.4333333333333326E-3</v>
      </c>
      <c r="I626" s="401">
        <f t="shared" si="27"/>
        <v>-6.4299999999999996E-2</v>
      </c>
      <c r="J626" s="401">
        <f t="shared" si="28"/>
        <v>-6.4483333333333337E-2</v>
      </c>
      <c r="K626" s="401">
        <f t="shared" si="29"/>
        <v>-6.0733333333333334E-2</v>
      </c>
    </row>
    <row r="627" spans="1:11">
      <c r="A627" s="69">
        <v>28522</v>
      </c>
      <c r="B627" s="420">
        <v>-2.0299999999999999E-2</v>
      </c>
      <c r="C627" s="401">
        <v>-6.1999999999999998E-3</v>
      </c>
      <c r="D627" s="401">
        <v>6.0000000000000001E-3</v>
      </c>
      <c r="E627" s="401">
        <v>7.058333333333334E-3</v>
      </c>
      <c r="F627" s="65">
        <v>7.2083333333333331E-3</v>
      </c>
      <c r="G627" s="65">
        <v>7.1333333333333335E-3</v>
      </c>
      <c r="H627" s="401">
        <v>7.4750000000000007E-3</v>
      </c>
      <c r="I627" s="401">
        <f t="shared" si="27"/>
        <v>-2.6299999999999997E-2</v>
      </c>
      <c r="J627" s="401">
        <f t="shared" si="28"/>
        <v>-2.743333333333333E-2</v>
      </c>
      <c r="K627" s="401">
        <f t="shared" si="29"/>
        <v>-1.3675E-2</v>
      </c>
    </row>
    <row r="628" spans="1:11">
      <c r="A628" s="69">
        <v>28550</v>
      </c>
      <c r="B628" s="420">
        <v>2.9399999999999999E-2</v>
      </c>
      <c r="C628" s="401">
        <v>3.0899999999999997E-2</v>
      </c>
      <c r="D628" s="401">
        <v>6.8999999999999999E-3</v>
      </c>
      <c r="E628" s="401">
        <v>7.058333333333334E-3</v>
      </c>
      <c r="F628" s="65">
        <v>7.2166666666666664E-3</v>
      </c>
      <c r="G628" s="65">
        <v>7.1375000000000015E-3</v>
      </c>
      <c r="H628" s="401">
        <v>7.483333333333334E-3</v>
      </c>
      <c r="I628" s="401">
        <f t="shared" si="27"/>
        <v>2.2499999999999999E-2</v>
      </c>
      <c r="J628" s="401">
        <f t="shared" si="28"/>
        <v>2.2262499999999998E-2</v>
      </c>
      <c r="K628" s="401">
        <f t="shared" si="29"/>
        <v>2.3416666666666662E-2</v>
      </c>
    </row>
    <row r="629" spans="1:11">
      <c r="A629" s="69">
        <v>28581</v>
      </c>
      <c r="B629" s="420">
        <v>9.0200000000000002E-2</v>
      </c>
      <c r="C629" s="401">
        <v>1.06E-2</v>
      </c>
      <c r="D629" s="401">
        <v>6.3E-3</v>
      </c>
      <c r="E629" s="401">
        <v>7.1333333333333335E-3</v>
      </c>
      <c r="F629" s="65">
        <v>7.2750000000000002E-3</v>
      </c>
      <c r="G629" s="65">
        <v>7.2041666666666669E-3</v>
      </c>
      <c r="H629" s="401">
        <v>7.5749999999999993E-3</v>
      </c>
      <c r="I629" s="401">
        <f t="shared" si="27"/>
        <v>8.3900000000000002E-2</v>
      </c>
      <c r="J629" s="401">
        <f t="shared" si="28"/>
        <v>8.2995833333333338E-2</v>
      </c>
      <c r="K629" s="401">
        <f t="shared" si="29"/>
        <v>3.0250000000000008E-3</v>
      </c>
    </row>
    <row r="630" spans="1:11">
      <c r="A630" s="69">
        <v>28611</v>
      </c>
      <c r="B630" s="420">
        <v>9.1999999999999998E-3</v>
      </c>
      <c r="C630" s="401">
        <v>4.3E-3</v>
      </c>
      <c r="D630" s="401">
        <v>7.4999999999999997E-3</v>
      </c>
      <c r="E630" s="401">
        <v>7.2416666666666662E-3</v>
      </c>
      <c r="F630" s="65">
        <v>7.3666666666666672E-3</v>
      </c>
      <c r="G630" s="65">
        <v>7.3041666666666671E-3</v>
      </c>
      <c r="H630" s="401">
        <v>7.6833333333333345E-3</v>
      </c>
      <c r="I630" s="401">
        <f t="shared" si="27"/>
        <v>1.7000000000000001E-3</v>
      </c>
      <c r="J630" s="401">
        <f t="shared" si="28"/>
        <v>1.8958333333333327E-3</v>
      </c>
      <c r="K630" s="401">
        <f t="shared" si="29"/>
        <v>-3.3833333333333345E-3</v>
      </c>
    </row>
    <row r="631" spans="1:11">
      <c r="A631" s="69">
        <v>28642</v>
      </c>
      <c r="B631" s="420">
        <v>-1.38E-2</v>
      </c>
      <c r="C631" s="401">
        <v>3.5999999999999999E-3</v>
      </c>
      <c r="D631" s="401">
        <v>6.8999999999999999E-3</v>
      </c>
      <c r="E631" s="401">
        <v>7.3000000000000001E-3</v>
      </c>
      <c r="F631" s="65">
        <v>7.4583333333333324E-3</v>
      </c>
      <c r="G631" s="65">
        <v>7.3791666666666658E-3</v>
      </c>
      <c r="H631" s="401">
        <v>7.8333333333333328E-3</v>
      </c>
      <c r="I631" s="401">
        <f t="shared" si="27"/>
        <v>-2.07E-2</v>
      </c>
      <c r="J631" s="401">
        <f t="shared" si="28"/>
        <v>-2.1179166666666666E-2</v>
      </c>
      <c r="K631" s="401">
        <f t="shared" si="29"/>
        <v>-4.2333333333333329E-3</v>
      </c>
    </row>
    <row r="632" spans="1:11">
      <c r="A632" s="69">
        <v>28672</v>
      </c>
      <c r="B632" s="420">
        <v>5.8299999999999998E-2</v>
      </c>
      <c r="C632" s="401">
        <v>3.1600000000000003E-2</v>
      </c>
      <c r="D632" s="401">
        <v>7.3000000000000001E-3</v>
      </c>
      <c r="E632" s="401">
        <v>7.4000000000000012E-3</v>
      </c>
      <c r="F632" s="65">
        <v>7.5583333333333336E-3</v>
      </c>
      <c r="G632" s="65">
        <v>7.4791666666666678E-3</v>
      </c>
      <c r="H632" s="401">
        <v>7.9249999999999998E-3</v>
      </c>
      <c r="I632" s="401">
        <f t="shared" si="27"/>
        <v>5.0999999999999997E-2</v>
      </c>
      <c r="J632" s="401">
        <f t="shared" si="28"/>
        <v>5.0820833333333329E-2</v>
      </c>
      <c r="K632" s="401">
        <f t="shared" si="29"/>
        <v>2.3675000000000002E-2</v>
      </c>
    </row>
    <row r="633" spans="1:11">
      <c r="A633" s="69">
        <v>28703</v>
      </c>
      <c r="B633" s="420">
        <v>3.0099999999999998E-2</v>
      </c>
      <c r="C633" s="401">
        <v>-3.0000000000000079E-4</v>
      </c>
      <c r="D633" s="401">
        <v>7.000000000000001E-3</v>
      </c>
      <c r="E633" s="401">
        <v>7.2416666666666662E-3</v>
      </c>
      <c r="F633" s="65">
        <v>7.4666666666666666E-3</v>
      </c>
      <c r="G633" s="65">
        <v>7.354166666666666E-3</v>
      </c>
      <c r="H633" s="401">
        <v>7.7666666666666674E-3</v>
      </c>
      <c r="I633" s="401">
        <f t="shared" si="27"/>
        <v>2.3099999999999996E-2</v>
      </c>
      <c r="J633" s="401">
        <f t="shared" si="28"/>
        <v>2.2745833333333333E-2</v>
      </c>
      <c r="K633" s="401">
        <f t="shared" si="29"/>
        <v>-8.0666666666666682E-3</v>
      </c>
    </row>
    <row r="634" spans="1:11">
      <c r="A634" s="69">
        <v>28734</v>
      </c>
      <c r="B634" s="420">
        <v>-3.2000000000000002E-3</v>
      </c>
      <c r="C634" s="401">
        <v>-5.6000000000000008E-3</v>
      </c>
      <c r="D634" s="401">
        <v>6.5000000000000006E-3</v>
      </c>
      <c r="E634" s="401">
        <v>7.2416666666666662E-3</v>
      </c>
      <c r="F634" s="65">
        <v>7.4333333333333326E-3</v>
      </c>
      <c r="G634" s="65">
        <v>7.3374999999999994E-3</v>
      </c>
      <c r="H634" s="401">
        <v>7.7333333333333334E-3</v>
      </c>
      <c r="I634" s="401">
        <f t="shared" si="27"/>
        <v>-9.7000000000000003E-3</v>
      </c>
      <c r="J634" s="401">
        <f t="shared" si="28"/>
        <v>-1.05375E-2</v>
      </c>
      <c r="K634" s="401">
        <f t="shared" si="29"/>
        <v>-1.3333333333333334E-2</v>
      </c>
    </row>
    <row r="635" spans="1:11">
      <c r="A635" s="69">
        <v>28764</v>
      </c>
      <c r="B635" s="420">
        <v>-8.72E-2</v>
      </c>
      <c r="C635" s="401">
        <v>-6.8400000000000002E-2</v>
      </c>
      <c r="D635" s="401">
        <v>7.3000000000000001E-3</v>
      </c>
      <c r="E635" s="401">
        <v>7.4083333333333336E-3</v>
      </c>
      <c r="F635" s="65">
        <v>7.5583333333333336E-3</v>
      </c>
      <c r="G635" s="65">
        <v>7.4833333333333332E-3</v>
      </c>
      <c r="H635" s="401">
        <v>7.8833333333333342E-3</v>
      </c>
      <c r="I635" s="401">
        <f t="shared" si="27"/>
        <v>-9.4500000000000001E-2</v>
      </c>
      <c r="J635" s="401">
        <f t="shared" si="28"/>
        <v>-9.4683333333333328E-2</v>
      </c>
      <c r="K635" s="401">
        <f t="shared" si="29"/>
        <v>-7.6283333333333342E-2</v>
      </c>
    </row>
    <row r="636" spans="1:11">
      <c r="A636" s="69">
        <v>28795</v>
      </c>
      <c r="B636" s="420">
        <v>2.1499999999999998E-2</v>
      </c>
      <c r="C636" s="401">
        <v>3.56E-2</v>
      </c>
      <c r="D636" s="401">
        <v>7.1000000000000004E-3</v>
      </c>
      <c r="E636" s="401">
        <v>7.5249999999999996E-3</v>
      </c>
      <c r="F636" s="65">
        <v>7.7000000000000002E-3</v>
      </c>
      <c r="G636" s="65">
        <v>7.6124999999999995E-3</v>
      </c>
      <c r="H636" s="401">
        <v>8.0666666666666664E-3</v>
      </c>
      <c r="I636" s="401">
        <f t="shared" si="27"/>
        <v>1.4399999999999998E-2</v>
      </c>
      <c r="J636" s="401">
        <f t="shared" si="28"/>
        <v>1.3887499999999999E-2</v>
      </c>
      <c r="K636" s="401">
        <f t="shared" si="29"/>
        <v>2.7533333333333333E-2</v>
      </c>
    </row>
    <row r="637" spans="1:11">
      <c r="A637" s="69">
        <v>28825</v>
      </c>
      <c r="B637" s="420">
        <v>1.9599999999999999E-2</v>
      </c>
      <c r="C637" s="401">
        <v>-1.49E-2</v>
      </c>
      <c r="D637" s="401">
        <v>6.7999999999999996E-3</v>
      </c>
      <c r="E637" s="401">
        <v>7.6333333333333331E-3</v>
      </c>
      <c r="F637" s="65">
        <v>7.7749999999999998E-3</v>
      </c>
      <c r="G637" s="65">
        <v>7.7041666666666665E-3</v>
      </c>
      <c r="H637" s="401">
        <v>8.083333333333333E-3</v>
      </c>
      <c r="I637" s="401">
        <f t="shared" si="27"/>
        <v>1.2799999999999999E-2</v>
      </c>
      <c r="J637" s="401">
        <f t="shared" si="28"/>
        <v>1.1895833333333333E-2</v>
      </c>
      <c r="K637" s="401">
        <f t="shared" si="29"/>
        <v>-2.2983333333333335E-2</v>
      </c>
    </row>
    <row r="638" spans="1:11">
      <c r="A638" s="69">
        <v>28856</v>
      </c>
      <c r="B638" s="420">
        <v>4.4299999999999999E-2</v>
      </c>
      <c r="C638" s="401">
        <v>6.9199999999999998E-2</v>
      </c>
      <c r="D638" s="401">
        <v>7.9000000000000008E-3</v>
      </c>
      <c r="E638" s="401">
        <v>7.7083333333333335E-3</v>
      </c>
      <c r="F638" s="65">
        <v>7.9000000000000008E-3</v>
      </c>
      <c r="G638" s="65">
        <v>7.8041666666666676E-3</v>
      </c>
      <c r="H638" s="401">
        <v>8.2500000000000004E-3</v>
      </c>
      <c r="I638" s="401">
        <f t="shared" si="27"/>
        <v>3.6400000000000002E-2</v>
      </c>
      <c r="J638" s="401">
        <f t="shared" si="28"/>
        <v>3.6495833333333332E-2</v>
      </c>
      <c r="K638" s="401">
        <f t="shared" si="29"/>
        <v>6.0949999999999997E-2</v>
      </c>
    </row>
    <row r="639" spans="1:11">
      <c r="A639" s="69">
        <v>28887</v>
      </c>
      <c r="B639" s="420">
        <v>-3.2099999999999997E-2</v>
      </c>
      <c r="C639" s="401">
        <v>-2.12E-2</v>
      </c>
      <c r="D639" s="401">
        <v>6.5000000000000006E-3</v>
      </c>
      <c r="E639" s="401">
        <v>7.7166666666666659E-3</v>
      </c>
      <c r="F639" s="65">
        <v>7.9166666666666656E-3</v>
      </c>
      <c r="G639" s="65">
        <v>7.8166666666666662E-3</v>
      </c>
      <c r="H639" s="401">
        <v>8.199999999999999E-3</v>
      </c>
      <c r="I639" s="401">
        <f t="shared" si="27"/>
        <v>-3.8599999999999995E-2</v>
      </c>
      <c r="J639" s="401">
        <f t="shared" si="28"/>
        <v>-3.9916666666666663E-2</v>
      </c>
      <c r="K639" s="401">
        <f t="shared" si="29"/>
        <v>-2.9399999999999999E-2</v>
      </c>
    </row>
    <row r="640" spans="1:11">
      <c r="A640" s="69">
        <v>28915</v>
      </c>
      <c r="B640" s="420">
        <v>5.96E-2</v>
      </c>
      <c r="C640" s="401">
        <v>1.9599999999999999E-2</v>
      </c>
      <c r="D640" s="401">
        <v>7.4000000000000003E-3</v>
      </c>
      <c r="E640" s="401">
        <v>7.8083333333333329E-3</v>
      </c>
      <c r="F640" s="65">
        <v>8.0083333333333326E-3</v>
      </c>
      <c r="G640" s="65">
        <v>7.9083333333333332E-3</v>
      </c>
      <c r="H640" s="401">
        <v>8.3666666666666663E-3</v>
      </c>
      <c r="I640" s="401">
        <f t="shared" si="27"/>
        <v>5.2199999999999996E-2</v>
      </c>
      <c r="J640" s="401">
        <f t="shared" si="28"/>
        <v>5.1691666666666664E-2</v>
      </c>
      <c r="K640" s="401">
        <f t="shared" si="29"/>
        <v>1.1233333333333333E-2</v>
      </c>
    </row>
    <row r="641" spans="1:11">
      <c r="A641" s="69">
        <v>28946</v>
      </c>
      <c r="B641" s="420">
        <v>6.3E-3</v>
      </c>
      <c r="C641" s="401">
        <v>-2.4899999999999999E-2</v>
      </c>
      <c r="D641" s="401">
        <v>7.6E-3</v>
      </c>
      <c r="E641" s="401">
        <v>7.8166666666666679E-3</v>
      </c>
      <c r="F641" s="65">
        <v>8.0416666666666674E-3</v>
      </c>
      <c r="G641" s="65">
        <v>7.9291666666666677E-3</v>
      </c>
      <c r="H641" s="401">
        <v>8.416666666666666E-3</v>
      </c>
      <c r="I641" s="401">
        <f t="shared" si="27"/>
        <v>-1.2999999999999999E-3</v>
      </c>
      <c r="J641" s="401">
        <f t="shared" si="28"/>
        <v>-1.6291666666666677E-3</v>
      </c>
      <c r="K641" s="401">
        <f t="shared" si="29"/>
        <v>-3.3316666666666661E-2</v>
      </c>
    </row>
    <row r="642" spans="1:11">
      <c r="A642" s="69">
        <v>28976</v>
      </c>
      <c r="B642" s="420">
        <v>-2.1700000000000001E-2</v>
      </c>
      <c r="C642" s="401">
        <v>1.4999999999999999E-2</v>
      </c>
      <c r="D642" s="401">
        <v>7.7000000000000002E-3</v>
      </c>
      <c r="E642" s="401">
        <v>7.9166666666666656E-3</v>
      </c>
      <c r="F642" s="65">
        <v>8.2166666666666673E-3</v>
      </c>
      <c r="G642" s="65">
        <v>8.0666666666666664E-3</v>
      </c>
      <c r="H642" s="401">
        <v>8.5833333333333334E-3</v>
      </c>
      <c r="I642" s="401">
        <f t="shared" si="27"/>
        <v>-2.9400000000000003E-2</v>
      </c>
      <c r="J642" s="401">
        <f t="shared" si="28"/>
        <v>-2.9766666666666667E-2</v>
      </c>
      <c r="K642" s="401">
        <f t="shared" si="29"/>
        <v>6.416666666666666E-3</v>
      </c>
    </row>
    <row r="643" spans="1:11">
      <c r="A643" s="69">
        <v>29007</v>
      </c>
      <c r="B643" s="420">
        <v>4.3499999999999997E-2</v>
      </c>
      <c r="C643" s="401">
        <v>3.8600000000000002E-2</v>
      </c>
      <c r="D643" s="401">
        <v>7.1000000000000004E-3</v>
      </c>
      <c r="E643" s="401">
        <v>7.7416666666666658E-3</v>
      </c>
      <c r="F643" s="65">
        <v>8.0499999999999999E-3</v>
      </c>
      <c r="G643" s="65">
        <v>7.8958333333333328E-3</v>
      </c>
      <c r="H643" s="401">
        <v>8.4500000000000009E-3</v>
      </c>
      <c r="I643" s="401">
        <f t="shared" ref="I643:I706" si="30">B643-D643</f>
        <v>3.6399999999999995E-2</v>
      </c>
      <c r="J643" s="401">
        <f t="shared" si="28"/>
        <v>3.5604166666666666E-2</v>
      </c>
      <c r="K643" s="401">
        <f t="shared" si="29"/>
        <v>3.0150000000000003E-2</v>
      </c>
    </row>
    <row r="644" spans="1:11">
      <c r="A644" s="69">
        <v>29037</v>
      </c>
      <c r="B644" s="420">
        <v>1.34E-2</v>
      </c>
      <c r="C644" s="401">
        <v>3.4200000000000001E-2</v>
      </c>
      <c r="D644" s="401">
        <v>7.6E-3</v>
      </c>
      <c r="E644" s="401">
        <v>7.6666666666666662E-3</v>
      </c>
      <c r="F644" s="65">
        <v>7.9083333333333332E-3</v>
      </c>
      <c r="G644" s="65">
        <v>7.7875000000000002E-3</v>
      </c>
      <c r="H644" s="401">
        <v>8.3166666666666667E-3</v>
      </c>
      <c r="I644" s="401">
        <f t="shared" si="30"/>
        <v>5.8000000000000005E-3</v>
      </c>
      <c r="J644" s="401">
        <f t="shared" si="28"/>
        <v>5.6125000000000003E-3</v>
      </c>
      <c r="K644" s="401">
        <f t="shared" si="29"/>
        <v>2.5883333333333335E-2</v>
      </c>
    </row>
    <row r="645" spans="1:11">
      <c r="A645" s="69">
        <v>29068</v>
      </c>
      <c r="B645" s="420">
        <v>5.7700000000000001E-2</v>
      </c>
      <c r="C645" s="401">
        <v>1.0200000000000001E-2</v>
      </c>
      <c r="D645" s="401">
        <v>7.3000000000000001E-3</v>
      </c>
      <c r="E645" s="401">
        <v>7.691666666666667E-3</v>
      </c>
      <c r="F645" s="65">
        <v>7.9416666666666663E-3</v>
      </c>
      <c r="G645" s="65">
        <v>7.8166666666666662E-3</v>
      </c>
      <c r="H645" s="401">
        <v>8.4500000000000009E-3</v>
      </c>
      <c r="I645" s="401">
        <f t="shared" si="30"/>
        <v>5.04E-2</v>
      </c>
      <c r="J645" s="401">
        <f t="shared" si="28"/>
        <v>4.9883333333333335E-2</v>
      </c>
      <c r="K645" s="401">
        <f t="shared" si="29"/>
        <v>1.7499999999999998E-3</v>
      </c>
    </row>
    <row r="646" spans="1:11">
      <c r="A646" s="69">
        <v>29099</v>
      </c>
      <c r="B646" s="420">
        <v>4.3E-3</v>
      </c>
      <c r="C646" s="401">
        <v>-1.77E-2</v>
      </c>
      <c r="D646" s="401">
        <v>6.7999999999999996E-3</v>
      </c>
      <c r="E646" s="401">
        <v>7.8666666666666659E-3</v>
      </c>
      <c r="F646" s="65">
        <v>8.083333333333333E-3</v>
      </c>
      <c r="G646" s="65">
        <v>7.9749999999999995E-3</v>
      </c>
      <c r="H646" s="401">
        <v>8.6333333333333331E-3</v>
      </c>
      <c r="I646" s="401">
        <f t="shared" si="30"/>
        <v>-2.4999999999999996E-3</v>
      </c>
      <c r="J646" s="401">
        <f t="shared" si="28"/>
        <v>-3.6749999999999994E-3</v>
      </c>
      <c r="K646" s="401">
        <f t="shared" si="29"/>
        <v>-2.6333333333333334E-2</v>
      </c>
    </row>
    <row r="647" spans="1:11">
      <c r="A647" s="69">
        <v>29129</v>
      </c>
      <c r="B647" s="420">
        <v>-6.4000000000000001E-2</v>
      </c>
      <c r="C647" s="401">
        <v>-5.0499999999999996E-2</v>
      </c>
      <c r="D647" s="401">
        <v>8.2000000000000007E-3</v>
      </c>
      <c r="E647" s="401">
        <v>8.4416666666666668E-3</v>
      </c>
      <c r="F647" s="65">
        <v>8.7166666666666677E-3</v>
      </c>
      <c r="G647" s="65">
        <v>8.5791666666666672E-3</v>
      </c>
      <c r="H647" s="401">
        <v>9.5000000000000015E-3</v>
      </c>
      <c r="I647" s="401">
        <f t="shared" si="30"/>
        <v>-7.22E-2</v>
      </c>
      <c r="J647" s="401">
        <f t="shared" si="28"/>
        <v>-7.2579166666666667E-2</v>
      </c>
      <c r="K647" s="401">
        <f t="shared" si="29"/>
        <v>-0.06</v>
      </c>
    </row>
    <row r="648" spans="1:11">
      <c r="A648" s="69">
        <v>29160</v>
      </c>
      <c r="B648" s="420">
        <v>4.7500000000000001E-2</v>
      </c>
      <c r="C648" s="401">
        <v>6.0699999999999997E-2</v>
      </c>
      <c r="D648" s="401">
        <v>8.3000000000000001E-3</v>
      </c>
      <c r="E648" s="401">
        <v>8.9666666666666662E-3</v>
      </c>
      <c r="F648" s="65">
        <v>9.3500000000000007E-3</v>
      </c>
      <c r="G648" s="65">
        <v>9.1583333333333326E-3</v>
      </c>
      <c r="H648" s="401">
        <v>9.9083333333333332E-3</v>
      </c>
      <c r="I648" s="401">
        <f t="shared" si="30"/>
        <v>3.9199999999999999E-2</v>
      </c>
      <c r="J648" s="401">
        <f t="shared" si="28"/>
        <v>3.834166666666667E-2</v>
      </c>
      <c r="K648" s="401">
        <f t="shared" si="29"/>
        <v>5.0791666666666666E-2</v>
      </c>
    </row>
    <row r="649" spans="1:11">
      <c r="A649" s="69">
        <v>29190</v>
      </c>
      <c r="B649" s="420">
        <v>2.1399999999999999E-2</v>
      </c>
      <c r="C649" s="401">
        <v>2.2000000000000006E-3</v>
      </c>
      <c r="D649" s="401">
        <v>8.3000000000000001E-3</v>
      </c>
      <c r="E649" s="401">
        <v>8.9499999999999996E-3</v>
      </c>
      <c r="F649" s="65">
        <v>9.2916666666666668E-3</v>
      </c>
      <c r="G649" s="65">
        <v>9.1208333333333332E-3</v>
      </c>
      <c r="H649" s="401">
        <v>1.0125E-2</v>
      </c>
      <c r="I649" s="401">
        <f t="shared" si="30"/>
        <v>1.3099999999999999E-2</v>
      </c>
      <c r="J649" s="401">
        <f t="shared" si="28"/>
        <v>1.2279166666666666E-2</v>
      </c>
      <c r="K649" s="401">
        <f t="shared" si="29"/>
        <v>-7.9249999999999998E-3</v>
      </c>
    </row>
    <row r="650" spans="1:11">
      <c r="A650" s="69">
        <v>29221</v>
      </c>
      <c r="B650" s="420">
        <v>6.2199999999999998E-2</v>
      </c>
      <c r="C650" s="401">
        <v>-2.3E-3</v>
      </c>
      <c r="D650" s="401">
        <v>8.3000000000000001E-3</v>
      </c>
      <c r="E650" s="401">
        <v>9.2416666666666671E-3</v>
      </c>
      <c r="F650" s="65">
        <v>9.633333333333334E-3</v>
      </c>
      <c r="G650" s="65">
        <v>9.4375000000000014E-3</v>
      </c>
      <c r="H650" s="401">
        <v>1.0177083333333335E-2</v>
      </c>
      <c r="I650" s="401">
        <f t="shared" si="30"/>
        <v>5.3899999999999997E-2</v>
      </c>
      <c r="J650" s="401">
        <f t="shared" si="28"/>
        <v>5.2762499999999997E-2</v>
      </c>
      <c r="K650" s="401">
        <f t="shared" si="29"/>
        <v>-1.2477083333333335E-2</v>
      </c>
    </row>
    <row r="651" spans="1:11">
      <c r="A651" s="69">
        <v>29252</v>
      </c>
      <c r="B651" s="420">
        <v>-1E-4</v>
      </c>
      <c r="C651" s="401">
        <v>-2.4700000000000003E-2</v>
      </c>
      <c r="D651" s="401">
        <v>8.3999999999999995E-3</v>
      </c>
      <c r="E651" s="401">
        <v>1.0316666666666667E-2</v>
      </c>
      <c r="F651" s="65">
        <v>1.0608333333333332E-2</v>
      </c>
      <c r="G651" s="65">
        <v>1.0462500000000001E-2</v>
      </c>
      <c r="H651" s="401">
        <v>1.1028333333333333E-2</v>
      </c>
      <c r="I651" s="401">
        <f t="shared" si="30"/>
        <v>-8.4999999999999989E-3</v>
      </c>
      <c r="J651" s="401">
        <f t="shared" si="28"/>
        <v>-1.0562500000000001E-2</v>
      </c>
      <c r="K651" s="401">
        <f t="shared" si="29"/>
        <v>-3.5728333333333334E-2</v>
      </c>
    </row>
    <row r="652" spans="1:11">
      <c r="A652" s="69">
        <v>29281</v>
      </c>
      <c r="B652" s="420">
        <v>-9.7199999999999995E-2</v>
      </c>
      <c r="C652" s="401">
        <v>-5.2900000000000003E-2</v>
      </c>
      <c r="D652" s="401">
        <v>9.9000000000000008E-3</v>
      </c>
      <c r="E652" s="401">
        <v>1.0800000000000001E-2</v>
      </c>
      <c r="F652" s="65">
        <v>1.1258333333333332E-2</v>
      </c>
      <c r="G652" s="65">
        <v>1.1029166666666668E-2</v>
      </c>
      <c r="H652" s="401">
        <v>1.2158333333333333E-2</v>
      </c>
      <c r="I652" s="401">
        <f t="shared" si="30"/>
        <v>-0.1071</v>
      </c>
      <c r="J652" s="401">
        <f t="shared" si="28"/>
        <v>-0.10822916666666667</v>
      </c>
      <c r="K652" s="401">
        <f t="shared" si="29"/>
        <v>-6.5058333333333329E-2</v>
      </c>
    </row>
    <row r="653" spans="1:11">
      <c r="A653" s="69">
        <v>29312</v>
      </c>
      <c r="B653" s="420">
        <v>4.6199999999999998E-2</v>
      </c>
      <c r="C653" s="401">
        <v>0.1186</v>
      </c>
      <c r="D653" s="401">
        <v>0.01</v>
      </c>
      <c r="E653" s="401">
        <v>1.0033333333333332E-2</v>
      </c>
      <c r="F653" s="65">
        <v>1.0883333333333333E-2</v>
      </c>
      <c r="G653" s="65">
        <v>1.0458333333333333E-2</v>
      </c>
      <c r="H653" s="401">
        <v>1.1908333333333333E-2</v>
      </c>
      <c r="I653" s="401">
        <f t="shared" si="30"/>
        <v>3.6199999999999996E-2</v>
      </c>
      <c r="J653" s="401">
        <f t="shared" si="28"/>
        <v>3.5741666666666665E-2</v>
      </c>
      <c r="K653" s="401">
        <f t="shared" si="29"/>
        <v>0.10669166666666666</v>
      </c>
    </row>
    <row r="654" spans="1:11">
      <c r="A654" s="69">
        <v>29342</v>
      </c>
      <c r="B654" s="420">
        <v>5.1499999999999997E-2</v>
      </c>
      <c r="C654" s="401">
        <v>3.2299999999999995E-2</v>
      </c>
      <c r="D654" s="401">
        <v>8.6999999999999994E-3</v>
      </c>
      <c r="E654" s="401">
        <v>9.1583333333333343E-3</v>
      </c>
      <c r="F654" s="65">
        <v>9.9249999999999998E-3</v>
      </c>
      <c r="G654" s="65">
        <v>9.541666666666667E-3</v>
      </c>
      <c r="H654" s="401">
        <v>1.0613333333333334E-2</v>
      </c>
      <c r="I654" s="401">
        <f t="shared" si="30"/>
        <v>4.2799999999999998E-2</v>
      </c>
      <c r="J654" s="401">
        <f t="shared" si="28"/>
        <v>4.1958333333333334E-2</v>
      </c>
      <c r="K654" s="401">
        <f t="shared" si="29"/>
        <v>2.168666666666666E-2</v>
      </c>
    </row>
    <row r="655" spans="1:11">
      <c r="A655" s="69">
        <v>29373</v>
      </c>
      <c r="B655" s="420">
        <v>3.1600000000000003E-2</v>
      </c>
      <c r="C655" s="401">
        <v>3.3700000000000001E-2</v>
      </c>
      <c r="D655" s="401">
        <v>8.6E-3</v>
      </c>
      <c r="E655" s="401">
        <v>8.8166666666666671E-3</v>
      </c>
      <c r="F655" s="65">
        <v>9.4916666666666673E-3</v>
      </c>
      <c r="G655" s="65">
        <v>9.1541666666666681E-3</v>
      </c>
      <c r="H655" s="401">
        <v>1.033125E-2</v>
      </c>
      <c r="I655" s="401">
        <f t="shared" si="30"/>
        <v>2.3000000000000003E-2</v>
      </c>
      <c r="J655" s="401">
        <f t="shared" si="28"/>
        <v>2.2445833333333335E-2</v>
      </c>
      <c r="K655" s="401">
        <f t="shared" si="29"/>
        <v>2.3368750000000001E-2</v>
      </c>
    </row>
    <row r="656" spans="1:11">
      <c r="A656" s="69">
        <v>29403</v>
      </c>
      <c r="B656" s="420">
        <v>6.9599999999999995E-2</v>
      </c>
      <c r="C656" s="401">
        <v>-4.0999999999999995E-3</v>
      </c>
      <c r="D656" s="401">
        <v>8.3999999999999995E-3</v>
      </c>
      <c r="E656" s="401">
        <v>9.2250000000000006E-3</v>
      </c>
      <c r="F656" s="65">
        <v>9.5250000000000005E-3</v>
      </c>
      <c r="G656" s="65">
        <v>9.3749999999999997E-3</v>
      </c>
      <c r="H656" s="401">
        <v>1.0127083333333333E-2</v>
      </c>
      <c r="I656" s="401">
        <f t="shared" si="30"/>
        <v>6.1199999999999997E-2</v>
      </c>
      <c r="J656" s="401">
        <f t="shared" si="28"/>
        <v>6.0224999999999994E-2</v>
      </c>
      <c r="K656" s="401">
        <f t="shared" si="29"/>
        <v>-1.4227083333333333E-2</v>
      </c>
    </row>
    <row r="657" spans="1:11">
      <c r="A657" s="69">
        <v>29434</v>
      </c>
      <c r="B657" s="420">
        <v>1.01E-2</v>
      </c>
      <c r="C657" s="401">
        <v>-1.3899999999999999E-2</v>
      </c>
      <c r="D657" s="401">
        <v>8.0999999999999996E-3</v>
      </c>
      <c r="E657" s="401">
        <v>9.7000000000000003E-3</v>
      </c>
      <c r="F657" s="65">
        <v>1.0075000000000001E-2</v>
      </c>
      <c r="G657" s="65">
        <v>9.8875000000000005E-3</v>
      </c>
      <c r="H657" s="401">
        <v>1.0549999999999999E-2</v>
      </c>
      <c r="I657" s="401">
        <f t="shared" si="30"/>
        <v>2E-3</v>
      </c>
      <c r="J657" s="401">
        <f t="shared" si="28"/>
        <v>2.1249999999999915E-4</v>
      </c>
      <c r="K657" s="401">
        <f t="shared" si="29"/>
        <v>-2.445E-2</v>
      </c>
    </row>
    <row r="658" spans="1:11">
      <c r="A658" s="69">
        <v>29465</v>
      </c>
      <c r="B658" s="420">
        <v>2.9399999999999999E-2</v>
      </c>
      <c r="C658" s="401">
        <v>-1.14E-2</v>
      </c>
      <c r="D658" s="401">
        <v>9.7000000000000003E-3</v>
      </c>
      <c r="E658" s="401">
        <v>1.0016666666666667E-2</v>
      </c>
      <c r="F658" s="65">
        <v>1.0433333333333333E-2</v>
      </c>
      <c r="G658" s="65">
        <v>1.0225E-2</v>
      </c>
      <c r="H658" s="401">
        <v>1.1077083333333333E-2</v>
      </c>
      <c r="I658" s="401">
        <f t="shared" si="30"/>
        <v>1.9699999999999999E-2</v>
      </c>
      <c r="J658" s="401">
        <f t="shared" si="28"/>
        <v>1.9174999999999998E-2</v>
      </c>
      <c r="K658" s="401">
        <f t="shared" si="29"/>
        <v>-2.2477083333333335E-2</v>
      </c>
    </row>
    <row r="659" spans="1:11">
      <c r="A659" s="69">
        <v>29495</v>
      </c>
      <c r="B659" s="420">
        <v>2.0199999999999999E-2</v>
      </c>
      <c r="C659" s="401">
        <v>2.7400000000000001E-2</v>
      </c>
      <c r="D659" s="401">
        <v>9.7000000000000003E-3</v>
      </c>
      <c r="E659" s="401">
        <v>1.0258333333333335E-2</v>
      </c>
      <c r="F659" s="65">
        <v>1.0566666666666667E-2</v>
      </c>
      <c r="G659" s="65">
        <v>1.04125E-2</v>
      </c>
      <c r="H659" s="401">
        <v>1.1279999999999998E-2</v>
      </c>
      <c r="I659" s="401">
        <f t="shared" si="30"/>
        <v>1.0499999999999999E-2</v>
      </c>
      <c r="J659" s="401">
        <f t="shared" si="28"/>
        <v>9.7874999999999993E-3</v>
      </c>
      <c r="K659" s="401">
        <f t="shared" si="29"/>
        <v>1.6120000000000002E-2</v>
      </c>
    </row>
    <row r="660" spans="1:11">
      <c r="A660" s="69">
        <v>29526</v>
      </c>
      <c r="B660" s="420">
        <v>0.1065</v>
      </c>
      <c r="C660" s="401">
        <v>5.0099999999999999E-2</v>
      </c>
      <c r="D660" s="401">
        <v>9.1000000000000004E-3</v>
      </c>
      <c r="E660" s="401">
        <v>1.0808333333333333E-2</v>
      </c>
      <c r="F660" s="65">
        <v>1.1116666666666665E-2</v>
      </c>
      <c r="G660" s="65">
        <v>1.09625E-2</v>
      </c>
      <c r="H660" s="401">
        <v>1.1677083333333333E-2</v>
      </c>
      <c r="I660" s="401">
        <f t="shared" si="30"/>
        <v>9.74E-2</v>
      </c>
      <c r="J660" s="401">
        <f t="shared" si="28"/>
        <v>9.5537499999999997E-2</v>
      </c>
      <c r="K660" s="401">
        <f t="shared" si="29"/>
        <v>3.8422916666666668E-2</v>
      </c>
    </row>
    <row r="661" spans="1:11">
      <c r="A661" s="69">
        <v>29556</v>
      </c>
      <c r="B661" s="420">
        <v>-3.0200000000000001E-2</v>
      </c>
      <c r="C661" s="401">
        <v>-1.4000000000000002E-3</v>
      </c>
      <c r="D661" s="401">
        <v>1.0800000000000001E-2</v>
      </c>
      <c r="E661" s="401">
        <v>1.1008333333333334E-2</v>
      </c>
      <c r="F661" s="65">
        <v>1.1483333333333332E-2</v>
      </c>
      <c r="G661" s="65">
        <v>1.1245833333333333E-2</v>
      </c>
      <c r="H661" s="401">
        <v>1.2216666666666667E-2</v>
      </c>
      <c r="I661" s="401">
        <f t="shared" si="30"/>
        <v>-4.1000000000000002E-2</v>
      </c>
      <c r="J661" s="401">
        <f t="shared" si="28"/>
        <v>-4.1445833333333335E-2</v>
      </c>
      <c r="K661" s="401">
        <f t="shared" si="29"/>
        <v>-1.3616666666666668E-2</v>
      </c>
    </row>
    <row r="662" spans="1:11">
      <c r="A662" s="69">
        <v>29587</v>
      </c>
      <c r="B662" s="420">
        <v>-4.1799999999999997E-2</v>
      </c>
      <c r="C662" s="401">
        <v>-1.8600000000000002E-2</v>
      </c>
      <c r="D662" s="401">
        <v>9.4000000000000004E-3</v>
      </c>
      <c r="E662" s="401">
        <v>1.0675E-2</v>
      </c>
      <c r="F662" s="65">
        <v>1.1266666666666668E-2</v>
      </c>
      <c r="G662" s="65">
        <v>1.0970833333333334E-2</v>
      </c>
      <c r="H662" s="401">
        <v>1.1894999999999999E-2</v>
      </c>
      <c r="I662" s="401">
        <f t="shared" si="30"/>
        <v>-5.1199999999999996E-2</v>
      </c>
      <c r="J662" s="401">
        <f t="shared" si="28"/>
        <v>-5.2770833333333329E-2</v>
      </c>
      <c r="K662" s="401">
        <f t="shared" si="29"/>
        <v>-3.0495000000000001E-2</v>
      </c>
    </row>
    <row r="663" spans="1:11">
      <c r="A663" s="69">
        <v>29618</v>
      </c>
      <c r="B663" s="420">
        <v>1.7399999999999999E-2</v>
      </c>
      <c r="C663" s="401">
        <v>-2.2400000000000003E-2</v>
      </c>
      <c r="D663" s="401">
        <v>8.8000000000000005E-3</v>
      </c>
      <c r="E663" s="401">
        <v>1.1125000000000001E-2</v>
      </c>
      <c r="F663" s="65">
        <v>1.1575E-2</v>
      </c>
      <c r="G663" s="65">
        <v>1.1350000000000001E-2</v>
      </c>
      <c r="H663" s="401">
        <v>1.2233333333333334E-2</v>
      </c>
      <c r="I663" s="401">
        <f t="shared" si="30"/>
        <v>8.5999999999999983E-3</v>
      </c>
      <c r="J663" s="401">
        <f t="shared" si="28"/>
        <v>6.0499999999999981E-3</v>
      </c>
      <c r="K663" s="401">
        <f t="shared" si="29"/>
        <v>-3.4633333333333335E-2</v>
      </c>
    </row>
    <row r="664" spans="1:11">
      <c r="A664" s="69">
        <v>29646</v>
      </c>
      <c r="B664" s="420">
        <v>0.04</v>
      </c>
      <c r="C664" s="401">
        <v>4.2000000000000003E-2</v>
      </c>
      <c r="D664" s="401">
        <v>1.11E-2</v>
      </c>
      <c r="E664" s="401">
        <v>1.1108333333333333E-2</v>
      </c>
      <c r="F664" s="65">
        <v>1.1583333333333334E-2</v>
      </c>
      <c r="G664" s="65">
        <v>1.1345833333333335E-2</v>
      </c>
      <c r="H664" s="401">
        <v>1.2604166666666668E-2</v>
      </c>
      <c r="I664" s="401">
        <f t="shared" si="30"/>
        <v>2.8900000000000002E-2</v>
      </c>
      <c r="J664" s="401">
        <f t="shared" si="28"/>
        <v>2.8654166666666668E-2</v>
      </c>
      <c r="K664" s="401">
        <f t="shared" si="29"/>
        <v>2.9395833333333336E-2</v>
      </c>
    </row>
    <row r="665" spans="1:11">
      <c r="A665" s="69">
        <v>29677</v>
      </c>
      <c r="B665" s="420">
        <v>-1.9300000000000001E-2</v>
      </c>
      <c r="C665" s="401">
        <v>-9.5999999999999992E-3</v>
      </c>
      <c r="D665" s="401">
        <v>1.01E-2</v>
      </c>
      <c r="E665" s="401">
        <v>1.1566666666666668E-2</v>
      </c>
      <c r="F665" s="65">
        <v>1.1991666666666668E-2</v>
      </c>
      <c r="G665" s="65">
        <v>1.1779166666666667E-2</v>
      </c>
      <c r="H665" s="401">
        <v>1.2708333333333332E-2</v>
      </c>
      <c r="I665" s="401">
        <f t="shared" si="30"/>
        <v>-2.9400000000000003E-2</v>
      </c>
      <c r="J665" s="401">
        <f t="shared" si="28"/>
        <v>-3.1079166666666668E-2</v>
      </c>
      <c r="K665" s="401">
        <f t="shared" si="29"/>
        <v>-2.2308333333333333E-2</v>
      </c>
    </row>
    <row r="666" spans="1:11">
      <c r="A666" s="69">
        <v>29707</v>
      </c>
      <c r="B666" s="420">
        <v>2.5999999999999999E-3</v>
      </c>
      <c r="C666" s="401">
        <v>2.9100000000000001E-2</v>
      </c>
      <c r="D666" s="401">
        <v>1.04E-2</v>
      </c>
      <c r="E666" s="401">
        <v>1.1933333333333334E-2</v>
      </c>
      <c r="F666" s="65">
        <v>1.24E-2</v>
      </c>
      <c r="G666" s="65">
        <v>1.2166666666666668E-2</v>
      </c>
      <c r="H666" s="401">
        <v>1.3429999999999999E-2</v>
      </c>
      <c r="I666" s="401">
        <f t="shared" si="30"/>
        <v>-7.7999999999999996E-3</v>
      </c>
      <c r="J666" s="401">
        <f t="shared" ref="J666:J729" si="31">B666-G666</f>
        <v>-9.5666666666666678E-3</v>
      </c>
      <c r="K666" s="401">
        <f t="shared" ref="K666:K729" si="32">$C666-H666</f>
        <v>1.5670000000000003E-2</v>
      </c>
    </row>
    <row r="667" spans="1:11">
      <c r="A667" s="69">
        <v>29738</v>
      </c>
      <c r="B667" s="420">
        <v>-6.3E-3</v>
      </c>
      <c r="C667" s="401">
        <v>2.7200000000000002E-2</v>
      </c>
      <c r="D667" s="401">
        <v>1.09E-2</v>
      </c>
      <c r="E667" s="401">
        <v>1.1458333333333333E-2</v>
      </c>
      <c r="F667" s="65">
        <v>1.2008333333333334E-2</v>
      </c>
      <c r="G667" s="65">
        <v>1.1733333333333333E-2</v>
      </c>
      <c r="H667" s="401">
        <v>1.3160416666666667E-2</v>
      </c>
      <c r="I667" s="401">
        <f t="shared" si="30"/>
        <v>-1.72E-2</v>
      </c>
      <c r="J667" s="401">
        <f t="shared" si="31"/>
        <v>-1.8033333333333332E-2</v>
      </c>
      <c r="K667" s="401">
        <f t="shared" si="32"/>
        <v>1.4039583333333334E-2</v>
      </c>
    </row>
    <row r="668" spans="1:11">
      <c r="A668" s="69">
        <v>29768</v>
      </c>
      <c r="B668" s="420">
        <v>2.0999999999999999E-3</v>
      </c>
      <c r="C668" s="401">
        <v>3.4099999999999998E-2</v>
      </c>
      <c r="D668" s="401">
        <v>1.09E-2</v>
      </c>
      <c r="E668" s="401">
        <v>1.1983333333333335E-2</v>
      </c>
      <c r="F668" s="65">
        <v>1.2324999999999999E-2</v>
      </c>
      <c r="G668" s="65">
        <v>1.2154166666666666E-2</v>
      </c>
      <c r="H668" s="401">
        <v>1.3393333333333333E-2</v>
      </c>
      <c r="I668" s="401">
        <f t="shared" si="30"/>
        <v>-8.8000000000000005E-3</v>
      </c>
      <c r="J668" s="401">
        <f t="shared" si="31"/>
        <v>-1.0054166666666666E-2</v>
      </c>
      <c r="K668" s="401">
        <f t="shared" si="32"/>
        <v>2.0706666666666665E-2</v>
      </c>
    </row>
    <row r="669" spans="1:11">
      <c r="A669" s="69">
        <v>29799</v>
      </c>
      <c r="B669" s="420">
        <v>-5.7700000000000001E-2</v>
      </c>
      <c r="C669" s="401">
        <v>-2.3999999999999994E-3</v>
      </c>
      <c r="D669" s="401">
        <v>1.0999999999999999E-2</v>
      </c>
      <c r="E669" s="401">
        <v>1.2408333333333334E-2</v>
      </c>
      <c r="F669" s="65">
        <v>1.2849999999999999E-2</v>
      </c>
      <c r="G669" s="65">
        <v>1.2629166666666667E-2</v>
      </c>
      <c r="H669" s="401">
        <v>1.3706250000000001E-2</v>
      </c>
      <c r="I669" s="401">
        <f t="shared" si="30"/>
        <v>-6.8699999999999997E-2</v>
      </c>
      <c r="J669" s="401">
        <f t="shared" si="31"/>
        <v>-7.0329166666666665E-2</v>
      </c>
      <c r="K669" s="401">
        <f t="shared" si="32"/>
        <v>-1.6106250000000003E-2</v>
      </c>
    </row>
    <row r="670" spans="1:11">
      <c r="A670" s="69">
        <v>29830</v>
      </c>
      <c r="B670" s="420">
        <v>-4.9299999999999997E-2</v>
      </c>
      <c r="C670" s="401">
        <v>-4.0899999999999999E-2</v>
      </c>
      <c r="D670" s="401">
        <v>1.14E-2</v>
      </c>
      <c r="E670" s="401">
        <v>1.2908333333333332E-2</v>
      </c>
      <c r="F670" s="65">
        <v>1.3291666666666667E-2</v>
      </c>
      <c r="G670" s="65">
        <v>1.3100000000000001E-2</v>
      </c>
      <c r="H670" s="401">
        <v>1.4191666666666667E-2</v>
      </c>
      <c r="I670" s="401">
        <f t="shared" si="30"/>
        <v>-6.0699999999999997E-2</v>
      </c>
      <c r="J670" s="401">
        <f t="shared" si="31"/>
        <v>-6.2399999999999997E-2</v>
      </c>
      <c r="K670" s="401">
        <f t="shared" si="32"/>
        <v>-5.5091666666666664E-2</v>
      </c>
    </row>
    <row r="671" spans="1:11">
      <c r="A671" s="69">
        <v>29860</v>
      </c>
      <c r="B671" s="420">
        <v>5.3999999999999999E-2</v>
      </c>
      <c r="C671" s="401">
        <v>6.1699999999999998E-2</v>
      </c>
      <c r="D671" s="401">
        <v>1.1699999999999999E-2</v>
      </c>
      <c r="E671" s="401">
        <v>1.2833333333333334E-2</v>
      </c>
      <c r="F671" s="65">
        <v>1.3183333333333333E-2</v>
      </c>
      <c r="G671" s="65">
        <v>1.3008333333333334E-2</v>
      </c>
      <c r="H671" s="401">
        <v>1.4379166666666665E-2</v>
      </c>
      <c r="I671" s="401">
        <f t="shared" si="30"/>
        <v>4.2300000000000004E-2</v>
      </c>
      <c r="J671" s="401">
        <f t="shared" si="31"/>
        <v>4.0991666666666662E-2</v>
      </c>
      <c r="K671" s="401">
        <f t="shared" si="32"/>
        <v>4.7320833333333333E-2</v>
      </c>
    </row>
    <row r="672" spans="1:11">
      <c r="A672" s="69">
        <v>29891</v>
      </c>
      <c r="B672" s="420">
        <v>4.1300000000000003E-2</v>
      </c>
      <c r="C672" s="401">
        <v>4.8100000000000004E-2</v>
      </c>
      <c r="D672" s="401">
        <v>1.1299999999999999E-2</v>
      </c>
      <c r="E672" s="401">
        <v>1.1850000000000001E-2</v>
      </c>
      <c r="F672" s="65">
        <v>1.2475E-2</v>
      </c>
      <c r="G672" s="65">
        <v>1.21625E-2</v>
      </c>
      <c r="H672" s="401">
        <v>1.3679166666666666E-2</v>
      </c>
      <c r="I672" s="401">
        <f t="shared" si="30"/>
        <v>3.0000000000000006E-2</v>
      </c>
      <c r="J672" s="401">
        <f t="shared" si="31"/>
        <v>2.9137500000000004E-2</v>
      </c>
      <c r="K672" s="401">
        <f t="shared" si="32"/>
        <v>3.4420833333333338E-2</v>
      </c>
    </row>
    <row r="673" spans="1:11">
      <c r="A673" s="69">
        <v>29921</v>
      </c>
      <c r="B673" s="420">
        <v>-2.5600000000000001E-2</v>
      </c>
      <c r="C673" s="401">
        <v>-3.0499999999999999E-2</v>
      </c>
      <c r="D673" s="401">
        <v>0.01</v>
      </c>
      <c r="E673" s="401">
        <v>1.1858333333333334E-2</v>
      </c>
      <c r="F673" s="65">
        <v>1.2500000000000001E-2</v>
      </c>
      <c r="G673" s="65">
        <v>1.2179166666666665E-2</v>
      </c>
      <c r="H673" s="401">
        <v>1.3468333333333334E-2</v>
      </c>
      <c r="I673" s="401">
        <f t="shared" si="30"/>
        <v>-3.56E-2</v>
      </c>
      <c r="J673" s="401">
        <f t="shared" si="31"/>
        <v>-3.7779166666666669E-2</v>
      </c>
      <c r="K673" s="401">
        <f t="shared" si="32"/>
        <v>-4.3968333333333331E-2</v>
      </c>
    </row>
    <row r="674" spans="1:11">
      <c r="A674" s="69">
        <v>29952</v>
      </c>
      <c r="B674" s="420">
        <v>-1.3100000000000001E-2</v>
      </c>
      <c r="C674" s="401">
        <v>3.7000000000000002E-3</v>
      </c>
      <c r="D674" s="401">
        <v>1.0800000000000001E-2</v>
      </c>
      <c r="E674" s="401">
        <v>1.265E-2</v>
      </c>
      <c r="F674" s="65">
        <v>1.3125E-2</v>
      </c>
      <c r="G674" s="65">
        <v>1.2887499999999998E-2</v>
      </c>
      <c r="H674" s="401">
        <v>1.4000000000000002E-2</v>
      </c>
      <c r="I674" s="401">
        <f t="shared" si="30"/>
        <v>-2.3900000000000001E-2</v>
      </c>
      <c r="J674" s="401">
        <f t="shared" si="31"/>
        <v>-2.5987499999999997E-2</v>
      </c>
      <c r="K674" s="401">
        <f t="shared" si="32"/>
        <v>-1.0300000000000002E-2</v>
      </c>
    </row>
    <row r="675" spans="1:11">
      <c r="A675" s="69">
        <v>29983</v>
      </c>
      <c r="B675" s="420">
        <v>-5.5899999999999998E-2</v>
      </c>
      <c r="C675" s="401">
        <v>-3.4999999999999996E-3</v>
      </c>
      <c r="D675" s="401">
        <v>1.03E-2</v>
      </c>
      <c r="E675" s="401">
        <v>1.2725E-2</v>
      </c>
      <c r="F675" s="65">
        <v>1.3100000000000001E-2</v>
      </c>
      <c r="G675" s="65">
        <v>1.29125E-2</v>
      </c>
      <c r="H675" s="401">
        <v>1.4095833333333332E-2</v>
      </c>
      <c r="I675" s="401">
        <f t="shared" si="30"/>
        <v>-6.6199999999999995E-2</v>
      </c>
      <c r="J675" s="401">
        <f t="shared" si="31"/>
        <v>-6.8812499999999999E-2</v>
      </c>
      <c r="K675" s="401">
        <f t="shared" si="32"/>
        <v>-1.7595833333333331E-2</v>
      </c>
    </row>
    <row r="676" spans="1:11">
      <c r="A676" s="69">
        <v>30011</v>
      </c>
      <c r="B676" s="420">
        <v>-5.1999999999999998E-3</v>
      </c>
      <c r="C676" s="401">
        <v>1.6800000000000002E-2</v>
      </c>
      <c r="D676" s="401">
        <v>1.24E-2</v>
      </c>
      <c r="E676" s="401">
        <v>1.2150000000000001E-2</v>
      </c>
      <c r="F676" s="65">
        <v>1.2675000000000001E-2</v>
      </c>
      <c r="G676" s="65">
        <v>1.24125E-2</v>
      </c>
      <c r="H676" s="401">
        <v>1.3739999999999999E-2</v>
      </c>
      <c r="I676" s="401">
        <f t="shared" si="30"/>
        <v>-1.7599999999999998E-2</v>
      </c>
      <c r="J676" s="401">
        <f t="shared" si="31"/>
        <v>-1.76125E-2</v>
      </c>
      <c r="K676" s="401">
        <f t="shared" si="32"/>
        <v>3.0600000000000037E-3</v>
      </c>
    </row>
    <row r="677" spans="1:11">
      <c r="A677" s="69">
        <v>30042</v>
      </c>
      <c r="B677" s="420">
        <v>4.5199999999999997E-2</v>
      </c>
      <c r="C677" s="401">
        <v>5.4800000000000001E-2</v>
      </c>
      <c r="D677" s="401">
        <v>1.1199999999999998E-2</v>
      </c>
      <c r="E677" s="401">
        <v>1.205E-2</v>
      </c>
      <c r="F677" s="65">
        <v>1.2416666666666666E-2</v>
      </c>
      <c r="G677" s="65">
        <v>1.2233333333333334E-2</v>
      </c>
      <c r="H677" s="401">
        <v>1.3664583333333334E-2</v>
      </c>
      <c r="I677" s="401">
        <f t="shared" si="30"/>
        <v>3.4000000000000002E-2</v>
      </c>
      <c r="J677" s="401">
        <f t="shared" si="31"/>
        <v>3.2966666666666665E-2</v>
      </c>
      <c r="K677" s="401">
        <f t="shared" si="32"/>
        <v>4.1135416666666667E-2</v>
      </c>
    </row>
    <row r="678" spans="1:11">
      <c r="A678" s="69">
        <v>30072</v>
      </c>
      <c r="B678" s="420">
        <v>-3.4099999999999998E-2</v>
      </c>
      <c r="C678" s="401">
        <v>-1.8700000000000001E-2</v>
      </c>
      <c r="D678" s="401">
        <v>1.01E-2</v>
      </c>
      <c r="E678" s="401">
        <v>1.1883333333333333E-2</v>
      </c>
      <c r="F678" s="65">
        <v>1.2308333333333333E-2</v>
      </c>
      <c r="G678" s="65">
        <v>1.2095833333333332E-2</v>
      </c>
      <c r="H678" s="401">
        <v>1.3399999999999999E-2</v>
      </c>
      <c r="I678" s="401">
        <f t="shared" si="30"/>
        <v>-4.4199999999999996E-2</v>
      </c>
      <c r="J678" s="401">
        <f t="shared" si="31"/>
        <v>-4.6195833333333332E-2</v>
      </c>
      <c r="K678" s="401">
        <f t="shared" si="32"/>
        <v>-3.2100000000000004E-2</v>
      </c>
    </row>
    <row r="679" spans="1:11">
      <c r="A679" s="69">
        <v>30103</v>
      </c>
      <c r="B679" s="420">
        <v>-1.4999999999999999E-2</v>
      </c>
      <c r="C679" s="401">
        <v>-1.6099999999999996E-2</v>
      </c>
      <c r="D679" s="401">
        <v>1.2E-2</v>
      </c>
      <c r="E679" s="401">
        <v>1.2341666666666666E-2</v>
      </c>
      <c r="F679" s="65">
        <v>1.2716666666666668E-2</v>
      </c>
      <c r="G679" s="65">
        <v>1.2529166666666668E-2</v>
      </c>
      <c r="H679" s="401">
        <v>1.3616666666666666E-2</v>
      </c>
      <c r="I679" s="401">
        <f t="shared" si="30"/>
        <v>-2.7E-2</v>
      </c>
      <c r="J679" s="401">
        <f t="shared" si="31"/>
        <v>-2.7529166666666667E-2</v>
      </c>
      <c r="K679" s="401">
        <f t="shared" si="32"/>
        <v>-2.9716666666666662E-2</v>
      </c>
    </row>
    <row r="680" spans="1:11">
      <c r="A680" s="69">
        <v>30133</v>
      </c>
      <c r="B680" s="420">
        <v>-1.78E-2</v>
      </c>
      <c r="C680" s="401">
        <v>-1.9800000000000002E-2</v>
      </c>
      <c r="D680" s="401">
        <v>1.14E-2</v>
      </c>
      <c r="E680" s="401">
        <v>1.2175E-2</v>
      </c>
      <c r="F680" s="65">
        <v>1.2675000000000001E-2</v>
      </c>
      <c r="G680" s="65">
        <v>1.2425000000000002E-2</v>
      </c>
      <c r="H680" s="401">
        <v>1.3716666666666669E-2</v>
      </c>
      <c r="I680" s="401">
        <f t="shared" si="30"/>
        <v>-2.92E-2</v>
      </c>
      <c r="J680" s="401">
        <f t="shared" si="31"/>
        <v>-3.0225000000000002E-2</v>
      </c>
      <c r="K680" s="401">
        <f t="shared" si="32"/>
        <v>-3.3516666666666667E-2</v>
      </c>
    </row>
    <row r="681" spans="1:11">
      <c r="A681" s="69">
        <v>30164</v>
      </c>
      <c r="B681" s="420">
        <v>0.12139999999999999</v>
      </c>
      <c r="C681" s="401">
        <v>0.1211</v>
      </c>
      <c r="D681" s="401">
        <v>1.1199999999999998E-2</v>
      </c>
      <c r="E681" s="401">
        <v>1.1425000000000001E-2</v>
      </c>
      <c r="F681" s="65">
        <v>1.2066666666666668E-2</v>
      </c>
      <c r="G681" s="65">
        <v>1.1745833333333336E-2</v>
      </c>
      <c r="H681" s="401">
        <v>1.3266666666666666E-2</v>
      </c>
      <c r="I681" s="401">
        <f t="shared" si="30"/>
        <v>0.11019999999999999</v>
      </c>
      <c r="J681" s="401">
        <f t="shared" si="31"/>
        <v>0.10965416666666666</v>
      </c>
      <c r="K681" s="401">
        <f t="shared" si="32"/>
        <v>0.10783333333333334</v>
      </c>
    </row>
    <row r="682" spans="1:11">
      <c r="A682" s="69">
        <v>30195</v>
      </c>
      <c r="B682" s="420">
        <v>1.2500000000000001E-2</v>
      </c>
      <c r="C682" s="401">
        <v>5.1999999999999998E-3</v>
      </c>
      <c r="D682" s="401">
        <v>0.01</v>
      </c>
      <c r="E682" s="401">
        <v>1.0783333333333334E-2</v>
      </c>
      <c r="F682" s="65">
        <v>1.1433333333333334E-2</v>
      </c>
      <c r="G682" s="65">
        <v>1.1108333333333333E-2</v>
      </c>
      <c r="H682" s="401">
        <v>1.2875000000000001E-2</v>
      </c>
      <c r="I682" s="401">
        <f t="shared" si="30"/>
        <v>2.5000000000000005E-3</v>
      </c>
      <c r="J682" s="401">
        <f t="shared" si="31"/>
        <v>1.3916666666666678E-3</v>
      </c>
      <c r="K682" s="401">
        <f t="shared" si="32"/>
        <v>-7.6750000000000013E-3</v>
      </c>
    </row>
    <row r="683" spans="1:11">
      <c r="A683" s="69">
        <v>30225</v>
      </c>
      <c r="B683" s="420">
        <v>0.11509999999999999</v>
      </c>
      <c r="C683" s="401">
        <v>6.59E-2</v>
      </c>
      <c r="D683" s="401">
        <v>9.1000000000000004E-3</v>
      </c>
      <c r="E683" s="401">
        <v>1.01E-2</v>
      </c>
      <c r="F683" s="65">
        <v>1.0808333333333333E-2</v>
      </c>
      <c r="G683" s="65">
        <v>1.0454166666666667E-2</v>
      </c>
      <c r="H683" s="401">
        <v>1.2486666666666667E-2</v>
      </c>
      <c r="I683" s="401">
        <f t="shared" si="30"/>
        <v>0.106</v>
      </c>
      <c r="J683" s="401">
        <f t="shared" si="31"/>
        <v>0.10464583333333333</v>
      </c>
      <c r="K683" s="401">
        <f t="shared" si="32"/>
        <v>5.3413333333333333E-2</v>
      </c>
    </row>
    <row r="684" spans="1:11">
      <c r="A684" s="69">
        <v>30256</v>
      </c>
      <c r="B684" s="420">
        <v>4.0399999999999998E-2</v>
      </c>
      <c r="C684" s="401">
        <v>1.6999999999999993E-3</v>
      </c>
      <c r="D684" s="401">
        <v>9.4999999999999998E-3</v>
      </c>
      <c r="E684" s="401">
        <v>9.7333333333333334E-3</v>
      </c>
      <c r="F684" s="65">
        <v>1.0425E-2</v>
      </c>
      <c r="G684" s="65">
        <v>1.0079166666666665E-2</v>
      </c>
      <c r="H684" s="401">
        <v>1.2052083333333335E-2</v>
      </c>
      <c r="I684" s="401">
        <f t="shared" si="30"/>
        <v>3.0899999999999997E-2</v>
      </c>
      <c r="J684" s="401">
        <f t="shared" si="31"/>
        <v>3.0320833333333332E-2</v>
      </c>
      <c r="K684" s="401">
        <f t="shared" si="32"/>
        <v>-1.0352083333333335E-2</v>
      </c>
    </row>
    <row r="685" spans="1:11">
      <c r="A685" s="69">
        <v>30286</v>
      </c>
      <c r="B685" s="420">
        <v>1.9300000000000001E-2</v>
      </c>
      <c r="C685" s="401">
        <v>3.5999999999999997E-2</v>
      </c>
      <c r="D685" s="401">
        <v>9.2999999999999992E-3</v>
      </c>
      <c r="E685" s="401">
        <v>9.8583333333333335E-3</v>
      </c>
      <c r="F685" s="65">
        <v>1.0366666666666666E-2</v>
      </c>
      <c r="G685" s="65">
        <v>1.01125E-2</v>
      </c>
      <c r="H685" s="401">
        <v>1.2021333333333334E-2</v>
      </c>
      <c r="I685" s="401">
        <f t="shared" si="30"/>
        <v>1.0000000000000002E-2</v>
      </c>
      <c r="J685" s="401">
        <f t="shared" si="31"/>
        <v>9.1875000000000012E-3</v>
      </c>
      <c r="K685" s="401">
        <f t="shared" si="32"/>
        <v>2.3978666666666662E-2</v>
      </c>
    </row>
    <row r="686" spans="1:11">
      <c r="A686" s="69">
        <v>30317</v>
      </c>
      <c r="B686" s="420">
        <v>3.7199999999999997E-2</v>
      </c>
      <c r="C686" s="401">
        <v>3.7199999999999997E-2</v>
      </c>
      <c r="D686" s="401">
        <v>8.6999999999999994E-3</v>
      </c>
      <c r="E686" s="401">
        <v>9.8249999999999987E-3</v>
      </c>
      <c r="F686" s="65">
        <v>1.0291666666666666E-2</v>
      </c>
      <c r="G686" s="65">
        <v>1.0058333333333334E-2</v>
      </c>
      <c r="H686" s="401">
        <v>1.18675E-2</v>
      </c>
      <c r="I686" s="401">
        <f t="shared" si="30"/>
        <v>2.8499999999999998E-2</v>
      </c>
      <c r="J686" s="401">
        <f t="shared" si="31"/>
        <v>2.7141666666666661E-2</v>
      </c>
      <c r="K686" s="401">
        <f t="shared" si="32"/>
        <v>2.5332499999999997E-2</v>
      </c>
    </row>
    <row r="687" spans="1:11">
      <c r="A687" s="69">
        <v>30348</v>
      </c>
      <c r="B687" s="420">
        <v>2.29E-2</v>
      </c>
      <c r="C687" s="401">
        <v>-4.9999999999999871E-4</v>
      </c>
      <c r="D687" s="401">
        <v>8.0999999999999996E-3</v>
      </c>
      <c r="E687" s="401">
        <v>1.0008333333333333E-2</v>
      </c>
      <c r="F687" s="65">
        <v>1.0483333333333334E-2</v>
      </c>
      <c r="G687" s="65">
        <v>1.0245833333333332E-2</v>
      </c>
      <c r="H687" s="401">
        <v>1.1898250000000001E-2</v>
      </c>
      <c r="I687" s="401">
        <f t="shared" si="30"/>
        <v>1.4800000000000001E-2</v>
      </c>
      <c r="J687" s="401">
        <f t="shared" si="31"/>
        <v>1.2654166666666668E-2</v>
      </c>
      <c r="K687" s="401">
        <f t="shared" si="32"/>
        <v>-1.239825E-2</v>
      </c>
    </row>
    <row r="688" spans="1:11">
      <c r="A688" s="69">
        <v>30376</v>
      </c>
      <c r="B688" s="420">
        <v>3.6900000000000002E-2</v>
      </c>
      <c r="C688" s="401">
        <v>1.7000000000000001E-3</v>
      </c>
      <c r="D688" s="401">
        <v>8.8999999999999999E-3</v>
      </c>
      <c r="E688" s="401">
        <v>9.7750000000000007E-3</v>
      </c>
      <c r="F688" s="65">
        <v>1.0266666666666667E-2</v>
      </c>
      <c r="G688" s="65">
        <v>1.0020833333333333E-2</v>
      </c>
      <c r="H688" s="401">
        <v>1.1689499999999999E-2</v>
      </c>
      <c r="I688" s="401">
        <f t="shared" si="30"/>
        <v>2.8000000000000004E-2</v>
      </c>
      <c r="J688" s="401">
        <f t="shared" si="31"/>
        <v>2.6879166666666669E-2</v>
      </c>
      <c r="K688" s="401">
        <f t="shared" si="32"/>
        <v>-9.9894999999999984E-3</v>
      </c>
    </row>
    <row r="689" spans="1:11">
      <c r="A689" s="69">
        <v>30407</v>
      </c>
      <c r="B689" s="420">
        <v>7.8799999999999995E-2</v>
      </c>
      <c r="C689" s="401">
        <v>5.7099999999999998E-2</v>
      </c>
      <c r="D689" s="401">
        <v>8.5000000000000006E-3</v>
      </c>
      <c r="E689" s="401">
        <v>9.5916666666666667E-3</v>
      </c>
      <c r="F689" s="65">
        <v>1.0050000000000002E-2</v>
      </c>
      <c r="G689" s="65">
        <v>9.8208333333333342E-3</v>
      </c>
      <c r="H689" s="401">
        <v>1.1364583333333334E-2</v>
      </c>
      <c r="I689" s="401">
        <f t="shared" si="30"/>
        <v>7.0300000000000001E-2</v>
      </c>
      <c r="J689" s="401">
        <f t="shared" si="31"/>
        <v>6.8979166666666661E-2</v>
      </c>
      <c r="K689" s="401">
        <f t="shared" si="32"/>
        <v>4.5735416666666667E-2</v>
      </c>
    </row>
    <row r="690" spans="1:11">
      <c r="A690" s="69">
        <v>30437</v>
      </c>
      <c r="B690" s="420">
        <v>-8.6999999999999994E-3</v>
      </c>
      <c r="C690" s="401">
        <v>1.2400000000000001E-2</v>
      </c>
      <c r="D690" s="401">
        <v>9.1000000000000004E-3</v>
      </c>
      <c r="E690" s="401">
        <v>9.5500000000000012E-3</v>
      </c>
      <c r="F690" s="65">
        <v>9.9583333333333329E-3</v>
      </c>
      <c r="G690" s="65">
        <v>9.7541666666666662E-3</v>
      </c>
      <c r="H690" s="401">
        <v>1.1242833333333334E-2</v>
      </c>
      <c r="I690" s="401">
        <f t="shared" si="30"/>
        <v>-1.78E-2</v>
      </c>
      <c r="J690" s="401">
        <f t="shared" si="31"/>
        <v>-1.8454166666666667E-2</v>
      </c>
      <c r="K690" s="401">
        <f t="shared" si="32"/>
        <v>1.1571666666666675E-3</v>
      </c>
    </row>
    <row r="691" spans="1:11">
      <c r="A691" s="69">
        <v>30468</v>
      </c>
      <c r="B691" s="420">
        <v>3.8899999999999997E-2</v>
      </c>
      <c r="C691" s="401">
        <v>-1.23E-2</v>
      </c>
      <c r="D691" s="401">
        <v>8.9999999999999993E-3</v>
      </c>
      <c r="E691" s="401">
        <v>9.7833333333333331E-3</v>
      </c>
      <c r="F691" s="65">
        <v>1.0125E-2</v>
      </c>
      <c r="G691" s="65">
        <v>9.9541666666666667E-3</v>
      </c>
      <c r="H691" s="401">
        <v>1.1372750000000001E-2</v>
      </c>
      <c r="I691" s="401">
        <f t="shared" si="30"/>
        <v>2.9899999999999996E-2</v>
      </c>
      <c r="J691" s="401">
        <f t="shared" si="31"/>
        <v>2.894583333333333E-2</v>
      </c>
      <c r="K691" s="401">
        <f t="shared" si="32"/>
        <v>-2.3672749999999999E-2</v>
      </c>
    </row>
    <row r="692" spans="1:11">
      <c r="A692" s="69">
        <v>30498</v>
      </c>
      <c r="B692" s="420">
        <v>-2.9499999999999998E-2</v>
      </c>
      <c r="C692" s="401">
        <v>3.39E-2</v>
      </c>
      <c r="D692" s="401">
        <v>8.8000000000000005E-3</v>
      </c>
      <c r="E692" s="401">
        <v>1.0125E-2</v>
      </c>
      <c r="F692" s="65">
        <v>1.0324999999999999E-2</v>
      </c>
      <c r="G692" s="65">
        <v>1.0225E-2</v>
      </c>
      <c r="H692" s="401">
        <v>1.1310000000000001E-2</v>
      </c>
      <c r="I692" s="401">
        <f t="shared" si="30"/>
        <v>-3.8300000000000001E-2</v>
      </c>
      <c r="J692" s="401">
        <f t="shared" si="31"/>
        <v>-3.9724999999999996E-2</v>
      </c>
      <c r="K692" s="401">
        <f t="shared" si="32"/>
        <v>2.2589999999999999E-2</v>
      </c>
    </row>
    <row r="693" spans="1:11">
      <c r="A693" s="69">
        <v>30529</v>
      </c>
      <c r="B693" s="420">
        <v>1.4999999999999999E-2</v>
      </c>
      <c r="C693" s="401">
        <v>4.0000000000000001E-3</v>
      </c>
      <c r="D693" s="401">
        <v>1.03E-2</v>
      </c>
      <c r="E693" s="401">
        <v>1.0425E-2</v>
      </c>
      <c r="F693" s="65">
        <v>1.06E-2</v>
      </c>
      <c r="G693" s="65">
        <v>1.0512500000000001E-2</v>
      </c>
      <c r="H693" s="401">
        <v>1.1305833333333333E-2</v>
      </c>
      <c r="I693" s="401">
        <f t="shared" si="30"/>
        <v>4.6999999999999993E-3</v>
      </c>
      <c r="J693" s="401">
        <f t="shared" si="31"/>
        <v>4.4874999999999984E-3</v>
      </c>
      <c r="K693" s="401">
        <f t="shared" si="32"/>
        <v>-7.3058333333333326E-3</v>
      </c>
    </row>
    <row r="694" spans="1:11">
      <c r="A694" s="69">
        <v>30560</v>
      </c>
      <c r="B694" s="420">
        <v>1.38E-2</v>
      </c>
      <c r="C694" s="401">
        <v>4.4500000000000005E-2</v>
      </c>
      <c r="D694" s="401">
        <v>9.5999999999999992E-3</v>
      </c>
      <c r="E694" s="401">
        <v>1.0308333333333333E-2</v>
      </c>
      <c r="F694" s="65">
        <v>1.0516666666666665E-2</v>
      </c>
      <c r="G694" s="65">
        <v>1.0412499999999998E-2</v>
      </c>
      <c r="H694" s="401">
        <v>1.1197250000000001E-2</v>
      </c>
      <c r="I694" s="401">
        <f t="shared" si="30"/>
        <v>4.2000000000000006E-3</v>
      </c>
      <c r="J694" s="401">
        <f t="shared" si="31"/>
        <v>3.3875000000000016E-3</v>
      </c>
      <c r="K694" s="401">
        <f t="shared" si="32"/>
        <v>3.3302750000000006E-2</v>
      </c>
    </row>
    <row r="695" spans="1:11">
      <c r="A695" s="69">
        <v>30590</v>
      </c>
      <c r="B695" s="420">
        <v>-1.1599999999999999E-2</v>
      </c>
      <c r="C695" s="401">
        <v>5.3199999999999997E-2</v>
      </c>
      <c r="D695" s="401">
        <v>9.4999999999999998E-3</v>
      </c>
      <c r="E695" s="401">
        <v>1.0208333333333333E-2</v>
      </c>
      <c r="F695" s="65">
        <v>1.0408333333333332E-2</v>
      </c>
      <c r="G695" s="65">
        <v>1.0308333333333333E-2</v>
      </c>
      <c r="H695" s="401">
        <v>1.1043666666666667E-2</v>
      </c>
      <c r="I695" s="401">
        <f t="shared" si="30"/>
        <v>-2.1100000000000001E-2</v>
      </c>
      <c r="J695" s="401">
        <f t="shared" si="31"/>
        <v>-2.1908333333333332E-2</v>
      </c>
      <c r="K695" s="401">
        <f t="shared" si="32"/>
        <v>4.215633333333333E-2</v>
      </c>
    </row>
    <row r="696" spans="1:11">
      <c r="A696" s="69">
        <v>30621</v>
      </c>
      <c r="B696" s="420">
        <v>2.1100000000000001E-2</v>
      </c>
      <c r="C696" s="401">
        <v>-2.0400000000000001E-2</v>
      </c>
      <c r="D696" s="401">
        <v>9.4000000000000004E-3</v>
      </c>
      <c r="E696" s="401">
        <v>1.0341666666666667E-2</v>
      </c>
      <c r="F696" s="65">
        <v>1.0508333333333333E-2</v>
      </c>
      <c r="G696" s="65">
        <v>1.0425E-2</v>
      </c>
      <c r="H696" s="401">
        <v>1.1152749999999999E-2</v>
      </c>
      <c r="I696" s="401">
        <f t="shared" si="30"/>
        <v>1.17E-2</v>
      </c>
      <c r="J696" s="401">
        <f t="shared" si="31"/>
        <v>1.0675E-2</v>
      </c>
      <c r="K696" s="401">
        <f t="shared" si="32"/>
        <v>-3.1552750000000004E-2</v>
      </c>
    </row>
    <row r="697" spans="1:11">
      <c r="A697" s="69">
        <v>30651</v>
      </c>
      <c r="B697" s="420">
        <v>-5.1999999999999998E-3</v>
      </c>
      <c r="C697" s="401">
        <v>-2.2600000000000002E-2</v>
      </c>
      <c r="D697" s="401">
        <v>9.4000000000000004E-3</v>
      </c>
      <c r="E697" s="401">
        <v>1.0475000000000002E-2</v>
      </c>
      <c r="F697" s="65">
        <v>1.0633333333333333E-2</v>
      </c>
      <c r="G697" s="65">
        <v>1.0554166666666667E-2</v>
      </c>
      <c r="H697" s="401">
        <v>1.126425E-2</v>
      </c>
      <c r="I697" s="401">
        <f t="shared" si="30"/>
        <v>-1.46E-2</v>
      </c>
      <c r="J697" s="401">
        <f t="shared" si="31"/>
        <v>-1.5754166666666666E-2</v>
      </c>
      <c r="K697" s="401">
        <f t="shared" si="32"/>
        <v>-3.3864249999999999E-2</v>
      </c>
    </row>
    <row r="698" spans="1:11">
      <c r="A698" s="69">
        <v>30682</v>
      </c>
      <c r="B698" s="420">
        <v>-5.5999999999999999E-3</v>
      </c>
      <c r="C698" s="401">
        <v>4.82E-2</v>
      </c>
      <c r="D698" s="401">
        <v>1.03E-2</v>
      </c>
      <c r="E698" s="401">
        <v>1.0166666666666666E-2</v>
      </c>
      <c r="F698" s="65">
        <v>1.0591666666666668E-2</v>
      </c>
      <c r="G698" s="65">
        <v>1.0379166666666668E-2</v>
      </c>
      <c r="H698" s="401">
        <v>1.1167083333333333E-2</v>
      </c>
      <c r="I698" s="401">
        <f t="shared" si="30"/>
        <v>-1.5900000000000001E-2</v>
      </c>
      <c r="J698" s="401">
        <f t="shared" si="31"/>
        <v>-1.5979166666666669E-2</v>
      </c>
      <c r="K698" s="401">
        <f t="shared" si="32"/>
        <v>3.7032916666666665E-2</v>
      </c>
    </row>
    <row r="699" spans="1:11">
      <c r="A699" s="69">
        <v>30713</v>
      </c>
      <c r="B699" s="420">
        <v>-3.5200000000000002E-2</v>
      </c>
      <c r="C699" s="401">
        <v>-4.1100000000000005E-2</v>
      </c>
      <c r="D699" s="401">
        <v>9.1999999999999998E-3</v>
      </c>
      <c r="E699" s="401">
        <v>1.0066666666666666E-2</v>
      </c>
      <c r="F699" s="65">
        <v>1.0583333333333333E-2</v>
      </c>
      <c r="G699" s="65">
        <v>1.0324999999999999E-2</v>
      </c>
      <c r="H699" s="401">
        <v>1.1164166666666666E-2</v>
      </c>
      <c r="I699" s="401">
        <f t="shared" si="30"/>
        <v>-4.4400000000000002E-2</v>
      </c>
      <c r="J699" s="401">
        <f t="shared" si="31"/>
        <v>-4.5525000000000003E-2</v>
      </c>
      <c r="K699" s="401">
        <f t="shared" si="32"/>
        <v>-5.2264166666666667E-2</v>
      </c>
    </row>
    <row r="700" spans="1:11">
      <c r="A700" s="69">
        <v>30742</v>
      </c>
      <c r="B700" s="420">
        <v>1.7299999999999999E-2</v>
      </c>
      <c r="C700" s="401">
        <v>-5.4999999999999997E-3</v>
      </c>
      <c r="D700" s="401">
        <v>9.7999999999999997E-3</v>
      </c>
      <c r="E700" s="401">
        <v>1.0475000000000002E-2</v>
      </c>
      <c r="F700" s="65">
        <v>1.1016666666666668E-2</v>
      </c>
      <c r="G700" s="65">
        <v>1.0745833333333335E-2</v>
      </c>
      <c r="H700" s="401">
        <v>1.1476916666666665E-2</v>
      </c>
      <c r="I700" s="401">
        <f t="shared" si="30"/>
        <v>7.4999999999999997E-3</v>
      </c>
      <c r="J700" s="401">
        <f t="shared" si="31"/>
        <v>6.5541666666666647E-3</v>
      </c>
      <c r="K700" s="401">
        <f t="shared" si="32"/>
        <v>-1.6976916666666664E-2</v>
      </c>
    </row>
    <row r="701" spans="1:11">
      <c r="A701" s="69">
        <v>30773</v>
      </c>
      <c r="B701" s="420">
        <v>9.4999999999999998E-3</v>
      </c>
      <c r="C701" s="401">
        <v>1.5900000000000001E-2</v>
      </c>
      <c r="D701" s="401">
        <v>1.04E-2</v>
      </c>
      <c r="E701" s="401">
        <v>1.0675E-2</v>
      </c>
      <c r="F701" s="65">
        <v>1.1233333333333333E-2</v>
      </c>
      <c r="G701" s="65">
        <v>1.0954166666666668E-2</v>
      </c>
      <c r="H701" s="401">
        <v>1.1774166666666665E-2</v>
      </c>
      <c r="I701" s="401">
        <f t="shared" si="30"/>
        <v>-8.9999999999999976E-4</v>
      </c>
      <c r="J701" s="401">
        <f t="shared" si="31"/>
        <v>-1.4541666666666678E-3</v>
      </c>
      <c r="K701" s="401">
        <f t="shared" si="32"/>
        <v>4.1258333333333355E-3</v>
      </c>
    </row>
    <row r="702" spans="1:11">
      <c r="A702" s="69">
        <v>30803</v>
      </c>
      <c r="B702" s="420">
        <v>-5.5399999999999998E-2</v>
      </c>
      <c r="C702" s="401">
        <v>-2.3E-2</v>
      </c>
      <c r="D702" s="401">
        <v>1.03E-2</v>
      </c>
      <c r="E702" s="401">
        <v>1.1066666666666667E-2</v>
      </c>
      <c r="F702" s="65">
        <v>1.175E-2</v>
      </c>
      <c r="G702" s="65">
        <v>1.1408333333333333E-2</v>
      </c>
      <c r="H702" s="401">
        <v>1.2399583333333332E-2</v>
      </c>
      <c r="I702" s="401">
        <f t="shared" si="30"/>
        <v>-6.5699999999999995E-2</v>
      </c>
      <c r="J702" s="401">
        <f t="shared" si="31"/>
        <v>-6.6808333333333331E-2</v>
      </c>
      <c r="K702" s="401">
        <f t="shared" si="32"/>
        <v>-3.5399583333333332E-2</v>
      </c>
    </row>
    <row r="703" spans="1:11">
      <c r="A703" s="69">
        <v>30834</v>
      </c>
      <c r="B703" s="420">
        <v>2.1700000000000001E-2</v>
      </c>
      <c r="C703" s="401">
        <v>6.9000000000000008E-3</v>
      </c>
      <c r="D703" s="401">
        <v>1.06E-2</v>
      </c>
      <c r="E703" s="401">
        <v>1.1291666666666667E-2</v>
      </c>
      <c r="F703" s="65">
        <v>1.1941666666666666E-2</v>
      </c>
      <c r="G703" s="65">
        <v>1.1616666666666666E-2</v>
      </c>
      <c r="H703" s="401">
        <v>1.2580916666666666E-2</v>
      </c>
      <c r="I703" s="401">
        <f t="shared" si="30"/>
        <v>1.11E-2</v>
      </c>
      <c r="J703" s="401">
        <f t="shared" si="31"/>
        <v>1.0083333333333335E-2</v>
      </c>
      <c r="K703" s="401">
        <f t="shared" si="32"/>
        <v>-5.6809166666666648E-3</v>
      </c>
    </row>
    <row r="704" spans="1:11">
      <c r="A704" s="69">
        <v>30864</v>
      </c>
      <c r="B704" s="420">
        <v>-1.24E-2</v>
      </c>
      <c r="C704" s="401">
        <v>4.3299999999999998E-2</v>
      </c>
      <c r="D704" s="401">
        <v>1.1599999999999999E-2</v>
      </c>
      <c r="E704" s="401">
        <v>1.1199999999999998E-2</v>
      </c>
      <c r="F704" s="65">
        <v>1.1766666666666665E-2</v>
      </c>
      <c r="G704" s="65">
        <v>1.1483333333333332E-2</v>
      </c>
      <c r="H704" s="401">
        <v>1.2383750000000001E-2</v>
      </c>
      <c r="I704" s="401">
        <f t="shared" si="30"/>
        <v>-2.4E-2</v>
      </c>
      <c r="J704" s="401">
        <f t="shared" si="31"/>
        <v>-2.3883333333333333E-2</v>
      </c>
      <c r="K704" s="401">
        <f t="shared" si="32"/>
        <v>3.0916249999999999E-2</v>
      </c>
    </row>
    <row r="705" spans="1:11">
      <c r="A705" s="69">
        <v>30895</v>
      </c>
      <c r="B705" s="420">
        <v>0.1104</v>
      </c>
      <c r="C705" s="401">
        <v>6.4600000000000005E-2</v>
      </c>
      <c r="D705" s="401">
        <v>1.06E-2</v>
      </c>
      <c r="E705" s="401">
        <v>1.0725E-2</v>
      </c>
      <c r="F705" s="65">
        <v>1.1225000000000001E-2</v>
      </c>
      <c r="G705" s="65">
        <v>1.0975000000000002E-2</v>
      </c>
      <c r="H705" s="401">
        <v>1.202425E-2</v>
      </c>
      <c r="I705" s="401">
        <f t="shared" si="30"/>
        <v>9.98E-2</v>
      </c>
      <c r="J705" s="401">
        <f t="shared" si="31"/>
        <v>9.9424999999999999E-2</v>
      </c>
      <c r="K705" s="401">
        <f t="shared" si="32"/>
        <v>5.2575750000000004E-2</v>
      </c>
    </row>
    <row r="706" spans="1:11">
      <c r="A706" s="69">
        <v>30926</v>
      </c>
      <c r="B706" s="420">
        <v>2.0000000000000001E-4</v>
      </c>
      <c r="C706" s="401">
        <v>4.3800000000000006E-2</v>
      </c>
      <c r="D706" s="401">
        <v>9.4000000000000004E-3</v>
      </c>
      <c r="E706" s="401">
        <v>1.0549999999999999E-2</v>
      </c>
      <c r="F706" s="65">
        <v>1.1058333333333331E-2</v>
      </c>
      <c r="G706" s="65">
        <v>1.0804166666666665E-2</v>
      </c>
      <c r="H706" s="401">
        <v>1.1822833333333333E-2</v>
      </c>
      <c r="I706" s="401">
        <f t="shared" si="30"/>
        <v>-9.1999999999999998E-3</v>
      </c>
      <c r="J706" s="401">
        <f t="shared" si="31"/>
        <v>-1.0604166666666665E-2</v>
      </c>
      <c r="K706" s="401">
        <f t="shared" si="32"/>
        <v>3.1977166666666675E-2</v>
      </c>
    </row>
    <row r="707" spans="1:11">
      <c r="A707" s="69">
        <v>30956</v>
      </c>
      <c r="B707" s="420">
        <v>3.8999999999999998E-3</v>
      </c>
      <c r="C707" s="401">
        <v>2.7199999999999998E-2</v>
      </c>
      <c r="D707" s="401">
        <v>1.0800000000000001E-2</v>
      </c>
      <c r="E707" s="401">
        <v>1.0525E-2</v>
      </c>
      <c r="F707" s="65">
        <v>1.0925000000000001E-2</v>
      </c>
      <c r="G707" s="65">
        <v>1.0725E-2</v>
      </c>
      <c r="H707" s="401">
        <v>1.1524666666666666E-2</v>
      </c>
      <c r="I707" s="401">
        <f t="shared" ref="I707:I770" si="33">B707-D707</f>
        <v>-6.9000000000000008E-3</v>
      </c>
      <c r="J707" s="401">
        <f t="shared" si="31"/>
        <v>-6.8250000000000003E-3</v>
      </c>
      <c r="K707" s="401">
        <f t="shared" si="32"/>
        <v>1.5675333333333333E-2</v>
      </c>
    </row>
    <row r="708" spans="1:11">
      <c r="A708" s="69">
        <v>30987</v>
      </c>
      <c r="B708" s="420">
        <v>-1.12E-2</v>
      </c>
      <c r="C708" s="401">
        <v>2.7000000000000003E-2</v>
      </c>
      <c r="D708" s="401">
        <v>9.1000000000000004E-3</v>
      </c>
      <c r="E708" s="401">
        <v>1.0241666666666666E-2</v>
      </c>
      <c r="F708" s="65">
        <v>1.0549999999999999E-2</v>
      </c>
      <c r="G708" s="65">
        <v>1.0395833333333333E-2</v>
      </c>
      <c r="H708" s="401">
        <v>1.1038916666666667E-2</v>
      </c>
      <c r="I708" s="401">
        <f t="shared" si="33"/>
        <v>-2.0299999999999999E-2</v>
      </c>
      <c r="J708" s="401">
        <f t="shared" si="31"/>
        <v>-2.1595833333333335E-2</v>
      </c>
      <c r="K708" s="401">
        <f t="shared" si="32"/>
        <v>1.5961083333333334E-2</v>
      </c>
    </row>
    <row r="709" spans="1:11">
      <c r="A709" s="69">
        <v>31017</v>
      </c>
      <c r="B709" s="420">
        <v>2.63E-2</v>
      </c>
      <c r="C709" s="401">
        <v>3.1599999999999996E-2</v>
      </c>
      <c r="D709" s="401">
        <v>9.7999999999999997E-3</v>
      </c>
      <c r="E709" s="401">
        <v>1.0108333333333335E-2</v>
      </c>
      <c r="F709" s="65">
        <v>1.0416666666666668E-2</v>
      </c>
      <c r="G709" s="65">
        <v>1.0262500000000001E-2</v>
      </c>
      <c r="H709" s="401">
        <v>1.0891249999999998E-2</v>
      </c>
      <c r="I709" s="401">
        <f t="shared" si="33"/>
        <v>1.6500000000000001E-2</v>
      </c>
      <c r="J709" s="401">
        <f t="shared" si="31"/>
        <v>1.60375E-2</v>
      </c>
      <c r="K709" s="401">
        <f t="shared" si="32"/>
        <v>2.0708749999999998E-2</v>
      </c>
    </row>
    <row r="710" spans="1:11">
      <c r="A710" s="69">
        <v>31048</v>
      </c>
      <c r="B710" s="420">
        <v>7.7899999999999997E-2</v>
      </c>
      <c r="C710" s="401">
        <v>2.35E-2</v>
      </c>
      <c r="D710" s="401">
        <v>9.5999999999999992E-3</v>
      </c>
      <c r="E710" s="401">
        <v>1.0066666666666666E-2</v>
      </c>
      <c r="F710" s="65">
        <v>1.0358333333333334E-2</v>
      </c>
      <c r="G710" s="65">
        <v>1.0212499999999999E-2</v>
      </c>
      <c r="H710" s="401">
        <v>1.0821583333333334E-2</v>
      </c>
      <c r="I710" s="401">
        <f t="shared" si="33"/>
        <v>6.83E-2</v>
      </c>
      <c r="J710" s="401">
        <f t="shared" si="31"/>
        <v>6.7687499999999998E-2</v>
      </c>
      <c r="K710" s="401">
        <f t="shared" si="32"/>
        <v>1.2678416666666666E-2</v>
      </c>
    </row>
    <row r="711" spans="1:11">
      <c r="A711" s="69">
        <v>31079</v>
      </c>
      <c r="B711" s="420">
        <v>1.2200000000000001E-2</v>
      </c>
      <c r="C711" s="401">
        <v>1.9300000000000001E-2</v>
      </c>
      <c r="D711" s="401">
        <v>8.2000000000000007E-3</v>
      </c>
      <c r="E711" s="401">
        <v>1.0108333333333335E-2</v>
      </c>
      <c r="F711" s="65">
        <v>1.0408333333333332E-2</v>
      </c>
      <c r="G711" s="65">
        <v>1.0258333333333335E-2</v>
      </c>
      <c r="H711" s="401">
        <v>1.0861833333333333E-2</v>
      </c>
      <c r="I711" s="401">
        <f t="shared" si="33"/>
        <v>4.0000000000000001E-3</v>
      </c>
      <c r="J711" s="401">
        <f t="shared" si="31"/>
        <v>1.9416666666666662E-3</v>
      </c>
      <c r="K711" s="401">
        <f t="shared" si="32"/>
        <v>8.4381666666666685E-3</v>
      </c>
    </row>
    <row r="712" spans="1:11">
      <c r="A712" s="69">
        <v>31107</v>
      </c>
      <c r="B712" s="420">
        <v>6.9999999999999999E-4</v>
      </c>
      <c r="C712" s="401">
        <v>3.6200000000000003E-2</v>
      </c>
      <c r="D712" s="401">
        <v>9.4000000000000004E-3</v>
      </c>
      <c r="E712" s="401">
        <v>1.0466666666666666E-2</v>
      </c>
      <c r="F712" s="65">
        <v>1.0758333333333335E-2</v>
      </c>
      <c r="G712" s="65">
        <v>1.06125E-2</v>
      </c>
      <c r="H712" s="401">
        <v>1.1501166666666666E-2</v>
      </c>
      <c r="I712" s="401">
        <f t="shared" si="33"/>
        <v>-8.7000000000000011E-3</v>
      </c>
      <c r="J712" s="401">
        <f t="shared" si="31"/>
        <v>-9.9125000000000012E-3</v>
      </c>
      <c r="K712" s="401">
        <f t="shared" si="32"/>
        <v>2.4698833333333337E-2</v>
      </c>
    </row>
    <row r="713" spans="1:11">
      <c r="A713" s="69">
        <v>31138</v>
      </c>
      <c r="B713" s="420">
        <v>-8.9999999999999998E-4</v>
      </c>
      <c r="C713" s="401">
        <v>2.07E-2</v>
      </c>
      <c r="D713" s="401">
        <v>1.0200000000000001E-2</v>
      </c>
      <c r="E713" s="401">
        <v>1.0191666666666668E-2</v>
      </c>
      <c r="F713" s="65">
        <v>1.0574999999999999E-2</v>
      </c>
      <c r="G713" s="65">
        <v>1.0383333333333333E-2</v>
      </c>
      <c r="H713" s="401">
        <v>1.1322250000000001E-2</v>
      </c>
      <c r="I713" s="401">
        <f t="shared" si="33"/>
        <v>-1.11E-2</v>
      </c>
      <c r="J713" s="401">
        <f t="shared" si="31"/>
        <v>-1.1283333333333333E-2</v>
      </c>
      <c r="K713" s="401">
        <f t="shared" si="32"/>
        <v>9.3777499999999989E-3</v>
      </c>
    </row>
    <row r="714" spans="1:11">
      <c r="A714" s="69">
        <v>31168</v>
      </c>
      <c r="B714" s="420">
        <v>5.7799999999999997E-2</v>
      </c>
      <c r="C714" s="401">
        <v>6.0600000000000008E-2</v>
      </c>
      <c r="D714" s="401">
        <v>9.7000000000000003E-3</v>
      </c>
      <c r="E714" s="401">
        <v>9.7666666666666666E-3</v>
      </c>
      <c r="F714" s="65">
        <v>1.0250000000000002E-2</v>
      </c>
      <c r="G714" s="65">
        <v>1.0008333333333334E-2</v>
      </c>
      <c r="H714" s="401">
        <v>1.0978416666666666E-2</v>
      </c>
      <c r="I714" s="401">
        <f t="shared" si="33"/>
        <v>4.8099999999999997E-2</v>
      </c>
      <c r="J714" s="401">
        <f t="shared" si="31"/>
        <v>4.7791666666666663E-2</v>
      </c>
      <c r="K714" s="401">
        <f t="shared" si="32"/>
        <v>4.9621583333333344E-2</v>
      </c>
    </row>
    <row r="715" spans="1:11">
      <c r="A715" s="69">
        <v>31199</v>
      </c>
      <c r="B715" s="420">
        <v>1.5699999999999999E-2</v>
      </c>
      <c r="C715" s="401">
        <v>2.7900000000000001E-2</v>
      </c>
      <c r="D715" s="401">
        <v>8.0000000000000002E-3</v>
      </c>
      <c r="E715" s="401">
        <v>9.116666666666667E-3</v>
      </c>
      <c r="F715" s="65">
        <v>9.5500000000000012E-3</v>
      </c>
      <c r="G715" s="65">
        <v>9.3333333333333341E-3</v>
      </c>
      <c r="H715" s="401">
        <v>1.0119583333333333E-2</v>
      </c>
      <c r="I715" s="401">
        <f t="shared" si="33"/>
        <v>7.6999999999999985E-3</v>
      </c>
      <c r="J715" s="401">
        <f t="shared" si="31"/>
        <v>6.3666666666666646E-3</v>
      </c>
      <c r="K715" s="401">
        <f t="shared" si="32"/>
        <v>1.7780416666666667E-2</v>
      </c>
    </row>
    <row r="716" spans="1:11">
      <c r="A716" s="69">
        <v>31229</v>
      </c>
      <c r="B716" s="420">
        <v>-1.5E-3</v>
      </c>
      <c r="C716" s="401">
        <v>-4.2700000000000002E-2</v>
      </c>
      <c r="D716" s="401">
        <v>9.4000000000000004E-3</v>
      </c>
      <c r="E716" s="401">
        <v>9.141666666666666E-3</v>
      </c>
      <c r="F716" s="65">
        <v>9.5166666666666663E-3</v>
      </c>
      <c r="G716" s="65">
        <v>9.3291666666666662E-3</v>
      </c>
      <c r="H716" s="401">
        <v>1.0053750000000002E-2</v>
      </c>
      <c r="I716" s="401">
        <f t="shared" si="33"/>
        <v>-1.09E-2</v>
      </c>
      <c r="J716" s="401">
        <f t="shared" si="31"/>
        <v>-1.0829166666666666E-2</v>
      </c>
      <c r="K716" s="401">
        <f t="shared" si="32"/>
        <v>-5.2753750000000002E-2</v>
      </c>
    </row>
    <row r="717" spans="1:11">
      <c r="A717" s="69">
        <v>31260</v>
      </c>
      <c r="B717" s="420">
        <v>-8.5000000000000006E-3</v>
      </c>
      <c r="C717" s="401">
        <v>1.8099999999999998E-2</v>
      </c>
      <c r="D717" s="401">
        <v>8.5000000000000006E-3</v>
      </c>
      <c r="E717" s="401">
        <v>9.208333333333334E-3</v>
      </c>
      <c r="F717" s="65">
        <v>9.5583333333333336E-3</v>
      </c>
      <c r="G717" s="65">
        <v>9.3833333333333338E-3</v>
      </c>
      <c r="H717" s="401">
        <v>1.0114416666666666E-2</v>
      </c>
      <c r="I717" s="401">
        <f t="shared" si="33"/>
        <v>-1.7000000000000001E-2</v>
      </c>
      <c r="J717" s="401">
        <f t="shared" si="31"/>
        <v>-1.7883333333333334E-2</v>
      </c>
      <c r="K717" s="401">
        <f t="shared" si="32"/>
        <v>7.9855833333333324E-3</v>
      </c>
    </row>
    <row r="718" spans="1:11">
      <c r="A718" s="69">
        <v>31291</v>
      </c>
      <c r="B718" s="420">
        <v>-3.1300000000000001E-2</v>
      </c>
      <c r="C718" s="401">
        <v>-5.21E-2</v>
      </c>
      <c r="D718" s="401">
        <v>8.8000000000000005E-3</v>
      </c>
      <c r="E718" s="401">
        <v>9.2250000000000006E-3</v>
      </c>
      <c r="F718" s="65">
        <v>9.5500000000000012E-3</v>
      </c>
      <c r="G718" s="65">
        <v>9.3875E-3</v>
      </c>
      <c r="H718" s="401">
        <v>1.0110083333333332E-2</v>
      </c>
      <c r="I718" s="401">
        <f t="shared" si="33"/>
        <v>-4.0100000000000004E-2</v>
      </c>
      <c r="J718" s="401">
        <f t="shared" si="31"/>
        <v>-4.0687500000000001E-2</v>
      </c>
      <c r="K718" s="401">
        <f t="shared" si="32"/>
        <v>-6.2210083333333333E-2</v>
      </c>
    </row>
    <row r="719" spans="1:11">
      <c r="A719" s="69">
        <v>31321</v>
      </c>
      <c r="B719" s="420">
        <v>4.6199999999999998E-2</v>
      </c>
      <c r="C719" s="401">
        <v>6.3799999999999996E-2</v>
      </c>
      <c r="D719" s="401">
        <v>8.8999999999999999E-3</v>
      </c>
      <c r="E719" s="401">
        <v>9.1833333333333333E-3</v>
      </c>
      <c r="F719" s="65">
        <v>9.5416666666666653E-3</v>
      </c>
      <c r="G719" s="65">
        <v>9.362500000000001E-3</v>
      </c>
      <c r="H719" s="401">
        <v>1.0011583333333334E-2</v>
      </c>
      <c r="I719" s="401">
        <f t="shared" si="33"/>
        <v>3.73E-2</v>
      </c>
      <c r="J719" s="401">
        <f t="shared" si="31"/>
        <v>3.6837499999999995E-2</v>
      </c>
      <c r="K719" s="401">
        <f t="shared" si="32"/>
        <v>5.3788416666666658E-2</v>
      </c>
    </row>
    <row r="720" spans="1:11">
      <c r="A720" s="69">
        <v>31352</v>
      </c>
      <c r="B720" s="420">
        <v>6.8599999999999994E-2</v>
      </c>
      <c r="C720" s="401">
        <v>5.2200000000000003E-2</v>
      </c>
      <c r="D720" s="401">
        <v>8.0999999999999996E-3</v>
      </c>
      <c r="E720" s="401">
        <v>8.7916666666666681E-3</v>
      </c>
      <c r="F720" s="65">
        <v>9.2250000000000006E-3</v>
      </c>
      <c r="G720" s="65">
        <v>9.0083333333333335E-3</v>
      </c>
      <c r="H720" s="401">
        <v>9.5949999999999994E-3</v>
      </c>
      <c r="I720" s="401">
        <f t="shared" si="33"/>
        <v>6.0499999999999998E-2</v>
      </c>
      <c r="J720" s="401">
        <f t="shared" si="31"/>
        <v>5.9591666666666661E-2</v>
      </c>
      <c r="K720" s="401">
        <f t="shared" si="32"/>
        <v>4.2605000000000004E-2</v>
      </c>
    </row>
    <row r="721" spans="1:11">
      <c r="A721" s="69">
        <v>31382</v>
      </c>
      <c r="B721" s="420">
        <v>4.8399999999999999E-2</v>
      </c>
      <c r="C721" s="401">
        <v>6.9400000000000003E-2</v>
      </c>
      <c r="D721" s="401">
        <v>8.6E-3</v>
      </c>
      <c r="E721" s="401">
        <v>8.4666666666666675E-3</v>
      </c>
      <c r="F721" s="65">
        <v>8.8583333333333344E-3</v>
      </c>
      <c r="G721" s="65">
        <v>8.6625000000000001E-3</v>
      </c>
      <c r="H721" s="401">
        <v>9.173333333333332E-3</v>
      </c>
      <c r="I721" s="401">
        <f t="shared" si="33"/>
        <v>3.9800000000000002E-2</v>
      </c>
      <c r="J721" s="401">
        <f t="shared" si="31"/>
        <v>3.9737499999999995E-2</v>
      </c>
      <c r="K721" s="401">
        <f t="shared" si="32"/>
        <v>6.0226666666666671E-2</v>
      </c>
    </row>
    <row r="722" spans="1:11">
      <c r="A722" s="69">
        <v>31413</v>
      </c>
      <c r="B722" s="420">
        <v>5.5999999999999999E-3</v>
      </c>
      <c r="C722" s="401">
        <v>2.9300000000000003E-2</v>
      </c>
      <c r="D722" s="401">
        <v>7.9000000000000008E-3</v>
      </c>
      <c r="E722" s="401">
        <v>8.3750000000000005E-3</v>
      </c>
      <c r="F722" s="65">
        <v>8.7166666666666677E-3</v>
      </c>
      <c r="G722" s="65">
        <v>8.5458333333333341E-3</v>
      </c>
      <c r="H722" s="401">
        <v>8.9988333333333344E-3</v>
      </c>
      <c r="I722" s="401">
        <f t="shared" si="33"/>
        <v>-2.3000000000000008E-3</v>
      </c>
      <c r="J722" s="401">
        <f t="shared" si="31"/>
        <v>-2.9458333333333342E-3</v>
      </c>
      <c r="K722" s="401">
        <f t="shared" si="32"/>
        <v>2.0301166666666669E-2</v>
      </c>
    </row>
    <row r="723" spans="1:11">
      <c r="A723" s="69">
        <v>31444</v>
      </c>
      <c r="B723" s="420">
        <v>7.4700000000000003E-2</v>
      </c>
      <c r="C723" s="401">
        <v>6.2300000000000001E-2</v>
      </c>
      <c r="D723" s="401">
        <v>7.3000000000000001E-3</v>
      </c>
      <c r="E723" s="401">
        <v>8.0583333333333323E-3</v>
      </c>
      <c r="F723" s="65">
        <v>8.4416666666666668E-3</v>
      </c>
      <c r="G723" s="65">
        <v>8.2500000000000004E-3</v>
      </c>
      <c r="H723" s="401">
        <v>8.5969166666666659E-3</v>
      </c>
      <c r="I723" s="401">
        <f t="shared" si="33"/>
        <v>6.7400000000000002E-2</v>
      </c>
      <c r="J723" s="401">
        <f t="shared" si="31"/>
        <v>6.6450000000000009E-2</v>
      </c>
      <c r="K723" s="401">
        <f t="shared" si="32"/>
        <v>5.3703083333333332E-2</v>
      </c>
    </row>
    <row r="724" spans="1:11">
      <c r="A724" s="69">
        <v>31472</v>
      </c>
      <c r="B724" s="420">
        <v>5.5800000000000002E-2</v>
      </c>
      <c r="C724" s="401">
        <v>5.1400000000000008E-2</v>
      </c>
      <c r="D724" s="401">
        <v>7.1000000000000004E-3</v>
      </c>
      <c r="E724" s="401">
        <v>7.4999999999999997E-3</v>
      </c>
      <c r="F724" s="65">
        <v>7.9083333333333332E-3</v>
      </c>
      <c r="G724" s="65">
        <v>7.7041666666666673E-3</v>
      </c>
      <c r="H724" s="401">
        <v>7.9274999999999988E-3</v>
      </c>
      <c r="I724" s="401">
        <f t="shared" si="33"/>
        <v>4.87E-2</v>
      </c>
      <c r="J724" s="401">
        <f t="shared" si="31"/>
        <v>4.8095833333333338E-2</v>
      </c>
      <c r="K724" s="401">
        <f t="shared" si="32"/>
        <v>4.3472500000000011E-2</v>
      </c>
    </row>
    <row r="725" spans="1:11">
      <c r="A725" s="69">
        <v>31503</v>
      </c>
      <c r="B725" s="420">
        <v>-1.1299999999999999E-2</v>
      </c>
      <c r="C725" s="401">
        <v>-3.3300000000000003E-2</v>
      </c>
      <c r="D725" s="401">
        <v>6.3E-3</v>
      </c>
      <c r="E725" s="401">
        <v>7.324999999999999E-3</v>
      </c>
      <c r="F725" s="65">
        <v>7.6750000000000004E-3</v>
      </c>
      <c r="G725" s="65">
        <v>7.4999999999999997E-3</v>
      </c>
      <c r="H725" s="401">
        <v>7.609083333333334E-3</v>
      </c>
      <c r="I725" s="401">
        <f t="shared" si="33"/>
        <v>-1.7599999999999998E-2</v>
      </c>
      <c r="J725" s="401">
        <f t="shared" si="31"/>
        <v>-1.8799999999999997E-2</v>
      </c>
      <c r="K725" s="401">
        <f t="shared" si="32"/>
        <v>-4.0909083333333339E-2</v>
      </c>
    </row>
    <row r="726" spans="1:11">
      <c r="A726" s="69">
        <v>31533</v>
      </c>
      <c r="B726" s="420">
        <v>5.3199999999999997E-2</v>
      </c>
      <c r="C726" s="401">
        <v>5.2500000000000012E-2</v>
      </c>
      <c r="D726" s="401">
        <v>6.1999999999999998E-3</v>
      </c>
      <c r="E726" s="401">
        <v>7.5749999999999993E-3</v>
      </c>
      <c r="F726" s="65">
        <v>7.8583333333333335E-3</v>
      </c>
      <c r="G726" s="65">
        <v>7.7166666666666659E-3</v>
      </c>
      <c r="H726" s="401">
        <v>7.9722500000000002E-3</v>
      </c>
      <c r="I726" s="401">
        <f t="shared" si="33"/>
        <v>4.7E-2</v>
      </c>
      <c r="J726" s="401">
        <f t="shared" si="31"/>
        <v>4.5483333333333334E-2</v>
      </c>
      <c r="K726" s="401">
        <f t="shared" si="32"/>
        <v>4.4527750000000012E-2</v>
      </c>
    </row>
    <row r="727" spans="1:11">
      <c r="A727" s="69">
        <v>31564</v>
      </c>
      <c r="B727" s="420">
        <v>1.6899999999999998E-2</v>
      </c>
      <c r="C727" s="401">
        <v>5.9699999999999996E-2</v>
      </c>
      <c r="D727" s="401">
        <v>7.000000000000001E-3</v>
      </c>
      <c r="E727" s="401">
        <v>7.6083333333333333E-3</v>
      </c>
      <c r="F727" s="65">
        <v>7.9083333333333332E-3</v>
      </c>
      <c r="G727" s="65">
        <v>7.7583333333333341E-3</v>
      </c>
      <c r="H727" s="401">
        <v>8.0456666666666662E-3</v>
      </c>
      <c r="I727" s="401">
        <f t="shared" si="33"/>
        <v>9.8999999999999973E-3</v>
      </c>
      <c r="J727" s="401">
        <f t="shared" si="31"/>
        <v>9.1416666666666643E-3</v>
      </c>
      <c r="K727" s="401">
        <f t="shared" si="32"/>
        <v>5.165433333333333E-2</v>
      </c>
    </row>
    <row r="728" spans="1:11">
      <c r="A728" s="69">
        <v>31594</v>
      </c>
      <c r="B728" s="420">
        <v>-5.5899999999999998E-2</v>
      </c>
      <c r="C728" s="401">
        <v>2.8300000000000002E-2</v>
      </c>
      <c r="D728" s="401">
        <v>6.6E-3</v>
      </c>
      <c r="E728" s="401">
        <v>7.4000000000000012E-3</v>
      </c>
      <c r="F728" s="65">
        <v>7.7333333333333334E-3</v>
      </c>
      <c r="G728" s="65">
        <v>7.5666666666666669E-3</v>
      </c>
      <c r="H728" s="401">
        <v>7.7954166666666666E-3</v>
      </c>
      <c r="I728" s="401">
        <f t="shared" si="33"/>
        <v>-6.25E-2</v>
      </c>
      <c r="J728" s="401">
        <f t="shared" si="31"/>
        <v>-6.3466666666666671E-2</v>
      </c>
      <c r="K728" s="401">
        <f t="shared" si="32"/>
        <v>2.0504583333333336E-2</v>
      </c>
    </row>
    <row r="729" spans="1:11">
      <c r="A729" s="69">
        <v>31625</v>
      </c>
      <c r="B729" s="420">
        <v>7.4200000000000002E-2</v>
      </c>
      <c r="C729" s="401">
        <v>8.8399999999999992E-2</v>
      </c>
      <c r="D729" s="401">
        <v>6.3E-3</v>
      </c>
      <c r="E729" s="401">
        <v>7.2666666666666669E-3</v>
      </c>
      <c r="F729" s="65">
        <v>7.6833333333333345E-3</v>
      </c>
      <c r="G729" s="65">
        <v>7.4750000000000007E-3</v>
      </c>
      <c r="H729" s="401">
        <v>7.7555833333333322E-3</v>
      </c>
      <c r="I729" s="401">
        <f t="shared" si="33"/>
        <v>6.7900000000000002E-2</v>
      </c>
      <c r="J729" s="401">
        <f t="shared" si="31"/>
        <v>6.6725000000000007E-2</v>
      </c>
      <c r="K729" s="401">
        <f t="shared" si="32"/>
        <v>8.0644416666666663E-2</v>
      </c>
    </row>
    <row r="730" spans="1:11">
      <c r="A730" s="69">
        <v>31656</v>
      </c>
      <c r="B730" s="420">
        <v>-8.2699999999999996E-2</v>
      </c>
      <c r="C730" s="401">
        <v>-0.11370000000000001</v>
      </c>
      <c r="D730" s="401">
        <v>6.5000000000000006E-3</v>
      </c>
      <c r="E730" s="401">
        <v>7.4083333333333336E-3</v>
      </c>
      <c r="F730" s="65">
        <v>7.7999999999999988E-3</v>
      </c>
      <c r="G730" s="65">
        <v>7.6041666666666662E-3</v>
      </c>
      <c r="H730" s="401">
        <v>7.9194166666666666E-3</v>
      </c>
      <c r="I730" s="401">
        <f t="shared" si="33"/>
        <v>-8.9200000000000002E-2</v>
      </c>
      <c r="J730" s="401">
        <f t="shared" ref="J730:J793" si="34">B730-G730</f>
        <v>-9.0304166666666658E-2</v>
      </c>
      <c r="K730" s="401">
        <f t="shared" ref="K730:K793" si="35">$C730-H730</f>
        <v>-0.12161941666666667</v>
      </c>
    </row>
    <row r="731" spans="1:11">
      <c r="A731" s="69">
        <v>31686</v>
      </c>
      <c r="B731" s="420">
        <v>5.7700000000000001E-2</v>
      </c>
      <c r="C731" s="401">
        <v>5.050000000000001E-2</v>
      </c>
      <c r="D731" s="401">
        <v>6.8999999999999999E-3</v>
      </c>
      <c r="E731" s="401">
        <v>7.3833333333333329E-3</v>
      </c>
      <c r="F731" s="65">
        <v>7.7749999999999998E-3</v>
      </c>
      <c r="G731" s="65">
        <v>7.5791666666666655E-3</v>
      </c>
      <c r="H731" s="401">
        <v>7.9395000000000004E-3</v>
      </c>
      <c r="I731" s="401">
        <f t="shared" si="33"/>
        <v>5.0799999999999998E-2</v>
      </c>
      <c r="J731" s="401">
        <f t="shared" si="34"/>
        <v>5.0120833333333337E-2</v>
      </c>
      <c r="K731" s="401">
        <f t="shared" si="35"/>
        <v>4.2560500000000008E-2</v>
      </c>
    </row>
    <row r="732" spans="1:11">
      <c r="A732" s="69">
        <v>31717</v>
      </c>
      <c r="B732" s="420">
        <v>2.4299999999999999E-2</v>
      </c>
      <c r="C732" s="401">
        <v>2.1099999999999997E-2</v>
      </c>
      <c r="D732" s="401">
        <v>5.8999999999999999E-3</v>
      </c>
      <c r="E732" s="401">
        <v>7.2333333333333329E-3</v>
      </c>
      <c r="F732" s="65">
        <v>7.6666666666666662E-3</v>
      </c>
      <c r="G732" s="65">
        <v>7.4499999999999992E-3</v>
      </c>
      <c r="H732" s="401">
        <v>7.744749999999999E-3</v>
      </c>
      <c r="I732" s="401">
        <f t="shared" si="33"/>
        <v>1.84E-2</v>
      </c>
      <c r="J732" s="401">
        <f t="shared" si="34"/>
        <v>1.685E-2</v>
      </c>
      <c r="K732" s="401">
        <f t="shared" si="35"/>
        <v>1.3355249999999999E-2</v>
      </c>
    </row>
    <row r="733" spans="1:11">
      <c r="A733" s="69">
        <v>31747</v>
      </c>
      <c r="B733" s="420">
        <v>-2.5499999999999998E-2</v>
      </c>
      <c r="C733" s="401">
        <v>-2.5399999999999999E-2</v>
      </c>
      <c r="D733" s="401">
        <v>7.000000000000001E-3</v>
      </c>
      <c r="E733" s="401">
        <v>7.0750000000000006E-3</v>
      </c>
      <c r="F733" s="65">
        <v>7.5166666666666663E-3</v>
      </c>
      <c r="G733" s="65">
        <v>7.2958333333333321E-3</v>
      </c>
      <c r="H733" s="401">
        <v>7.5995833333333341E-3</v>
      </c>
      <c r="I733" s="401">
        <f t="shared" si="33"/>
        <v>-3.2500000000000001E-2</v>
      </c>
      <c r="J733" s="401">
        <f t="shared" si="34"/>
        <v>-3.279583333333333E-2</v>
      </c>
      <c r="K733" s="401">
        <f t="shared" si="35"/>
        <v>-3.2999583333333332E-2</v>
      </c>
    </row>
    <row r="734" spans="1:11">
      <c r="A734" s="69">
        <v>31778</v>
      </c>
      <c r="B734" s="420">
        <v>0.13469999999999999</v>
      </c>
      <c r="C734" s="401">
        <v>9.8400000000000001E-2</v>
      </c>
      <c r="D734" s="401">
        <v>6.4000000000000003E-3</v>
      </c>
      <c r="E734" s="401">
        <v>6.9666666666666661E-3</v>
      </c>
      <c r="F734" s="65">
        <v>7.3833333333333329E-3</v>
      </c>
      <c r="G734" s="65">
        <v>7.175E-3</v>
      </c>
      <c r="H734" s="401">
        <v>7.4537500000000003E-3</v>
      </c>
      <c r="I734" s="401">
        <f t="shared" si="33"/>
        <v>0.1283</v>
      </c>
      <c r="J734" s="401">
        <f t="shared" si="34"/>
        <v>0.127525</v>
      </c>
      <c r="K734" s="401">
        <f t="shared" si="35"/>
        <v>9.0946250000000006E-2</v>
      </c>
    </row>
    <row r="735" spans="1:11">
      <c r="A735" s="69">
        <v>31809</v>
      </c>
      <c r="B735" s="420">
        <v>3.95E-2</v>
      </c>
      <c r="C735" s="401">
        <v>-3.0100000000000002E-2</v>
      </c>
      <c r="D735" s="401">
        <v>5.8999999999999999E-3</v>
      </c>
      <c r="E735" s="401">
        <v>6.9833333333333336E-3</v>
      </c>
      <c r="F735" s="65">
        <v>7.4000000000000012E-3</v>
      </c>
      <c r="G735" s="65">
        <v>7.1916666666666674E-3</v>
      </c>
      <c r="H735" s="401">
        <v>7.5030833333333338E-3</v>
      </c>
      <c r="I735" s="401">
        <f t="shared" si="33"/>
        <v>3.3599999999999998E-2</v>
      </c>
      <c r="J735" s="401">
        <f t="shared" si="34"/>
        <v>3.2308333333333335E-2</v>
      </c>
      <c r="K735" s="401">
        <f t="shared" si="35"/>
        <v>-3.7603083333333336E-2</v>
      </c>
    </row>
    <row r="736" spans="1:11">
      <c r="A736" s="69">
        <v>31837</v>
      </c>
      <c r="B736" s="420">
        <v>2.8899999999999999E-2</v>
      </c>
      <c r="C736" s="401">
        <v>-1.89E-2</v>
      </c>
      <c r="D736" s="401">
        <v>6.6E-3</v>
      </c>
      <c r="E736" s="401">
        <v>6.9666666666666661E-3</v>
      </c>
      <c r="F736" s="65">
        <v>7.3666666666666672E-3</v>
      </c>
      <c r="G736" s="65">
        <v>7.1666666666666667E-3</v>
      </c>
      <c r="H736" s="401">
        <v>7.4409166666666669E-3</v>
      </c>
      <c r="I736" s="401">
        <f t="shared" si="33"/>
        <v>2.23E-2</v>
      </c>
      <c r="J736" s="401">
        <f t="shared" si="34"/>
        <v>2.1733333333333334E-2</v>
      </c>
      <c r="K736" s="401">
        <f t="shared" si="35"/>
        <v>-2.6340916666666665E-2</v>
      </c>
    </row>
    <row r="737" spans="1:11">
      <c r="A737" s="69">
        <v>31868</v>
      </c>
      <c r="B737" s="420">
        <v>-8.8999999999999999E-3</v>
      </c>
      <c r="C737" s="401">
        <v>-4.1399999999999999E-2</v>
      </c>
      <c r="D737" s="401">
        <v>6.5000000000000006E-3</v>
      </c>
      <c r="E737" s="401">
        <v>7.3749999999999996E-3</v>
      </c>
      <c r="F737" s="65">
        <v>7.6250000000000007E-3</v>
      </c>
      <c r="G737" s="65">
        <v>7.4999999999999997E-3</v>
      </c>
      <c r="H737" s="401">
        <v>7.7940833333333334E-3</v>
      </c>
      <c r="I737" s="401">
        <f t="shared" si="33"/>
        <v>-1.54E-2</v>
      </c>
      <c r="J737" s="401">
        <f t="shared" si="34"/>
        <v>-1.6399999999999998E-2</v>
      </c>
      <c r="K737" s="401">
        <f t="shared" si="35"/>
        <v>-4.9194083333333333E-2</v>
      </c>
    </row>
    <row r="738" spans="1:11">
      <c r="A738" s="69">
        <v>31898</v>
      </c>
      <c r="B738" s="420">
        <v>8.6999999999999994E-3</v>
      </c>
      <c r="C738" s="401">
        <v>-6.4000000000000003E-3</v>
      </c>
      <c r="D738" s="401">
        <v>6.6E-3</v>
      </c>
      <c r="E738" s="401">
        <v>7.7749999999999998E-3</v>
      </c>
      <c r="F738" s="65">
        <v>7.9916666666666678E-3</v>
      </c>
      <c r="G738" s="65">
        <v>7.8833333333333325E-3</v>
      </c>
      <c r="H738" s="401">
        <v>8.2208333333333335E-3</v>
      </c>
      <c r="I738" s="401">
        <f t="shared" si="33"/>
        <v>2.0999999999999994E-3</v>
      </c>
      <c r="J738" s="401">
        <f t="shared" si="34"/>
        <v>8.1666666666666693E-4</v>
      </c>
      <c r="K738" s="401">
        <f t="shared" si="35"/>
        <v>-1.4620833333333333E-2</v>
      </c>
    </row>
    <row r="739" spans="1:11">
      <c r="A739" s="69">
        <v>31929</v>
      </c>
      <c r="B739" s="420">
        <v>5.0500000000000003E-2</v>
      </c>
      <c r="C739" s="401">
        <v>4.3899999999999995E-2</v>
      </c>
      <c r="D739" s="401">
        <v>7.4999999999999997E-3</v>
      </c>
      <c r="E739" s="401">
        <v>7.7666666666666674E-3</v>
      </c>
      <c r="F739" s="65">
        <v>8.0416666666666674E-3</v>
      </c>
      <c r="G739" s="65">
        <v>7.904166666666667E-3</v>
      </c>
      <c r="H739" s="401">
        <v>8.3485E-3</v>
      </c>
      <c r="I739" s="401">
        <f t="shared" si="33"/>
        <v>4.3000000000000003E-2</v>
      </c>
      <c r="J739" s="401">
        <f t="shared" si="34"/>
        <v>4.2595833333333333E-2</v>
      </c>
      <c r="K739" s="401">
        <f t="shared" si="35"/>
        <v>3.5551499999999993E-2</v>
      </c>
    </row>
    <row r="740" spans="1:11">
      <c r="A740" s="69">
        <v>31959</v>
      </c>
      <c r="B740" s="420">
        <v>5.0700000000000002E-2</v>
      </c>
      <c r="C740" s="401">
        <v>-2.5000000000000005E-3</v>
      </c>
      <c r="D740" s="401">
        <v>7.3000000000000001E-3</v>
      </c>
      <c r="E740" s="401">
        <v>7.8500000000000011E-3</v>
      </c>
      <c r="F740" s="65">
        <v>8.0416666666666674E-3</v>
      </c>
      <c r="G740" s="65">
        <v>7.9458333333333343E-3</v>
      </c>
      <c r="H740" s="401">
        <v>8.445833333333333E-3</v>
      </c>
      <c r="I740" s="401">
        <f t="shared" si="33"/>
        <v>4.3400000000000001E-2</v>
      </c>
      <c r="J740" s="401">
        <f t="shared" si="34"/>
        <v>4.2754166666666669E-2</v>
      </c>
      <c r="K740" s="401">
        <f t="shared" si="35"/>
        <v>-1.0945833333333333E-2</v>
      </c>
    </row>
    <row r="741" spans="1:11">
      <c r="A741" s="69">
        <v>31990</v>
      </c>
      <c r="B741" s="420">
        <v>3.73E-2</v>
      </c>
      <c r="C741" s="401">
        <v>5.2699999999999997E-2</v>
      </c>
      <c r="D741" s="401">
        <v>7.4999999999999997E-3</v>
      </c>
      <c r="E741" s="401">
        <v>8.0583333333333323E-3</v>
      </c>
      <c r="F741" s="65">
        <v>8.2166666666666673E-3</v>
      </c>
      <c r="G741" s="65">
        <v>8.1374999999999989E-3</v>
      </c>
      <c r="H741" s="401">
        <v>8.7027500000000004E-3</v>
      </c>
      <c r="I741" s="401">
        <f t="shared" si="33"/>
        <v>2.98E-2</v>
      </c>
      <c r="J741" s="401">
        <f t="shared" si="34"/>
        <v>2.9162500000000001E-2</v>
      </c>
      <c r="K741" s="401">
        <f t="shared" si="35"/>
        <v>4.3997249999999995E-2</v>
      </c>
    </row>
    <row r="742" spans="1:11">
      <c r="A742" s="69">
        <v>32021</v>
      </c>
      <c r="B742" s="420">
        <v>-2.1899999999999999E-2</v>
      </c>
      <c r="C742" s="401">
        <v>2.0999999999999999E-3</v>
      </c>
      <c r="D742" s="401">
        <v>7.4999999999999997E-3</v>
      </c>
      <c r="E742" s="401">
        <v>8.4833333333333323E-3</v>
      </c>
      <c r="F742" s="65">
        <v>8.624999999999999E-3</v>
      </c>
      <c r="G742" s="65">
        <v>8.5541666666666665E-3</v>
      </c>
      <c r="H742" s="401">
        <v>9.3135000000000006E-3</v>
      </c>
      <c r="I742" s="401">
        <f t="shared" si="33"/>
        <v>-2.9399999999999999E-2</v>
      </c>
      <c r="J742" s="401">
        <f t="shared" si="34"/>
        <v>-3.0454166666666664E-2</v>
      </c>
      <c r="K742" s="401">
        <f t="shared" si="35"/>
        <v>-7.2135000000000012E-3</v>
      </c>
    </row>
    <row r="743" spans="1:11">
      <c r="A743" s="69">
        <v>32051</v>
      </c>
      <c r="B743" s="420">
        <v>-0.21540000000000001</v>
      </c>
      <c r="C743" s="401">
        <v>-7.0500000000000007E-2</v>
      </c>
      <c r="D743" s="401">
        <v>7.9000000000000008E-3</v>
      </c>
      <c r="E743" s="401">
        <v>8.7666666666666657E-3</v>
      </c>
      <c r="F743" s="65">
        <v>8.9499999999999996E-3</v>
      </c>
      <c r="G743" s="65">
        <v>8.8583333333333326E-3</v>
      </c>
      <c r="H743" s="401">
        <v>9.4654999999999982E-3</v>
      </c>
      <c r="I743" s="401">
        <f t="shared" si="33"/>
        <v>-0.2233</v>
      </c>
      <c r="J743" s="401">
        <f t="shared" si="34"/>
        <v>-0.22425833333333334</v>
      </c>
      <c r="K743" s="401">
        <f t="shared" si="35"/>
        <v>-7.9965500000000009E-2</v>
      </c>
    </row>
    <row r="744" spans="1:11">
      <c r="A744" s="69">
        <v>32082</v>
      </c>
      <c r="B744" s="420">
        <v>-8.2400000000000001E-2</v>
      </c>
      <c r="C744" s="401">
        <v>-5.5499999999999987E-2</v>
      </c>
      <c r="D744" s="401">
        <v>7.4999999999999997E-3</v>
      </c>
      <c r="E744" s="401">
        <v>8.3416666666666656E-3</v>
      </c>
      <c r="F744" s="65">
        <v>8.5583333333333327E-3</v>
      </c>
      <c r="G744" s="65">
        <v>8.4499999999999992E-3</v>
      </c>
      <c r="H744" s="401">
        <v>9.0204166666666679E-3</v>
      </c>
      <c r="I744" s="401">
        <f t="shared" si="33"/>
        <v>-8.9900000000000008E-2</v>
      </c>
      <c r="J744" s="401">
        <f t="shared" si="34"/>
        <v>-9.085E-2</v>
      </c>
      <c r="K744" s="401">
        <f t="shared" si="35"/>
        <v>-6.452041666666665E-2</v>
      </c>
    </row>
    <row r="745" spans="1:11">
      <c r="A745" s="69">
        <v>32112</v>
      </c>
      <c r="B745" s="420">
        <v>7.6100000000000001E-2</v>
      </c>
      <c r="C745" s="401">
        <v>1.0800000000000001E-2</v>
      </c>
      <c r="D745" s="401">
        <v>7.7999999999999988E-3</v>
      </c>
      <c r="E745" s="401">
        <v>8.4249999999999985E-3</v>
      </c>
      <c r="F745" s="65">
        <v>8.6083333333333342E-3</v>
      </c>
      <c r="G745" s="65">
        <v>8.5166666666666654E-3</v>
      </c>
      <c r="H745" s="401">
        <v>9.1140000000000006E-3</v>
      </c>
      <c r="I745" s="401">
        <f t="shared" si="33"/>
        <v>6.83E-2</v>
      </c>
      <c r="J745" s="401">
        <f t="shared" si="34"/>
        <v>6.7583333333333329E-2</v>
      </c>
      <c r="K745" s="401">
        <f t="shared" si="35"/>
        <v>1.686E-3</v>
      </c>
    </row>
    <row r="746" spans="1:11">
      <c r="A746" s="69">
        <v>32143</v>
      </c>
      <c r="B746" s="420">
        <v>4.2099999999999999E-2</v>
      </c>
      <c r="C746" s="401">
        <v>0.1153</v>
      </c>
      <c r="D746" s="401">
        <v>7.1999999999999998E-3</v>
      </c>
      <c r="E746" s="401">
        <v>8.2333333333333338E-3</v>
      </c>
      <c r="F746" s="65">
        <v>8.4083333333333336E-3</v>
      </c>
      <c r="G746" s="65">
        <v>8.3208333333333329E-3</v>
      </c>
      <c r="H746" s="401">
        <v>8.9983333333333339E-3</v>
      </c>
      <c r="I746" s="401">
        <f t="shared" si="33"/>
        <v>3.49E-2</v>
      </c>
      <c r="J746" s="401">
        <f t="shared" si="34"/>
        <v>3.3779166666666666E-2</v>
      </c>
      <c r="K746" s="401">
        <f t="shared" si="35"/>
        <v>0.10630166666666667</v>
      </c>
    </row>
    <row r="747" spans="1:11">
      <c r="A747" s="69">
        <v>32174</v>
      </c>
      <c r="B747" s="420">
        <v>4.6600000000000003E-2</v>
      </c>
      <c r="C747" s="401">
        <v>-1.7500000000000002E-2</v>
      </c>
      <c r="D747" s="401">
        <v>7.1000000000000004E-3</v>
      </c>
      <c r="E747" s="401">
        <v>7.8333333333333328E-3</v>
      </c>
      <c r="F747" s="65">
        <v>8.0000000000000002E-3</v>
      </c>
      <c r="G747" s="65">
        <v>7.9166666666666656E-3</v>
      </c>
      <c r="H747" s="401">
        <v>8.4295833333333341E-3</v>
      </c>
      <c r="I747" s="401">
        <f t="shared" si="33"/>
        <v>3.95E-2</v>
      </c>
      <c r="J747" s="401">
        <f t="shared" si="34"/>
        <v>3.8683333333333333E-2</v>
      </c>
      <c r="K747" s="401">
        <f t="shared" si="35"/>
        <v>-2.5929583333333336E-2</v>
      </c>
    </row>
    <row r="748" spans="1:11">
      <c r="A748" s="69">
        <v>32203</v>
      </c>
      <c r="B748" s="420">
        <v>-3.09E-2</v>
      </c>
      <c r="C748" s="401">
        <v>-5.2699999999999997E-2</v>
      </c>
      <c r="D748" s="401">
        <v>7.1999999999999998E-3</v>
      </c>
      <c r="E748" s="401">
        <v>7.8250000000000004E-3</v>
      </c>
      <c r="F748" s="65">
        <v>7.9916666666666678E-3</v>
      </c>
      <c r="G748" s="65">
        <v>7.9083333333333332E-3</v>
      </c>
      <c r="H748" s="401">
        <v>8.3956666666666676E-3</v>
      </c>
      <c r="I748" s="401">
        <f t="shared" si="33"/>
        <v>-3.8100000000000002E-2</v>
      </c>
      <c r="J748" s="401">
        <f t="shared" si="34"/>
        <v>-3.8808333333333334E-2</v>
      </c>
      <c r="K748" s="401">
        <f t="shared" si="35"/>
        <v>-6.1095666666666666E-2</v>
      </c>
    </row>
    <row r="749" spans="1:11">
      <c r="A749" s="69">
        <v>32234</v>
      </c>
      <c r="B749" s="420">
        <v>1.11E-2</v>
      </c>
      <c r="C749" s="401">
        <v>1.9000000000000006E-3</v>
      </c>
      <c r="D749" s="401">
        <v>7.000000000000001E-3</v>
      </c>
      <c r="E749" s="401">
        <v>8.0583333333333323E-3</v>
      </c>
      <c r="F749" s="65">
        <v>8.2166666666666673E-3</v>
      </c>
      <c r="G749" s="65">
        <v>8.1374999999999989E-3</v>
      </c>
      <c r="H749" s="401">
        <v>8.7683333333333328E-3</v>
      </c>
      <c r="I749" s="401">
        <f t="shared" si="33"/>
        <v>4.0999999999999995E-3</v>
      </c>
      <c r="J749" s="401">
        <f t="shared" si="34"/>
        <v>2.9625000000000016E-3</v>
      </c>
      <c r="K749" s="401">
        <f t="shared" si="35"/>
        <v>-6.8683333333333322E-3</v>
      </c>
    </row>
    <row r="750" spans="1:11">
      <c r="A750" s="69">
        <v>32264</v>
      </c>
      <c r="B750" s="420">
        <v>8.6E-3</v>
      </c>
      <c r="C750" s="401">
        <v>4.5999999999999999E-2</v>
      </c>
      <c r="D750" s="401">
        <v>7.7999999999999988E-3</v>
      </c>
      <c r="E750" s="401">
        <v>8.2500000000000004E-3</v>
      </c>
      <c r="F750" s="65">
        <v>8.416666666666666E-3</v>
      </c>
      <c r="G750" s="65">
        <v>8.3333333333333332E-3</v>
      </c>
      <c r="H750" s="401">
        <v>8.9932500000000012E-3</v>
      </c>
      <c r="I750" s="401">
        <f t="shared" si="33"/>
        <v>8.0000000000000123E-4</v>
      </c>
      <c r="J750" s="401">
        <f t="shared" si="34"/>
        <v>2.6666666666666679E-4</v>
      </c>
      <c r="K750" s="401">
        <f t="shared" si="35"/>
        <v>3.7006749999999998E-2</v>
      </c>
    </row>
    <row r="751" spans="1:11">
      <c r="A751" s="69">
        <v>32295</v>
      </c>
      <c r="B751" s="420">
        <v>4.5900000000000003E-2</v>
      </c>
      <c r="C751" s="401">
        <v>3.15E-2</v>
      </c>
      <c r="D751" s="401">
        <v>7.6E-3</v>
      </c>
      <c r="E751" s="401">
        <v>8.2166666666666673E-3</v>
      </c>
      <c r="F751" s="65">
        <v>8.4416666666666668E-3</v>
      </c>
      <c r="G751" s="65">
        <v>8.329166666666667E-3</v>
      </c>
      <c r="H751" s="401">
        <v>9.0045833333333332E-3</v>
      </c>
      <c r="I751" s="401">
        <f t="shared" si="33"/>
        <v>3.8300000000000001E-2</v>
      </c>
      <c r="J751" s="401">
        <f t="shared" si="34"/>
        <v>3.7570833333333338E-2</v>
      </c>
      <c r="K751" s="401">
        <f t="shared" si="35"/>
        <v>2.2495416666666667E-2</v>
      </c>
    </row>
    <row r="752" spans="1:11">
      <c r="A752" s="69">
        <v>32325</v>
      </c>
      <c r="B752" s="420">
        <v>-3.8E-3</v>
      </c>
      <c r="C752" s="401">
        <v>1.6999999999999993E-3</v>
      </c>
      <c r="D752" s="401">
        <v>7.1000000000000004E-3</v>
      </c>
      <c r="E752" s="401">
        <v>8.3000000000000001E-3</v>
      </c>
      <c r="F752" s="65">
        <v>8.5500000000000003E-3</v>
      </c>
      <c r="G752" s="65">
        <v>8.4250000000000002E-3</v>
      </c>
      <c r="H752" s="401">
        <v>9.1866666666666659E-3</v>
      </c>
      <c r="I752" s="401">
        <f t="shared" si="33"/>
        <v>-1.09E-2</v>
      </c>
      <c r="J752" s="401">
        <f t="shared" si="34"/>
        <v>-1.2225E-2</v>
      </c>
      <c r="K752" s="401">
        <f t="shared" si="35"/>
        <v>-7.4866666666666666E-3</v>
      </c>
    </row>
    <row r="753" spans="1:11">
      <c r="A753" s="69">
        <v>32356</v>
      </c>
      <c r="B753" s="420">
        <v>-3.39E-2</v>
      </c>
      <c r="C753" s="401">
        <v>-1.37E-2</v>
      </c>
      <c r="D753" s="401">
        <v>8.3000000000000001E-3</v>
      </c>
      <c r="E753" s="401">
        <v>8.4249999999999985E-3</v>
      </c>
      <c r="F753" s="65">
        <v>8.6416666666666656E-3</v>
      </c>
      <c r="G753" s="65">
        <v>8.533333333333332E-3</v>
      </c>
      <c r="H753" s="401">
        <v>9.3080000000000003E-3</v>
      </c>
      <c r="I753" s="401">
        <f t="shared" si="33"/>
        <v>-4.2200000000000001E-2</v>
      </c>
      <c r="J753" s="401">
        <f t="shared" si="34"/>
        <v>-4.243333333333333E-2</v>
      </c>
      <c r="K753" s="401">
        <f t="shared" si="35"/>
        <v>-2.3008000000000001E-2</v>
      </c>
    </row>
    <row r="754" spans="1:11">
      <c r="A754" s="69">
        <v>32387</v>
      </c>
      <c r="B754" s="420">
        <v>4.2599999999999999E-2</v>
      </c>
      <c r="C754" s="401">
        <v>4.1299999999999996E-2</v>
      </c>
      <c r="D754" s="401">
        <v>7.6E-3</v>
      </c>
      <c r="E754" s="401">
        <v>8.1833333333333341E-3</v>
      </c>
      <c r="F754" s="65">
        <v>8.3833333333333329E-3</v>
      </c>
      <c r="G754" s="65">
        <v>8.2833333333333335E-3</v>
      </c>
      <c r="H754" s="401">
        <v>8.8885000000000006E-3</v>
      </c>
      <c r="I754" s="401">
        <f t="shared" si="33"/>
        <v>3.4999999999999996E-2</v>
      </c>
      <c r="J754" s="401">
        <f t="shared" si="34"/>
        <v>3.4316666666666662E-2</v>
      </c>
      <c r="K754" s="401">
        <f t="shared" si="35"/>
        <v>3.2411499999999996E-2</v>
      </c>
    </row>
    <row r="755" spans="1:11">
      <c r="A755" s="69">
        <v>32417</v>
      </c>
      <c r="B755" s="420">
        <v>2.7799999999999998E-2</v>
      </c>
      <c r="C755" s="401">
        <v>2.6199999999999998E-2</v>
      </c>
      <c r="D755" s="401">
        <v>7.6E-3</v>
      </c>
      <c r="E755" s="401">
        <v>7.9166666666666656E-3</v>
      </c>
      <c r="F755" s="65">
        <v>8.083333333333333E-3</v>
      </c>
      <c r="G755" s="65">
        <v>8.0000000000000002E-3</v>
      </c>
      <c r="H755" s="401">
        <v>8.3178333333333351E-3</v>
      </c>
      <c r="I755" s="401">
        <f t="shared" si="33"/>
        <v>2.0199999999999999E-2</v>
      </c>
      <c r="J755" s="401">
        <f t="shared" si="34"/>
        <v>1.9799999999999998E-2</v>
      </c>
      <c r="K755" s="401">
        <f t="shared" si="35"/>
        <v>1.7882166666666664E-2</v>
      </c>
    </row>
    <row r="756" spans="1:11">
      <c r="A756" s="69">
        <v>32448</v>
      </c>
      <c r="B756" s="420">
        <v>-1.43E-2</v>
      </c>
      <c r="C756" s="401">
        <v>-7.899999999999999E-3</v>
      </c>
      <c r="D756" s="401">
        <v>7.000000000000001E-3</v>
      </c>
      <c r="E756" s="401">
        <v>7.8750000000000001E-3</v>
      </c>
      <c r="F756" s="65">
        <v>8.1000000000000013E-3</v>
      </c>
      <c r="G756" s="65">
        <v>7.9875000000000015E-3</v>
      </c>
      <c r="H756" s="401">
        <v>8.241666666666668E-3</v>
      </c>
      <c r="I756" s="401">
        <f t="shared" si="33"/>
        <v>-2.1299999999999999E-2</v>
      </c>
      <c r="J756" s="401">
        <f t="shared" si="34"/>
        <v>-2.2287500000000002E-2</v>
      </c>
      <c r="K756" s="401">
        <f t="shared" si="35"/>
        <v>-1.6141666666666665E-2</v>
      </c>
    </row>
    <row r="757" spans="1:11">
      <c r="A757" s="69">
        <v>32478</v>
      </c>
      <c r="B757" s="420">
        <v>1.7399999999999999E-2</v>
      </c>
      <c r="C757" s="401">
        <v>6.3E-3</v>
      </c>
      <c r="D757" s="401">
        <v>7.4999999999999997E-3</v>
      </c>
      <c r="E757" s="401">
        <v>7.9749999999999995E-3</v>
      </c>
      <c r="F757" s="65">
        <v>8.175E-3</v>
      </c>
      <c r="G757" s="65">
        <v>8.0750000000000006E-3</v>
      </c>
      <c r="H757" s="401">
        <v>8.3765833333333331E-3</v>
      </c>
      <c r="I757" s="401">
        <f t="shared" si="33"/>
        <v>9.8999999999999991E-3</v>
      </c>
      <c r="J757" s="401">
        <f t="shared" si="34"/>
        <v>9.3249999999999982E-3</v>
      </c>
      <c r="K757" s="401">
        <f t="shared" si="35"/>
        <v>-2.0765833333333331E-3</v>
      </c>
    </row>
    <row r="758" spans="1:11">
      <c r="A758" s="69">
        <v>32509</v>
      </c>
      <c r="B758" s="420">
        <v>7.3200000000000001E-2</v>
      </c>
      <c r="C758" s="401">
        <v>5.7100000000000012E-2</v>
      </c>
      <c r="D758" s="401">
        <v>8.0000000000000002E-3</v>
      </c>
      <c r="E758" s="401">
        <v>8.0166666666666667E-3</v>
      </c>
      <c r="F758" s="65">
        <v>8.175E-3</v>
      </c>
      <c r="G758" s="65">
        <v>8.0958333333333334E-3</v>
      </c>
      <c r="H758" s="401">
        <v>8.404E-3</v>
      </c>
      <c r="I758" s="401">
        <f t="shared" si="33"/>
        <v>6.5200000000000008E-2</v>
      </c>
      <c r="J758" s="401">
        <f t="shared" si="34"/>
        <v>6.5104166666666671E-2</v>
      </c>
      <c r="K758" s="401">
        <f t="shared" si="35"/>
        <v>4.869600000000001E-2</v>
      </c>
    </row>
    <row r="759" spans="1:11">
      <c r="A759" s="69">
        <v>32540</v>
      </c>
      <c r="B759" s="420">
        <v>-2.4899999999999999E-2</v>
      </c>
      <c r="C759" s="401">
        <v>-2.1499999999999998E-2</v>
      </c>
      <c r="D759" s="401">
        <v>6.8999999999999999E-3</v>
      </c>
      <c r="E759" s="401">
        <v>8.0333333333333333E-3</v>
      </c>
      <c r="F759" s="65">
        <v>8.1916666666666665E-3</v>
      </c>
      <c r="G759" s="65">
        <v>8.1124999999999999E-3</v>
      </c>
      <c r="H759" s="401">
        <v>8.382916666666667E-3</v>
      </c>
      <c r="I759" s="401">
        <f t="shared" si="33"/>
        <v>-3.1799999999999995E-2</v>
      </c>
      <c r="J759" s="401">
        <f t="shared" si="34"/>
        <v>-3.30125E-2</v>
      </c>
      <c r="K759" s="401">
        <f t="shared" si="35"/>
        <v>-2.9882916666666665E-2</v>
      </c>
    </row>
    <row r="760" spans="1:11">
      <c r="A760" s="69">
        <v>32568</v>
      </c>
      <c r="B760" s="420">
        <v>2.3300000000000001E-2</v>
      </c>
      <c r="C760" s="401">
        <v>2.69E-2</v>
      </c>
      <c r="D760" s="401">
        <v>7.9000000000000008E-3</v>
      </c>
      <c r="E760" s="401">
        <v>8.1666666666666676E-3</v>
      </c>
      <c r="F760" s="65">
        <v>8.3166666666666667E-3</v>
      </c>
      <c r="G760" s="65">
        <v>8.241666666666668E-3</v>
      </c>
      <c r="H760" s="401">
        <v>8.5345000000000004E-3</v>
      </c>
      <c r="I760" s="401">
        <f t="shared" si="33"/>
        <v>1.54E-2</v>
      </c>
      <c r="J760" s="401">
        <f t="shared" si="34"/>
        <v>1.5058333333333333E-2</v>
      </c>
      <c r="K760" s="401">
        <f t="shared" si="35"/>
        <v>1.83655E-2</v>
      </c>
    </row>
    <row r="761" spans="1:11">
      <c r="A761" s="69">
        <v>32599</v>
      </c>
      <c r="B761" s="420">
        <v>5.1900000000000002E-2</v>
      </c>
      <c r="C761" s="401">
        <v>6.3399999999999998E-2</v>
      </c>
      <c r="D761" s="401">
        <v>7.000000000000001E-3</v>
      </c>
      <c r="E761" s="401">
        <v>8.1583333333333334E-3</v>
      </c>
      <c r="F761" s="65">
        <v>8.2833333333333318E-3</v>
      </c>
      <c r="G761" s="65">
        <v>8.2208333333333335E-3</v>
      </c>
      <c r="H761" s="401">
        <v>8.4920833333333341E-3</v>
      </c>
      <c r="I761" s="401">
        <f t="shared" si="33"/>
        <v>4.4900000000000002E-2</v>
      </c>
      <c r="J761" s="401">
        <f t="shared" si="34"/>
        <v>4.3679166666666672E-2</v>
      </c>
      <c r="K761" s="401">
        <f t="shared" si="35"/>
        <v>5.4907916666666667E-2</v>
      </c>
    </row>
    <row r="762" spans="1:11">
      <c r="A762" s="69">
        <v>32629</v>
      </c>
      <c r="B762" s="420">
        <v>4.0500000000000001E-2</v>
      </c>
      <c r="C762" s="401">
        <v>5.7999999999999996E-2</v>
      </c>
      <c r="D762" s="401">
        <v>8.0000000000000002E-3</v>
      </c>
      <c r="E762" s="401">
        <v>7.9749999999999995E-3</v>
      </c>
      <c r="F762" s="65">
        <v>8.1250000000000003E-3</v>
      </c>
      <c r="G762" s="65">
        <v>8.0499999999999999E-3</v>
      </c>
      <c r="H762" s="401">
        <v>8.3340833333333322E-3</v>
      </c>
      <c r="I762" s="401">
        <f t="shared" si="33"/>
        <v>3.2500000000000001E-2</v>
      </c>
      <c r="J762" s="401">
        <f t="shared" si="34"/>
        <v>3.245E-2</v>
      </c>
      <c r="K762" s="401">
        <f t="shared" si="35"/>
        <v>4.9665916666666664E-2</v>
      </c>
    </row>
    <row r="763" spans="1:11">
      <c r="A763" s="69">
        <v>32660</v>
      </c>
      <c r="B763" s="420">
        <v>-5.7000000000000002E-3</v>
      </c>
      <c r="C763" s="401">
        <v>1.61E-2</v>
      </c>
      <c r="D763" s="401">
        <v>7.000000000000001E-3</v>
      </c>
      <c r="E763" s="401">
        <v>7.5833333333333334E-3</v>
      </c>
      <c r="F763" s="65">
        <v>7.7416666666666658E-3</v>
      </c>
      <c r="G763" s="65">
        <v>7.6624999999999992E-3</v>
      </c>
      <c r="H763" s="401">
        <v>8.0485000000000001E-3</v>
      </c>
      <c r="I763" s="401">
        <f t="shared" si="33"/>
        <v>-1.2700000000000001E-2</v>
      </c>
      <c r="J763" s="401">
        <f t="shared" si="34"/>
        <v>-1.3362499999999999E-2</v>
      </c>
      <c r="K763" s="401">
        <f t="shared" si="35"/>
        <v>8.0514999999999996E-3</v>
      </c>
    </row>
    <row r="764" spans="1:11">
      <c r="A764" s="69">
        <v>32690</v>
      </c>
      <c r="B764" s="420">
        <v>9.0300000000000005E-2</v>
      </c>
      <c r="C764" s="401">
        <v>8.0399999999999985E-2</v>
      </c>
      <c r="D764" s="401">
        <v>6.7999999999999996E-3</v>
      </c>
      <c r="E764" s="401">
        <v>7.4416666666666667E-3</v>
      </c>
      <c r="F764" s="65">
        <v>7.6166666666666674E-3</v>
      </c>
      <c r="G764" s="65">
        <v>7.5291666666666666E-3</v>
      </c>
      <c r="H764" s="401">
        <v>7.9204166666666659E-3</v>
      </c>
      <c r="I764" s="401">
        <f t="shared" si="33"/>
        <v>8.3500000000000005E-2</v>
      </c>
      <c r="J764" s="401">
        <f t="shared" si="34"/>
        <v>8.2770833333333335E-2</v>
      </c>
      <c r="K764" s="401">
        <f t="shared" si="35"/>
        <v>7.2479583333333319E-2</v>
      </c>
    </row>
    <row r="765" spans="1:11">
      <c r="A765" s="69">
        <v>32721</v>
      </c>
      <c r="B765" s="420">
        <v>1.95E-2</v>
      </c>
      <c r="C765" s="401">
        <v>-5.6999999999999993E-3</v>
      </c>
      <c r="D765" s="401">
        <v>6.6E-3</v>
      </c>
      <c r="E765" s="401">
        <v>7.4666666666666666E-3</v>
      </c>
      <c r="F765" s="65">
        <v>7.6166666666666674E-3</v>
      </c>
      <c r="G765" s="65">
        <v>7.5416666666666661E-3</v>
      </c>
      <c r="H765" s="401">
        <v>7.9289999999999985E-3</v>
      </c>
      <c r="I765" s="401">
        <f t="shared" si="33"/>
        <v>1.29E-2</v>
      </c>
      <c r="J765" s="401">
        <f t="shared" si="34"/>
        <v>1.1958333333333335E-2</v>
      </c>
      <c r="K765" s="401">
        <f t="shared" si="35"/>
        <v>-1.3628999999999999E-2</v>
      </c>
    </row>
    <row r="766" spans="1:11">
      <c r="A766" s="69">
        <v>32752</v>
      </c>
      <c r="B766" s="420">
        <v>-4.1000000000000003E-3</v>
      </c>
      <c r="C766" s="401">
        <v>1.7000000000000001E-2</v>
      </c>
      <c r="D766" s="401">
        <v>6.5000000000000006E-3</v>
      </c>
      <c r="E766" s="401">
        <v>7.5083333333333339E-3</v>
      </c>
      <c r="F766" s="65">
        <v>7.691666666666667E-3</v>
      </c>
      <c r="G766" s="65">
        <v>7.6E-3</v>
      </c>
      <c r="H766" s="401">
        <v>7.9866666666666662E-3</v>
      </c>
      <c r="I766" s="401">
        <f t="shared" si="33"/>
        <v>-1.0600000000000002E-2</v>
      </c>
      <c r="J766" s="401">
        <f t="shared" si="34"/>
        <v>-1.17E-2</v>
      </c>
      <c r="K766" s="401">
        <f t="shared" si="35"/>
        <v>9.013333333333335E-3</v>
      </c>
    </row>
    <row r="767" spans="1:11">
      <c r="A767" s="69">
        <v>32782</v>
      </c>
      <c r="B767" s="420">
        <v>-2.3199999999999998E-2</v>
      </c>
      <c r="C767" s="401">
        <v>4.5000000000000005E-3</v>
      </c>
      <c r="D767" s="401">
        <v>7.1999999999999998E-3</v>
      </c>
      <c r="E767" s="401">
        <v>7.4333333333333326E-3</v>
      </c>
      <c r="F767" s="65">
        <v>7.658333333333333E-3</v>
      </c>
      <c r="G767" s="65">
        <v>7.5458333333333323E-3</v>
      </c>
      <c r="H767" s="401">
        <v>7.948499999999999E-3</v>
      </c>
      <c r="I767" s="401">
        <f t="shared" si="33"/>
        <v>-3.0399999999999996E-2</v>
      </c>
      <c r="J767" s="401">
        <f t="shared" si="34"/>
        <v>-3.074583333333333E-2</v>
      </c>
      <c r="K767" s="401">
        <f t="shared" si="35"/>
        <v>-3.4484999999999984E-3</v>
      </c>
    </row>
    <row r="768" spans="1:11">
      <c r="A768" s="69">
        <v>32813</v>
      </c>
      <c r="B768" s="420">
        <v>2.0400000000000001E-2</v>
      </c>
      <c r="C768" s="401">
        <v>3.3599999999999998E-2</v>
      </c>
      <c r="D768" s="401">
        <v>6.4000000000000003E-3</v>
      </c>
      <c r="E768" s="401">
        <v>7.4083333333333336E-3</v>
      </c>
      <c r="F768" s="65">
        <v>7.6166666666666674E-3</v>
      </c>
      <c r="G768" s="65">
        <v>7.5125000000000001E-3</v>
      </c>
      <c r="H768" s="401">
        <v>7.929750000000001E-3</v>
      </c>
      <c r="I768" s="401">
        <f t="shared" si="33"/>
        <v>1.4000000000000002E-2</v>
      </c>
      <c r="J768" s="401">
        <f t="shared" si="34"/>
        <v>1.2887500000000001E-2</v>
      </c>
      <c r="K768" s="401">
        <f t="shared" si="35"/>
        <v>2.5670249999999999E-2</v>
      </c>
    </row>
    <row r="769" spans="1:11">
      <c r="A769" s="69">
        <v>32843</v>
      </c>
      <c r="B769" s="420">
        <v>2.4E-2</v>
      </c>
      <c r="C769" s="401">
        <v>7.3099999999999998E-2</v>
      </c>
      <c r="D769" s="401">
        <v>6.4000000000000003E-3</v>
      </c>
      <c r="E769" s="401">
        <v>7.3833333333333329E-3</v>
      </c>
      <c r="F769" s="65">
        <v>7.5916666666666667E-3</v>
      </c>
      <c r="G769" s="65">
        <v>7.4875000000000002E-3</v>
      </c>
      <c r="H769" s="401">
        <v>7.8612500000000002E-3</v>
      </c>
      <c r="I769" s="401">
        <f t="shared" si="33"/>
        <v>1.7600000000000001E-2</v>
      </c>
      <c r="J769" s="401">
        <f t="shared" si="34"/>
        <v>1.6512499999999999E-2</v>
      </c>
      <c r="K769" s="401">
        <f t="shared" si="35"/>
        <v>6.5238749999999998E-2</v>
      </c>
    </row>
    <row r="770" spans="1:11">
      <c r="A770" s="69">
        <v>32874</v>
      </c>
      <c r="B770" s="420">
        <v>-6.7100000000000007E-2</v>
      </c>
      <c r="C770" s="401">
        <v>-8.09E-2</v>
      </c>
      <c r="D770" s="401">
        <v>7.3000000000000001E-3</v>
      </c>
      <c r="E770" s="401">
        <v>7.4916666666666664E-3</v>
      </c>
      <c r="F770" s="65">
        <v>7.7249999999999992E-3</v>
      </c>
      <c r="G770" s="65">
        <v>7.6083333333333324E-3</v>
      </c>
      <c r="H770" s="401">
        <v>7.9564166666666672E-3</v>
      </c>
      <c r="I770" s="401">
        <f t="shared" si="33"/>
        <v>-7.4400000000000008E-2</v>
      </c>
      <c r="J770" s="401">
        <f t="shared" si="34"/>
        <v>-7.4708333333333335E-2</v>
      </c>
      <c r="K770" s="401">
        <f t="shared" si="35"/>
        <v>-8.885641666666666E-2</v>
      </c>
    </row>
    <row r="771" spans="1:11">
      <c r="A771" s="69">
        <v>32905</v>
      </c>
      <c r="B771" s="420">
        <v>1.29E-2</v>
      </c>
      <c r="C771" s="401">
        <v>-1.09E-2</v>
      </c>
      <c r="D771" s="401">
        <v>6.6E-3</v>
      </c>
      <c r="E771" s="401">
        <v>7.6833333333333345E-3</v>
      </c>
      <c r="F771" s="65">
        <v>7.8666666666666659E-3</v>
      </c>
      <c r="G771" s="65">
        <v>7.7750000000000007E-3</v>
      </c>
      <c r="H771" s="401">
        <v>8.1302500000000003E-3</v>
      </c>
      <c r="I771" s="401">
        <f t="shared" ref="I771:I834" si="36">B771-D771</f>
        <v>6.3E-3</v>
      </c>
      <c r="J771" s="401">
        <f t="shared" si="34"/>
        <v>5.1249999999999993E-3</v>
      </c>
      <c r="K771" s="401">
        <f t="shared" si="35"/>
        <v>-1.9030249999999999E-2</v>
      </c>
    </row>
    <row r="772" spans="1:11">
      <c r="A772" s="69">
        <v>32933</v>
      </c>
      <c r="B772" s="420">
        <v>2.6499999999999999E-2</v>
      </c>
      <c r="C772" s="401">
        <v>1.8700000000000001E-2</v>
      </c>
      <c r="D772" s="401">
        <v>7.1000000000000004E-3</v>
      </c>
      <c r="E772" s="401">
        <v>7.8083333333333329E-3</v>
      </c>
      <c r="F772" s="65">
        <v>7.9249999999999998E-3</v>
      </c>
      <c r="G772" s="65">
        <v>7.8666666666666659E-3</v>
      </c>
      <c r="H772" s="401">
        <v>8.2053333333333318E-3</v>
      </c>
      <c r="I772" s="401">
        <f t="shared" si="36"/>
        <v>1.9400000000000001E-2</v>
      </c>
      <c r="J772" s="401">
        <f t="shared" si="34"/>
        <v>1.8633333333333335E-2</v>
      </c>
      <c r="K772" s="401">
        <f t="shared" si="35"/>
        <v>1.049466666666667E-2</v>
      </c>
    </row>
    <row r="773" spans="1:11">
      <c r="A773" s="69">
        <v>32964</v>
      </c>
      <c r="B773" s="420">
        <v>-2.4899999999999999E-2</v>
      </c>
      <c r="C773" s="401">
        <v>-3.85E-2</v>
      </c>
      <c r="D773" s="401">
        <v>7.4999999999999997E-3</v>
      </c>
      <c r="E773" s="401">
        <v>7.8833333333333342E-3</v>
      </c>
      <c r="F773" s="65">
        <v>8.0333333333333333E-3</v>
      </c>
      <c r="G773" s="65">
        <v>7.9583333333333346E-3</v>
      </c>
      <c r="H773" s="401">
        <v>8.2587500000000005E-3</v>
      </c>
      <c r="I773" s="401">
        <f t="shared" si="36"/>
        <v>-3.2399999999999998E-2</v>
      </c>
      <c r="J773" s="401">
        <f t="shared" si="34"/>
        <v>-3.2858333333333337E-2</v>
      </c>
      <c r="K773" s="401">
        <f t="shared" si="35"/>
        <v>-4.6758750000000002E-2</v>
      </c>
    </row>
    <row r="774" spans="1:11">
      <c r="A774" s="69">
        <v>32994</v>
      </c>
      <c r="B774" s="420">
        <v>9.7500000000000003E-2</v>
      </c>
      <c r="C774" s="401">
        <v>6.8200000000000011E-2</v>
      </c>
      <c r="D774" s="401">
        <v>7.4999999999999997E-3</v>
      </c>
      <c r="E774" s="401">
        <v>7.8916666666666666E-3</v>
      </c>
      <c r="F774" s="65">
        <v>8.083333333333333E-3</v>
      </c>
      <c r="G774" s="65">
        <v>7.9874999999999998E-3</v>
      </c>
      <c r="H774" s="401">
        <v>8.3382500000000002E-3</v>
      </c>
      <c r="I774" s="401">
        <f t="shared" si="36"/>
        <v>0.09</v>
      </c>
      <c r="J774" s="401">
        <f t="shared" si="34"/>
        <v>8.9512500000000009E-2</v>
      </c>
      <c r="K774" s="401">
        <f t="shared" si="35"/>
        <v>5.9861750000000012E-2</v>
      </c>
    </row>
    <row r="775" spans="1:11">
      <c r="A775" s="69">
        <v>33025</v>
      </c>
      <c r="B775" s="420">
        <v>-6.7000000000000002E-3</v>
      </c>
      <c r="C775" s="401">
        <v>-2.1099999999999997E-2</v>
      </c>
      <c r="D775" s="401">
        <v>6.7999999999999996E-3</v>
      </c>
      <c r="E775" s="401">
        <v>7.7166666666666659E-3</v>
      </c>
      <c r="F775" s="65">
        <v>7.9083333333333332E-3</v>
      </c>
      <c r="G775" s="65">
        <v>7.8125E-3</v>
      </c>
      <c r="H775" s="401">
        <v>8.175E-3</v>
      </c>
      <c r="I775" s="401">
        <f t="shared" si="36"/>
        <v>-1.35E-2</v>
      </c>
      <c r="J775" s="401">
        <f t="shared" si="34"/>
        <v>-1.4512500000000001E-2</v>
      </c>
      <c r="K775" s="401">
        <f t="shared" si="35"/>
        <v>-2.9274999999999995E-2</v>
      </c>
    </row>
    <row r="776" spans="1:11">
      <c r="A776" s="69">
        <v>33055</v>
      </c>
      <c r="B776" s="420">
        <v>-3.2000000000000002E-3</v>
      </c>
      <c r="C776" s="401">
        <v>-3.1999999999999997E-3</v>
      </c>
      <c r="D776" s="401">
        <v>7.4000000000000003E-3</v>
      </c>
      <c r="E776" s="401">
        <v>7.7000000000000002E-3</v>
      </c>
      <c r="F776" s="65">
        <v>7.8916666666666666E-3</v>
      </c>
      <c r="G776" s="65">
        <v>7.7958333333333326E-3</v>
      </c>
      <c r="H776" s="401">
        <v>8.1317500000000001E-3</v>
      </c>
      <c r="I776" s="401">
        <f t="shared" si="36"/>
        <v>-1.06E-2</v>
      </c>
      <c r="J776" s="401">
        <f t="shared" si="34"/>
        <v>-1.0995833333333333E-2</v>
      </c>
      <c r="K776" s="401">
        <f t="shared" si="35"/>
        <v>-1.133175E-2</v>
      </c>
    </row>
    <row r="777" spans="1:11">
      <c r="A777" s="69">
        <v>33086</v>
      </c>
      <c r="B777" s="420">
        <v>-9.0399999999999994E-2</v>
      </c>
      <c r="C777" s="401">
        <v>-7.9199999999999993E-2</v>
      </c>
      <c r="D777" s="401">
        <v>7.1000000000000004E-3</v>
      </c>
      <c r="E777" s="401">
        <v>7.8416666666666669E-3</v>
      </c>
      <c r="F777" s="65">
        <v>8.0250000000000009E-3</v>
      </c>
      <c r="G777" s="65">
        <v>7.9333333333333339E-3</v>
      </c>
      <c r="H777" s="401">
        <v>8.2464166666666658E-3</v>
      </c>
      <c r="I777" s="401">
        <f t="shared" si="36"/>
        <v>-9.7499999999999989E-2</v>
      </c>
      <c r="J777" s="401">
        <f t="shared" si="34"/>
        <v>-9.8333333333333328E-2</v>
      </c>
      <c r="K777" s="401">
        <f t="shared" si="35"/>
        <v>-8.7446416666666665E-2</v>
      </c>
    </row>
    <row r="778" spans="1:11">
      <c r="A778" s="69">
        <v>33117</v>
      </c>
      <c r="B778" s="420">
        <v>-4.87E-2</v>
      </c>
      <c r="C778" s="401">
        <v>4.1100000000000005E-2</v>
      </c>
      <c r="D778" s="401">
        <v>6.8999999999999999E-3</v>
      </c>
      <c r="E778" s="401">
        <v>7.966666666666667E-3</v>
      </c>
      <c r="F778" s="65">
        <v>8.1416666666666651E-3</v>
      </c>
      <c r="G778" s="65">
        <v>8.0541666666666661E-3</v>
      </c>
      <c r="H778" s="401">
        <v>8.4306666666666662E-3</v>
      </c>
      <c r="I778" s="401">
        <f t="shared" si="36"/>
        <v>-5.5599999999999997E-2</v>
      </c>
      <c r="J778" s="401">
        <f t="shared" si="34"/>
        <v>-5.6754166666666668E-2</v>
      </c>
      <c r="K778" s="401">
        <f t="shared" si="35"/>
        <v>3.2669333333333342E-2</v>
      </c>
    </row>
    <row r="779" spans="1:11">
      <c r="A779" s="69">
        <v>33147</v>
      </c>
      <c r="B779" s="420">
        <v>-4.3E-3</v>
      </c>
      <c r="C779" s="401">
        <v>6.5299999999999997E-2</v>
      </c>
      <c r="D779" s="401">
        <v>8.0999999999999996E-3</v>
      </c>
      <c r="E779" s="401">
        <v>7.9416666666666663E-3</v>
      </c>
      <c r="F779" s="65">
        <v>8.1416666666666651E-3</v>
      </c>
      <c r="G779" s="65">
        <v>8.0416666666666657E-3</v>
      </c>
      <c r="H779" s="401">
        <v>8.3855000000000006E-3</v>
      </c>
      <c r="I779" s="401">
        <f t="shared" si="36"/>
        <v>-1.24E-2</v>
      </c>
      <c r="J779" s="401">
        <f t="shared" si="34"/>
        <v>-1.2341666666666666E-2</v>
      </c>
      <c r="K779" s="401">
        <f t="shared" si="35"/>
        <v>5.6914499999999993E-2</v>
      </c>
    </row>
    <row r="780" spans="1:11">
      <c r="A780" s="69">
        <v>33178</v>
      </c>
      <c r="B780" s="420">
        <v>6.4600000000000005E-2</v>
      </c>
      <c r="C780" s="401">
        <v>1.9299999999999998E-2</v>
      </c>
      <c r="D780" s="401">
        <v>7.1000000000000004E-3</v>
      </c>
      <c r="E780" s="401">
        <v>7.7499999999999999E-3</v>
      </c>
      <c r="F780" s="65">
        <v>7.9916666666666678E-3</v>
      </c>
      <c r="G780" s="65">
        <v>7.8708333333333338E-3</v>
      </c>
      <c r="H780" s="401">
        <v>8.2603333333333331E-3</v>
      </c>
      <c r="I780" s="401">
        <f t="shared" si="36"/>
        <v>5.7500000000000002E-2</v>
      </c>
      <c r="J780" s="401">
        <f t="shared" si="34"/>
        <v>5.6729166666666671E-2</v>
      </c>
      <c r="K780" s="401">
        <f t="shared" si="35"/>
        <v>1.1039666666666665E-2</v>
      </c>
    </row>
    <row r="781" spans="1:11">
      <c r="A781" s="69">
        <v>33208</v>
      </c>
      <c r="B781" s="420">
        <v>2.7900000000000001E-2</v>
      </c>
      <c r="C781" s="401">
        <v>8.6E-3</v>
      </c>
      <c r="D781" s="401">
        <v>7.1999999999999998E-3</v>
      </c>
      <c r="E781" s="401">
        <v>7.5416666666666679E-3</v>
      </c>
      <c r="F781" s="65">
        <v>7.8250000000000004E-3</v>
      </c>
      <c r="G781" s="65">
        <v>7.6833333333333345E-3</v>
      </c>
      <c r="H781" s="401">
        <v>8.1091666666666656E-3</v>
      </c>
      <c r="I781" s="401">
        <f t="shared" si="36"/>
        <v>2.0700000000000003E-2</v>
      </c>
      <c r="J781" s="401">
        <f t="shared" si="34"/>
        <v>2.0216666666666668E-2</v>
      </c>
      <c r="K781" s="401">
        <f t="shared" si="35"/>
        <v>4.9083333333333444E-4</v>
      </c>
    </row>
    <row r="782" spans="1:11">
      <c r="A782" s="69">
        <v>33239</v>
      </c>
      <c r="B782" s="420">
        <v>4.36E-2</v>
      </c>
      <c r="C782" s="401">
        <v>-3.0100000000000002E-2</v>
      </c>
      <c r="D782" s="401">
        <v>7.1000000000000004E-3</v>
      </c>
      <c r="E782" s="401">
        <v>7.5333333333333329E-3</v>
      </c>
      <c r="F782" s="65">
        <v>7.8083333333333329E-3</v>
      </c>
      <c r="G782" s="65">
        <v>7.6708333333333333E-3</v>
      </c>
      <c r="H782" s="401">
        <v>8.0939166666666659E-3</v>
      </c>
      <c r="I782" s="401">
        <f t="shared" si="36"/>
        <v>3.6499999999999998E-2</v>
      </c>
      <c r="J782" s="401">
        <f t="shared" si="34"/>
        <v>3.5929166666666665E-2</v>
      </c>
      <c r="K782" s="401">
        <f t="shared" si="35"/>
        <v>-3.8193916666666668E-2</v>
      </c>
    </row>
    <row r="783" spans="1:11">
      <c r="A783" s="69">
        <v>33270</v>
      </c>
      <c r="B783" s="420">
        <v>7.1499999999999994E-2</v>
      </c>
      <c r="C783" s="401">
        <v>3.49E-2</v>
      </c>
      <c r="D783" s="401">
        <v>6.4000000000000003E-3</v>
      </c>
      <c r="E783" s="401">
        <v>7.358333333333333E-3</v>
      </c>
      <c r="F783" s="65">
        <v>7.6333333333333331E-3</v>
      </c>
      <c r="G783" s="65">
        <v>7.4958333333333326E-3</v>
      </c>
      <c r="H783" s="401">
        <v>7.8978333333333331E-3</v>
      </c>
      <c r="I783" s="401">
        <f t="shared" si="36"/>
        <v>6.5099999999999991E-2</v>
      </c>
      <c r="J783" s="401">
        <f t="shared" si="34"/>
        <v>6.4004166666666668E-2</v>
      </c>
      <c r="K783" s="401">
        <f t="shared" si="35"/>
        <v>2.7002166666666667E-2</v>
      </c>
    </row>
    <row r="784" spans="1:11">
      <c r="A784" s="69">
        <v>33298</v>
      </c>
      <c r="B784" s="420">
        <v>2.4199999999999999E-2</v>
      </c>
      <c r="C784" s="401">
        <v>1.9799999999999998E-2</v>
      </c>
      <c r="D784" s="401">
        <v>6.4000000000000003E-3</v>
      </c>
      <c r="E784" s="401">
        <v>7.4416666666666667E-3</v>
      </c>
      <c r="F784" s="65">
        <v>7.6750000000000004E-3</v>
      </c>
      <c r="G784" s="65">
        <v>7.5583333333333336E-3</v>
      </c>
      <c r="H784" s="401">
        <v>7.9608333333333337E-3</v>
      </c>
      <c r="I784" s="401">
        <f t="shared" si="36"/>
        <v>1.78E-2</v>
      </c>
      <c r="J784" s="401">
        <f t="shared" si="34"/>
        <v>1.6641666666666666E-2</v>
      </c>
      <c r="K784" s="401">
        <f t="shared" si="35"/>
        <v>1.1839166666666665E-2</v>
      </c>
    </row>
    <row r="785" spans="1:11">
      <c r="A785" s="69">
        <v>33329</v>
      </c>
      <c r="B785" s="420">
        <v>2.3999999999999998E-3</v>
      </c>
      <c r="C785" s="401">
        <v>-1.6200000000000003E-2</v>
      </c>
      <c r="D785" s="401">
        <v>7.6E-3</v>
      </c>
      <c r="E785" s="401">
        <v>7.3833333333333329E-3</v>
      </c>
      <c r="F785" s="65">
        <v>7.5999999999999991E-3</v>
      </c>
      <c r="G785" s="65">
        <v>7.4916666666666656E-3</v>
      </c>
      <c r="H785" s="401">
        <v>7.8870833333333328E-3</v>
      </c>
      <c r="I785" s="401">
        <f t="shared" si="36"/>
        <v>-5.1999999999999998E-3</v>
      </c>
      <c r="J785" s="401">
        <f t="shared" si="34"/>
        <v>-5.0916666666666662E-3</v>
      </c>
      <c r="K785" s="401">
        <f t="shared" si="35"/>
        <v>-2.4087083333333335E-2</v>
      </c>
    </row>
    <row r="786" spans="1:11">
      <c r="A786" s="69">
        <v>33359</v>
      </c>
      <c r="B786" s="420">
        <v>4.3099999999999999E-2</v>
      </c>
      <c r="C786" s="401">
        <v>-1.2999999999999998E-2</v>
      </c>
      <c r="D786" s="401">
        <v>6.7999999999999996E-3</v>
      </c>
      <c r="E786" s="401">
        <v>7.3833333333333329E-3</v>
      </c>
      <c r="F786" s="65">
        <v>7.6250000000000007E-3</v>
      </c>
      <c r="G786" s="65">
        <v>7.5041666666666677E-3</v>
      </c>
      <c r="H786" s="401">
        <v>7.8602499999999992E-3</v>
      </c>
      <c r="I786" s="401">
        <f t="shared" si="36"/>
        <v>3.6299999999999999E-2</v>
      </c>
      <c r="J786" s="401">
        <f t="shared" si="34"/>
        <v>3.5595833333333333E-2</v>
      </c>
      <c r="K786" s="401">
        <f t="shared" si="35"/>
        <v>-2.0860249999999997E-2</v>
      </c>
    </row>
    <row r="787" spans="1:11">
      <c r="A787" s="69">
        <v>33390</v>
      </c>
      <c r="B787" s="420">
        <v>-4.58E-2</v>
      </c>
      <c r="C787" s="401">
        <v>-1.3899999999999999E-2</v>
      </c>
      <c r="D787" s="401">
        <v>6.3E-3</v>
      </c>
      <c r="E787" s="401">
        <v>7.5083333333333339E-3</v>
      </c>
      <c r="F787" s="65">
        <v>7.7333333333333334E-3</v>
      </c>
      <c r="G787" s="65">
        <v>7.6208333333333336E-3</v>
      </c>
      <c r="H787" s="401">
        <v>7.9862500000000003E-3</v>
      </c>
      <c r="I787" s="401">
        <f t="shared" si="36"/>
        <v>-5.21E-2</v>
      </c>
      <c r="J787" s="401">
        <f t="shared" si="34"/>
        <v>-5.3420833333333334E-2</v>
      </c>
      <c r="K787" s="401">
        <f t="shared" si="35"/>
        <v>-2.1886249999999999E-2</v>
      </c>
    </row>
    <row r="788" spans="1:11">
      <c r="A788" s="69">
        <v>33420</v>
      </c>
      <c r="B788" s="420">
        <v>4.6600000000000003E-2</v>
      </c>
      <c r="C788" s="401">
        <v>3.0700000000000002E-2</v>
      </c>
      <c r="D788" s="401">
        <v>7.6E-3</v>
      </c>
      <c r="E788" s="401">
        <v>7.4999999999999997E-3</v>
      </c>
      <c r="F788" s="65">
        <v>7.7083333333333335E-3</v>
      </c>
      <c r="G788" s="65">
        <v>7.6041666666666671E-3</v>
      </c>
      <c r="H788" s="401">
        <v>7.9564166666666672E-3</v>
      </c>
      <c r="I788" s="401">
        <f t="shared" si="36"/>
        <v>3.9E-2</v>
      </c>
      <c r="J788" s="401">
        <f t="shared" si="34"/>
        <v>3.8995833333333334E-2</v>
      </c>
      <c r="K788" s="401">
        <f t="shared" si="35"/>
        <v>2.2743583333333334E-2</v>
      </c>
    </row>
    <row r="789" spans="1:11">
      <c r="A789" s="69">
        <v>33451</v>
      </c>
      <c r="B789" s="420">
        <v>2.3699999999999999E-2</v>
      </c>
      <c r="C789" s="401">
        <v>2.58E-2</v>
      </c>
      <c r="D789" s="401">
        <v>6.7999999999999996E-3</v>
      </c>
      <c r="E789" s="401">
        <v>7.2916666666666659E-3</v>
      </c>
      <c r="F789" s="65">
        <v>7.4916666666666664E-3</v>
      </c>
      <c r="G789" s="65">
        <v>7.3916666666666662E-3</v>
      </c>
      <c r="H789" s="401">
        <v>7.7541666666666662E-3</v>
      </c>
      <c r="I789" s="401">
        <f t="shared" si="36"/>
        <v>1.6899999999999998E-2</v>
      </c>
      <c r="J789" s="401">
        <f t="shared" si="34"/>
        <v>1.6308333333333334E-2</v>
      </c>
      <c r="K789" s="401">
        <f t="shared" si="35"/>
        <v>1.8045833333333334E-2</v>
      </c>
    </row>
    <row r="790" spans="1:11">
      <c r="A790" s="69">
        <v>33482</v>
      </c>
      <c r="B790" s="420">
        <v>-1.67E-2</v>
      </c>
      <c r="C790" s="401">
        <v>2.0199999999999999E-2</v>
      </c>
      <c r="D790" s="401">
        <v>6.7999999999999996E-3</v>
      </c>
      <c r="E790" s="401">
        <v>7.1749999999999991E-3</v>
      </c>
      <c r="F790" s="65">
        <v>7.3833333333333329E-3</v>
      </c>
      <c r="G790" s="65">
        <v>7.2791666666666656E-3</v>
      </c>
      <c r="H790" s="401">
        <v>7.6383333333333338E-3</v>
      </c>
      <c r="I790" s="401">
        <f t="shared" si="36"/>
        <v>-2.35E-2</v>
      </c>
      <c r="J790" s="401">
        <f t="shared" si="34"/>
        <v>-2.3979166666666666E-2</v>
      </c>
      <c r="K790" s="401">
        <f t="shared" si="35"/>
        <v>1.2561666666666665E-2</v>
      </c>
    </row>
    <row r="791" spans="1:11">
      <c r="A791" s="69">
        <v>33512</v>
      </c>
      <c r="B791" s="420">
        <v>1.34E-2</v>
      </c>
      <c r="C791" s="401">
        <v>0.02</v>
      </c>
      <c r="D791" s="401">
        <v>6.5000000000000006E-3</v>
      </c>
      <c r="E791" s="401">
        <v>7.1250000000000003E-3</v>
      </c>
      <c r="F791" s="65">
        <v>7.358333333333333E-3</v>
      </c>
      <c r="G791" s="65">
        <v>7.2416666666666662E-3</v>
      </c>
      <c r="H791" s="401">
        <v>7.6007500000000007E-3</v>
      </c>
      <c r="I791" s="401">
        <f t="shared" si="36"/>
        <v>6.8999999999999999E-3</v>
      </c>
      <c r="J791" s="401">
        <f t="shared" si="34"/>
        <v>6.1583333333333342E-3</v>
      </c>
      <c r="K791" s="401">
        <f t="shared" si="35"/>
        <v>1.2399250000000001E-2</v>
      </c>
    </row>
    <row r="792" spans="1:11">
      <c r="A792" s="69">
        <v>33543</v>
      </c>
      <c r="B792" s="420">
        <v>-4.0300000000000002E-2</v>
      </c>
      <c r="C792" s="401">
        <v>-9.7999999999999997E-3</v>
      </c>
      <c r="D792" s="401">
        <v>6.0000000000000001E-3</v>
      </c>
      <c r="E792" s="401">
        <v>7.0666666666666664E-3</v>
      </c>
      <c r="F792" s="65">
        <v>7.3166666666666658E-3</v>
      </c>
      <c r="G792" s="65">
        <v>7.1916666666666665E-3</v>
      </c>
      <c r="H792" s="401">
        <v>7.5445833333333337E-3</v>
      </c>
      <c r="I792" s="401">
        <f t="shared" si="36"/>
        <v>-4.6300000000000001E-2</v>
      </c>
      <c r="J792" s="401">
        <f t="shared" si="34"/>
        <v>-4.7491666666666668E-2</v>
      </c>
      <c r="K792" s="401">
        <f t="shared" si="35"/>
        <v>-1.7344583333333333E-2</v>
      </c>
    </row>
    <row r="793" spans="1:11">
      <c r="A793" s="69">
        <v>33573</v>
      </c>
      <c r="B793" s="420">
        <v>0.1144</v>
      </c>
      <c r="C793" s="401">
        <v>7.3300000000000004E-2</v>
      </c>
      <c r="D793" s="401">
        <v>6.7999999999999996E-3</v>
      </c>
      <c r="E793" s="401">
        <v>6.9249999999999997E-3</v>
      </c>
      <c r="F793" s="65">
        <v>7.1749999999999991E-3</v>
      </c>
      <c r="G793" s="65">
        <v>7.0499999999999998E-3</v>
      </c>
      <c r="H793" s="401">
        <v>7.4162500000000001E-3</v>
      </c>
      <c r="I793" s="401">
        <f t="shared" si="36"/>
        <v>0.1076</v>
      </c>
      <c r="J793" s="401">
        <f t="shared" si="34"/>
        <v>0.10735</v>
      </c>
      <c r="K793" s="401">
        <f t="shared" si="35"/>
        <v>6.5883750000000005E-2</v>
      </c>
    </row>
    <row r="794" spans="1:11">
      <c r="A794" s="69">
        <v>33604</v>
      </c>
      <c r="B794" s="420">
        <v>-1.8599999999999998E-2</v>
      </c>
      <c r="C794" s="401">
        <v>-5.3600000000000002E-2</v>
      </c>
      <c r="D794" s="401">
        <v>6.0999999999999995E-3</v>
      </c>
      <c r="E794" s="401">
        <v>6.8333333333333328E-3</v>
      </c>
      <c r="F794" s="65">
        <v>7.0916666666666663E-3</v>
      </c>
      <c r="G794" s="65">
        <v>6.9624999999999991E-3</v>
      </c>
      <c r="H794" s="401">
        <v>7.3602500000000005E-3</v>
      </c>
      <c r="I794" s="401">
        <f t="shared" si="36"/>
        <v>-2.47E-2</v>
      </c>
      <c r="J794" s="401">
        <f t="shared" ref="J794:J857" si="37">B794-G794</f>
        <v>-2.5562499999999998E-2</v>
      </c>
      <c r="K794" s="401">
        <f t="shared" ref="K794:K857" si="38">$C794-H794</f>
        <v>-6.0960250000000001E-2</v>
      </c>
    </row>
    <row r="795" spans="1:11">
      <c r="A795" s="69">
        <v>33635</v>
      </c>
      <c r="B795" s="420">
        <v>1.2999999999999999E-2</v>
      </c>
      <c r="C795" s="401">
        <v>-2.7300000000000001E-2</v>
      </c>
      <c r="D795" s="401">
        <v>5.8999999999999999E-3</v>
      </c>
      <c r="E795" s="401">
        <v>6.9083333333333332E-3</v>
      </c>
      <c r="F795" s="65">
        <v>7.2250000000000005E-3</v>
      </c>
      <c r="G795" s="65">
        <v>7.0666666666666664E-3</v>
      </c>
      <c r="H795" s="401">
        <v>7.4420833333333335E-3</v>
      </c>
      <c r="I795" s="401">
        <f t="shared" si="36"/>
        <v>7.0999999999999995E-3</v>
      </c>
      <c r="J795" s="401">
        <f t="shared" si="37"/>
        <v>5.933333333333333E-3</v>
      </c>
      <c r="K795" s="401">
        <f t="shared" si="38"/>
        <v>-3.4742083333333333E-2</v>
      </c>
    </row>
    <row r="796" spans="1:11">
      <c r="A796" s="69">
        <v>33664</v>
      </c>
      <c r="B796" s="420">
        <v>-1.9400000000000001E-2</v>
      </c>
      <c r="C796" s="401">
        <v>-1.43E-2</v>
      </c>
      <c r="D796" s="401">
        <v>6.7000000000000002E-3</v>
      </c>
      <c r="E796" s="401">
        <v>6.9583333333333329E-3</v>
      </c>
      <c r="F796" s="65">
        <v>7.2750000000000002E-3</v>
      </c>
      <c r="G796" s="65">
        <v>7.116666666666667E-3</v>
      </c>
      <c r="H796" s="401">
        <v>7.4727500000000002E-3</v>
      </c>
      <c r="I796" s="401">
        <f t="shared" si="36"/>
        <v>-2.6100000000000002E-2</v>
      </c>
      <c r="J796" s="401">
        <f t="shared" si="37"/>
        <v>-2.6516666666666668E-2</v>
      </c>
      <c r="K796" s="401">
        <f t="shared" si="38"/>
        <v>-2.177275E-2</v>
      </c>
    </row>
    <row r="797" spans="1:11">
      <c r="A797" s="69">
        <v>33695</v>
      </c>
      <c r="B797" s="420">
        <v>2.9399999999999999E-2</v>
      </c>
      <c r="C797" s="401">
        <v>6.4500000000000002E-2</v>
      </c>
      <c r="D797" s="401">
        <v>6.5000000000000006E-3</v>
      </c>
      <c r="E797" s="401">
        <v>6.9416666666666672E-3</v>
      </c>
      <c r="F797" s="65">
        <v>7.2416666666666662E-3</v>
      </c>
      <c r="G797" s="65">
        <v>7.0916666666666671E-3</v>
      </c>
      <c r="H797" s="401">
        <v>7.4380833333333339E-3</v>
      </c>
      <c r="I797" s="401">
        <f t="shared" si="36"/>
        <v>2.2899999999999997E-2</v>
      </c>
      <c r="J797" s="401">
        <f t="shared" si="37"/>
        <v>2.2308333333333333E-2</v>
      </c>
      <c r="K797" s="401">
        <f t="shared" si="38"/>
        <v>5.7061916666666671E-2</v>
      </c>
    </row>
    <row r="798" spans="1:11">
      <c r="A798" s="69">
        <v>33725</v>
      </c>
      <c r="B798" s="420">
        <v>4.8999999999999998E-3</v>
      </c>
      <c r="C798" s="401">
        <v>-1.5000000000000005E-3</v>
      </c>
      <c r="D798" s="401">
        <v>6.0999999999999995E-3</v>
      </c>
      <c r="E798" s="401">
        <v>6.8999999999999999E-3</v>
      </c>
      <c r="F798" s="65">
        <v>7.1916666666666674E-3</v>
      </c>
      <c r="G798" s="65">
        <v>7.0458333333333336E-3</v>
      </c>
      <c r="H798" s="401">
        <v>7.3995833333333335E-3</v>
      </c>
      <c r="I798" s="401">
        <f t="shared" si="36"/>
        <v>-1.1999999999999997E-3</v>
      </c>
      <c r="J798" s="401">
        <f t="shared" si="37"/>
        <v>-2.1458333333333338E-3</v>
      </c>
      <c r="K798" s="401">
        <f t="shared" si="38"/>
        <v>-8.899583333333334E-3</v>
      </c>
    </row>
    <row r="799" spans="1:11">
      <c r="A799" s="69">
        <v>33756</v>
      </c>
      <c r="B799" s="420">
        <v>-1.49E-2</v>
      </c>
      <c r="C799" s="401">
        <v>1.41E-2</v>
      </c>
      <c r="D799" s="401">
        <v>6.7000000000000002E-3</v>
      </c>
      <c r="E799" s="401">
        <v>6.8500000000000002E-3</v>
      </c>
      <c r="F799" s="65">
        <v>7.1333333333333335E-3</v>
      </c>
      <c r="G799" s="65">
        <v>6.9916666666666669E-3</v>
      </c>
      <c r="H799" s="401">
        <v>7.3230833333333325E-3</v>
      </c>
      <c r="I799" s="401">
        <f t="shared" si="36"/>
        <v>-2.1600000000000001E-2</v>
      </c>
      <c r="J799" s="401">
        <f t="shared" si="37"/>
        <v>-2.1891666666666667E-2</v>
      </c>
      <c r="K799" s="401">
        <f t="shared" si="38"/>
        <v>6.7769166666666672E-3</v>
      </c>
    </row>
    <row r="800" spans="1:11">
      <c r="A800" s="69">
        <v>33786</v>
      </c>
      <c r="B800" s="420">
        <v>4.0899999999999999E-2</v>
      </c>
      <c r="C800" s="401">
        <v>7.9000000000000001E-2</v>
      </c>
      <c r="D800" s="401">
        <v>6.3E-3</v>
      </c>
      <c r="E800" s="401">
        <v>6.7250000000000001E-3</v>
      </c>
      <c r="F800" s="65">
        <v>6.9749999999999986E-3</v>
      </c>
      <c r="G800" s="65">
        <v>6.8499999999999993E-3</v>
      </c>
      <c r="H800" s="401">
        <v>7.1492500000000002E-3</v>
      </c>
      <c r="I800" s="401">
        <f t="shared" si="36"/>
        <v>3.4599999999999999E-2</v>
      </c>
      <c r="J800" s="401">
        <f t="shared" si="37"/>
        <v>3.4049999999999997E-2</v>
      </c>
      <c r="K800" s="401">
        <f t="shared" si="38"/>
        <v>7.1850750000000005E-2</v>
      </c>
    </row>
    <row r="801" spans="1:11">
      <c r="A801" s="69">
        <v>33817</v>
      </c>
      <c r="B801" s="420">
        <v>-2.0500000000000001E-2</v>
      </c>
      <c r="C801" s="401">
        <v>-7.4000000000000012E-3</v>
      </c>
      <c r="D801" s="401">
        <v>6.0000000000000001E-3</v>
      </c>
      <c r="E801" s="401">
        <v>6.6249999999999998E-3</v>
      </c>
      <c r="F801" s="65">
        <v>6.8416666666666669E-3</v>
      </c>
      <c r="G801" s="65">
        <v>6.7333333333333334E-3</v>
      </c>
      <c r="H801" s="401">
        <v>7.031333333333333E-3</v>
      </c>
      <c r="I801" s="401">
        <f t="shared" si="36"/>
        <v>-2.6500000000000003E-2</v>
      </c>
      <c r="J801" s="401">
        <f t="shared" si="37"/>
        <v>-2.7233333333333335E-2</v>
      </c>
      <c r="K801" s="401">
        <f t="shared" si="38"/>
        <v>-1.4431333333333334E-2</v>
      </c>
    </row>
    <row r="802" spans="1:11">
      <c r="A802" s="69">
        <v>33848</v>
      </c>
      <c r="B802" s="420">
        <v>1.18E-2</v>
      </c>
      <c r="C802" s="401">
        <v>7.2999999999999983E-3</v>
      </c>
      <c r="D802" s="401">
        <v>5.7999999999999996E-3</v>
      </c>
      <c r="E802" s="401">
        <v>6.6E-3</v>
      </c>
      <c r="F802" s="65">
        <v>6.8083333333333329E-3</v>
      </c>
      <c r="G802" s="65">
        <v>6.7041666666666664E-3</v>
      </c>
      <c r="H802" s="401">
        <v>7.0059166666666664E-3</v>
      </c>
      <c r="I802" s="401">
        <f t="shared" si="36"/>
        <v>6.0000000000000001E-3</v>
      </c>
      <c r="J802" s="401">
        <f t="shared" si="37"/>
        <v>5.0958333333333333E-3</v>
      </c>
      <c r="K802" s="401">
        <f t="shared" si="38"/>
        <v>2.9408333333333196E-4</v>
      </c>
    </row>
    <row r="803" spans="1:11">
      <c r="A803" s="69">
        <v>33878</v>
      </c>
      <c r="B803" s="420">
        <v>3.5000000000000001E-3</v>
      </c>
      <c r="C803" s="401">
        <v>-9.3999999999999986E-3</v>
      </c>
      <c r="D803" s="401">
        <v>5.7000000000000002E-3</v>
      </c>
      <c r="E803" s="401">
        <v>6.6583333333333338E-3</v>
      </c>
      <c r="F803" s="65">
        <v>6.9333333333333339E-3</v>
      </c>
      <c r="G803" s="65">
        <v>6.7958333333333343E-3</v>
      </c>
      <c r="H803" s="401">
        <v>7.1056666666666664E-3</v>
      </c>
      <c r="I803" s="401">
        <f t="shared" si="36"/>
        <v>-2.2000000000000001E-3</v>
      </c>
      <c r="J803" s="401">
        <f t="shared" si="37"/>
        <v>-3.2958333333333342E-3</v>
      </c>
      <c r="K803" s="401">
        <f t="shared" si="38"/>
        <v>-1.6505666666666665E-2</v>
      </c>
    </row>
    <row r="804" spans="1:11">
      <c r="A804" s="69">
        <v>33909</v>
      </c>
      <c r="B804" s="420">
        <v>3.4099999999999998E-2</v>
      </c>
      <c r="C804" s="401">
        <v>-1.5000000000000005E-3</v>
      </c>
      <c r="D804" s="401">
        <v>6.0999999999999995E-3</v>
      </c>
      <c r="E804" s="401">
        <v>6.7499999999999991E-3</v>
      </c>
      <c r="F804" s="65">
        <v>7.000000000000001E-3</v>
      </c>
      <c r="G804" s="65">
        <v>6.875E-3</v>
      </c>
      <c r="H804" s="401">
        <v>7.1925833333333329E-3</v>
      </c>
      <c r="I804" s="401">
        <f t="shared" si="36"/>
        <v>2.7999999999999997E-2</v>
      </c>
      <c r="J804" s="401">
        <f t="shared" si="37"/>
        <v>2.7224999999999999E-2</v>
      </c>
      <c r="K804" s="401">
        <f t="shared" si="38"/>
        <v>-8.6925833333333334E-3</v>
      </c>
    </row>
    <row r="805" spans="1:11">
      <c r="A805" s="69">
        <v>33939</v>
      </c>
      <c r="B805" s="420">
        <v>1.23E-2</v>
      </c>
      <c r="C805" s="401">
        <v>3.5799999999999998E-2</v>
      </c>
      <c r="D805" s="401">
        <v>6.3E-3</v>
      </c>
      <c r="E805" s="401">
        <v>6.6500000000000005E-3</v>
      </c>
      <c r="F805" s="65">
        <v>6.8666666666666668E-3</v>
      </c>
      <c r="G805" s="65">
        <v>6.7583333333333332E-3</v>
      </c>
      <c r="H805" s="401">
        <v>7.0420833333333334E-3</v>
      </c>
      <c r="I805" s="401">
        <f t="shared" si="36"/>
        <v>6.0000000000000001E-3</v>
      </c>
      <c r="J805" s="401">
        <f t="shared" si="37"/>
        <v>5.541666666666667E-3</v>
      </c>
      <c r="K805" s="401">
        <f t="shared" si="38"/>
        <v>2.8757916666666664E-2</v>
      </c>
    </row>
    <row r="806" spans="1:11">
      <c r="A806" s="69">
        <v>33970</v>
      </c>
      <c r="B806" s="420">
        <v>8.3999999999999995E-3</v>
      </c>
      <c r="C806" s="401">
        <v>1.5699999999999999E-2</v>
      </c>
      <c r="D806" s="401">
        <v>5.8999999999999999E-3</v>
      </c>
      <c r="E806" s="401">
        <v>6.5916666666666667E-3</v>
      </c>
      <c r="F806" s="65">
        <v>6.7583333333333332E-3</v>
      </c>
      <c r="G806" s="65">
        <v>6.6749999999999995E-3</v>
      </c>
      <c r="H806" s="401">
        <v>6.9009166666666663E-3</v>
      </c>
      <c r="I806" s="401">
        <f t="shared" si="36"/>
        <v>2.4999999999999996E-3</v>
      </c>
      <c r="J806" s="401">
        <f t="shared" si="37"/>
        <v>1.725E-3</v>
      </c>
      <c r="K806" s="401">
        <f t="shared" si="38"/>
        <v>8.7990833333333324E-3</v>
      </c>
    </row>
    <row r="807" spans="1:11">
      <c r="A807" s="69">
        <v>34001</v>
      </c>
      <c r="B807" s="420">
        <v>1.3599999999999999E-2</v>
      </c>
      <c r="C807" s="401">
        <v>7.2099999999999997E-2</v>
      </c>
      <c r="D807" s="401">
        <v>5.4999999999999997E-3</v>
      </c>
      <c r="E807" s="401">
        <v>6.4249999999999993E-3</v>
      </c>
      <c r="F807" s="65">
        <v>6.5833333333333334E-3</v>
      </c>
      <c r="G807" s="65">
        <v>6.5041666666666668E-3</v>
      </c>
      <c r="H807" s="401">
        <v>6.7039166666666671E-3</v>
      </c>
      <c r="I807" s="401">
        <f t="shared" si="36"/>
        <v>8.0999999999999996E-3</v>
      </c>
      <c r="J807" s="401">
        <f t="shared" si="37"/>
        <v>7.0958333333333325E-3</v>
      </c>
      <c r="K807" s="401">
        <f t="shared" si="38"/>
        <v>6.5396083333333327E-2</v>
      </c>
    </row>
    <row r="808" spans="1:11">
      <c r="A808" s="69">
        <v>34029</v>
      </c>
      <c r="B808" s="420">
        <v>2.1100000000000001E-2</v>
      </c>
      <c r="C808" s="401">
        <v>1.7999999999999999E-2</v>
      </c>
      <c r="D808" s="401">
        <v>6.3E-3</v>
      </c>
      <c r="E808" s="401">
        <v>6.3166666666666675E-3</v>
      </c>
      <c r="F808" s="65">
        <v>6.4333333333333334E-3</v>
      </c>
      <c r="G808" s="65">
        <v>6.3749999999999996E-3</v>
      </c>
      <c r="H808" s="401">
        <v>6.5854999999999993E-3</v>
      </c>
      <c r="I808" s="401">
        <f t="shared" si="36"/>
        <v>1.4800000000000001E-2</v>
      </c>
      <c r="J808" s="401">
        <f t="shared" si="37"/>
        <v>1.4725000000000002E-2</v>
      </c>
      <c r="K808" s="401">
        <f t="shared" si="38"/>
        <v>1.1414499999999999E-2</v>
      </c>
    </row>
    <row r="809" spans="1:11">
      <c r="A809" s="69">
        <v>34060</v>
      </c>
      <c r="B809" s="420">
        <v>-2.4199999999999999E-2</v>
      </c>
      <c r="C809" s="401">
        <v>-2.6999999999999993E-3</v>
      </c>
      <c r="D809" s="401">
        <v>5.7000000000000002E-3</v>
      </c>
      <c r="E809" s="401">
        <v>6.2166666666666672E-3</v>
      </c>
      <c r="F809" s="65">
        <v>6.3499999999999997E-3</v>
      </c>
      <c r="G809" s="65">
        <v>6.2833333333333343E-3</v>
      </c>
      <c r="H809" s="401">
        <v>6.514666666666666E-3</v>
      </c>
      <c r="I809" s="401">
        <f t="shared" si="36"/>
        <v>-2.9899999999999999E-2</v>
      </c>
      <c r="J809" s="401">
        <f t="shared" si="37"/>
        <v>-3.0483333333333335E-2</v>
      </c>
      <c r="K809" s="401">
        <f t="shared" si="38"/>
        <v>-9.2146666666666661E-3</v>
      </c>
    </row>
    <row r="810" spans="1:11">
      <c r="A810" s="69">
        <v>34090</v>
      </c>
      <c r="B810" s="420">
        <v>2.6800000000000001E-2</v>
      </c>
      <c r="C810" s="401">
        <v>-1.9099999999999999E-2</v>
      </c>
      <c r="D810" s="401">
        <v>5.1999999999999998E-3</v>
      </c>
      <c r="E810" s="401">
        <v>6.1916666666666665E-3</v>
      </c>
      <c r="F810" s="65">
        <v>6.3416666666666665E-3</v>
      </c>
      <c r="G810" s="65">
        <v>6.2666666666666669E-3</v>
      </c>
      <c r="H810" s="401">
        <v>6.5491666666666667E-3</v>
      </c>
      <c r="I810" s="401">
        <f t="shared" si="36"/>
        <v>2.1600000000000001E-2</v>
      </c>
      <c r="J810" s="401">
        <f t="shared" si="37"/>
        <v>2.0533333333333334E-2</v>
      </c>
      <c r="K810" s="401">
        <f t="shared" si="38"/>
        <v>-2.5649166666666667E-2</v>
      </c>
    </row>
    <row r="811" spans="1:11">
      <c r="A811" s="69">
        <v>34121</v>
      </c>
      <c r="B811" s="420">
        <v>2.8999999999999998E-3</v>
      </c>
      <c r="C811" s="401">
        <v>4.6300000000000001E-2</v>
      </c>
      <c r="D811" s="401">
        <v>6.1999999999999998E-3</v>
      </c>
      <c r="E811" s="401">
        <v>6.1083333333333337E-3</v>
      </c>
      <c r="F811" s="65">
        <v>6.2583333333333336E-3</v>
      </c>
      <c r="G811" s="65">
        <v>6.1833333333333341E-3</v>
      </c>
      <c r="H811" s="401">
        <v>6.4693333333333339E-3</v>
      </c>
      <c r="I811" s="401">
        <f t="shared" si="36"/>
        <v>-3.3E-3</v>
      </c>
      <c r="J811" s="401">
        <f t="shared" si="37"/>
        <v>-3.2833333333333343E-3</v>
      </c>
      <c r="K811" s="401">
        <f t="shared" si="38"/>
        <v>3.9830666666666667E-2</v>
      </c>
    </row>
    <row r="812" spans="1:11">
      <c r="A812" s="69">
        <v>34151</v>
      </c>
      <c r="B812" s="420">
        <v>-4.0000000000000001E-3</v>
      </c>
      <c r="C812" s="401">
        <v>2.2599999999999999E-2</v>
      </c>
      <c r="D812" s="401">
        <v>5.4000000000000003E-3</v>
      </c>
      <c r="E812" s="401">
        <v>5.9750000000000003E-3</v>
      </c>
      <c r="F812" s="65">
        <v>6.1249999999999994E-3</v>
      </c>
      <c r="G812" s="65">
        <v>6.0499999999999998E-3</v>
      </c>
      <c r="H812" s="401">
        <v>6.284500000000001E-3</v>
      </c>
      <c r="I812" s="401">
        <f t="shared" si="36"/>
        <v>-9.4000000000000004E-3</v>
      </c>
      <c r="J812" s="401">
        <f t="shared" si="37"/>
        <v>-1.005E-2</v>
      </c>
      <c r="K812" s="401">
        <f t="shared" si="38"/>
        <v>1.6315499999999997E-2</v>
      </c>
    </row>
    <row r="813" spans="1:11">
      <c r="A813" s="69">
        <v>34182</v>
      </c>
      <c r="B813" s="420">
        <v>3.7900000000000003E-2</v>
      </c>
      <c r="C813" s="401">
        <v>4.8399999999999999E-2</v>
      </c>
      <c r="D813" s="401">
        <v>5.5999999999999991E-3</v>
      </c>
      <c r="E813" s="401">
        <v>5.7083333333333326E-3</v>
      </c>
      <c r="F813" s="65">
        <v>5.8833333333333324E-3</v>
      </c>
      <c r="G813" s="65">
        <v>5.7958333333333334E-3</v>
      </c>
      <c r="H813" s="401">
        <v>6.0587500000000008E-3</v>
      </c>
      <c r="I813" s="401">
        <f t="shared" si="36"/>
        <v>3.2300000000000002E-2</v>
      </c>
      <c r="J813" s="401">
        <f t="shared" si="37"/>
        <v>3.210416666666667E-2</v>
      </c>
      <c r="K813" s="401">
        <f t="shared" si="38"/>
        <v>4.2341249999999997E-2</v>
      </c>
    </row>
    <row r="814" spans="1:11">
      <c r="A814" s="69">
        <v>34213</v>
      </c>
      <c r="B814" s="420">
        <v>-7.7000000000000002E-3</v>
      </c>
      <c r="C814" s="401">
        <v>-2E-3</v>
      </c>
      <c r="D814" s="401">
        <v>5.0000000000000001E-3</v>
      </c>
      <c r="E814" s="401">
        <v>5.5500000000000002E-3</v>
      </c>
      <c r="F814" s="65">
        <v>5.7083333333333326E-3</v>
      </c>
      <c r="G814" s="65">
        <v>5.6291666666666677E-3</v>
      </c>
      <c r="H814" s="401">
        <v>5.8635000000000007E-3</v>
      </c>
      <c r="I814" s="401">
        <f t="shared" si="36"/>
        <v>-1.2699999999999999E-2</v>
      </c>
      <c r="J814" s="401">
        <f t="shared" si="37"/>
        <v>-1.3329166666666668E-2</v>
      </c>
      <c r="K814" s="401">
        <f t="shared" si="38"/>
        <v>-7.8635000000000007E-3</v>
      </c>
    </row>
    <row r="815" spans="1:11">
      <c r="A815" s="69">
        <v>34243</v>
      </c>
      <c r="B815" s="420">
        <v>2.07E-2</v>
      </c>
      <c r="C815" s="401">
        <v>-2.1000000000000003E-3</v>
      </c>
      <c r="D815" s="401">
        <v>4.8999999999999998E-3</v>
      </c>
      <c r="E815" s="401">
        <v>5.5583333333333327E-3</v>
      </c>
      <c r="F815" s="65">
        <v>5.7250000000000001E-3</v>
      </c>
      <c r="G815" s="65">
        <v>5.6416666666666672E-3</v>
      </c>
      <c r="H815" s="401">
        <v>5.8567500000000008E-3</v>
      </c>
      <c r="I815" s="401">
        <f t="shared" si="36"/>
        <v>1.5800000000000002E-2</v>
      </c>
      <c r="J815" s="401">
        <f t="shared" si="37"/>
        <v>1.5058333333333333E-2</v>
      </c>
      <c r="K815" s="401">
        <f t="shared" si="38"/>
        <v>-7.956750000000002E-3</v>
      </c>
    </row>
    <row r="816" spans="1:11">
      <c r="A816" s="69">
        <v>34274</v>
      </c>
      <c r="B816" s="420">
        <v>-9.4999999999999998E-3</v>
      </c>
      <c r="C816" s="401">
        <v>-5.0700000000000002E-2</v>
      </c>
      <c r="D816" s="401">
        <v>5.3E-3</v>
      </c>
      <c r="E816" s="401">
        <v>5.7749999999999998E-3</v>
      </c>
      <c r="F816" s="65">
        <v>5.9333333333333339E-3</v>
      </c>
      <c r="G816" s="65">
        <v>5.8541666666666672E-3</v>
      </c>
      <c r="H816" s="401">
        <v>6.0670833333333332E-3</v>
      </c>
      <c r="I816" s="401">
        <f t="shared" si="36"/>
        <v>-1.4800000000000001E-2</v>
      </c>
      <c r="J816" s="401">
        <f t="shared" si="37"/>
        <v>-1.5354166666666667E-2</v>
      </c>
      <c r="K816" s="401">
        <f t="shared" si="38"/>
        <v>-5.6767083333333336E-2</v>
      </c>
    </row>
    <row r="817" spans="1:11">
      <c r="A817" s="69">
        <v>34304</v>
      </c>
      <c r="B817" s="420">
        <v>1.21E-2</v>
      </c>
      <c r="C817" s="401">
        <v>-5.3E-3</v>
      </c>
      <c r="D817" s="401">
        <v>5.4999999999999997E-3</v>
      </c>
      <c r="E817" s="401">
        <v>5.7749999999999998E-3</v>
      </c>
      <c r="F817" s="65">
        <v>5.9333333333333339E-3</v>
      </c>
      <c r="G817" s="65">
        <v>5.8541666666666672E-3</v>
      </c>
      <c r="H817" s="401">
        <v>6.1131666666666661E-3</v>
      </c>
      <c r="I817" s="401">
        <f t="shared" si="36"/>
        <v>6.6E-3</v>
      </c>
      <c r="J817" s="401">
        <f t="shared" si="37"/>
        <v>6.2458333333333324E-3</v>
      </c>
      <c r="K817" s="401">
        <f t="shared" si="38"/>
        <v>-1.1413166666666665E-2</v>
      </c>
    </row>
    <row r="818" spans="1:11">
      <c r="A818" s="69">
        <v>34335</v>
      </c>
      <c r="B818" s="420">
        <v>3.4000000000000002E-2</v>
      </c>
      <c r="C818" s="401">
        <v>7.1999999999999998E-3</v>
      </c>
      <c r="D818" s="401">
        <v>5.4999999999999997E-3</v>
      </c>
      <c r="E818" s="401">
        <v>5.7666666666666665E-3</v>
      </c>
      <c r="F818" s="65">
        <v>5.9333333333333339E-3</v>
      </c>
      <c r="G818" s="65">
        <v>5.8499999999999993E-3</v>
      </c>
      <c r="H818" s="401">
        <v>6.1104166666666668E-3</v>
      </c>
      <c r="I818" s="401">
        <f t="shared" si="36"/>
        <v>2.8500000000000004E-2</v>
      </c>
      <c r="J818" s="401">
        <f t="shared" si="37"/>
        <v>2.8150000000000001E-2</v>
      </c>
      <c r="K818" s="401">
        <f t="shared" si="38"/>
        <v>1.089583333333333E-3</v>
      </c>
    </row>
    <row r="819" spans="1:11">
      <c r="A819" s="69">
        <v>34366</v>
      </c>
      <c r="B819" s="420">
        <v>-2.7099999999999999E-2</v>
      </c>
      <c r="C819" s="401">
        <v>-5.67E-2</v>
      </c>
      <c r="D819" s="401">
        <v>4.8999999999999998E-3</v>
      </c>
      <c r="E819" s="401">
        <v>5.8999999999999999E-3</v>
      </c>
      <c r="F819" s="65">
        <v>6.0750000000000005E-3</v>
      </c>
      <c r="G819" s="65">
        <v>5.9874999999999998E-3</v>
      </c>
      <c r="H819" s="401">
        <v>6.2052499999999998E-3</v>
      </c>
      <c r="I819" s="401">
        <f t="shared" si="36"/>
        <v>-3.2000000000000001E-2</v>
      </c>
      <c r="J819" s="401">
        <f t="shared" si="37"/>
        <v>-3.3087499999999999E-2</v>
      </c>
      <c r="K819" s="401">
        <f t="shared" si="38"/>
        <v>-6.2905249999999996E-2</v>
      </c>
    </row>
    <row r="820" spans="1:11">
      <c r="A820" s="69">
        <v>34394</v>
      </c>
      <c r="B820" s="420">
        <v>-4.36E-2</v>
      </c>
      <c r="C820" s="401">
        <v>-3.3800000000000004E-2</v>
      </c>
      <c r="D820" s="401">
        <v>5.7999999999999996E-3</v>
      </c>
      <c r="E820" s="401">
        <v>5.8999999999999999E-3</v>
      </c>
      <c r="F820" s="65">
        <v>6.0750000000000005E-3</v>
      </c>
      <c r="G820" s="65">
        <v>5.9874999999999998E-3</v>
      </c>
      <c r="H820" s="401">
        <v>6.527666666666666E-3</v>
      </c>
      <c r="I820" s="401">
        <f t="shared" si="36"/>
        <v>-4.9399999999999999E-2</v>
      </c>
      <c r="J820" s="401">
        <f t="shared" si="37"/>
        <v>-4.95875E-2</v>
      </c>
      <c r="K820" s="401">
        <f t="shared" si="38"/>
        <v>-4.0327666666666671E-2</v>
      </c>
    </row>
    <row r="821" spans="1:11">
      <c r="A821" s="69">
        <v>34425</v>
      </c>
      <c r="B821" s="420">
        <v>1.2800000000000001E-2</v>
      </c>
      <c r="C821" s="401">
        <v>2.46E-2</v>
      </c>
      <c r="D821" s="401">
        <v>5.7000000000000002E-3</v>
      </c>
      <c r="E821" s="401">
        <v>6.2333333333333338E-3</v>
      </c>
      <c r="F821" s="65">
        <v>6.4083333333333336E-3</v>
      </c>
      <c r="G821" s="65">
        <v>6.3208333333333337E-3</v>
      </c>
      <c r="H821" s="401">
        <v>6.8514166666666662E-3</v>
      </c>
      <c r="I821" s="401">
        <f t="shared" si="36"/>
        <v>7.1000000000000004E-3</v>
      </c>
      <c r="J821" s="401">
        <f t="shared" si="37"/>
        <v>6.4791666666666669E-3</v>
      </c>
      <c r="K821" s="401">
        <f t="shared" si="38"/>
        <v>1.7748583333333335E-2</v>
      </c>
    </row>
    <row r="822" spans="1:11">
      <c r="A822" s="69">
        <v>34455</v>
      </c>
      <c r="B822" s="420">
        <v>1.6400000000000001E-2</v>
      </c>
      <c r="C822" s="401">
        <v>-2.6800000000000001E-2</v>
      </c>
      <c r="D822" s="401">
        <v>6.3E-3</v>
      </c>
      <c r="E822" s="401">
        <v>6.6583333333333338E-3</v>
      </c>
      <c r="F822" s="65">
        <v>6.8250000000000003E-3</v>
      </c>
      <c r="G822" s="65">
        <v>6.7416666666666666E-3</v>
      </c>
      <c r="H822" s="401">
        <v>6.9384999999999994E-3</v>
      </c>
      <c r="I822" s="401">
        <f t="shared" si="36"/>
        <v>1.0100000000000001E-2</v>
      </c>
      <c r="J822" s="401">
        <f t="shared" si="37"/>
        <v>9.6583333333333347E-3</v>
      </c>
      <c r="K822" s="401">
        <f t="shared" si="38"/>
        <v>-3.3738499999999998E-2</v>
      </c>
    </row>
    <row r="823" spans="1:11">
      <c r="A823" s="69">
        <v>34486</v>
      </c>
      <c r="B823" s="420">
        <v>-2.4500000000000001E-2</v>
      </c>
      <c r="C823" s="401">
        <v>2.0999999999999994E-3</v>
      </c>
      <c r="D823" s="401">
        <v>6.0999999999999995E-3</v>
      </c>
      <c r="E823" s="401">
        <v>6.6416666666666672E-3</v>
      </c>
      <c r="F823" s="65">
        <v>6.8083333333333329E-3</v>
      </c>
      <c r="G823" s="65">
        <v>6.7250000000000001E-3</v>
      </c>
      <c r="H823" s="401">
        <v>6.9234166666666663E-3</v>
      </c>
      <c r="I823" s="401">
        <f t="shared" si="36"/>
        <v>-3.0600000000000002E-2</v>
      </c>
      <c r="J823" s="401">
        <f t="shared" si="37"/>
        <v>-3.1225000000000003E-2</v>
      </c>
      <c r="K823" s="401">
        <f t="shared" si="38"/>
        <v>-4.8234166666666668E-3</v>
      </c>
    </row>
    <row r="824" spans="1:11">
      <c r="A824" s="69">
        <v>34516</v>
      </c>
      <c r="B824" s="420">
        <v>3.2800000000000003E-2</v>
      </c>
      <c r="C824" s="401">
        <v>3.3599999999999998E-2</v>
      </c>
      <c r="D824" s="401">
        <v>6.0000000000000001E-3</v>
      </c>
      <c r="E824" s="401">
        <v>6.7583333333333332E-3</v>
      </c>
      <c r="F824" s="65">
        <v>6.9249999999999997E-3</v>
      </c>
      <c r="G824" s="65">
        <v>6.841666666666666E-3</v>
      </c>
      <c r="H824" s="401">
        <v>7.0627500000000013E-3</v>
      </c>
      <c r="I824" s="401">
        <f t="shared" si="36"/>
        <v>2.6800000000000004E-2</v>
      </c>
      <c r="J824" s="401">
        <f t="shared" si="37"/>
        <v>2.5958333333333337E-2</v>
      </c>
      <c r="K824" s="401">
        <f t="shared" si="38"/>
        <v>2.6537249999999998E-2</v>
      </c>
    </row>
    <row r="825" spans="1:11">
      <c r="A825" s="69">
        <v>34547</v>
      </c>
      <c r="B825" s="420">
        <v>4.1000000000000002E-2</v>
      </c>
      <c r="C825" s="401">
        <v>-2.7999999999999995E-3</v>
      </c>
      <c r="D825" s="401">
        <v>6.6E-3</v>
      </c>
      <c r="E825" s="401">
        <v>6.7250000000000001E-3</v>
      </c>
      <c r="F825" s="65">
        <v>6.875E-3</v>
      </c>
      <c r="G825" s="65">
        <v>6.7999999999999996E-3</v>
      </c>
      <c r="H825" s="401">
        <v>7.0058333333333335E-3</v>
      </c>
      <c r="I825" s="401">
        <f t="shared" si="36"/>
        <v>3.44E-2</v>
      </c>
      <c r="J825" s="401">
        <f t="shared" si="37"/>
        <v>3.4200000000000001E-2</v>
      </c>
      <c r="K825" s="401">
        <f t="shared" si="38"/>
        <v>-9.8058333333333331E-3</v>
      </c>
    </row>
    <row r="826" spans="1:11">
      <c r="A826" s="69">
        <v>34578</v>
      </c>
      <c r="B826" s="420">
        <v>-2.4500000000000001E-2</v>
      </c>
      <c r="C826" s="401">
        <v>-2.5399999999999999E-2</v>
      </c>
      <c r="D826" s="401">
        <v>6.0999999999999995E-3</v>
      </c>
      <c r="E826" s="401">
        <v>6.9499999999999996E-3</v>
      </c>
      <c r="F826" s="65">
        <v>7.0750000000000006E-3</v>
      </c>
      <c r="G826" s="65">
        <v>7.0124999999999996E-3</v>
      </c>
      <c r="H826" s="401">
        <v>7.1869166666666661E-3</v>
      </c>
      <c r="I826" s="401">
        <f t="shared" si="36"/>
        <v>-3.0600000000000002E-2</v>
      </c>
      <c r="J826" s="401">
        <f t="shared" si="37"/>
        <v>-3.1512499999999999E-2</v>
      </c>
      <c r="K826" s="401">
        <f t="shared" si="38"/>
        <v>-3.2586916666666667E-2</v>
      </c>
    </row>
    <row r="827" spans="1:11">
      <c r="A827" s="69">
        <v>34608</v>
      </c>
      <c r="B827" s="420">
        <v>2.2499999999999999E-2</v>
      </c>
      <c r="C827" s="401">
        <v>8.6E-3</v>
      </c>
      <c r="D827" s="401">
        <v>6.6E-3</v>
      </c>
      <c r="E827" s="401">
        <v>7.1416666666666677E-3</v>
      </c>
      <c r="F827" s="65">
        <v>7.2583333333333345E-3</v>
      </c>
      <c r="G827" s="65">
        <v>7.2000000000000007E-3</v>
      </c>
      <c r="H827" s="401">
        <v>7.376999999999999E-3</v>
      </c>
      <c r="I827" s="401">
        <f t="shared" si="36"/>
        <v>1.5899999999999997E-2</v>
      </c>
      <c r="J827" s="401">
        <f t="shared" si="37"/>
        <v>1.5299999999999998E-2</v>
      </c>
      <c r="K827" s="401">
        <f t="shared" si="38"/>
        <v>1.223000000000001E-3</v>
      </c>
    </row>
    <row r="828" spans="1:11">
      <c r="A828" s="69">
        <v>34639</v>
      </c>
      <c r="B828" s="420">
        <v>-3.6400000000000002E-2</v>
      </c>
      <c r="C828" s="401">
        <v>-1.46E-2</v>
      </c>
      <c r="D828" s="401">
        <v>6.4000000000000003E-3</v>
      </c>
      <c r="E828" s="401">
        <v>7.2333333333333329E-3</v>
      </c>
      <c r="F828" s="65">
        <v>7.358333333333333E-3</v>
      </c>
      <c r="G828" s="65">
        <v>7.2958333333333321E-3</v>
      </c>
      <c r="H828" s="401">
        <v>7.4862499999999998E-3</v>
      </c>
      <c r="I828" s="401">
        <f t="shared" si="36"/>
        <v>-4.2800000000000005E-2</v>
      </c>
      <c r="J828" s="401">
        <f t="shared" si="37"/>
        <v>-4.3695833333333337E-2</v>
      </c>
      <c r="K828" s="401">
        <f t="shared" si="38"/>
        <v>-2.2086250000000002E-2</v>
      </c>
    </row>
    <row r="829" spans="1:11">
      <c r="A829" s="69">
        <v>34669</v>
      </c>
      <c r="B829" s="420">
        <v>1.4800000000000001E-2</v>
      </c>
      <c r="C829" s="401">
        <v>5.1999999999999998E-3</v>
      </c>
      <c r="D829" s="401">
        <v>6.6E-3</v>
      </c>
      <c r="E829" s="401">
        <v>7.0500000000000007E-3</v>
      </c>
      <c r="F829" s="65">
        <v>7.1833333333333324E-3</v>
      </c>
      <c r="G829" s="65">
        <v>7.116666666666667E-3</v>
      </c>
      <c r="H829" s="401">
        <v>7.3067500000000007E-3</v>
      </c>
      <c r="I829" s="401">
        <f t="shared" si="36"/>
        <v>8.2000000000000007E-3</v>
      </c>
      <c r="J829" s="401">
        <f t="shared" si="37"/>
        <v>7.6833333333333337E-3</v>
      </c>
      <c r="K829" s="401">
        <f t="shared" si="38"/>
        <v>-2.106750000000001E-3</v>
      </c>
    </row>
    <row r="830" spans="1:11">
      <c r="A830" s="69">
        <v>34700</v>
      </c>
      <c r="B830" s="420">
        <v>2.5899999999999999E-2</v>
      </c>
      <c r="C830" s="401">
        <v>7.7900000000000011E-2</v>
      </c>
      <c r="D830" s="401">
        <v>7.000000000000001E-3</v>
      </c>
      <c r="E830" s="401">
        <v>7.0500000000000007E-3</v>
      </c>
      <c r="F830" s="65">
        <v>7.1666666666666667E-3</v>
      </c>
      <c r="G830" s="65">
        <v>7.1083333333333346E-3</v>
      </c>
      <c r="H830" s="401">
        <v>7.2879166666666665E-3</v>
      </c>
      <c r="I830" s="401">
        <f t="shared" si="36"/>
        <v>1.89E-2</v>
      </c>
      <c r="J830" s="401">
        <f t="shared" si="37"/>
        <v>1.8791666666666665E-2</v>
      </c>
      <c r="K830" s="401">
        <f t="shared" si="38"/>
        <v>7.0612083333333339E-2</v>
      </c>
    </row>
    <row r="831" spans="1:11">
      <c r="A831" s="69">
        <v>34731</v>
      </c>
      <c r="B831" s="420">
        <v>3.9E-2</v>
      </c>
      <c r="C831" s="401">
        <v>-1.5000000000000005E-3</v>
      </c>
      <c r="D831" s="401">
        <v>5.8999999999999999E-3</v>
      </c>
      <c r="E831" s="401">
        <v>6.8833333333333333E-3</v>
      </c>
      <c r="F831" s="65">
        <v>6.9916666666666669E-3</v>
      </c>
      <c r="G831" s="65">
        <v>6.937500000000001E-3</v>
      </c>
      <c r="H831" s="401">
        <v>7.1083333333333328E-3</v>
      </c>
      <c r="I831" s="401">
        <f t="shared" si="36"/>
        <v>3.3099999999999997E-2</v>
      </c>
      <c r="J831" s="401">
        <f t="shared" si="37"/>
        <v>3.2062500000000001E-2</v>
      </c>
      <c r="K831" s="401">
        <f t="shared" si="38"/>
        <v>-8.6083333333333324E-3</v>
      </c>
    </row>
    <row r="832" spans="1:11">
      <c r="A832" s="69">
        <v>34759</v>
      </c>
      <c r="B832" s="420">
        <v>2.9499999999999998E-2</v>
      </c>
      <c r="C832" s="401">
        <v>-6.0000000000000001E-3</v>
      </c>
      <c r="D832" s="401">
        <v>6.4000000000000003E-3</v>
      </c>
      <c r="E832" s="401">
        <v>6.7666666666666665E-3</v>
      </c>
      <c r="F832" s="65">
        <v>6.8666666666666668E-3</v>
      </c>
      <c r="G832" s="65">
        <v>6.8166666666666662E-3</v>
      </c>
      <c r="H832" s="401">
        <v>6.9785833333333332E-3</v>
      </c>
      <c r="I832" s="401">
        <f t="shared" si="36"/>
        <v>2.3099999999999999E-2</v>
      </c>
      <c r="J832" s="401">
        <f t="shared" si="37"/>
        <v>2.2683333333333333E-2</v>
      </c>
      <c r="K832" s="401">
        <f t="shared" si="38"/>
        <v>-1.2978583333333333E-2</v>
      </c>
    </row>
    <row r="833" spans="1:11">
      <c r="A833" s="69">
        <v>34790</v>
      </c>
      <c r="B833" s="420">
        <v>2.9399999999999999E-2</v>
      </c>
      <c r="C833" s="401">
        <v>3.6500000000000005E-2</v>
      </c>
      <c r="D833" s="401">
        <v>5.7999999999999996E-3</v>
      </c>
      <c r="E833" s="401">
        <v>6.6916666666666661E-3</v>
      </c>
      <c r="F833" s="65">
        <v>6.7666666666666665E-3</v>
      </c>
      <c r="G833" s="65">
        <v>6.7291666666666663E-3</v>
      </c>
      <c r="H833" s="401">
        <v>6.8982499999999999E-3</v>
      </c>
      <c r="I833" s="401">
        <f t="shared" si="36"/>
        <v>2.3599999999999999E-2</v>
      </c>
      <c r="J833" s="401">
        <f t="shared" si="37"/>
        <v>2.2670833333333335E-2</v>
      </c>
      <c r="K833" s="401">
        <f t="shared" si="38"/>
        <v>2.9601750000000003E-2</v>
      </c>
    </row>
    <row r="834" spans="1:11">
      <c r="A834" s="69">
        <v>34820</v>
      </c>
      <c r="B834" s="420">
        <v>0.04</v>
      </c>
      <c r="C834" s="401">
        <v>3.1600000000000003E-2</v>
      </c>
      <c r="D834" s="401">
        <v>6.5000000000000006E-3</v>
      </c>
      <c r="E834" s="401">
        <v>6.3750000000000005E-3</v>
      </c>
      <c r="F834" s="65">
        <v>6.45E-3</v>
      </c>
      <c r="G834" s="65">
        <v>6.4125000000000007E-3</v>
      </c>
      <c r="H834" s="401">
        <v>6.6102499999999998E-3</v>
      </c>
      <c r="I834" s="401">
        <f t="shared" si="36"/>
        <v>3.3500000000000002E-2</v>
      </c>
      <c r="J834" s="401">
        <f t="shared" si="37"/>
        <v>3.3587499999999999E-2</v>
      </c>
      <c r="K834" s="401">
        <f t="shared" si="38"/>
        <v>2.4989750000000005E-2</v>
      </c>
    </row>
    <row r="835" spans="1:11">
      <c r="A835" s="69">
        <v>34851</v>
      </c>
      <c r="B835" s="420">
        <v>2.3199999999999998E-2</v>
      </c>
      <c r="C835" s="401">
        <v>4.6999999999999993E-3</v>
      </c>
      <c r="D835" s="401">
        <v>5.4000000000000003E-3</v>
      </c>
      <c r="E835" s="401">
        <v>6.083333333333333E-3</v>
      </c>
      <c r="F835" s="65">
        <v>6.1916666666666665E-3</v>
      </c>
      <c r="G835" s="65">
        <v>6.1375000000000006E-3</v>
      </c>
      <c r="H835" s="401">
        <v>6.3360000000000005E-3</v>
      </c>
      <c r="I835" s="401">
        <f t="shared" ref="I835:I898" si="39">B835-D835</f>
        <v>1.7799999999999996E-2</v>
      </c>
      <c r="J835" s="401">
        <f t="shared" si="37"/>
        <v>1.7062499999999998E-2</v>
      </c>
      <c r="K835" s="401">
        <f t="shared" si="38"/>
        <v>-1.6360000000000012E-3</v>
      </c>
    </row>
    <row r="836" spans="1:11">
      <c r="A836" s="69">
        <v>34881</v>
      </c>
      <c r="B836" s="420">
        <v>3.32E-2</v>
      </c>
      <c r="C836" s="401">
        <v>2.5500000000000002E-2</v>
      </c>
      <c r="D836" s="401">
        <v>5.5999999999999991E-3</v>
      </c>
      <c r="E836" s="401">
        <v>6.1750000000000008E-3</v>
      </c>
      <c r="F836" s="65">
        <v>6.2833333333333326E-3</v>
      </c>
      <c r="G836" s="65">
        <v>6.2291666666666667E-3</v>
      </c>
      <c r="H836" s="401">
        <v>6.4079166666666668E-3</v>
      </c>
      <c r="I836" s="401">
        <f t="shared" si="39"/>
        <v>2.76E-2</v>
      </c>
      <c r="J836" s="401">
        <f t="shared" si="37"/>
        <v>2.6970833333333333E-2</v>
      </c>
      <c r="K836" s="401">
        <f t="shared" si="38"/>
        <v>1.9092083333333336E-2</v>
      </c>
    </row>
    <row r="837" spans="1:11">
      <c r="A837" s="69">
        <v>34912</v>
      </c>
      <c r="B837" s="420">
        <v>2.5000000000000001E-3</v>
      </c>
      <c r="C837" s="401">
        <v>2.0200000000000006E-2</v>
      </c>
      <c r="D837" s="401">
        <v>5.7000000000000002E-3</v>
      </c>
      <c r="E837" s="401">
        <v>6.3083333333333333E-3</v>
      </c>
      <c r="F837" s="65">
        <v>6.4083333333333336E-3</v>
      </c>
      <c r="G837" s="65">
        <v>6.3583333333333339E-3</v>
      </c>
      <c r="H837" s="401">
        <v>6.5322500000000007E-3</v>
      </c>
      <c r="I837" s="401">
        <f t="shared" si="39"/>
        <v>-3.2000000000000002E-3</v>
      </c>
      <c r="J837" s="401">
        <f t="shared" si="37"/>
        <v>-3.8583333333333338E-3</v>
      </c>
      <c r="K837" s="401">
        <f t="shared" si="38"/>
        <v>1.3667750000000006E-2</v>
      </c>
    </row>
    <row r="838" spans="1:11">
      <c r="A838" s="69">
        <v>34943</v>
      </c>
      <c r="B838" s="420">
        <v>4.2200000000000001E-2</v>
      </c>
      <c r="C838" s="401">
        <v>6.3799999999999996E-2</v>
      </c>
      <c r="D838" s="401">
        <v>5.1999999999999998E-3</v>
      </c>
      <c r="E838" s="401">
        <v>6.0999999999999995E-3</v>
      </c>
      <c r="F838" s="65">
        <v>6.2083333333333331E-3</v>
      </c>
      <c r="G838" s="65">
        <v>6.1541666666666672E-3</v>
      </c>
      <c r="H838" s="401">
        <v>6.3499999999999997E-3</v>
      </c>
      <c r="I838" s="401">
        <f t="shared" si="39"/>
        <v>3.7000000000000005E-2</v>
      </c>
      <c r="J838" s="401">
        <f t="shared" si="37"/>
        <v>3.6045833333333333E-2</v>
      </c>
      <c r="K838" s="401">
        <f t="shared" si="38"/>
        <v>5.7449999999999994E-2</v>
      </c>
    </row>
    <row r="839" spans="1:11">
      <c r="A839" s="69">
        <v>34973</v>
      </c>
      <c r="B839" s="420">
        <v>-3.5999999999999999E-3</v>
      </c>
      <c r="C839" s="401">
        <v>2.3799999999999998E-2</v>
      </c>
      <c r="D839" s="401">
        <v>5.7000000000000002E-3</v>
      </c>
      <c r="E839" s="401">
        <v>5.9333333333333339E-3</v>
      </c>
      <c r="F839" s="65">
        <v>6.0583333333333331E-3</v>
      </c>
      <c r="G839" s="65">
        <v>5.9958333333333339E-3</v>
      </c>
      <c r="H839" s="401">
        <v>6.2238333333333338E-3</v>
      </c>
      <c r="I839" s="401">
        <f t="shared" si="39"/>
        <v>-9.2999999999999992E-3</v>
      </c>
      <c r="J839" s="401">
        <f t="shared" si="37"/>
        <v>-9.5958333333333347E-3</v>
      </c>
      <c r="K839" s="401">
        <f t="shared" si="38"/>
        <v>1.7576166666666664E-2</v>
      </c>
    </row>
    <row r="840" spans="1:11">
      <c r="A840" s="69">
        <v>35004</v>
      </c>
      <c r="B840" s="420">
        <v>4.3900000000000002E-2</v>
      </c>
      <c r="C840" s="401">
        <v>1.3599999999999999E-2</v>
      </c>
      <c r="D840" s="401">
        <v>5.1000000000000004E-3</v>
      </c>
      <c r="E840" s="401">
        <v>5.8499999999999993E-3</v>
      </c>
      <c r="F840" s="65">
        <v>5.9833333333333327E-3</v>
      </c>
      <c r="G840" s="65">
        <v>5.9166666666666656E-3</v>
      </c>
      <c r="H840" s="401">
        <v>6.1999999999999998E-3</v>
      </c>
      <c r="I840" s="401">
        <f t="shared" si="39"/>
        <v>3.8800000000000001E-2</v>
      </c>
      <c r="J840" s="401">
        <f t="shared" si="37"/>
        <v>3.7983333333333334E-2</v>
      </c>
      <c r="K840" s="401">
        <f t="shared" si="38"/>
        <v>7.3999999999999995E-3</v>
      </c>
    </row>
    <row r="841" spans="1:11">
      <c r="A841" s="69">
        <v>35034</v>
      </c>
      <c r="B841" s="420">
        <v>1.9300000000000001E-2</v>
      </c>
      <c r="C841" s="401">
        <v>7.0800000000000002E-2</v>
      </c>
      <c r="D841" s="401">
        <v>4.8999999999999998E-3</v>
      </c>
      <c r="E841" s="401">
        <v>5.6833333333333336E-3</v>
      </c>
      <c r="F841" s="65">
        <v>5.8250000000000003E-3</v>
      </c>
      <c r="G841" s="65">
        <v>5.754166666666667E-3</v>
      </c>
      <c r="H841" s="401">
        <v>6.0447499999999998E-3</v>
      </c>
      <c r="I841" s="401">
        <f t="shared" si="39"/>
        <v>1.4400000000000001E-2</v>
      </c>
      <c r="J841" s="401">
        <f t="shared" si="37"/>
        <v>1.3545833333333333E-2</v>
      </c>
      <c r="K841" s="401">
        <f t="shared" si="38"/>
        <v>6.475525E-2</v>
      </c>
    </row>
    <row r="842" spans="1:11">
      <c r="A842" s="69">
        <v>35065</v>
      </c>
      <c r="B842" s="420">
        <v>3.4000000000000002E-2</v>
      </c>
      <c r="C842" s="401">
        <v>1.29E-2</v>
      </c>
      <c r="D842" s="401">
        <v>5.4000000000000003E-3</v>
      </c>
      <c r="E842" s="401">
        <v>5.6750000000000004E-3</v>
      </c>
      <c r="F842" s="65">
        <v>5.8250000000000003E-3</v>
      </c>
      <c r="G842" s="65">
        <v>5.7499999999999999E-3</v>
      </c>
      <c r="H842" s="401">
        <v>6.005666666666667E-3</v>
      </c>
      <c r="I842" s="401">
        <f t="shared" si="39"/>
        <v>2.86E-2</v>
      </c>
      <c r="J842" s="401">
        <f t="shared" si="37"/>
        <v>2.8250000000000004E-2</v>
      </c>
      <c r="K842" s="401">
        <f t="shared" si="38"/>
        <v>6.894333333333333E-3</v>
      </c>
    </row>
    <row r="843" spans="1:11">
      <c r="A843" s="69">
        <v>35096</v>
      </c>
      <c r="B843" s="420">
        <v>9.2999999999999992E-3</v>
      </c>
      <c r="C843" s="401">
        <v>-3.95E-2</v>
      </c>
      <c r="D843" s="401">
        <v>4.7999999999999996E-3</v>
      </c>
      <c r="E843" s="401">
        <v>5.8250000000000003E-3</v>
      </c>
      <c r="F843" s="65">
        <v>5.966666666666667E-3</v>
      </c>
      <c r="G843" s="65">
        <v>5.8958333333333337E-3</v>
      </c>
      <c r="H843" s="401">
        <v>6.1250000000000002E-3</v>
      </c>
      <c r="I843" s="401">
        <f t="shared" si="39"/>
        <v>4.4999999999999997E-3</v>
      </c>
      <c r="J843" s="401">
        <f t="shared" si="37"/>
        <v>3.4041666666666656E-3</v>
      </c>
      <c r="K843" s="401">
        <f t="shared" si="38"/>
        <v>-4.5624999999999999E-2</v>
      </c>
    </row>
    <row r="844" spans="1:11">
      <c r="A844" s="69">
        <v>35125</v>
      </c>
      <c r="B844" s="420">
        <v>9.5999999999999992E-3</v>
      </c>
      <c r="C844" s="401">
        <v>-2.0299999999999999E-2</v>
      </c>
      <c r="D844" s="401">
        <v>5.1999999999999998E-3</v>
      </c>
      <c r="E844" s="401">
        <v>6.1249999999999994E-3</v>
      </c>
      <c r="F844" s="65">
        <v>6.266666666666666E-3</v>
      </c>
      <c r="G844" s="65">
        <v>6.1958333333333327E-3</v>
      </c>
      <c r="H844" s="401">
        <v>6.4353333333333337E-3</v>
      </c>
      <c r="I844" s="401">
        <f t="shared" si="39"/>
        <v>4.3999999999999994E-3</v>
      </c>
      <c r="J844" s="401">
        <f t="shared" si="37"/>
        <v>3.4041666666666665E-3</v>
      </c>
      <c r="K844" s="401">
        <f t="shared" si="38"/>
        <v>-2.6735333333333333E-2</v>
      </c>
    </row>
    <row r="845" spans="1:11">
      <c r="A845" s="69">
        <v>35156</v>
      </c>
      <c r="B845" s="420">
        <v>1.47E-2</v>
      </c>
      <c r="C845" s="401">
        <v>1.0999999999999999E-2</v>
      </c>
      <c r="D845" s="401">
        <v>5.8999999999999999E-3</v>
      </c>
      <c r="E845" s="401">
        <v>6.2500000000000003E-3</v>
      </c>
      <c r="F845" s="65">
        <v>6.4000000000000003E-3</v>
      </c>
      <c r="G845" s="65">
        <v>6.3250000000000008E-3</v>
      </c>
      <c r="H845" s="401">
        <v>6.5698333333333338E-3</v>
      </c>
      <c r="I845" s="401">
        <f t="shared" si="39"/>
        <v>8.7999999999999988E-3</v>
      </c>
      <c r="J845" s="401">
        <f t="shared" si="37"/>
        <v>8.3749999999999988E-3</v>
      </c>
      <c r="K845" s="401">
        <f t="shared" si="38"/>
        <v>4.4301666666666656E-3</v>
      </c>
    </row>
    <row r="846" spans="1:11">
      <c r="A846" s="69">
        <v>35186</v>
      </c>
      <c r="B846" s="420">
        <v>2.58E-2</v>
      </c>
      <c r="C846" s="401">
        <v>-2.4999999999999996E-3</v>
      </c>
      <c r="D846" s="401">
        <v>5.7999999999999996E-3</v>
      </c>
      <c r="E846" s="401">
        <v>6.3499999999999997E-3</v>
      </c>
      <c r="F846" s="65">
        <v>6.4749999999999999E-3</v>
      </c>
      <c r="G846" s="65">
        <v>6.4124999999999998E-3</v>
      </c>
      <c r="H846" s="401">
        <v>6.6504166666666665E-3</v>
      </c>
      <c r="I846" s="401">
        <f t="shared" si="39"/>
        <v>0.02</v>
      </c>
      <c r="J846" s="401">
        <f t="shared" si="37"/>
        <v>1.9387500000000002E-2</v>
      </c>
      <c r="K846" s="401">
        <f t="shared" si="38"/>
        <v>-9.1504166666666661E-3</v>
      </c>
    </row>
    <row r="847" spans="1:11">
      <c r="A847" s="69">
        <v>35217</v>
      </c>
      <c r="B847" s="420">
        <v>3.8E-3</v>
      </c>
      <c r="C847" s="401">
        <v>4.1599999999999998E-2</v>
      </c>
      <c r="D847" s="401">
        <v>5.4000000000000003E-3</v>
      </c>
      <c r="E847" s="401">
        <v>6.4249999999999993E-3</v>
      </c>
      <c r="F847" s="65">
        <v>6.5583333333333335E-3</v>
      </c>
      <c r="G847" s="65">
        <v>6.4916666666666664E-3</v>
      </c>
      <c r="H847" s="401">
        <v>6.7200000000000003E-3</v>
      </c>
      <c r="I847" s="401">
        <f t="shared" si="39"/>
        <v>-1.6000000000000003E-3</v>
      </c>
      <c r="J847" s="401">
        <f t="shared" si="37"/>
        <v>-2.6916666666666664E-3</v>
      </c>
      <c r="K847" s="401">
        <f t="shared" si="38"/>
        <v>3.4879999999999994E-2</v>
      </c>
    </row>
    <row r="848" spans="1:11">
      <c r="A848" s="69">
        <v>35247</v>
      </c>
      <c r="B848" s="420">
        <v>-4.4200000000000003E-2</v>
      </c>
      <c r="C848" s="401">
        <v>-6.2800000000000009E-2</v>
      </c>
      <c r="D848" s="401">
        <v>6.1999999999999998E-3</v>
      </c>
      <c r="E848" s="401">
        <v>6.3750000000000005E-3</v>
      </c>
      <c r="F848" s="65">
        <v>6.5166666666666671E-3</v>
      </c>
      <c r="G848" s="65">
        <v>6.4458333333333338E-3</v>
      </c>
      <c r="H848" s="401">
        <v>6.6876666666666664E-3</v>
      </c>
      <c r="I848" s="401">
        <f t="shared" si="39"/>
        <v>-5.04E-2</v>
      </c>
      <c r="J848" s="401">
        <f t="shared" si="37"/>
        <v>-5.0645833333333334E-2</v>
      </c>
      <c r="K848" s="401">
        <f t="shared" si="38"/>
        <v>-6.948766666666667E-2</v>
      </c>
    </row>
    <row r="849" spans="1:11">
      <c r="A849" s="69">
        <v>35278</v>
      </c>
      <c r="B849" s="420">
        <v>2.1100000000000001E-2</v>
      </c>
      <c r="C849" s="401">
        <v>2.1299999999999999E-2</v>
      </c>
      <c r="D849" s="401">
        <v>5.7000000000000002E-3</v>
      </c>
      <c r="E849" s="401">
        <v>6.2166666666666672E-3</v>
      </c>
      <c r="F849" s="65">
        <v>6.3583333333333339E-3</v>
      </c>
      <c r="G849" s="65">
        <v>6.2875000000000006E-3</v>
      </c>
      <c r="H849" s="401">
        <v>6.5318333333333331E-3</v>
      </c>
      <c r="I849" s="401">
        <f t="shared" si="39"/>
        <v>1.54E-2</v>
      </c>
      <c r="J849" s="401">
        <f t="shared" si="37"/>
        <v>1.4812499999999999E-2</v>
      </c>
      <c r="K849" s="401">
        <f t="shared" si="38"/>
        <v>1.4768166666666666E-2</v>
      </c>
    </row>
    <row r="850" spans="1:11">
      <c r="A850" s="69">
        <v>35309</v>
      </c>
      <c r="B850" s="420">
        <v>5.6300000000000003E-2</v>
      </c>
      <c r="C850" s="401">
        <v>9.4999999999999998E-3</v>
      </c>
      <c r="D850" s="401">
        <v>6.0000000000000001E-3</v>
      </c>
      <c r="E850" s="401">
        <v>6.3833333333333329E-3</v>
      </c>
      <c r="F850" s="65">
        <v>6.5166666666666671E-3</v>
      </c>
      <c r="G850" s="65">
        <v>6.45E-3</v>
      </c>
      <c r="H850" s="401">
        <v>6.6812499999999997E-3</v>
      </c>
      <c r="I850" s="401">
        <f t="shared" si="39"/>
        <v>5.0300000000000004E-2</v>
      </c>
      <c r="J850" s="401">
        <f t="shared" si="37"/>
        <v>4.9850000000000005E-2</v>
      </c>
      <c r="K850" s="401">
        <f t="shared" si="38"/>
        <v>2.8187500000000001E-3</v>
      </c>
    </row>
    <row r="851" spans="1:11">
      <c r="A851" s="69">
        <v>35339</v>
      </c>
      <c r="B851" s="420">
        <v>2.76E-2</v>
      </c>
      <c r="C851" s="401">
        <v>5.0799999999999998E-2</v>
      </c>
      <c r="D851" s="401">
        <v>5.7999999999999996E-3</v>
      </c>
      <c r="E851" s="401">
        <v>6.1583333333333334E-3</v>
      </c>
      <c r="F851" s="65">
        <v>6.3166666666666675E-3</v>
      </c>
      <c r="G851" s="65">
        <v>6.2375E-3</v>
      </c>
      <c r="H851" s="401">
        <v>6.4820833333333336E-3</v>
      </c>
      <c r="I851" s="401">
        <f t="shared" si="39"/>
        <v>2.18E-2</v>
      </c>
      <c r="J851" s="401">
        <f t="shared" si="37"/>
        <v>2.13625E-2</v>
      </c>
      <c r="K851" s="401">
        <f t="shared" si="38"/>
        <v>4.4317916666666665E-2</v>
      </c>
    </row>
    <row r="852" spans="1:11">
      <c r="A852" s="69">
        <v>35370</v>
      </c>
      <c r="B852" s="420">
        <v>7.5600000000000001E-2</v>
      </c>
      <c r="C852" s="401">
        <v>2.1099999999999997E-2</v>
      </c>
      <c r="D852" s="401">
        <v>5.1999999999999998E-3</v>
      </c>
      <c r="E852" s="401">
        <v>5.9166666666666664E-3</v>
      </c>
      <c r="F852" s="65">
        <v>6.0916666666666662E-3</v>
      </c>
      <c r="G852" s="65">
        <v>6.0041666666666663E-3</v>
      </c>
      <c r="H852" s="401">
        <v>6.2527500000000005E-3</v>
      </c>
      <c r="I852" s="401">
        <f t="shared" si="39"/>
        <v>7.0400000000000004E-2</v>
      </c>
      <c r="J852" s="401">
        <f t="shared" si="37"/>
        <v>6.9595833333333329E-2</v>
      </c>
      <c r="K852" s="401">
        <f t="shared" si="38"/>
        <v>1.4847249999999996E-2</v>
      </c>
    </row>
    <row r="853" spans="1:11">
      <c r="A853" s="69">
        <v>35400</v>
      </c>
      <c r="B853" s="420">
        <v>-1.9800000000000002E-2</v>
      </c>
      <c r="C853" s="401">
        <v>-6.000000000000001E-3</v>
      </c>
      <c r="D853" s="401">
        <v>5.5999999999999991E-3</v>
      </c>
      <c r="E853" s="401">
        <v>6.0000000000000001E-3</v>
      </c>
      <c r="F853" s="65">
        <v>6.1750000000000008E-3</v>
      </c>
      <c r="G853" s="65">
        <v>6.0875E-3</v>
      </c>
      <c r="H853" s="401">
        <v>6.3091666666666669E-3</v>
      </c>
      <c r="I853" s="401">
        <f t="shared" si="39"/>
        <v>-2.5399999999999999E-2</v>
      </c>
      <c r="J853" s="401">
        <f t="shared" si="37"/>
        <v>-2.5887500000000001E-2</v>
      </c>
      <c r="K853" s="401">
        <f t="shared" si="38"/>
        <v>-1.2309166666666668E-2</v>
      </c>
    </row>
    <row r="854" spans="1:11">
      <c r="A854" s="69">
        <v>35431</v>
      </c>
      <c r="B854" s="420">
        <v>6.25E-2</v>
      </c>
      <c r="C854" s="401">
        <v>6.6E-3</v>
      </c>
      <c r="D854" s="401">
        <v>5.5999999999999991E-3</v>
      </c>
      <c r="E854" s="401">
        <v>6.1833333333333332E-3</v>
      </c>
      <c r="F854" s="65">
        <v>6.3583333333333339E-3</v>
      </c>
      <c r="G854" s="65">
        <v>6.2708333333333331E-3</v>
      </c>
      <c r="H854" s="401">
        <v>6.4722500000000006E-3</v>
      </c>
      <c r="I854" s="401">
        <f t="shared" si="39"/>
        <v>5.6899999999999999E-2</v>
      </c>
      <c r="J854" s="401">
        <f t="shared" si="37"/>
        <v>5.6229166666666663E-2</v>
      </c>
      <c r="K854" s="401">
        <f t="shared" si="38"/>
        <v>1.2774999999999939E-4</v>
      </c>
    </row>
    <row r="855" spans="1:11">
      <c r="A855" s="69">
        <v>35462</v>
      </c>
      <c r="B855" s="420">
        <v>7.7999999999999996E-3</v>
      </c>
      <c r="C855" s="401">
        <v>-9.5000000000000015E-3</v>
      </c>
      <c r="D855" s="401">
        <v>5.1000000000000004E-3</v>
      </c>
      <c r="E855" s="401">
        <v>6.0916666666666662E-3</v>
      </c>
      <c r="F855" s="65">
        <v>6.2833333333333326E-3</v>
      </c>
      <c r="G855" s="65">
        <v>6.1874999999999994E-3</v>
      </c>
      <c r="H855" s="401">
        <v>6.368833333333334E-3</v>
      </c>
      <c r="I855" s="401">
        <f t="shared" si="39"/>
        <v>2.6999999999999993E-3</v>
      </c>
      <c r="J855" s="401">
        <f t="shared" si="37"/>
        <v>1.6125000000000002E-3</v>
      </c>
      <c r="K855" s="401">
        <f t="shared" si="38"/>
        <v>-1.5868833333333335E-2</v>
      </c>
    </row>
    <row r="856" spans="1:11">
      <c r="A856" s="69">
        <v>35490</v>
      </c>
      <c r="B856" s="420">
        <v>-4.1099999999999998E-2</v>
      </c>
      <c r="C856" s="401">
        <v>-3.0099999999999998E-2</v>
      </c>
      <c r="D856" s="401">
        <v>5.8999999999999999E-3</v>
      </c>
      <c r="E856" s="401">
        <v>6.2916666666666668E-3</v>
      </c>
      <c r="F856" s="65">
        <v>6.4749999999999999E-3</v>
      </c>
      <c r="G856" s="65">
        <v>6.3833333333333329E-3</v>
      </c>
      <c r="H856" s="401">
        <v>6.5545833333333333E-3</v>
      </c>
      <c r="I856" s="401">
        <f t="shared" si="39"/>
        <v>-4.7E-2</v>
      </c>
      <c r="J856" s="401">
        <f t="shared" si="37"/>
        <v>-4.7483333333333329E-2</v>
      </c>
      <c r="K856" s="401">
        <f t="shared" si="38"/>
        <v>-3.6654583333333331E-2</v>
      </c>
    </row>
    <row r="857" spans="1:11">
      <c r="A857" s="69">
        <v>35521</v>
      </c>
      <c r="B857" s="420">
        <v>5.9700000000000003E-2</v>
      </c>
      <c r="C857" s="401">
        <v>-1.4999999999999999E-2</v>
      </c>
      <c r="D857" s="401">
        <v>5.8999999999999999E-3</v>
      </c>
      <c r="E857" s="401">
        <v>6.4416666666666667E-3</v>
      </c>
      <c r="F857" s="65">
        <v>6.6083333333333324E-3</v>
      </c>
      <c r="G857" s="65">
        <v>6.5249999999999996E-3</v>
      </c>
      <c r="H857" s="401">
        <v>6.6973333333333329E-3</v>
      </c>
      <c r="I857" s="401">
        <f t="shared" si="39"/>
        <v>5.3800000000000001E-2</v>
      </c>
      <c r="J857" s="401">
        <f t="shared" si="37"/>
        <v>5.3175E-2</v>
      </c>
      <c r="K857" s="401">
        <f t="shared" si="38"/>
        <v>-2.1697333333333332E-2</v>
      </c>
    </row>
    <row r="858" spans="1:11">
      <c r="A858" s="69">
        <v>35551</v>
      </c>
      <c r="B858" s="420">
        <v>6.0900000000000003E-2</v>
      </c>
      <c r="C858" s="401">
        <v>4.2299999999999997E-2</v>
      </c>
      <c r="D858" s="401">
        <v>5.7999999999999996E-3</v>
      </c>
      <c r="E858" s="401">
        <v>6.3166666666666675E-3</v>
      </c>
      <c r="F858" s="65">
        <v>6.5000000000000006E-3</v>
      </c>
      <c r="G858" s="65">
        <v>6.4083333333333336E-3</v>
      </c>
      <c r="H858" s="401">
        <v>6.5754166666666669E-3</v>
      </c>
      <c r="I858" s="401">
        <f t="shared" si="39"/>
        <v>5.5100000000000003E-2</v>
      </c>
      <c r="J858" s="401">
        <f t="shared" ref="J858:J921" si="40">B858-G858</f>
        <v>5.4491666666666667E-2</v>
      </c>
      <c r="K858" s="401">
        <f t="shared" ref="K858:K921" si="41">$C858-H858</f>
        <v>3.572458333333333E-2</v>
      </c>
    </row>
    <row r="859" spans="1:11">
      <c r="A859" s="69">
        <v>35582</v>
      </c>
      <c r="B859" s="420">
        <v>4.48E-2</v>
      </c>
      <c r="C859" s="401">
        <v>3.1399999999999997E-2</v>
      </c>
      <c r="D859" s="401">
        <v>5.8999999999999999E-3</v>
      </c>
      <c r="E859" s="401">
        <v>6.1750000000000008E-3</v>
      </c>
      <c r="F859" s="65">
        <v>6.3499999999999997E-3</v>
      </c>
      <c r="G859" s="65">
        <v>6.2624999999999998E-3</v>
      </c>
      <c r="H859" s="401">
        <v>6.437333333333334E-3</v>
      </c>
      <c r="I859" s="401">
        <f t="shared" si="39"/>
        <v>3.8899999999999997E-2</v>
      </c>
      <c r="J859" s="401">
        <f t="shared" si="40"/>
        <v>3.8537500000000002E-2</v>
      </c>
      <c r="K859" s="401">
        <f t="shared" si="41"/>
        <v>2.4962666666666664E-2</v>
      </c>
    </row>
    <row r="860" spans="1:11">
      <c r="A860" s="69">
        <v>35612</v>
      </c>
      <c r="B860" s="420">
        <v>7.9600000000000004E-2</v>
      </c>
      <c r="C860" s="401">
        <v>2.3E-2</v>
      </c>
      <c r="D860" s="401">
        <v>5.7999999999999996E-3</v>
      </c>
      <c r="E860" s="401">
        <v>5.9499999999999996E-3</v>
      </c>
      <c r="F860" s="65">
        <v>6.1333333333333344E-3</v>
      </c>
      <c r="G860" s="65">
        <v>6.0416666666666674E-3</v>
      </c>
      <c r="H860" s="401">
        <v>6.2409166666666663E-3</v>
      </c>
      <c r="I860" s="401">
        <f t="shared" si="39"/>
        <v>7.3800000000000004E-2</v>
      </c>
      <c r="J860" s="401">
        <f t="shared" si="40"/>
        <v>7.3558333333333337E-2</v>
      </c>
      <c r="K860" s="401">
        <f t="shared" si="41"/>
        <v>1.6759083333333334E-2</v>
      </c>
    </row>
    <row r="861" spans="1:11">
      <c r="A861" s="69">
        <v>35643</v>
      </c>
      <c r="B861" s="420">
        <v>-5.6000000000000001E-2</v>
      </c>
      <c r="C861" s="401">
        <v>-1.83E-2</v>
      </c>
      <c r="D861" s="401">
        <v>4.8999999999999998E-3</v>
      </c>
      <c r="E861" s="401">
        <v>6.0166666666666667E-3</v>
      </c>
      <c r="F861" s="65">
        <v>6.1666666666666667E-3</v>
      </c>
      <c r="G861" s="65">
        <v>6.0916666666666662E-3</v>
      </c>
      <c r="H861" s="401">
        <v>6.2475833333333333E-3</v>
      </c>
      <c r="I861" s="401">
        <f t="shared" si="39"/>
        <v>-6.0900000000000003E-2</v>
      </c>
      <c r="J861" s="401">
        <f t="shared" si="40"/>
        <v>-6.209166666666667E-2</v>
      </c>
      <c r="K861" s="401">
        <f t="shared" si="41"/>
        <v>-2.4547583333333334E-2</v>
      </c>
    </row>
    <row r="862" spans="1:11">
      <c r="A862" s="69">
        <v>35674</v>
      </c>
      <c r="B862" s="420">
        <v>5.4800000000000001E-2</v>
      </c>
      <c r="C862" s="401">
        <v>4.3299999999999998E-2</v>
      </c>
      <c r="D862" s="401">
        <v>5.7999999999999996E-3</v>
      </c>
      <c r="E862" s="401">
        <v>5.9499999999999996E-3</v>
      </c>
      <c r="F862" s="65">
        <v>6.116666666666667E-3</v>
      </c>
      <c r="G862" s="65">
        <v>6.0333333333333324E-3</v>
      </c>
      <c r="H862" s="401">
        <v>6.2285833333333342E-3</v>
      </c>
      <c r="I862" s="401">
        <f t="shared" si="39"/>
        <v>4.9000000000000002E-2</v>
      </c>
      <c r="J862" s="401">
        <f t="shared" si="40"/>
        <v>4.8766666666666666E-2</v>
      </c>
      <c r="K862" s="401">
        <f t="shared" si="41"/>
        <v>3.7071416666666662E-2</v>
      </c>
    </row>
    <row r="863" spans="1:11">
      <c r="A863" s="69">
        <v>35704</v>
      </c>
      <c r="B863" s="420">
        <v>-3.3399999999999999E-2</v>
      </c>
      <c r="C863" s="401">
        <v>9.7999999999999997E-3</v>
      </c>
      <c r="D863" s="401">
        <v>5.4000000000000003E-3</v>
      </c>
      <c r="E863" s="401">
        <v>5.8333333333333336E-3</v>
      </c>
      <c r="F863" s="65">
        <v>6.0000000000000001E-3</v>
      </c>
      <c r="G863" s="65">
        <v>5.9166666666666664E-3</v>
      </c>
      <c r="H863" s="401">
        <v>6.130416666666666E-3</v>
      </c>
      <c r="I863" s="401">
        <f t="shared" si="39"/>
        <v>-3.8800000000000001E-2</v>
      </c>
      <c r="J863" s="401">
        <f t="shared" si="40"/>
        <v>-3.9316666666666666E-2</v>
      </c>
      <c r="K863" s="401">
        <f t="shared" si="41"/>
        <v>3.6695833333333337E-3</v>
      </c>
    </row>
    <row r="864" spans="1:11">
      <c r="A864" s="69">
        <v>35735</v>
      </c>
      <c r="B864" s="420">
        <v>4.6300000000000001E-2</v>
      </c>
      <c r="C864" s="401">
        <v>7.0700000000000013E-2</v>
      </c>
      <c r="D864" s="401">
        <v>4.7000000000000002E-3</v>
      </c>
      <c r="E864" s="401">
        <v>5.7250000000000001E-3</v>
      </c>
      <c r="F864" s="65">
        <v>5.8916666666666674E-3</v>
      </c>
      <c r="G864" s="65">
        <v>5.8083333333333329E-3</v>
      </c>
      <c r="H864" s="401">
        <v>6.0390000000000001E-3</v>
      </c>
      <c r="I864" s="401">
        <f t="shared" si="39"/>
        <v>4.1599999999999998E-2</v>
      </c>
      <c r="J864" s="401">
        <f t="shared" si="40"/>
        <v>4.0491666666666669E-2</v>
      </c>
      <c r="K864" s="401">
        <f t="shared" si="41"/>
        <v>6.466100000000001E-2</v>
      </c>
    </row>
    <row r="865" spans="1:11">
      <c r="A865" s="69">
        <v>35765</v>
      </c>
      <c r="B865" s="420">
        <v>1.72E-2</v>
      </c>
      <c r="C865" s="401">
        <v>7.5200000000000003E-2</v>
      </c>
      <c r="D865" s="401">
        <v>5.4000000000000003E-3</v>
      </c>
      <c r="E865" s="401">
        <v>5.6333333333333339E-3</v>
      </c>
      <c r="F865" s="65">
        <v>5.8250000000000003E-3</v>
      </c>
      <c r="G865" s="65">
        <v>5.7291666666666671E-3</v>
      </c>
      <c r="H865" s="401">
        <v>5.9696666666666665E-3</v>
      </c>
      <c r="I865" s="401">
        <f t="shared" si="39"/>
        <v>1.18E-2</v>
      </c>
      <c r="J865" s="401">
        <f t="shared" si="40"/>
        <v>1.1470833333333333E-2</v>
      </c>
      <c r="K865" s="401">
        <f t="shared" si="41"/>
        <v>6.9230333333333338E-2</v>
      </c>
    </row>
    <row r="866" spans="1:11">
      <c r="A866" s="69">
        <v>35796</v>
      </c>
      <c r="B866" s="420">
        <v>1.11E-2</v>
      </c>
      <c r="C866" s="401">
        <v>-3.95E-2</v>
      </c>
      <c r="D866" s="401">
        <v>4.7999999999999996E-3</v>
      </c>
      <c r="E866" s="401">
        <v>5.5083333333333338E-3</v>
      </c>
      <c r="F866" s="65">
        <v>5.6833333333333336E-3</v>
      </c>
      <c r="G866" s="65">
        <v>5.5958333333333329E-3</v>
      </c>
      <c r="H866" s="401">
        <v>5.8783333333333335E-3</v>
      </c>
      <c r="I866" s="401">
        <f t="shared" si="39"/>
        <v>6.3000000000000009E-3</v>
      </c>
      <c r="J866" s="401">
        <f t="shared" si="40"/>
        <v>5.5041666666666676E-3</v>
      </c>
      <c r="K866" s="401">
        <f t="shared" si="41"/>
        <v>-4.5378333333333333E-2</v>
      </c>
    </row>
    <row r="867" spans="1:11">
      <c r="A867" s="69">
        <v>35827</v>
      </c>
      <c r="B867" s="420">
        <v>7.2099999999999997E-2</v>
      </c>
      <c r="C867" s="401">
        <v>3.4099999999999998E-2</v>
      </c>
      <c r="D867" s="401">
        <v>4.4000000000000003E-3</v>
      </c>
      <c r="E867" s="401">
        <v>5.5583333333333327E-3</v>
      </c>
      <c r="F867" s="65">
        <v>5.7333333333333333E-3</v>
      </c>
      <c r="G867" s="65">
        <v>5.6458333333333334E-3</v>
      </c>
      <c r="H867" s="401">
        <v>5.9315833333333338E-3</v>
      </c>
      <c r="I867" s="401">
        <f t="shared" si="39"/>
        <v>6.7699999999999996E-2</v>
      </c>
      <c r="J867" s="401">
        <f t="shared" si="40"/>
        <v>6.6454166666666661E-2</v>
      </c>
      <c r="K867" s="401">
        <f t="shared" si="41"/>
        <v>2.8168416666666665E-2</v>
      </c>
    </row>
    <row r="868" spans="1:11">
      <c r="A868" s="69">
        <v>35855</v>
      </c>
      <c r="B868" s="420">
        <v>5.1200000000000002E-2</v>
      </c>
      <c r="C868" s="401">
        <v>6.4199999999999993E-2</v>
      </c>
      <c r="D868" s="401">
        <v>5.1999999999999998E-3</v>
      </c>
      <c r="E868" s="401">
        <v>5.5916666666666667E-3</v>
      </c>
      <c r="F868" s="65">
        <v>5.7749999999999998E-3</v>
      </c>
      <c r="G868" s="65">
        <v>5.6833333333333336E-3</v>
      </c>
      <c r="H868" s="401">
        <v>5.9681666666666668E-3</v>
      </c>
      <c r="I868" s="401">
        <f t="shared" si="39"/>
        <v>4.5999999999999999E-2</v>
      </c>
      <c r="J868" s="401">
        <f t="shared" si="40"/>
        <v>4.5516666666666671E-2</v>
      </c>
      <c r="K868" s="401">
        <f t="shared" si="41"/>
        <v>5.823183333333333E-2</v>
      </c>
    </row>
    <row r="869" spans="1:11">
      <c r="A869" s="69">
        <v>35886</v>
      </c>
      <c r="B869" s="420">
        <v>1.01E-2</v>
      </c>
      <c r="C869" s="401">
        <v>-1.9300000000000001E-2</v>
      </c>
      <c r="D869" s="401">
        <v>4.8999999999999998E-3</v>
      </c>
      <c r="E869" s="401">
        <v>5.5750000000000001E-3</v>
      </c>
      <c r="F869" s="65">
        <v>5.7500000000000008E-3</v>
      </c>
      <c r="G869" s="65">
        <v>5.6625E-3</v>
      </c>
      <c r="H869" s="401">
        <v>5.9682500000000005E-3</v>
      </c>
      <c r="I869" s="401">
        <f t="shared" si="39"/>
        <v>5.1999999999999998E-3</v>
      </c>
      <c r="J869" s="401">
        <f t="shared" si="40"/>
        <v>4.4374999999999996E-3</v>
      </c>
      <c r="K869" s="401">
        <f t="shared" si="41"/>
        <v>-2.5268250000000003E-2</v>
      </c>
    </row>
    <row r="870" spans="1:11">
      <c r="A870" s="69">
        <v>35916</v>
      </c>
      <c r="B870" s="420">
        <v>-1.72E-2</v>
      </c>
      <c r="C870" s="401">
        <v>-5.0000000000000001E-3</v>
      </c>
      <c r="D870" s="401">
        <v>4.7999999999999996E-3</v>
      </c>
      <c r="E870" s="401">
        <v>5.5750000000000001E-3</v>
      </c>
      <c r="F870" s="65">
        <v>5.7583333333333332E-3</v>
      </c>
      <c r="G870" s="65">
        <v>5.6666666666666662E-3</v>
      </c>
      <c r="H870" s="401">
        <v>5.9691666666666669E-3</v>
      </c>
      <c r="I870" s="401">
        <f t="shared" si="39"/>
        <v>-2.1999999999999999E-2</v>
      </c>
      <c r="J870" s="401">
        <f t="shared" si="40"/>
        <v>-2.2866666666666667E-2</v>
      </c>
      <c r="K870" s="401">
        <f t="shared" si="41"/>
        <v>-1.0969166666666667E-2</v>
      </c>
    </row>
    <row r="871" spans="1:11">
      <c r="A871" s="69">
        <v>35947</v>
      </c>
      <c r="B871" s="420">
        <v>4.0599999999999997E-2</v>
      </c>
      <c r="C871" s="401">
        <v>3.6900000000000002E-2</v>
      </c>
      <c r="D871" s="401">
        <v>5.1999999999999998E-3</v>
      </c>
      <c r="E871" s="401">
        <v>5.4416666666666667E-3</v>
      </c>
      <c r="F871" s="65">
        <v>5.6500000000000005E-3</v>
      </c>
      <c r="G871" s="65">
        <v>5.545833333333334E-3</v>
      </c>
      <c r="H871" s="401">
        <v>5.8636666666666672E-3</v>
      </c>
      <c r="I871" s="401">
        <f t="shared" si="39"/>
        <v>3.5400000000000001E-2</v>
      </c>
      <c r="J871" s="401">
        <f t="shared" si="40"/>
        <v>3.5054166666666664E-2</v>
      </c>
      <c r="K871" s="401">
        <f t="shared" si="41"/>
        <v>3.1036333333333336E-2</v>
      </c>
    </row>
    <row r="872" spans="1:11">
      <c r="A872" s="69">
        <v>35977</v>
      </c>
      <c r="B872" s="420">
        <v>-1.06E-2</v>
      </c>
      <c r="C872" s="401">
        <v>-4.9299999999999997E-2</v>
      </c>
      <c r="D872" s="401">
        <v>4.8999999999999998E-3</v>
      </c>
      <c r="E872" s="401">
        <v>5.4583333333333324E-3</v>
      </c>
      <c r="F872" s="65">
        <v>5.6500000000000005E-3</v>
      </c>
      <c r="G872" s="65">
        <v>5.5541666666666665E-3</v>
      </c>
      <c r="H872" s="401">
        <v>5.8534166666666665E-3</v>
      </c>
      <c r="I872" s="401">
        <f t="shared" si="39"/>
        <v>-1.55E-2</v>
      </c>
      <c r="J872" s="401">
        <f t="shared" si="40"/>
        <v>-1.6154166666666667E-2</v>
      </c>
      <c r="K872" s="401">
        <f t="shared" si="41"/>
        <v>-5.5153416666666663E-2</v>
      </c>
    </row>
    <row r="873" spans="1:11">
      <c r="A873" s="69">
        <v>36008</v>
      </c>
      <c r="B873" s="420">
        <v>-0.14460000000000001</v>
      </c>
      <c r="C873" s="401">
        <v>1.61E-2</v>
      </c>
      <c r="D873" s="401">
        <v>4.7999999999999996E-3</v>
      </c>
      <c r="E873" s="401">
        <v>5.4333333333333334E-3</v>
      </c>
      <c r="F873" s="65">
        <v>5.6416666666666664E-3</v>
      </c>
      <c r="G873" s="65">
        <v>5.5374999999999999E-3</v>
      </c>
      <c r="H873" s="401">
        <v>5.8349166666666662E-3</v>
      </c>
      <c r="I873" s="401">
        <f t="shared" si="39"/>
        <v>-0.14940000000000001</v>
      </c>
      <c r="J873" s="401">
        <f t="shared" si="40"/>
        <v>-0.15013750000000001</v>
      </c>
      <c r="K873" s="401">
        <f t="shared" si="41"/>
        <v>1.0265083333333334E-2</v>
      </c>
    </row>
    <row r="874" spans="1:11">
      <c r="A874" s="69">
        <v>36039</v>
      </c>
      <c r="B874" s="420">
        <v>6.4100000000000004E-2</v>
      </c>
      <c r="C874" s="401">
        <v>8.3499999999999991E-2</v>
      </c>
      <c r="D874" s="401">
        <v>4.4000000000000003E-3</v>
      </c>
      <c r="E874" s="401">
        <v>5.3333333333333332E-3</v>
      </c>
      <c r="F874" s="65">
        <v>5.5666666666666668E-3</v>
      </c>
      <c r="G874" s="65">
        <v>5.4499999999999991E-3</v>
      </c>
      <c r="H874" s="401">
        <v>5.780166666666667E-3</v>
      </c>
      <c r="I874" s="401">
        <f t="shared" si="39"/>
        <v>5.9700000000000003E-2</v>
      </c>
      <c r="J874" s="401">
        <f t="shared" si="40"/>
        <v>5.8650000000000008E-2</v>
      </c>
      <c r="K874" s="401">
        <f t="shared" si="41"/>
        <v>7.7719833333333321E-2</v>
      </c>
    </row>
    <row r="875" spans="1:11">
      <c r="A875" s="69">
        <v>36069</v>
      </c>
      <c r="B875" s="420">
        <v>8.1299999999999997E-2</v>
      </c>
      <c r="C875" s="401">
        <v>-1.66E-2</v>
      </c>
      <c r="D875" s="401">
        <v>4.1999999999999997E-3</v>
      </c>
      <c r="E875" s="401">
        <v>5.3083333333333342E-3</v>
      </c>
      <c r="F875" s="65">
        <v>5.5833333333333334E-3</v>
      </c>
      <c r="G875" s="65">
        <v>5.4458333333333338E-3</v>
      </c>
      <c r="H875" s="401">
        <v>5.7962499999999993E-3</v>
      </c>
      <c r="I875" s="401">
        <f t="shared" si="39"/>
        <v>7.7100000000000002E-2</v>
      </c>
      <c r="J875" s="401">
        <f t="shared" si="40"/>
        <v>7.5854166666666667E-2</v>
      </c>
      <c r="K875" s="401">
        <f t="shared" si="41"/>
        <v>-2.2396249999999999E-2</v>
      </c>
    </row>
    <row r="876" spans="1:11">
      <c r="A876" s="69">
        <v>36100</v>
      </c>
      <c r="B876" s="420">
        <v>6.0600000000000001E-2</v>
      </c>
      <c r="C876" s="401">
        <v>1.3399999999999999E-2</v>
      </c>
      <c r="D876" s="401">
        <v>4.4999999999999997E-3</v>
      </c>
      <c r="E876" s="401">
        <v>5.3416666666666664E-3</v>
      </c>
      <c r="F876" s="65">
        <v>5.6583333333333329E-3</v>
      </c>
      <c r="G876" s="65">
        <v>5.5000000000000005E-3</v>
      </c>
      <c r="H876" s="401">
        <v>5.8635833333333335E-3</v>
      </c>
      <c r="I876" s="401">
        <f t="shared" si="39"/>
        <v>5.6100000000000004E-2</v>
      </c>
      <c r="J876" s="401">
        <f t="shared" si="40"/>
        <v>5.5100000000000003E-2</v>
      </c>
      <c r="K876" s="401">
        <f t="shared" si="41"/>
        <v>7.5364166666666652E-3</v>
      </c>
    </row>
    <row r="877" spans="1:11">
      <c r="A877" s="69">
        <v>36130</v>
      </c>
      <c r="B877" s="420">
        <v>5.7599999999999998E-2</v>
      </c>
      <c r="C877" s="401">
        <v>2.9500000000000002E-2</v>
      </c>
      <c r="D877" s="401">
        <v>4.4999999999999997E-3</v>
      </c>
      <c r="E877" s="401">
        <v>5.1833333333333332E-3</v>
      </c>
      <c r="F877" s="65">
        <v>5.541666666666667E-3</v>
      </c>
      <c r="G877" s="65">
        <v>5.3625000000000001E-3</v>
      </c>
      <c r="H877" s="401">
        <v>5.7568333333333334E-3</v>
      </c>
      <c r="I877" s="401">
        <f t="shared" si="39"/>
        <v>5.3100000000000001E-2</v>
      </c>
      <c r="J877" s="401">
        <f t="shared" si="40"/>
        <v>5.2237499999999999E-2</v>
      </c>
      <c r="K877" s="401">
        <f t="shared" si="41"/>
        <v>2.3743166666666669E-2</v>
      </c>
    </row>
    <row r="878" spans="1:11">
      <c r="A878" s="69">
        <v>36161</v>
      </c>
      <c r="B878" s="420">
        <v>4.1799999999999997E-2</v>
      </c>
      <c r="C878" s="401">
        <v>-4.5100000000000001E-2</v>
      </c>
      <c r="D878" s="401">
        <v>4.1999999999999997E-3</v>
      </c>
      <c r="E878" s="401">
        <v>5.1999999999999998E-3</v>
      </c>
      <c r="F878" s="65">
        <v>5.5666666666666668E-3</v>
      </c>
      <c r="G878" s="65">
        <v>5.3833333333333337E-3</v>
      </c>
      <c r="H878" s="401">
        <v>5.8083333333333329E-3</v>
      </c>
      <c r="I878" s="401">
        <f t="shared" si="39"/>
        <v>3.7599999999999995E-2</v>
      </c>
      <c r="J878" s="401">
        <f t="shared" si="40"/>
        <v>3.6416666666666667E-2</v>
      </c>
      <c r="K878" s="401">
        <f t="shared" si="41"/>
        <v>-5.0908333333333333E-2</v>
      </c>
    </row>
    <row r="879" spans="1:11">
      <c r="A879" s="69">
        <v>36192</v>
      </c>
      <c r="B879" s="420">
        <v>-3.1099999999999999E-2</v>
      </c>
      <c r="C879" s="401">
        <v>-3.6400000000000002E-2</v>
      </c>
      <c r="D879" s="401">
        <v>4.0000000000000001E-3</v>
      </c>
      <c r="E879" s="401">
        <v>5.3333333333333332E-3</v>
      </c>
      <c r="F879" s="65">
        <v>5.6583333333333329E-3</v>
      </c>
      <c r="G879" s="65">
        <v>5.4958333333333335E-3</v>
      </c>
      <c r="H879" s="401">
        <v>5.8964999999999998E-3</v>
      </c>
      <c r="I879" s="401">
        <f t="shared" si="39"/>
        <v>-3.5099999999999999E-2</v>
      </c>
      <c r="J879" s="401">
        <f t="shared" si="40"/>
        <v>-3.6595833333333334E-2</v>
      </c>
      <c r="K879" s="401">
        <f t="shared" si="41"/>
        <v>-4.2296500000000001E-2</v>
      </c>
    </row>
    <row r="880" spans="1:11">
      <c r="A880" s="69">
        <v>36220</v>
      </c>
      <c r="B880" s="420">
        <v>0.04</v>
      </c>
      <c r="C880" s="401">
        <v>-1.4800000000000001E-2</v>
      </c>
      <c r="D880" s="401">
        <v>5.3E-3</v>
      </c>
      <c r="E880" s="401">
        <v>5.5166666666666662E-3</v>
      </c>
      <c r="F880" s="65">
        <v>5.816666666666667E-3</v>
      </c>
      <c r="G880" s="65">
        <v>5.6666666666666662E-3</v>
      </c>
      <c r="H880" s="401">
        <v>6.0460000000000002E-3</v>
      </c>
      <c r="I880" s="401">
        <f t="shared" si="39"/>
        <v>3.4700000000000002E-2</v>
      </c>
      <c r="J880" s="401">
        <f t="shared" si="40"/>
        <v>3.4333333333333334E-2</v>
      </c>
      <c r="K880" s="401">
        <f t="shared" si="41"/>
        <v>-2.0846E-2</v>
      </c>
    </row>
    <row r="881" spans="1:11">
      <c r="A881" s="69">
        <v>36251</v>
      </c>
      <c r="B881" s="420">
        <v>3.8699999999999998E-2</v>
      </c>
      <c r="C881" s="401">
        <v>8.8399999999999992E-2</v>
      </c>
      <c r="D881" s="401">
        <v>4.7999999999999996E-3</v>
      </c>
      <c r="E881" s="401">
        <v>5.5333333333333337E-3</v>
      </c>
      <c r="F881" s="65">
        <v>5.7999999999999996E-3</v>
      </c>
      <c r="G881" s="65">
        <v>5.6666666666666662E-3</v>
      </c>
      <c r="H881" s="401">
        <v>6.0119166666666671E-3</v>
      </c>
      <c r="I881" s="401">
        <f t="shared" si="39"/>
        <v>3.39E-2</v>
      </c>
      <c r="J881" s="401">
        <f t="shared" si="40"/>
        <v>3.3033333333333331E-2</v>
      </c>
      <c r="K881" s="401">
        <f t="shared" si="41"/>
        <v>8.238808333333332E-2</v>
      </c>
    </row>
    <row r="882" spans="1:11">
      <c r="A882" s="69">
        <v>36281</v>
      </c>
      <c r="B882" s="420">
        <v>-2.3599999999999999E-2</v>
      </c>
      <c r="C882" s="401">
        <v>6.0899999999999996E-2</v>
      </c>
      <c r="D882" s="401">
        <v>4.4999999999999997E-3</v>
      </c>
      <c r="E882" s="401">
        <v>5.7749999999999998E-3</v>
      </c>
      <c r="F882" s="65">
        <v>6.025E-3</v>
      </c>
      <c r="G882" s="65">
        <v>5.9000000000000007E-3</v>
      </c>
      <c r="H882" s="401">
        <v>6.2141666666666664E-3</v>
      </c>
      <c r="I882" s="401">
        <f t="shared" si="39"/>
        <v>-2.81E-2</v>
      </c>
      <c r="J882" s="401">
        <f t="shared" si="40"/>
        <v>-2.9499999999999998E-2</v>
      </c>
      <c r="K882" s="401">
        <f t="shared" si="41"/>
        <v>5.4685833333333329E-2</v>
      </c>
    </row>
    <row r="883" spans="1:11">
      <c r="A883" s="69">
        <v>36312</v>
      </c>
      <c r="B883" s="420">
        <v>5.5500000000000001E-2</v>
      </c>
      <c r="C883" s="401">
        <v>-3.32E-2</v>
      </c>
      <c r="D883" s="401">
        <v>5.4999999999999997E-3</v>
      </c>
      <c r="E883" s="401">
        <v>6.025E-3</v>
      </c>
      <c r="F883" s="65">
        <v>6.266666666666666E-3</v>
      </c>
      <c r="G883" s="65">
        <v>6.145833333333333E-3</v>
      </c>
      <c r="H883" s="401">
        <v>6.445416666666667E-3</v>
      </c>
      <c r="I883" s="401">
        <f t="shared" si="39"/>
        <v>0.05</v>
      </c>
      <c r="J883" s="401">
        <f t="shared" si="40"/>
        <v>4.9354166666666671E-2</v>
      </c>
      <c r="K883" s="401">
        <f t="shared" si="41"/>
        <v>-3.9645416666666669E-2</v>
      </c>
    </row>
    <row r="884" spans="1:11">
      <c r="A884" s="69">
        <v>36342</v>
      </c>
      <c r="B884" s="420">
        <v>-3.1199999999999999E-2</v>
      </c>
      <c r="C884" s="401">
        <v>-1.14E-2</v>
      </c>
      <c r="D884" s="401">
        <v>5.1000000000000004E-3</v>
      </c>
      <c r="E884" s="401">
        <v>5.9916666666666677E-3</v>
      </c>
      <c r="F884" s="65">
        <v>6.2333333333333338E-3</v>
      </c>
      <c r="G884" s="65">
        <v>6.1125000000000007E-3</v>
      </c>
      <c r="H884" s="401">
        <v>6.4182499999999995E-3</v>
      </c>
      <c r="I884" s="401">
        <f t="shared" si="39"/>
        <v>-3.6299999999999999E-2</v>
      </c>
      <c r="J884" s="401">
        <f t="shared" si="40"/>
        <v>-3.7312499999999998E-2</v>
      </c>
      <c r="K884" s="401">
        <f t="shared" si="41"/>
        <v>-1.7818250000000001E-2</v>
      </c>
    </row>
    <row r="885" spans="1:11">
      <c r="A885" s="69">
        <v>36373</v>
      </c>
      <c r="B885" s="420">
        <v>-4.8999999999999998E-3</v>
      </c>
      <c r="C885" s="401">
        <v>1.1699999999999999E-2</v>
      </c>
      <c r="D885" s="401">
        <v>5.4000000000000003E-3</v>
      </c>
      <c r="E885" s="401">
        <v>6.1666666666666667E-3</v>
      </c>
      <c r="F885" s="65">
        <v>6.4000000000000003E-3</v>
      </c>
      <c r="G885" s="65">
        <v>6.2833333333333343E-3</v>
      </c>
      <c r="H885" s="401">
        <v>6.5894166666666662E-3</v>
      </c>
      <c r="I885" s="401">
        <f t="shared" si="39"/>
        <v>-1.03E-2</v>
      </c>
      <c r="J885" s="401">
        <f t="shared" si="40"/>
        <v>-1.1183333333333333E-2</v>
      </c>
      <c r="K885" s="401">
        <f t="shared" si="41"/>
        <v>5.1105833333333324E-3</v>
      </c>
    </row>
    <row r="886" spans="1:11">
      <c r="A886" s="69">
        <v>36404</v>
      </c>
      <c r="B886" s="420">
        <v>-2.7400000000000001E-2</v>
      </c>
      <c r="C886" s="401">
        <v>-4.8000000000000001E-2</v>
      </c>
      <c r="D886" s="401">
        <v>5.1999999999999998E-3</v>
      </c>
      <c r="E886" s="401">
        <v>6.1583333333333334E-3</v>
      </c>
      <c r="F886" s="65">
        <v>6.4000000000000003E-3</v>
      </c>
      <c r="G886" s="65">
        <v>6.2791666666666664E-3</v>
      </c>
      <c r="H886" s="401">
        <v>6.6099166666666667E-3</v>
      </c>
      <c r="I886" s="401">
        <f t="shared" si="39"/>
        <v>-3.2600000000000004E-2</v>
      </c>
      <c r="J886" s="401">
        <f t="shared" si="40"/>
        <v>-3.367916666666667E-2</v>
      </c>
      <c r="K886" s="401">
        <f t="shared" si="41"/>
        <v>-5.4609916666666668E-2</v>
      </c>
    </row>
    <row r="887" spans="1:11">
      <c r="A887" s="69">
        <v>36434</v>
      </c>
      <c r="B887" s="420">
        <v>6.3299999999999995E-2</v>
      </c>
      <c r="C887" s="401">
        <v>1.5699999999999999E-2</v>
      </c>
      <c r="D887" s="401">
        <v>5.0000000000000001E-3</v>
      </c>
      <c r="E887" s="401">
        <v>6.2916666666666668E-3</v>
      </c>
      <c r="F887" s="65">
        <v>6.4916666666666664E-3</v>
      </c>
      <c r="G887" s="65">
        <v>6.391666666666667E-3</v>
      </c>
      <c r="H887" s="401">
        <v>6.7205833333333327E-3</v>
      </c>
      <c r="I887" s="401">
        <f t="shared" si="39"/>
        <v>5.8299999999999998E-2</v>
      </c>
      <c r="J887" s="401">
        <f t="shared" si="40"/>
        <v>5.6908333333333325E-2</v>
      </c>
      <c r="K887" s="401">
        <f t="shared" si="41"/>
        <v>8.9794166666666668E-3</v>
      </c>
    </row>
    <row r="888" spans="1:11">
      <c r="A888" s="69">
        <v>36465</v>
      </c>
      <c r="B888" s="420">
        <v>2.0299999999999999E-2</v>
      </c>
      <c r="C888" s="401">
        <v>-7.7300000000000008E-2</v>
      </c>
      <c r="D888" s="401">
        <v>5.5999999999999991E-3</v>
      </c>
      <c r="E888" s="401">
        <v>6.1333333333333344E-3</v>
      </c>
      <c r="F888" s="65">
        <v>6.3499999999999997E-3</v>
      </c>
      <c r="G888" s="65">
        <v>6.2416666666666679E-3</v>
      </c>
      <c r="H888" s="401">
        <v>6.6095833333333328E-3</v>
      </c>
      <c r="I888" s="401">
        <f t="shared" si="39"/>
        <v>1.47E-2</v>
      </c>
      <c r="J888" s="401">
        <f t="shared" si="40"/>
        <v>1.4058333333333331E-2</v>
      </c>
      <c r="K888" s="401">
        <f t="shared" si="41"/>
        <v>-8.3909583333333343E-2</v>
      </c>
    </row>
    <row r="889" spans="1:11">
      <c r="A889" s="69">
        <v>36495</v>
      </c>
      <c r="B889" s="420">
        <v>5.8900000000000001E-2</v>
      </c>
      <c r="C889" s="401">
        <v>9.2999999999999992E-3</v>
      </c>
      <c r="D889" s="401">
        <v>5.4999999999999997E-3</v>
      </c>
      <c r="E889" s="401">
        <v>6.2916666666666668E-3</v>
      </c>
      <c r="F889" s="65">
        <v>6.4833333333333331E-3</v>
      </c>
      <c r="G889" s="65">
        <v>6.3874999999999991E-3</v>
      </c>
      <c r="H889" s="401">
        <v>6.7658333333333329E-3</v>
      </c>
      <c r="I889" s="401">
        <f t="shared" si="39"/>
        <v>5.3400000000000003E-2</v>
      </c>
      <c r="J889" s="401">
        <f t="shared" si="40"/>
        <v>5.2512500000000004E-2</v>
      </c>
      <c r="K889" s="401">
        <f t="shared" si="41"/>
        <v>2.5341666666666663E-3</v>
      </c>
    </row>
    <row r="890" spans="1:11">
      <c r="A890" s="69">
        <v>36526</v>
      </c>
      <c r="B890" s="420">
        <v>-5.0200000000000002E-2</v>
      </c>
      <c r="C890" s="401">
        <v>0.1085</v>
      </c>
      <c r="D890" s="401">
        <v>5.7000000000000002E-3</v>
      </c>
      <c r="E890" s="401">
        <v>6.4833333333333331E-3</v>
      </c>
      <c r="F890" s="65">
        <v>6.6333333333333331E-3</v>
      </c>
      <c r="G890" s="65">
        <v>6.5583333333333327E-3</v>
      </c>
      <c r="H890" s="401">
        <v>6.9562500000000006E-3</v>
      </c>
      <c r="I890" s="401">
        <f t="shared" si="39"/>
        <v>-5.5900000000000005E-2</v>
      </c>
      <c r="J890" s="401">
        <f t="shared" si="40"/>
        <v>-5.6758333333333334E-2</v>
      </c>
      <c r="K890" s="401">
        <f t="shared" si="41"/>
        <v>0.10154375</v>
      </c>
    </row>
    <row r="891" spans="1:11">
      <c r="A891" s="69">
        <v>36557</v>
      </c>
      <c r="B891" s="420">
        <v>-1.89E-2</v>
      </c>
      <c r="C891" s="401">
        <v>-5.7800000000000004E-2</v>
      </c>
      <c r="D891" s="401">
        <v>5.1000000000000004E-3</v>
      </c>
      <c r="E891" s="401">
        <v>6.4000000000000003E-3</v>
      </c>
      <c r="F891" s="65">
        <v>6.5166666666666671E-3</v>
      </c>
      <c r="G891" s="65">
        <v>6.4583333333333333E-3</v>
      </c>
      <c r="H891" s="401">
        <v>6.8737499999999997E-3</v>
      </c>
      <c r="I891" s="401">
        <f t="shared" si="39"/>
        <v>-2.4E-2</v>
      </c>
      <c r="J891" s="401">
        <f t="shared" si="40"/>
        <v>-2.5358333333333333E-2</v>
      </c>
      <c r="K891" s="401">
        <f t="shared" si="41"/>
        <v>-6.4673750000000002E-2</v>
      </c>
    </row>
    <row r="892" spans="1:11">
      <c r="A892" s="69">
        <v>36586</v>
      </c>
      <c r="B892" s="420">
        <v>9.7799999999999998E-2</v>
      </c>
      <c r="C892" s="401">
        <v>3.49E-2</v>
      </c>
      <c r="D892" s="401">
        <v>5.4000000000000003E-3</v>
      </c>
      <c r="E892" s="401">
        <v>6.4000000000000003E-3</v>
      </c>
      <c r="F892" s="65">
        <v>6.5249999999999996E-3</v>
      </c>
      <c r="G892" s="65">
        <v>6.4624999999999995E-3</v>
      </c>
      <c r="H892" s="401">
        <v>6.9058333333333341E-3</v>
      </c>
      <c r="I892" s="401">
        <f t="shared" si="39"/>
        <v>9.2399999999999996E-2</v>
      </c>
      <c r="J892" s="401">
        <f t="shared" si="40"/>
        <v>9.1337500000000002E-2</v>
      </c>
      <c r="K892" s="401">
        <f t="shared" si="41"/>
        <v>2.7994166666666667E-2</v>
      </c>
    </row>
    <row r="893" spans="1:11">
      <c r="A893" s="69">
        <v>36617</v>
      </c>
      <c r="B893" s="420">
        <v>-3.0099999999999998E-2</v>
      </c>
      <c r="C893" s="401">
        <v>7.9399999999999998E-2</v>
      </c>
      <c r="D893" s="401">
        <v>4.7000000000000002E-3</v>
      </c>
      <c r="E893" s="401">
        <v>6.3666666666666663E-3</v>
      </c>
      <c r="F893" s="65">
        <v>6.5166666666666671E-3</v>
      </c>
      <c r="G893" s="65">
        <v>6.4416666666666667E-3</v>
      </c>
      <c r="H893" s="401">
        <v>6.8982499999999999E-3</v>
      </c>
      <c r="I893" s="401">
        <f t="shared" si="39"/>
        <v>-3.4799999999999998E-2</v>
      </c>
      <c r="J893" s="401">
        <f t="shared" si="40"/>
        <v>-3.6541666666666667E-2</v>
      </c>
      <c r="K893" s="401">
        <f t="shared" si="41"/>
        <v>7.2501750000000004E-2</v>
      </c>
    </row>
    <row r="894" spans="1:11">
      <c r="A894" s="69">
        <v>36647</v>
      </c>
      <c r="B894" s="420">
        <v>-2.0500000000000001E-2</v>
      </c>
      <c r="C894" s="401">
        <v>4.8599999999999997E-2</v>
      </c>
      <c r="D894" s="401">
        <v>5.5999999999999991E-3</v>
      </c>
      <c r="E894" s="401">
        <v>6.6583333333333338E-3</v>
      </c>
      <c r="F894" s="65">
        <v>6.8666666666666668E-3</v>
      </c>
      <c r="G894" s="65">
        <v>6.7625000000000003E-3</v>
      </c>
      <c r="H894" s="401">
        <v>7.2435833333333336E-3</v>
      </c>
      <c r="I894" s="401">
        <f t="shared" si="39"/>
        <v>-2.6099999999999998E-2</v>
      </c>
      <c r="J894" s="401">
        <f t="shared" si="40"/>
        <v>-2.7262500000000002E-2</v>
      </c>
      <c r="K894" s="401">
        <f t="shared" si="41"/>
        <v>4.1356416666666666E-2</v>
      </c>
    </row>
    <row r="895" spans="1:11">
      <c r="A895" s="69">
        <v>36678</v>
      </c>
      <c r="B895" s="420">
        <v>2.47E-2</v>
      </c>
      <c r="C895" s="401">
        <v>-5.7500000000000002E-2</v>
      </c>
      <c r="D895" s="401">
        <v>5.1999999999999998E-3</v>
      </c>
      <c r="E895" s="401">
        <v>6.391666666666667E-3</v>
      </c>
      <c r="F895" s="65">
        <v>6.5583333333333335E-3</v>
      </c>
      <c r="G895" s="65">
        <v>6.4749999999999999E-3</v>
      </c>
      <c r="H895" s="401">
        <v>6.9795833333333333E-3</v>
      </c>
      <c r="I895" s="401">
        <f t="shared" si="39"/>
        <v>1.95E-2</v>
      </c>
      <c r="J895" s="401">
        <f t="shared" si="40"/>
        <v>1.8224999999999998E-2</v>
      </c>
      <c r="K895" s="401">
        <f t="shared" si="41"/>
        <v>-6.447958333333334E-2</v>
      </c>
    </row>
    <row r="896" spans="1:11">
      <c r="A896" s="69">
        <v>36708</v>
      </c>
      <c r="B896" s="420">
        <v>-1.5599999999999999E-2</v>
      </c>
      <c r="C896" s="401">
        <v>6.7699999999999996E-2</v>
      </c>
      <c r="D896" s="401">
        <v>5.1999999999999998E-3</v>
      </c>
      <c r="E896" s="401">
        <v>6.3750000000000005E-3</v>
      </c>
      <c r="F896" s="65">
        <v>6.508333333333333E-3</v>
      </c>
      <c r="G896" s="65">
        <v>6.4416666666666667E-3</v>
      </c>
      <c r="H896" s="401">
        <v>6.8820000000000001E-3</v>
      </c>
      <c r="I896" s="401">
        <f t="shared" si="39"/>
        <v>-2.0799999999999999E-2</v>
      </c>
      <c r="J896" s="401">
        <f t="shared" si="40"/>
        <v>-2.2041666666666668E-2</v>
      </c>
      <c r="K896" s="401">
        <f t="shared" si="41"/>
        <v>6.0817999999999997E-2</v>
      </c>
    </row>
    <row r="897" spans="1:11">
      <c r="A897" s="69">
        <v>36739</v>
      </c>
      <c r="B897" s="420">
        <v>6.2100000000000002E-2</v>
      </c>
      <c r="C897" s="401">
        <v>0.13720000000000002</v>
      </c>
      <c r="D897" s="401">
        <v>5.0000000000000001E-3</v>
      </c>
      <c r="E897" s="401">
        <v>6.2916666666666668E-3</v>
      </c>
      <c r="F897" s="65">
        <v>6.4166666666666669E-3</v>
      </c>
      <c r="G897" s="65">
        <v>6.3541666666666677E-3</v>
      </c>
      <c r="H897" s="401">
        <v>6.7739166666666677E-3</v>
      </c>
      <c r="I897" s="401">
        <f t="shared" si="39"/>
        <v>5.7100000000000005E-2</v>
      </c>
      <c r="J897" s="401">
        <f t="shared" si="40"/>
        <v>5.5745833333333335E-2</v>
      </c>
      <c r="K897" s="401">
        <f t="shared" si="41"/>
        <v>0.13042608333333336</v>
      </c>
    </row>
    <row r="898" spans="1:11">
      <c r="A898" s="69">
        <v>36770</v>
      </c>
      <c r="B898" s="420">
        <v>-5.28E-2</v>
      </c>
      <c r="C898" s="401">
        <v>9.1499999999999998E-2</v>
      </c>
      <c r="D898" s="401">
        <v>4.5999999999999999E-3</v>
      </c>
      <c r="E898" s="401">
        <v>6.3499999999999997E-3</v>
      </c>
      <c r="F898" s="65">
        <v>6.5249999999999996E-3</v>
      </c>
      <c r="G898" s="65">
        <v>6.4375000000000005E-3</v>
      </c>
      <c r="H898" s="401">
        <v>6.8533333333333337E-3</v>
      </c>
      <c r="I898" s="401">
        <f t="shared" si="39"/>
        <v>-5.74E-2</v>
      </c>
      <c r="J898" s="401">
        <f t="shared" si="40"/>
        <v>-5.9237499999999998E-2</v>
      </c>
      <c r="K898" s="401">
        <f t="shared" si="41"/>
        <v>8.4646666666666662E-2</v>
      </c>
    </row>
    <row r="899" spans="1:11">
      <c r="A899" s="69">
        <v>36800</v>
      </c>
      <c r="B899" s="420">
        <v>-4.1999999999999997E-3</v>
      </c>
      <c r="C899" s="401">
        <v>-3.5699999999999996E-2</v>
      </c>
      <c r="D899" s="401">
        <v>5.3E-3</v>
      </c>
      <c r="E899" s="401">
        <v>6.2916666666666668E-3</v>
      </c>
      <c r="F899" s="65">
        <v>6.508333333333333E-3</v>
      </c>
      <c r="G899" s="65">
        <v>6.3999999999999994E-3</v>
      </c>
      <c r="H899" s="401">
        <v>6.7868333333333331E-3</v>
      </c>
      <c r="I899" s="401">
        <f t="shared" ref="I899:I962" si="42">B899-D899</f>
        <v>-9.4999999999999998E-3</v>
      </c>
      <c r="J899" s="401">
        <f t="shared" si="40"/>
        <v>-1.0599999999999998E-2</v>
      </c>
      <c r="K899" s="401">
        <f t="shared" si="41"/>
        <v>-4.2486833333333328E-2</v>
      </c>
    </row>
    <row r="900" spans="1:11">
      <c r="A900" s="69">
        <v>36831</v>
      </c>
      <c r="B900" s="420">
        <v>-7.8799999999999995E-2</v>
      </c>
      <c r="C900" s="401">
        <v>-1.32E-2</v>
      </c>
      <c r="D900" s="401">
        <v>4.7999999999999996E-3</v>
      </c>
      <c r="E900" s="401">
        <v>6.2083333333333331E-3</v>
      </c>
      <c r="F900" s="65">
        <v>6.4583333333333333E-3</v>
      </c>
      <c r="G900" s="65">
        <v>6.3333333333333332E-3</v>
      </c>
      <c r="H900" s="401">
        <v>6.7716666666666654E-3</v>
      </c>
      <c r="I900" s="401">
        <f t="shared" si="42"/>
        <v>-8.3599999999999994E-2</v>
      </c>
      <c r="J900" s="401">
        <f t="shared" si="40"/>
        <v>-8.5133333333333325E-2</v>
      </c>
      <c r="K900" s="401">
        <f t="shared" si="41"/>
        <v>-1.9971666666666665E-2</v>
      </c>
    </row>
    <row r="901" spans="1:11">
      <c r="A901" s="69">
        <v>36861</v>
      </c>
      <c r="B901" s="420">
        <v>4.8999999999999998E-3</v>
      </c>
      <c r="C901" s="401">
        <v>9.820000000000001E-2</v>
      </c>
      <c r="D901" s="401">
        <v>4.4999999999999997E-3</v>
      </c>
      <c r="E901" s="401">
        <v>6.0083333333333334E-3</v>
      </c>
      <c r="F901" s="65">
        <v>6.2333333333333338E-3</v>
      </c>
      <c r="G901" s="65">
        <v>6.1208333333333332E-3</v>
      </c>
      <c r="H901" s="401">
        <v>6.5465000000000002E-3</v>
      </c>
      <c r="I901" s="401">
        <f t="shared" si="42"/>
        <v>4.0000000000000018E-4</v>
      </c>
      <c r="J901" s="401">
        <f t="shared" si="40"/>
        <v>-1.2208333333333333E-3</v>
      </c>
      <c r="K901" s="401">
        <f t="shared" si="41"/>
        <v>9.1653500000000013E-2</v>
      </c>
    </row>
    <row r="902" spans="1:11">
      <c r="A902" s="69">
        <v>36892</v>
      </c>
      <c r="B902" s="420">
        <v>3.5499999999999997E-2</v>
      </c>
      <c r="C902" s="401">
        <v>-9.6699999999999994E-2</v>
      </c>
      <c r="D902" s="401">
        <v>4.8999999999999998E-3</v>
      </c>
      <c r="E902" s="401">
        <v>5.9583333333333328E-3</v>
      </c>
      <c r="F902" s="65">
        <v>6.1500000000000001E-3</v>
      </c>
      <c r="G902" s="65">
        <v>6.0541666666666669E-3</v>
      </c>
      <c r="H902" s="401">
        <v>6.4988333333333339E-3</v>
      </c>
      <c r="I902" s="401">
        <f t="shared" si="42"/>
        <v>3.0599999999999995E-2</v>
      </c>
      <c r="J902" s="401">
        <f t="shared" si="40"/>
        <v>2.9445833333333331E-2</v>
      </c>
      <c r="K902" s="401">
        <f t="shared" si="41"/>
        <v>-0.10319883333333332</v>
      </c>
    </row>
    <row r="903" spans="1:11">
      <c r="A903" s="69">
        <v>36923</v>
      </c>
      <c r="B903" s="420">
        <v>-9.1200000000000003E-2</v>
      </c>
      <c r="C903" s="401">
        <v>3.5299999999999998E-2</v>
      </c>
      <c r="D903" s="401">
        <v>4.1999999999999997E-3</v>
      </c>
      <c r="E903" s="401">
        <v>5.9166666666666664E-3</v>
      </c>
      <c r="F903" s="65">
        <v>6.0999999999999995E-3</v>
      </c>
      <c r="G903" s="65">
        <v>6.0083333333333334E-3</v>
      </c>
      <c r="H903" s="401">
        <v>6.4490833333333327E-3</v>
      </c>
      <c r="I903" s="401">
        <f t="shared" si="42"/>
        <v>-9.5399999999999999E-2</v>
      </c>
      <c r="J903" s="401">
        <f t="shared" si="40"/>
        <v>-9.7208333333333341E-2</v>
      </c>
      <c r="K903" s="401">
        <f t="shared" si="41"/>
        <v>2.8850916666666664E-2</v>
      </c>
    </row>
    <row r="904" spans="1:11">
      <c r="A904" s="69">
        <v>36951</v>
      </c>
      <c r="B904" s="420">
        <v>-6.3399999999999998E-2</v>
      </c>
      <c r="C904" s="401">
        <v>-6.3E-3</v>
      </c>
      <c r="D904" s="401">
        <v>4.4999999999999997E-3</v>
      </c>
      <c r="E904" s="401">
        <v>5.816666666666667E-3</v>
      </c>
      <c r="F904" s="65">
        <v>6.0166666666666667E-3</v>
      </c>
      <c r="G904" s="65">
        <v>5.9166666666666664E-3</v>
      </c>
      <c r="H904" s="401">
        <v>6.3935833333333336E-3</v>
      </c>
      <c r="I904" s="401">
        <f t="shared" si="42"/>
        <v>-6.7900000000000002E-2</v>
      </c>
      <c r="J904" s="401">
        <f t="shared" si="40"/>
        <v>-6.9316666666666665E-2</v>
      </c>
      <c r="K904" s="401">
        <f t="shared" si="41"/>
        <v>-1.2693583333333334E-2</v>
      </c>
    </row>
    <row r="905" spans="1:11">
      <c r="A905" s="69">
        <v>36982</v>
      </c>
      <c r="B905" s="420">
        <v>7.7700000000000005E-2</v>
      </c>
      <c r="C905" s="401">
        <v>6.0499999999999998E-2</v>
      </c>
      <c r="D905" s="401">
        <v>4.7000000000000002E-3</v>
      </c>
      <c r="E905" s="401">
        <v>6.0000000000000001E-3</v>
      </c>
      <c r="F905" s="65">
        <v>6.1916666666666665E-3</v>
      </c>
      <c r="G905" s="65">
        <v>6.0958333333333333E-3</v>
      </c>
      <c r="H905" s="401">
        <v>6.6033333333333335E-3</v>
      </c>
      <c r="I905" s="401">
        <f t="shared" si="42"/>
        <v>7.3000000000000009E-2</v>
      </c>
      <c r="J905" s="401">
        <f t="shared" si="40"/>
        <v>7.1604166666666677E-2</v>
      </c>
      <c r="K905" s="401">
        <f t="shared" si="41"/>
        <v>5.3896666666666662E-2</v>
      </c>
    </row>
    <row r="906" spans="1:11">
      <c r="A906" s="69">
        <v>37012</v>
      </c>
      <c r="B906" s="420">
        <v>6.7000000000000002E-3</v>
      </c>
      <c r="C906" s="401">
        <v>-3.4300000000000004E-2</v>
      </c>
      <c r="D906" s="401">
        <v>5.0000000000000001E-3</v>
      </c>
      <c r="E906" s="401">
        <v>6.0750000000000005E-3</v>
      </c>
      <c r="F906" s="65">
        <v>6.2500000000000003E-3</v>
      </c>
      <c r="G906" s="65">
        <v>6.1624999999999996E-3</v>
      </c>
      <c r="H906" s="401">
        <v>6.6629166666666659E-3</v>
      </c>
      <c r="I906" s="401">
        <f t="shared" si="42"/>
        <v>1.7000000000000001E-3</v>
      </c>
      <c r="J906" s="401">
        <f t="shared" si="40"/>
        <v>5.3750000000000065E-4</v>
      </c>
      <c r="K906" s="401">
        <f t="shared" si="41"/>
        <v>-4.0962916666666668E-2</v>
      </c>
    </row>
    <row r="907" spans="1:11">
      <c r="A907" s="69">
        <v>37043</v>
      </c>
      <c r="B907" s="420">
        <v>-2.4299999999999999E-2</v>
      </c>
      <c r="C907" s="401">
        <v>-7.9100000000000004E-2</v>
      </c>
      <c r="D907" s="401">
        <v>4.7000000000000002E-3</v>
      </c>
      <c r="E907" s="401">
        <v>5.9833333333333327E-3</v>
      </c>
      <c r="F907" s="65">
        <v>6.116666666666667E-3</v>
      </c>
      <c r="G907" s="65">
        <v>6.0499999999999998E-3</v>
      </c>
      <c r="H907" s="401">
        <v>6.5459999999999997E-3</v>
      </c>
      <c r="I907" s="401">
        <f t="shared" si="42"/>
        <v>-2.8999999999999998E-2</v>
      </c>
      <c r="J907" s="401">
        <f t="shared" si="40"/>
        <v>-3.0349999999999999E-2</v>
      </c>
      <c r="K907" s="401">
        <f t="shared" si="41"/>
        <v>-8.5646E-2</v>
      </c>
    </row>
    <row r="908" spans="1:11">
      <c r="A908" s="69">
        <v>37073</v>
      </c>
      <c r="B908" s="420">
        <v>-9.7999999999999997E-3</v>
      </c>
      <c r="C908" s="401">
        <v>-4.4799999999999993E-2</v>
      </c>
      <c r="D908" s="401">
        <v>5.1999999999999998E-3</v>
      </c>
      <c r="E908" s="401">
        <v>5.9416666666666663E-3</v>
      </c>
      <c r="F908" s="65">
        <v>6.0583333333333331E-3</v>
      </c>
      <c r="G908" s="65">
        <v>6.0000000000000001E-3</v>
      </c>
      <c r="H908" s="401">
        <v>6.4940833333333335E-3</v>
      </c>
      <c r="I908" s="401">
        <f t="shared" si="42"/>
        <v>-1.4999999999999999E-2</v>
      </c>
      <c r="J908" s="401">
        <f t="shared" si="40"/>
        <v>-1.5800000000000002E-2</v>
      </c>
      <c r="K908" s="401">
        <f t="shared" si="41"/>
        <v>-5.1294083333333323E-2</v>
      </c>
    </row>
    <row r="909" spans="1:11">
      <c r="A909" s="69">
        <v>37104</v>
      </c>
      <c r="B909" s="420">
        <v>-6.2600000000000003E-2</v>
      </c>
      <c r="C909" s="401">
        <v>-2.9000000000000005E-2</v>
      </c>
      <c r="D909" s="401">
        <v>4.5999999999999999E-3</v>
      </c>
      <c r="E909" s="401">
        <v>6.0000000000000001E-3</v>
      </c>
      <c r="F909" s="65">
        <v>5.9250000000000006E-3</v>
      </c>
      <c r="G909" s="65">
        <v>5.9624999999999991E-3</v>
      </c>
      <c r="H909" s="401">
        <v>6.3285833333333328E-3</v>
      </c>
      <c r="I909" s="401">
        <f t="shared" si="42"/>
        <v>-6.720000000000001E-2</v>
      </c>
      <c r="J909" s="401">
        <f t="shared" si="40"/>
        <v>-6.8562499999999998E-2</v>
      </c>
      <c r="K909" s="401">
        <f t="shared" si="41"/>
        <v>-3.5328583333333337E-2</v>
      </c>
    </row>
    <row r="910" spans="1:11">
      <c r="A910" s="69">
        <v>37135</v>
      </c>
      <c r="B910" s="420">
        <v>-8.0799999999999997E-2</v>
      </c>
      <c r="C910" s="401">
        <v>-0.1152</v>
      </c>
      <c r="D910" s="401">
        <v>4.1000000000000003E-3</v>
      </c>
      <c r="E910" s="401">
        <v>5.9750000000000003E-3</v>
      </c>
      <c r="F910" s="65">
        <v>6.0583333333333331E-3</v>
      </c>
      <c r="G910" s="65">
        <v>6.0166666666666667E-3</v>
      </c>
      <c r="H910" s="401">
        <v>6.4227500000000005E-3</v>
      </c>
      <c r="I910" s="401">
        <f t="shared" si="42"/>
        <v>-8.4900000000000003E-2</v>
      </c>
      <c r="J910" s="401">
        <f t="shared" si="40"/>
        <v>-8.6816666666666667E-2</v>
      </c>
      <c r="K910" s="401">
        <f t="shared" si="41"/>
        <v>-0.12162275</v>
      </c>
    </row>
    <row r="911" spans="1:11">
      <c r="A911" s="69">
        <v>37165</v>
      </c>
      <c r="B911" s="420">
        <v>1.9099999999999999E-2</v>
      </c>
      <c r="C911" s="401">
        <v>-1.7000000000000001E-3</v>
      </c>
      <c r="D911" s="401">
        <v>4.7999999999999996E-3</v>
      </c>
      <c r="E911" s="401">
        <v>5.8583333333333334E-3</v>
      </c>
      <c r="F911" s="65">
        <v>5.9416666666666663E-3</v>
      </c>
      <c r="G911" s="65">
        <v>5.8999999999999999E-3</v>
      </c>
      <c r="H911" s="401">
        <v>6.3725833333333334E-3</v>
      </c>
      <c r="I911" s="401">
        <f t="shared" si="42"/>
        <v>1.43E-2</v>
      </c>
      <c r="J911" s="401">
        <f t="shared" si="40"/>
        <v>1.32E-2</v>
      </c>
      <c r="K911" s="401">
        <f t="shared" si="41"/>
        <v>-8.0725833333333344E-3</v>
      </c>
    </row>
    <row r="912" spans="1:11">
      <c r="A912" s="69">
        <v>37196</v>
      </c>
      <c r="B912" s="420">
        <v>7.6700000000000004E-2</v>
      </c>
      <c r="C912" s="401">
        <v>-5.5199999999999999E-2</v>
      </c>
      <c r="D912" s="401">
        <v>4.1000000000000003E-3</v>
      </c>
      <c r="E912" s="401">
        <v>5.8083333333333329E-3</v>
      </c>
      <c r="F912" s="65">
        <v>5.841666666666666E-3</v>
      </c>
      <c r="G912" s="65">
        <v>5.8250000000000003E-3</v>
      </c>
      <c r="H912" s="401">
        <v>6.2872499999999994E-3</v>
      </c>
      <c r="I912" s="401">
        <f t="shared" si="42"/>
        <v>7.2599999999999998E-2</v>
      </c>
      <c r="J912" s="401">
        <f t="shared" si="40"/>
        <v>7.0875000000000007E-2</v>
      </c>
      <c r="K912" s="401">
        <f t="shared" si="41"/>
        <v>-6.148725E-2</v>
      </c>
    </row>
    <row r="913" spans="1:11">
      <c r="A913" s="69">
        <v>37226</v>
      </c>
      <c r="B913" s="420">
        <v>8.8000000000000005E-3</v>
      </c>
      <c r="C913" s="401">
        <v>2.6000000000000002E-2</v>
      </c>
      <c r="D913" s="401">
        <v>4.5999999999999999E-3</v>
      </c>
      <c r="E913" s="401">
        <v>5.6333333333333339E-3</v>
      </c>
      <c r="F913" s="65">
        <v>5.9916666666666677E-3</v>
      </c>
      <c r="G913" s="65">
        <v>5.8125000000000008E-3</v>
      </c>
      <c r="H913" s="401">
        <v>6.5259166666666668E-3</v>
      </c>
      <c r="I913" s="401">
        <f t="shared" si="42"/>
        <v>4.2000000000000006E-3</v>
      </c>
      <c r="J913" s="401">
        <f t="shared" si="40"/>
        <v>2.9874999999999997E-3</v>
      </c>
      <c r="K913" s="401">
        <f t="shared" si="41"/>
        <v>1.9474083333333336E-2</v>
      </c>
    </row>
    <row r="914" spans="1:11">
      <c r="A914" s="69">
        <v>37257</v>
      </c>
      <c r="B914" s="420">
        <v>-1.46E-2</v>
      </c>
      <c r="C914" s="401">
        <v>-5.6499999999999995E-2</v>
      </c>
      <c r="D914" s="401">
        <v>4.7999999999999996E-3</v>
      </c>
      <c r="E914" s="401">
        <v>5.4583333333333324E-3</v>
      </c>
      <c r="F914" s="65">
        <v>5.8583333333333334E-3</v>
      </c>
      <c r="G914" s="65">
        <v>5.6583333333333329E-3</v>
      </c>
      <c r="H914" s="401">
        <v>6.3869166666666666E-3</v>
      </c>
      <c r="I914" s="401">
        <f t="shared" si="42"/>
        <v>-1.9400000000000001E-2</v>
      </c>
      <c r="J914" s="401">
        <f t="shared" si="40"/>
        <v>-2.0258333333333333E-2</v>
      </c>
      <c r="K914" s="401">
        <f t="shared" si="41"/>
        <v>-6.2886916666666667E-2</v>
      </c>
    </row>
    <row r="915" spans="1:11">
      <c r="A915" s="69">
        <v>37288</v>
      </c>
      <c r="B915" s="420">
        <v>-1.9300000000000001E-2</v>
      </c>
      <c r="C915" s="401">
        <v>-2.35E-2</v>
      </c>
      <c r="D915" s="401">
        <v>4.3E-3</v>
      </c>
      <c r="E915" s="401">
        <v>5.4250000000000001E-3</v>
      </c>
      <c r="F915" s="65">
        <v>5.7916666666666672E-3</v>
      </c>
      <c r="G915" s="65">
        <v>5.6083333333333332E-3</v>
      </c>
      <c r="H915" s="401">
        <v>6.2833333333333326E-3</v>
      </c>
      <c r="I915" s="401">
        <f t="shared" si="42"/>
        <v>-2.3600000000000003E-2</v>
      </c>
      <c r="J915" s="401">
        <f t="shared" si="40"/>
        <v>-2.4908333333333334E-2</v>
      </c>
      <c r="K915" s="401">
        <f t="shared" si="41"/>
        <v>-2.9783333333333332E-2</v>
      </c>
    </row>
    <row r="916" spans="1:11">
      <c r="A916" s="69">
        <v>37316</v>
      </c>
      <c r="B916" s="420">
        <v>3.7600000000000001E-2</v>
      </c>
      <c r="C916" s="401">
        <v>0.12229999999999999</v>
      </c>
      <c r="D916" s="401">
        <v>4.3E-3</v>
      </c>
      <c r="E916" s="401">
        <v>5.6750000000000004E-3</v>
      </c>
      <c r="F916" s="65">
        <v>6.0166666666666667E-3</v>
      </c>
      <c r="G916" s="65">
        <v>5.8458333333333331E-3</v>
      </c>
      <c r="H916" s="401">
        <v>6.4529166666666667E-3</v>
      </c>
      <c r="I916" s="401">
        <f t="shared" si="42"/>
        <v>3.3300000000000003E-2</v>
      </c>
      <c r="J916" s="401">
        <f t="shared" si="40"/>
        <v>3.1754166666666667E-2</v>
      </c>
      <c r="K916" s="401">
        <f t="shared" si="41"/>
        <v>0.11584708333333332</v>
      </c>
    </row>
    <row r="917" spans="1:11">
      <c r="A917" s="69">
        <v>37347</v>
      </c>
      <c r="B917" s="420">
        <v>-6.0600000000000001E-2</v>
      </c>
      <c r="C917" s="401">
        <v>-1.7100000000000001E-2</v>
      </c>
      <c r="D917" s="401">
        <v>5.4000000000000003E-3</v>
      </c>
      <c r="E917" s="401">
        <v>5.6333333333333339E-3</v>
      </c>
      <c r="F917" s="65">
        <v>5.966666666666667E-3</v>
      </c>
      <c r="G917" s="65">
        <v>5.8000000000000005E-3</v>
      </c>
      <c r="H917" s="401">
        <v>6.3159166666666667E-3</v>
      </c>
      <c r="I917" s="401">
        <f t="shared" si="42"/>
        <v>-6.6000000000000003E-2</v>
      </c>
      <c r="J917" s="401">
        <f t="shared" si="40"/>
        <v>-6.6400000000000001E-2</v>
      </c>
      <c r="K917" s="401">
        <f t="shared" si="41"/>
        <v>-2.3415916666666668E-2</v>
      </c>
    </row>
    <row r="918" spans="1:11">
      <c r="A918" s="69">
        <v>37377</v>
      </c>
      <c r="B918" s="420">
        <v>-7.4000000000000003E-3</v>
      </c>
      <c r="C918" s="401">
        <v>-9.0200000000000002E-2</v>
      </c>
      <c r="D918" s="401">
        <v>4.8999999999999998E-3</v>
      </c>
      <c r="E918" s="401">
        <v>5.6249999999999998E-3</v>
      </c>
      <c r="F918" s="65">
        <v>6.0000000000000001E-3</v>
      </c>
      <c r="G918" s="65">
        <v>5.8125000000000008E-3</v>
      </c>
      <c r="H918" s="401">
        <v>6.2723333333333329E-3</v>
      </c>
      <c r="I918" s="401">
        <f t="shared" si="42"/>
        <v>-1.23E-2</v>
      </c>
      <c r="J918" s="401">
        <f t="shared" si="40"/>
        <v>-1.3212500000000002E-2</v>
      </c>
      <c r="K918" s="401">
        <f t="shared" si="41"/>
        <v>-9.647233333333334E-2</v>
      </c>
    </row>
    <row r="919" spans="1:11">
      <c r="A919" s="69">
        <v>37408</v>
      </c>
      <c r="B919" s="420">
        <v>-7.1199999999999999E-2</v>
      </c>
      <c r="C919" s="401">
        <v>-7.1000000000000008E-2</v>
      </c>
      <c r="D919" s="401">
        <v>4.4000000000000003E-3</v>
      </c>
      <c r="E919" s="401">
        <v>5.5333333333333337E-3</v>
      </c>
      <c r="F919" s="65">
        <v>5.8999999999999999E-3</v>
      </c>
      <c r="G919" s="65">
        <v>5.7166666666666668E-3</v>
      </c>
      <c r="H919" s="401">
        <v>6.1804166666666674E-3</v>
      </c>
      <c r="I919" s="401">
        <f t="shared" si="42"/>
        <v>-7.5600000000000001E-2</v>
      </c>
      <c r="J919" s="401">
        <f t="shared" si="40"/>
        <v>-7.6916666666666661E-2</v>
      </c>
      <c r="K919" s="401">
        <f t="shared" si="41"/>
        <v>-7.7180416666666668E-2</v>
      </c>
    </row>
    <row r="920" spans="1:11">
      <c r="A920" s="69">
        <v>37438</v>
      </c>
      <c r="B920" s="420">
        <v>-7.8E-2</v>
      </c>
      <c r="C920" s="401">
        <v>-0.13799999999999998</v>
      </c>
      <c r="D920" s="401">
        <v>5.1000000000000004E-3</v>
      </c>
      <c r="E920" s="401">
        <v>5.4416666666666667E-3</v>
      </c>
      <c r="F920" s="65">
        <v>5.816666666666667E-3</v>
      </c>
      <c r="G920" s="65">
        <v>5.6291666666666677E-3</v>
      </c>
      <c r="H920" s="401">
        <v>6.1008333333333331E-3</v>
      </c>
      <c r="I920" s="401">
        <f t="shared" si="42"/>
        <v>-8.3100000000000007E-2</v>
      </c>
      <c r="J920" s="401">
        <f t="shared" si="40"/>
        <v>-8.3629166666666671E-2</v>
      </c>
      <c r="K920" s="401">
        <f t="shared" si="41"/>
        <v>-0.14410083333333332</v>
      </c>
    </row>
    <row r="921" spans="1:11">
      <c r="A921" s="69">
        <v>37469</v>
      </c>
      <c r="B921" s="420">
        <v>6.6E-3</v>
      </c>
      <c r="C921" s="401">
        <v>3.5000000000000003E-2</v>
      </c>
      <c r="D921" s="401">
        <v>4.4000000000000003E-3</v>
      </c>
      <c r="E921" s="401">
        <v>5.3083333333333342E-3</v>
      </c>
      <c r="F921" s="65">
        <v>5.6999999999999993E-3</v>
      </c>
      <c r="G921" s="65">
        <v>5.5041666666666668E-3</v>
      </c>
      <c r="H921" s="401">
        <v>5.9787500000000006E-3</v>
      </c>
      <c r="I921" s="401">
        <f t="shared" si="42"/>
        <v>2.1999999999999997E-3</v>
      </c>
      <c r="J921" s="401">
        <f t="shared" si="40"/>
        <v>1.0958333333333332E-3</v>
      </c>
      <c r="K921" s="401">
        <f t="shared" si="41"/>
        <v>2.9021250000000002E-2</v>
      </c>
    </row>
    <row r="922" spans="1:11">
      <c r="A922" s="69">
        <v>37500</v>
      </c>
      <c r="B922" s="420">
        <v>-0.1087</v>
      </c>
      <c r="C922" s="401">
        <v>-0.12830000000000003</v>
      </c>
      <c r="D922" s="401">
        <v>4.1999999999999997E-3</v>
      </c>
      <c r="E922" s="401">
        <v>5.1250000000000011E-3</v>
      </c>
      <c r="F922" s="65">
        <v>5.5249999999999995E-3</v>
      </c>
      <c r="G922" s="65">
        <v>5.3249999999999999E-3</v>
      </c>
      <c r="H922" s="401">
        <v>5.9062500000000009E-3</v>
      </c>
      <c r="I922" s="401">
        <f t="shared" si="42"/>
        <v>-0.1129</v>
      </c>
      <c r="J922" s="401">
        <f t="shared" ref="J922:J985" si="43">B922-G922</f>
        <v>-0.114025</v>
      </c>
      <c r="K922" s="401">
        <f t="shared" ref="K922:K985" si="44">$C922-H922</f>
        <v>-0.13420625000000003</v>
      </c>
    </row>
    <row r="923" spans="1:11">
      <c r="A923" s="69">
        <v>37530</v>
      </c>
      <c r="B923" s="420">
        <v>8.7999999999999995E-2</v>
      </c>
      <c r="C923" s="401">
        <v>-1.7299999999999999E-2</v>
      </c>
      <c r="D923" s="401">
        <v>4.0000000000000001E-3</v>
      </c>
      <c r="E923" s="401">
        <v>5.2749999999999993E-3</v>
      </c>
      <c r="F923" s="65">
        <v>5.6166666666666665E-3</v>
      </c>
      <c r="G923" s="65">
        <v>5.4458333333333329E-3</v>
      </c>
      <c r="H923" s="401">
        <v>6.0162499999999999E-3</v>
      </c>
      <c r="I923" s="401">
        <f t="shared" si="42"/>
        <v>8.3999999999999991E-2</v>
      </c>
      <c r="J923" s="401">
        <f t="shared" si="43"/>
        <v>8.2554166666666665E-2</v>
      </c>
      <c r="K923" s="401">
        <f t="shared" si="44"/>
        <v>-2.331625E-2</v>
      </c>
    </row>
    <row r="924" spans="1:11">
      <c r="A924" s="69">
        <v>37561</v>
      </c>
      <c r="B924" s="420">
        <v>5.8900000000000001E-2</v>
      </c>
      <c r="C924" s="401">
        <v>2.4900000000000002E-2</v>
      </c>
      <c r="D924" s="401">
        <v>4.0000000000000001E-3</v>
      </c>
      <c r="E924" s="401">
        <v>5.2583333333333327E-3</v>
      </c>
      <c r="F924" s="65">
        <v>5.5916666666666667E-3</v>
      </c>
      <c r="G924" s="65">
        <v>5.4250000000000001E-3</v>
      </c>
      <c r="H924" s="401">
        <v>5.9523333333333338E-3</v>
      </c>
      <c r="I924" s="401">
        <f t="shared" si="42"/>
        <v>5.4900000000000004E-2</v>
      </c>
      <c r="J924" s="401">
        <f t="shared" si="43"/>
        <v>5.3475000000000002E-2</v>
      </c>
      <c r="K924" s="401">
        <f t="shared" si="44"/>
        <v>1.8947666666666668E-2</v>
      </c>
    </row>
    <row r="925" spans="1:11">
      <c r="A925" s="69">
        <v>37591</v>
      </c>
      <c r="B925" s="420">
        <v>-5.8700000000000002E-2</v>
      </c>
      <c r="C925" s="401">
        <v>4.1599999999999998E-2</v>
      </c>
      <c r="D925" s="401">
        <v>4.4999999999999997E-3</v>
      </c>
      <c r="E925" s="401">
        <v>5.1749999999999999E-3</v>
      </c>
      <c r="F925" s="65">
        <v>5.5249999999999995E-3</v>
      </c>
      <c r="G925" s="65">
        <v>5.3499999999999989E-3</v>
      </c>
      <c r="H925" s="401">
        <v>5.896416666666667E-3</v>
      </c>
      <c r="I925" s="401">
        <f t="shared" si="42"/>
        <v>-6.3200000000000006E-2</v>
      </c>
      <c r="J925" s="401">
        <f t="shared" si="43"/>
        <v>-6.4049999999999996E-2</v>
      </c>
      <c r="K925" s="401">
        <f t="shared" si="44"/>
        <v>3.570358333333333E-2</v>
      </c>
    </row>
    <row r="926" spans="1:11">
      <c r="A926" s="69">
        <v>37622</v>
      </c>
      <c r="B926" s="420">
        <v>-2.6200000000000001E-2</v>
      </c>
      <c r="C926" s="401">
        <v>-2.9200000000000004E-2</v>
      </c>
      <c r="D926" s="401">
        <v>4.1000000000000003E-3</v>
      </c>
      <c r="E926" s="401">
        <v>5.1416666666666668E-3</v>
      </c>
      <c r="F926" s="65">
        <v>5.4916666666666673E-3</v>
      </c>
      <c r="G926" s="65">
        <v>5.3166666666666675E-3</v>
      </c>
      <c r="H926" s="401">
        <v>5.886916666666667E-3</v>
      </c>
      <c r="I926" s="401">
        <f t="shared" si="42"/>
        <v>-3.0300000000000001E-2</v>
      </c>
      <c r="J926" s="401">
        <f t="shared" si="43"/>
        <v>-3.1516666666666665E-2</v>
      </c>
      <c r="K926" s="401">
        <f t="shared" si="44"/>
        <v>-3.5086916666666669E-2</v>
      </c>
    </row>
    <row r="927" spans="1:11">
      <c r="A927" s="69">
        <v>37653</v>
      </c>
      <c r="B927" s="420">
        <v>-1.4999999999999999E-2</v>
      </c>
      <c r="C927" s="401">
        <v>-4.8999999999999995E-2</v>
      </c>
      <c r="D927" s="401">
        <v>3.8E-3</v>
      </c>
      <c r="E927" s="401">
        <v>4.9583333333333337E-3</v>
      </c>
      <c r="F927" s="65">
        <v>5.2833333333333335E-3</v>
      </c>
      <c r="G927" s="65">
        <v>5.1208333333333331E-3</v>
      </c>
      <c r="H927" s="401">
        <v>5.7775833333333325E-3</v>
      </c>
      <c r="I927" s="401">
        <f t="shared" si="42"/>
        <v>-1.8800000000000001E-2</v>
      </c>
      <c r="J927" s="401">
        <f t="shared" si="43"/>
        <v>-2.0120833333333331E-2</v>
      </c>
      <c r="K927" s="401">
        <f t="shared" si="44"/>
        <v>-5.4777583333333324E-2</v>
      </c>
    </row>
    <row r="928" spans="1:11">
      <c r="A928" s="69">
        <v>37681</v>
      </c>
      <c r="B928" s="420">
        <v>9.7000000000000003E-3</v>
      </c>
      <c r="C928" s="401">
        <v>5.050000000000001E-2</v>
      </c>
      <c r="D928" s="401">
        <v>4.0000000000000001E-3</v>
      </c>
      <c r="E928" s="401">
        <v>4.9083333333333331E-3</v>
      </c>
      <c r="F928" s="65">
        <v>5.2333333333333329E-3</v>
      </c>
      <c r="G928" s="65">
        <v>5.0708333333333334E-3</v>
      </c>
      <c r="H928" s="401">
        <v>5.6626666666666665E-3</v>
      </c>
      <c r="I928" s="401">
        <f t="shared" si="42"/>
        <v>5.7000000000000002E-3</v>
      </c>
      <c r="J928" s="401">
        <f t="shared" si="43"/>
        <v>4.6291666666666668E-3</v>
      </c>
      <c r="K928" s="401">
        <f t="shared" si="44"/>
        <v>4.483733333333334E-2</v>
      </c>
    </row>
    <row r="929" spans="1:11">
      <c r="A929" s="69">
        <v>37712</v>
      </c>
      <c r="B929" s="420">
        <v>8.2400000000000001E-2</v>
      </c>
      <c r="C929" s="401">
        <v>8.8500000000000009E-2</v>
      </c>
      <c r="D929" s="401">
        <v>4.0000000000000001E-3</v>
      </c>
      <c r="E929" s="401">
        <v>4.783333333333333E-3</v>
      </c>
      <c r="F929" s="65">
        <v>5.1833333333333332E-3</v>
      </c>
      <c r="G929" s="65">
        <v>4.9833333333333327E-3</v>
      </c>
      <c r="H929" s="401">
        <v>5.5400833333333335E-3</v>
      </c>
      <c r="I929" s="401">
        <f t="shared" si="42"/>
        <v>7.8399999999999997E-2</v>
      </c>
      <c r="J929" s="401">
        <f t="shared" si="43"/>
        <v>7.7416666666666661E-2</v>
      </c>
      <c r="K929" s="401">
        <f t="shared" si="44"/>
        <v>8.2959916666666675E-2</v>
      </c>
    </row>
    <row r="930" spans="1:11">
      <c r="A930" s="69">
        <v>37742</v>
      </c>
      <c r="B930" s="420">
        <v>5.2699999999999997E-2</v>
      </c>
      <c r="C930" s="401">
        <v>0.1021</v>
      </c>
      <c r="D930" s="401">
        <v>3.8999999999999994E-3</v>
      </c>
      <c r="E930" s="401">
        <v>4.3499999999999997E-3</v>
      </c>
      <c r="F930" s="65">
        <v>4.875E-3</v>
      </c>
      <c r="G930" s="65">
        <v>4.6125000000000003E-3</v>
      </c>
      <c r="H930" s="401">
        <v>5.3103333333333336E-3</v>
      </c>
      <c r="I930" s="401">
        <f t="shared" si="42"/>
        <v>4.8799999999999996E-2</v>
      </c>
      <c r="J930" s="401">
        <f t="shared" si="43"/>
        <v>4.8087499999999998E-2</v>
      </c>
      <c r="K930" s="401">
        <f t="shared" si="44"/>
        <v>9.6789666666666663E-2</v>
      </c>
    </row>
    <row r="931" spans="1:11">
      <c r="A931" s="69">
        <v>37773</v>
      </c>
      <c r="B931" s="420">
        <v>1.2800000000000001E-2</v>
      </c>
      <c r="C931" s="401">
        <v>1.1900000000000001E-2</v>
      </c>
      <c r="D931" s="401">
        <v>3.5999999999999999E-3</v>
      </c>
      <c r="E931" s="401">
        <v>4.1416666666666659E-3</v>
      </c>
      <c r="F931" s="65">
        <v>4.7666666666666664E-3</v>
      </c>
      <c r="G931" s="65">
        <v>4.4541666666666662E-3</v>
      </c>
      <c r="H931" s="401">
        <v>5.1729999999999996E-3</v>
      </c>
      <c r="I931" s="401">
        <f t="shared" si="42"/>
        <v>9.1999999999999998E-3</v>
      </c>
      <c r="J931" s="401">
        <f t="shared" si="43"/>
        <v>8.3458333333333336E-3</v>
      </c>
      <c r="K931" s="401">
        <f t="shared" si="44"/>
        <v>6.7270000000000012E-3</v>
      </c>
    </row>
    <row r="932" spans="1:11">
      <c r="A932" s="69">
        <v>37803</v>
      </c>
      <c r="B932" s="420">
        <v>1.7600000000000001E-2</v>
      </c>
      <c r="C932" s="401">
        <v>-6.5000000000000002E-2</v>
      </c>
      <c r="D932" s="401">
        <v>3.8E-3</v>
      </c>
      <c r="E932" s="401">
        <v>4.5750000000000001E-3</v>
      </c>
      <c r="F932" s="65">
        <v>5.058333333333334E-3</v>
      </c>
      <c r="G932" s="65">
        <v>4.816666666666667E-3</v>
      </c>
      <c r="H932" s="401">
        <v>5.4568333333333326E-3</v>
      </c>
      <c r="I932" s="401">
        <f t="shared" si="42"/>
        <v>1.3800000000000002E-2</v>
      </c>
      <c r="J932" s="401">
        <f t="shared" si="43"/>
        <v>1.2783333333333334E-2</v>
      </c>
      <c r="K932" s="401">
        <f t="shared" si="44"/>
        <v>-7.045683333333333E-2</v>
      </c>
    </row>
    <row r="933" spans="1:11">
      <c r="A933" s="69">
        <v>37834</v>
      </c>
      <c r="B933" s="420">
        <v>1.95E-2</v>
      </c>
      <c r="C933" s="401">
        <v>1.7499999999999998E-2</v>
      </c>
      <c r="D933" s="401">
        <v>4.1999999999999997E-3</v>
      </c>
      <c r="E933" s="401">
        <v>4.8916666666666666E-3</v>
      </c>
      <c r="F933" s="65">
        <v>5.2583333333333327E-3</v>
      </c>
      <c r="G933" s="65">
        <v>5.0749999999999997E-3</v>
      </c>
      <c r="H933" s="401">
        <v>5.6591666666666674E-3</v>
      </c>
      <c r="I933" s="401">
        <f t="shared" si="42"/>
        <v>1.5300000000000001E-2</v>
      </c>
      <c r="J933" s="401">
        <f t="shared" si="43"/>
        <v>1.4425E-2</v>
      </c>
      <c r="K933" s="401">
        <f t="shared" si="44"/>
        <v>1.1840833333333332E-2</v>
      </c>
    </row>
    <row r="934" spans="1:11">
      <c r="A934" s="69">
        <v>37865</v>
      </c>
      <c r="B934" s="420">
        <v>-1.06E-2</v>
      </c>
      <c r="C934" s="401">
        <v>4.5699999999999991E-2</v>
      </c>
      <c r="D934" s="401">
        <v>4.5999999999999999E-3</v>
      </c>
      <c r="E934" s="401">
        <v>4.7666666666666664E-3</v>
      </c>
      <c r="F934" s="65">
        <v>5.1083333333333336E-3</v>
      </c>
      <c r="G934" s="65">
        <v>4.9375E-3</v>
      </c>
      <c r="H934" s="401">
        <v>5.4869166666666669E-3</v>
      </c>
      <c r="I934" s="401">
        <f t="shared" si="42"/>
        <v>-1.52E-2</v>
      </c>
      <c r="J934" s="401">
        <f t="shared" si="43"/>
        <v>-1.5537499999999999E-2</v>
      </c>
      <c r="K934" s="401">
        <f t="shared" si="44"/>
        <v>4.0213083333333323E-2</v>
      </c>
    </row>
    <row r="935" spans="1:11">
      <c r="A935" s="69">
        <v>37895</v>
      </c>
      <c r="B935" s="420">
        <v>5.6599999999999998E-2</v>
      </c>
      <c r="C935" s="401">
        <v>1.1199999999999998E-2</v>
      </c>
      <c r="D935" s="401">
        <v>4.1000000000000003E-3</v>
      </c>
      <c r="E935" s="401">
        <v>4.7500000000000007E-3</v>
      </c>
      <c r="F935" s="65">
        <v>5.0916666666666662E-3</v>
      </c>
      <c r="G935" s="65">
        <v>4.9208333333333335E-3</v>
      </c>
      <c r="H935" s="401">
        <v>5.3500000000000006E-3</v>
      </c>
      <c r="I935" s="401">
        <f t="shared" si="42"/>
        <v>5.2499999999999998E-2</v>
      </c>
      <c r="J935" s="401">
        <f t="shared" si="43"/>
        <v>5.1679166666666665E-2</v>
      </c>
      <c r="K935" s="401">
        <f t="shared" si="44"/>
        <v>5.8499999999999976E-3</v>
      </c>
    </row>
    <row r="936" spans="1:11">
      <c r="A936" s="69">
        <v>37926</v>
      </c>
      <c r="B936" s="420">
        <v>8.8000000000000005E-3</v>
      </c>
      <c r="C936" s="401">
        <v>-5.0000000000000001E-4</v>
      </c>
      <c r="D936" s="401">
        <v>3.8999999999999994E-3</v>
      </c>
      <c r="E936" s="401">
        <v>4.7083333333333335E-3</v>
      </c>
      <c r="F936" s="65">
        <v>5.0666666666666672E-3</v>
      </c>
      <c r="G936" s="65">
        <v>4.8875000000000004E-3</v>
      </c>
      <c r="H936" s="401">
        <v>5.3093333333333334E-3</v>
      </c>
      <c r="I936" s="401">
        <f t="shared" si="42"/>
        <v>4.9000000000000016E-3</v>
      </c>
      <c r="J936" s="401">
        <f t="shared" si="43"/>
        <v>3.9125000000000002E-3</v>
      </c>
      <c r="K936" s="401">
        <f t="shared" si="44"/>
        <v>-5.809333333333333E-3</v>
      </c>
    </row>
    <row r="937" spans="1:11">
      <c r="A937" s="69">
        <v>37956</v>
      </c>
      <c r="B937" s="420">
        <v>5.2400000000000002E-2</v>
      </c>
      <c r="C937" s="401">
        <v>6.7499999999999991E-2</v>
      </c>
      <c r="D937" s="401">
        <v>4.7000000000000002E-3</v>
      </c>
      <c r="E937" s="401">
        <v>4.7083333333333335E-3</v>
      </c>
      <c r="F937" s="65">
        <v>5.0166666666666658E-3</v>
      </c>
      <c r="G937" s="65">
        <v>4.8624999999999996E-3</v>
      </c>
      <c r="H937" s="401">
        <v>5.2325000000000002E-3</v>
      </c>
      <c r="I937" s="401">
        <f t="shared" si="42"/>
        <v>4.7699999999999999E-2</v>
      </c>
      <c r="J937" s="401">
        <f t="shared" si="43"/>
        <v>4.7537500000000003E-2</v>
      </c>
      <c r="K937" s="401">
        <f t="shared" si="44"/>
        <v>6.226749999999999E-2</v>
      </c>
    </row>
    <row r="938" spans="1:11">
      <c r="A938" s="69">
        <v>37987</v>
      </c>
      <c r="B938" s="420">
        <v>1.84E-2</v>
      </c>
      <c r="C938" s="401">
        <v>2.1599999999999998E-2</v>
      </c>
      <c r="D938" s="401">
        <v>4.1999999999999997E-3</v>
      </c>
      <c r="E938" s="401">
        <v>4.6166666666666665E-3</v>
      </c>
      <c r="F938" s="65">
        <v>4.9249999999999997E-3</v>
      </c>
      <c r="G938" s="65">
        <v>4.7708333333333327E-3</v>
      </c>
      <c r="H938" s="401">
        <v>5.1280833333333335E-3</v>
      </c>
      <c r="I938" s="401">
        <f t="shared" si="42"/>
        <v>1.4200000000000001E-2</v>
      </c>
      <c r="J938" s="401">
        <f t="shared" si="43"/>
        <v>1.3629166666666668E-2</v>
      </c>
      <c r="K938" s="401">
        <f t="shared" si="44"/>
        <v>1.6471916666666662E-2</v>
      </c>
    </row>
    <row r="939" spans="1:11">
      <c r="A939" s="69">
        <v>38018</v>
      </c>
      <c r="B939" s="420">
        <v>1.3899999999999999E-2</v>
      </c>
      <c r="C939" s="401">
        <v>1.8100000000000002E-2</v>
      </c>
      <c r="D939" s="401">
        <v>3.8E-3</v>
      </c>
      <c r="E939" s="401">
        <v>4.5833333333333334E-3</v>
      </c>
      <c r="F939" s="65">
        <v>4.8916666666666666E-3</v>
      </c>
      <c r="G939" s="65">
        <v>4.7375000000000004E-3</v>
      </c>
      <c r="H939" s="401">
        <v>5.1250000000000011E-3</v>
      </c>
      <c r="I939" s="401">
        <f t="shared" si="42"/>
        <v>1.01E-2</v>
      </c>
      <c r="J939" s="401">
        <f t="shared" si="43"/>
        <v>9.1624999999999988E-3</v>
      </c>
      <c r="K939" s="401">
        <f t="shared" si="44"/>
        <v>1.2975E-2</v>
      </c>
    </row>
    <row r="940" spans="1:11">
      <c r="A940" s="69">
        <v>38047</v>
      </c>
      <c r="B940" s="420">
        <v>-1.5100000000000001E-2</v>
      </c>
      <c r="C940" s="401">
        <v>1.04E-2</v>
      </c>
      <c r="D940" s="401">
        <v>4.3E-3</v>
      </c>
      <c r="E940" s="401">
        <v>4.4416666666666667E-3</v>
      </c>
      <c r="F940" s="65">
        <v>4.7500000000000007E-3</v>
      </c>
      <c r="G940" s="65">
        <v>4.5958333333333337E-3</v>
      </c>
      <c r="H940" s="401">
        <v>4.9753333333333333E-3</v>
      </c>
      <c r="I940" s="401">
        <f t="shared" si="42"/>
        <v>-1.9400000000000001E-2</v>
      </c>
      <c r="J940" s="401">
        <f t="shared" si="43"/>
        <v>-1.9695833333333336E-2</v>
      </c>
      <c r="K940" s="401">
        <f t="shared" si="44"/>
        <v>5.4246666666666662E-3</v>
      </c>
    </row>
    <row r="941" spans="1:11">
      <c r="A941" s="69">
        <v>38078</v>
      </c>
      <c r="B941" s="420">
        <v>-1.5699999999999999E-2</v>
      </c>
      <c r="C941" s="401">
        <v>-3.6199999999999996E-2</v>
      </c>
      <c r="D941" s="401">
        <v>3.8999999999999994E-3</v>
      </c>
      <c r="E941" s="401">
        <v>4.7750000000000006E-3</v>
      </c>
      <c r="F941" s="65">
        <v>5.0833333333333329E-3</v>
      </c>
      <c r="G941" s="65">
        <v>4.9291666666666668E-3</v>
      </c>
      <c r="H941" s="401">
        <v>5.2710000000000005E-3</v>
      </c>
      <c r="I941" s="401">
        <f t="shared" si="42"/>
        <v>-1.9599999999999999E-2</v>
      </c>
      <c r="J941" s="401">
        <f t="shared" si="43"/>
        <v>-2.0629166666666664E-2</v>
      </c>
      <c r="K941" s="401">
        <f t="shared" si="44"/>
        <v>-4.1470999999999994E-2</v>
      </c>
    </row>
    <row r="942" spans="1:11">
      <c r="A942" s="69">
        <v>38108</v>
      </c>
      <c r="B942" s="420">
        <v>1.37E-2</v>
      </c>
      <c r="C942" s="401">
        <v>7.9000000000000008E-3</v>
      </c>
      <c r="D942" s="401">
        <v>4.0000000000000001E-3</v>
      </c>
      <c r="E942" s="401">
        <v>5.0333333333333332E-3</v>
      </c>
      <c r="F942" s="65">
        <v>5.3333333333333332E-3</v>
      </c>
      <c r="G942" s="65">
        <v>5.1833333333333332E-3</v>
      </c>
      <c r="H942" s="401">
        <v>5.5170833333333339E-3</v>
      </c>
      <c r="I942" s="401">
        <f t="shared" si="42"/>
        <v>9.7000000000000003E-3</v>
      </c>
      <c r="J942" s="401">
        <f t="shared" si="43"/>
        <v>8.5166666666666672E-3</v>
      </c>
      <c r="K942" s="401">
        <f t="shared" si="44"/>
        <v>2.3829166666666669E-3</v>
      </c>
    </row>
    <row r="943" spans="1:11">
      <c r="A943" s="69">
        <v>38139</v>
      </c>
      <c r="B943" s="420">
        <v>1.9400000000000001E-2</v>
      </c>
      <c r="C943" s="401">
        <v>1.55E-2</v>
      </c>
      <c r="D943" s="401">
        <v>4.7999999999999996E-3</v>
      </c>
      <c r="E943" s="401">
        <v>5.0083333333333334E-3</v>
      </c>
      <c r="F943" s="65">
        <v>5.1749999999999999E-3</v>
      </c>
      <c r="G943" s="65">
        <v>5.0916666666666662E-3</v>
      </c>
      <c r="H943" s="401">
        <v>5.3876666666666673E-3</v>
      </c>
      <c r="I943" s="401">
        <f t="shared" si="42"/>
        <v>1.4600000000000002E-2</v>
      </c>
      <c r="J943" s="401">
        <f t="shared" si="43"/>
        <v>1.4308333333333334E-2</v>
      </c>
      <c r="K943" s="401">
        <f t="shared" si="44"/>
        <v>1.0112333333333333E-2</v>
      </c>
    </row>
    <row r="944" spans="1:11">
      <c r="A944" s="69">
        <v>38169</v>
      </c>
      <c r="B944" s="420">
        <v>-3.3099999999999997E-2</v>
      </c>
      <c r="C944" s="401">
        <v>1.7299999999999999E-2</v>
      </c>
      <c r="D944" s="401">
        <v>4.3E-3</v>
      </c>
      <c r="E944" s="401">
        <v>4.8500000000000001E-3</v>
      </c>
      <c r="F944" s="65">
        <v>5.0166666666666658E-3</v>
      </c>
      <c r="G944" s="65">
        <v>4.933333333333333E-3</v>
      </c>
      <c r="H944" s="401">
        <v>5.2270000000000007E-3</v>
      </c>
      <c r="I944" s="401">
        <f t="shared" si="42"/>
        <v>-3.7399999999999996E-2</v>
      </c>
      <c r="J944" s="401">
        <f t="shared" si="43"/>
        <v>-3.8033333333333329E-2</v>
      </c>
      <c r="K944" s="401">
        <f t="shared" si="44"/>
        <v>1.2072999999999999E-2</v>
      </c>
    </row>
    <row r="945" spans="1:11">
      <c r="A945" s="69">
        <v>38200</v>
      </c>
      <c r="B945" s="420">
        <v>4.0000000000000001E-3</v>
      </c>
      <c r="C945" s="401">
        <v>3.9300000000000002E-2</v>
      </c>
      <c r="D945" s="401">
        <v>4.4999999999999997E-3</v>
      </c>
      <c r="E945" s="401">
        <v>4.7083333333333335E-3</v>
      </c>
      <c r="F945" s="65">
        <v>4.8916666666666666E-3</v>
      </c>
      <c r="G945" s="65">
        <v>4.8000000000000004E-3</v>
      </c>
      <c r="H945" s="401">
        <v>5.1234999999999996E-3</v>
      </c>
      <c r="I945" s="401">
        <f t="shared" si="42"/>
        <v>-4.9999999999999958E-4</v>
      </c>
      <c r="J945" s="401">
        <f t="shared" si="43"/>
        <v>-8.0000000000000036E-4</v>
      </c>
      <c r="K945" s="401">
        <f t="shared" si="44"/>
        <v>3.4176499999999999E-2</v>
      </c>
    </row>
    <row r="946" spans="1:11">
      <c r="A946" s="69">
        <v>38231</v>
      </c>
      <c r="B946" s="420">
        <v>1.0800000000000001E-2</v>
      </c>
      <c r="C946" s="401">
        <v>9.1000000000000004E-3</v>
      </c>
      <c r="D946" s="401">
        <v>4.0000000000000001E-3</v>
      </c>
      <c r="E946" s="401">
        <v>4.5500000000000002E-3</v>
      </c>
      <c r="F946" s="65">
        <v>4.7750000000000006E-3</v>
      </c>
      <c r="G946" s="65">
        <v>4.6625000000000008E-3</v>
      </c>
      <c r="H946" s="401">
        <v>4.9853333333333329E-3</v>
      </c>
      <c r="I946" s="401">
        <f t="shared" si="42"/>
        <v>6.8000000000000005E-3</v>
      </c>
      <c r="J946" s="401">
        <f t="shared" si="43"/>
        <v>6.1374999999999997E-3</v>
      </c>
      <c r="K946" s="401">
        <f t="shared" si="44"/>
        <v>4.1146666666666675E-3</v>
      </c>
    </row>
    <row r="947" spans="1:11">
      <c r="A947" s="69">
        <v>38261</v>
      </c>
      <c r="B947" s="420">
        <v>1.5299999999999999E-2</v>
      </c>
      <c r="C947" s="401">
        <v>4.9499999999999995E-2</v>
      </c>
      <c r="D947" s="401">
        <v>3.8E-3</v>
      </c>
      <c r="E947" s="401">
        <v>4.5583333333333335E-3</v>
      </c>
      <c r="F947" s="65">
        <v>4.7416666666666666E-3</v>
      </c>
      <c r="G947" s="65">
        <v>4.6499999999999996E-3</v>
      </c>
      <c r="H947" s="401">
        <v>4.9920833333333327E-3</v>
      </c>
      <c r="I947" s="401">
        <f t="shared" si="42"/>
        <v>1.15E-2</v>
      </c>
      <c r="J947" s="401">
        <f t="shared" si="43"/>
        <v>1.065E-2</v>
      </c>
      <c r="K947" s="401">
        <f t="shared" si="44"/>
        <v>4.4507916666666661E-2</v>
      </c>
    </row>
    <row r="948" spans="1:11">
      <c r="A948" s="69">
        <v>38292</v>
      </c>
      <c r="B948" s="420">
        <v>4.0500000000000001E-2</v>
      </c>
      <c r="C948" s="401">
        <v>4.07E-2</v>
      </c>
      <c r="D948" s="401">
        <v>4.1000000000000003E-3</v>
      </c>
      <c r="E948" s="401">
        <v>4.5999999999999999E-3</v>
      </c>
      <c r="F948" s="65">
        <v>4.7666666666666664E-3</v>
      </c>
      <c r="G948" s="65">
        <v>4.6833333333333328E-3</v>
      </c>
      <c r="H948" s="401">
        <v>4.9627500000000001E-3</v>
      </c>
      <c r="I948" s="401">
        <f t="shared" si="42"/>
        <v>3.6400000000000002E-2</v>
      </c>
      <c r="J948" s="401">
        <f t="shared" si="43"/>
        <v>3.581666666666667E-2</v>
      </c>
      <c r="K948" s="401">
        <f t="shared" si="44"/>
        <v>3.5737249999999998E-2</v>
      </c>
    </row>
    <row r="949" spans="1:11">
      <c r="A949" s="69">
        <v>38322</v>
      </c>
      <c r="B949" s="420">
        <v>3.4000000000000002E-2</v>
      </c>
      <c r="C949" s="401">
        <v>2.6499999999999999E-2</v>
      </c>
      <c r="D949" s="401">
        <v>4.3E-3</v>
      </c>
      <c r="E949" s="401">
        <v>4.5583333333333335E-3</v>
      </c>
      <c r="F949" s="65">
        <v>4.7416666666666666E-3</v>
      </c>
      <c r="G949" s="65">
        <v>4.6499999999999996E-3</v>
      </c>
      <c r="H949" s="401">
        <v>4.938916666666667E-3</v>
      </c>
      <c r="I949" s="401">
        <f t="shared" si="42"/>
        <v>2.9700000000000004E-2</v>
      </c>
      <c r="J949" s="401">
        <f t="shared" si="43"/>
        <v>2.9350000000000001E-2</v>
      </c>
      <c r="K949" s="401">
        <f t="shared" si="44"/>
        <v>2.1561083333333331E-2</v>
      </c>
    </row>
    <row r="950" spans="1:11">
      <c r="A950" s="69">
        <v>38353</v>
      </c>
      <c r="B950" s="420">
        <v>-2.4400000000000002E-2</v>
      </c>
      <c r="C950" s="401">
        <v>2.2099999999999998E-2</v>
      </c>
      <c r="D950" s="401">
        <v>4.1000000000000003E-3</v>
      </c>
      <c r="E950" s="401">
        <v>4.4666666666666674E-3</v>
      </c>
      <c r="F950" s="65">
        <v>4.6500000000000005E-3</v>
      </c>
      <c r="G950" s="65">
        <v>4.5583333333333335E-3</v>
      </c>
      <c r="H950" s="401">
        <v>4.827916666666667E-3</v>
      </c>
      <c r="I950" s="401">
        <f t="shared" si="42"/>
        <v>-2.8500000000000001E-2</v>
      </c>
      <c r="J950" s="401">
        <f t="shared" si="43"/>
        <v>-2.8958333333333336E-2</v>
      </c>
      <c r="K950" s="401">
        <f t="shared" si="44"/>
        <v>1.727208333333333E-2</v>
      </c>
    </row>
    <row r="951" spans="1:11">
      <c r="A951" s="69">
        <v>38384</v>
      </c>
      <c r="B951" s="420">
        <v>2.1000000000000001E-2</v>
      </c>
      <c r="C951" s="401">
        <v>1.9699999999999999E-2</v>
      </c>
      <c r="D951" s="401">
        <v>3.5000000000000005E-3</v>
      </c>
      <c r="E951" s="401">
        <v>4.3333333333333331E-3</v>
      </c>
      <c r="F951" s="65">
        <v>4.5333333333333337E-3</v>
      </c>
      <c r="G951" s="65">
        <v>4.4333333333333334E-3</v>
      </c>
      <c r="H951" s="401">
        <v>4.6785000000000004E-3</v>
      </c>
      <c r="I951" s="401">
        <f t="shared" si="42"/>
        <v>1.7500000000000002E-2</v>
      </c>
      <c r="J951" s="401">
        <f t="shared" si="43"/>
        <v>1.6566666666666667E-2</v>
      </c>
      <c r="K951" s="401">
        <f t="shared" si="44"/>
        <v>1.5021499999999998E-2</v>
      </c>
    </row>
    <row r="952" spans="1:11">
      <c r="A952" s="69">
        <v>38412</v>
      </c>
      <c r="B952" s="420">
        <v>-1.77E-2</v>
      </c>
      <c r="C952" s="401">
        <v>1.0800000000000001E-2</v>
      </c>
      <c r="D952" s="401">
        <v>4.1000000000000003E-3</v>
      </c>
      <c r="E952" s="401">
        <v>4.5000000000000005E-3</v>
      </c>
      <c r="F952" s="65">
        <v>4.6999999999999993E-3</v>
      </c>
      <c r="G952" s="65">
        <v>4.5999999999999999E-3</v>
      </c>
      <c r="H952" s="401">
        <v>4.855333333333333E-3</v>
      </c>
      <c r="I952" s="401">
        <f t="shared" si="42"/>
        <v>-2.18E-2</v>
      </c>
      <c r="J952" s="401">
        <f t="shared" si="43"/>
        <v>-2.23E-2</v>
      </c>
      <c r="K952" s="401">
        <f t="shared" si="44"/>
        <v>5.9446666666666675E-3</v>
      </c>
    </row>
    <row r="953" spans="1:11">
      <c r="A953" s="69">
        <v>38443</v>
      </c>
      <c r="B953" s="420">
        <v>-1.9E-2</v>
      </c>
      <c r="C953" s="401">
        <v>3.2100000000000004E-2</v>
      </c>
      <c r="D953" s="401">
        <v>3.8999999999999994E-3</v>
      </c>
      <c r="E953" s="401">
        <v>4.4416666666666667E-3</v>
      </c>
      <c r="F953" s="65">
        <v>4.5333333333333337E-3</v>
      </c>
      <c r="G953" s="65">
        <v>4.4875000000000002E-3</v>
      </c>
      <c r="H953" s="401">
        <v>4.7079166666666667E-3</v>
      </c>
      <c r="I953" s="401">
        <f t="shared" si="42"/>
        <v>-2.29E-2</v>
      </c>
      <c r="J953" s="401">
        <f t="shared" si="43"/>
        <v>-2.3487500000000001E-2</v>
      </c>
      <c r="K953" s="401">
        <f t="shared" si="44"/>
        <v>2.7392083333333338E-2</v>
      </c>
    </row>
    <row r="954" spans="1:11">
      <c r="A954" s="69">
        <v>38473</v>
      </c>
      <c r="B954" s="420">
        <v>3.1800000000000002E-2</v>
      </c>
      <c r="C954" s="401">
        <v>7.9999999999999993E-4</v>
      </c>
      <c r="D954" s="401">
        <v>4.0000000000000001E-3</v>
      </c>
      <c r="E954" s="401">
        <v>4.2916666666666667E-3</v>
      </c>
      <c r="F954" s="65">
        <v>4.4083333333333335E-3</v>
      </c>
      <c r="G954" s="65">
        <v>4.3500000000000006E-3</v>
      </c>
      <c r="H954" s="401">
        <v>4.6162499999999997E-3</v>
      </c>
      <c r="I954" s="401">
        <f t="shared" si="42"/>
        <v>2.7800000000000002E-2</v>
      </c>
      <c r="J954" s="401">
        <f t="shared" si="43"/>
        <v>2.7450000000000002E-2</v>
      </c>
      <c r="K954" s="401">
        <f t="shared" si="44"/>
        <v>-3.8162499999999998E-3</v>
      </c>
    </row>
    <row r="955" spans="1:11">
      <c r="A955" s="69">
        <v>38504</v>
      </c>
      <c r="B955" s="420">
        <v>1.4E-3</v>
      </c>
      <c r="C955" s="401">
        <v>5.7599999999999998E-2</v>
      </c>
      <c r="D955" s="401">
        <v>3.5999999999999999E-3</v>
      </c>
      <c r="E955" s="401">
        <v>4.1333333333333335E-3</v>
      </c>
      <c r="F955" s="65">
        <v>4.1833333333333332E-3</v>
      </c>
      <c r="G955" s="65">
        <v>4.1583333333333325E-3</v>
      </c>
      <c r="H955" s="401">
        <v>4.5019166666666671E-3</v>
      </c>
      <c r="I955" s="401">
        <f t="shared" si="42"/>
        <v>-2.1999999999999997E-3</v>
      </c>
      <c r="J955" s="401">
        <f t="shared" si="43"/>
        <v>-2.7583333333333323E-3</v>
      </c>
      <c r="K955" s="401">
        <f t="shared" si="44"/>
        <v>5.309808333333333E-2</v>
      </c>
    </row>
    <row r="956" spans="1:11">
      <c r="A956" s="69">
        <v>38534</v>
      </c>
      <c r="B956" s="420">
        <v>3.7199999999999997E-2</v>
      </c>
      <c r="C956" s="401">
        <v>2.3300000000000001E-2</v>
      </c>
      <c r="D956" s="401">
        <v>3.3999999999999998E-3</v>
      </c>
      <c r="E956" s="401">
        <v>4.2166666666666663E-3</v>
      </c>
      <c r="F956" s="65">
        <v>4.2833333333333326E-3</v>
      </c>
      <c r="G956" s="65">
        <v>4.2499999999999994E-3</v>
      </c>
      <c r="H956" s="401">
        <v>4.5829166666666674E-3</v>
      </c>
      <c r="I956" s="401">
        <f t="shared" si="42"/>
        <v>3.3799999999999997E-2</v>
      </c>
      <c r="J956" s="401">
        <f t="shared" si="43"/>
        <v>3.295E-2</v>
      </c>
      <c r="K956" s="401">
        <f t="shared" si="44"/>
        <v>1.8717083333333336E-2</v>
      </c>
    </row>
    <row r="957" spans="1:11">
      <c r="A957" s="69">
        <v>38565</v>
      </c>
      <c r="B957" s="420">
        <v>-9.1000000000000004E-3</v>
      </c>
      <c r="C957" s="401">
        <v>7.3000000000000001E-3</v>
      </c>
      <c r="D957" s="401">
        <v>4.0000000000000001E-3</v>
      </c>
      <c r="E957" s="401">
        <v>4.2416666666666662E-3</v>
      </c>
      <c r="F957" s="65">
        <v>4.3333333333333331E-3</v>
      </c>
      <c r="G957" s="65">
        <v>4.2874999999999996E-3</v>
      </c>
      <c r="H957" s="401">
        <v>4.5909166666666668E-3</v>
      </c>
      <c r="I957" s="401">
        <f t="shared" si="42"/>
        <v>-1.3100000000000001E-2</v>
      </c>
      <c r="J957" s="401">
        <f t="shared" si="43"/>
        <v>-1.33875E-2</v>
      </c>
      <c r="K957" s="401">
        <f t="shared" si="44"/>
        <v>2.7090833333333333E-3</v>
      </c>
    </row>
    <row r="958" spans="1:11">
      <c r="A958" s="69">
        <v>38596</v>
      </c>
      <c r="B958" s="420">
        <v>8.0999999999999996E-3</v>
      </c>
      <c r="C958" s="401">
        <v>4.0199999999999993E-2</v>
      </c>
      <c r="D958" s="401">
        <v>3.5000000000000005E-3</v>
      </c>
      <c r="E958" s="401">
        <v>4.2750000000000002E-3</v>
      </c>
      <c r="F958" s="65">
        <v>4.3666666666666671E-3</v>
      </c>
      <c r="G958" s="65">
        <v>4.3208333333333336E-3</v>
      </c>
      <c r="H958" s="401">
        <v>4.5853333333333328E-3</v>
      </c>
      <c r="I958" s="401">
        <f t="shared" si="42"/>
        <v>4.5999999999999991E-3</v>
      </c>
      <c r="J958" s="401">
        <f t="shared" si="43"/>
        <v>3.7791666666666659E-3</v>
      </c>
      <c r="K958" s="401">
        <f t="shared" si="44"/>
        <v>3.5614666666666663E-2</v>
      </c>
    </row>
    <row r="959" spans="1:11">
      <c r="A959" s="69">
        <v>38626</v>
      </c>
      <c r="B959" s="420">
        <v>-1.67E-2</v>
      </c>
      <c r="C959" s="401">
        <v>-6.1699999999999998E-2</v>
      </c>
      <c r="D959" s="401">
        <v>3.8999999999999994E-3</v>
      </c>
      <c r="E959" s="401">
        <v>4.45E-3</v>
      </c>
      <c r="F959" s="65">
        <v>4.5500000000000002E-3</v>
      </c>
      <c r="G959" s="65">
        <v>4.5000000000000005E-3</v>
      </c>
      <c r="H959" s="401">
        <v>4.8123333333333334E-3</v>
      </c>
      <c r="I959" s="401">
        <f t="shared" si="42"/>
        <v>-2.06E-2</v>
      </c>
      <c r="J959" s="401">
        <f t="shared" si="43"/>
        <v>-2.12E-2</v>
      </c>
      <c r="K959" s="401">
        <f t="shared" si="44"/>
        <v>-6.6512333333333326E-2</v>
      </c>
    </row>
    <row r="960" spans="1:11">
      <c r="A960" s="69">
        <v>38657</v>
      </c>
      <c r="B960" s="420">
        <v>3.78E-2</v>
      </c>
      <c r="C960" s="401">
        <v>-3.8999999999999994E-3</v>
      </c>
      <c r="D960" s="401">
        <v>3.8999999999999994E-3</v>
      </c>
      <c r="E960" s="401">
        <v>4.5208333333333333E-3</v>
      </c>
      <c r="F960" s="65">
        <v>4.6249999999999998E-3</v>
      </c>
      <c r="G960" s="65">
        <v>4.5729166666666661E-3</v>
      </c>
      <c r="H960" s="401">
        <v>4.8986666666666666E-3</v>
      </c>
      <c r="I960" s="401">
        <f t="shared" si="42"/>
        <v>3.39E-2</v>
      </c>
      <c r="J960" s="401">
        <f t="shared" si="43"/>
        <v>3.3227083333333338E-2</v>
      </c>
      <c r="K960" s="401">
        <f t="shared" si="44"/>
        <v>-8.7986666666666664E-3</v>
      </c>
    </row>
    <row r="961" spans="1:11">
      <c r="A961" s="69">
        <v>38687</v>
      </c>
      <c r="B961" s="420">
        <v>2.9999999999999997E-4</v>
      </c>
      <c r="C961" s="401">
        <v>1.0999999999999999E-2</v>
      </c>
      <c r="D961" s="401">
        <v>3.8999999999999994E-3</v>
      </c>
      <c r="E961" s="401">
        <v>4.4833333333333331E-3</v>
      </c>
      <c r="F961" s="65">
        <v>4.5916666666666666E-3</v>
      </c>
      <c r="G961" s="65">
        <v>4.5374999999999999E-3</v>
      </c>
      <c r="H961" s="401">
        <v>4.8481666666666664E-3</v>
      </c>
      <c r="I961" s="401">
        <f t="shared" si="42"/>
        <v>-3.5999999999999995E-3</v>
      </c>
      <c r="J961" s="401">
        <f t="shared" si="43"/>
        <v>-4.2374999999999999E-3</v>
      </c>
      <c r="K961" s="401">
        <f t="shared" si="44"/>
        <v>6.1518333333333329E-3</v>
      </c>
    </row>
    <row r="962" spans="1:11">
      <c r="A962" s="69">
        <v>38718</v>
      </c>
      <c r="B962" s="420">
        <v>2.6499999999999999E-2</v>
      </c>
      <c r="C962" s="401">
        <v>2.6347999999999996E-2</v>
      </c>
      <c r="D962" s="401">
        <v>4.0000000000000001E-3</v>
      </c>
      <c r="E962" s="401">
        <v>4.4083333333333335E-3</v>
      </c>
      <c r="F962" s="65">
        <v>4.5416666666666669E-3</v>
      </c>
      <c r="G962" s="65">
        <v>4.4749999999999998E-3</v>
      </c>
      <c r="H962" s="401">
        <v>4.7916666666666672E-3</v>
      </c>
      <c r="I962" s="401">
        <f t="shared" si="42"/>
        <v>2.2499999999999999E-2</v>
      </c>
      <c r="J962" s="401">
        <f t="shared" si="43"/>
        <v>2.2024999999999999E-2</v>
      </c>
      <c r="K962" s="401">
        <f t="shared" si="44"/>
        <v>2.155633333333333E-2</v>
      </c>
    </row>
    <row r="963" spans="1:11">
      <c r="A963" s="69">
        <v>38749</v>
      </c>
      <c r="B963" s="420">
        <v>2.7000000000000001E-3</v>
      </c>
      <c r="C963" s="401">
        <v>9.5270000000000007E-3</v>
      </c>
      <c r="D963" s="401">
        <v>3.5999999999999999E-3</v>
      </c>
      <c r="E963" s="401">
        <v>4.4583333333333332E-3</v>
      </c>
      <c r="F963" s="65">
        <v>4.5916666666666666E-3</v>
      </c>
      <c r="G963" s="65">
        <v>4.5250000000000004E-3</v>
      </c>
      <c r="H963" s="401">
        <v>4.8500000000000001E-3</v>
      </c>
      <c r="I963" s="401">
        <f t="shared" ref="I963:I1026" si="45">B963-D963</f>
        <v>-8.9999999999999976E-4</v>
      </c>
      <c r="J963" s="401">
        <f t="shared" si="43"/>
        <v>-1.8250000000000002E-3</v>
      </c>
      <c r="K963" s="401">
        <f t="shared" si="44"/>
        <v>4.6770000000000006E-3</v>
      </c>
    </row>
    <row r="964" spans="1:11">
      <c r="A964" s="69">
        <v>38777</v>
      </c>
      <c r="B964" s="420">
        <v>1.24E-2</v>
      </c>
      <c r="C964" s="401">
        <v>-4.6344999999999997E-2</v>
      </c>
      <c r="D964" s="401">
        <v>3.8999999999999994E-3</v>
      </c>
      <c r="E964" s="401">
        <v>4.5999999999999999E-3</v>
      </c>
      <c r="F964" s="65">
        <v>4.725E-3</v>
      </c>
      <c r="G964" s="65">
        <v>4.6624999999999991E-3</v>
      </c>
      <c r="H964" s="401">
        <v>4.9833333333333335E-3</v>
      </c>
      <c r="I964" s="401">
        <f t="shared" si="45"/>
        <v>8.5000000000000006E-3</v>
      </c>
      <c r="J964" s="401">
        <f t="shared" si="43"/>
        <v>7.7375000000000005E-3</v>
      </c>
      <c r="K964" s="401">
        <f t="shared" si="44"/>
        <v>-5.132833333333333E-2</v>
      </c>
    </row>
    <row r="965" spans="1:11">
      <c r="A965" s="69">
        <v>38808</v>
      </c>
      <c r="B965" s="420">
        <v>1.34E-2</v>
      </c>
      <c r="C965" s="401">
        <v>1.7167000000000002E-2</v>
      </c>
      <c r="D965" s="401">
        <v>3.8999999999999994E-3</v>
      </c>
      <c r="E965" s="401">
        <v>4.8666666666666667E-3</v>
      </c>
      <c r="F965" s="65">
        <v>5.0000000000000001E-3</v>
      </c>
      <c r="G965" s="65">
        <v>4.933333333333333E-3</v>
      </c>
      <c r="H965" s="401">
        <v>5.241666666666667E-3</v>
      </c>
      <c r="I965" s="401">
        <f t="shared" si="45"/>
        <v>9.5000000000000015E-3</v>
      </c>
      <c r="J965" s="401">
        <f t="shared" si="43"/>
        <v>8.4666666666666675E-3</v>
      </c>
      <c r="K965" s="401">
        <f t="shared" si="44"/>
        <v>1.1925333333333335E-2</v>
      </c>
    </row>
    <row r="966" spans="1:11">
      <c r="A966" s="69">
        <v>38838</v>
      </c>
      <c r="B966" s="420">
        <v>-2.8799999999999999E-2</v>
      </c>
      <c r="C966" s="401">
        <v>1.4280999999999999E-2</v>
      </c>
      <c r="D966" s="401">
        <v>4.7999999999999996E-3</v>
      </c>
      <c r="E966" s="401">
        <v>4.9583333333333337E-3</v>
      </c>
      <c r="F966" s="65">
        <v>5.1083333333333336E-3</v>
      </c>
      <c r="G966" s="65">
        <v>5.0333333333333341E-3</v>
      </c>
      <c r="H966" s="401">
        <v>5.3500000000000006E-3</v>
      </c>
      <c r="I966" s="401">
        <f t="shared" si="45"/>
        <v>-3.3599999999999998E-2</v>
      </c>
      <c r="J966" s="401">
        <f t="shared" si="43"/>
        <v>-3.3833333333333333E-2</v>
      </c>
      <c r="K966" s="401">
        <f t="shared" si="44"/>
        <v>8.930999999999998E-3</v>
      </c>
    </row>
    <row r="967" spans="1:11">
      <c r="A967" s="69">
        <v>38869</v>
      </c>
      <c r="B967" s="420">
        <v>1.4E-3</v>
      </c>
      <c r="C967" s="401">
        <v>2.4157999999999999E-2</v>
      </c>
      <c r="D967" s="401">
        <v>4.4000000000000003E-3</v>
      </c>
      <c r="E967" s="401">
        <v>4.9083333333333331E-3</v>
      </c>
      <c r="F967" s="65">
        <v>5.0916666666666662E-3</v>
      </c>
      <c r="G967" s="65">
        <v>5.0000000000000001E-3</v>
      </c>
      <c r="H967" s="401">
        <v>5.3333333333333332E-3</v>
      </c>
      <c r="I967" s="401">
        <f t="shared" si="45"/>
        <v>-3.0000000000000001E-3</v>
      </c>
      <c r="J967" s="401">
        <f t="shared" si="43"/>
        <v>-3.5999999999999999E-3</v>
      </c>
      <c r="K967" s="401">
        <f t="shared" si="44"/>
        <v>1.8824666666666667E-2</v>
      </c>
    </row>
    <row r="968" spans="1:11">
      <c r="A968" s="69">
        <v>38899</v>
      </c>
      <c r="B968" s="420">
        <v>6.1999999999999998E-3</v>
      </c>
      <c r="C968" s="401">
        <v>5.1109000000000002E-2</v>
      </c>
      <c r="D968" s="401">
        <v>4.4999999999999997E-3</v>
      </c>
      <c r="E968" s="401">
        <v>4.875E-3</v>
      </c>
      <c r="F968" s="65">
        <v>5.0666666666666672E-3</v>
      </c>
      <c r="G968" s="65">
        <v>4.9708333333333332E-3</v>
      </c>
      <c r="H968" s="401">
        <v>5.3083333333333342E-3</v>
      </c>
      <c r="I968" s="401">
        <f t="shared" si="45"/>
        <v>1.7000000000000001E-3</v>
      </c>
      <c r="J968" s="401">
        <f t="shared" si="43"/>
        <v>1.2291666666666666E-3</v>
      </c>
      <c r="K968" s="401">
        <f t="shared" si="44"/>
        <v>4.580066666666667E-2</v>
      </c>
    </row>
    <row r="969" spans="1:11">
      <c r="A969" s="69">
        <v>38930</v>
      </c>
      <c r="B969" s="420">
        <v>2.3800000000000002E-2</v>
      </c>
      <c r="C969" s="401">
        <v>2.7122E-2</v>
      </c>
      <c r="D969" s="401">
        <v>4.3E-3</v>
      </c>
      <c r="E969" s="401">
        <v>4.7333333333333333E-3</v>
      </c>
      <c r="F969" s="65">
        <v>4.9249999999999997E-3</v>
      </c>
      <c r="G969" s="65">
        <v>4.8291666666666665E-3</v>
      </c>
      <c r="H969" s="401">
        <v>5.1666666666666675E-3</v>
      </c>
      <c r="I969" s="401">
        <f t="shared" si="45"/>
        <v>1.9500000000000003E-2</v>
      </c>
      <c r="J969" s="401">
        <f t="shared" si="43"/>
        <v>1.8970833333333336E-2</v>
      </c>
      <c r="K969" s="401">
        <f t="shared" si="44"/>
        <v>2.1955333333333334E-2</v>
      </c>
    </row>
    <row r="970" spans="1:11">
      <c r="A970" s="69">
        <v>38961</v>
      </c>
      <c r="B970" s="420">
        <v>2.58E-2</v>
      </c>
      <c r="C970" s="401">
        <v>-1.7362000000000002E-2</v>
      </c>
      <c r="D970" s="401">
        <v>3.8999999999999994E-3</v>
      </c>
      <c r="E970" s="401">
        <v>4.5916666666666666E-3</v>
      </c>
      <c r="F970" s="65">
        <v>4.7916666666666672E-3</v>
      </c>
      <c r="G970" s="65">
        <v>4.6916666666666669E-3</v>
      </c>
      <c r="H970" s="401">
        <v>5.0000000000000001E-3</v>
      </c>
      <c r="I970" s="401">
        <f t="shared" si="45"/>
        <v>2.1899999999999999E-2</v>
      </c>
      <c r="J970" s="401">
        <f t="shared" si="43"/>
        <v>2.1108333333333333E-2</v>
      </c>
      <c r="K970" s="401">
        <f t="shared" si="44"/>
        <v>-2.2362000000000003E-2</v>
      </c>
    </row>
    <row r="971" spans="1:11">
      <c r="A971" s="69">
        <v>38991</v>
      </c>
      <c r="B971" s="420">
        <v>3.2599999999999997E-2</v>
      </c>
      <c r="C971" s="401">
        <v>5.6025999999999999E-2</v>
      </c>
      <c r="D971" s="401">
        <v>4.1999999999999997E-3</v>
      </c>
      <c r="E971" s="401">
        <v>4.5916666666666666E-3</v>
      </c>
      <c r="F971" s="65">
        <v>4.783333333333333E-3</v>
      </c>
      <c r="G971" s="65">
        <v>4.6874999999999998E-3</v>
      </c>
      <c r="H971" s="401">
        <v>4.9833333333333335E-3</v>
      </c>
      <c r="I971" s="401">
        <f t="shared" si="45"/>
        <v>2.8399999999999998E-2</v>
      </c>
      <c r="J971" s="401">
        <f t="shared" si="43"/>
        <v>2.7912499999999996E-2</v>
      </c>
      <c r="K971" s="401">
        <f t="shared" si="44"/>
        <v>5.1042666666666667E-2</v>
      </c>
    </row>
    <row r="972" spans="1:11">
      <c r="A972" s="69">
        <v>39022</v>
      </c>
      <c r="B972" s="420">
        <v>1.9E-2</v>
      </c>
      <c r="C972" s="401">
        <v>2.1404999999999997E-2</v>
      </c>
      <c r="D972" s="401">
        <v>3.8999999999999994E-3</v>
      </c>
      <c r="E972" s="401">
        <v>4.4416666666666667E-3</v>
      </c>
      <c r="F972" s="65">
        <v>4.6416666666666663E-3</v>
      </c>
      <c r="G972" s="65">
        <v>4.5416666666666669E-3</v>
      </c>
      <c r="H972" s="401">
        <v>4.8333333333333336E-3</v>
      </c>
      <c r="I972" s="401">
        <f t="shared" si="45"/>
        <v>1.5100000000000001E-2</v>
      </c>
      <c r="J972" s="401">
        <f t="shared" si="43"/>
        <v>1.4458333333333333E-2</v>
      </c>
      <c r="K972" s="401">
        <f t="shared" si="44"/>
        <v>1.6571666666666665E-2</v>
      </c>
    </row>
    <row r="973" spans="1:11">
      <c r="A973" s="69">
        <v>39052</v>
      </c>
      <c r="B973" s="420">
        <v>1.4E-2</v>
      </c>
      <c r="C973" s="401">
        <v>1.1817000000000001E-2</v>
      </c>
      <c r="D973" s="401">
        <v>3.5999999999999999E-3</v>
      </c>
      <c r="E973" s="401">
        <v>4.4083333333333335E-3</v>
      </c>
      <c r="F973" s="65">
        <v>4.6500000000000005E-3</v>
      </c>
      <c r="G973" s="65">
        <v>4.5291666666666666E-3</v>
      </c>
      <c r="H973" s="401">
        <v>4.8416666666666669E-3</v>
      </c>
      <c r="I973" s="401">
        <f t="shared" si="45"/>
        <v>1.04E-2</v>
      </c>
      <c r="J973" s="401">
        <f t="shared" si="43"/>
        <v>9.4708333333333346E-3</v>
      </c>
      <c r="K973" s="401">
        <f t="shared" si="44"/>
        <v>6.9753333333333343E-3</v>
      </c>
    </row>
    <row r="974" spans="1:11">
      <c r="A974" s="69">
        <v>39083</v>
      </c>
      <c r="B974" s="420">
        <v>1.5100000000000001E-2</v>
      </c>
      <c r="C974" s="401">
        <v>-1.134E-3</v>
      </c>
      <c r="D974" s="401">
        <v>4.3E-3</v>
      </c>
      <c r="E974" s="401">
        <v>4.5000000000000005E-3</v>
      </c>
      <c r="F974" s="65">
        <v>4.7916666666666672E-3</v>
      </c>
      <c r="G974" s="65">
        <v>4.6458333333333334E-3</v>
      </c>
      <c r="H974" s="401">
        <v>4.9666666666666661E-3</v>
      </c>
      <c r="I974" s="401">
        <f t="shared" si="45"/>
        <v>1.0800000000000001E-2</v>
      </c>
      <c r="J974" s="401">
        <f t="shared" si="43"/>
        <v>1.0454166666666667E-2</v>
      </c>
      <c r="K974" s="401">
        <f t="shared" si="44"/>
        <v>-6.1006666666666657E-3</v>
      </c>
    </row>
    <row r="975" spans="1:11">
      <c r="A975" s="69">
        <v>39114</v>
      </c>
      <c r="B975" s="420">
        <v>-1.9599999999999999E-2</v>
      </c>
      <c r="C975" s="401">
        <v>5.0340999999999997E-2</v>
      </c>
      <c r="D975" s="401">
        <v>3.8E-3</v>
      </c>
      <c r="E975" s="401">
        <v>4.4916666666666664E-3</v>
      </c>
      <c r="F975" s="65">
        <v>4.7666666666666664E-3</v>
      </c>
      <c r="G975" s="65">
        <v>4.6291666666666668E-3</v>
      </c>
      <c r="H975" s="401">
        <v>4.9166666666666673E-3</v>
      </c>
      <c r="I975" s="401">
        <f t="shared" si="45"/>
        <v>-2.3400000000000001E-2</v>
      </c>
      <c r="J975" s="401">
        <f t="shared" si="43"/>
        <v>-2.4229166666666666E-2</v>
      </c>
      <c r="K975" s="401">
        <f t="shared" si="44"/>
        <v>4.542433333333333E-2</v>
      </c>
    </row>
    <row r="976" spans="1:11">
      <c r="A976" s="69">
        <v>39142</v>
      </c>
      <c r="B976" s="420">
        <v>1.12E-2</v>
      </c>
      <c r="C976" s="401">
        <v>4.1373E-2</v>
      </c>
      <c r="D976" s="401">
        <v>3.8999999999999994E-3</v>
      </c>
      <c r="E976" s="401">
        <v>4.4166666666666668E-3</v>
      </c>
      <c r="F976" s="65">
        <v>4.7166666666666668E-3</v>
      </c>
      <c r="G976" s="65">
        <v>4.5666666666666668E-3</v>
      </c>
      <c r="H976" s="401">
        <v>4.8750000000000009E-3</v>
      </c>
      <c r="I976" s="401">
        <f t="shared" si="45"/>
        <v>7.3000000000000009E-3</v>
      </c>
      <c r="J976" s="401">
        <f t="shared" si="43"/>
        <v>6.6333333333333331E-3</v>
      </c>
      <c r="K976" s="401">
        <f t="shared" si="44"/>
        <v>3.6498000000000003E-2</v>
      </c>
    </row>
    <row r="977" spans="1:11">
      <c r="A977" s="69">
        <v>39173</v>
      </c>
      <c r="B977" s="420">
        <v>4.4299999999999999E-2</v>
      </c>
      <c r="C977" s="401">
        <v>4.3758999999999999E-2</v>
      </c>
      <c r="D977" s="401">
        <v>4.1999999999999997E-3</v>
      </c>
      <c r="E977" s="401">
        <v>4.5583333333333335E-3</v>
      </c>
      <c r="F977" s="65">
        <v>4.8583333333333334E-3</v>
      </c>
      <c r="G977" s="65">
        <v>4.7083333333333335E-3</v>
      </c>
      <c r="H977" s="401">
        <v>4.9750000000000003E-3</v>
      </c>
      <c r="I977" s="401">
        <f t="shared" si="45"/>
        <v>4.0099999999999997E-2</v>
      </c>
      <c r="J977" s="401">
        <f t="shared" si="43"/>
        <v>3.9591666666666664E-2</v>
      </c>
      <c r="K977" s="401">
        <f t="shared" si="44"/>
        <v>3.8783999999999999E-2</v>
      </c>
    </row>
    <row r="978" spans="1:11">
      <c r="A978" s="69">
        <v>39203</v>
      </c>
      <c r="B978" s="420">
        <v>3.49E-2</v>
      </c>
      <c r="C978" s="401">
        <v>5.1450000000000003E-3</v>
      </c>
      <c r="D978" s="401">
        <v>4.1000000000000003E-3</v>
      </c>
      <c r="E978" s="401">
        <v>4.5583333333333335E-3</v>
      </c>
      <c r="F978" s="65">
        <v>4.875E-3</v>
      </c>
      <c r="G978" s="65">
        <v>4.7166666666666668E-3</v>
      </c>
      <c r="H978" s="401">
        <v>4.9916666666666668E-3</v>
      </c>
      <c r="I978" s="401">
        <f t="shared" si="45"/>
        <v>3.0800000000000001E-2</v>
      </c>
      <c r="J978" s="401">
        <f t="shared" si="43"/>
        <v>3.0183333333333333E-2</v>
      </c>
      <c r="K978" s="401">
        <f t="shared" si="44"/>
        <v>1.5333333333333345E-4</v>
      </c>
    </row>
    <row r="979" spans="1:11">
      <c r="A979" s="69">
        <v>39234</v>
      </c>
      <c r="B979" s="420">
        <v>-1.66E-2</v>
      </c>
      <c r="C979" s="401">
        <v>-5.0620999999999999E-2</v>
      </c>
      <c r="D979" s="401">
        <v>4.0000000000000001E-3</v>
      </c>
      <c r="E979" s="401">
        <v>4.8249999999999996E-4</v>
      </c>
      <c r="F979" s="65">
        <v>5.1416666666666668E-3</v>
      </c>
      <c r="G979" s="65">
        <v>2.8120833333333335E-3</v>
      </c>
      <c r="H979" s="401">
        <v>5.2500000000000003E-3</v>
      </c>
      <c r="I979" s="401">
        <f t="shared" si="45"/>
        <v>-2.06E-2</v>
      </c>
      <c r="J979" s="401">
        <f t="shared" si="43"/>
        <v>-1.9412083333333333E-2</v>
      </c>
      <c r="K979" s="401">
        <f t="shared" si="44"/>
        <v>-5.5870999999999997E-2</v>
      </c>
    </row>
    <row r="980" spans="1:11">
      <c r="A980" s="69">
        <v>39264</v>
      </c>
      <c r="B980" s="420">
        <v>-3.1E-2</v>
      </c>
      <c r="C980" s="401">
        <v>-3.5666000000000003E-2</v>
      </c>
      <c r="D980" s="401">
        <v>4.5999999999999999E-3</v>
      </c>
      <c r="E980" s="401">
        <v>4.7750000000000006E-3</v>
      </c>
      <c r="F980" s="65">
        <v>5.0749999999999997E-3</v>
      </c>
      <c r="G980" s="65">
        <v>4.9249999999999997E-3</v>
      </c>
      <c r="H980" s="401">
        <v>5.2083333333333339E-3</v>
      </c>
      <c r="I980" s="401">
        <f t="shared" si="45"/>
        <v>-3.56E-2</v>
      </c>
      <c r="J980" s="401">
        <f t="shared" si="43"/>
        <v>-3.5924999999999999E-2</v>
      </c>
      <c r="K980" s="401">
        <f t="shared" si="44"/>
        <v>-4.0874333333333339E-2</v>
      </c>
    </row>
    <row r="981" spans="1:11">
      <c r="A981" s="69">
        <v>39295</v>
      </c>
      <c r="B981" s="420">
        <v>1.4999999999999999E-2</v>
      </c>
      <c r="C981" s="401">
        <v>2.0955999999999995E-2</v>
      </c>
      <c r="D981" s="401">
        <v>4.1999999999999997E-3</v>
      </c>
      <c r="E981" s="401">
        <v>4.8249999999999994E-3</v>
      </c>
      <c r="F981" s="65">
        <v>5.0499999999999998E-3</v>
      </c>
      <c r="G981" s="65">
        <v>4.9375E-3</v>
      </c>
      <c r="H981" s="401">
        <v>5.1999999999999998E-3</v>
      </c>
      <c r="I981" s="401">
        <f t="shared" si="45"/>
        <v>1.0800000000000001E-2</v>
      </c>
      <c r="J981" s="401">
        <f t="shared" si="43"/>
        <v>1.0062499999999999E-2</v>
      </c>
      <c r="K981" s="401">
        <f t="shared" si="44"/>
        <v>1.5755999999999996E-2</v>
      </c>
    </row>
    <row r="982" spans="1:11">
      <c r="A982" s="69">
        <v>39326</v>
      </c>
      <c r="B982" s="420">
        <v>3.7400000000000003E-2</v>
      </c>
      <c r="C982" s="401">
        <v>3.5427E-2</v>
      </c>
      <c r="D982" s="401">
        <v>3.7000000000000002E-3</v>
      </c>
      <c r="E982" s="401">
        <v>4.783333333333333E-3</v>
      </c>
      <c r="F982" s="65">
        <v>5.0166666666666658E-3</v>
      </c>
      <c r="G982" s="65">
        <v>4.8999999999999998E-3</v>
      </c>
      <c r="H982" s="401">
        <v>5.1500000000000001E-3</v>
      </c>
      <c r="I982" s="401">
        <f t="shared" si="45"/>
        <v>3.3700000000000001E-2</v>
      </c>
      <c r="J982" s="401">
        <f t="shared" si="43"/>
        <v>3.2500000000000001E-2</v>
      </c>
      <c r="K982" s="401">
        <f t="shared" si="44"/>
        <v>3.0276999999999998E-2</v>
      </c>
    </row>
    <row r="983" spans="1:11">
      <c r="A983" s="69">
        <v>39356</v>
      </c>
      <c r="B983" s="420">
        <v>1.5900000000000001E-2</v>
      </c>
      <c r="C983" s="401">
        <v>6.8641000000000008E-2</v>
      </c>
      <c r="D983" s="401">
        <v>4.3E-3</v>
      </c>
      <c r="E983" s="401">
        <v>4.7166666666666668E-3</v>
      </c>
      <c r="F983" s="65">
        <v>4.9500000000000004E-3</v>
      </c>
      <c r="G983" s="65">
        <v>4.8333333333333336E-3</v>
      </c>
      <c r="H983" s="401">
        <v>5.0916666666666662E-3</v>
      </c>
      <c r="I983" s="401">
        <f t="shared" si="45"/>
        <v>1.1600000000000001E-2</v>
      </c>
      <c r="J983" s="401">
        <f t="shared" si="43"/>
        <v>1.1066666666666667E-2</v>
      </c>
      <c r="K983" s="401">
        <f t="shared" si="44"/>
        <v>6.3549333333333347E-2</v>
      </c>
    </row>
    <row r="984" spans="1:11">
      <c r="A984" s="69">
        <v>39387</v>
      </c>
      <c r="B984" s="420">
        <v>-4.1799999999999997E-2</v>
      </c>
      <c r="C984" s="401">
        <v>3.405E-3</v>
      </c>
      <c r="D984" s="401">
        <v>3.8999999999999994E-3</v>
      </c>
      <c r="E984" s="401">
        <v>4.5333333333333337E-3</v>
      </c>
      <c r="F984" s="65">
        <v>4.816666666666667E-3</v>
      </c>
      <c r="G984" s="65">
        <v>4.6750000000000003E-3</v>
      </c>
      <c r="H984" s="401">
        <v>4.9750000000000003E-3</v>
      </c>
      <c r="I984" s="401">
        <f t="shared" si="45"/>
        <v>-4.5699999999999998E-2</v>
      </c>
      <c r="J984" s="401">
        <f t="shared" si="43"/>
        <v>-4.6474999999999995E-2</v>
      </c>
      <c r="K984" s="401">
        <f t="shared" si="44"/>
        <v>-1.5700000000000002E-3</v>
      </c>
    </row>
    <row r="985" spans="1:11">
      <c r="A985" s="69">
        <v>39417</v>
      </c>
      <c r="B985" s="420">
        <v>-6.8999999999999999E-3</v>
      </c>
      <c r="C985" s="401">
        <v>2.7539999999999999E-3</v>
      </c>
      <c r="D985" s="401">
        <v>3.7000000000000002E-3</v>
      </c>
      <c r="E985" s="401">
        <v>4.5750000000000001E-3</v>
      </c>
      <c r="F985" s="65">
        <v>4.9249999999999997E-3</v>
      </c>
      <c r="G985" s="65">
        <v>4.7499999999999999E-3</v>
      </c>
      <c r="H985" s="401">
        <v>5.1333333333333335E-3</v>
      </c>
      <c r="I985" s="401">
        <f t="shared" si="45"/>
        <v>-1.06E-2</v>
      </c>
      <c r="J985" s="401">
        <f t="shared" si="43"/>
        <v>-1.1650000000000001E-2</v>
      </c>
      <c r="K985" s="401">
        <f t="shared" si="44"/>
        <v>-2.3793333333333336E-3</v>
      </c>
    </row>
    <row r="986" spans="1:11">
      <c r="A986" s="69">
        <v>39448</v>
      </c>
      <c r="B986" s="420">
        <v>-0.06</v>
      </c>
      <c r="C986" s="401">
        <v>-6.8132999999999999E-2</v>
      </c>
      <c r="D986" s="401">
        <v>4.0000000000000001E-3</v>
      </c>
      <c r="E986" s="401">
        <v>4.4416666666666667E-3</v>
      </c>
      <c r="F986" s="65">
        <v>4.816666666666667E-3</v>
      </c>
      <c r="G986" s="65">
        <v>4.6291666666666668E-3</v>
      </c>
      <c r="H986" s="401">
        <v>5.0166666666666658E-3</v>
      </c>
      <c r="I986" s="401">
        <f t="shared" si="45"/>
        <v>-6.4000000000000001E-2</v>
      </c>
      <c r="J986" s="401">
        <f t="shared" ref="J986:J1049" si="46">B986-G986</f>
        <v>-6.4629166666666668E-2</v>
      </c>
      <c r="K986" s="401">
        <f t="shared" ref="K986:K1049" si="47">$C986-H986</f>
        <v>-7.3149666666666668E-2</v>
      </c>
    </row>
    <row r="987" spans="1:11">
      <c r="A987" s="69">
        <v>39479</v>
      </c>
      <c r="B987" s="420">
        <v>-3.2500000000000001E-2</v>
      </c>
      <c r="C987" s="401">
        <v>-4.9955999999999993E-2</v>
      </c>
      <c r="D987" s="401">
        <v>3.3999999999999998E-3</v>
      </c>
      <c r="E987" s="401">
        <v>4.6083333333333341E-3</v>
      </c>
      <c r="F987" s="65">
        <v>4.9750000000000003E-3</v>
      </c>
      <c r="G987" s="65">
        <v>4.7916666666666672E-3</v>
      </c>
      <c r="H987" s="401">
        <v>5.1749999999999999E-3</v>
      </c>
      <c r="I987" s="401">
        <f t="shared" si="45"/>
        <v>-3.5900000000000001E-2</v>
      </c>
      <c r="J987" s="401">
        <f t="shared" si="46"/>
        <v>-3.7291666666666667E-2</v>
      </c>
      <c r="K987" s="401">
        <f t="shared" si="47"/>
        <v>-5.5130999999999993E-2</v>
      </c>
    </row>
    <row r="988" spans="1:11">
      <c r="A988" s="69">
        <v>39508</v>
      </c>
      <c r="B988" s="420">
        <v>-4.3E-3</v>
      </c>
      <c r="C988" s="401">
        <v>1.7056000000000002E-2</v>
      </c>
      <c r="D988" s="401">
        <v>3.7000000000000002E-3</v>
      </c>
      <c r="E988" s="401">
        <v>4.5916666666666666E-3</v>
      </c>
      <c r="F988" s="65">
        <v>4.9166666666666673E-3</v>
      </c>
      <c r="G988" s="65">
        <v>4.754166666666667E-3</v>
      </c>
      <c r="H988" s="401">
        <v>5.1749999999999999E-3</v>
      </c>
      <c r="I988" s="401">
        <f t="shared" si="45"/>
        <v>-8.0000000000000002E-3</v>
      </c>
      <c r="J988" s="401">
        <f t="shared" si="46"/>
        <v>-9.054166666666667E-3</v>
      </c>
      <c r="K988" s="401">
        <f t="shared" si="47"/>
        <v>1.1881000000000003E-2</v>
      </c>
    </row>
    <row r="989" spans="1:11">
      <c r="A989" s="69">
        <v>39539</v>
      </c>
      <c r="B989" s="420">
        <v>4.87E-2</v>
      </c>
      <c r="C989" s="401">
        <v>5.5163000000000004E-2</v>
      </c>
      <c r="D989" s="401">
        <v>3.5000000000000005E-3</v>
      </c>
      <c r="E989" s="401">
        <v>4.6249999999999998E-3</v>
      </c>
      <c r="F989" s="65">
        <v>4.9416666666666663E-3</v>
      </c>
      <c r="G989" s="65">
        <v>4.783333333333333E-3</v>
      </c>
      <c r="H989" s="401">
        <v>5.241666666666667E-3</v>
      </c>
      <c r="I989" s="401">
        <f t="shared" si="45"/>
        <v>4.5199999999999997E-2</v>
      </c>
      <c r="J989" s="401">
        <f t="shared" si="46"/>
        <v>4.3916666666666666E-2</v>
      </c>
      <c r="K989" s="401">
        <f t="shared" si="47"/>
        <v>4.9921333333333338E-2</v>
      </c>
    </row>
    <row r="990" spans="1:11">
      <c r="A990" s="69">
        <v>39569</v>
      </c>
      <c r="B990" s="420">
        <v>1.2999999999999999E-2</v>
      </c>
      <c r="C990" s="401">
        <v>3.1987000000000002E-2</v>
      </c>
      <c r="D990" s="401">
        <v>3.7000000000000002E-3</v>
      </c>
      <c r="E990" s="401">
        <v>4.6416666666666663E-3</v>
      </c>
      <c r="F990" s="65">
        <v>5.0000000000000001E-3</v>
      </c>
      <c r="G990" s="65">
        <v>4.8208333333333332E-3</v>
      </c>
      <c r="H990" s="401">
        <v>5.2249999999999996E-3</v>
      </c>
      <c r="I990" s="401">
        <f t="shared" si="45"/>
        <v>9.2999999999999992E-3</v>
      </c>
      <c r="J990" s="401">
        <f t="shared" si="46"/>
        <v>8.1791666666666662E-3</v>
      </c>
      <c r="K990" s="401">
        <f t="shared" si="47"/>
        <v>2.6762000000000001E-2</v>
      </c>
    </row>
    <row r="991" spans="1:11">
      <c r="A991" s="69">
        <v>39600</v>
      </c>
      <c r="B991" s="420">
        <v>-8.43E-2</v>
      </c>
      <c r="C991" s="401">
        <v>-8.6680000000000004E-3</v>
      </c>
      <c r="D991" s="401">
        <v>4.0000000000000001E-3</v>
      </c>
      <c r="E991" s="401">
        <v>4.7333333333333333E-3</v>
      </c>
      <c r="F991" s="65">
        <v>5.0916666666666662E-3</v>
      </c>
      <c r="G991" s="65">
        <v>4.9124999999999993E-3</v>
      </c>
      <c r="H991" s="401">
        <v>5.3166666666666666E-3</v>
      </c>
      <c r="I991" s="401">
        <f t="shared" si="45"/>
        <v>-8.8300000000000003E-2</v>
      </c>
      <c r="J991" s="401">
        <f t="shared" si="46"/>
        <v>-8.92125E-2</v>
      </c>
      <c r="K991" s="401">
        <f t="shared" si="47"/>
        <v>-1.3984666666666666E-2</v>
      </c>
    </row>
    <row r="992" spans="1:11">
      <c r="A992" s="69">
        <v>39630</v>
      </c>
      <c r="B992" s="420">
        <v>-8.3999999999999995E-3</v>
      </c>
      <c r="C992" s="401">
        <v>-6.1108000000000003E-2</v>
      </c>
      <c r="D992" s="401">
        <v>3.8999999999999994E-3</v>
      </c>
      <c r="E992" s="401">
        <v>4.725E-3</v>
      </c>
      <c r="F992" s="65">
        <v>5.0416666666666665E-3</v>
      </c>
      <c r="G992" s="65">
        <v>4.8833333333333333E-3</v>
      </c>
      <c r="H992" s="401">
        <v>5.3333333333333332E-3</v>
      </c>
      <c r="I992" s="401">
        <f t="shared" si="45"/>
        <v>-1.2299999999999998E-2</v>
      </c>
      <c r="J992" s="401">
        <f t="shared" si="46"/>
        <v>-1.3283333333333333E-2</v>
      </c>
      <c r="K992" s="401">
        <f t="shared" si="47"/>
        <v>-6.6441333333333338E-2</v>
      </c>
    </row>
    <row r="993" spans="1:11">
      <c r="A993" s="69">
        <v>39661</v>
      </c>
      <c r="B993" s="420">
        <v>1.4500000000000001E-2</v>
      </c>
      <c r="C993" s="401">
        <v>-1.6601999999999999E-2</v>
      </c>
      <c r="D993" s="401">
        <v>3.5999999999999999E-3</v>
      </c>
      <c r="E993" s="401">
        <v>4.6999999999999993E-3</v>
      </c>
      <c r="F993" s="65">
        <v>5.0083333333333334E-3</v>
      </c>
      <c r="G993" s="65">
        <v>4.8541666666666664E-3</v>
      </c>
      <c r="H993" s="401">
        <v>5.3083333333333342E-3</v>
      </c>
      <c r="I993" s="401">
        <f t="shared" si="45"/>
        <v>1.09E-2</v>
      </c>
      <c r="J993" s="401">
        <f t="shared" si="46"/>
        <v>9.6458333333333344E-3</v>
      </c>
      <c r="K993" s="401">
        <f t="shared" si="47"/>
        <v>-2.1910333333333334E-2</v>
      </c>
    </row>
    <row r="994" spans="1:11">
      <c r="A994" s="69">
        <v>39692</v>
      </c>
      <c r="B994" s="420">
        <v>-8.9099999999999999E-2</v>
      </c>
      <c r="C994" s="401">
        <v>-0.11482300000000001</v>
      </c>
      <c r="D994" s="401">
        <v>3.8999999999999994E-3</v>
      </c>
      <c r="E994" s="401">
        <v>4.7083333333333335E-3</v>
      </c>
      <c r="F994" s="65">
        <v>5.0250000000000008E-3</v>
      </c>
      <c r="G994" s="65">
        <v>4.8666666666666667E-3</v>
      </c>
      <c r="H994" s="401">
        <v>5.4083333333333336E-3</v>
      </c>
      <c r="I994" s="401">
        <f t="shared" si="45"/>
        <v>-9.2999999999999999E-2</v>
      </c>
      <c r="J994" s="401">
        <f t="shared" si="46"/>
        <v>-9.3966666666666671E-2</v>
      </c>
      <c r="K994" s="401">
        <f t="shared" si="47"/>
        <v>-0.12023133333333334</v>
      </c>
    </row>
    <row r="995" spans="1:11">
      <c r="A995" s="69">
        <v>39722</v>
      </c>
      <c r="B995" s="420">
        <v>-0.16789999999999999</v>
      </c>
      <c r="C995" s="401">
        <v>-0.116128</v>
      </c>
      <c r="D995" s="401">
        <v>3.7000000000000002E-3</v>
      </c>
      <c r="E995" s="401">
        <v>5.2333333333333329E-3</v>
      </c>
      <c r="F995" s="65">
        <v>5.6583333333333329E-3</v>
      </c>
      <c r="G995" s="65">
        <v>5.4458333333333329E-3</v>
      </c>
      <c r="H995" s="401">
        <v>6.3E-3</v>
      </c>
      <c r="I995" s="401">
        <f t="shared" si="45"/>
        <v>-0.1716</v>
      </c>
      <c r="J995" s="401">
        <f t="shared" si="46"/>
        <v>-0.17334583333333334</v>
      </c>
      <c r="K995" s="401">
        <f t="shared" si="47"/>
        <v>-0.122428</v>
      </c>
    </row>
    <row r="996" spans="1:11">
      <c r="A996" s="69">
        <v>39753</v>
      </c>
      <c r="B996" s="420">
        <v>-7.1800000000000003E-2</v>
      </c>
      <c r="C996" s="401">
        <v>2.7894000000000002E-2</v>
      </c>
      <c r="D996" s="401">
        <v>3.5999999999999999E-3</v>
      </c>
      <c r="E996" s="401">
        <v>5.1000000000000004E-3</v>
      </c>
      <c r="F996" s="65">
        <v>5.6083333333333341E-3</v>
      </c>
      <c r="G996" s="65">
        <v>5.3541666666666668E-3</v>
      </c>
      <c r="H996" s="401">
        <v>6.3333333333333332E-3</v>
      </c>
      <c r="I996" s="401">
        <f t="shared" si="45"/>
        <v>-7.5400000000000009E-2</v>
      </c>
      <c r="J996" s="401">
        <f t="shared" si="46"/>
        <v>-7.7154166666666663E-2</v>
      </c>
      <c r="K996" s="401">
        <f t="shared" si="47"/>
        <v>2.1560666666666669E-2</v>
      </c>
    </row>
    <row r="997" spans="1:11">
      <c r="A997" s="69">
        <v>39783</v>
      </c>
      <c r="B997" s="420">
        <v>1.06E-2</v>
      </c>
      <c r="C997" s="401">
        <v>-1.6796999999999999E-2</v>
      </c>
      <c r="D997" s="401">
        <v>3.3E-3</v>
      </c>
      <c r="E997" s="401">
        <v>4.2166666666666663E-3</v>
      </c>
      <c r="F997" s="65">
        <v>4.841666666666666E-3</v>
      </c>
      <c r="G997" s="65">
        <v>4.5291666666666666E-3</v>
      </c>
      <c r="H997" s="401">
        <v>5.45E-3</v>
      </c>
      <c r="I997" s="401">
        <f t="shared" si="45"/>
        <v>7.3000000000000001E-3</v>
      </c>
      <c r="J997" s="401">
        <f t="shared" si="46"/>
        <v>6.0708333333333335E-3</v>
      </c>
      <c r="K997" s="401">
        <f t="shared" si="47"/>
        <v>-2.2246999999999999E-2</v>
      </c>
    </row>
    <row r="998" spans="1:11">
      <c r="A998" s="69">
        <v>39814</v>
      </c>
      <c r="B998" s="420">
        <v>-8.43E-2</v>
      </c>
      <c r="C998" s="401">
        <v>-4.5409999999999999E-3</v>
      </c>
      <c r="D998" s="401">
        <v>2.3999999999999998E-3</v>
      </c>
      <c r="E998" s="401">
        <v>4.208333333333333E-3</v>
      </c>
      <c r="F998" s="65">
        <v>4.8666666666666667E-3</v>
      </c>
      <c r="G998" s="65">
        <v>4.5374999999999999E-3</v>
      </c>
      <c r="H998" s="401">
        <v>5.3249999999999999E-3</v>
      </c>
      <c r="I998" s="401">
        <f t="shared" si="45"/>
        <v>-8.6699999999999999E-2</v>
      </c>
      <c r="J998" s="401">
        <f t="shared" si="46"/>
        <v>-8.88375E-2</v>
      </c>
      <c r="K998" s="401">
        <f t="shared" si="47"/>
        <v>-9.8659999999999998E-3</v>
      </c>
    </row>
    <row r="999" spans="1:11">
      <c r="A999" s="69">
        <v>39845</v>
      </c>
      <c r="B999" s="420">
        <v>-0.1065</v>
      </c>
      <c r="C999" s="401">
        <v>-0.12570800000000001</v>
      </c>
      <c r="D999" s="401">
        <v>3.0000000000000001E-3</v>
      </c>
      <c r="E999" s="401">
        <v>4.3916666666666661E-3</v>
      </c>
      <c r="F999" s="65">
        <v>5.0166666666666658E-3</v>
      </c>
      <c r="G999" s="65">
        <v>4.7041666666666655E-3</v>
      </c>
      <c r="H999" s="401">
        <v>5.2500000000000003E-3</v>
      </c>
      <c r="I999" s="401">
        <f t="shared" si="45"/>
        <v>-0.1095</v>
      </c>
      <c r="J999" s="401">
        <f t="shared" si="46"/>
        <v>-0.11120416666666666</v>
      </c>
      <c r="K999" s="401">
        <f t="shared" si="47"/>
        <v>-0.13095800000000002</v>
      </c>
    </row>
    <row r="1000" spans="1:11">
      <c r="A1000" s="69">
        <v>39873</v>
      </c>
      <c r="B1000" s="420">
        <v>8.7599999999999997E-2</v>
      </c>
      <c r="C1000" s="401">
        <v>2.5255E-2</v>
      </c>
      <c r="D1000" s="401">
        <v>3.5000000000000005E-3</v>
      </c>
      <c r="E1000" s="401">
        <v>4.5833333333333334E-3</v>
      </c>
      <c r="F1000" s="65">
        <v>5.0916666666666662E-3</v>
      </c>
      <c r="G1000" s="65">
        <v>4.8374999999999998E-3</v>
      </c>
      <c r="H1000" s="401">
        <v>5.3500000000000006E-3</v>
      </c>
      <c r="I1000" s="401">
        <f t="shared" si="45"/>
        <v>8.4099999999999994E-2</v>
      </c>
      <c r="J1000" s="401">
        <f t="shared" si="46"/>
        <v>8.2762500000000003E-2</v>
      </c>
      <c r="K1000" s="401">
        <f t="shared" si="47"/>
        <v>1.9904999999999999E-2</v>
      </c>
    </row>
    <row r="1001" spans="1:11">
      <c r="A1001" s="69">
        <v>39904</v>
      </c>
      <c r="B1001" s="420">
        <v>9.5699999999999993E-2</v>
      </c>
      <c r="C1001" s="401">
        <v>8.4620000000000008E-3</v>
      </c>
      <c r="D1001" s="401">
        <v>2.8999999999999998E-3</v>
      </c>
      <c r="E1001" s="401">
        <v>4.4916666666666664E-3</v>
      </c>
      <c r="F1001" s="65">
        <v>5.1416666666666668E-3</v>
      </c>
      <c r="G1001" s="65">
        <v>4.816666666666667E-3</v>
      </c>
      <c r="H1001" s="401">
        <v>5.4000000000000003E-3</v>
      </c>
      <c r="I1001" s="401">
        <f t="shared" si="45"/>
        <v>9.2799999999999994E-2</v>
      </c>
      <c r="J1001" s="401">
        <f t="shared" si="46"/>
        <v>9.088333333333333E-2</v>
      </c>
      <c r="K1001" s="401">
        <f t="shared" si="47"/>
        <v>3.0620000000000005E-3</v>
      </c>
    </row>
    <row r="1002" spans="1:11">
      <c r="A1002" s="69">
        <v>39934</v>
      </c>
      <c r="B1002" s="420">
        <v>5.5899999999999998E-2</v>
      </c>
      <c r="C1002" s="401">
        <v>3.5286999999999999E-2</v>
      </c>
      <c r="D1002" s="401">
        <v>3.3E-3</v>
      </c>
      <c r="E1002" s="401">
        <v>4.6166666666666665E-3</v>
      </c>
      <c r="F1002" s="65">
        <v>5.1999999999999998E-3</v>
      </c>
      <c r="G1002" s="65">
        <v>4.9083333333333331E-3</v>
      </c>
      <c r="H1002" s="401">
        <v>5.4083333333333336E-3</v>
      </c>
      <c r="I1002" s="401">
        <f t="shared" si="45"/>
        <v>5.2600000000000001E-2</v>
      </c>
      <c r="J1002" s="401">
        <f t="shared" si="46"/>
        <v>5.0991666666666664E-2</v>
      </c>
      <c r="K1002" s="401">
        <f t="shared" si="47"/>
        <v>2.9878666666666664E-2</v>
      </c>
    </row>
    <row r="1003" spans="1:11">
      <c r="A1003" s="69">
        <v>39965</v>
      </c>
      <c r="B1003" s="420">
        <v>2E-3</v>
      </c>
      <c r="C1003" s="401">
        <v>5.5202000000000001E-2</v>
      </c>
      <c r="D1003" s="401">
        <v>3.8E-3</v>
      </c>
      <c r="E1003" s="401">
        <v>4.6750000000000003E-3</v>
      </c>
      <c r="F1003" s="65">
        <v>5.1000000000000004E-3</v>
      </c>
      <c r="G1003" s="65">
        <v>4.8875000000000004E-3</v>
      </c>
      <c r="H1003" s="401">
        <v>5.1666666666666675E-3</v>
      </c>
      <c r="I1003" s="401">
        <f t="shared" si="45"/>
        <v>-1.8E-3</v>
      </c>
      <c r="J1003" s="401">
        <f t="shared" si="46"/>
        <v>-2.8875000000000003E-3</v>
      </c>
      <c r="K1003" s="401">
        <f t="shared" si="47"/>
        <v>5.0035333333333334E-2</v>
      </c>
    </row>
    <row r="1004" spans="1:11">
      <c r="A1004" s="69">
        <v>39995</v>
      </c>
      <c r="B1004" s="420">
        <v>7.5600000000000001E-2</v>
      </c>
      <c r="C1004" s="401">
        <v>4.0755E-2</v>
      </c>
      <c r="D1004" s="401">
        <v>3.5999999999999999E-3</v>
      </c>
      <c r="E1004" s="401">
        <v>4.5083333333333338E-3</v>
      </c>
      <c r="F1004" s="65">
        <v>4.7583333333333332E-3</v>
      </c>
      <c r="G1004" s="65">
        <v>4.6333333333333339E-3</v>
      </c>
      <c r="H1004" s="401">
        <v>4.9750000000000003E-3</v>
      </c>
      <c r="I1004" s="401">
        <f t="shared" si="45"/>
        <v>7.1999999999999995E-2</v>
      </c>
      <c r="J1004" s="401">
        <f t="shared" si="46"/>
        <v>7.0966666666666664E-2</v>
      </c>
      <c r="K1004" s="401">
        <f t="shared" si="47"/>
        <v>3.5779999999999999E-2</v>
      </c>
    </row>
    <row r="1005" spans="1:11">
      <c r="A1005" s="69">
        <v>40026</v>
      </c>
      <c r="B1005" s="420">
        <v>3.61E-2</v>
      </c>
      <c r="C1005" s="401">
        <v>5.4599999999999996E-3</v>
      </c>
      <c r="D1005" s="401">
        <v>3.5999999999999999E-3</v>
      </c>
      <c r="E1005" s="401">
        <v>4.3833333333333328E-3</v>
      </c>
      <c r="F1005" s="65">
        <v>4.5416666666666669E-3</v>
      </c>
      <c r="G1005" s="65">
        <v>4.4624999999999995E-3</v>
      </c>
      <c r="H1005" s="401">
        <v>4.7583333333333332E-3</v>
      </c>
      <c r="I1005" s="401">
        <f t="shared" si="45"/>
        <v>3.2500000000000001E-2</v>
      </c>
      <c r="J1005" s="401">
        <f t="shared" si="46"/>
        <v>3.1637499999999999E-2</v>
      </c>
      <c r="K1005" s="401">
        <f t="shared" si="47"/>
        <v>7.0166666666666641E-4</v>
      </c>
    </row>
    <row r="1006" spans="1:11">
      <c r="A1006" s="69">
        <v>40057</v>
      </c>
      <c r="B1006" s="420">
        <v>3.73E-2</v>
      </c>
      <c r="C1006" s="401">
        <v>1.4283999999999998E-2</v>
      </c>
      <c r="D1006" s="401">
        <v>3.3999999999999998E-3</v>
      </c>
      <c r="E1006" s="401">
        <v>4.2750000000000002E-3</v>
      </c>
      <c r="F1006" s="65">
        <v>4.3416666666666664E-3</v>
      </c>
      <c r="G1006" s="65">
        <v>4.3083333333333333E-3</v>
      </c>
      <c r="H1006" s="401">
        <v>4.6083333333333341E-3</v>
      </c>
      <c r="I1006" s="401">
        <f t="shared" si="45"/>
        <v>3.39E-2</v>
      </c>
      <c r="J1006" s="401">
        <f t="shared" si="46"/>
        <v>3.2991666666666669E-2</v>
      </c>
      <c r="K1006" s="401">
        <f t="shared" si="47"/>
        <v>9.675666666666664E-3</v>
      </c>
    </row>
    <row r="1007" spans="1:11">
      <c r="A1007" s="69">
        <v>40087</v>
      </c>
      <c r="B1007" s="420">
        <v>-1.8599999999999998E-2</v>
      </c>
      <c r="C1007" s="401">
        <v>-2.8427000000000001E-2</v>
      </c>
      <c r="D1007" s="401">
        <v>3.3E-3</v>
      </c>
      <c r="E1007" s="401">
        <v>4.2916666666666667E-3</v>
      </c>
      <c r="F1007" s="65">
        <v>4.3666666666666671E-3</v>
      </c>
      <c r="G1007" s="65">
        <v>4.3291666666666669E-3</v>
      </c>
      <c r="H1007" s="401">
        <v>4.6249999999999998E-3</v>
      </c>
      <c r="I1007" s="401">
        <f t="shared" si="45"/>
        <v>-2.1899999999999999E-2</v>
      </c>
      <c r="J1007" s="401">
        <f t="shared" si="46"/>
        <v>-2.2929166666666667E-2</v>
      </c>
      <c r="K1007" s="401">
        <f t="shared" si="47"/>
        <v>-3.3051999999999998E-2</v>
      </c>
    </row>
    <row r="1008" spans="1:11">
      <c r="A1008" s="69">
        <v>40118</v>
      </c>
      <c r="B1008" s="420">
        <v>0.06</v>
      </c>
      <c r="C1008" s="401">
        <v>4.5586000000000002E-2</v>
      </c>
      <c r="D1008" s="401">
        <v>3.5000000000000005E-3</v>
      </c>
      <c r="E1008" s="401">
        <v>4.3250000000000007E-3</v>
      </c>
      <c r="F1008" s="65">
        <v>4.4083333333333335E-3</v>
      </c>
      <c r="G1008" s="65">
        <v>4.3666666666666671E-3</v>
      </c>
      <c r="H1008" s="401">
        <v>4.6999999999999993E-3</v>
      </c>
      <c r="I1008" s="401">
        <f t="shared" si="45"/>
        <v>5.6499999999999995E-2</v>
      </c>
      <c r="J1008" s="401">
        <f t="shared" si="46"/>
        <v>5.5633333333333333E-2</v>
      </c>
      <c r="K1008" s="401">
        <f t="shared" si="47"/>
        <v>4.0886000000000006E-2</v>
      </c>
    </row>
    <row r="1009" spans="1:11">
      <c r="A1009" s="69">
        <v>40148</v>
      </c>
      <c r="B1009" s="420">
        <v>1.9300000000000001E-2</v>
      </c>
      <c r="C1009" s="401">
        <v>5.5813000000000008E-2</v>
      </c>
      <c r="D1009" s="401">
        <v>3.3999999999999998E-3</v>
      </c>
      <c r="E1009" s="401">
        <v>4.3833333333333328E-3</v>
      </c>
      <c r="F1009" s="65">
        <v>4.5333333333333337E-3</v>
      </c>
      <c r="G1009" s="65">
        <v>4.4583333333333332E-3</v>
      </c>
      <c r="H1009" s="401">
        <v>4.8249999999999994E-3</v>
      </c>
      <c r="I1009" s="401">
        <f t="shared" si="45"/>
        <v>1.5900000000000001E-2</v>
      </c>
      <c r="J1009" s="401">
        <f t="shared" si="46"/>
        <v>1.4841666666666668E-2</v>
      </c>
      <c r="K1009" s="401">
        <f t="shared" si="47"/>
        <v>5.0988000000000006E-2</v>
      </c>
    </row>
    <row r="1010" spans="1:11">
      <c r="A1010" s="69">
        <v>40179</v>
      </c>
      <c r="B1010" s="420">
        <v>-3.5999999999999997E-2</v>
      </c>
      <c r="C1010" s="401">
        <v>-4.7493E-2</v>
      </c>
      <c r="D1010" s="401">
        <v>3.5999999999999999E-3</v>
      </c>
      <c r="E1010" s="401">
        <v>4.3833333333333328E-3</v>
      </c>
      <c r="F1010" s="65">
        <v>4.5833333333333334E-3</v>
      </c>
      <c r="G1010" s="65">
        <v>4.4833333333333331E-3</v>
      </c>
      <c r="H1010" s="401">
        <v>4.8083333333333329E-3</v>
      </c>
      <c r="I1010" s="401">
        <f t="shared" si="45"/>
        <v>-3.9599999999999996E-2</v>
      </c>
      <c r="J1010" s="401">
        <f t="shared" si="46"/>
        <v>-4.048333333333333E-2</v>
      </c>
      <c r="K1010" s="401">
        <f t="shared" si="47"/>
        <v>-5.2301333333333332E-2</v>
      </c>
    </row>
    <row r="1011" spans="1:11">
      <c r="A1011" s="69">
        <v>40210</v>
      </c>
      <c r="B1011" s="420">
        <v>3.1E-2</v>
      </c>
      <c r="C1011" s="401">
        <v>-1.4896E-2</v>
      </c>
      <c r="D1011" s="401">
        <v>3.3E-3</v>
      </c>
      <c r="E1011" s="401">
        <v>4.4583333333333332E-3</v>
      </c>
      <c r="F1011" s="65">
        <v>4.6833333333333336E-3</v>
      </c>
      <c r="G1011" s="65">
        <v>4.570833333333333E-3</v>
      </c>
      <c r="H1011" s="401">
        <v>4.8916666666666666E-3</v>
      </c>
      <c r="I1011" s="401">
        <f t="shared" si="45"/>
        <v>2.7699999999999999E-2</v>
      </c>
      <c r="J1011" s="401">
        <f t="shared" si="46"/>
        <v>2.6429166666666667E-2</v>
      </c>
      <c r="K1011" s="401">
        <f t="shared" si="47"/>
        <v>-1.9787666666666665E-2</v>
      </c>
    </row>
    <row r="1012" spans="1:11">
      <c r="A1012" s="69">
        <v>40238</v>
      </c>
      <c r="B1012" s="420">
        <v>6.0299999999999999E-2</v>
      </c>
      <c r="C1012" s="401">
        <v>2.7978000000000006E-2</v>
      </c>
      <c r="D1012" s="401">
        <v>4.0000000000000001E-3</v>
      </c>
      <c r="E1012" s="401">
        <v>4.3916666666666661E-3</v>
      </c>
      <c r="F1012" s="65">
        <v>4.6416666666666663E-3</v>
      </c>
      <c r="G1012" s="65">
        <v>4.5166666666666662E-3</v>
      </c>
      <c r="H1012" s="401">
        <v>4.8666666666666667E-3</v>
      </c>
      <c r="I1012" s="401">
        <f t="shared" si="45"/>
        <v>5.6300000000000003E-2</v>
      </c>
      <c r="J1012" s="401">
        <f t="shared" si="46"/>
        <v>5.5783333333333331E-2</v>
      </c>
      <c r="K1012" s="401">
        <f t="shared" si="47"/>
        <v>2.3111333333333338E-2</v>
      </c>
    </row>
    <row r="1013" spans="1:11">
      <c r="A1013" s="69">
        <v>40269</v>
      </c>
      <c r="B1013" s="420">
        <v>1.5800000000000002E-2</v>
      </c>
      <c r="C1013" s="401">
        <v>2.8058E-2</v>
      </c>
      <c r="D1013" s="401">
        <v>3.8E-3</v>
      </c>
      <c r="E1013" s="401">
        <v>4.4083333333333335E-3</v>
      </c>
      <c r="F1013" s="65">
        <v>4.6416666666666663E-3</v>
      </c>
      <c r="G1013" s="65">
        <v>4.5250000000000004E-3</v>
      </c>
      <c r="H1013" s="401">
        <v>4.841666666666666E-3</v>
      </c>
      <c r="I1013" s="401">
        <f t="shared" si="45"/>
        <v>1.2000000000000002E-2</v>
      </c>
      <c r="J1013" s="401">
        <f t="shared" si="46"/>
        <v>1.1275E-2</v>
      </c>
      <c r="K1013" s="401">
        <f t="shared" si="47"/>
        <v>2.3216333333333332E-2</v>
      </c>
    </row>
    <row r="1014" spans="1:11">
      <c r="A1014" s="69">
        <v>40299</v>
      </c>
      <c r="B1014" s="420">
        <v>-7.9899999999999999E-2</v>
      </c>
      <c r="C1014" s="401">
        <v>-5.7599999999999998E-2</v>
      </c>
      <c r="D1014" s="401">
        <v>3.3999999999999998E-3</v>
      </c>
      <c r="E1014" s="401">
        <v>4.1333333333333335E-3</v>
      </c>
      <c r="F1014" s="65">
        <v>4.3750000000000004E-3</v>
      </c>
      <c r="G1014" s="65">
        <v>4.2541666666666665E-3</v>
      </c>
      <c r="H1014" s="401">
        <v>4.5833333333333334E-3</v>
      </c>
      <c r="I1014" s="401">
        <f t="shared" si="45"/>
        <v>-8.3299999999999999E-2</v>
      </c>
      <c r="J1014" s="401">
        <f t="shared" si="46"/>
        <v>-8.4154166666666669E-2</v>
      </c>
      <c r="K1014" s="401">
        <f t="shared" si="47"/>
        <v>-6.2183333333333334E-2</v>
      </c>
    </row>
    <row r="1015" spans="1:11">
      <c r="A1015" s="69">
        <v>40330</v>
      </c>
      <c r="B1015" s="420">
        <v>-5.2299999999999999E-2</v>
      </c>
      <c r="C1015" s="401">
        <v>-6.3599999999999993E-3</v>
      </c>
      <c r="D1015" s="401">
        <v>3.7000000000000002E-3</v>
      </c>
      <c r="E1015" s="401">
        <v>4.0666666666666663E-3</v>
      </c>
      <c r="F1015" s="65">
        <v>4.3E-3</v>
      </c>
      <c r="G1015" s="65">
        <v>4.1833333333333332E-3</v>
      </c>
      <c r="H1015" s="401">
        <v>4.5500000000000002E-3</v>
      </c>
      <c r="I1015" s="401">
        <f t="shared" si="45"/>
        <v>-5.6000000000000001E-2</v>
      </c>
      <c r="J1015" s="401">
        <f t="shared" si="46"/>
        <v>-5.648333333333333E-2</v>
      </c>
      <c r="K1015" s="401">
        <f t="shared" si="47"/>
        <v>-1.091E-2</v>
      </c>
    </row>
    <row r="1016" spans="1:11">
      <c r="A1016" s="69">
        <v>40360</v>
      </c>
      <c r="B1016" s="420">
        <v>7.0099999999999996E-2</v>
      </c>
      <c r="C1016" s="401">
        <v>7.741300000000001E-2</v>
      </c>
      <c r="D1016" s="401">
        <v>3.0999999999999999E-3</v>
      </c>
      <c r="E1016" s="401">
        <v>3.933333333333333E-3</v>
      </c>
      <c r="F1016" s="65">
        <v>4.1333333333333335E-3</v>
      </c>
      <c r="G1016" s="65">
        <v>4.0333333333333332E-3</v>
      </c>
      <c r="H1016" s="401">
        <v>4.3833333333333328E-3</v>
      </c>
      <c r="I1016" s="401">
        <f t="shared" si="45"/>
        <v>6.699999999999999E-2</v>
      </c>
      <c r="J1016" s="401">
        <f t="shared" si="46"/>
        <v>6.6066666666666662E-2</v>
      </c>
      <c r="K1016" s="401">
        <f t="shared" si="47"/>
        <v>7.3029666666666673E-2</v>
      </c>
    </row>
    <row r="1017" spans="1:11">
      <c r="A1017" s="69">
        <v>40391</v>
      </c>
      <c r="B1017" s="420">
        <v>-4.5100000000000001E-2</v>
      </c>
      <c r="C1017" s="401">
        <v>1.2496E-2</v>
      </c>
      <c r="D1017" s="401">
        <v>3.2000000000000002E-3</v>
      </c>
      <c r="E1017" s="401">
        <v>3.741666666666667E-3</v>
      </c>
      <c r="F1017" s="65">
        <v>3.933333333333333E-3</v>
      </c>
      <c r="G1017" s="65">
        <v>3.8375000000000002E-3</v>
      </c>
      <c r="H1017" s="401">
        <v>4.1749999999999999E-3</v>
      </c>
      <c r="I1017" s="401">
        <f t="shared" si="45"/>
        <v>-4.8300000000000003E-2</v>
      </c>
      <c r="J1017" s="401">
        <f t="shared" si="46"/>
        <v>-4.8937500000000002E-2</v>
      </c>
      <c r="K1017" s="401">
        <f t="shared" si="47"/>
        <v>8.3210000000000003E-3</v>
      </c>
    </row>
    <row r="1018" spans="1:11">
      <c r="A1018" s="69">
        <v>40422</v>
      </c>
      <c r="B1018" s="420">
        <v>8.9200000000000002E-2</v>
      </c>
      <c r="C1018" s="401">
        <v>2.9575000000000001E-2</v>
      </c>
      <c r="D1018" s="401">
        <v>2.5999999999999999E-3</v>
      </c>
      <c r="E1018" s="401">
        <v>3.7750000000000001E-3</v>
      </c>
      <c r="F1018" s="65">
        <v>3.933333333333333E-3</v>
      </c>
      <c r="G1018" s="65">
        <v>3.8541666666666663E-3</v>
      </c>
      <c r="H1018" s="401">
        <v>4.1749999999999999E-3</v>
      </c>
      <c r="I1018" s="401">
        <f t="shared" si="45"/>
        <v>8.6599999999999996E-2</v>
      </c>
      <c r="J1018" s="401">
        <f t="shared" si="46"/>
        <v>8.5345833333333329E-2</v>
      </c>
      <c r="K1018" s="401">
        <f t="shared" si="47"/>
        <v>2.5399999999999999E-2</v>
      </c>
    </row>
    <row r="1019" spans="1:11">
      <c r="A1019" s="69">
        <v>40452</v>
      </c>
      <c r="B1019" s="420">
        <v>3.7999999999999999E-2</v>
      </c>
      <c r="C1019" s="401">
        <v>1.2868999999999998E-2</v>
      </c>
      <c r="D1019" s="401">
        <v>2.7000000000000001E-3</v>
      </c>
      <c r="E1019" s="401">
        <v>3.8999999999999994E-3</v>
      </c>
      <c r="F1019" s="65">
        <v>4.0249999999999999E-3</v>
      </c>
      <c r="G1019" s="65">
        <v>3.9624999999999999E-3</v>
      </c>
      <c r="H1019" s="401">
        <v>4.2500000000000003E-3</v>
      </c>
      <c r="I1019" s="401">
        <f t="shared" si="45"/>
        <v>3.5299999999999998E-2</v>
      </c>
      <c r="J1019" s="401">
        <f t="shared" si="46"/>
        <v>3.4037499999999998E-2</v>
      </c>
      <c r="K1019" s="401">
        <f t="shared" si="47"/>
        <v>8.6189999999999982E-3</v>
      </c>
    </row>
    <row r="1020" spans="1:11">
      <c r="A1020" s="69">
        <v>40483</v>
      </c>
      <c r="B1020" s="420">
        <v>1E-4</v>
      </c>
      <c r="C1020" s="401">
        <v>-3.2323000000000005E-2</v>
      </c>
      <c r="D1020" s="401">
        <v>3.2000000000000002E-3</v>
      </c>
      <c r="E1020" s="401">
        <v>4.0583333333333331E-3</v>
      </c>
      <c r="F1020" s="65">
        <v>4.2250000000000005E-3</v>
      </c>
      <c r="G1020" s="65">
        <v>4.1416666666666668E-3</v>
      </c>
      <c r="H1020" s="401">
        <v>4.4749999999999998E-3</v>
      </c>
      <c r="I1020" s="401">
        <f t="shared" si="45"/>
        <v>-3.1000000000000003E-3</v>
      </c>
      <c r="J1020" s="401">
        <f t="shared" si="46"/>
        <v>-4.0416666666666665E-3</v>
      </c>
      <c r="K1020" s="401">
        <f t="shared" si="47"/>
        <v>-3.6798000000000004E-2</v>
      </c>
    </row>
    <row r="1021" spans="1:11">
      <c r="A1021" s="69">
        <v>40513</v>
      </c>
      <c r="B1021" s="420">
        <v>6.6799999999999998E-2</v>
      </c>
      <c r="C1021" s="401">
        <v>3.1150999999999998E-2</v>
      </c>
      <c r="D1021" s="401">
        <v>3.2000000000000002E-3</v>
      </c>
      <c r="E1021" s="401">
        <v>4.1833333333333332E-3</v>
      </c>
      <c r="F1021" s="65">
        <v>4.3833333333333328E-3</v>
      </c>
      <c r="G1021" s="65">
        <v>4.2833333333333326E-3</v>
      </c>
      <c r="H1021" s="401">
        <v>4.6333333333333331E-3</v>
      </c>
      <c r="I1021" s="401">
        <f t="shared" si="45"/>
        <v>6.3600000000000004E-2</v>
      </c>
      <c r="J1021" s="401">
        <f t="shared" si="46"/>
        <v>6.2516666666666665E-2</v>
      </c>
      <c r="K1021" s="401">
        <f t="shared" si="47"/>
        <v>2.6517666666666665E-2</v>
      </c>
    </row>
    <row r="1022" spans="1:11">
      <c r="A1022" s="69">
        <v>40544</v>
      </c>
      <c r="B1022" s="65">
        <v>2.3699999999999999E-2</v>
      </c>
      <c r="C1022" s="401">
        <v>1.4241E-2</v>
      </c>
      <c r="D1022" s="401">
        <v>3.5000000000000001E-3</v>
      </c>
      <c r="E1022" s="401">
        <v>4.1999999999999997E-3</v>
      </c>
      <c r="F1022" s="65">
        <v>4.3833333333333328E-3</v>
      </c>
      <c r="G1022" s="65">
        <v>4.2916666666666667E-3</v>
      </c>
      <c r="H1022" s="401">
        <v>4.6416666666666663E-3</v>
      </c>
      <c r="I1022" s="401">
        <f t="shared" si="45"/>
        <v>2.0199999999999999E-2</v>
      </c>
      <c r="J1022" s="401">
        <f t="shared" si="46"/>
        <v>1.9408333333333333E-2</v>
      </c>
      <c r="K1022" s="401">
        <f t="shared" si="47"/>
        <v>9.5993333333333347E-3</v>
      </c>
    </row>
    <row r="1023" spans="1:11">
      <c r="A1023" s="69">
        <v>40575</v>
      </c>
      <c r="B1023" s="65">
        <v>3.4299999999999997E-2</v>
      </c>
      <c r="C1023" s="401">
        <v>1.1235E-2</v>
      </c>
      <c r="D1023" s="401">
        <v>3.2000000000000002E-3</v>
      </c>
      <c r="E1023" s="401">
        <v>4.3499999999999997E-3</v>
      </c>
      <c r="F1023" s="65">
        <v>4.4749999999999998E-3</v>
      </c>
      <c r="G1023" s="65">
        <v>4.4125000000000006E-3</v>
      </c>
      <c r="H1023" s="401">
        <v>4.7333333333333333E-3</v>
      </c>
      <c r="I1023" s="401">
        <f t="shared" si="45"/>
        <v>3.1099999999999996E-2</v>
      </c>
      <c r="J1023" s="401">
        <f t="shared" si="46"/>
        <v>2.9887499999999997E-2</v>
      </c>
      <c r="K1023" s="401">
        <f t="shared" si="47"/>
        <v>6.5016666666666669E-3</v>
      </c>
    </row>
    <row r="1024" spans="1:11">
      <c r="A1024" s="69">
        <v>40603</v>
      </c>
      <c r="B1024" s="65">
        <v>4.0000000000000002E-4</v>
      </c>
      <c r="C1024" s="401">
        <v>1.474E-3</v>
      </c>
      <c r="D1024" s="401">
        <v>3.5999999999999999E-3</v>
      </c>
      <c r="E1024" s="401">
        <v>4.2750000000000002E-3</v>
      </c>
      <c r="F1024" s="65">
        <v>4.4000000000000003E-3</v>
      </c>
      <c r="G1024" s="65">
        <v>4.3374999999999993E-3</v>
      </c>
      <c r="H1024" s="401">
        <v>4.6333333333333331E-3</v>
      </c>
      <c r="I1024" s="401">
        <f t="shared" si="45"/>
        <v>-3.1999999999999997E-3</v>
      </c>
      <c r="J1024" s="401">
        <f t="shared" si="46"/>
        <v>-3.9374999999999992E-3</v>
      </c>
      <c r="K1024" s="401">
        <f t="shared" si="47"/>
        <v>-3.159333333333333E-3</v>
      </c>
    </row>
    <row r="1025" spans="1:11">
      <c r="A1025" s="69">
        <v>40634</v>
      </c>
      <c r="B1025" s="65">
        <v>2.9600000000000001E-2</v>
      </c>
      <c r="C1025" s="401">
        <v>4.1877999999999999E-2</v>
      </c>
      <c r="D1025" s="401">
        <v>3.3999999999999998E-3</v>
      </c>
      <c r="E1025" s="401">
        <v>4.3E-3</v>
      </c>
      <c r="F1025" s="65">
        <v>4.4083333333333335E-3</v>
      </c>
      <c r="G1025" s="65">
        <v>4.3541666666666668E-3</v>
      </c>
      <c r="H1025" s="401">
        <v>4.6249999999999998E-3</v>
      </c>
      <c r="I1025" s="401">
        <f t="shared" si="45"/>
        <v>2.6200000000000001E-2</v>
      </c>
      <c r="J1025" s="401">
        <f t="shared" si="46"/>
        <v>2.5245833333333335E-2</v>
      </c>
      <c r="K1025" s="401">
        <f t="shared" si="47"/>
        <v>3.7253000000000001E-2</v>
      </c>
    </row>
    <row r="1026" spans="1:11">
      <c r="A1026" s="69">
        <v>40664</v>
      </c>
      <c r="B1026" s="65">
        <v>-1.1299999999999999E-2</v>
      </c>
      <c r="C1026" s="401">
        <v>1.9754000000000001E-2</v>
      </c>
      <c r="D1026" s="401">
        <v>3.5999999999999999E-3</v>
      </c>
      <c r="E1026" s="401">
        <v>4.1333333333333335E-3</v>
      </c>
      <c r="F1026" s="65">
        <v>4.2166666666666663E-3</v>
      </c>
      <c r="G1026" s="65">
        <v>4.1749999999999999E-3</v>
      </c>
      <c r="H1026" s="401">
        <v>4.4333333333333334E-3</v>
      </c>
      <c r="I1026" s="401">
        <f t="shared" si="45"/>
        <v>-1.49E-2</v>
      </c>
      <c r="J1026" s="401">
        <f t="shared" si="46"/>
        <v>-1.5474999999999999E-2</v>
      </c>
      <c r="K1026" s="401">
        <f t="shared" si="47"/>
        <v>1.5320666666666666E-2</v>
      </c>
    </row>
    <row r="1027" spans="1:11">
      <c r="A1027" s="69">
        <v>40695</v>
      </c>
      <c r="B1027" s="65">
        <v>-1.67E-2</v>
      </c>
      <c r="C1027" s="401">
        <v>-1.2830000000000003E-3</v>
      </c>
      <c r="D1027" s="401">
        <v>3.2000000000000002E-3</v>
      </c>
      <c r="E1027" s="401">
        <v>4.1583333333333333E-3</v>
      </c>
      <c r="F1027" s="65">
        <v>4.1999999999999997E-3</v>
      </c>
      <c r="G1027" s="65">
        <v>4.179166666666667E-3</v>
      </c>
      <c r="H1027" s="401">
        <v>4.3833333333333328E-3</v>
      </c>
      <c r="I1027" s="401">
        <f t="shared" ref="I1027:I1090" si="48">B1027-D1027</f>
        <v>-1.9900000000000001E-2</v>
      </c>
      <c r="J1027" s="401">
        <f t="shared" si="46"/>
        <v>-2.0879166666666667E-2</v>
      </c>
      <c r="K1027" s="401">
        <f t="shared" si="47"/>
        <v>-5.6663333333333331E-3</v>
      </c>
    </row>
    <row r="1028" spans="1:11">
      <c r="A1028" s="69">
        <v>40725</v>
      </c>
      <c r="B1028" s="65">
        <v>-2.0299999999999999E-2</v>
      </c>
      <c r="C1028" s="401">
        <v>-7.5380000000000013E-3</v>
      </c>
      <c r="D1028" s="401">
        <v>3.2000000000000002E-3</v>
      </c>
      <c r="E1028" s="401">
        <v>4.1083333333333336E-3</v>
      </c>
      <c r="F1028" s="65">
        <v>4.1916666666666665E-3</v>
      </c>
      <c r="G1028" s="65">
        <v>4.15E-3</v>
      </c>
      <c r="H1028" s="401">
        <v>4.3916666666666661E-3</v>
      </c>
      <c r="I1028" s="401">
        <f t="shared" si="48"/>
        <v>-2.35E-2</v>
      </c>
      <c r="J1028" s="401">
        <f t="shared" si="46"/>
        <v>-2.445E-2</v>
      </c>
      <c r="K1028" s="401">
        <f t="shared" si="47"/>
        <v>-1.1929666666666668E-2</v>
      </c>
    </row>
    <row r="1029" spans="1:11">
      <c r="A1029" s="69">
        <v>40756</v>
      </c>
      <c r="B1029" s="65">
        <v>-5.4300000000000001E-2</v>
      </c>
      <c r="C1029" s="401">
        <v>2.0388E-2</v>
      </c>
      <c r="D1029" s="401">
        <v>3.3999999999999998E-3</v>
      </c>
      <c r="E1029" s="401">
        <v>3.6416666666666667E-3</v>
      </c>
      <c r="F1029" s="65">
        <v>3.725E-3</v>
      </c>
      <c r="G1029" s="65">
        <v>3.6833333333333336E-3</v>
      </c>
      <c r="H1029" s="401">
        <v>3.908333333333334E-3</v>
      </c>
      <c r="I1029" s="401">
        <f t="shared" si="48"/>
        <v>-5.7700000000000001E-2</v>
      </c>
      <c r="J1029" s="401">
        <f t="shared" si="46"/>
        <v>-5.7983333333333331E-2</v>
      </c>
      <c r="K1029" s="401">
        <f t="shared" si="47"/>
        <v>1.6479666666666667E-2</v>
      </c>
    </row>
    <row r="1030" spans="1:11">
      <c r="A1030" s="69">
        <v>40787</v>
      </c>
      <c r="B1030" s="65">
        <v>-7.0300000000000001E-2</v>
      </c>
      <c r="C1030" s="401">
        <v>2.271E-3</v>
      </c>
      <c r="D1030" s="401">
        <v>2.5999999999999999E-3</v>
      </c>
      <c r="E1030" s="401">
        <v>3.4083333333333331E-3</v>
      </c>
      <c r="F1030" s="65">
        <v>3.5250000000000004E-3</v>
      </c>
      <c r="G1030" s="65">
        <v>3.4666666666666669E-3</v>
      </c>
      <c r="H1030" s="401">
        <v>3.7333333333333333E-3</v>
      </c>
      <c r="I1030" s="401">
        <f t="shared" si="48"/>
        <v>-7.2900000000000006E-2</v>
      </c>
      <c r="J1030" s="401">
        <f t="shared" si="46"/>
        <v>-7.3766666666666675E-2</v>
      </c>
      <c r="K1030" s="401">
        <f t="shared" si="47"/>
        <v>-1.4623333333333333E-3</v>
      </c>
    </row>
    <row r="1031" spans="1:11">
      <c r="A1031" s="69">
        <v>40817</v>
      </c>
      <c r="B1031" s="65">
        <v>0.10929999999999999</v>
      </c>
      <c r="C1031" s="401">
        <v>3.8747000000000004E-2</v>
      </c>
      <c r="D1031" s="401">
        <v>2.2000000000000001E-3</v>
      </c>
      <c r="E1031" s="401">
        <v>3.3166666666666665E-3</v>
      </c>
      <c r="F1031" s="65">
        <v>3.4666666666666669E-3</v>
      </c>
      <c r="G1031" s="65">
        <v>3.3916666666666665E-3</v>
      </c>
      <c r="H1031" s="401">
        <v>3.7666666666666664E-3</v>
      </c>
      <c r="I1031" s="401">
        <f t="shared" si="48"/>
        <v>0.1071</v>
      </c>
      <c r="J1031" s="401">
        <f t="shared" si="46"/>
        <v>0.10590833333333333</v>
      </c>
      <c r="K1031" s="401">
        <f t="shared" si="47"/>
        <v>3.4980333333333335E-2</v>
      </c>
    </row>
    <row r="1032" spans="1:11">
      <c r="A1032" s="69">
        <v>40848</v>
      </c>
      <c r="B1032" s="65">
        <v>-2.2000000000000001E-3</v>
      </c>
      <c r="C1032" s="401">
        <v>8.0140000000000003E-3</v>
      </c>
      <c r="D1032" s="401">
        <v>2.3999999999999998E-3</v>
      </c>
      <c r="E1032" s="401">
        <v>3.225E-3</v>
      </c>
      <c r="F1032" s="65">
        <v>3.3083333333333337E-3</v>
      </c>
      <c r="G1032" s="65">
        <v>3.2666666666666664E-3</v>
      </c>
      <c r="H1032" s="401">
        <v>3.5416666666666669E-3</v>
      </c>
      <c r="I1032" s="401">
        <f t="shared" si="48"/>
        <v>-4.5999999999999999E-3</v>
      </c>
      <c r="J1032" s="401">
        <f t="shared" si="46"/>
        <v>-5.4666666666666665E-3</v>
      </c>
      <c r="K1032" s="401">
        <f t="shared" si="47"/>
        <v>4.4723333333333334E-3</v>
      </c>
    </row>
    <row r="1033" spans="1:11">
      <c r="A1033" s="69">
        <v>40878</v>
      </c>
      <c r="B1033" s="65">
        <v>1.0200000000000001E-2</v>
      </c>
      <c r="C1033" s="401">
        <v>3.3766999999999998E-2</v>
      </c>
      <c r="D1033" s="401">
        <v>2.2000000000000001E-3</v>
      </c>
      <c r="E1033" s="401">
        <v>3.2750000000000001E-3</v>
      </c>
      <c r="F1033" s="65">
        <v>3.3583333333333338E-3</v>
      </c>
      <c r="G1033" s="65">
        <v>3.3166666666666665E-3</v>
      </c>
      <c r="H1033" s="401">
        <v>3.6083333333333332E-3</v>
      </c>
      <c r="I1033" s="401">
        <f t="shared" si="48"/>
        <v>8.0000000000000002E-3</v>
      </c>
      <c r="J1033" s="401">
        <f t="shared" si="46"/>
        <v>6.8833333333333342E-3</v>
      </c>
      <c r="K1033" s="401">
        <f t="shared" si="47"/>
        <v>3.0158666666666667E-2</v>
      </c>
    </row>
    <row r="1034" spans="1:11">
      <c r="A1034" s="69">
        <v>40909</v>
      </c>
      <c r="B1034" s="65">
        <v>4.48E-2</v>
      </c>
      <c r="C1034" s="401">
        <v>-3.3237000000000003E-2</v>
      </c>
      <c r="D1034" s="401">
        <v>2.0999999999999999E-3</v>
      </c>
      <c r="E1034" s="401">
        <v>3.3416666666666668E-3</v>
      </c>
      <c r="F1034" s="65">
        <v>3.3416666666666668E-3</v>
      </c>
      <c r="G1034" s="65">
        <v>3.3416666666666668E-3</v>
      </c>
      <c r="H1034" s="401">
        <v>3.6166666666666665E-3</v>
      </c>
      <c r="I1034" s="401">
        <f t="shared" si="48"/>
        <v>4.2700000000000002E-2</v>
      </c>
      <c r="J1034" s="401">
        <f t="shared" si="46"/>
        <v>4.1458333333333333E-2</v>
      </c>
      <c r="K1034" s="401">
        <f t="shared" si="47"/>
        <v>-3.6853666666666667E-2</v>
      </c>
    </row>
    <row r="1035" spans="1:11">
      <c r="A1035" s="69">
        <v>40940</v>
      </c>
      <c r="B1035" s="65">
        <v>4.3200000000000002E-2</v>
      </c>
      <c r="C1035" s="401">
        <v>3.4509999999999996E-3</v>
      </c>
      <c r="D1035" s="401">
        <v>2E-3</v>
      </c>
      <c r="E1035" s="401">
        <v>3.3250000000000003E-3</v>
      </c>
      <c r="F1035" s="65">
        <v>3.3250000000000003E-3</v>
      </c>
      <c r="G1035" s="65">
        <v>3.3250000000000003E-3</v>
      </c>
      <c r="H1035" s="401">
        <v>3.6333333333333335E-3</v>
      </c>
      <c r="I1035" s="401">
        <f t="shared" si="48"/>
        <v>4.1200000000000001E-2</v>
      </c>
      <c r="J1035" s="401">
        <f t="shared" si="46"/>
        <v>3.9875000000000001E-2</v>
      </c>
      <c r="K1035" s="401">
        <f t="shared" si="47"/>
        <v>-1.8233333333333383E-4</v>
      </c>
    </row>
    <row r="1036" spans="1:11">
      <c r="A1036" s="69">
        <v>40969</v>
      </c>
      <c r="B1036" s="65">
        <v>3.2899999999999999E-2</v>
      </c>
      <c r="C1036" s="401">
        <v>1.372E-2</v>
      </c>
      <c r="D1036" s="401">
        <v>2.2000000000000001E-3</v>
      </c>
      <c r="E1036" s="401">
        <v>3.3249999999999998E-3</v>
      </c>
      <c r="F1036" s="401">
        <v>3.4499999999999999E-3</v>
      </c>
      <c r="G1036" s="401">
        <v>3.3874999999999999E-3</v>
      </c>
      <c r="H1036" s="401">
        <v>3.7333333333333333E-3</v>
      </c>
      <c r="I1036" s="401">
        <f t="shared" si="48"/>
        <v>3.0699999999999998E-2</v>
      </c>
      <c r="J1036" s="401">
        <f t="shared" si="46"/>
        <v>2.9512499999999997E-2</v>
      </c>
      <c r="K1036" s="401">
        <f t="shared" si="47"/>
        <v>9.9866666666666663E-3</v>
      </c>
    </row>
    <row r="1037" spans="1:11">
      <c r="A1037" s="69">
        <v>41000</v>
      </c>
      <c r="B1037" s="65">
        <v>-6.3E-3</v>
      </c>
      <c r="C1037" s="401">
        <v>2.1237000000000002E-2</v>
      </c>
      <c r="D1037" s="401">
        <v>2.5000000000000001E-3</v>
      </c>
      <c r="E1037" s="401">
        <v>3.3000000000000004E-3</v>
      </c>
      <c r="F1037" s="401">
        <v>3.4000000000000002E-3</v>
      </c>
      <c r="G1037" s="401">
        <v>3.3500000000000005E-3</v>
      </c>
      <c r="H1037" s="401">
        <v>3.6666666666666666E-3</v>
      </c>
      <c r="I1037" s="401">
        <f t="shared" si="48"/>
        <v>-8.8000000000000005E-3</v>
      </c>
      <c r="J1037" s="401">
        <f t="shared" si="46"/>
        <v>-9.6500000000000006E-3</v>
      </c>
      <c r="K1037" s="401">
        <f t="shared" si="47"/>
        <v>1.7570333333333337E-2</v>
      </c>
    </row>
    <row r="1038" spans="1:11">
      <c r="A1038" s="69">
        <v>41030</v>
      </c>
      <c r="B1038" s="65">
        <v>-6.0100000000000001E-2</v>
      </c>
      <c r="C1038" s="401">
        <v>2.1609999999999997E-3</v>
      </c>
      <c r="D1038" s="401">
        <v>2.3E-3</v>
      </c>
      <c r="E1038" s="401">
        <v>3.1666666666666666E-3</v>
      </c>
      <c r="F1038" s="401">
        <v>3.2583333333333336E-3</v>
      </c>
      <c r="G1038" s="401">
        <v>3.2125000000000001E-3</v>
      </c>
      <c r="H1038" s="401">
        <v>3.5000000000000001E-3</v>
      </c>
      <c r="I1038" s="401">
        <f t="shared" si="48"/>
        <v>-6.2399999999999997E-2</v>
      </c>
      <c r="J1038" s="401">
        <f t="shared" si="46"/>
        <v>-6.3312499999999994E-2</v>
      </c>
      <c r="K1038" s="401">
        <f t="shared" si="47"/>
        <v>-1.3390000000000003E-3</v>
      </c>
    </row>
    <row r="1039" spans="1:11">
      <c r="A1039" s="69">
        <v>41061</v>
      </c>
      <c r="B1039" s="65">
        <v>4.1200000000000001E-2</v>
      </c>
      <c r="C1039" s="401">
        <v>4.1003999999999999E-2</v>
      </c>
      <c r="D1039" s="401">
        <v>1.8E-3</v>
      </c>
      <c r="E1039" s="401">
        <v>3.0333333333333336E-3</v>
      </c>
      <c r="F1039" s="401">
        <v>3.15E-3</v>
      </c>
      <c r="G1039" s="401">
        <v>3.091666666666667E-3</v>
      </c>
      <c r="H1039" s="401">
        <v>3.4000000000000002E-3</v>
      </c>
      <c r="I1039" s="401">
        <f t="shared" si="48"/>
        <v>3.9399999999999998E-2</v>
      </c>
      <c r="J1039" s="401">
        <f t="shared" si="46"/>
        <v>3.8108333333333334E-2</v>
      </c>
      <c r="K1039" s="401">
        <f t="shared" si="47"/>
        <v>3.7603999999999999E-2</v>
      </c>
    </row>
    <row r="1040" spans="1:11">
      <c r="A1040" s="69">
        <v>41091</v>
      </c>
      <c r="B1040" s="65">
        <v>1.3899999999999999E-2</v>
      </c>
      <c r="C1040" s="401">
        <v>2.8439000000000002E-2</v>
      </c>
      <c r="D1040" s="401">
        <v>2E-3</v>
      </c>
      <c r="E1040" s="401">
        <v>2.8333333333333335E-3</v>
      </c>
      <c r="F1040" s="401">
        <v>2.9499999999999999E-3</v>
      </c>
      <c r="G1040" s="401">
        <v>2.8916666666666665E-3</v>
      </c>
      <c r="H1040" s="401">
        <v>3.2750000000000001E-3</v>
      </c>
      <c r="I1040" s="401">
        <f t="shared" si="48"/>
        <v>1.1899999999999999E-2</v>
      </c>
      <c r="J1040" s="401">
        <f t="shared" si="46"/>
        <v>1.1008333333333332E-2</v>
      </c>
      <c r="K1040" s="401">
        <f t="shared" si="47"/>
        <v>2.5164000000000002E-2</v>
      </c>
    </row>
    <row r="1041" spans="1:11">
      <c r="A1041" s="69">
        <v>41122</v>
      </c>
      <c r="B1041" s="65">
        <v>2.2499999999999999E-2</v>
      </c>
      <c r="C1041" s="401">
        <v>-4.4720999999999997E-2</v>
      </c>
      <c r="D1041" s="401">
        <v>1.8E-3</v>
      </c>
      <c r="E1041" s="401">
        <v>2.8999999999999998E-3</v>
      </c>
      <c r="F1041" s="401">
        <v>3.0083333333333333E-3</v>
      </c>
      <c r="G1041" s="401">
        <v>2.9541666666666666E-3</v>
      </c>
      <c r="H1041" s="401">
        <v>3.3333333333333335E-3</v>
      </c>
      <c r="I1041" s="401">
        <f t="shared" si="48"/>
        <v>2.07E-2</v>
      </c>
      <c r="J1041" s="401">
        <f t="shared" si="46"/>
        <v>1.9545833333333332E-2</v>
      </c>
      <c r="K1041" s="401">
        <f t="shared" si="47"/>
        <v>-4.8054333333333331E-2</v>
      </c>
    </row>
    <row r="1042" spans="1:11">
      <c r="A1042" s="69">
        <v>41153</v>
      </c>
      <c r="B1042" s="65">
        <v>2.58E-2</v>
      </c>
      <c r="C1042" s="401">
        <v>1.2281E-2</v>
      </c>
      <c r="D1042" s="401">
        <v>1.6999999999999999E-3</v>
      </c>
      <c r="E1042" s="401">
        <v>2.9083333333333335E-3</v>
      </c>
      <c r="F1042" s="401">
        <v>3.0666666666666668E-3</v>
      </c>
      <c r="G1042" s="401">
        <v>2.9875000000000001E-3</v>
      </c>
      <c r="H1042" s="401">
        <v>3.3500000000000001E-3</v>
      </c>
      <c r="I1042" s="401">
        <f t="shared" si="48"/>
        <v>2.41E-2</v>
      </c>
      <c r="J1042" s="401">
        <f t="shared" si="46"/>
        <v>2.2812499999999999E-2</v>
      </c>
      <c r="K1042" s="401">
        <f t="shared" si="47"/>
        <v>8.9309999999999997E-3</v>
      </c>
    </row>
    <row r="1043" spans="1:11">
      <c r="A1043" s="69">
        <v>41183</v>
      </c>
      <c r="B1043" s="65">
        <v>-1.8499999999999999E-2</v>
      </c>
      <c r="C1043" s="401">
        <v>1.7240000000000002E-2</v>
      </c>
      <c r="D1043" s="401">
        <v>2.0999999999999999E-3</v>
      </c>
      <c r="E1043" s="401">
        <v>2.891666666666667E-3</v>
      </c>
      <c r="F1043" s="401">
        <v>3.0249999999999999E-3</v>
      </c>
      <c r="G1043" s="401">
        <v>2.9583333333333336E-3</v>
      </c>
      <c r="H1043" s="401">
        <v>3.2583333333333336E-3</v>
      </c>
      <c r="I1043" s="401">
        <f t="shared" si="48"/>
        <v>-2.06E-2</v>
      </c>
      <c r="J1043" s="401">
        <f t="shared" si="46"/>
        <v>-2.1458333333333333E-2</v>
      </c>
      <c r="K1043" s="401">
        <f t="shared" si="47"/>
        <v>1.3981666666666668E-2</v>
      </c>
    </row>
    <row r="1044" spans="1:11">
      <c r="A1044" s="69">
        <v>41214</v>
      </c>
      <c r="B1044" s="65">
        <v>5.7999999999999996E-3</v>
      </c>
      <c r="C1044" s="401">
        <v>-4.6427999999999997E-2</v>
      </c>
      <c r="D1044" s="401">
        <v>1.9E-3</v>
      </c>
      <c r="E1044" s="401">
        <v>2.9166666666666668E-3</v>
      </c>
      <c r="F1044" s="401">
        <v>2.9750000000000002E-3</v>
      </c>
      <c r="G1044" s="401">
        <v>2.9458333333333333E-3</v>
      </c>
      <c r="H1044" s="401">
        <v>3.1999999999999997E-3</v>
      </c>
      <c r="I1044" s="401">
        <f t="shared" si="48"/>
        <v>3.8999999999999998E-3</v>
      </c>
      <c r="J1044" s="401">
        <f t="shared" si="46"/>
        <v>2.8541666666666663E-3</v>
      </c>
      <c r="K1044" s="401">
        <f t="shared" si="47"/>
        <v>-4.9627999999999999E-2</v>
      </c>
    </row>
    <row r="1045" spans="1:11">
      <c r="A1045" s="69">
        <v>41244</v>
      </c>
      <c r="B1045" s="65">
        <v>9.1000000000000004E-3</v>
      </c>
      <c r="C1045" s="401">
        <v>1.108E-3</v>
      </c>
      <c r="D1045" s="401">
        <v>1.9E-3</v>
      </c>
      <c r="E1045" s="401">
        <v>3.0416666666666665E-3</v>
      </c>
      <c r="F1045" s="401">
        <v>3.0833333333333333E-3</v>
      </c>
      <c r="G1045" s="401">
        <v>3.0625000000000001E-3</v>
      </c>
      <c r="H1045" s="401">
        <v>3.3333333333333335E-3</v>
      </c>
      <c r="I1045" s="401">
        <f t="shared" si="48"/>
        <v>7.2000000000000007E-3</v>
      </c>
      <c r="J1045" s="401">
        <f t="shared" si="46"/>
        <v>6.0375000000000003E-3</v>
      </c>
      <c r="K1045" s="401">
        <f t="shared" si="47"/>
        <v>-2.2253333333333335E-3</v>
      </c>
    </row>
    <row r="1046" spans="1:11">
      <c r="A1046" s="69">
        <v>41275</v>
      </c>
      <c r="B1046" s="65">
        <v>5.1799999999999999E-2</v>
      </c>
      <c r="C1046" s="401">
        <v>3.5099999999999999E-2</v>
      </c>
      <c r="D1046" s="401">
        <v>2.2000000000000001E-3</v>
      </c>
      <c r="E1046" s="401">
        <v>3.1666666666666666E-3</v>
      </c>
      <c r="F1046" s="401">
        <v>3.225E-3</v>
      </c>
      <c r="G1046" s="401">
        <v>3.1958333333333335E-3</v>
      </c>
      <c r="H1046" s="401">
        <v>3.4583333333333337E-3</v>
      </c>
      <c r="I1046" s="401">
        <f t="shared" si="48"/>
        <v>4.9599999999999998E-2</v>
      </c>
      <c r="J1046" s="401">
        <f t="shared" si="46"/>
        <v>4.8604166666666664E-2</v>
      </c>
      <c r="K1046" s="401">
        <f t="shared" si="47"/>
        <v>3.1641666666666665E-2</v>
      </c>
    </row>
    <row r="1047" spans="1:11">
      <c r="A1047" s="69">
        <v>41306</v>
      </c>
      <c r="B1047" s="65">
        <v>1.3599999999999999E-2</v>
      </c>
      <c r="C1047" s="401">
        <v>3.39E-2</v>
      </c>
      <c r="D1047" s="401">
        <v>2.2000000000000001E-3</v>
      </c>
      <c r="E1047" s="401">
        <v>3.2499999999999999E-3</v>
      </c>
      <c r="F1047" s="401">
        <v>3.2916666666666667E-3</v>
      </c>
      <c r="G1047" s="401">
        <v>3.2708333333333331E-3</v>
      </c>
      <c r="H1047" s="401">
        <v>3.4833333333333331E-3</v>
      </c>
      <c r="I1047" s="401">
        <f t="shared" si="48"/>
        <v>1.1399999999999999E-2</v>
      </c>
      <c r="J1047" s="401">
        <f t="shared" si="46"/>
        <v>1.0329166666666667E-2</v>
      </c>
      <c r="K1047" s="401">
        <f t="shared" si="47"/>
        <v>3.0416666666666668E-2</v>
      </c>
    </row>
    <row r="1048" spans="1:11">
      <c r="A1048" s="69">
        <v>41334</v>
      </c>
      <c r="B1048" s="65">
        <v>3.7499999999999999E-2</v>
      </c>
      <c r="C1048" s="401">
        <v>5.3999999999999999E-2</v>
      </c>
      <c r="D1048" s="401">
        <v>2.0999999999999999E-3</v>
      </c>
      <c r="E1048" s="401">
        <v>3.1666666666666666E-3</v>
      </c>
      <c r="F1048" s="401">
        <v>3.225E-3</v>
      </c>
      <c r="G1048" s="401">
        <v>3.1958333333333335E-3</v>
      </c>
      <c r="H1048" s="401">
        <v>3.4583333333333337E-3</v>
      </c>
      <c r="I1048" s="401">
        <f t="shared" si="48"/>
        <v>3.5400000000000001E-2</v>
      </c>
      <c r="J1048" s="401">
        <f t="shared" si="46"/>
        <v>3.4304166666666663E-2</v>
      </c>
      <c r="K1048" s="401">
        <f t="shared" si="47"/>
        <v>5.0541666666666665E-2</v>
      </c>
    </row>
    <row r="1049" spans="1:11">
      <c r="A1049" s="69">
        <v>41365</v>
      </c>
      <c r="B1049" s="65">
        <v>1.9300000000000001E-2</v>
      </c>
      <c r="C1049" s="401">
        <v>5.8999999999999997E-2</v>
      </c>
      <c r="D1049" s="401">
        <v>2.5999999999999999E-3</v>
      </c>
      <c r="E1049" s="401">
        <v>3.1083333333333332E-3</v>
      </c>
      <c r="F1049" s="401">
        <v>3.1416666666666663E-3</v>
      </c>
      <c r="G1049" s="401">
        <v>3.1249999999999997E-3</v>
      </c>
      <c r="H1049" s="401">
        <v>3.3333333333333335E-3</v>
      </c>
      <c r="I1049" s="401">
        <f t="shared" si="48"/>
        <v>1.67E-2</v>
      </c>
      <c r="J1049" s="401">
        <f t="shared" si="46"/>
        <v>1.6175000000000002E-2</v>
      </c>
      <c r="K1049" s="401">
        <f t="shared" si="47"/>
        <v>5.5666666666666663E-2</v>
      </c>
    </row>
    <row r="1050" spans="1:11">
      <c r="A1050" s="69">
        <v>41395</v>
      </c>
      <c r="B1050" s="65">
        <v>2.3400000000000001E-2</v>
      </c>
      <c r="C1050" s="401">
        <v>-8.9599999999999999E-2</v>
      </c>
      <c r="D1050" s="401">
        <v>2.3E-3</v>
      </c>
      <c r="E1050" s="401">
        <v>3.2416666666666666E-3</v>
      </c>
      <c r="F1050" s="401">
        <v>3.283333333333333E-3</v>
      </c>
      <c r="G1050" s="401">
        <v>3.2624999999999998E-3</v>
      </c>
      <c r="H1050" s="401">
        <v>3.4750000000000002E-3</v>
      </c>
      <c r="I1050" s="401">
        <f t="shared" si="48"/>
        <v>2.1100000000000001E-2</v>
      </c>
      <c r="J1050" s="401">
        <f t="shared" ref="J1050:J1113" si="49">B1050-G1050</f>
        <v>2.0137500000000003E-2</v>
      </c>
      <c r="K1050" s="401">
        <f t="shared" ref="K1050:K1074" si="50">$C1050-H1050</f>
        <v>-9.3075000000000005E-2</v>
      </c>
    </row>
    <row r="1051" spans="1:11">
      <c r="A1051" s="69">
        <v>41426</v>
      </c>
      <c r="B1051" s="65">
        <v>-1.34E-2</v>
      </c>
      <c r="C1051" s="401">
        <v>1.14E-2</v>
      </c>
      <c r="D1051" s="401">
        <v>2.3999999999999998E-3</v>
      </c>
      <c r="E1051" s="401">
        <v>3.5583333333333335E-3</v>
      </c>
      <c r="F1051" s="401">
        <v>3.6000000000000003E-3</v>
      </c>
      <c r="G1051" s="401">
        <v>3.5791666666666671E-3</v>
      </c>
      <c r="H1051" s="401">
        <v>3.7750000000000001E-3</v>
      </c>
      <c r="I1051" s="401">
        <f t="shared" si="48"/>
        <v>-1.5800000000000002E-2</v>
      </c>
      <c r="J1051" s="401">
        <f t="shared" si="49"/>
        <v>-1.6979166666666667E-2</v>
      </c>
      <c r="K1051" s="401">
        <f t="shared" si="50"/>
        <v>7.6249999999999998E-3</v>
      </c>
    </row>
    <row r="1052" spans="1:11">
      <c r="A1052" s="69">
        <v>41456</v>
      </c>
      <c r="B1052" s="65">
        <v>5.0900000000000001E-2</v>
      </c>
      <c r="C1052" s="401">
        <v>3.85E-2</v>
      </c>
      <c r="D1052" s="401">
        <v>3.0000000000000001E-3</v>
      </c>
      <c r="E1052" s="401">
        <v>3.6166666666666669E-3</v>
      </c>
      <c r="F1052" s="401">
        <v>3.7166666666666667E-3</v>
      </c>
      <c r="G1052" s="401">
        <v>3.666666666666667E-3</v>
      </c>
      <c r="H1052" s="401">
        <v>3.9000000000000003E-3</v>
      </c>
      <c r="I1052" s="401">
        <f t="shared" si="48"/>
        <v>4.7899999999999998E-2</v>
      </c>
      <c r="J1052" s="401">
        <f t="shared" si="49"/>
        <v>4.7233333333333336E-2</v>
      </c>
      <c r="K1052" s="401">
        <f t="shared" si="50"/>
        <v>3.4599999999999999E-2</v>
      </c>
    </row>
    <row r="1053" spans="1:11">
      <c r="A1053" s="69">
        <v>41487</v>
      </c>
      <c r="B1053" s="65">
        <v>-2.9000000000000001E-2</v>
      </c>
      <c r="C1053" s="401">
        <v>-0.05</v>
      </c>
      <c r="D1053" s="401">
        <v>2.8E-3</v>
      </c>
      <c r="E1053" s="401">
        <v>3.7833333333333334E-3</v>
      </c>
      <c r="F1053" s="401">
        <v>3.8583333333333334E-3</v>
      </c>
      <c r="G1053" s="401">
        <v>3.8208333333333332E-3</v>
      </c>
      <c r="H1053" s="401">
        <v>3.9416666666666671E-3</v>
      </c>
      <c r="I1053" s="401">
        <f t="shared" si="48"/>
        <v>-3.1800000000000002E-2</v>
      </c>
      <c r="J1053" s="401">
        <f t="shared" si="49"/>
        <v>-3.2820833333333334E-2</v>
      </c>
      <c r="K1053" s="401">
        <f t="shared" si="50"/>
        <v>-5.3941666666666672E-2</v>
      </c>
    </row>
    <row r="1054" spans="1:11">
      <c r="A1054" s="69">
        <v>41518</v>
      </c>
      <c r="B1054" s="65">
        <v>3.1399999999999997E-2</v>
      </c>
      <c r="C1054" s="401">
        <v>1.0800000000000001E-2</v>
      </c>
      <c r="D1054" s="401">
        <v>2.8999999999999998E-3</v>
      </c>
      <c r="E1054" s="401">
        <v>3.8666666666666663E-3</v>
      </c>
      <c r="F1054" s="401">
        <v>3.9083333333333331E-3</v>
      </c>
      <c r="G1054" s="401">
        <v>3.8874999999999995E-3</v>
      </c>
      <c r="H1054" s="401">
        <v>4.0000000000000001E-3</v>
      </c>
      <c r="I1054" s="401">
        <f t="shared" si="48"/>
        <v>2.8499999999999998E-2</v>
      </c>
      <c r="J1054" s="401">
        <f t="shared" si="49"/>
        <v>2.7512499999999999E-2</v>
      </c>
      <c r="K1054" s="401">
        <f t="shared" si="50"/>
        <v>6.8000000000000005E-3</v>
      </c>
    </row>
    <row r="1055" spans="1:11">
      <c r="A1055" s="69">
        <v>41548</v>
      </c>
      <c r="B1055" s="65">
        <v>4.5999999999999999E-2</v>
      </c>
      <c r="C1055" s="401">
        <v>3.7699999999999997E-2</v>
      </c>
      <c r="D1055" s="401">
        <v>2.8999999999999998E-3</v>
      </c>
      <c r="E1055" s="401">
        <v>3.7750000000000001E-3</v>
      </c>
      <c r="F1055" s="401">
        <v>3.8250000000000003E-3</v>
      </c>
      <c r="G1055" s="401">
        <v>3.8000000000000004E-3</v>
      </c>
      <c r="H1055" s="401">
        <v>3.9166666666666664E-3</v>
      </c>
      <c r="I1055" s="401">
        <f t="shared" si="48"/>
        <v>4.3099999999999999E-2</v>
      </c>
      <c r="J1055" s="401">
        <f t="shared" si="49"/>
        <v>4.2200000000000001E-2</v>
      </c>
      <c r="K1055" s="401">
        <f t="shared" si="50"/>
        <v>3.3783333333333332E-2</v>
      </c>
    </row>
    <row r="1056" spans="1:11">
      <c r="A1056" s="69">
        <v>41579</v>
      </c>
      <c r="B1056" s="65">
        <v>3.0499999999999999E-2</v>
      </c>
      <c r="C1056" s="401">
        <v>-1.9900000000000001E-2</v>
      </c>
      <c r="D1056" s="401">
        <v>2.7000000000000001E-3</v>
      </c>
      <c r="E1056" s="401">
        <v>3.8583333333333334E-3</v>
      </c>
      <c r="F1056" s="401">
        <v>3.8916666666666665E-3</v>
      </c>
      <c r="G1056" s="401">
        <v>3.875E-3</v>
      </c>
      <c r="H1056" s="401">
        <v>3.9750000000000002E-3</v>
      </c>
      <c r="I1056" s="401">
        <f t="shared" si="48"/>
        <v>2.7799999999999998E-2</v>
      </c>
      <c r="J1056" s="401">
        <f t="shared" si="49"/>
        <v>2.6624999999999999E-2</v>
      </c>
      <c r="K1056" s="401">
        <f t="shared" si="50"/>
        <v>-2.3875E-2</v>
      </c>
    </row>
    <row r="1057" spans="1:11">
      <c r="A1057" s="69">
        <v>41609</v>
      </c>
      <c r="B1057" s="65">
        <v>2.53E-2</v>
      </c>
      <c r="C1057" s="401">
        <v>7.6E-3</v>
      </c>
      <c r="D1057" s="401">
        <v>3.0999999999999999E-3</v>
      </c>
      <c r="E1057" s="401">
        <v>3.8499999999999997E-3</v>
      </c>
      <c r="F1057" s="401">
        <v>3.9000000000000003E-3</v>
      </c>
      <c r="G1057" s="401">
        <v>3.875E-3</v>
      </c>
      <c r="H1057" s="401">
        <v>4.0083333333333334E-3</v>
      </c>
      <c r="I1057" s="401">
        <f t="shared" si="48"/>
        <v>2.2200000000000001E-2</v>
      </c>
      <c r="J1057" s="401">
        <f t="shared" si="49"/>
        <v>2.1425E-2</v>
      </c>
      <c r="K1057" s="401">
        <f t="shared" si="50"/>
        <v>3.5916666666666666E-3</v>
      </c>
    </row>
    <row r="1058" spans="1:11">
      <c r="A1058" s="69">
        <v>41640</v>
      </c>
      <c r="B1058" s="65">
        <v>-3.4599999999999999E-2</v>
      </c>
      <c r="C1058" s="401">
        <v>2.81E-2</v>
      </c>
      <c r="D1058" s="401">
        <v>3.2000000000000002E-3</v>
      </c>
      <c r="E1058" s="401">
        <v>3.741666666666667E-3</v>
      </c>
      <c r="F1058" s="401">
        <v>3.7750000000000001E-3</v>
      </c>
      <c r="G1058" s="401">
        <v>3.7583333333333336E-3</v>
      </c>
      <c r="H1058" s="401">
        <v>3.8583333333333334E-3</v>
      </c>
      <c r="I1058" s="401">
        <f t="shared" si="48"/>
        <v>-3.78E-2</v>
      </c>
      <c r="J1058" s="401">
        <f t="shared" si="49"/>
        <v>-3.8358333333333335E-2</v>
      </c>
      <c r="K1058" s="401">
        <f t="shared" si="50"/>
        <v>2.4241666666666668E-2</v>
      </c>
    </row>
    <row r="1059" spans="1:11">
      <c r="A1059" s="69">
        <v>41671</v>
      </c>
      <c r="B1059" s="65">
        <v>4.5699999999999998E-2</v>
      </c>
      <c r="C1059" s="401">
        <v>3.3500000000000002E-2</v>
      </c>
      <c r="D1059" s="401">
        <v>2.5999999999999999E-3</v>
      </c>
      <c r="E1059" s="401">
        <v>3.708333333333333E-3</v>
      </c>
      <c r="F1059" s="401">
        <v>3.7166666666666667E-3</v>
      </c>
      <c r="G1059" s="401">
        <v>3.7124999999999997E-3</v>
      </c>
      <c r="H1059" s="401">
        <v>3.7750000000000001E-3</v>
      </c>
      <c r="I1059" s="401">
        <f t="shared" si="48"/>
        <v>4.3099999999999999E-2</v>
      </c>
      <c r="J1059" s="401">
        <f t="shared" si="49"/>
        <v>4.1987499999999997E-2</v>
      </c>
      <c r="K1059" s="401">
        <f t="shared" si="50"/>
        <v>2.9725000000000001E-2</v>
      </c>
    </row>
    <row r="1060" spans="1:11">
      <c r="A1060" s="69">
        <v>41699</v>
      </c>
      <c r="B1060" s="401">
        <v>8.3999999999999995E-3</v>
      </c>
      <c r="C1060" s="401">
        <v>3.3700000000000001E-2</v>
      </c>
      <c r="D1060" s="401">
        <v>2.8999999999999998E-3</v>
      </c>
      <c r="E1060" s="401">
        <v>3.65E-3</v>
      </c>
      <c r="F1060" s="401">
        <v>3.7000000000000002E-3</v>
      </c>
      <c r="G1060" s="401">
        <v>3.6750000000000003E-3</v>
      </c>
      <c r="H1060" s="420">
        <v>3.7583333333333336E-3</v>
      </c>
      <c r="I1060" s="401">
        <f t="shared" si="48"/>
        <v>5.4999999999999997E-3</v>
      </c>
      <c r="J1060" s="401">
        <f t="shared" si="49"/>
        <v>4.7249999999999992E-3</v>
      </c>
      <c r="K1060" s="401">
        <f t="shared" si="50"/>
        <v>2.9941666666666669E-2</v>
      </c>
    </row>
    <row r="1061" spans="1:11">
      <c r="A1061" s="69">
        <v>41730</v>
      </c>
      <c r="B1061" s="65">
        <v>7.4000000000000003E-3</v>
      </c>
      <c r="C1061" s="401">
        <v>4.2599999999999999E-2</v>
      </c>
      <c r="D1061" s="401">
        <v>2.8E-3</v>
      </c>
      <c r="E1061" s="401">
        <v>3.5333333333333332E-3</v>
      </c>
      <c r="F1061" s="401">
        <v>3.6083333333333332E-3</v>
      </c>
      <c r="G1061" s="401">
        <v>3.570833333333333E-3</v>
      </c>
      <c r="H1061" s="420">
        <v>3.6749999999999999E-3</v>
      </c>
      <c r="I1061" s="401">
        <f t="shared" si="48"/>
        <v>4.5999999999999999E-3</v>
      </c>
      <c r="J1061" s="401">
        <f t="shared" si="49"/>
        <v>3.8291666666666673E-3</v>
      </c>
      <c r="K1061" s="401">
        <f t="shared" si="50"/>
        <v>3.8925000000000001E-2</v>
      </c>
    </row>
    <row r="1062" spans="1:11">
      <c r="A1062" s="85">
        <v>41760</v>
      </c>
      <c r="B1062" s="65">
        <v>2.35E-2</v>
      </c>
      <c r="C1062" s="401">
        <v>-1.0500000000000001E-2</v>
      </c>
      <c r="D1062" s="401">
        <v>2.8E-3</v>
      </c>
      <c r="E1062" s="401">
        <v>3.4666666666666665E-3</v>
      </c>
      <c r="F1062" s="401">
        <v>3.5000000000000001E-3</v>
      </c>
      <c r="G1062" s="401">
        <v>3.4833333333333331E-3</v>
      </c>
      <c r="H1062" s="420">
        <v>3.5499999999999998E-3</v>
      </c>
      <c r="I1062" s="401">
        <f t="shared" si="48"/>
        <v>2.07E-2</v>
      </c>
      <c r="J1062" s="401">
        <f t="shared" si="49"/>
        <v>2.0016666666666669E-2</v>
      </c>
      <c r="K1062" s="401">
        <f t="shared" si="50"/>
        <v>-1.405E-2</v>
      </c>
    </row>
    <row r="1063" spans="1:11">
      <c r="A1063" s="85">
        <v>41791</v>
      </c>
      <c r="B1063" s="65">
        <v>2.07E-2</v>
      </c>
      <c r="C1063" s="401">
        <v>4.48E-2</v>
      </c>
      <c r="D1063" s="401">
        <v>2.5000000000000001E-3</v>
      </c>
      <c r="E1063" s="401">
        <v>3.5416666666666669E-3</v>
      </c>
      <c r="F1063" s="401">
        <v>3.5499999999999998E-3</v>
      </c>
      <c r="G1063" s="401">
        <v>3.5458333333333331E-3</v>
      </c>
      <c r="H1063" s="420">
        <v>3.5750000000000001E-3</v>
      </c>
      <c r="I1063" s="401">
        <f t="shared" si="48"/>
        <v>1.8200000000000001E-2</v>
      </c>
      <c r="J1063" s="401">
        <f t="shared" si="49"/>
        <v>1.7154166666666665E-2</v>
      </c>
      <c r="K1063" s="401">
        <f t="shared" si="50"/>
        <v>4.1224999999999998E-2</v>
      </c>
    </row>
    <row r="1064" spans="1:11">
      <c r="A1064" s="85">
        <v>41821</v>
      </c>
      <c r="B1064" s="65">
        <v>-1.38E-2</v>
      </c>
      <c r="C1064" s="401">
        <v>-6.8000000000000005E-2</v>
      </c>
      <c r="D1064" s="401">
        <v>2.7000000000000001E-3</v>
      </c>
      <c r="E1064" s="401">
        <v>3.4666666666666665E-3</v>
      </c>
      <c r="F1064" s="401">
        <v>3.5000000000000001E-3</v>
      </c>
      <c r="G1064" s="401">
        <v>3.4833333333333331E-3</v>
      </c>
      <c r="H1064" s="420">
        <v>3.5249999999999999E-3</v>
      </c>
      <c r="I1064" s="401">
        <f t="shared" si="48"/>
        <v>-1.6500000000000001E-2</v>
      </c>
      <c r="J1064" s="401">
        <f t="shared" si="49"/>
        <v>-1.7283333333333331E-2</v>
      </c>
      <c r="K1064" s="401">
        <f t="shared" si="50"/>
        <v>-7.1525000000000005E-2</v>
      </c>
    </row>
    <row r="1065" spans="1:11">
      <c r="A1065" s="85">
        <v>41852</v>
      </c>
      <c r="B1065" s="65">
        <v>0.04</v>
      </c>
      <c r="C1065" s="401">
        <v>4.9500000000000002E-2</v>
      </c>
      <c r="D1065" s="401">
        <v>2.5999999999999999E-3</v>
      </c>
      <c r="E1065" s="401">
        <v>3.4000000000000002E-3</v>
      </c>
      <c r="F1065" s="401">
        <v>3.4166666666666668E-3</v>
      </c>
      <c r="G1065" s="401">
        <v>3.4083333333333335E-3</v>
      </c>
      <c r="H1065" s="420">
        <v>3.4416666666666671E-3</v>
      </c>
      <c r="I1065" s="401">
        <f t="shared" si="48"/>
        <v>3.7400000000000003E-2</v>
      </c>
      <c r="J1065" s="401">
        <f t="shared" si="49"/>
        <v>3.6591666666666668E-2</v>
      </c>
      <c r="K1065" s="401">
        <f t="shared" si="50"/>
        <v>4.6058333333333333E-2</v>
      </c>
    </row>
    <row r="1066" spans="1:11">
      <c r="A1066" s="85">
        <v>41883</v>
      </c>
      <c r="B1066" s="65">
        <v>-1.4E-2</v>
      </c>
      <c r="C1066" s="401">
        <v>-1.8599999999999998E-2</v>
      </c>
      <c r="D1066" s="401">
        <v>2.3E-3</v>
      </c>
      <c r="E1066" s="401">
        <v>3.4249999999999997E-3</v>
      </c>
      <c r="F1066" s="401">
        <v>3.4916666666666668E-3</v>
      </c>
      <c r="G1066" s="401">
        <v>3.4583333333333332E-3</v>
      </c>
      <c r="H1066" s="420">
        <v>3.5333333333333332E-3</v>
      </c>
      <c r="I1066" s="401">
        <f t="shared" si="48"/>
        <v>-1.6300000000000002E-2</v>
      </c>
      <c r="J1066" s="401">
        <f t="shared" si="49"/>
        <v>-1.7458333333333333E-2</v>
      </c>
      <c r="K1066" s="401">
        <f t="shared" si="50"/>
        <v>-2.2133333333333331E-2</v>
      </c>
    </row>
    <row r="1067" spans="1:11">
      <c r="A1067" s="85">
        <v>41913</v>
      </c>
      <c r="B1067" s="65">
        <v>2.4400000000000002E-2</v>
      </c>
      <c r="C1067" s="401">
        <v>8.0199999999999994E-2</v>
      </c>
      <c r="D1067" s="401">
        <v>2.5000000000000001E-3</v>
      </c>
      <c r="E1067" s="401">
        <v>3.2666666666666664E-3</v>
      </c>
      <c r="F1067" s="401">
        <v>3.3249999999999998E-3</v>
      </c>
      <c r="G1067" s="401">
        <v>3.2958333333333329E-3</v>
      </c>
      <c r="H1067" s="420">
        <v>3.3833333333333332E-3</v>
      </c>
      <c r="I1067" s="401">
        <f t="shared" si="48"/>
        <v>2.1900000000000003E-2</v>
      </c>
      <c r="J1067" s="401">
        <f t="shared" si="49"/>
        <v>2.1104166666666667E-2</v>
      </c>
      <c r="K1067" s="401">
        <f t="shared" si="50"/>
        <v>7.6816666666666658E-2</v>
      </c>
    </row>
    <row r="1068" spans="1:11">
      <c r="A1068" s="85">
        <v>41944</v>
      </c>
      <c r="B1068" s="65">
        <v>2.69E-2</v>
      </c>
      <c r="C1068" s="401">
        <v>1.2E-2</v>
      </c>
      <c r="D1068" s="401">
        <v>2.3E-3</v>
      </c>
      <c r="E1068" s="401">
        <v>3.2666666666666664E-3</v>
      </c>
      <c r="F1068" s="401">
        <v>3.3666666666666667E-3</v>
      </c>
      <c r="G1068" s="401">
        <v>3.3166666666666665E-3</v>
      </c>
      <c r="H1068" s="420">
        <v>3.4083333333333331E-3</v>
      </c>
      <c r="I1068" s="401">
        <f t="shared" si="48"/>
        <v>2.46E-2</v>
      </c>
      <c r="J1068" s="401">
        <f t="shared" si="49"/>
        <v>2.3583333333333335E-2</v>
      </c>
      <c r="K1068" s="401">
        <f t="shared" si="50"/>
        <v>8.5916666666666676E-3</v>
      </c>
    </row>
    <row r="1069" spans="1:11">
      <c r="A1069" s="85">
        <v>41974</v>
      </c>
      <c r="B1069" s="65">
        <v>-2.5000000000000001E-3</v>
      </c>
      <c r="C1069" s="401">
        <v>3.5000000000000003E-2</v>
      </c>
      <c r="D1069" s="401">
        <v>2.2000000000000001E-3</v>
      </c>
      <c r="E1069" s="401">
        <v>3.1583333333333337E-3</v>
      </c>
      <c r="F1069" s="401">
        <v>3.2416666666666666E-3</v>
      </c>
      <c r="G1069" s="401">
        <v>3.2000000000000002E-3</v>
      </c>
      <c r="H1069" s="420">
        <v>3.2916666666666667E-3</v>
      </c>
      <c r="I1069" s="401">
        <f t="shared" si="48"/>
        <v>-4.7000000000000002E-3</v>
      </c>
      <c r="J1069" s="401">
        <f t="shared" si="49"/>
        <v>-5.7000000000000002E-3</v>
      </c>
      <c r="K1069" s="401">
        <f t="shared" si="50"/>
        <v>3.1708333333333338E-2</v>
      </c>
    </row>
    <row r="1070" spans="1:11">
      <c r="A1070" s="85">
        <v>42005</v>
      </c>
      <c r="B1070" s="401">
        <v>-0.03</v>
      </c>
      <c r="C1070" s="401">
        <v>2.3300000000000001E-2</v>
      </c>
      <c r="D1070" s="401">
        <v>2E-3</v>
      </c>
      <c r="E1070" s="401">
        <v>2.8833333333333332E-3</v>
      </c>
      <c r="F1070" s="401">
        <v>2.9499999999999999E-3</v>
      </c>
      <c r="G1070" s="401">
        <v>2.9166666666666664E-3</v>
      </c>
      <c r="H1070" s="420">
        <v>2.9833333333333331E-3</v>
      </c>
      <c r="I1070" s="401">
        <f t="shared" si="48"/>
        <v>-3.2000000000000001E-2</v>
      </c>
      <c r="J1070" s="401">
        <f t="shared" si="49"/>
        <v>-3.2916666666666664E-2</v>
      </c>
      <c r="K1070" s="401">
        <f t="shared" si="50"/>
        <v>2.0316666666666667E-2</v>
      </c>
    </row>
    <row r="1071" spans="1:11">
      <c r="A1071" s="85">
        <v>42036</v>
      </c>
      <c r="B1071" s="65">
        <v>5.7500000000000002E-2</v>
      </c>
      <c r="C1071" s="401">
        <v>-6.3299999999999995E-2</v>
      </c>
      <c r="D1071" s="401">
        <v>1.5E-3</v>
      </c>
      <c r="E1071" s="401">
        <v>3.0083333333333333E-3</v>
      </c>
      <c r="F1071" s="401">
        <v>3.0333333333333336E-3</v>
      </c>
      <c r="G1071" s="401">
        <v>3.0208333333333337E-3</v>
      </c>
      <c r="H1071" s="420">
        <v>3.0583333333333335E-3</v>
      </c>
      <c r="I1071" s="401">
        <f t="shared" si="48"/>
        <v>5.6000000000000001E-2</v>
      </c>
      <c r="J1071" s="401">
        <f t="shared" si="49"/>
        <v>5.4479166666666669E-2</v>
      </c>
      <c r="K1071" s="401">
        <f t="shared" si="50"/>
        <v>-6.6358333333333325E-2</v>
      </c>
    </row>
    <row r="1072" spans="1:11">
      <c r="A1072" s="85">
        <v>42064</v>
      </c>
      <c r="B1072" s="65">
        <v>-1.5800000000000002E-2</v>
      </c>
      <c r="C1072" s="401">
        <v>-4.8999999999999998E-3</v>
      </c>
      <c r="D1072" s="401">
        <v>2.0999999999999999E-3</v>
      </c>
      <c r="E1072" s="401">
        <v>3.0333333333333336E-3</v>
      </c>
      <c r="F1072" s="401">
        <v>3.0833333333333333E-3</v>
      </c>
      <c r="G1072" s="401">
        <v>3.0583333333333335E-3</v>
      </c>
      <c r="H1072" s="420">
        <v>3.1166666666666669E-3</v>
      </c>
      <c r="I1072" s="401">
        <f t="shared" si="48"/>
        <v>-1.7900000000000003E-2</v>
      </c>
      <c r="J1072" s="401">
        <f t="shared" si="49"/>
        <v>-1.8858333333333335E-2</v>
      </c>
      <c r="K1072" s="401">
        <f t="shared" si="50"/>
        <v>-8.0166666666666667E-3</v>
      </c>
    </row>
    <row r="1073" spans="1:11">
      <c r="A1073" s="85">
        <v>42095</v>
      </c>
      <c r="B1073" s="65">
        <v>9.5999999999999992E-3</v>
      </c>
      <c r="C1073" s="401">
        <v>-1.29E-2</v>
      </c>
      <c r="D1073" s="401">
        <v>1.9E-3</v>
      </c>
      <c r="E1073" s="401">
        <v>2.9333333333333334E-3</v>
      </c>
      <c r="F1073" s="401">
        <v>3.0333333333333336E-3</v>
      </c>
      <c r="G1073" s="401">
        <v>2.9833333333333335E-3</v>
      </c>
      <c r="H1073" s="401">
        <v>3.1249999999999997E-3</v>
      </c>
      <c r="I1073" s="401">
        <f t="shared" si="48"/>
        <v>7.6999999999999994E-3</v>
      </c>
      <c r="J1073" s="401">
        <f t="shared" si="49"/>
        <v>6.6166666666666657E-3</v>
      </c>
      <c r="K1073" s="401">
        <f t="shared" si="50"/>
        <v>-1.6025000000000001E-2</v>
      </c>
    </row>
    <row r="1074" spans="1:11">
      <c r="A1074" s="85">
        <v>42125</v>
      </c>
      <c r="B1074" s="65">
        <v>1.29E-2</v>
      </c>
      <c r="C1074" s="401">
        <v>6.4999999999999997E-3</v>
      </c>
      <c r="D1074" s="401">
        <v>2E-3</v>
      </c>
      <c r="E1074" s="401">
        <v>3.316666666666667E-3</v>
      </c>
      <c r="F1074" s="401">
        <v>3.4000000000000002E-3</v>
      </c>
      <c r="G1074" s="401">
        <v>3.3583333333333338E-3</v>
      </c>
      <c r="H1074" s="401">
        <v>3.4750000000000002E-3</v>
      </c>
      <c r="I1074" s="401">
        <f t="shared" si="48"/>
        <v>1.09E-2</v>
      </c>
      <c r="J1074" s="401">
        <f t="shared" si="49"/>
        <v>9.541666666666667E-3</v>
      </c>
      <c r="K1074" s="401">
        <f t="shared" si="50"/>
        <v>3.0249999999999995E-3</v>
      </c>
    </row>
    <row r="1075" spans="1:11">
      <c r="A1075" s="85">
        <v>42156</v>
      </c>
      <c r="B1075" s="401">
        <v>-1.9400000000000001E-2</v>
      </c>
      <c r="C1075" s="401">
        <v>-0.06</v>
      </c>
      <c r="D1075" s="401">
        <v>2.3E-3</v>
      </c>
      <c r="E1075" s="401">
        <v>3.4916666666666668E-3</v>
      </c>
      <c r="F1075" s="401">
        <v>3.5583333333333326E-3</v>
      </c>
      <c r="G1075" s="401">
        <f t="shared" ref="G1075:G1138" si="51">AVERAGE(E1075:F1075)</f>
        <v>3.5249999999999995E-3</v>
      </c>
      <c r="H1075" s="401">
        <v>3.6583333333333329E-3</v>
      </c>
      <c r="I1075" s="401">
        <f t="shared" si="48"/>
        <v>-2.1700000000000001E-2</v>
      </c>
      <c r="J1075" s="401">
        <f t="shared" si="49"/>
        <v>-2.2925000000000001E-2</v>
      </c>
      <c r="K1075" s="401">
        <f t="shared" ref="K1075:K1106" si="52">C1075-H1075</f>
        <v>-6.3658333333333331E-2</v>
      </c>
    </row>
    <row r="1076" spans="1:11">
      <c r="A1076" s="85">
        <v>42186</v>
      </c>
      <c r="B1076" s="401">
        <v>2.1000000000000001E-2</v>
      </c>
      <c r="C1076" s="401">
        <v>4.8099999999999997E-2</v>
      </c>
      <c r="D1076" s="401">
        <v>2.3999999999999998E-3</v>
      </c>
      <c r="E1076" s="401">
        <v>3.4583333333333337E-3</v>
      </c>
      <c r="F1076" s="401">
        <v>3.5416666666666669E-3</v>
      </c>
      <c r="G1076" s="401">
        <f t="shared" si="51"/>
        <v>3.5000000000000005E-3</v>
      </c>
      <c r="H1076" s="401">
        <v>3.666666666666667E-3</v>
      </c>
      <c r="I1076" s="401">
        <f t="shared" si="48"/>
        <v>1.8600000000000002E-2</v>
      </c>
      <c r="J1076" s="401">
        <f t="shared" si="49"/>
        <v>1.7500000000000002E-2</v>
      </c>
      <c r="K1076" s="401">
        <f t="shared" si="52"/>
        <v>4.4433333333333332E-2</v>
      </c>
    </row>
    <row r="1077" spans="1:11">
      <c r="A1077" s="85">
        <v>42217</v>
      </c>
      <c r="B1077" s="401">
        <v>-6.0299999999999999E-2</v>
      </c>
      <c r="C1077" s="401">
        <v>-3.9699999999999999E-2</v>
      </c>
      <c r="D1077" s="401">
        <v>2.2000000000000001E-3</v>
      </c>
      <c r="E1077" s="401">
        <v>3.3666666666666667E-3</v>
      </c>
      <c r="F1077" s="401">
        <v>3.4416666666666667E-3</v>
      </c>
      <c r="G1077" s="401">
        <f t="shared" si="51"/>
        <v>3.4041666666666665E-3</v>
      </c>
      <c r="H1077" s="401">
        <v>3.5416666666666669E-3</v>
      </c>
      <c r="I1077" s="401">
        <f t="shared" si="48"/>
        <v>-6.25E-2</v>
      </c>
      <c r="J1077" s="401">
        <f t="shared" si="49"/>
        <v>-6.3704166666666673E-2</v>
      </c>
      <c r="K1077" s="401">
        <f t="shared" si="52"/>
        <v>-4.3241666666666664E-2</v>
      </c>
    </row>
    <row r="1078" spans="1:11">
      <c r="A1078" s="85">
        <v>42248</v>
      </c>
      <c r="B1078" s="401">
        <v>-2.47E-2</v>
      </c>
      <c r="C1078" s="401">
        <v>2.9000000000000001E-2</v>
      </c>
      <c r="D1078" s="401">
        <v>2.0999999999999999E-3</v>
      </c>
      <c r="E1078" s="401">
        <v>3.3916666666666665E-3</v>
      </c>
      <c r="F1078" s="401">
        <v>3.5083333333333334E-3</v>
      </c>
      <c r="G1078" s="401">
        <f t="shared" si="51"/>
        <v>3.4499999999999999E-3</v>
      </c>
      <c r="H1078" s="401">
        <v>3.6583333333333329E-3</v>
      </c>
      <c r="I1078" s="401">
        <f t="shared" si="48"/>
        <v>-2.6800000000000001E-2</v>
      </c>
      <c r="J1078" s="401">
        <f t="shared" si="49"/>
        <v>-2.8150000000000001E-2</v>
      </c>
      <c r="K1078" s="401">
        <f t="shared" si="52"/>
        <v>2.5341666666666669E-2</v>
      </c>
    </row>
    <row r="1079" spans="1:11">
      <c r="A1079" s="85">
        <v>42278</v>
      </c>
      <c r="B1079" s="401">
        <v>8.4400000000000003E-2</v>
      </c>
      <c r="C1079" s="401">
        <v>1.0800000000000001E-2</v>
      </c>
      <c r="D1079" s="401">
        <v>2.0999999999999999E-3</v>
      </c>
      <c r="E1079" s="401">
        <v>3.2916666666666667E-3</v>
      </c>
      <c r="F1079" s="401">
        <v>3.4250000000000001E-3</v>
      </c>
      <c r="G1079" s="401">
        <f t="shared" si="51"/>
        <v>3.3583333333333334E-3</v>
      </c>
      <c r="H1079" s="401">
        <v>3.5750000000000001E-3</v>
      </c>
      <c r="I1079" s="401">
        <f t="shared" si="48"/>
        <v>8.2299999999999998E-2</v>
      </c>
      <c r="J1079" s="401">
        <f t="shared" si="49"/>
        <v>8.1041666666666665E-2</v>
      </c>
      <c r="K1079" s="401">
        <f t="shared" si="52"/>
        <v>7.2250000000000005E-3</v>
      </c>
    </row>
    <row r="1080" spans="1:11">
      <c r="A1080" s="85">
        <v>42309</v>
      </c>
      <c r="B1080" s="401">
        <v>3.0000000000000001E-3</v>
      </c>
      <c r="C1080" s="401">
        <v>-2.1299999999999999E-2</v>
      </c>
      <c r="D1080" s="401">
        <v>2.2000000000000001E-3</v>
      </c>
      <c r="E1080" s="401">
        <v>3.3833333333333332E-3</v>
      </c>
      <c r="F1080" s="401">
        <v>3.5083333333333334E-3</v>
      </c>
      <c r="G1080" s="401">
        <f t="shared" si="51"/>
        <v>3.4458333333333333E-3</v>
      </c>
      <c r="H1080" s="401">
        <v>3.666666666666667E-3</v>
      </c>
      <c r="I1080" s="401">
        <f t="shared" si="48"/>
        <v>7.9999999999999993E-4</v>
      </c>
      <c r="J1080" s="401">
        <f t="shared" si="49"/>
        <v>-4.4583333333333324E-4</v>
      </c>
      <c r="K1080" s="401">
        <f t="shared" si="52"/>
        <v>-2.4966666666666665E-2</v>
      </c>
    </row>
    <row r="1081" spans="1:11">
      <c r="A1081" s="85">
        <v>42339</v>
      </c>
      <c r="B1081" s="401">
        <v>-1.5800000000000002E-2</v>
      </c>
      <c r="C1081" s="401">
        <v>2.1600000000000001E-2</v>
      </c>
      <c r="D1081" s="401">
        <v>2.2000000000000001E-3</v>
      </c>
      <c r="E1081" s="401">
        <v>3.3083333333333333E-3</v>
      </c>
      <c r="F1081" s="401">
        <v>3.4666666666666669E-3</v>
      </c>
      <c r="G1081" s="401">
        <f t="shared" si="51"/>
        <v>3.3874999999999999E-3</v>
      </c>
      <c r="H1081" s="401">
        <v>3.6249999999999998E-3</v>
      </c>
      <c r="I1081" s="401">
        <f t="shared" si="48"/>
        <v>-1.8000000000000002E-2</v>
      </c>
      <c r="J1081" s="401">
        <f t="shared" si="49"/>
        <v>-1.9187500000000003E-2</v>
      </c>
      <c r="K1081" s="401">
        <f t="shared" si="52"/>
        <v>1.7975000000000001E-2</v>
      </c>
    </row>
    <row r="1082" spans="1:11">
      <c r="A1082" s="85">
        <v>42370</v>
      </c>
      <c r="B1082" s="401">
        <v>-4.9599999999999998E-2</v>
      </c>
      <c r="C1082" s="401">
        <v>4.9222952667868664E-2</v>
      </c>
      <c r="D1082" s="401">
        <v>2.0999999999999999E-3</v>
      </c>
      <c r="E1082" s="401">
        <v>3.3333333333333331E-3</v>
      </c>
      <c r="F1082" s="401">
        <v>3.4333333333333334E-3</v>
      </c>
      <c r="G1082" s="401">
        <f t="shared" si="51"/>
        <v>3.3833333333333332E-3</v>
      </c>
      <c r="H1082" s="401">
        <v>3.5583333333333326E-3</v>
      </c>
      <c r="I1082" s="401">
        <f t="shared" si="48"/>
        <v>-5.1699999999999996E-2</v>
      </c>
      <c r="J1082" s="401">
        <f t="shared" si="49"/>
        <v>-5.2983333333333334E-2</v>
      </c>
      <c r="K1082" s="401">
        <f t="shared" si="52"/>
        <v>4.5664619334535334E-2</v>
      </c>
    </row>
    <row r="1083" spans="1:11">
      <c r="A1083" s="85">
        <v>42401</v>
      </c>
      <c r="B1083" s="401">
        <v>-1.2999999999999999E-3</v>
      </c>
      <c r="C1083" s="401">
        <v>1.94081804074543E-2</v>
      </c>
      <c r="D1083" s="401">
        <v>2E-3</v>
      </c>
      <c r="E1083" s="401">
        <v>3.3E-3</v>
      </c>
      <c r="F1083" s="401">
        <v>3.3166666666666665E-3</v>
      </c>
      <c r="G1083" s="401">
        <f t="shared" si="51"/>
        <v>3.3083333333333333E-3</v>
      </c>
      <c r="H1083" s="401">
        <v>3.4250000000000001E-3</v>
      </c>
      <c r="I1083" s="401">
        <f t="shared" si="48"/>
        <v>-3.3E-3</v>
      </c>
      <c r="J1083" s="401">
        <f t="shared" si="49"/>
        <v>-4.6083333333333332E-3</v>
      </c>
      <c r="K1083" s="401">
        <f t="shared" si="52"/>
        <v>1.5983180407454299E-2</v>
      </c>
    </row>
    <row r="1084" spans="1:11">
      <c r="A1084" s="85">
        <v>42430</v>
      </c>
      <c r="B1084" s="401">
        <v>6.7799999999999999E-2</v>
      </c>
      <c r="C1084" s="401">
        <v>8.14E-2</v>
      </c>
      <c r="D1084" s="401">
        <v>1.8E-3</v>
      </c>
      <c r="E1084" s="401">
        <v>3.1833333333333332E-3</v>
      </c>
      <c r="F1084" s="401">
        <v>3.2583333333333336E-3</v>
      </c>
      <c r="G1084" s="401">
        <f t="shared" si="51"/>
        <v>3.2208333333333334E-3</v>
      </c>
      <c r="H1084" s="401">
        <v>3.4666666666666669E-3</v>
      </c>
      <c r="I1084" s="401">
        <f t="shared" si="48"/>
        <v>6.6000000000000003E-2</v>
      </c>
      <c r="J1084" s="401">
        <f t="shared" si="49"/>
        <v>6.457916666666666E-2</v>
      </c>
      <c r="K1084" s="401">
        <f t="shared" si="52"/>
        <v>7.7933333333333327E-2</v>
      </c>
    </row>
    <row r="1085" spans="1:11">
      <c r="A1085" s="85">
        <v>42461</v>
      </c>
      <c r="B1085" s="401">
        <v>3.8999999999999998E-3</v>
      </c>
      <c r="C1085" s="401">
        <v>-2.41E-2</v>
      </c>
      <c r="D1085" s="401">
        <v>1.6999999999999999E-3</v>
      </c>
      <c r="E1085" s="401">
        <v>3.1833333333333332E-3</v>
      </c>
      <c r="F1085" s="401">
        <v>3.2583333333333336E-3</v>
      </c>
      <c r="G1085" s="401">
        <f t="shared" si="51"/>
        <v>3.2208333333333334E-3</v>
      </c>
      <c r="H1085" s="401">
        <v>3.4666666666666669E-3</v>
      </c>
      <c r="I1085" s="401">
        <f t="shared" si="48"/>
        <v>2.1999999999999997E-3</v>
      </c>
      <c r="J1085" s="401">
        <f t="shared" si="49"/>
        <v>6.7916666666666646E-4</v>
      </c>
      <c r="K1085" s="401">
        <f t="shared" si="52"/>
        <v>-2.7566666666666666E-2</v>
      </c>
    </row>
    <row r="1086" spans="1:11">
      <c r="A1086" s="85">
        <v>42491</v>
      </c>
      <c r="B1086" s="401">
        <v>1.7999999999999999E-2</v>
      </c>
      <c r="C1086" s="401">
        <v>1.5100000000000001E-2</v>
      </c>
      <c r="D1086" s="401">
        <v>2E-3</v>
      </c>
      <c r="E1086" s="401">
        <v>3.0416666666666665E-3</v>
      </c>
      <c r="F1086" s="401">
        <v>3.0833333333333333E-3</v>
      </c>
      <c r="G1086" s="401">
        <f t="shared" si="51"/>
        <v>3.0625000000000001E-3</v>
      </c>
      <c r="H1086" s="401">
        <v>3.2750000000000001E-3</v>
      </c>
      <c r="I1086" s="401">
        <f t="shared" si="48"/>
        <v>1.6E-2</v>
      </c>
      <c r="J1086" s="401">
        <f t="shared" si="49"/>
        <v>1.4937499999999999E-2</v>
      </c>
      <c r="K1086" s="401">
        <f t="shared" si="52"/>
        <v>1.1825E-2</v>
      </c>
    </row>
    <row r="1087" spans="1:11">
      <c r="A1087" s="85">
        <v>42522</v>
      </c>
      <c r="B1087" s="401">
        <v>2.5999999999999999E-3</v>
      </c>
      <c r="C1087" s="401">
        <v>7.7899999999999997E-2</v>
      </c>
      <c r="D1087" s="401">
        <v>1.8E-3</v>
      </c>
      <c r="E1087" s="401">
        <v>2.9166666666666668E-3</v>
      </c>
      <c r="F1087" s="401">
        <v>3.0000000000000001E-3</v>
      </c>
      <c r="G1087" s="401">
        <f t="shared" si="51"/>
        <v>2.9583333333333336E-3</v>
      </c>
      <c r="H1087" s="401">
        <v>3.15E-3</v>
      </c>
      <c r="I1087" s="401">
        <f t="shared" si="48"/>
        <v>7.9999999999999993E-4</v>
      </c>
      <c r="J1087" s="401">
        <f t="shared" si="49"/>
        <v>-3.5833333333333377E-4</v>
      </c>
      <c r="K1087" s="401">
        <f t="shared" si="52"/>
        <v>7.4749999999999997E-2</v>
      </c>
    </row>
    <row r="1088" spans="1:11">
      <c r="A1088" s="85">
        <v>42552</v>
      </c>
      <c r="B1088" s="401">
        <v>3.6900000000000002E-2</v>
      </c>
      <c r="C1088" s="401">
        <v>-8.0000000000000002E-3</v>
      </c>
      <c r="D1088" s="401">
        <v>1.4E-3</v>
      </c>
      <c r="E1088" s="401">
        <v>2.7333333333333337E-3</v>
      </c>
      <c r="F1088" s="401">
        <v>2.8250000000000003E-3</v>
      </c>
      <c r="G1088" s="401">
        <f t="shared" si="51"/>
        <v>2.7791666666666668E-3</v>
      </c>
      <c r="H1088" s="401">
        <v>2.9749999999999998E-3</v>
      </c>
      <c r="I1088" s="401">
        <f t="shared" si="48"/>
        <v>3.5500000000000004E-2</v>
      </c>
      <c r="J1088" s="401">
        <f t="shared" si="49"/>
        <v>3.4120833333333336E-2</v>
      </c>
      <c r="K1088" s="401">
        <f t="shared" si="52"/>
        <v>-1.0975E-2</v>
      </c>
    </row>
    <row r="1089" spans="1:11">
      <c r="A1089" s="85">
        <v>42583</v>
      </c>
      <c r="B1089" s="401">
        <v>1.4E-3</v>
      </c>
      <c r="C1089" s="401">
        <v>-5.5100000000000003E-2</v>
      </c>
      <c r="D1089" s="401">
        <v>1.6000000000000001E-3</v>
      </c>
      <c r="E1089" s="401">
        <v>2.7666666666666668E-3</v>
      </c>
      <c r="F1089" s="401">
        <v>2.8499999999999997E-3</v>
      </c>
      <c r="G1089" s="401">
        <f t="shared" si="51"/>
        <v>2.8083333333333333E-3</v>
      </c>
      <c r="H1089" s="401">
        <v>2.9916666666666663E-3</v>
      </c>
      <c r="I1089" s="401">
        <f t="shared" si="48"/>
        <v>-2.0000000000000009E-4</v>
      </c>
      <c r="J1089" s="401">
        <f t="shared" si="49"/>
        <v>-1.4083333333333333E-3</v>
      </c>
      <c r="K1089" s="401">
        <f t="shared" si="52"/>
        <v>-5.8091666666666666E-2</v>
      </c>
    </row>
    <row r="1090" spans="1:11">
      <c r="A1090" s="85">
        <v>42614</v>
      </c>
      <c r="B1090" s="401">
        <v>2.0000000000000001E-4</v>
      </c>
      <c r="C1090" s="401">
        <v>4.0000000000000001E-3</v>
      </c>
      <c r="D1090" s="401">
        <v>1.5E-3</v>
      </c>
      <c r="E1090" s="401">
        <v>2.8416666666666668E-3</v>
      </c>
      <c r="F1090" s="401">
        <v>2.9166666666666668E-3</v>
      </c>
      <c r="G1090" s="401">
        <f t="shared" si="51"/>
        <v>2.879166666666667E-3</v>
      </c>
      <c r="H1090" s="401">
        <v>3.0499999999999998E-3</v>
      </c>
      <c r="I1090" s="401">
        <f t="shared" si="48"/>
        <v>-1.2999999999999999E-3</v>
      </c>
      <c r="J1090" s="401">
        <f t="shared" si="49"/>
        <v>-2.6791666666666669E-3</v>
      </c>
      <c r="K1090" s="401">
        <f t="shared" si="52"/>
        <v>9.5000000000000032E-4</v>
      </c>
    </row>
    <row r="1091" spans="1:11">
      <c r="A1091" s="85">
        <v>42644</v>
      </c>
      <c r="B1091" s="401">
        <v>-1.8200000000000001E-2</v>
      </c>
      <c r="C1091" s="401">
        <v>8.6E-3</v>
      </c>
      <c r="D1091" s="401">
        <v>1.6000000000000001E-3</v>
      </c>
      <c r="E1091" s="401">
        <v>2.8416666666666668E-3</v>
      </c>
      <c r="F1091" s="401">
        <v>2.9166666666666668E-3</v>
      </c>
      <c r="G1091" s="401">
        <f t="shared" si="51"/>
        <v>2.879166666666667E-3</v>
      </c>
      <c r="H1091" s="401">
        <v>3.0499999999999998E-3</v>
      </c>
      <c r="I1091" s="401">
        <f t="shared" ref="I1091:I1154" si="53">B1091-D1091</f>
        <v>-1.9800000000000002E-2</v>
      </c>
      <c r="J1091" s="401">
        <f t="shared" si="49"/>
        <v>-2.107916666666667E-2</v>
      </c>
      <c r="K1091" s="401">
        <f t="shared" si="52"/>
        <v>5.5500000000000002E-3</v>
      </c>
    </row>
    <row r="1092" spans="1:11">
      <c r="A1092" s="85">
        <v>42675</v>
      </c>
      <c r="B1092" s="401">
        <v>3.6999999999999998E-2</v>
      </c>
      <c r="C1092" s="401">
        <v>-5.3900000000000003E-2</v>
      </c>
      <c r="D1092" s="401">
        <v>1.8E-3</v>
      </c>
      <c r="E1092" s="401">
        <v>3.2166666666666667E-3</v>
      </c>
      <c r="F1092" s="401">
        <v>3.2750000000000001E-3</v>
      </c>
      <c r="G1092" s="401">
        <f t="shared" si="51"/>
        <v>3.2458333333333332E-3</v>
      </c>
      <c r="H1092" s="401">
        <v>3.4000000000000002E-3</v>
      </c>
      <c r="I1092" s="401">
        <f t="shared" si="53"/>
        <v>3.5199999999999995E-2</v>
      </c>
      <c r="J1092" s="401">
        <f t="shared" si="49"/>
        <v>3.3754166666666668E-2</v>
      </c>
      <c r="K1092" s="401">
        <f t="shared" si="52"/>
        <v>-5.7300000000000004E-2</v>
      </c>
    </row>
    <row r="1093" spans="1:11">
      <c r="A1093" s="85">
        <v>42705</v>
      </c>
      <c r="B1093" s="401">
        <v>1.9800000000000002E-2</v>
      </c>
      <c r="C1093" s="401">
        <v>4.9399999999999999E-2</v>
      </c>
      <c r="D1093" s="401">
        <v>2.2000000000000001E-3</v>
      </c>
      <c r="E1093" s="401">
        <v>3.3833333333333332E-3</v>
      </c>
      <c r="F1093" s="401">
        <v>3.4333333333333334E-3</v>
      </c>
      <c r="G1093" s="401">
        <f t="shared" si="51"/>
        <v>3.4083333333333335E-3</v>
      </c>
      <c r="H1093" s="401">
        <v>3.5583333333333326E-3</v>
      </c>
      <c r="I1093" s="401">
        <f t="shared" si="53"/>
        <v>1.7600000000000001E-2</v>
      </c>
      <c r="J1093" s="401">
        <f t="shared" si="49"/>
        <v>1.6391666666666669E-2</v>
      </c>
      <c r="K1093" s="401">
        <f t="shared" si="52"/>
        <v>4.5841666666666669E-2</v>
      </c>
    </row>
    <row r="1094" spans="1:11">
      <c r="A1094" s="85">
        <v>42736</v>
      </c>
      <c r="B1094" s="401">
        <v>1.9E-2</v>
      </c>
      <c r="C1094" s="401">
        <v>1.26E-2</v>
      </c>
      <c r="D1094" s="401">
        <v>2.3999999999999998E-3</v>
      </c>
      <c r="E1094" s="401">
        <v>3.2666666666666664E-3</v>
      </c>
      <c r="F1094" s="401">
        <v>3.3166666666666665E-3</v>
      </c>
      <c r="G1094" s="401">
        <f t="shared" si="51"/>
        <v>3.2916666666666667E-3</v>
      </c>
      <c r="H1094" s="401">
        <v>3.4499999999999999E-3</v>
      </c>
      <c r="I1094" s="401">
        <f t="shared" si="53"/>
        <v>1.66E-2</v>
      </c>
      <c r="J1094" s="401">
        <f t="shared" si="49"/>
        <v>1.5708333333333331E-2</v>
      </c>
      <c r="K1094" s="401">
        <f t="shared" si="52"/>
        <v>9.1500000000000001E-3</v>
      </c>
    </row>
    <row r="1095" spans="1:11">
      <c r="A1095" s="85">
        <v>42767</v>
      </c>
      <c r="B1095" s="401">
        <v>3.9699999999999999E-2</v>
      </c>
      <c r="C1095" s="401">
        <v>5.2600000000000001E-2</v>
      </c>
      <c r="D1095" s="401">
        <v>2.0999999999999999E-3</v>
      </c>
      <c r="E1095" s="401">
        <v>3.2916666666666667E-3</v>
      </c>
      <c r="F1095" s="401">
        <v>3.3416666666666668E-3</v>
      </c>
      <c r="G1095" s="401">
        <f t="shared" si="51"/>
        <v>3.3166666666666665E-3</v>
      </c>
      <c r="H1095" s="401">
        <v>3.4250000000000001E-3</v>
      </c>
      <c r="I1095" s="401">
        <f t="shared" si="53"/>
        <v>3.7600000000000001E-2</v>
      </c>
      <c r="J1095" s="401">
        <f t="shared" si="49"/>
        <v>3.638333333333333E-2</v>
      </c>
      <c r="K1095" s="401">
        <f t="shared" si="52"/>
        <v>4.9175000000000003E-2</v>
      </c>
    </row>
    <row r="1096" spans="1:11">
      <c r="A1096" s="85">
        <v>42795</v>
      </c>
      <c r="B1096" s="401">
        <v>1.1999999999999999E-3</v>
      </c>
      <c r="C1096" s="401">
        <v>2.98E-2</v>
      </c>
      <c r="D1096" s="401">
        <v>2.3E-3</v>
      </c>
      <c r="E1096" s="401">
        <v>3.2916666666666667E-3</v>
      </c>
      <c r="F1096" s="401">
        <v>3.3416666666666668E-3</v>
      </c>
      <c r="G1096" s="401">
        <f t="shared" si="51"/>
        <v>3.3166666666666665E-3</v>
      </c>
      <c r="H1096" s="401">
        <v>3.4833333333333331E-3</v>
      </c>
      <c r="I1096" s="401">
        <f t="shared" si="53"/>
        <v>-1.1000000000000001E-3</v>
      </c>
      <c r="J1096" s="401">
        <f t="shared" si="49"/>
        <v>-2.1166666666666669E-3</v>
      </c>
      <c r="K1096" s="401">
        <f t="shared" si="52"/>
        <v>2.6316666666666669E-2</v>
      </c>
    </row>
    <row r="1097" spans="1:11">
      <c r="A1097" s="85">
        <v>42826</v>
      </c>
      <c r="B1097" s="401">
        <v>1.03E-2</v>
      </c>
      <c r="C1097" s="401">
        <v>7.7999999999999996E-3</v>
      </c>
      <c r="D1097" s="401">
        <v>2.0999999999999999E-3</v>
      </c>
      <c r="E1097" s="401">
        <v>3.225E-3</v>
      </c>
      <c r="F1097" s="401">
        <v>3.2750000000000001E-3</v>
      </c>
      <c r="G1097" s="401">
        <f t="shared" si="51"/>
        <v>3.2500000000000003E-3</v>
      </c>
      <c r="H1097" s="401">
        <v>3.4333333333333334E-3</v>
      </c>
      <c r="I1097" s="401">
        <f t="shared" si="53"/>
        <v>8.2000000000000007E-3</v>
      </c>
      <c r="J1097" s="401">
        <f t="shared" si="49"/>
        <v>7.0499999999999998E-3</v>
      </c>
      <c r="K1097" s="401">
        <f t="shared" si="52"/>
        <v>4.3666666666666663E-3</v>
      </c>
    </row>
    <row r="1098" spans="1:11">
      <c r="A1098" s="85">
        <v>42856</v>
      </c>
      <c r="B1098" s="401">
        <v>1.41E-2</v>
      </c>
      <c r="C1098" s="401">
        <v>4.2200000000000001E-2</v>
      </c>
      <c r="D1098" s="401">
        <v>2.3999999999999998E-3</v>
      </c>
      <c r="E1098" s="401">
        <v>3.2083333333333334E-3</v>
      </c>
      <c r="F1098" s="401">
        <v>3.2750000000000001E-3</v>
      </c>
      <c r="G1098" s="401">
        <f t="shared" si="51"/>
        <v>3.241666666666667E-3</v>
      </c>
      <c r="H1098" s="401">
        <v>3.4416666666666667E-3</v>
      </c>
      <c r="I1098" s="401">
        <f t="shared" si="53"/>
        <v>1.17E-2</v>
      </c>
      <c r="J1098" s="401">
        <f t="shared" si="49"/>
        <v>1.0858333333333333E-2</v>
      </c>
      <c r="K1098" s="401">
        <f t="shared" si="52"/>
        <v>3.8758333333333332E-2</v>
      </c>
    </row>
    <row r="1099" spans="1:11">
      <c r="A1099" s="85">
        <v>42887</v>
      </c>
      <c r="B1099" s="401">
        <v>6.1999999999999998E-3</v>
      </c>
      <c r="C1099" s="401">
        <v>-2.7E-2</v>
      </c>
      <c r="D1099" s="401">
        <v>2.0999999999999999E-3</v>
      </c>
      <c r="E1099" s="401">
        <v>3.0666666666666672E-3</v>
      </c>
      <c r="F1099" s="401">
        <v>3.1416666666666663E-3</v>
      </c>
      <c r="G1099" s="401">
        <f t="shared" si="51"/>
        <v>3.1041666666666665E-3</v>
      </c>
      <c r="H1099" s="401">
        <v>3.283333333333333E-3</v>
      </c>
      <c r="I1099" s="401">
        <f t="shared" si="53"/>
        <v>4.0999999999999995E-3</v>
      </c>
      <c r="J1099" s="401">
        <f t="shared" si="49"/>
        <v>3.0958333333333332E-3</v>
      </c>
      <c r="K1099" s="401">
        <f t="shared" si="52"/>
        <v>-3.0283333333333332E-2</v>
      </c>
    </row>
    <row r="1100" spans="1:11">
      <c r="A1100" s="85">
        <v>42917</v>
      </c>
      <c r="B1100" s="401">
        <v>2.06E-2</v>
      </c>
      <c r="C1100" s="401">
        <v>2.4400000000000002E-2</v>
      </c>
      <c r="D1100" s="401">
        <v>2.2000000000000001E-3</v>
      </c>
      <c r="E1100" s="401">
        <v>3.15E-3</v>
      </c>
      <c r="F1100" s="401">
        <v>3.225E-3</v>
      </c>
      <c r="G1100" s="401">
        <f t="shared" si="51"/>
        <v>3.1875000000000002E-3</v>
      </c>
      <c r="H1100" s="401">
        <v>3.3749999999999995E-3</v>
      </c>
      <c r="I1100" s="401">
        <f t="shared" si="53"/>
        <v>1.84E-2</v>
      </c>
      <c r="J1100" s="401">
        <f t="shared" si="49"/>
        <v>1.7412500000000001E-2</v>
      </c>
      <c r="K1100" s="401">
        <f t="shared" si="52"/>
        <v>2.1025000000000002E-2</v>
      </c>
    </row>
    <row r="1101" spans="1:11">
      <c r="A1101" s="85">
        <v>42948</v>
      </c>
      <c r="B1101" s="401">
        <v>3.0999999999999999E-3</v>
      </c>
      <c r="C1101" s="401">
        <v>3.2399999999999998E-2</v>
      </c>
      <c r="D1101" s="401">
        <v>2.2000000000000001E-3</v>
      </c>
      <c r="E1101" s="401">
        <v>3.0833333333333333E-3</v>
      </c>
      <c r="F1101" s="401">
        <v>3.1666666666666666E-3</v>
      </c>
      <c r="G1101" s="401">
        <f t="shared" si="51"/>
        <v>3.1250000000000002E-3</v>
      </c>
      <c r="H1101" s="401">
        <v>3.3250000000000003E-3</v>
      </c>
      <c r="I1101" s="401">
        <f t="shared" si="53"/>
        <v>8.9999999999999976E-4</v>
      </c>
      <c r="J1101" s="401">
        <f t="shared" si="49"/>
        <v>-2.5000000000000282E-5</v>
      </c>
      <c r="K1101" s="401">
        <f t="shared" si="52"/>
        <v>2.9074999999999997E-2</v>
      </c>
    </row>
    <row r="1102" spans="1:11">
      <c r="A1102" s="85">
        <v>42979</v>
      </c>
      <c r="B1102" s="401">
        <v>2.06E-2</v>
      </c>
      <c r="C1102" s="401">
        <v>-2.7300000000000001E-2</v>
      </c>
      <c r="D1102" s="401">
        <v>1.9E-3</v>
      </c>
      <c r="E1102" s="401">
        <v>3.0249999999999999E-3</v>
      </c>
      <c r="F1102" s="401">
        <v>3.0999999999999999E-3</v>
      </c>
      <c r="G1102" s="401">
        <f t="shared" si="51"/>
        <v>3.0625000000000001E-3</v>
      </c>
      <c r="H1102" s="401">
        <v>3.2166666666666667E-3</v>
      </c>
      <c r="I1102" s="401">
        <f t="shared" si="53"/>
        <v>1.8700000000000001E-2</v>
      </c>
      <c r="J1102" s="401">
        <f t="shared" si="49"/>
        <v>1.7537500000000001E-2</v>
      </c>
      <c r="K1102" s="401">
        <f t="shared" si="52"/>
        <v>-3.0516666666666668E-2</v>
      </c>
    </row>
    <row r="1103" spans="1:11">
      <c r="A1103" s="85">
        <v>43009</v>
      </c>
      <c r="B1103" s="401">
        <v>2.3300000000000001E-2</v>
      </c>
      <c r="C1103" s="401">
        <v>3.9E-2</v>
      </c>
      <c r="D1103" s="401">
        <v>2.2000000000000001E-3</v>
      </c>
      <c r="E1103" s="401">
        <v>3.0000000000000001E-3</v>
      </c>
      <c r="F1103" s="401">
        <v>3.1166666666666669E-3</v>
      </c>
      <c r="G1103" s="401">
        <f t="shared" si="51"/>
        <v>3.0583333333333335E-3</v>
      </c>
      <c r="H1103" s="401">
        <v>3.2583333333333336E-3</v>
      </c>
      <c r="I1103" s="401">
        <f t="shared" si="53"/>
        <v>2.1100000000000001E-2</v>
      </c>
      <c r="J1103" s="401">
        <f t="shared" si="49"/>
        <v>2.0241666666666668E-2</v>
      </c>
      <c r="K1103" s="401">
        <f t="shared" si="52"/>
        <v>3.5741666666666665E-2</v>
      </c>
    </row>
    <row r="1104" spans="1:11">
      <c r="A1104" s="85">
        <v>43040</v>
      </c>
      <c r="B1104" s="401">
        <v>3.0700000000000002E-2</v>
      </c>
      <c r="C1104" s="401">
        <v>2.75E-2</v>
      </c>
      <c r="D1104" s="401">
        <v>2.0999999999999999E-3</v>
      </c>
      <c r="E1104" s="401">
        <v>3.0000000000000001E-3</v>
      </c>
      <c r="F1104" s="401">
        <v>3.1166666666666669E-3</v>
      </c>
      <c r="G1104" s="401">
        <f t="shared" si="51"/>
        <v>3.0583333333333335E-3</v>
      </c>
      <c r="H1104" s="401">
        <v>3.2583333333333336E-3</v>
      </c>
      <c r="I1104" s="401">
        <f t="shared" si="53"/>
        <v>2.86E-2</v>
      </c>
      <c r="J1104" s="401">
        <f t="shared" si="49"/>
        <v>2.7641666666666669E-2</v>
      </c>
      <c r="K1104" s="401">
        <f t="shared" si="52"/>
        <v>2.4241666666666668E-2</v>
      </c>
    </row>
    <row r="1105" spans="1:11">
      <c r="A1105" s="85">
        <v>43070</v>
      </c>
      <c r="B1105" s="401">
        <v>1.11E-2</v>
      </c>
      <c r="C1105" s="401">
        <v>-6.13E-2</v>
      </c>
      <c r="D1105" s="401">
        <v>2E-3</v>
      </c>
      <c r="E1105" s="401">
        <v>2.9249999999999996E-3</v>
      </c>
      <c r="F1105" s="401">
        <v>3.0083333333333333E-3</v>
      </c>
      <c r="G1105" s="401">
        <f t="shared" si="51"/>
        <v>2.9666666666666665E-3</v>
      </c>
      <c r="H1105" s="401">
        <v>3.1583333333333337E-3</v>
      </c>
      <c r="I1105" s="401">
        <f t="shared" si="53"/>
        <v>9.1000000000000004E-3</v>
      </c>
      <c r="J1105" s="401">
        <f t="shared" si="49"/>
        <v>8.1333333333333344E-3</v>
      </c>
      <c r="K1105" s="401">
        <f t="shared" si="52"/>
        <v>-6.445833333333334E-2</v>
      </c>
    </row>
    <row r="1106" spans="1:11">
      <c r="A1106" s="85">
        <v>43101</v>
      </c>
      <c r="B1106" s="401">
        <v>5.7299999999999997E-2</v>
      </c>
      <c r="C1106" s="401">
        <v>-3.0700000000000002E-2</v>
      </c>
      <c r="D1106" s="401">
        <v>2.3999999999999998E-3</v>
      </c>
      <c r="E1106" s="401">
        <v>2.9249999999999996E-3</v>
      </c>
      <c r="F1106" s="401">
        <v>3.0083333333333333E-3</v>
      </c>
      <c r="G1106" s="401">
        <f t="shared" si="51"/>
        <v>2.9666666666666665E-3</v>
      </c>
      <c r="H1106" s="401">
        <v>3.1583333333333337E-3</v>
      </c>
      <c r="I1106" s="401">
        <f t="shared" si="53"/>
        <v>5.4899999999999997E-2</v>
      </c>
      <c r="J1106" s="401">
        <f t="shared" si="49"/>
        <v>5.4333333333333331E-2</v>
      </c>
      <c r="K1106" s="401">
        <f t="shared" si="52"/>
        <v>-3.3858333333333338E-2</v>
      </c>
    </row>
    <row r="1107" spans="1:11">
      <c r="A1107" s="85">
        <v>43132</v>
      </c>
      <c r="B1107" s="401">
        <v>-3.6900000000000002E-2</v>
      </c>
      <c r="C1107" s="401">
        <v>-3.8399999999999997E-2</v>
      </c>
      <c r="D1107" s="401">
        <v>2.2000000000000001E-3</v>
      </c>
      <c r="E1107" s="401">
        <v>2.9583333333333332E-3</v>
      </c>
      <c r="F1107" s="401">
        <v>3.0666666666666672E-3</v>
      </c>
      <c r="G1107" s="401">
        <f t="shared" si="51"/>
        <v>3.0125000000000004E-3</v>
      </c>
      <c r="H1107" s="401">
        <v>3.2166666666666667E-3</v>
      </c>
      <c r="I1107" s="401">
        <f t="shared" si="53"/>
        <v>-3.9100000000000003E-2</v>
      </c>
      <c r="J1107" s="401">
        <f t="shared" si="49"/>
        <v>-3.9912500000000004E-2</v>
      </c>
      <c r="K1107" s="401">
        <f t="shared" ref="K1107:K1138" si="54">C1107-H1107</f>
        <v>-4.1616666666666663E-2</v>
      </c>
    </row>
    <row r="1108" spans="1:11">
      <c r="A1108" s="85">
        <v>43160</v>
      </c>
      <c r="B1108" s="401">
        <v>-2.5399999999999999E-2</v>
      </c>
      <c r="C1108" s="401">
        <v>3.7699999999999997E-2</v>
      </c>
      <c r="D1108" s="401">
        <v>2.3999999999999998E-3</v>
      </c>
      <c r="E1108" s="401">
        <v>3.225E-3</v>
      </c>
      <c r="F1108" s="401">
        <v>3.3250000000000003E-3</v>
      </c>
      <c r="G1108" s="401">
        <f t="shared" si="51"/>
        <v>3.2750000000000001E-3</v>
      </c>
      <c r="H1108" s="401">
        <v>3.4416666666666667E-3</v>
      </c>
      <c r="I1108" s="401">
        <f t="shared" si="53"/>
        <v>-2.7799999999999998E-2</v>
      </c>
      <c r="J1108" s="401">
        <f t="shared" si="49"/>
        <v>-2.8674999999999999E-2</v>
      </c>
      <c r="K1108" s="401">
        <f t="shared" si="54"/>
        <v>3.4258333333333328E-2</v>
      </c>
    </row>
    <row r="1109" spans="1:11">
      <c r="A1109" s="85">
        <v>43191</v>
      </c>
      <c r="B1109" s="401">
        <v>3.8E-3</v>
      </c>
      <c r="C1109" s="401">
        <v>2.1000000000000001E-2</v>
      </c>
      <c r="D1109" s="401">
        <v>2.5000000000000001E-3</v>
      </c>
      <c r="E1109" s="401">
        <v>3.2083333333333334E-3</v>
      </c>
      <c r="F1109" s="401">
        <v>3.3416666666666668E-3</v>
      </c>
      <c r="G1109" s="401">
        <f t="shared" si="51"/>
        <v>3.2750000000000001E-3</v>
      </c>
      <c r="H1109" s="401">
        <v>3.4749999999999998E-3</v>
      </c>
      <c r="I1109" s="401">
        <f t="shared" si="53"/>
        <v>1.2999999999999999E-3</v>
      </c>
      <c r="J1109" s="401">
        <f t="shared" si="49"/>
        <v>5.2499999999999986E-4</v>
      </c>
      <c r="K1109" s="401">
        <f t="shared" si="54"/>
        <v>1.7525000000000002E-2</v>
      </c>
    </row>
    <row r="1110" spans="1:11">
      <c r="A1110" s="85">
        <v>43221</v>
      </c>
      <c r="B1110" s="401">
        <v>2.41E-2</v>
      </c>
      <c r="C1110" s="401">
        <v>-1.14E-2</v>
      </c>
      <c r="D1110" s="401">
        <v>2.5000000000000001E-3</v>
      </c>
      <c r="E1110" s="401">
        <v>3.3250000000000003E-3</v>
      </c>
      <c r="F1110" s="401">
        <v>3.4333333333333334E-3</v>
      </c>
      <c r="G1110" s="401">
        <f t="shared" si="51"/>
        <v>3.3791666666666666E-3</v>
      </c>
      <c r="H1110" s="401">
        <v>3.5666666666666668E-3</v>
      </c>
      <c r="I1110" s="401">
        <f t="shared" si="53"/>
        <v>2.1600000000000001E-2</v>
      </c>
      <c r="J1110" s="401">
        <f t="shared" si="49"/>
        <v>2.0720833333333334E-2</v>
      </c>
      <c r="K1110" s="401">
        <f t="shared" si="54"/>
        <v>-1.4966666666666666E-2</v>
      </c>
    </row>
    <row r="1111" spans="1:11">
      <c r="A1111" s="85">
        <v>43252</v>
      </c>
      <c r="B1111" s="401">
        <v>6.1999999999999998E-3</v>
      </c>
      <c r="C1111" s="401">
        <v>2.7300000000000001E-2</v>
      </c>
      <c r="D1111" s="401">
        <v>2.3E-3</v>
      </c>
      <c r="E1111" s="401">
        <v>3.3E-3</v>
      </c>
      <c r="F1111" s="401">
        <v>3.4250000000000001E-3</v>
      </c>
      <c r="G1111" s="401">
        <f t="shared" si="51"/>
        <v>3.3625E-3</v>
      </c>
      <c r="H1111" s="401">
        <v>3.5583333333333326E-3</v>
      </c>
      <c r="I1111" s="401">
        <f t="shared" si="53"/>
        <v>3.8999999999999998E-3</v>
      </c>
      <c r="J1111" s="401">
        <f t="shared" si="49"/>
        <v>2.8374999999999997E-3</v>
      </c>
      <c r="K1111" s="401">
        <f t="shared" si="54"/>
        <v>2.3741666666666668E-2</v>
      </c>
    </row>
    <row r="1112" spans="1:11">
      <c r="A1112" s="85">
        <v>43282</v>
      </c>
      <c r="B1112" s="401">
        <v>3.7199999999999997E-2</v>
      </c>
      <c r="C1112" s="401">
        <v>1.8599999999999998E-2</v>
      </c>
      <c r="D1112" s="401">
        <v>2.5000000000000001E-3</v>
      </c>
      <c r="E1112" s="401">
        <v>3.225E-3</v>
      </c>
      <c r="F1112" s="401">
        <v>3.3916666666666665E-3</v>
      </c>
      <c r="G1112" s="401">
        <f t="shared" si="51"/>
        <v>3.3083333333333333E-3</v>
      </c>
      <c r="H1112" s="401">
        <v>3.5583333333333326E-3</v>
      </c>
      <c r="I1112" s="401">
        <f t="shared" si="53"/>
        <v>3.4699999999999995E-2</v>
      </c>
      <c r="J1112" s="401">
        <f t="shared" si="49"/>
        <v>3.3891666666666667E-2</v>
      </c>
      <c r="K1112" s="401">
        <f t="shared" si="54"/>
        <v>1.5041666666666665E-2</v>
      </c>
    </row>
    <row r="1113" spans="1:11">
      <c r="A1113" s="85">
        <v>43313</v>
      </c>
      <c r="B1113" s="401">
        <v>3.2599999999999997E-2</v>
      </c>
      <c r="C1113" s="401">
        <v>1.1299999999999999E-2</v>
      </c>
      <c r="D1113" s="401">
        <v>2.5000000000000001E-3</v>
      </c>
      <c r="E1113" s="401">
        <v>3.2333333333333329E-3</v>
      </c>
      <c r="F1113" s="401">
        <v>3.3749999999999995E-3</v>
      </c>
      <c r="G1113" s="401">
        <f t="shared" si="51"/>
        <v>3.3041666666666662E-3</v>
      </c>
      <c r="H1113" s="401">
        <v>3.5499999999999998E-3</v>
      </c>
      <c r="I1113" s="401">
        <f t="shared" si="53"/>
        <v>3.0099999999999998E-2</v>
      </c>
      <c r="J1113" s="401">
        <f t="shared" si="49"/>
        <v>2.929583333333333E-2</v>
      </c>
      <c r="K1113" s="401">
        <f t="shared" si="54"/>
        <v>7.7499999999999999E-3</v>
      </c>
    </row>
    <row r="1114" spans="1:11">
      <c r="A1114" s="85">
        <v>43344</v>
      </c>
      <c r="B1114" s="401">
        <v>5.7000000000000002E-3</v>
      </c>
      <c r="C1114" s="401">
        <v>-6.0000000000000001E-3</v>
      </c>
      <c r="D1114" s="401">
        <v>2.2000000000000001E-3</v>
      </c>
      <c r="E1114" s="401">
        <v>3.2333333333333329E-3</v>
      </c>
      <c r="F1114" s="401">
        <v>3.3749999999999995E-3</v>
      </c>
      <c r="G1114" s="401">
        <f t="shared" si="51"/>
        <v>3.3041666666666662E-3</v>
      </c>
      <c r="H1114" s="401">
        <v>3.5499999999999998E-3</v>
      </c>
      <c r="I1114" s="401">
        <f t="shared" si="53"/>
        <v>3.5000000000000001E-3</v>
      </c>
      <c r="J1114" s="401">
        <f t="shared" ref="J1114:J1165" si="55">B1114-G1114</f>
        <v>2.395833333333334E-3</v>
      </c>
      <c r="K1114" s="401">
        <f t="shared" si="54"/>
        <v>-9.5499999999999995E-3</v>
      </c>
    </row>
    <row r="1115" spans="1:11">
      <c r="A1115" s="85">
        <v>43374</v>
      </c>
      <c r="B1115" s="401">
        <v>-6.8400000000000002E-2</v>
      </c>
      <c r="C1115" s="401">
        <v>1.95E-2</v>
      </c>
      <c r="D1115" s="401">
        <v>3.0000000000000001E-3</v>
      </c>
      <c r="E1115" s="401">
        <v>3.4499999999999999E-3</v>
      </c>
      <c r="F1115" s="401">
        <v>0</v>
      </c>
      <c r="G1115" s="401">
        <f t="shared" si="51"/>
        <v>1.725E-3</v>
      </c>
      <c r="H1115" s="401">
        <v>3.7083333333333334E-3</v>
      </c>
      <c r="I1115" s="401">
        <f t="shared" si="53"/>
        <v>-7.1400000000000005E-2</v>
      </c>
      <c r="J1115" s="401">
        <f t="shared" si="55"/>
        <v>-7.0125000000000007E-2</v>
      </c>
      <c r="K1115" s="401">
        <f t="shared" si="54"/>
        <v>1.5791666666666666E-2</v>
      </c>
    </row>
    <row r="1116" spans="1:11">
      <c r="A1116" s="85">
        <v>43405</v>
      </c>
      <c r="B1116" s="401">
        <v>2.0400000000000001E-2</v>
      </c>
      <c r="C1116" s="401">
        <v>3.5499999999999997E-2</v>
      </c>
      <c r="D1116" s="401">
        <v>2.8E-3</v>
      </c>
      <c r="E1116" s="401">
        <v>3.5166666666666662E-3</v>
      </c>
      <c r="F1116" s="401">
        <v>3.6416666666666667E-3</v>
      </c>
      <c r="G1116" s="401">
        <f t="shared" si="51"/>
        <v>3.5791666666666663E-3</v>
      </c>
      <c r="H1116" s="401">
        <v>3.7666666666666664E-3</v>
      </c>
      <c r="I1116" s="401">
        <f t="shared" si="53"/>
        <v>1.7600000000000001E-2</v>
      </c>
      <c r="J1116" s="401">
        <f t="shared" si="55"/>
        <v>1.6820833333333333E-2</v>
      </c>
      <c r="K1116" s="401">
        <f t="shared" si="54"/>
        <v>3.1733333333333329E-2</v>
      </c>
    </row>
    <row r="1117" spans="1:11">
      <c r="A1117" s="85">
        <v>43435</v>
      </c>
      <c r="B1117" s="401">
        <v>-9.0300000000000005E-2</v>
      </c>
      <c r="C1117" s="402">
        <v>-4.0099999999999997E-2</v>
      </c>
      <c r="D1117" s="401">
        <v>2.7000000000000001E-3</v>
      </c>
      <c r="E1117" s="401">
        <v>3.3499999999999997E-3</v>
      </c>
      <c r="F1117" s="401">
        <v>3.5000000000000005E-3</v>
      </c>
      <c r="G1117" s="401">
        <f t="shared" si="51"/>
        <v>3.4250000000000001E-3</v>
      </c>
      <c r="H1117" s="401">
        <v>3.6416666666666667E-3</v>
      </c>
      <c r="I1117" s="401">
        <f t="shared" si="53"/>
        <v>-9.2999999999999999E-2</v>
      </c>
      <c r="J1117" s="401">
        <f t="shared" si="55"/>
        <v>-9.3725000000000003E-2</v>
      </c>
      <c r="K1117" s="401">
        <f t="shared" si="54"/>
        <v>-4.3741666666666665E-2</v>
      </c>
    </row>
    <row r="1118" spans="1:11">
      <c r="A1118" s="85">
        <v>43466</v>
      </c>
      <c r="B1118" s="401">
        <v>8.0100000000000005E-2</v>
      </c>
      <c r="C1118" s="402">
        <v>4.8399999999999999E-2</v>
      </c>
      <c r="D1118" s="401">
        <v>2.5000000000000001E-3</v>
      </c>
      <c r="E1118" s="401">
        <v>3.2750000000000001E-3</v>
      </c>
      <c r="F1118" s="401">
        <v>3.4499999999999999E-3</v>
      </c>
      <c r="G1118" s="401">
        <f t="shared" si="51"/>
        <v>3.3625E-3</v>
      </c>
      <c r="H1118" s="401">
        <v>3.6249999999999998E-3</v>
      </c>
      <c r="I1118" s="401">
        <f t="shared" si="53"/>
        <v>7.7600000000000002E-2</v>
      </c>
      <c r="J1118" s="401">
        <f t="shared" si="55"/>
        <v>7.67375E-2</v>
      </c>
      <c r="K1118" s="401">
        <f t="shared" si="54"/>
        <v>4.4774999999999995E-2</v>
      </c>
    </row>
    <row r="1119" spans="1:11">
      <c r="A1119" s="85">
        <v>43497</v>
      </c>
      <c r="B1119" s="401">
        <v>3.2099999999999997E-2</v>
      </c>
      <c r="C1119" s="402">
        <v>4.1099999999999998E-2</v>
      </c>
      <c r="D1119" s="401">
        <v>2.2000000000000001E-3</v>
      </c>
      <c r="E1119" s="401">
        <v>3.1583333333333337E-3</v>
      </c>
      <c r="F1119" s="401">
        <v>3.3250000000000003E-3</v>
      </c>
      <c r="G1119" s="401">
        <f t="shared" si="51"/>
        <v>3.241666666666667E-3</v>
      </c>
      <c r="H1119" s="401">
        <v>3.5416666666666669E-3</v>
      </c>
      <c r="I1119" s="401">
        <f t="shared" si="53"/>
        <v>2.9899999999999996E-2</v>
      </c>
      <c r="J1119" s="401">
        <f t="shared" si="55"/>
        <v>2.885833333333333E-2</v>
      </c>
      <c r="K1119" s="401">
        <f t="shared" si="54"/>
        <v>3.7558333333333332E-2</v>
      </c>
    </row>
    <row r="1120" spans="1:11">
      <c r="A1120" s="85">
        <v>43525</v>
      </c>
      <c r="B1120" s="401">
        <v>1.9400000000000001E-2</v>
      </c>
      <c r="C1120" s="402">
        <v>2.8799999999999999E-2</v>
      </c>
      <c r="D1120" s="401">
        <v>2.3E-3</v>
      </c>
      <c r="E1120" s="401">
        <v>3.1583333333333337E-3</v>
      </c>
      <c r="F1120" s="401">
        <v>3.3250000000000003E-3</v>
      </c>
      <c r="G1120" s="401">
        <f t="shared" si="51"/>
        <v>3.241666666666667E-3</v>
      </c>
      <c r="H1120" s="401">
        <v>3.5416666666666669E-3</v>
      </c>
      <c r="I1120" s="401">
        <f t="shared" si="53"/>
        <v>1.7100000000000001E-2</v>
      </c>
      <c r="J1120" s="401">
        <f t="shared" si="55"/>
        <v>1.6158333333333334E-2</v>
      </c>
      <c r="K1120" s="401">
        <f t="shared" si="54"/>
        <v>2.5258333333333334E-2</v>
      </c>
    </row>
    <row r="1121" spans="1:11">
      <c r="A1121" s="85">
        <v>43556</v>
      </c>
      <c r="B1121" s="401">
        <v>4.0500000000000001E-2</v>
      </c>
      <c r="C1121" s="402">
        <v>9.2999999999999992E-3</v>
      </c>
      <c r="D1121" s="401">
        <v>2.3E-3</v>
      </c>
      <c r="E1121" s="401">
        <v>3.075E-3</v>
      </c>
      <c r="F1121" s="401">
        <v>3.2083333333333334E-3</v>
      </c>
      <c r="G1121" s="401">
        <f t="shared" si="51"/>
        <v>3.1416666666666667E-3</v>
      </c>
      <c r="H1121" s="401">
        <v>3.4000000000000002E-3</v>
      </c>
      <c r="I1121" s="401">
        <f t="shared" si="53"/>
        <v>3.8199999999999998E-2</v>
      </c>
      <c r="J1121" s="401">
        <f t="shared" si="55"/>
        <v>3.7358333333333334E-2</v>
      </c>
      <c r="K1121" s="401">
        <f t="shared" si="54"/>
        <v>5.899999999999999E-3</v>
      </c>
    </row>
    <row r="1122" spans="1:11">
      <c r="A1122" s="85">
        <v>43586</v>
      </c>
      <c r="B1122" s="401">
        <v>-6.3500000000000001E-2</v>
      </c>
      <c r="C1122" s="402">
        <v>-7.7999999999999996E-3</v>
      </c>
      <c r="D1122" s="401">
        <v>2.3E-3</v>
      </c>
      <c r="E1122" s="401">
        <v>3.0583333333333335E-3</v>
      </c>
      <c r="F1122" s="401">
        <v>3.1666666666666666E-3</v>
      </c>
      <c r="G1122" s="401">
        <f t="shared" si="51"/>
        <v>3.1124999999999998E-3</v>
      </c>
      <c r="H1122" s="401">
        <v>3.3166666666666665E-3</v>
      </c>
      <c r="I1122" s="401">
        <f t="shared" si="53"/>
        <v>-6.5799999999999997E-2</v>
      </c>
      <c r="J1122" s="401">
        <f t="shared" si="55"/>
        <v>-6.6612500000000005E-2</v>
      </c>
      <c r="K1122" s="401">
        <f t="shared" si="54"/>
        <v>-1.1116666666666667E-2</v>
      </c>
    </row>
    <row r="1123" spans="1:11">
      <c r="A1123" s="85">
        <v>43617</v>
      </c>
      <c r="B1123" s="401">
        <v>7.0499999999999993E-2</v>
      </c>
      <c r="C1123" s="402">
        <v>3.2199999999999999E-2</v>
      </c>
      <c r="D1123" s="401">
        <v>1.8E-3</v>
      </c>
      <c r="E1123" s="401">
        <v>3.0583333333333335E-3</v>
      </c>
      <c r="F1123" s="401">
        <v>3.1666666666666666E-3</v>
      </c>
      <c r="G1123" s="401">
        <f t="shared" si="51"/>
        <v>3.1124999999999998E-3</v>
      </c>
      <c r="H1123" s="401">
        <v>3.3166666666666665E-3</v>
      </c>
      <c r="I1123" s="401">
        <f t="shared" si="53"/>
        <v>6.8699999999999997E-2</v>
      </c>
      <c r="J1123" s="401">
        <f t="shared" si="55"/>
        <v>6.7387499999999989E-2</v>
      </c>
      <c r="K1123" s="401">
        <f t="shared" si="54"/>
        <v>2.8883333333333334E-2</v>
      </c>
    </row>
    <row r="1124" spans="1:11">
      <c r="A1124" s="85">
        <v>43647</v>
      </c>
      <c r="B1124" s="401">
        <v>1.44E-2</v>
      </c>
      <c r="C1124" s="402">
        <v>-2.7000000000000001E-3</v>
      </c>
      <c r="D1124" s="401">
        <v>2.0999999999999999E-3</v>
      </c>
      <c r="E1124" s="401">
        <v>2.7416666666666666E-3</v>
      </c>
      <c r="F1124" s="401">
        <v>2.8833333333333332E-3</v>
      </c>
      <c r="G1124" s="401">
        <f t="shared" si="51"/>
        <v>2.8124999999999999E-3</v>
      </c>
      <c r="H1124" s="401">
        <v>3.075E-3</v>
      </c>
      <c r="I1124" s="401">
        <f t="shared" si="53"/>
        <v>1.23E-2</v>
      </c>
      <c r="J1124" s="401">
        <f t="shared" si="55"/>
        <v>1.1587500000000001E-2</v>
      </c>
      <c r="K1124" s="401">
        <f t="shared" si="54"/>
        <v>-5.7750000000000006E-3</v>
      </c>
    </row>
    <row r="1125" spans="1:11">
      <c r="A1125" s="85">
        <v>43678</v>
      </c>
      <c r="B1125" s="401">
        <v>-1.5800000000000002E-2</v>
      </c>
      <c r="C1125" s="402">
        <v>5.1299999999999998E-2</v>
      </c>
      <c r="D1125" s="401">
        <v>1.9E-3</v>
      </c>
      <c r="E1125" s="401">
        <v>2.7416666666666666E-3</v>
      </c>
      <c r="F1125" s="401">
        <v>2.8833333333333332E-3</v>
      </c>
      <c r="G1125" s="401">
        <f t="shared" si="51"/>
        <v>2.8124999999999999E-3</v>
      </c>
      <c r="H1125" s="401">
        <v>3.075E-3</v>
      </c>
      <c r="I1125" s="401">
        <f t="shared" si="53"/>
        <v>-1.77E-2</v>
      </c>
      <c r="J1125" s="401">
        <f t="shared" si="55"/>
        <v>-1.8612500000000001E-2</v>
      </c>
      <c r="K1125" s="401">
        <f t="shared" si="54"/>
        <v>4.8224999999999997E-2</v>
      </c>
    </row>
    <row r="1126" spans="1:11">
      <c r="A1126" s="85">
        <v>43709</v>
      </c>
      <c r="B1126" s="401">
        <v>1.8700000000000001E-2</v>
      </c>
      <c r="C1126" s="402">
        <v>4.2500000000000003E-2</v>
      </c>
      <c r="D1126" s="401">
        <v>1.5E-3</v>
      </c>
      <c r="E1126" s="401">
        <v>2.4833333333333331E-3</v>
      </c>
      <c r="F1126" s="401">
        <v>2.5666666666666667E-3</v>
      </c>
      <c r="G1126" s="401">
        <f t="shared" si="51"/>
        <v>2.5249999999999999E-3</v>
      </c>
      <c r="H1126" s="401">
        <v>2.7416666666666666E-3</v>
      </c>
      <c r="I1126" s="401">
        <f t="shared" si="53"/>
        <v>1.72E-2</v>
      </c>
      <c r="J1126" s="401">
        <f t="shared" si="55"/>
        <v>1.6175000000000002E-2</v>
      </c>
      <c r="K1126" s="401">
        <f t="shared" si="54"/>
        <v>3.975833333333334E-2</v>
      </c>
    </row>
    <row r="1127" spans="1:11">
      <c r="A1127" s="85">
        <v>43739</v>
      </c>
      <c r="B1127" s="401">
        <v>2.1700000000000001E-2</v>
      </c>
      <c r="C1127" s="402">
        <v>-7.7000000000000002E-3</v>
      </c>
      <c r="D1127" s="401">
        <v>1.6000000000000001E-3</v>
      </c>
      <c r="E1127" s="401">
        <v>2.5249999999999999E-3</v>
      </c>
      <c r="F1127" s="401">
        <v>2.6083333333333332E-3</v>
      </c>
      <c r="G1127" s="401">
        <f t="shared" si="51"/>
        <v>2.5666666666666667E-3</v>
      </c>
      <c r="H1127" s="401">
        <v>2.8083333333333333E-3</v>
      </c>
      <c r="I1127" s="401">
        <f t="shared" si="53"/>
        <v>2.01E-2</v>
      </c>
      <c r="J1127" s="401">
        <f t="shared" si="55"/>
        <v>1.9133333333333336E-2</v>
      </c>
      <c r="K1127" s="401">
        <f t="shared" si="54"/>
        <v>-1.0508333333333333E-2</v>
      </c>
    </row>
    <row r="1128" spans="1:11">
      <c r="A1128" s="85">
        <v>43770</v>
      </c>
      <c r="B1128" s="401">
        <v>3.6299999999999999E-2</v>
      </c>
      <c r="C1128" s="402">
        <v>-1.8599999999999998E-2</v>
      </c>
      <c r="D1128" s="401">
        <v>1.6000000000000001E-3</v>
      </c>
      <c r="E1128" s="401">
        <v>2.558333333333333E-3</v>
      </c>
      <c r="F1128" s="401">
        <v>2.6416666666666667E-3</v>
      </c>
      <c r="G1128" s="401">
        <f t="shared" si="51"/>
        <v>2.5999999999999999E-3</v>
      </c>
      <c r="H1128" s="401">
        <v>2.8583333333333334E-3</v>
      </c>
      <c r="I1128" s="401">
        <f t="shared" si="53"/>
        <v>3.4700000000000002E-2</v>
      </c>
      <c r="J1128" s="401">
        <f t="shared" si="55"/>
        <v>3.3700000000000001E-2</v>
      </c>
      <c r="K1128" s="401">
        <f t="shared" si="54"/>
        <v>-2.1458333333333333E-2</v>
      </c>
    </row>
    <row r="1129" spans="1:11">
      <c r="A1129" s="85">
        <v>43800</v>
      </c>
      <c r="B1129" s="401">
        <v>3.0200000000000001E-2</v>
      </c>
      <c r="C1129" s="402">
        <v>3.4299999999999997E-2</v>
      </c>
      <c r="D1129" s="401">
        <v>1.8E-3</v>
      </c>
      <c r="E1129" s="401">
        <v>2.5083333333333329E-3</v>
      </c>
      <c r="F1129" s="401">
        <v>2.5916666666666666E-3</v>
      </c>
      <c r="G1129" s="401">
        <f t="shared" si="51"/>
        <v>2.5499999999999997E-3</v>
      </c>
      <c r="H1129" s="401">
        <v>2.8333333333333331E-3</v>
      </c>
      <c r="I1129" s="401">
        <f t="shared" si="53"/>
        <v>2.8400000000000002E-2</v>
      </c>
      <c r="J1129" s="401">
        <f t="shared" si="55"/>
        <v>2.7650000000000001E-2</v>
      </c>
      <c r="K1129" s="401">
        <f t="shared" si="54"/>
        <v>3.1466666666666664E-2</v>
      </c>
    </row>
    <row r="1130" spans="1:11">
      <c r="A1130" s="85">
        <v>43831</v>
      </c>
      <c r="B1130" s="401">
        <v>-4.0000000000000002E-4</v>
      </c>
      <c r="C1130" s="402">
        <v>6.6500000000000004E-2</v>
      </c>
      <c r="D1130" s="401">
        <v>2E-3</v>
      </c>
      <c r="E1130" s="401">
        <v>2.3499999999999997E-3</v>
      </c>
      <c r="F1130" s="401">
        <v>2.3916666666666665E-3</v>
      </c>
      <c r="G1130" s="401">
        <f t="shared" si="51"/>
        <v>2.3708333333333333E-3</v>
      </c>
      <c r="H1130" s="401">
        <v>2.6083333333333332E-3</v>
      </c>
      <c r="I1130" s="401">
        <f t="shared" si="53"/>
        <v>-2.4000000000000002E-3</v>
      </c>
      <c r="J1130" s="401">
        <f t="shared" si="55"/>
        <v>-2.7708333333333335E-3</v>
      </c>
      <c r="K1130" s="401">
        <f t="shared" si="54"/>
        <v>6.3891666666666666E-2</v>
      </c>
    </row>
    <row r="1131" spans="1:11">
      <c r="A1131" s="85">
        <v>43862</v>
      </c>
      <c r="B1131" s="401">
        <v>-8.2299999999999998E-2</v>
      </c>
      <c r="C1131" s="402">
        <v>-9.8500000000000004E-2</v>
      </c>
      <c r="D1131" s="401">
        <v>1.5E-3</v>
      </c>
      <c r="E1131" s="401">
        <v>2.4499999999999999E-3</v>
      </c>
      <c r="F1131" s="401">
        <v>2.5166666666666666E-3</v>
      </c>
      <c r="G1131" s="401">
        <f t="shared" si="51"/>
        <v>2.4833333333333331E-3</v>
      </c>
      <c r="H1131" s="401">
        <v>2.7416666666666666E-3</v>
      </c>
      <c r="I1131" s="401">
        <f t="shared" si="53"/>
        <v>-8.3799999999999999E-2</v>
      </c>
      <c r="J1131" s="401">
        <f t="shared" si="55"/>
        <v>-8.4783333333333336E-2</v>
      </c>
      <c r="K1131" s="401">
        <f t="shared" si="54"/>
        <v>-0.10124166666666667</v>
      </c>
    </row>
    <row r="1132" spans="1:11">
      <c r="A1132" s="85">
        <v>43891</v>
      </c>
      <c r="B1132" s="401">
        <v>-0.1235</v>
      </c>
      <c r="C1132" s="402">
        <v>-9.9900000000000003E-2</v>
      </c>
      <c r="D1132" s="401">
        <v>1.23E-3</v>
      </c>
      <c r="E1132" s="401">
        <v>2.316666666666667E-3</v>
      </c>
      <c r="F1132" s="401">
        <v>2.3750000000000004E-3</v>
      </c>
      <c r="G1132" s="401">
        <f t="shared" si="51"/>
        <v>2.3458333333333335E-3</v>
      </c>
      <c r="H1132" s="401">
        <v>2.5916666666666666E-3</v>
      </c>
      <c r="I1132" s="401">
        <f t="shared" si="53"/>
        <v>-0.12472999999999999</v>
      </c>
      <c r="J1132" s="401">
        <f t="shared" si="55"/>
        <v>-0.12584583333333332</v>
      </c>
      <c r="K1132" s="401">
        <f t="shared" si="54"/>
        <v>-0.10249166666666668</v>
      </c>
    </row>
    <row r="1133" spans="1:11">
      <c r="A1133" s="85">
        <v>43922</v>
      </c>
      <c r="B1133" s="401">
        <v>0.12820000000000001</v>
      </c>
      <c r="C1133" s="402">
        <v>3.2300000000000002E-2</v>
      </c>
      <c r="D1133" s="401">
        <v>8.9999999999999998E-4</v>
      </c>
      <c r="E1133" s="401">
        <v>2.0250000000000003E-3</v>
      </c>
      <c r="F1133" s="401">
        <v>2.2916666666666667E-3</v>
      </c>
      <c r="G1133" s="401">
        <f t="shared" si="51"/>
        <v>2.1583333333333333E-3</v>
      </c>
      <c r="H1133" s="401">
        <v>2.6583333333333333E-3</v>
      </c>
      <c r="I1133" s="401">
        <f t="shared" si="53"/>
        <v>0.1273</v>
      </c>
      <c r="J1133" s="401">
        <f t="shared" si="55"/>
        <v>0.12604166666666666</v>
      </c>
      <c r="K1133" s="401">
        <f t="shared" si="54"/>
        <v>2.964166666666667E-2</v>
      </c>
    </row>
    <row r="1134" spans="1:11">
      <c r="A1134" s="85">
        <v>43952</v>
      </c>
      <c r="B1134" s="401">
        <v>4.7600000000000003E-2</v>
      </c>
      <c r="C1134" s="402">
        <v>4.3499999999999997E-2</v>
      </c>
      <c r="D1134" s="401">
        <v>8.9999999999999998E-4</v>
      </c>
      <c r="E1134" s="401">
        <v>2.075E-3</v>
      </c>
      <c r="F1134" s="401">
        <v>2.2666666666666668E-3</v>
      </c>
      <c r="G1134" s="401">
        <f t="shared" si="51"/>
        <v>2.1708333333333336E-3</v>
      </c>
      <c r="H1134" s="401">
        <v>2.6166666666666664E-3</v>
      </c>
      <c r="I1134" s="401">
        <f t="shared" si="53"/>
        <v>4.6700000000000005E-2</v>
      </c>
      <c r="J1134" s="401">
        <f t="shared" si="55"/>
        <v>4.5429166666666673E-2</v>
      </c>
      <c r="K1134" s="401">
        <f t="shared" si="54"/>
        <v>4.0883333333333327E-2</v>
      </c>
    </row>
    <row r="1135" spans="1:11">
      <c r="A1135" s="85">
        <v>43983</v>
      </c>
      <c r="B1135" s="401">
        <v>1.9900000000000001E-2</v>
      </c>
      <c r="C1135" s="402">
        <v>-4.65E-2</v>
      </c>
      <c r="D1135" s="401">
        <v>8.9999999999999998E-4</v>
      </c>
      <c r="E1135" s="401">
        <v>2.0083333333333333E-3</v>
      </c>
      <c r="F1135" s="401">
        <v>2.1916666666666664E-3</v>
      </c>
      <c r="G1135" s="401">
        <f t="shared" si="51"/>
        <v>2.0999999999999999E-3</v>
      </c>
      <c r="H1135" s="401">
        <v>2.558333333333333E-3</v>
      </c>
      <c r="I1135" s="401">
        <f t="shared" si="53"/>
        <v>1.9E-2</v>
      </c>
      <c r="J1135" s="401">
        <f t="shared" si="55"/>
        <v>1.78E-2</v>
      </c>
      <c r="K1135" s="401">
        <f t="shared" si="54"/>
        <v>-4.9058333333333336E-2</v>
      </c>
    </row>
    <row r="1136" spans="1:11">
      <c r="A1136" s="85">
        <v>44013</v>
      </c>
      <c r="B1136" s="401">
        <v>5.6399999999999999E-2</v>
      </c>
      <c r="C1136" s="402">
        <v>7.8200000000000006E-2</v>
      </c>
      <c r="D1136" s="401">
        <v>1E-3</v>
      </c>
      <c r="E1136" s="401">
        <v>1.6916666666666666E-3</v>
      </c>
      <c r="F1136" s="401">
        <v>1.8166666666666667E-3</v>
      </c>
      <c r="G1136" s="401">
        <f t="shared" si="51"/>
        <v>1.7541666666666667E-3</v>
      </c>
      <c r="H1136" s="401">
        <v>2.1333333333333334E-3</v>
      </c>
      <c r="I1136" s="401">
        <f t="shared" si="53"/>
        <v>5.5399999999999998E-2</v>
      </c>
      <c r="J1136" s="401">
        <f t="shared" si="55"/>
        <v>5.4645833333333331E-2</v>
      </c>
      <c r="K1136" s="401">
        <f t="shared" si="54"/>
        <v>7.6066666666666671E-2</v>
      </c>
    </row>
    <row r="1137" spans="1:11">
      <c r="A1137" s="85">
        <v>44044</v>
      </c>
      <c r="B1137" s="401">
        <v>7.1900000000000006E-2</v>
      </c>
      <c r="C1137" s="402">
        <v>-2.6499999999999999E-2</v>
      </c>
      <c r="D1137" s="401">
        <v>8.0000000000000004E-4</v>
      </c>
      <c r="E1137" s="401">
        <v>1.8749999999999999E-3</v>
      </c>
      <c r="F1137" s="401">
        <v>1.9750000000000002E-3</v>
      </c>
      <c r="G1137" s="401">
        <f t="shared" si="51"/>
        <v>1.9250000000000001E-3</v>
      </c>
      <c r="H1137" s="401">
        <v>2.2750000000000001E-3</v>
      </c>
      <c r="I1137" s="401">
        <f t="shared" si="53"/>
        <v>7.110000000000001E-2</v>
      </c>
      <c r="J1137" s="401">
        <f t="shared" si="55"/>
        <v>6.9975000000000009E-2</v>
      </c>
      <c r="K1137" s="401">
        <f t="shared" si="54"/>
        <v>-2.8774999999999998E-2</v>
      </c>
    </row>
    <row r="1138" spans="1:11">
      <c r="A1138" s="85">
        <v>44075</v>
      </c>
      <c r="B1138" s="401">
        <v>-3.7999999999999999E-2</v>
      </c>
      <c r="C1138" s="402">
        <v>1.1208634977297001E-2</v>
      </c>
      <c r="D1138" s="401">
        <v>0</v>
      </c>
      <c r="E1138" s="401">
        <v>1.9250000000000001E-3</v>
      </c>
      <c r="F1138" s="401">
        <v>2.0583333333333335E-3</v>
      </c>
      <c r="G1138" s="401">
        <f t="shared" si="51"/>
        <v>1.9916666666666668E-3</v>
      </c>
      <c r="H1138" s="401">
        <v>2.3666666666666667E-3</v>
      </c>
      <c r="I1138" s="401">
        <f t="shared" si="53"/>
        <v>-3.7999999999999999E-2</v>
      </c>
      <c r="J1138" s="401">
        <f t="shared" si="55"/>
        <v>-3.9991666666666668E-2</v>
      </c>
      <c r="K1138" s="401">
        <f t="shared" si="54"/>
        <v>8.8419683106303344E-3</v>
      </c>
    </row>
    <row r="1139" spans="1:11">
      <c r="A1139" s="85">
        <v>44105</v>
      </c>
      <c r="B1139" s="401">
        <v>-2.6599999999999999E-2</v>
      </c>
      <c r="C1139" s="402">
        <v>5.04E-2</v>
      </c>
      <c r="D1139" s="401">
        <v>8.9999999999999998E-4</v>
      </c>
      <c r="E1139" s="401">
        <v>1.9583333333333332E-3</v>
      </c>
      <c r="F1139" s="401">
        <v>2.1250000000000002E-3</v>
      </c>
      <c r="G1139" s="401">
        <f t="shared" ref="G1139:G1163" si="56">AVERAGE(E1139:F1139)</f>
        <v>2.0416666666666665E-3</v>
      </c>
      <c r="H1139" s="401">
        <v>2.4583333333333336E-3</v>
      </c>
      <c r="I1139" s="401">
        <f t="shared" si="53"/>
        <v>-2.75E-2</v>
      </c>
      <c r="J1139" s="401">
        <f t="shared" si="55"/>
        <v>-2.8641666666666666E-2</v>
      </c>
      <c r="K1139" s="401">
        <f t="shared" ref="K1139:K1165" si="57">C1139-H1139</f>
        <v>4.7941666666666667E-2</v>
      </c>
    </row>
    <row r="1140" spans="1:11">
      <c r="A1140" s="85">
        <v>44136</v>
      </c>
      <c r="B1140" s="401">
        <v>0.1095</v>
      </c>
      <c r="C1140" s="402">
        <v>7.3522810716743856E-3</v>
      </c>
      <c r="D1140" s="401">
        <v>1.1000000000000001E-3</v>
      </c>
      <c r="E1140" s="401">
        <v>1.9166666666666666E-3</v>
      </c>
      <c r="F1140" s="401">
        <v>2.0583333333333335E-3</v>
      </c>
      <c r="G1140" s="401">
        <f t="shared" si="56"/>
        <v>1.9875000000000001E-3</v>
      </c>
      <c r="H1140" s="401">
        <v>2.3750000000000004E-3</v>
      </c>
      <c r="I1140" s="401">
        <f t="shared" si="53"/>
        <v>0.1084</v>
      </c>
      <c r="J1140" s="401">
        <f t="shared" si="55"/>
        <v>0.1075125</v>
      </c>
      <c r="K1140" s="401">
        <f t="shared" si="57"/>
        <v>4.9772810716743852E-3</v>
      </c>
    </row>
    <row r="1141" spans="1:11">
      <c r="A1141" s="85">
        <v>44166</v>
      </c>
      <c r="B1141" s="401">
        <v>3.8399999999999997E-2</v>
      </c>
      <c r="C1141" s="402">
        <v>7.0325529758781969E-3</v>
      </c>
      <c r="D1141" s="401">
        <v>1.1000000000000001E-3</v>
      </c>
      <c r="E1141" s="401">
        <v>1.8833333333333332E-3</v>
      </c>
      <c r="F1141" s="401">
        <v>2.0333333333333332E-3</v>
      </c>
      <c r="G1141" s="401">
        <f t="shared" si="56"/>
        <v>1.9583333333333332E-3</v>
      </c>
      <c r="H1141" s="401">
        <v>2.3083333333333332E-3</v>
      </c>
      <c r="I1141" s="401">
        <f t="shared" si="53"/>
        <v>3.73E-2</v>
      </c>
      <c r="J1141" s="401">
        <f t="shared" si="55"/>
        <v>3.6441666666666664E-2</v>
      </c>
      <c r="K1141" s="401">
        <f t="shared" si="57"/>
        <v>4.7242196425448637E-3</v>
      </c>
    </row>
    <row r="1142" spans="1:11">
      <c r="A1142" s="85">
        <v>44197</v>
      </c>
      <c r="B1142" s="401">
        <v>-1.01E-2</v>
      </c>
      <c r="C1142" s="402">
        <v>-9.1490879490143378E-3</v>
      </c>
      <c r="D1142" s="401">
        <v>1.1000000000000001E-3</v>
      </c>
      <c r="E1142" s="401">
        <v>2.0416666666666669E-3</v>
      </c>
      <c r="F1142" s="401">
        <v>2.1749999999999999E-3</v>
      </c>
      <c r="G1142" s="401">
        <f t="shared" si="56"/>
        <v>2.1083333333333336E-3</v>
      </c>
      <c r="H1142" s="401">
        <v>2.4250000000000001E-3</v>
      </c>
      <c r="I1142" s="401">
        <f t="shared" si="53"/>
        <v>-1.12E-2</v>
      </c>
      <c r="J1142" s="401">
        <f t="shared" si="55"/>
        <v>-1.2208333333333333E-2</v>
      </c>
      <c r="K1142" s="401">
        <f t="shared" si="57"/>
        <v>-1.1574087949014338E-2</v>
      </c>
    </row>
    <row r="1143" spans="1:11">
      <c r="A1143" s="85">
        <v>44228</v>
      </c>
      <c r="B1143" s="401">
        <v>2.76E-2</v>
      </c>
      <c r="C1143" s="402">
        <v>-6.0949635783169254E-2</v>
      </c>
      <c r="D1143" s="401">
        <v>1.1999999999999999E-3</v>
      </c>
      <c r="E1143" s="401">
        <v>2.2500000000000003E-3</v>
      </c>
      <c r="F1143" s="401">
        <v>2.3583333333333334E-3</v>
      </c>
      <c r="G1143" s="401">
        <f t="shared" si="56"/>
        <v>2.304166666666667E-3</v>
      </c>
      <c r="H1143" s="401">
        <v>2.575E-3</v>
      </c>
      <c r="I1143" s="401">
        <f t="shared" si="53"/>
        <v>2.64E-2</v>
      </c>
      <c r="J1143" s="401">
        <f t="shared" si="55"/>
        <v>2.5295833333333333E-2</v>
      </c>
      <c r="K1143" s="401">
        <f t="shared" si="57"/>
        <v>-6.3524635783169248E-2</v>
      </c>
    </row>
    <row r="1144" spans="1:11">
      <c r="A1144" s="85">
        <v>44256</v>
      </c>
      <c r="B1144" s="401">
        <v>4.3799999999999999E-2</v>
      </c>
      <c r="C1144" s="402">
        <v>0.10498835014976989</v>
      </c>
      <c r="D1144" s="401">
        <v>1.8E-3</v>
      </c>
      <c r="E1144" s="401">
        <v>2.5333333333333336E-3</v>
      </c>
      <c r="F1144" s="401">
        <v>2.6416666666666667E-3</v>
      </c>
      <c r="G1144" s="401">
        <f t="shared" si="56"/>
        <v>2.5875000000000004E-3</v>
      </c>
      <c r="H1144" s="401">
        <v>2.8666666666666667E-3</v>
      </c>
      <c r="I1144" s="401">
        <f t="shared" si="53"/>
        <v>4.1999999999999996E-2</v>
      </c>
      <c r="J1144" s="401">
        <f t="shared" si="55"/>
        <v>4.1212499999999999E-2</v>
      </c>
      <c r="K1144" s="401">
        <f t="shared" si="57"/>
        <v>0.10212168348310321</v>
      </c>
    </row>
    <row r="1145" spans="1:11">
      <c r="A1145" s="85">
        <v>44287</v>
      </c>
      <c r="B1145" s="401">
        <v>5.3400000000000003E-2</v>
      </c>
      <c r="C1145" s="402">
        <v>4.2771092437836097E-2</v>
      </c>
      <c r="D1145" s="401">
        <v>1.9E-3</v>
      </c>
      <c r="E1145" s="401">
        <v>2.4166666666666668E-3</v>
      </c>
      <c r="F1145" s="401">
        <v>2.5249999999999999E-3</v>
      </c>
      <c r="G1145" s="401">
        <f t="shared" si="56"/>
        <v>2.4708333333333336E-3</v>
      </c>
      <c r="H1145" s="401">
        <v>2.7499999999999998E-3</v>
      </c>
      <c r="I1145" s="401">
        <f t="shared" si="53"/>
        <v>5.1500000000000004E-2</v>
      </c>
      <c r="J1145" s="401">
        <f t="shared" si="55"/>
        <v>5.0929166666666671E-2</v>
      </c>
      <c r="K1145" s="401">
        <f t="shared" si="57"/>
        <v>4.0021092437836095E-2</v>
      </c>
    </row>
    <row r="1146" spans="1:11">
      <c r="A1146" s="85">
        <v>44317</v>
      </c>
      <c r="B1146" s="401">
        <v>7.0000000000000001E-3</v>
      </c>
      <c r="C1146" s="402">
        <v>-2.3727991736619838E-2</v>
      </c>
      <c r="D1146" s="401">
        <v>1.8E-3</v>
      </c>
      <c r="E1146" s="401">
        <v>2.4666666666666669E-3</v>
      </c>
      <c r="F1146" s="401">
        <v>2.558333333333333E-3</v>
      </c>
      <c r="G1146" s="401">
        <f t="shared" si="56"/>
        <v>2.5125E-3</v>
      </c>
      <c r="H1146" s="401">
        <v>2.7750000000000001E-3</v>
      </c>
      <c r="I1146" s="401">
        <f t="shared" si="53"/>
        <v>5.1999999999999998E-3</v>
      </c>
      <c r="J1146" s="401">
        <f t="shared" si="55"/>
        <v>4.4875000000000002E-3</v>
      </c>
      <c r="K1146" s="401">
        <f t="shared" si="57"/>
        <v>-2.6502991736619838E-2</v>
      </c>
    </row>
    <row r="1147" spans="1:11">
      <c r="A1147" s="85">
        <v>44348</v>
      </c>
      <c r="B1147" s="401">
        <v>2.3300000000000001E-2</v>
      </c>
      <c r="C1147" s="402">
        <v>-2.1629631904666716E-2</v>
      </c>
      <c r="D1147" s="401">
        <v>1.6999999999999999E-3</v>
      </c>
      <c r="E1147" s="401">
        <v>2.3250000000000002E-3</v>
      </c>
      <c r="F1147" s="401">
        <v>2.4250000000000001E-3</v>
      </c>
      <c r="G1147" s="401">
        <f t="shared" si="56"/>
        <v>2.3750000000000004E-3</v>
      </c>
      <c r="H1147" s="401">
        <v>2.6333333333333334E-3</v>
      </c>
      <c r="I1147" s="401">
        <f t="shared" si="53"/>
        <v>2.1600000000000001E-2</v>
      </c>
      <c r="J1147" s="401">
        <f t="shared" si="55"/>
        <v>2.0924999999999999E-2</v>
      </c>
      <c r="K1147" s="401">
        <f t="shared" si="57"/>
        <v>-2.4262965238000051E-2</v>
      </c>
    </row>
    <row r="1148" spans="1:11">
      <c r="A1148" s="85">
        <v>44378</v>
      </c>
      <c r="B1148" s="401">
        <v>2.3800000000000002E-2</v>
      </c>
      <c r="C1148" s="402">
        <v>3.8580129254477007E-2</v>
      </c>
      <c r="D1148" s="401">
        <v>1.6000000000000001E-3</v>
      </c>
      <c r="E1148" s="401">
        <v>2.1416666666666663E-3</v>
      </c>
      <c r="F1148" s="401">
        <v>2.2583333333333331E-3</v>
      </c>
      <c r="G1148" s="401">
        <f t="shared" si="56"/>
        <v>2.1999999999999997E-3</v>
      </c>
      <c r="H1148" s="401">
        <v>2.4583333333333336E-3</v>
      </c>
      <c r="I1148" s="401">
        <f t="shared" si="53"/>
        <v>2.2200000000000001E-2</v>
      </c>
      <c r="J1148" s="401">
        <f t="shared" si="55"/>
        <v>2.1600000000000001E-2</v>
      </c>
      <c r="K1148" s="401">
        <f t="shared" si="57"/>
        <v>3.6121795921143673E-2</v>
      </c>
    </row>
    <row r="1149" spans="1:11">
      <c r="A1149" s="85">
        <v>44409</v>
      </c>
      <c r="B1149" s="401">
        <v>3.04E-2</v>
      </c>
      <c r="C1149" s="402">
        <v>3.9754994769648354E-2</v>
      </c>
      <c r="D1149" s="401">
        <v>1.5E-3</v>
      </c>
      <c r="E1149" s="401">
        <v>2.1250000000000002E-3</v>
      </c>
      <c r="F1149" s="401">
        <v>2.2750000000000001E-3</v>
      </c>
      <c r="G1149" s="401">
        <f t="shared" si="56"/>
        <v>2.2000000000000001E-3</v>
      </c>
      <c r="H1149" s="401">
        <v>2.4583333333333336E-3</v>
      </c>
      <c r="I1149" s="401">
        <f t="shared" si="53"/>
        <v>2.8899999999999999E-2</v>
      </c>
      <c r="J1149" s="401">
        <f t="shared" si="55"/>
        <v>2.8199999999999999E-2</v>
      </c>
      <c r="K1149" s="401">
        <f t="shared" si="57"/>
        <v>3.7296661436315021E-2</v>
      </c>
    </row>
    <row r="1150" spans="1:11">
      <c r="A1150" s="85">
        <v>44440</v>
      </c>
      <c r="B1150" s="401">
        <v>-4.65E-2</v>
      </c>
      <c r="C1150" s="402">
        <v>-6.1694618844009501E-2</v>
      </c>
      <c r="D1150" s="401">
        <v>1.4E-3</v>
      </c>
      <c r="E1150" s="401">
        <v>2.1083333333333332E-3</v>
      </c>
      <c r="F1150" s="401">
        <v>2.2750000000000001E-3</v>
      </c>
      <c r="G1150" s="401">
        <f t="shared" si="56"/>
        <v>2.1916666666666664E-3</v>
      </c>
      <c r="H1150" s="401">
        <v>2.4666666666666669E-3</v>
      </c>
      <c r="I1150" s="401">
        <f t="shared" si="53"/>
        <v>-4.7899999999999998E-2</v>
      </c>
      <c r="J1150" s="401">
        <f t="shared" si="55"/>
        <v>-4.8691666666666668E-2</v>
      </c>
      <c r="K1150" s="401">
        <f t="shared" si="57"/>
        <v>-6.4161285510676166E-2</v>
      </c>
    </row>
    <row r="1151" spans="1:11">
      <c r="A1151" s="85">
        <v>44470</v>
      </c>
      <c r="B1151" s="401">
        <v>7.0099999999999996E-2</v>
      </c>
      <c r="C1151" s="402">
        <v>4.7338249999999998E-2</v>
      </c>
      <c r="D1151" s="401">
        <v>1.5E-3</v>
      </c>
      <c r="E1151" s="401">
        <v>2.2333333333333337E-3</v>
      </c>
      <c r="F1151" s="401">
        <v>2.3833333333333332E-3</v>
      </c>
      <c r="G1151" s="401">
        <f t="shared" si="56"/>
        <v>2.3083333333333332E-3</v>
      </c>
      <c r="H1151" s="401">
        <v>2.575E-3</v>
      </c>
      <c r="I1151" s="401">
        <f t="shared" si="53"/>
        <v>6.8599999999999994E-2</v>
      </c>
      <c r="J1151" s="401">
        <f t="shared" si="55"/>
        <v>6.7791666666666667E-2</v>
      </c>
      <c r="K1151" s="401">
        <f t="shared" si="57"/>
        <v>4.4763249999999997E-2</v>
      </c>
    </row>
    <row r="1152" spans="1:11">
      <c r="A1152" s="85">
        <v>44501</v>
      </c>
      <c r="B1152" s="401">
        <v>-6.8999999999999999E-3</v>
      </c>
      <c r="C1152" s="402">
        <v>-1.6393896390234163E-2</v>
      </c>
      <c r="D1152" s="401">
        <v>1.6999999999999999E-3</v>
      </c>
      <c r="E1152" s="401">
        <v>2.1833333333333336E-3</v>
      </c>
      <c r="F1152" s="401">
        <v>2.3083333333333332E-3</v>
      </c>
      <c r="G1152" s="401">
        <f t="shared" si="56"/>
        <v>2.2458333333333332E-3</v>
      </c>
      <c r="H1152" s="401">
        <v>2.5166666666666666E-3</v>
      </c>
      <c r="I1152" s="401">
        <f t="shared" si="53"/>
        <v>-8.6E-3</v>
      </c>
      <c r="J1152" s="401">
        <f t="shared" si="55"/>
        <v>-9.1458333333333322E-3</v>
      </c>
      <c r="K1152" s="401">
        <f t="shared" si="57"/>
        <v>-1.891056305690083E-2</v>
      </c>
    </row>
    <row r="1153" spans="1:11">
      <c r="A1153" s="85">
        <v>44531</v>
      </c>
      <c r="B1153" s="401">
        <v>4.48E-2</v>
      </c>
      <c r="C1153" s="401">
        <v>9.6216364270722721E-2</v>
      </c>
      <c r="D1153" s="401">
        <v>1.5E-3</v>
      </c>
      <c r="E1153" s="401">
        <v>2.2000000000000001E-3</v>
      </c>
      <c r="F1153" s="401">
        <v>2.3083333333333332E-3</v>
      </c>
      <c r="G1153" s="401">
        <f t="shared" si="56"/>
        <v>2.2541666666666665E-3</v>
      </c>
      <c r="H1153" s="401">
        <v>2.5333333333333336E-3</v>
      </c>
      <c r="I1153" s="401">
        <f t="shared" si="53"/>
        <v>4.3299999999999998E-2</v>
      </c>
      <c r="J1153" s="401">
        <f t="shared" si="55"/>
        <v>4.2545833333333331E-2</v>
      </c>
      <c r="K1153" s="401">
        <f t="shared" si="57"/>
        <v>9.3683030937389389E-2</v>
      </c>
    </row>
    <row r="1154" spans="1:11">
      <c r="A1154" s="85">
        <v>44562</v>
      </c>
      <c r="B1154" s="401">
        <v>-5.174682327495575E-2</v>
      </c>
      <c r="C1154" s="401">
        <v>-3.2749444684625581E-2</v>
      </c>
      <c r="D1154" s="401">
        <v>1.7500000000000003E-3</v>
      </c>
      <c r="E1154" s="401">
        <v>2.4416666666666666E-3</v>
      </c>
      <c r="F1154" s="401">
        <v>2.5166666666666666E-3</v>
      </c>
      <c r="G1154" s="401">
        <f t="shared" si="56"/>
        <v>2.4791666666666668E-3</v>
      </c>
      <c r="H1154" s="401">
        <v>2.7750000000000001E-3</v>
      </c>
      <c r="I1154" s="401">
        <f t="shared" si="53"/>
        <v>-5.3496823274955752E-2</v>
      </c>
      <c r="J1154" s="401">
        <f t="shared" si="55"/>
        <v>-5.4225989941622414E-2</v>
      </c>
      <c r="K1154" s="401">
        <f t="shared" si="57"/>
        <v>-3.5524444684625581E-2</v>
      </c>
    </row>
    <row r="1155" spans="1:11">
      <c r="A1155" s="85">
        <v>44593</v>
      </c>
      <c r="B1155" s="401">
        <v>-2.7673940223359828E-2</v>
      </c>
      <c r="C1155" s="401">
        <v>-3.4091901875676428E-2</v>
      </c>
      <c r="D1155" s="401">
        <v>1.8749999999999999E-3</v>
      </c>
      <c r="E1155" s="401">
        <v>2.708333333333333E-3</v>
      </c>
      <c r="F1155" s="401">
        <v>2.7999999999999995E-3</v>
      </c>
      <c r="G1155" s="401">
        <f t="shared" si="56"/>
        <v>2.754166666666666E-3</v>
      </c>
      <c r="H1155" s="401">
        <v>3.0666666666666672E-3</v>
      </c>
      <c r="I1155" s="401">
        <f t="shared" ref="I1155:I1165" si="58">B1155-D1155</f>
        <v>-2.9548940223359826E-2</v>
      </c>
      <c r="J1155" s="401">
        <f t="shared" si="55"/>
        <v>-3.0428106890026493E-2</v>
      </c>
      <c r="K1155" s="401">
        <f t="shared" si="57"/>
        <v>-3.7158568542343097E-2</v>
      </c>
    </row>
    <row r="1156" spans="1:11">
      <c r="A1156" s="85">
        <v>44621</v>
      </c>
      <c r="B1156" s="401">
        <v>5.3549987644738721E-2</v>
      </c>
      <c r="C1156" s="401">
        <v>0.1034017927240516</v>
      </c>
      <c r="D1156" s="401">
        <v>2.0083333333333333E-3</v>
      </c>
      <c r="E1156" s="401">
        <v>2.8583333333333334E-3</v>
      </c>
      <c r="F1156" s="401">
        <v>3.0166666666666671E-3</v>
      </c>
      <c r="G1156" s="401">
        <f t="shared" si="56"/>
        <v>2.9375E-3</v>
      </c>
      <c r="H1156" s="401">
        <v>3.3166666666666665E-3</v>
      </c>
      <c r="I1156" s="401">
        <f t="shared" si="58"/>
        <v>5.1541654311405387E-2</v>
      </c>
      <c r="J1156" s="401">
        <f t="shared" si="55"/>
        <v>5.0612487644738718E-2</v>
      </c>
      <c r="K1156" s="401">
        <f t="shared" si="57"/>
        <v>0.10008512605738494</v>
      </c>
    </row>
    <row r="1157" spans="1:11">
      <c r="A1157" s="85">
        <v>44652</v>
      </c>
      <c r="B1157" s="401">
        <v>-5.290392192672539E-2</v>
      </c>
      <c r="C1157" s="401">
        <v>-4.2501222696682647E-2</v>
      </c>
      <c r="D1157" s="401">
        <v>2.3416666666666668E-3</v>
      </c>
      <c r="E1157" s="401">
        <v>3.1250000000000002E-3</v>
      </c>
      <c r="F1157" s="401">
        <v>3.2666666666666664E-3</v>
      </c>
      <c r="G1157" s="401">
        <f t="shared" si="56"/>
        <v>3.1958333333333335E-3</v>
      </c>
      <c r="H1157" s="401">
        <v>3.5833333333333333E-3</v>
      </c>
      <c r="I1157" s="401">
        <f t="shared" si="58"/>
        <v>-5.5245588593392056E-2</v>
      </c>
      <c r="J1157" s="401">
        <f t="shared" si="55"/>
        <v>-5.6099755260058726E-2</v>
      </c>
      <c r="K1157" s="401">
        <f t="shared" si="57"/>
        <v>-4.6084556030015981E-2</v>
      </c>
    </row>
    <row r="1158" spans="1:11">
      <c r="A1158" s="85">
        <v>44682</v>
      </c>
      <c r="B1158" s="401">
        <v>8.0697739934342868E-3</v>
      </c>
      <c r="C1158" s="401">
        <v>4.3040973370551114E-2</v>
      </c>
      <c r="D1158" s="401">
        <v>2.558333333333333E-3</v>
      </c>
      <c r="E1158" s="401">
        <v>3.4416666666666667E-3</v>
      </c>
      <c r="F1158" s="401">
        <v>3.6333333333333335E-3</v>
      </c>
      <c r="G1158" s="401">
        <f t="shared" si="56"/>
        <v>3.5374999999999998E-3</v>
      </c>
      <c r="H1158" s="401">
        <v>3.9583333333333328E-3</v>
      </c>
      <c r="I1158" s="401">
        <f t="shared" si="58"/>
        <v>5.5114406601009542E-3</v>
      </c>
      <c r="J1158" s="401">
        <f t="shared" si="55"/>
        <v>4.5322739934342869E-3</v>
      </c>
      <c r="K1158" s="401">
        <f t="shared" si="57"/>
        <v>3.9082640037217779E-2</v>
      </c>
    </row>
    <row r="1159" spans="1:11">
      <c r="A1159" s="85">
        <v>44713</v>
      </c>
      <c r="B1159" s="401">
        <v>-7.4590822486972894E-2</v>
      </c>
      <c r="C1159" s="401">
        <v>-4.972550324722623E-2</v>
      </c>
      <c r="D1159" s="401">
        <v>2.708333333333333E-3</v>
      </c>
      <c r="E1159" s="401">
        <v>3.5333333333333332E-3</v>
      </c>
      <c r="F1159" s="401">
        <v>3.741666666666667E-3</v>
      </c>
      <c r="G1159" s="401">
        <f t="shared" si="56"/>
        <v>3.6375000000000001E-3</v>
      </c>
      <c r="H1159" s="401">
        <v>4.0500000000000006E-3</v>
      </c>
      <c r="I1159" s="401">
        <f t="shared" si="58"/>
        <v>-7.729915582030622E-2</v>
      </c>
      <c r="J1159" s="401">
        <f t="shared" si="55"/>
        <v>-7.8228322486972895E-2</v>
      </c>
      <c r="K1159" s="401">
        <f t="shared" si="57"/>
        <v>-5.3775503247226228E-2</v>
      </c>
    </row>
    <row r="1160" spans="1:11">
      <c r="A1160" s="85">
        <v>44743</v>
      </c>
      <c r="B1160" s="401">
        <v>9.2204472923388181E-2</v>
      </c>
      <c r="C1160" s="401">
        <v>5.4986062858527911E-2</v>
      </c>
      <c r="D1160" s="401">
        <v>2.5833333333333337E-3</v>
      </c>
      <c r="E1160" s="401">
        <v>3.3833333333333332E-3</v>
      </c>
      <c r="F1160" s="401">
        <v>3.6416666666666667E-3</v>
      </c>
      <c r="G1160" s="401">
        <f t="shared" si="56"/>
        <v>3.5125E-3</v>
      </c>
      <c r="H1160" s="401">
        <v>3.9833333333333335E-3</v>
      </c>
      <c r="I1160" s="401">
        <f t="shared" si="58"/>
        <v>8.9621139590054841E-2</v>
      </c>
      <c r="J1160" s="401">
        <f t="shared" si="55"/>
        <v>8.8691972923388179E-2</v>
      </c>
      <c r="K1160" s="401">
        <f t="shared" si="57"/>
        <v>5.1002729525194579E-2</v>
      </c>
    </row>
    <row r="1161" spans="1:11">
      <c r="A1161" s="85">
        <v>44774</v>
      </c>
      <c r="B1161" s="401">
        <v>-4.0781356308831278E-2</v>
      </c>
      <c r="C1161" s="402">
        <v>5.1000000000000004E-3</v>
      </c>
      <c r="D1161" s="401">
        <v>2.6083333333333332E-3</v>
      </c>
      <c r="E1161" s="401">
        <v>3.3916666666666665E-3</v>
      </c>
      <c r="F1161" s="401">
        <v>3.6333333333333335E-3</v>
      </c>
      <c r="G1161" s="401">
        <f t="shared" si="56"/>
        <v>3.5125E-3</v>
      </c>
      <c r="H1161" s="401">
        <v>3.966666666666667E-3</v>
      </c>
      <c r="I1161" s="401">
        <f t="shared" si="58"/>
        <v>-4.3389689642164608E-2</v>
      </c>
      <c r="J1161" s="401">
        <f t="shared" si="55"/>
        <v>-4.429385630883128E-2</v>
      </c>
      <c r="K1161" s="401">
        <f t="shared" si="57"/>
        <v>1.1333333333333334E-3</v>
      </c>
    </row>
    <row r="1162" spans="1:11">
      <c r="A1162" s="85">
        <v>44805</v>
      </c>
      <c r="B1162" s="401">
        <v>-9.2099512563258087E-2</v>
      </c>
      <c r="C1162" s="402">
        <v>-0.1131647994987349</v>
      </c>
      <c r="D1162" s="401">
        <v>2.9666666666666669E-3</v>
      </c>
      <c r="E1162" s="401">
        <v>3.8083333333333337E-3</v>
      </c>
      <c r="F1162" s="401">
        <v>4.0500000000000006E-3</v>
      </c>
      <c r="G1162" s="401">
        <f t="shared" si="56"/>
        <v>3.9291666666666676E-3</v>
      </c>
      <c r="H1162" s="401">
        <v>4.3833333333333328E-3</v>
      </c>
      <c r="I1162" s="401">
        <f t="shared" si="58"/>
        <v>-9.506617922992476E-2</v>
      </c>
      <c r="J1162" s="401">
        <f t="shared" si="55"/>
        <v>-9.6028679229924752E-2</v>
      </c>
      <c r="K1162" s="401">
        <f t="shared" si="57"/>
        <v>-0.11754813283206823</v>
      </c>
    </row>
    <row r="1163" spans="1:11">
      <c r="A1163" s="85">
        <v>44835</v>
      </c>
      <c r="B1163" s="401">
        <v>8.9038213159300009E-2</v>
      </c>
      <c r="C1163" s="402">
        <v>1.6754063521819712E-2</v>
      </c>
      <c r="D1163" s="401">
        <v>3.3666666666666667E-3</v>
      </c>
      <c r="E1163" s="401">
        <v>4.2500000000000003E-3</v>
      </c>
      <c r="F1163" s="401">
        <v>4.5000000000000005E-3</v>
      </c>
      <c r="G1163" s="401">
        <f t="shared" si="56"/>
        <v>4.3750000000000004E-3</v>
      </c>
      <c r="H1163" s="401">
        <v>4.8999999999999998E-3</v>
      </c>
      <c r="I1163" s="401">
        <f t="shared" si="58"/>
        <v>8.5671546492633338E-2</v>
      </c>
      <c r="J1163" s="401">
        <f t="shared" si="55"/>
        <v>8.4663213159300005E-2</v>
      </c>
      <c r="K1163" s="401">
        <f t="shared" si="57"/>
        <v>1.1854063521819712E-2</v>
      </c>
    </row>
    <row r="1164" spans="1:11">
      <c r="A1164" s="85">
        <v>44866</v>
      </c>
      <c r="B1164" s="401">
        <v>5.5884750629661535E-2</v>
      </c>
      <c r="C1164" s="402">
        <v>6.9878999321193083E-2</v>
      </c>
      <c r="D1164" s="401">
        <v>3.3333333333333331E-3</v>
      </c>
      <c r="E1164" s="401">
        <v>4.0833333333333338E-3</v>
      </c>
      <c r="F1164" s="401">
        <v>4.3583333333333339E-3</v>
      </c>
      <c r="G1164" s="401">
        <f>AVERAGE(E1164:F1164)</f>
        <v>4.2208333333333334E-3</v>
      </c>
      <c r="H1164" s="401">
        <v>4.7916666666666672E-3</v>
      </c>
      <c r="I1164" s="401">
        <f t="shared" si="58"/>
        <v>5.2551417296328201E-2</v>
      </c>
      <c r="J1164" s="401">
        <f t="shared" si="55"/>
        <v>5.1663917296328202E-2</v>
      </c>
      <c r="K1164" s="401">
        <f t="shared" si="57"/>
        <v>6.5087332654526417E-2</v>
      </c>
    </row>
    <row r="1165" spans="1:11">
      <c r="A1165" s="85">
        <v>44896</v>
      </c>
      <c r="B1165" s="401">
        <v>-5.5270799723438513E-2</v>
      </c>
      <c r="C1165" s="402">
        <v>-4.9005438196876444E-3</v>
      </c>
      <c r="D1165" s="401">
        <v>3.0499999999999998E-3</v>
      </c>
      <c r="E1165" s="401">
        <v>3.6749999999999999E-3</v>
      </c>
      <c r="F1165" s="401">
        <v>3.9583333333333328E-3</v>
      </c>
      <c r="G1165" s="401">
        <f>AVERAGE(E1165:F1165)</f>
        <v>3.8166666666666661E-3</v>
      </c>
      <c r="H1165" s="401">
        <v>4.3916666666666661E-3</v>
      </c>
      <c r="I1165" s="401">
        <f t="shared" si="58"/>
        <v>-5.832079972343851E-2</v>
      </c>
      <c r="J1165" s="401">
        <f t="shared" si="55"/>
        <v>-5.9087466390105176E-2</v>
      </c>
      <c r="K1165" s="401">
        <f t="shared" si="57"/>
        <v>-9.2922104863543097E-3</v>
      </c>
    </row>
  </sheetData>
  <pageMargins left="0.7" right="0.7" top="0.75" bottom="0.75"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84B17-2C50-46B2-B162-362069C84FAC}">
  <sheetPr codeName="Sheet11"/>
  <dimension ref="A1:J1165"/>
  <sheetViews>
    <sheetView view="pageBreakPreview" zoomScaleNormal="100" zoomScaleSheetLayoutView="100" workbookViewId="0">
      <pane ySplit="1" topLeftCell="A1131" activePane="bottomLeft" state="frozen"/>
      <selection activeCell="D1181" sqref="D1181"/>
      <selection pane="bottomLeft" activeCell="D1181" sqref="D1181"/>
    </sheetView>
  </sheetViews>
  <sheetFormatPr defaultColWidth="10.28515625" defaultRowHeight="14.25"/>
  <cols>
    <col min="1" max="1" width="11.28515625" style="406" customWidth="1"/>
    <col min="2" max="2" width="11.28515625" style="407" bestFit="1" customWidth="1"/>
    <col min="3" max="3" width="28.7109375" style="406" bestFit="1" customWidth="1"/>
    <col min="4" max="4" width="7.85546875" style="406" customWidth="1"/>
    <col min="5" max="5" width="9.140625" style="406" bestFit="1"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3043</v>
      </c>
      <c r="I1" s="406" t="s">
        <v>1376</v>
      </c>
      <c r="J1" s="404" t="s">
        <v>3042</v>
      </c>
    </row>
    <row r="2" spans="1:10">
      <c r="B2" s="407">
        <v>9498</v>
      </c>
      <c r="C2" s="406" t="s">
        <v>3118</v>
      </c>
      <c r="F2" s="408">
        <v>0</v>
      </c>
      <c r="H2" s="405">
        <v>3.0999999999999999E-3</v>
      </c>
      <c r="I2" s="409">
        <f>F2-H2</f>
        <v>-3.0999999999999999E-3</v>
      </c>
      <c r="J2" s="407">
        <v>9498</v>
      </c>
    </row>
    <row r="3" spans="1:10">
      <c r="B3" s="407">
        <v>9529</v>
      </c>
      <c r="C3" s="406" t="s">
        <v>3118</v>
      </c>
      <c r="F3" s="408">
        <v>-3.85E-2</v>
      </c>
      <c r="H3" s="405">
        <v>2.8E-3</v>
      </c>
      <c r="I3" s="409">
        <f>F3-H3</f>
        <v>-4.1299999999999996E-2</v>
      </c>
      <c r="J3" s="407">
        <v>9529</v>
      </c>
    </row>
    <row r="4" spans="1:10">
      <c r="B4" s="407">
        <v>9557</v>
      </c>
      <c r="C4" s="406" t="s">
        <v>3118</v>
      </c>
      <c r="F4" s="408">
        <v>-5.7500000000000002E-2</v>
      </c>
      <c r="H4" s="405">
        <v>3.2000000000000002E-3</v>
      </c>
      <c r="I4" s="409">
        <f t="shared" ref="I4:I67" si="0">F4-H4</f>
        <v>-6.0700000000000004E-2</v>
      </c>
      <c r="J4" s="407">
        <v>9557</v>
      </c>
    </row>
    <row r="5" spans="1:10">
      <c r="B5" s="407">
        <v>9588</v>
      </c>
      <c r="C5" s="406" t="s">
        <v>3118</v>
      </c>
      <c r="F5" s="408">
        <v>2.53E-2</v>
      </c>
      <c r="H5" s="405">
        <v>3.0000000000000001E-3</v>
      </c>
      <c r="I5" s="409">
        <f t="shared" si="0"/>
        <v>2.23E-2</v>
      </c>
      <c r="J5" s="407">
        <v>9588</v>
      </c>
    </row>
    <row r="6" spans="1:10">
      <c r="B6" s="407">
        <v>9618</v>
      </c>
      <c r="C6" s="406" t="s">
        <v>3118</v>
      </c>
      <c r="F6" s="408">
        <v>1.7899999999999999E-2</v>
      </c>
      <c r="H6" s="405">
        <v>2.8E-3</v>
      </c>
      <c r="I6" s="409">
        <f t="shared" si="0"/>
        <v>1.5099999999999999E-2</v>
      </c>
      <c r="J6" s="407">
        <v>9618</v>
      </c>
    </row>
    <row r="7" spans="1:10">
      <c r="B7" s="407">
        <v>9649</v>
      </c>
      <c r="C7" s="406" t="s">
        <v>3118</v>
      </c>
      <c r="F7" s="408">
        <v>4.5699999999999998E-2</v>
      </c>
      <c r="H7" s="405">
        <v>3.3E-3</v>
      </c>
      <c r="I7" s="409">
        <f t="shared" si="0"/>
        <v>4.24E-2</v>
      </c>
      <c r="J7" s="407">
        <v>9649</v>
      </c>
    </row>
    <row r="8" spans="1:10">
      <c r="B8" s="407">
        <v>9679</v>
      </c>
      <c r="C8" s="406" t="s">
        <v>3118</v>
      </c>
      <c r="F8" s="408">
        <v>4.7899999999999998E-2</v>
      </c>
      <c r="H8" s="405">
        <v>3.0999999999999999E-3</v>
      </c>
      <c r="I8" s="409">
        <f t="shared" si="0"/>
        <v>4.48E-2</v>
      </c>
      <c r="J8" s="407">
        <v>9679</v>
      </c>
    </row>
    <row r="9" spans="1:10">
      <c r="B9" s="407">
        <v>9710</v>
      </c>
      <c r="C9" s="406" t="s">
        <v>3118</v>
      </c>
      <c r="F9" s="408">
        <v>2.4799999999999999E-2</v>
      </c>
      <c r="H9" s="405">
        <v>3.0999999999999999E-3</v>
      </c>
      <c r="I9" s="409">
        <f t="shared" si="0"/>
        <v>2.1700000000000001E-2</v>
      </c>
      <c r="J9" s="407">
        <v>9710</v>
      </c>
    </row>
    <row r="10" spans="1:10">
      <c r="B10" s="407">
        <v>9741</v>
      </c>
      <c r="C10" s="406" t="s">
        <v>3118</v>
      </c>
      <c r="F10" s="408">
        <v>2.52E-2</v>
      </c>
      <c r="H10" s="405">
        <v>3.0000000000000001E-3</v>
      </c>
      <c r="I10" s="409">
        <f t="shared" si="0"/>
        <v>2.2200000000000001E-2</v>
      </c>
      <c r="J10" s="407">
        <v>9741</v>
      </c>
    </row>
    <row r="11" spans="1:10">
      <c r="B11" s="407">
        <v>9771</v>
      </c>
      <c r="C11" s="406" t="s">
        <v>3118</v>
      </c>
      <c r="F11" s="408">
        <v>-2.8400000000000002E-2</v>
      </c>
      <c r="H11" s="405">
        <v>3.0000000000000001E-3</v>
      </c>
      <c r="I11" s="409">
        <f t="shared" si="0"/>
        <v>-3.1400000000000004E-2</v>
      </c>
      <c r="J11" s="407">
        <v>9771</v>
      </c>
    </row>
    <row r="12" spans="1:10">
      <c r="B12" s="407">
        <v>9802</v>
      </c>
      <c r="C12" s="406" t="s">
        <v>3118</v>
      </c>
      <c r="F12" s="408">
        <v>3.4700000000000002E-2</v>
      </c>
      <c r="H12" s="405">
        <v>3.0999999999999999E-3</v>
      </c>
      <c r="I12" s="409">
        <f t="shared" si="0"/>
        <v>3.1600000000000003E-2</v>
      </c>
      <c r="J12" s="407">
        <v>9802</v>
      </c>
    </row>
    <row r="13" spans="1:10">
      <c r="B13" s="407">
        <v>9832</v>
      </c>
      <c r="C13" s="406" t="s">
        <v>3118</v>
      </c>
      <c r="F13" s="408">
        <v>1.9599999999999999E-2</v>
      </c>
      <c r="H13" s="405">
        <v>3.0000000000000001E-3</v>
      </c>
      <c r="I13" s="409">
        <f t="shared" si="0"/>
        <v>1.66E-2</v>
      </c>
      <c r="J13" s="407">
        <v>9832</v>
      </c>
    </row>
    <row r="14" spans="1:10">
      <c r="B14" s="407">
        <v>9863</v>
      </c>
      <c r="C14" s="406" t="s">
        <v>3118</v>
      </c>
      <c r="F14" s="408">
        <v>-1.9300000000000001E-2</v>
      </c>
      <c r="H14" s="405">
        <v>3.0000000000000001E-3</v>
      </c>
      <c r="I14" s="409">
        <f t="shared" si="0"/>
        <v>-2.23E-2</v>
      </c>
      <c r="J14" s="407">
        <v>9863</v>
      </c>
    </row>
    <row r="15" spans="1:10">
      <c r="B15" s="407">
        <v>9894</v>
      </c>
      <c r="C15" s="406" t="s">
        <v>3118</v>
      </c>
      <c r="F15" s="408">
        <v>5.3699999999999998E-2</v>
      </c>
      <c r="H15" s="405">
        <v>2.7000000000000001E-3</v>
      </c>
      <c r="I15" s="409">
        <f t="shared" si="0"/>
        <v>5.0999999999999997E-2</v>
      </c>
      <c r="J15" s="407">
        <v>9894</v>
      </c>
    </row>
    <row r="16" spans="1:10">
      <c r="B16" s="407">
        <v>9922</v>
      </c>
      <c r="C16" s="406" t="s">
        <v>3118</v>
      </c>
      <c r="F16" s="408">
        <v>8.6999999999999994E-3</v>
      </c>
      <c r="H16" s="405">
        <v>2.8999999999999998E-3</v>
      </c>
      <c r="I16" s="409">
        <f t="shared" si="0"/>
        <v>5.7999999999999996E-3</v>
      </c>
      <c r="J16" s="407">
        <v>9922</v>
      </c>
    </row>
    <row r="17" spans="2:10">
      <c r="B17" s="407">
        <v>9953</v>
      </c>
      <c r="C17" s="406" t="s">
        <v>3118</v>
      </c>
      <c r="F17" s="408">
        <v>2.01E-2</v>
      </c>
      <c r="H17" s="405">
        <v>2.7000000000000001E-3</v>
      </c>
      <c r="I17" s="409">
        <f t="shared" si="0"/>
        <v>1.7399999999999999E-2</v>
      </c>
      <c r="J17" s="407">
        <v>9953</v>
      </c>
    </row>
    <row r="18" spans="2:10">
      <c r="B18" s="407">
        <v>9983</v>
      </c>
      <c r="C18" s="406" t="s">
        <v>3118</v>
      </c>
      <c r="F18" s="408">
        <v>6.0699999999999997E-2</v>
      </c>
      <c r="H18" s="405">
        <v>2.8E-3</v>
      </c>
      <c r="I18" s="409">
        <f t="shared" si="0"/>
        <v>5.79E-2</v>
      </c>
      <c r="J18" s="407">
        <v>9983</v>
      </c>
    </row>
    <row r="19" spans="2:10">
      <c r="B19" s="407">
        <v>10014</v>
      </c>
      <c r="C19" s="406" t="s">
        <v>3118</v>
      </c>
      <c r="F19" s="408">
        <v>-6.7000000000000002E-3</v>
      </c>
      <c r="H19" s="405">
        <v>2.7000000000000001E-3</v>
      </c>
      <c r="I19" s="409">
        <f t="shared" si="0"/>
        <v>-9.4000000000000004E-3</v>
      </c>
      <c r="J19" s="407">
        <v>10014</v>
      </c>
    </row>
    <row r="20" spans="2:10">
      <c r="B20" s="407">
        <v>10044</v>
      </c>
      <c r="C20" s="406" t="s">
        <v>3118</v>
      </c>
      <c r="F20" s="408">
        <v>6.7000000000000004E-2</v>
      </c>
      <c r="H20" s="405">
        <v>2.7000000000000001E-3</v>
      </c>
      <c r="I20" s="409">
        <f t="shared" si="0"/>
        <v>6.430000000000001E-2</v>
      </c>
      <c r="J20" s="407">
        <v>10044</v>
      </c>
    </row>
    <row r="21" spans="2:10">
      <c r="B21" s="407">
        <v>10075</v>
      </c>
      <c r="C21" s="406" t="s">
        <v>3118</v>
      </c>
      <c r="F21" s="408">
        <v>5.1499999999999997E-2</v>
      </c>
      <c r="H21" s="405">
        <v>2.8999999999999998E-3</v>
      </c>
      <c r="I21" s="409">
        <f t="shared" si="0"/>
        <v>4.8599999999999997E-2</v>
      </c>
      <c r="J21" s="407">
        <v>10075</v>
      </c>
    </row>
    <row r="22" spans="2:10">
      <c r="B22" s="407">
        <v>10106</v>
      </c>
      <c r="C22" s="406" t="s">
        <v>3118</v>
      </c>
      <c r="F22" s="408">
        <v>4.4999999999999998E-2</v>
      </c>
      <c r="H22" s="405">
        <v>2.7000000000000001E-3</v>
      </c>
      <c r="I22" s="409">
        <f t="shared" si="0"/>
        <v>4.2299999999999997E-2</v>
      </c>
      <c r="J22" s="407">
        <v>10106</v>
      </c>
    </row>
    <row r="23" spans="2:10">
      <c r="B23" s="407">
        <v>10136</v>
      </c>
      <c r="C23" s="406" t="s">
        <v>3118</v>
      </c>
      <c r="F23" s="408">
        <v>-5.0200000000000002E-2</v>
      </c>
      <c r="H23" s="405">
        <v>2.8E-3</v>
      </c>
      <c r="I23" s="409">
        <f t="shared" si="0"/>
        <v>-5.2999999999999999E-2</v>
      </c>
      <c r="J23" s="407">
        <v>10136</v>
      </c>
    </row>
    <row r="24" spans="2:10">
      <c r="B24" s="407">
        <v>10167</v>
      </c>
      <c r="C24" s="406" t="s">
        <v>3118</v>
      </c>
      <c r="F24" s="408">
        <v>7.2099999999999997E-2</v>
      </c>
      <c r="H24" s="405">
        <v>2.7000000000000001E-3</v>
      </c>
      <c r="I24" s="409">
        <f t="shared" si="0"/>
        <v>6.9400000000000003E-2</v>
      </c>
      <c r="J24" s="407">
        <v>10167</v>
      </c>
    </row>
    <row r="25" spans="2:10">
      <c r="B25" s="407">
        <v>10197</v>
      </c>
      <c r="C25" s="406" t="s">
        <v>3118</v>
      </c>
      <c r="F25" s="408">
        <v>2.7900000000000001E-2</v>
      </c>
      <c r="H25" s="405">
        <v>2.7000000000000001E-3</v>
      </c>
      <c r="I25" s="409">
        <f t="shared" si="0"/>
        <v>2.52E-2</v>
      </c>
      <c r="J25" s="407">
        <v>10197</v>
      </c>
    </row>
    <row r="26" spans="2:10">
      <c r="B26" s="407">
        <v>10228</v>
      </c>
      <c r="C26" s="406" t="s">
        <v>3118</v>
      </c>
      <c r="F26" s="408">
        <v>-4.0000000000000001E-3</v>
      </c>
      <c r="H26" s="409">
        <v>2.7000000000000001E-3</v>
      </c>
      <c r="I26" s="409">
        <f t="shared" si="0"/>
        <v>-6.7000000000000002E-3</v>
      </c>
      <c r="J26" s="407">
        <v>10228</v>
      </c>
    </row>
    <row r="27" spans="2:10">
      <c r="B27" s="407">
        <v>10259</v>
      </c>
      <c r="C27" s="406" t="s">
        <v>3118</v>
      </c>
      <c r="F27" s="408">
        <v>-1.2500000000000001E-2</v>
      </c>
      <c r="H27" s="409">
        <v>2.5000000000000001E-3</v>
      </c>
      <c r="I27" s="409">
        <f t="shared" si="0"/>
        <v>-1.5000000000000001E-2</v>
      </c>
      <c r="J27" s="407">
        <v>10259</v>
      </c>
    </row>
    <row r="28" spans="2:10">
      <c r="B28" s="407">
        <v>10288</v>
      </c>
      <c r="C28" s="406" t="s">
        <v>3118</v>
      </c>
      <c r="F28" s="408">
        <v>0.1101</v>
      </c>
      <c r="H28" s="409">
        <v>2.7000000000000001E-3</v>
      </c>
      <c r="I28" s="409">
        <f t="shared" si="0"/>
        <v>0.10740000000000001</v>
      </c>
      <c r="J28" s="407">
        <v>10288</v>
      </c>
    </row>
    <row r="29" spans="2:10">
      <c r="B29" s="407">
        <v>10319</v>
      </c>
      <c r="C29" s="406" t="s">
        <v>3118</v>
      </c>
      <c r="F29" s="408">
        <v>3.4500000000000003E-2</v>
      </c>
      <c r="H29" s="409">
        <v>2.5999999999999999E-3</v>
      </c>
      <c r="I29" s="409">
        <f t="shared" si="0"/>
        <v>3.1900000000000005E-2</v>
      </c>
      <c r="J29" s="407">
        <v>10319</v>
      </c>
    </row>
    <row r="30" spans="2:10">
      <c r="B30" s="407">
        <v>10349</v>
      </c>
      <c r="C30" s="406" t="s">
        <v>3118</v>
      </c>
      <c r="F30" s="408">
        <v>1.9699999999999999E-2</v>
      </c>
      <c r="H30" s="409">
        <v>2.7000000000000001E-3</v>
      </c>
      <c r="I30" s="409">
        <f t="shared" si="0"/>
        <v>1.6999999999999998E-2</v>
      </c>
      <c r="J30" s="407">
        <v>10349</v>
      </c>
    </row>
    <row r="31" spans="2:10">
      <c r="B31" s="407">
        <v>10380</v>
      </c>
      <c r="C31" s="406" t="s">
        <v>3118</v>
      </c>
      <c r="F31" s="408">
        <v>-3.85E-2</v>
      </c>
      <c r="H31" s="409">
        <v>2.7000000000000001E-3</v>
      </c>
      <c r="I31" s="409">
        <f t="shared" si="0"/>
        <v>-4.1200000000000001E-2</v>
      </c>
      <c r="J31" s="407">
        <v>10380</v>
      </c>
    </row>
    <row r="32" spans="2:10">
      <c r="B32" s="407">
        <v>10410</v>
      </c>
      <c r="C32" s="406" t="s">
        <v>3118</v>
      </c>
      <c r="F32" s="408">
        <v>1.41E-2</v>
      </c>
      <c r="H32" s="409">
        <v>2.7000000000000001E-3</v>
      </c>
      <c r="I32" s="409">
        <f t="shared" si="0"/>
        <v>1.14E-2</v>
      </c>
      <c r="J32" s="407">
        <v>10410</v>
      </c>
    </row>
    <row r="33" spans="2:10">
      <c r="B33" s="407">
        <v>10441</v>
      </c>
      <c r="C33" s="406" t="s">
        <v>3118</v>
      </c>
      <c r="F33" s="408">
        <v>8.0299999999999996E-2</v>
      </c>
      <c r="H33" s="409">
        <v>2.8999999999999998E-3</v>
      </c>
      <c r="I33" s="409">
        <f t="shared" si="0"/>
        <v>7.7399999999999997E-2</v>
      </c>
      <c r="J33" s="407">
        <v>10441</v>
      </c>
    </row>
    <row r="34" spans="2:10">
      <c r="B34" s="407">
        <v>10472</v>
      </c>
      <c r="C34" s="406" t="s">
        <v>3118</v>
      </c>
      <c r="F34" s="408">
        <v>2.5899999999999999E-2</v>
      </c>
      <c r="H34" s="409">
        <v>2.7000000000000001E-3</v>
      </c>
      <c r="I34" s="409">
        <f t="shared" si="0"/>
        <v>2.3199999999999998E-2</v>
      </c>
      <c r="J34" s="407">
        <v>10472</v>
      </c>
    </row>
    <row r="35" spans="2:10">
      <c r="B35" s="407">
        <v>10502</v>
      </c>
      <c r="C35" s="406" t="s">
        <v>3118</v>
      </c>
      <c r="F35" s="408">
        <v>1.6799999999999999E-2</v>
      </c>
      <c r="H35" s="409">
        <v>3.0000000000000001E-3</v>
      </c>
      <c r="I35" s="409">
        <f t="shared" si="0"/>
        <v>1.38E-2</v>
      </c>
      <c r="J35" s="407">
        <v>10502</v>
      </c>
    </row>
    <row r="36" spans="2:10">
      <c r="B36" s="407">
        <v>10533</v>
      </c>
      <c r="C36" s="406" t="s">
        <v>3118</v>
      </c>
      <c r="F36" s="408">
        <v>0.12920000000000001</v>
      </c>
      <c r="H36" s="409">
        <v>2.7000000000000001E-3</v>
      </c>
      <c r="I36" s="409">
        <f t="shared" si="0"/>
        <v>0.1265</v>
      </c>
      <c r="J36" s="407">
        <v>10533</v>
      </c>
    </row>
    <row r="37" spans="2:10">
      <c r="B37" s="407">
        <v>10563</v>
      </c>
      <c r="C37" s="406" t="s">
        <v>3118</v>
      </c>
      <c r="F37" s="408">
        <v>4.8999999999999998E-3</v>
      </c>
      <c r="H37" s="409">
        <v>2.8999999999999998E-3</v>
      </c>
      <c r="I37" s="409">
        <f t="shared" si="0"/>
        <v>2E-3</v>
      </c>
      <c r="J37" s="407">
        <v>10563</v>
      </c>
    </row>
    <row r="38" spans="2:10">
      <c r="B38" s="407">
        <v>10594</v>
      </c>
      <c r="C38" s="406" t="s">
        <v>3118</v>
      </c>
      <c r="F38" s="408">
        <v>5.8299999999999998E-2</v>
      </c>
      <c r="H38" s="409">
        <v>2.8999999999999998E-3</v>
      </c>
      <c r="I38" s="409">
        <f t="shared" si="0"/>
        <v>5.5399999999999998E-2</v>
      </c>
      <c r="J38" s="407">
        <v>10594</v>
      </c>
    </row>
    <row r="39" spans="2:10">
      <c r="B39" s="407">
        <v>10625</v>
      </c>
      <c r="C39" s="406" t="s">
        <v>3118</v>
      </c>
      <c r="F39" s="408">
        <v>-1.9E-3</v>
      </c>
      <c r="H39" s="409">
        <v>2.7000000000000001E-3</v>
      </c>
      <c r="I39" s="409">
        <f t="shared" si="0"/>
        <v>-4.5999999999999999E-3</v>
      </c>
      <c r="J39" s="407">
        <v>10625</v>
      </c>
    </row>
    <row r="40" spans="2:10">
      <c r="B40" s="407">
        <v>10653</v>
      </c>
      <c r="C40" s="406" t="s">
        <v>3118</v>
      </c>
      <c r="F40" s="408">
        <v>-1.1999999999999999E-3</v>
      </c>
      <c r="H40" s="409">
        <v>2.8E-3</v>
      </c>
      <c r="I40" s="409">
        <f t="shared" si="0"/>
        <v>-4.0000000000000001E-3</v>
      </c>
      <c r="J40" s="407">
        <v>10653</v>
      </c>
    </row>
    <row r="41" spans="2:10">
      <c r="B41" s="407">
        <v>10684</v>
      </c>
      <c r="C41" s="406" t="s">
        <v>3118</v>
      </c>
      <c r="F41" s="408">
        <v>1.7600000000000001E-2</v>
      </c>
      <c r="H41" s="409">
        <v>3.3999999999999998E-3</v>
      </c>
      <c r="I41" s="409">
        <f t="shared" si="0"/>
        <v>1.4200000000000001E-2</v>
      </c>
      <c r="J41" s="407">
        <v>10684</v>
      </c>
    </row>
    <row r="42" spans="2:10">
      <c r="B42" s="407">
        <v>10714</v>
      </c>
      <c r="C42" s="406" t="s">
        <v>3118</v>
      </c>
      <c r="F42" s="408">
        <v>-3.6200000000000003E-2</v>
      </c>
      <c r="H42" s="409">
        <v>3.0000000000000001E-3</v>
      </c>
      <c r="I42" s="409">
        <f t="shared" si="0"/>
        <v>-3.9200000000000006E-2</v>
      </c>
      <c r="J42" s="407">
        <v>10714</v>
      </c>
    </row>
    <row r="43" spans="2:10">
      <c r="B43" s="407">
        <v>10745</v>
      </c>
      <c r="C43" s="406" t="s">
        <v>3118</v>
      </c>
      <c r="F43" s="408">
        <v>0.114</v>
      </c>
      <c r="H43" s="409">
        <v>2.8999999999999998E-3</v>
      </c>
      <c r="I43" s="409">
        <f t="shared" si="0"/>
        <v>0.1111</v>
      </c>
      <c r="J43" s="407">
        <v>10745</v>
      </c>
    </row>
    <row r="44" spans="2:10">
      <c r="B44" s="407">
        <v>10775</v>
      </c>
      <c r="C44" s="406" t="s">
        <v>3118</v>
      </c>
      <c r="F44" s="408">
        <v>4.7100000000000003E-2</v>
      </c>
      <c r="H44" s="409">
        <v>3.2000000000000002E-3</v>
      </c>
      <c r="I44" s="409">
        <f t="shared" si="0"/>
        <v>4.3900000000000002E-2</v>
      </c>
      <c r="J44" s="407">
        <v>10775</v>
      </c>
    </row>
    <row r="45" spans="2:10">
      <c r="B45" s="407">
        <v>10806</v>
      </c>
      <c r="C45" s="406" t="s">
        <v>3118</v>
      </c>
      <c r="F45" s="408">
        <v>0.1028</v>
      </c>
      <c r="H45" s="409">
        <v>3.0000000000000001E-3</v>
      </c>
      <c r="I45" s="409">
        <f t="shared" si="0"/>
        <v>9.98E-2</v>
      </c>
      <c r="J45" s="407">
        <v>10806</v>
      </c>
    </row>
    <row r="46" spans="2:10">
      <c r="B46" s="407">
        <v>10837</v>
      </c>
      <c r="C46" s="406" t="s">
        <v>3118</v>
      </c>
      <c r="F46" s="408">
        <v>-4.7600000000000003E-2</v>
      </c>
      <c r="H46" s="409">
        <v>3.2000000000000002E-3</v>
      </c>
      <c r="I46" s="409">
        <f t="shared" si="0"/>
        <v>-5.0800000000000005E-2</v>
      </c>
      <c r="J46" s="407">
        <v>10837</v>
      </c>
    </row>
    <row r="47" spans="2:10">
      <c r="B47" s="407">
        <v>10867</v>
      </c>
      <c r="C47" s="406" t="s">
        <v>3118</v>
      </c>
      <c r="F47" s="408">
        <v>-0.1973</v>
      </c>
      <c r="H47" s="409">
        <v>3.0999999999999999E-3</v>
      </c>
      <c r="I47" s="409">
        <f t="shared" si="0"/>
        <v>-0.20039999999999999</v>
      </c>
      <c r="J47" s="407">
        <v>10867</v>
      </c>
    </row>
    <row r="48" spans="2:10">
      <c r="B48" s="407">
        <v>10898</v>
      </c>
      <c r="C48" s="406" t="s">
        <v>3118</v>
      </c>
      <c r="F48" s="408">
        <v>-0.1246</v>
      </c>
      <c r="H48" s="409">
        <v>2.5999999999999999E-3</v>
      </c>
      <c r="I48" s="409">
        <f t="shared" si="0"/>
        <v>-0.12720000000000001</v>
      </c>
      <c r="J48" s="407">
        <v>10898</v>
      </c>
    </row>
    <row r="49" spans="2:10">
      <c r="B49" s="407">
        <v>10928</v>
      </c>
      <c r="C49" s="406" t="s">
        <v>3118</v>
      </c>
      <c r="F49" s="408">
        <v>2.8199999999999999E-2</v>
      </c>
      <c r="H49" s="409">
        <v>3.0999999999999999E-3</v>
      </c>
      <c r="I49" s="409">
        <f t="shared" si="0"/>
        <v>2.5100000000000001E-2</v>
      </c>
      <c r="J49" s="407">
        <v>10928</v>
      </c>
    </row>
    <row r="50" spans="2:10">
      <c r="B50" s="407">
        <v>10959</v>
      </c>
      <c r="C50" s="406" t="s">
        <v>3118</v>
      </c>
      <c r="F50" s="408">
        <v>6.3899999999999998E-2</v>
      </c>
      <c r="H50" s="409">
        <v>2.8999999999999998E-3</v>
      </c>
      <c r="I50" s="409">
        <f t="shared" si="0"/>
        <v>6.0999999999999999E-2</v>
      </c>
      <c r="J50" s="407">
        <v>10959</v>
      </c>
    </row>
    <row r="51" spans="2:10">
      <c r="B51" s="407">
        <v>10990</v>
      </c>
      <c r="C51" s="406" t="s">
        <v>3118</v>
      </c>
      <c r="F51" s="408">
        <v>2.5899999999999999E-2</v>
      </c>
      <c r="H51" s="409">
        <v>2.5999999999999999E-3</v>
      </c>
      <c r="I51" s="409">
        <f t="shared" si="0"/>
        <v>2.3300000000000001E-2</v>
      </c>
      <c r="J51" s="407">
        <v>10990</v>
      </c>
    </row>
    <row r="52" spans="2:10">
      <c r="B52" s="407">
        <v>11018</v>
      </c>
      <c r="C52" s="406" t="s">
        <v>3118</v>
      </c>
      <c r="F52" s="408">
        <v>8.1199999999999994E-2</v>
      </c>
      <c r="H52" s="409">
        <v>2.8999999999999998E-3</v>
      </c>
      <c r="I52" s="409">
        <f t="shared" si="0"/>
        <v>7.8299999999999995E-2</v>
      </c>
      <c r="J52" s="407">
        <v>11018</v>
      </c>
    </row>
    <row r="53" spans="2:10">
      <c r="B53" s="407">
        <v>11049</v>
      </c>
      <c r="C53" s="406" t="s">
        <v>3118</v>
      </c>
      <c r="F53" s="408">
        <v>-8.0000000000000002E-3</v>
      </c>
      <c r="H53" s="409">
        <v>2.7000000000000001E-3</v>
      </c>
      <c r="I53" s="409">
        <f t="shared" si="0"/>
        <v>-1.0700000000000001E-2</v>
      </c>
      <c r="J53" s="407">
        <v>11049</v>
      </c>
    </row>
    <row r="54" spans="2:10">
      <c r="B54" s="407">
        <v>11079</v>
      </c>
      <c r="C54" s="406" t="s">
        <v>3118</v>
      </c>
      <c r="F54" s="408">
        <v>-9.5999999999999992E-3</v>
      </c>
      <c r="H54" s="409">
        <v>2.7000000000000001E-3</v>
      </c>
      <c r="I54" s="409">
        <f t="shared" si="0"/>
        <v>-1.2299999999999998E-2</v>
      </c>
      <c r="J54" s="407">
        <v>11079</v>
      </c>
    </row>
    <row r="55" spans="2:10">
      <c r="B55" s="407">
        <v>11110</v>
      </c>
      <c r="C55" s="406" t="s">
        <v>3118</v>
      </c>
      <c r="F55" s="408">
        <v>-0.16250000000000001</v>
      </c>
      <c r="H55" s="409">
        <v>2.8999999999999998E-3</v>
      </c>
      <c r="I55" s="409">
        <f t="shared" si="0"/>
        <v>-0.16539999999999999</v>
      </c>
      <c r="J55" s="407">
        <v>11110</v>
      </c>
    </row>
    <row r="56" spans="2:10">
      <c r="B56" s="407">
        <v>11140</v>
      </c>
      <c r="C56" s="406" t="s">
        <v>3118</v>
      </c>
      <c r="F56" s="408">
        <v>3.8600000000000002E-2</v>
      </c>
      <c r="H56" s="409">
        <v>2.8E-3</v>
      </c>
      <c r="I56" s="409">
        <f t="shared" si="0"/>
        <v>3.5800000000000005E-2</v>
      </c>
      <c r="J56" s="407">
        <v>11140</v>
      </c>
    </row>
    <row r="57" spans="2:10">
      <c r="B57" s="407">
        <v>11171</v>
      </c>
      <c r="C57" s="406" t="s">
        <v>3118</v>
      </c>
      <c r="F57" s="408">
        <v>1.41E-2</v>
      </c>
      <c r="H57" s="409">
        <v>2.5999999999999999E-3</v>
      </c>
      <c r="I57" s="409">
        <f t="shared" si="0"/>
        <v>1.15E-2</v>
      </c>
      <c r="J57" s="407">
        <v>11171</v>
      </c>
    </row>
    <row r="58" spans="2:10">
      <c r="B58" s="407">
        <v>11202</v>
      </c>
      <c r="C58" s="406" t="s">
        <v>3118</v>
      </c>
      <c r="F58" s="408">
        <v>-0.12820000000000001</v>
      </c>
      <c r="H58" s="409">
        <v>2.8999999999999998E-3</v>
      </c>
      <c r="I58" s="409">
        <f t="shared" si="0"/>
        <v>-0.13109999999999999</v>
      </c>
      <c r="J58" s="407">
        <v>11202</v>
      </c>
    </row>
    <row r="59" spans="2:10">
      <c r="B59" s="407">
        <v>11232</v>
      </c>
      <c r="C59" s="406" t="s">
        <v>3118</v>
      </c>
      <c r="F59" s="408">
        <v>-8.5500000000000007E-2</v>
      </c>
      <c r="H59" s="409">
        <v>2.7000000000000001E-3</v>
      </c>
      <c r="I59" s="409">
        <f t="shared" si="0"/>
        <v>-8.8200000000000001E-2</v>
      </c>
      <c r="J59" s="407">
        <v>11232</v>
      </c>
    </row>
    <row r="60" spans="2:10">
      <c r="B60" s="407">
        <v>11263</v>
      </c>
      <c r="C60" s="406" t="s">
        <v>3118</v>
      </c>
      <c r="F60" s="408">
        <v>-8.8999999999999999E-3</v>
      </c>
      <c r="H60" s="409">
        <v>2.5999999999999999E-3</v>
      </c>
      <c r="I60" s="409">
        <f t="shared" si="0"/>
        <v>-1.15E-2</v>
      </c>
      <c r="J60" s="407">
        <v>11263</v>
      </c>
    </row>
    <row r="61" spans="2:10">
      <c r="B61" s="407">
        <v>11293</v>
      </c>
      <c r="C61" s="406" t="s">
        <v>3118</v>
      </c>
      <c r="F61" s="408">
        <v>-7.0599999999999996E-2</v>
      </c>
      <c r="H61" s="409">
        <v>2.8E-3</v>
      </c>
      <c r="I61" s="409">
        <f t="shared" si="0"/>
        <v>-7.3399999999999993E-2</v>
      </c>
      <c r="J61" s="407">
        <v>11293</v>
      </c>
    </row>
    <row r="62" spans="2:10">
      <c r="B62" s="407">
        <v>11324</v>
      </c>
      <c r="C62" s="406" t="s">
        <v>3118</v>
      </c>
      <c r="F62" s="408">
        <v>5.0200000000000002E-2</v>
      </c>
      <c r="H62" s="409">
        <v>2.8E-3</v>
      </c>
      <c r="I62" s="409">
        <f t="shared" si="0"/>
        <v>4.7400000000000005E-2</v>
      </c>
      <c r="J62" s="407">
        <v>11324</v>
      </c>
    </row>
    <row r="63" spans="2:10">
      <c r="B63" s="407">
        <v>11355</v>
      </c>
      <c r="C63" s="406" t="s">
        <v>3118</v>
      </c>
      <c r="F63" s="408">
        <v>0.1193</v>
      </c>
      <c r="H63" s="409">
        <v>2.5999999999999999E-3</v>
      </c>
      <c r="I63" s="409">
        <f t="shared" si="0"/>
        <v>0.1167</v>
      </c>
      <c r="J63" s="407">
        <v>11355</v>
      </c>
    </row>
    <row r="64" spans="2:10">
      <c r="B64" s="407">
        <v>11383</v>
      </c>
      <c r="C64" s="406" t="s">
        <v>3118</v>
      </c>
      <c r="F64" s="408">
        <v>-6.7500000000000004E-2</v>
      </c>
      <c r="H64" s="409">
        <v>2.8999999999999998E-3</v>
      </c>
      <c r="I64" s="409">
        <f t="shared" si="0"/>
        <v>-7.0400000000000004E-2</v>
      </c>
      <c r="J64" s="407">
        <v>11383</v>
      </c>
    </row>
    <row r="65" spans="2:10">
      <c r="B65" s="407">
        <v>11414</v>
      </c>
      <c r="C65" s="406" t="s">
        <v>3118</v>
      </c>
      <c r="F65" s="408">
        <v>-9.35E-2</v>
      </c>
      <c r="H65" s="409">
        <v>2.7000000000000001E-3</v>
      </c>
      <c r="I65" s="409">
        <f t="shared" si="0"/>
        <v>-9.6199999999999994E-2</v>
      </c>
      <c r="J65" s="407">
        <v>11414</v>
      </c>
    </row>
    <row r="66" spans="2:10">
      <c r="B66" s="407">
        <v>11444</v>
      </c>
      <c r="C66" s="406" t="s">
        <v>3118</v>
      </c>
      <c r="F66" s="408">
        <v>-0.12790000000000001</v>
      </c>
      <c r="H66" s="409">
        <v>2.5999999999999999E-3</v>
      </c>
      <c r="I66" s="409">
        <f t="shared" si="0"/>
        <v>-0.1305</v>
      </c>
      <c r="J66" s="407">
        <v>11444</v>
      </c>
    </row>
    <row r="67" spans="2:10">
      <c r="B67" s="407">
        <v>11475</v>
      </c>
      <c r="C67" s="406" t="s">
        <v>3118</v>
      </c>
      <c r="F67" s="408">
        <v>0.1421</v>
      </c>
      <c r="H67" s="409">
        <v>2.8E-3</v>
      </c>
      <c r="I67" s="409">
        <f t="shared" si="0"/>
        <v>0.13930000000000001</v>
      </c>
      <c r="J67" s="407">
        <v>11475</v>
      </c>
    </row>
    <row r="68" spans="2:10">
      <c r="B68" s="407">
        <v>11505</v>
      </c>
      <c r="C68" s="406" t="s">
        <v>3118</v>
      </c>
      <c r="F68" s="408">
        <v>-7.22E-2</v>
      </c>
      <c r="H68" s="409">
        <v>2.7000000000000001E-3</v>
      </c>
      <c r="I68" s="409">
        <f t="shared" ref="I68:I131" si="1">F68-H68</f>
        <v>-7.4899999999999994E-2</v>
      </c>
      <c r="J68" s="407">
        <v>11505</v>
      </c>
    </row>
    <row r="69" spans="2:10">
      <c r="B69" s="407">
        <v>11536</v>
      </c>
      <c r="C69" s="406" t="s">
        <v>3118</v>
      </c>
      <c r="F69" s="408">
        <v>1.8200000000000001E-2</v>
      </c>
      <c r="H69" s="409">
        <v>2.7000000000000001E-3</v>
      </c>
      <c r="I69" s="409">
        <f t="shared" si="1"/>
        <v>1.55E-2</v>
      </c>
      <c r="J69" s="407">
        <v>11536</v>
      </c>
    </row>
    <row r="70" spans="2:10">
      <c r="B70" s="407">
        <v>11567</v>
      </c>
      <c r="C70" s="406" t="s">
        <v>3118</v>
      </c>
      <c r="F70" s="408">
        <v>-0.29730000000000001</v>
      </c>
      <c r="H70" s="409">
        <v>2.7000000000000001E-3</v>
      </c>
      <c r="I70" s="409">
        <f t="shared" si="1"/>
        <v>-0.3</v>
      </c>
      <c r="J70" s="407">
        <v>11567</v>
      </c>
    </row>
    <row r="71" spans="2:10">
      <c r="B71" s="407">
        <v>11597</v>
      </c>
      <c r="C71" s="406" t="s">
        <v>3118</v>
      </c>
      <c r="F71" s="408">
        <v>8.9599999999999999E-2</v>
      </c>
      <c r="H71" s="409">
        <v>2.8999999999999998E-3</v>
      </c>
      <c r="I71" s="409">
        <f t="shared" si="1"/>
        <v>8.6699999999999999E-2</v>
      </c>
      <c r="J71" s="407">
        <v>11597</v>
      </c>
    </row>
    <row r="72" spans="2:10">
      <c r="B72" s="407">
        <v>11628</v>
      </c>
      <c r="C72" s="406" t="s">
        <v>3118</v>
      </c>
      <c r="F72" s="408">
        <v>-7.9799999999999996E-2</v>
      </c>
      <c r="H72" s="409">
        <v>3.0999999999999999E-3</v>
      </c>
      <c r="I72" s="409">
        <f t="shared" si="1"/>
        <v>-8.2900000000000001E-2</v>
      </c>
      <c r="J72" s="407">
        <v>11628</v>
      </c>
    </row>
    <row r="73" spans="2:10">
      <c r="B73" s="407">
        <v>11658</v>
      </c>
      <c r="C73" s="406" t="s">
        <v>3118</v>
      </c>
      <c r="F73" s="408">
        <v>-0.14000000000000001</v>
      </c>
      <c r="H73" s="409">
        <v>3.2000000000000002E-3</v>
      </c>
      <c r="I73" s="409">
        <f t="shared" si="1"/>
        <v>-0.14320000000000002</v>
      </c>
      <c r="J73" s="407">
        <v>11658</v>
      </c>
    </row>
    <row r="74" spans="2:10">
      <c r="B74" s="407">
        <v>11689</v>
      </c>
      <c r="C74" s="406" t="s">
        <v>3118</v>
      </c>
      <c r="F74" s="408">
        <v>-2.7099999999999999E-2</v>
      </c>
      <c r="H74" s="409">
        <v>3.2000000000000002E-3</v>
      </c>
      <c r="I74" s="409">
        <f t="shared" si="1"/>
        <v>-3.0300000000000001E-2</v>
      </c>
      <c r="J74" s="407">
        <v>11689</v>
      </c>
    </row>
    <row r="75" spans="2:10">
      <c r="B75" s="407">
        <v>11720</v>
      </c>
      <c r="C75" s="406" t="s">
        <v>3118</v>
      </c>
      <c r="F75" s="408">
        <v>5.7000000000000002E-2</v>
      </c>
      <c r="H75" s="409">
        <v>3.2000000000000002E-3</v>
      </c>
      <c r="I75" s="409">
        <f t="shared" si="1"/>
        <v>5.3800000000000001E-2</v>
      </c>
      <c r="J75" s="407">
        <v>11720</v>
      </c>
    </row>
    <row r="76" spans="2:10">
      <c r="B76" s="407">
        <v>11749</v>
      </c>
      <c r="C76" s="406" t="s">
        <v>3118</v>
      </c>
      <c r="F76" s="408">
        <v>-0.1158</v>
      </c>
      <c r="H76" s="409">
        <v>3.0999999999999999E-3</v>
      </c>
      <c r="I76" s="409">
        <f t="shared" si="1"/>
        <v>-0.11890000000000001</v>
      </c>
      <c r="J76" s="407">
        <v>11749</v>
      </c>
    </row>
    <row r="77" spans="2:10">
      <c r="B77" s="407">
        <v>11780</v>
      </c>
      <c r="C77" s="406" t="s">
        <v>3118</v>
      </c>
      <c r="F77" s="408">
        <v>-0.19969999999999999</v>
      </c>
      <c r="H77" s="409">
        <v>3.0000000000000001E-3</v>
      </c>
      <c r="I77" s="409">
        <f t="shared" si="1"/>
        <v>-0.20269999999999999</v>
      </c>
      <c r="J77" s="407">
        <v>11780</v>
      </c>
    </row>
    <row r="78" spans="2:10">
      <c r="B78" s="407">
        <v>11810</v>
      </c>
      <c r="C78" s="406" t="s">
        <v>3118</v>
      </c>
      <c r="F78" s="408">
        <v>-0.21959999999999999</v>
      </c>
      <c r="H78" s="409">
        <v>2.8E-3</v>
      </c>
      <c r="I78" s="409">
        <f t="shared" si="1"/>
        <v>-0.22239999999999999</v>
      </c>
      <c r="J78" s="407">
        <v>11810</v>
      </c>
    </row>
    <row r="79" spans="2:10">
      <c r="B79" s="407">
        <v>11841</v>
      </c>
      <c r="C79" s="406" t="s">
        <v>3118</v>
      </c>
      <c r="F79" s="408">
        <v>-2.2000000000000001E-3</v>
      </c>
      <c r="H79" s="409">
        <v>2.8E-3</v>
      </c>
      <c r="I79" s="409">
        <f t="shared" si="1"/>
        <v>-5.0000000000000001E-3</v>
      </c>
      <c r="J79" s="407">
        <v>11841</v>
      </c>
    </row>
    <row r="80" spans="2:10">
      <c r="B80" s="407">
        <v>11871</v>
      </c>
      <c r="C80" s="406" t="s">
        <v>3118</v>
      </c>
      <c r="F80" s="408">
        <v>0.38150000000000001</v>
      </c>
      <c r="H80" s="409">
        <v>2.8E-3</v>
      </c>
      <c r="I80" s="409">
        <f t="shared" si="1"/>
        <v>0.37869999999999998</v>
      </c>
      <c r="J80" s="407">
        <v>11871</v>
      </c>
    </row>
    <row r="81" spans="2:10">
      <c r="B81" s="407">
        <v>11902</v>
      </c>
      <c r="C81" s="406" t="s">
        <v>3118</v>
      </c>
      <c r="F81" s="408">
        <v>0.38690000000000002</v>
      </c>
      <c r="H81" s="409">
        <v>2.8E-3</v>
      </c>
      <c r="I81" s="409">
        <f t="shared" si="1"/>
        <v>0.3841</v>
      </c>
      <c r="J81" s="407">
        <v>11902</v>
      </c>
    </row>
    <row r="82" spans="2:10">
      <c r="B82" s="407">
        <v>11933</v>
      </c>
      <c r="C82" s="406" t="s">
        <v>3118</v>
      </c>
      <c r="F82" s="408">
        <v>-3.4599999999999999E-2</v>
      </c>
      <c r="H82" s="409">
        <v>2.5999999999999999E-3</v>
      </c>
      <c r="I82" s="409">
        <f t="shared" si="1"/>
        <v>-3.7199999999999997E-2</v>
      </c>
      <c r="J82" s="407">
        <v>11933</v>
      </c>
    </row>
    <row r="83" spans="2:10">
      <c r="B83" s="407">
        <v>11963</v>
      </c>
      <c r="C83" s="406" t="s">
        <v>3118</v>
      </c>
      <c r="F83" s="408">
        <v>-0.13489999999999999</v>
      </c>
      <c r="H83" s="409">
        <v>2.7000000000000001E-3</v>
      </c>
      <c r="I83" s="409">
        <f t="shared" si="1"/>
        <v>-0.1376</v>
      </c>
      <c r="J83" s="407">
        <v>11963</v>
      </c>
    </row>
    <row r="84" spans="2:10">
      <c r="B84" s="407">
        <v>11994</v>
      </c>
      <c r="C84" s="406" t="s">
        <v>3118</v>
      </c>
      <c r="F84" s="408">
        <v>-4.1700000000000001E-2</v>
      </c>
      <c r="H84" s="409">
        <v>2.5999999999999999E-3</v>
      </c>
      <c r="I84" s="409">
        <f t="shared" si="1"/>
        <v>-4.4299999999999999E-2</v>
      </c>
      <c r="J84" s="407">
        <v>11994</v>
      </c>
    </row>
    <row r="85" spans="2:10">
      <c r="B85" s="407">
        <v>12024</v>
      </c>
      <c r="C85" s="406" t="s">
        <v>3118</v>
      </c>
      <c r="F85" s="408">
        <v>5.6500000000000002E-2</v>
      </c>
      <c r="H85" s="409">
        <v>2.7000000000000001E-3</v>
      </c>
      <c r="I85" s="409">
        <f t="shared" si="1"/>
        <v>5.3800000000000001E-2</v>
      </c>
      <c r="J85" s="407">
        <v>12024</v>
      </c>
    </row>
    <row r="86" spans="2:10">
      <c r="B86" s="407">
        <v>12055</v>
      </c>
      <c r="C86" s="406" t="s">
        <v>3118</v>
      </c>
      <c r="F86" s="410">
        <v>8.6999999999999994E-3</v>
      </c>
      <c r="H86" s="405">
        <v>2.7000000000000001E-3</v>
      </c>
      <c r="I86" s="409">
        <f t="shared" si="1"/>
        <v>5.9999999999999993E-3</v>
      </c>
      <c r="J86" s="407">
        <v>12055</v>
      </c>
    </row>
    <row r="87" spans="2:10">
      <c r="B87" s="407">
        <v>12086</v>
      </c>
      <c r="C87" s="406" t="s">
        <v>3118</v>
      </c>
      <c r="F87" s="410">
        <v>-0.1772</v>
      </c>
      <c r="H87" s="409">
        <v>2.3E-3</v>
      </c>
      <c r="I87" s="409">
        <f t="shared" si="1"/>
        <v>-0.17949999999999999</v>
      </c>
      <c r="J87" s="407">
        <v>12086</v>
      </c>
    </row>
    <row r="88" spans="2:10">
      <c r="B88" s="407">
        <v>12114</v>
      </c>
      <c r="C88" s="406" t="s">
        <v>3118</v>
      </c>
      <c r="F88" s="410">
        <v>3.5299999999999998E-2</v>
      </c>
      <c r="H88" s="409">
        <v>2.7000000000000001E-3</v>
      </c>
      <c r="I88" s="409">
        <f t="shared" si="1"/>
        <v>3.2599999999999997E-2</v>
      </c>
      <c r="J88" s="407">
        <v>12114</v>
      </c>
    </row>
    <row r="89" spans="2:10">
      <c r="B89" s="407">
        <v>12145</v>
      </c>
      <c r="C89" s="406" t="s">
        <v>3118</v>
      </c>
      <c r="F89" s="410">
        <v>0.42559999999999998</v>
      </c>
      <c r="H89" s="409">
        <v>2.5000000000000001E-3</v>
      </c>
      <c r="I89" s="409">
        <f t="shared" si="1"/>
        <v>0.42309999999999998</v>
      </c>
      <c r="J89" s="407">
        <v>12145</v>
      </c>
    </row>
    <row r="90" spans="2:10">
      <c r="B90" s="407">
        <v>12175</v>
      </c>
      <c r="C90" s="406" t="s">
        <v>3118</v>
      </c>
      <c r="F90" s="410">
        <v>0.16830000000000001</v>
      </c>
      <c r="H90" s="409">
        <v>2.8E-3</v>
      </c>
      <c r="I90" s="409">
        <f t="shared" si="1"/>
        <v>0.16550000000000001</v>
      </c>
      <c r="J90" s="407">
        <v>12175</v>
      </c>
    </row>
    <row r="91" spans="2:10">
      <c r="B91" s="407">
        <v>12206</v>
      </c>
      <c r="C91" s="406" t="s">
        <v>3118</v>
      </c>
      <c r="F91" s="410">
        <v>0.1338</v>
      </c>
      <c r="H91" s="409">
        <v>2.5000000000000001E-3</v>
      </c>
      <c r="I91" s="409">
        <f t="shared" si="1"/>
        <v>0.1313</v>
      </c>
      <c r="J91" s="407">
        <v>12206</v>
      </c>
    </row>
    <row r="92" spans="2:10">
      <c r="B92" s="407">
        <v>12236</v>
      </c>
      <c r="C92" s="406" t="s">
        <v>3118</v>
      </c>
      <c r="F92" s="410">
        <v>-8.6199999999999999E-2</v>
      </c>
      <c r="H92" s="409">
        <v>2.5999999999999999E-3</v>
      </c>
      <c r="I92" s="409">
        <f t="shared" si="1"/>
        <v>-8.8800000000000004E-2</v>
      </c>
      <c r="J92" s="407">
        <v>12236</v>
      </c>
    </row>
    <row r="93" spans="2:10">
      <c r="B93" s="407">
        <v>12267</v>
      </c>
      <c r="C93" s="406" t="s">
        <v>3118</v>
      </c>
      <c r="F93" s="410">
        <v>0.1206</v>
      </c>
      <c r="H93" s="409">
        <v>2.5999999999999999E-3</v>
      </c>
      <c r="I93" s="409">
        <f t="shared" si="1"/>
        <v>0.11799999999999999</v>
      </c>
      <c r="J93" s="407">
        <v>12267</v>
      </c>
    </row>
    <row r="94" spans="2:10">
      <c r="B94" s="407">
        <v>12298</v>
      </c>
      <c r="C94" s="406" t="s">
        <v>3118</v>
      </c>
      <c r="F94" s="410">
        <v>-0.1118</v>
      </c>
      <c r="H94" s="409">
        <v>2.5000000000000001E-3</v>
      </c>
      <c r="I94" s="409">
        <f t="shared" si="1"/>
        <v>-0.1143</v>
      </c>
      <c r="J94" s="407">
        <v>12298</v>
      </c>
    </row>
    <row r="95" spans="2:10">
      <c r="B95" s="407">
        <v>12328</v>
      </c>
      <c r="C95" s="406" t="s">
        <v>3118</v>
      </c>
      <c r="F95" s="410">
        <v>-8.5500000000000007E-2</v>
      </c>
      <c r="H95" s="409">
        <v>2.5999999999999999E-3</v>
      </c>
      <c r="I95" s="409">
        <f t="shared" si="1"/>
        <v>-8.8100000000000012E-2</v>
      </c>
      <c r="J95" s="407">
        <v>12328</v>
      </c>
    </row>
    <row r="96" spans="2:10">
      <c r="B96" s="407">
        <v>12359</v>
      </c>
      <c r="C96" s="406" t="s">
        <v>3118</v>
      </c>
      <c r="F96" s="410">
        <v>0.11269999999999999</v>
      </c>
      <c r="H96" s="409">
        <v>2.5000000000000001E-3</v>
      </c>
      <c r="I96" s="409">
        <f t="shared" si="1"/>
        <v>0.11019999999999999</v>
      </c>
      <c r="J96" s="407">
        <v>12359</v>
      </c>
    </row>
    <row r="97" spans="2:10">
      <c r="B97" s="407">
        <v>12389</v>
      </c>
      <c r="C97" s="406" t="s">
        <v>3118</v>
      </c>
      <c r="F97" s="410">
        <v>2.53E-2</v>
      </c>
      <c r="H97" s="409">
        <v>2.8E-3</v>
      </c>
      <c r="I97" s="409">
        <f t="shared" si="1"/>
        <v>2.2499999999999999E-2</v>
      </c>
      <c r="J97" s="407">
        <v>12389</v>
      </c>
    </row>
    <row r="98" spans="2:10">
      <c r="B98" s="407">
        <v>12420</v>
      </c>
      <c r="C98" s="406" t="s">
        <v>3118</v>
      </c>
      <c r="F98" s="410">
        <v>0.1069</v>
      </c>
      <c r="H98" s="409">
        <v>2.8999999999999998E-3</v>
      </c>
      <c r="I98" s="409">
        <f t="shared" si="1"/>
        <v>0.104</v>
      </c>
      <c r="J98" s="407">
        <v>12420</v>
      </c>
    </row>
    <row r="99" spans="2:10">
      <c r="B99" s="407">
        <v>12451</v>
      </c>
      <c r="C99" s="406" t="s">
        <v>3118</v>
      </c>
      <c r="F99" s="410">
        <v>-3.2199999999999999E-2</v>
      </c>
      <c r="H99" s="409">
        <v>2.3999999999999998E-3</v>
      </c>
      <c r="I99" s="409">
        <f t="shared" si="1"/>
        <v>-3.4599999999999999E-2</v>
      </c>
      <c r="J99" s="407">
        <v>12451</v>
      </c>
    </row>
    <row r="100" spans="2:10">
      <c r="B100" s="407">
        <v>12479</v>
      </c>
      <c r="C100" s="406" t="s">
        <v>3118</v>
      </c>
      <c r="F100" s="410">
        <v>0</v>
      </c>
      <c r="H100" s="409">
        <v>2.7000000000000001E-3</v>
      </c>
      <c r="I100" s="409">
        <f t="shared" si="1"/>
        <v>-2.7000000000000001E-3</v>
      </c>
      <c r="J100" s="407">
        <v>12479</v>
      </c>
    </row>
    <row r="101" spans="2:10">
      <c r="B101" s="407">
        <v>12510</v>
      </c>
      <c r="C101" s="406" t="s">
        <v>3118</v>
      </c>
      <c r="F101" s="410">
        <v>-2.5100000000000001E-2</v>
      </c>
      <c r="H101" s="409">
        <v>2.5000000000000001E-3</v>
      </c>
      <c r="I101" s="409">
        <f t="shared" si="1"/>
        <v>-2.76E-2</v>
      </c>
      <c r="J101" s="407">
        <v>12510</v>
      </c>
    </row>
    <row r="102" spans="2:10">
      <c r="B102" s="407">
        <v>12540</v>
      </c>
      <c r="C102" s="406" t="s">
        <v>3118</v>
      </c>
      <c r="F102" s="410">
        <v>-7.3599999999999999E-2</v>
      </c>
      <c r="H102" s="409">
        <v>2.5000000000000001E-3</v>
      </c>
      <c r="I102" s="409">
        <f t="shared" si="1"/>
        <v>-7.6100000000000001E-2</v>
      </c>
      <c r="J102" s="407">
        <v>12540</v>
      </c>
    </row>
    <row r="103" spans="2:10">
      <c r="B103" s="407">
        <v>12571</v>
      </c>
      <c r="C103" s="406" t="s">
        <v>3118</v>
      </c>
      <c r="F103" s="410">
        <v>2.29E-2</v>
      </c>
      <c r="H103" s="409">
        <v>2.3999999999999998E-3</v>
      </c>
      <c r="I103" s="409">
        <f t="shared" si="1"/>
        <v>2.0500000000000001E-2</v>
      </c>
      <c r="J103" s="407">
        <v>12571</v>
      </c>
    </row>
    <row r="104" spans="2:10">
      <c r="B104" s="407">
        <v>12601</v>
      </c>
      <c r="C104" s="406" t="s">
        <v>3118</v>
      </c>
      <c r="F104" s="410">
        <v>-0.1132</v>
      </c>
      <c r="H104" s="409">
        <v>2.3999999999999998E-3</v>
      </c>
      <c r="I104" s="409">
        <f t="shared" si="1"/>
        <v>-0.11559999999999999</v>
      </c>
      <c r="J104" s="407">
        <v>12601</v>
      </c>
    </row>
    <row r="105" spans="2:10">
      <c r="B105" s="407">
        <v>12632</v>
      </c>
      <c r="C105" s="406" t="s">
        <v>3118</v>
      </c>
      <c r="F105" s="410">
        <v>6.1100000000000002E-2</v>
      </c>
      <c r="H105" s="409">
        <v>2.3999999999999998E-3</v>
      </c>
      <c r="I105" s="409">
        <f t="shared" si="1"/>
        <v>5.8700000000000002E-2</v>
      </c>
      <c r="J105" s="407">
        <v>12632</v>
      </c>
    </row>
    <row r="106" spans="2:10">
      <c r="B106" s="407">
        <v>12663</v>
      </c>
      <c r="C106" s="406" t="s">
        <v>3118</v>
      </c>
      <c r="F106" s="410">
        <v>-3.3E-3</v>
      </c>
      <c r="H106" s="409">
        <v>2.3E-3</v>
      </c>
      <c r="I106" s="409">
        <f t="shared" si="1"/>
        <v>-5.5999999999999999E-3</v>
      </c>
      <c r="J106" s="407">
        <v>12663</v>
      </c>
    </row>
    <row r="107" spans="2:10">
      <c r="B107" s="407">
        <v>12693</v>
      </c>
      <c r="C107" s="406" t="s">
        <v>3118</v>
      </c>
      <c r="F107" s="410">
        <v>-2.86E-2</v>
      </c>
      <c r="H107" s="409">
        <v>2.7000000000000001E-3</v>
      </c>
      <c r="I107" s="409">
        <f t="shared" si="1"/>
        <v>-3.1300000000000001E-2</v>
      </c>
      <c r="J107" s="407">
        <v>12693</v>
      </c>
    </row>
    <row r="108" spans="2:10">
      <c r="B108" s="407">
        <v>12724</v>
      </c>
      <c r="C108" s="406" t="s">
        <v>3118</v>
      </c>
      <c r="F108" s="410">
        <v>9.4200000000000006E-2</v>
      </c>
      <c r="H108" s="409">
        <v>2.5000000000000001E-3</v>
      </c>
      <c r="I108" s="409">
        <f t="shared" si="1"/>
        <v>9.1700000000000004E-2</v>
      </c>
      <c r="J108" s="407">
        <v>12724</v>
      </c>
    </row>
    <row r="109" spans="2:10">
      <c r="B109" s="407">
        <v>12754</v>
      </c>
      <c r="C109" s="406" t="s">
        <v>3118</v>
      </c>
      <c r="F109" s="410">
        <v>-1E-3</v>
      </c>
      <c r="H109" s="409">
        <v>2.5000000000000001E-3</v>
      </c>
      <c r="I109" s="409">
        <f t="shared" si="1"/>
        <v>-3.5000000000000001E-3</v>
      </c>
      <c r="J109" s="407">
        <v>12754</v>
      </c>
    </row>
    <row r="110" spans="2:10">
      <c r="B110" s="407">
        <v>12785</v>
      </c>
      <c r="C110" s="406" t="s">
        <v>3118</v>
      </c>
      <c r="F110" s="410">
        <v>-4.1099999999999998E-2</v>
      </c>
      <c r="H110" s="409">
        <v>2.5000000000000001E-3</v>
      </c>
      <c r="I110" s="409">
        <f t="shared" si="1"/>
        <v>-4.36E-2</v>
      </c>
      <c r="J110" s="407">
        <v>12785</v>
      </c>
    </row>
    <row r="111" spans="2:10">
      <c r="B111" s="407">
        <v>12816</v>
      </c>
      <c r="C111" s="406" t="s">
        <v>3118</v>
      </c>
      <c r="F111" s="410">
        <v>-3.4099999999999998E-2</v>
      </c>
      <c r="H111" s="409">
        <v>2.0999999999999999E-3</v>
      </c>
      <c r="I111" s="409">
        <f t="shared" si="1"/>
        <v>-3.6199999999999996E-2</v>
      </c>
      <c r="J111" s="407">
        <v>12816</v>
      </c>
    </row>
    <row r="112" spans="2:10">
      <c r="B112" s="407">
        <v>12844</v>
      </c>
      <c r="C112" s="406" t="s">
        <v>3118</v>
      </c>
      <c r="F112" s="410">
        <v>-2.86E-2</v>
      </c>
      <c r="H112" s="409">
        <v>2.2000000000000001E-3</v>
      </c>
      <c r="I112" s="409">
        <f t="shared" si="1"/>
        <v>-3.0800000000000001E-2</v>
      </c>
      <c r="J112" s="407">
        <v>12844</v>
      </c>
    </row>
    <row r="113" spans="2:10">
      <c r="B113" s="407">
        <v>12875</v>
      </c>
      <c r="C113" s="406" t="s">
        <v>3118</v>
      </c>
      <c r="F113" s="410">
        <v>9.8000000000000004E-2</v>
      </c>
      <c r="H113" s="409">
        <v>2.3E-3</v>
      </c>
      <c r="I113" s="409">
        <f t="shared" si="1"/>
        <v>9.5700000000000007E-2</v>
      </c>
      <c r="J113" s="407">
        <v>12875</v>
      </c>
    </row>
    <row r="114" spans="2:10">
      <c r="B114" s="407">
        <v>12905</v>
      </c>
      <c r="C114" s="406" t="s">
        <v>3118</v>
      </c>
      <c r="F114" s="410">
        <v>4.0899999999999999E-2</v>
      </c>
      <c r="H114" s="409">
        <v>2.3E-3</v>
      </c>
      <c r="I114" s="409">
        <f t="shared" si="1"/>
        <v>3.8599999999999995E-2</v>
      </c>
      <c r="J114" s="407">
        <v>12905</v>
      </c>
    </row>
    <row r="115" spans="2:10">
      <c r="B115" s="407">
        <v>12936</v>
      </c>
      <c r="C115" s="406" t="s">
        <v>3118</v>
      </c>
      <c r="F115" s="410">
        <v>6.9900000000000004E-2</v>
      </c>
      <c r="H115" s="409">
        <v>2.2000000000000001E-3</v>
      </c>
      <c r="I115" s="409">
        <f t="shared" si="1"/>
        <v>6.770000000000001E-2</v>
      </c>
      <c r="J115" s="407">
        <v>12936</v>
      </c>
    </row>
    <row r="116" spans="2:10">
      <c r="B116" s="407">
        <v>12966</v>
      </c>
      <c r="C116" s="406" t="s">
        <v>3118</v>
      </c>
      <c r="F116" s="410">
        <v>8.5000000000000006E-2</v>
      </c>
      <c r="H116" s="409">
        <v>2.3999999999999998E-3</v>
      </c>
      <c r="I116" s="409">
        <f t="shared" si="1"/>
        <v>8.2600000000000007E-2</v>
      </c>
      <c r="J116" s="407">
        <v>12966</v>
      </c>
    </row>
    <row r="117" spans="2:10">
      <c r="B117" s="407">
        <v>12997</v>
      </c>
      <c r="C117" s="406" t="s">
        <v>3118</v>
      </c>
      <c r="F117" s="410">
        <v>2.8000000000000001E-2</v>
      </c>
      <c r="H117" s="409">
        <v>2.3E-3</v>
      </c>
      <c r="I117" s="409">
        <f t="shared" si="1"/>
        <v>2.5700000000000001E-2</v>
      </c>
      <c r="J117" s="407">
        <v>12997</v>
      </c>
    </row>
    <row r="118" spans="2:10">
      <c r="B118" s="407">
        <v>13028</v>
      </c>
      <c r="C118" s="406" t="s">
        <v>3118</v>
      </c>
      <c r="F118" s="410">
        <v>2.5600000000000001E-2</v>
      </c>
      <c r="H118" s="409">
        <v>2.3E-3</v>
      </c>
      <c r="I118" s="409">
        <f t="shared" si="1"/>
        <v>2.3300000000000001E-2</v>
      </c>
      <c r="J118" s="407">
        <v>13028</v>
      </c>
    </row>
    <row r="119" spans="2:10">
      <c r="B119" s="407">
        <v>13058</v>
      </c>
      <c r="C119" s="406" t="s">
        <v>3118</v>
      </c>
      <c r="F119" s="410">
        <v>7.7700000000000005E-2</v>
      </c>
      <c r="H119" s="409">
        <v>2.3E-3</v>
      </c>
      <c r="I119" s="409">
        <f t="shared" si="1"/>
        <v>7.5400000000000009E-2</v>
      </c>
      <c r="J119" s="407">
        <v>13058</v>
      </c>
    </row>
    <row r="120" spans="2:10">
      <c r="B120" s="407">
        <v>13089</v>
      </c>
      <c r="C120" s="406" t="s">
        <v>3118</v>
      </c>
      <c r="F120" s="410">
        <v>4.7399999999999998E-2</v>
      </c>
      <c r="H120" s="409">
        <v>2.3999999999999998E-3</v>
      </c>
      <c r="I120" s="409">
        <f t="shared" si="1"/>
        <v>4.4999999999999998E-2</v>
      </c>
      <c r="J120" s="407">
        <v>13089</v>
      </c>
    </row>
    <row r="121" spans="2:10">
      <c r="B121" s="407">
        <v>13119</v>
      </c>
      <c r="C121" s="406" t="s">
        <v>3118</v>
      </c>
      <c r="F121" s="410">
        <v>3.9399999999999998E-2</v>
      </c>
      <c r="H121" s="409">
        <v>2.3999999999999998E-3</v>
      </c>
      <c r="I121" s="409">
        <f t="shared" si="1"/>
        <v>3.6999999999999998E-2</v>
      </c>
      <c r="J121" s="407">
        <v>13119</v>
      </c>
    </row>
    <row r="122" spans="2:10">
      <c r="B122" s="407">
        <v>13150</v>
      </c>
      <c r="C122" s="406" t="s">
        <v>3118</v>
      </c>
      <c r="F122" s="410">
        <v>6.7000000000000004E-2</v>
      </c>
      <c r="H122" s="409">
        <v>2.3999999999999998E-3</v>
      </c>
      <c r="I122" s="409">
        <f t="shared" si="1"/>
        <v>6.4600000000000005E-2</v>
      </c>
      <c r="J122" s="407">
        <v>13150</v>
      </c>
    </row>
    <row r="123" spans="2:10">
      <c r="B123" s="407">
        <v>13181</v>
      </c>
      <c r="C123" s="406" t="s">
        <v>3118</v>
      </c>
      <c r="F123" s="410">
        <v>2.24E-2</v>
      </c>
      <c r="H123" s="409">
        <v>2.3E-3</v>
      </c>
      <c r="I123" s="409">
        <f t="shared" si="1"/>
        <v>2.01E-2</v>
      </c>
      <c r="J123" s="407">
        <v>13181</v>
      </c>
    </row>
    <row r="124" spans="2:10">
      <c r="B124" s="407">
        <v>13210</v>
      </c>
      <c r="C124" s="406" t="s">
        <v>3118</v>
      </c>
      <c r="F124" s="410">
        <v>2.6800000000000001E-2</v>
      </c>
      <c r="H124" s="409">
        <v>2.3999999999999998E-3</v>
      </c>
      <c r="I124" s="409">
        <f t="shared" si="1"/>
        <v>2.4400000000000002E-2</v>
      </c>
      <c r="J124" s="407">
        <v>13210</v>
      </c>
    </row>
    <row r="125" spans="2:10">
      <c r="B125" s="407">
        <v>13241</v>
      </c>
      <c r="C125" s="406" t="s">
        <v>3118</v>
      </c>
      <c r="F125" s="410">
        <v>-7.51E-2</v>
      </c>
      <c r="H125" s="409">
        <v>2.2000000000000001E-3</v>
      </c>
      <c r="I125" s="409">
        <f t="shared" si="1"/>
        <v>-7.7299999999999994E-2</v>
      </c>
      <c r="J125" s="407">
        <v>13241</v>
      </c>
    </row>
    <row r="126" spans="2:10">
      <c r="B126" s="407">
        <v>13271</v>
      </c>
      <c r="C126" s="406" t="s">
        <v>3118</v>
      </c>
      <c r="F126" s="410">
        <v>5.45E-2</v>
      </c>
      <c r="H126" s="409">
        <v>2.2000000000000001E-3</v>
      </c>
      <c r="I126" s="409">
        <f t="shared" si="1"/>
        <v>5.2299999999999999E-2</v>
      </c>
      <c r="J126" s="407">
        <v>13271</v>
      </c>
    </row>
    <row r="127" spans="2:10">
      <c r="B127" s="407">
        <v>13302</v>
      </c>
      <c r="C127" s="406" t="s">
        <v>3118</v>
      </c>
      <c r="F127" s="410">
        <v>3.3300000000000003E-2</v>
      </c>
      <c r="H127" s="409">
        <v>2.3999999999999998E-3</v>
      </c>
      <c r="I127" s="409">
        <f t="shared" si="1"/>
        <v>3.0900000000000004E-2</v>
      </c>
      <c r="J127" s="407">
        <v>13302</v>
      </c>
    </row>
    <row r="128" spans="2:10">
      <c r="B128" s="407">
        <v>13332</v>
      </c>
      <c r="C128" s="406" t="s">
        <v>3118</v>
      </c>
      <c r="F128" s="410">
        <v>7.0099999999999996E-2</v>
      </c>
      <c r="H128" s="409">
        <v>2.3E-3</v>
      </c>
      <c r="I128" s="409">
        <f t="shared" si="1"/>
        <v>6.7799999999999999E-2</v>
      </c>
      <c r="J128" s="407">
        <v>13332</v>
      </c>
    </row>
    <row r="129" spans="2:10">
      <c r="B129" s="407">
        <v>13363</v>
      </c>
      <c r="C129" s="406" t="s">
        <v>3118</v>
      </c>
      <c r="F129" s="410">
        <v>1.5100000000000001E-2</v>
      </c>
      <c r="H129" s="409">
        <v>2.3E-3</v>
      </c>
      <c r="I129" s="409">
        <f t="shared" si="1"/>
        <v>1.2800000000000001E-2</v>
      </c>
      <c r="J129" s="407">
        <v>13363</v>
      </c>
    </row>
    <row r="130" spans="2:10">
      <c r="B130" s="407">
        <v>13394</v>
      </c>
      <c r="C130" s="406" t="s">
        <v>3118</v>
      </c>
      <c r="F130" s="410">
        <v>3.0999999999999999E-3</v>
      </c>
      <c r="H130" s="409">
        <v>2.0999999999999999E-3</v>
      </c>
      <c r="I130" s="409">
        <f t="shared" si="1"/>
        <v>1E-3</v>
      </c>
      <c r="J130" s="407">
        <v>13394</v>
      </c>
    </row>
    <row r="131" spans="2:10">
      <c r="B131" s="407">
        <v>13424</v>
      </c>
      <c r="C131" s="406" t="s">
        <v>3118</v>
      </c>
      <c r="F131" s="410">
        <v>7.7499999999999999E-2</v>
      </c>
      <c r="H131" s="409">
        <v>2.3E-3</v>
      </c>
      <c r="I131" s="409">
        <f t="shared" si="1"/>
        <v>7.5200000000000003E-2</v>
      </c>
      <c r="J131" s="407">
        <v>13424</v>
      </c>
    </row>
    <row r="132" spans="2:10">
      <c r="B132" s="407">
        <v>13455</v>
      </c>
      <c r="C132" s="406" t="s">
        <v>3118</v>
      </c>
      <c r="F132" s="410">
        <v>1.34E-2</v>
      </c>
      <c r="H132" s="409">
        <v>2.2000000000000001E-3</v>
      </c>
      <c r="I132" s="409">
        <f t="shared" ref="I132:I195" si="2">F132-H132</f>
        <v>1.12E-2</v>
      </c>
      <c r="J132" s="407">
        <v>13455</v>
      </c>
    </row>
    <row r="133" spans="2:10">
      <c r="B133" s="407">
        <v>13485</v>
      </c>
      <c r="C133" s="406" t="s">
        <v>3118</v>
      </c>
      <c r="F133" s="410">
        <v>-2.8999999999999998E-3</v>
      </c>
      <c r="H133" s="409">
        <v>2.2000000000000001E-3</v>
      </c>
      <c r="I133" s="409">
        <f t="shared" si="2"/>
        <v>-5.1000000000000004E-3</v>
      </c>
      <c r="J133" s="407">
        <v>13485</v>
      </c>
    </row>
    <row r="134" spans="2:10">
      <c r="B134" s="407">
        <v>13516</v>
      </c>
      <c r="C134" s="406" t="s">
        <v>3118</v>
      </c>
      <c r="F134" s="410">
        <v>3.9E-2</v>
      </c>
      <c r="H134" s="409">
        <v>2.0999999999999999E-3</v>
      </c>
      <c r="I134" s="409">
        <f t="shared" si="2"/>
        <v>3.6900000000000002E-2</v>
      </c>
      <c r="J134" s="407">
        <v>13516</v>
      </c>
    </row>
    <row r="135" spans="2:10">
      <c r="B135" s="407">
        <v>13547</v>
      </c>
      <c r="C135" s="406" t="s">
        <v>3118</v>
      </c>
      <c r="F135" s="410">
        <v>1.9099999999999999E-2</v>
      </c>
      <c r="H135" s="409">
        <v>2E-3</v>
      </c>
      <c r="I135" s="409">
        <f t="shared" si="2"/>
        <v>1.7099999999999997E-2</v>
      </c>
      <c r="J135" s="407">
        <v>13547</v>
      </c>
    </row>
    <row r="136" spans="2:10">
      <c r="B136" s="407">
        <v>13575</v>
      </c>
      <c r="C136" s="406" t="s">
        <v>3118</v>
      </c>
      <c r="F136" s="410">
        <v>-7.7000000000000002E-3</v>
      </c>
      <c r="H136" s="409">
        <v>2.2000000000000001E-3</v>
      </c>
      <c r="I136" s="409">
        <f t="shared" si="2"/>
        <v>-9.9000000000000008E-3</v>
      </c>
      <c r="J136" s="407">
        <v>13575</v>
      </c>
    </row>
    <row r="137" spans="2:10">
      <c r="B137" s="407">
        <v>13606</v>
      </c>
      <c r="C137" s="406" t="s">
        <v>3118</v>
      </c>
      <c r="F137" s="410">
        <v>-8.09E-2</v>
      </c>
      <c r="H137" s="409">
        <v>2.3E-3</v>
      </c>
      <c r="I137" s="409">
        <f t="shared" si="2"/>
        <v>-8.3199999999999996E-2</v>
      </c>
      <c r="J137" s="407">
        <v>13606</v>
      </c>
    </row>
    <row r="138" spans="2:10">
      <c r="B138" s="407">
        <v>13636</v>
      </c>
      <c r="C138" s="406" t="s">
        <v>3118</v>
      </c>
      <c r="F138" s="410">
        <v>-2.3999999999999998E-3</v>
      </c>
      <c r="H138" s="409">
        <v>2.2000000000000001E-3</v>
      </c>
      <c r="I138" s="409">
        <f t="shared" si="2"/>
        <v>-4.5999999999999999E-3</v>
      </c>
      <c r="J138" s="407">
        <v>13636</v>
      </c>
    </row>
    <row r="139" spans="2:10">
      <c r="B139" s="407">
        <v>13667</v>
      </c>
      <c r="C139" s="406" t="s">
        <v>3118</v>
      </c>
      <c r="F139" s="410">
        <v>-5.04E-2</v>
      </c>
      <c r="H139" s="409">
        <v>2.5000000000000001E-3</v>
      </c>
      <c r="I139" s="409">
        <f t="shared" si="2"/>
        <v>-5.2900000000000003E-2</v>
      </c>
      <c r="J139" s="407">
        <v>13667</v>
      </c>
    </row>
    <row r="140" spans="2:10">
      <c r="B140" s="407">
        <v>13697</v>
      </c>
      <c r="C140" s="406" t="s">
        <v>3118</v>
      </c>
      <c r="F140" s="410">
        <v>0.1045</v>
      </c>
      <c r="H140" s="409">
        <v>2.3999999999999998E-3</v>
      </c>
      <c r="I140" s="409">
        <f t="shared" si="2"/>
        <v>0.1021</v>
      </c>
      <c r="J140" s="407">
        <v>13697</v>
      </c>
    </row>
    <row r="141" spans="2:10">
      <c r="B141" s="407">
        <v>13728</v>
      </c>
      <c r="C141" s="406" t="s">
        <v>3118</v>
      </c>
      <c r="F141" s="410">
        <v>-4.8300000000000003E-2</v>
      </c>
      <c r="H141" s="409">
        <v>2.3E-3</v>
      </c>
      <c r="I141" s="409">
        <f t="shared" si="2"/>
        <v>-5.0600000000000006E-2</v>
      </c>
      <c r="J141" s="407">
        <v>13728</v>
      </c>
    </row>
    <row r="142" spans="2:10">
      <c r="B142" s="407">
        <v>13759</v>
      </c>
      <c r="C142" s="406" t="s">
        <v>3118</v>
      </c>
      <c r="F142" s="410">
        <v>-0.14030000000000001</v>
      </c>
      <c r="H142" s="409">
        <v>2.3E-3</v>
      </c>
      <c r="I142" s="409">
        <f t="shared" si="2"/>
        <v>-0.1426</v>
      </c>
      <c r="J142" s="407">
        <v>13759</v>
      </c>
    </row>
    <row r="143" spans="2:10">
      <c r="B143" s="407">
        <v>13789</v>
      </c>
      <c r="C143" s="406" t="s">
        <v>3118</v>
      </c>
      <c r="F143" s="410">
        <v>-9.8100000000000007E-2</v>
      </c>
      <c r="H143" s="409">
        <v>2.3E-3</v>
      </c>
      <c r="I143" s="409">
        <f t="shared" si="2"/>
        <v>-0.1004</v>
      </c>
      <c r="J143" s="407">
        <v>13789</v>
      </c>
    </row>
    <row r="144" spans="2:10">
      <c r="B144" s="407">
        <v>13820</v>
      </c>
      <c r="C144" s="406" t="s">
        <v>3118</v>
      </c>
      <c r="F144" s="410">
        <v>-8.6599999999999996E-2</v>
      </c>
      <c r="H144" s="409">
        <v>2.3999999999999998E-3</v>
      </c>
      <c r="I144" s="409">
        <f t="shared" si="2"/>
        <v>-8.8999999999999996E-2</v>
      </c>
      <c r="J144" s="407">
        <v>13820</v>
      </c>
    </row>
    <row r="145" spans="2:10">
      <c r="B145" s="407">
        <v>13850</v>
      </c>
      <c r="C145" s="406" t="s">
        <v>3118</v>
      </c>
      <c r="F145" s="410">
        <v>-4.5900000000000003E-2</v>
      </c>
      <c r="H145" s="409">
        <v>2.3E-3</v>
      </c>
      <c r="I145" s="409">
        <f t="shared" si="2"/>
        <v>-4.8200000000000007E-2</v>
      </c>
      <c r="J145" s="407">
        <v>13850</v>
      </c>
    </row>
    <row r="146" spans="2:10">
      <c r="B146" s="407">
        <v>13881</v>
      </c>
      <c r="C146" s="406" t="s">
        <v>3118</v>
      </c>
      <c r="F146" s="410">
        <v>1.52E-2</v>
      </c>
      <c r="H146" s="409">
        <v>2.3E-3</v>
      </c>
      <c r="I146" s="409">
        <f t="shared" si="2"/>
        <v>1.29E-2</v>
      </c>
      <c r="J146" s="407">
        <v>13881</v>
      </c>
    </row>
    <row r="147" spans="2:10">
      <c r="B147" s="407">
        <v>13912</v>
      </c>
      <c r="C147" s="406" t="s">
        <v>3118</v>
      </c>
      <c r="F147" s="410">
        <v>6.7400000000000002E-2</v>
      </c>
      <c r="H147" s="409">
        <v>2.0999999999999999E-3</v>
      </c>
      <c r="I147" s="409">
        <f t="shared" si="2"/>
        <v>6.5299999999999997E-2</v>
      </c>
      <c r="J147" s="407">
        <v>13912</v>
      </c>
    </row>
    <row r="148" spans="2:10">
      <c r="B148" s="407">
        <v>13940</v>
      </c>
      <c r="C148" s="406" t="s">
        <v>3118</v>
      </c>
      <c r="F148" s="410">
        <v>-0.2487</v>
      </c>
      <c r="H148" s="409">
        <v>2.3E-3</v>
      </c>
      <c r="I148" s="409">
        <f t="shared" si="2"/>
        <v>-0.251</v>
      </c>
      <c r="J148" s="407">
        <v>13940</v>
      </c>
    </row>
    <row r="149" spans="2:10">
      <c r="B149" s="407">
        <v>13971</v>
      </c>
      <c r="C149" s="406" t="s">
        <v>3118</v>
      </c>
      <c r="F149" s="410">
        <v>0.1447</v>
      </c>
      <c r="H149" s="409">
        <v>2.2000000000000001E-3</v>
      </c>
      <c r="I149" s="409">
        <f t="shared" si="2"/>
        <v>0.14249999999999999</v>
      </c>
      <c r="J149" s="407">
        <v>13971</v>
      </c>
    </row>
    <row r="150" spans="2:10">
      <c r="B150" s="407">
        <v>14001</v>
      </c>
      <c r="C150" s="406" t="s">
        <v>3118</v>
      </c>
      <c r="F150" s="410">
        <v>-3.3000000000000002E-2</v>
      </c>
      <c r="H150" s="409">
        <v>2.2000000000000001E-3</v>
      </c>
      <c r="I150" s="409">
        <f t="shared" si="2"/>
        <v>-3.5200000000000002E-2</v>
      </c>
      <c r="J150" s="407">
        <v>14001</v>
      </c>
    </row>
    <row r="151" spans="2:10">
      <c r="B151" s="407">
        <v>14032</v>
      </c>
      <c r="C151" s="406" t="s">
        <v>3118</v>
      </c>
      <c r="F151" s="410">
        <v>0.25030000000000002</v>
      </c>
      <c r="H151" s="409">
        <v>2.0999999999999999E-3</v>
      </c>
      <c r="I151" s="409">
        <f t="shared" si="2"/>
        <v>0.24820000000000003</v>
      </c>
      <c r="J151" s="407">
        <v>14032</v>
      </c>
    </row>
    <row r="152" spans="2:10">
      <c r="B152" s="407">
        <v>14062</v>
      </c>
      <c r="C152" s="406" t="s">
        <v>3118</v>
      </c>
      <c r="F152" s="410">
        <v>7.4399999999999994E-2</v>
      </c>
      <c r="H152" s="409">
        <v>2.0999999999999999E-3</v>
      </c>
      <c r="I152" s="409">
        <f t="shared" si="2"/>
        <v>7.2299999999999989E-2</v>
      </c>
      <c r="J152" s="407">
        <v>14062</v>
      </c>
    </row>
    <row r="153" spans="2:10">
      <c r="B153" s="407">
        <v>14093</v>
      </c>
      <c r="C153" s="406" t="s">
        <v>3118</v>
      </c>
      <c r="F153" s="410">
        <v>-2.2599999999999999E-2</v>
      </c>
      <c r="H153" s="409">
        <v>2.2000000000000001E-3</v>
      </c>
      <c r="I153" s="409">
        <f t="shared" si="2"/>
        <v>-2.4799999999999999E-2</v>
      </c>
      <c r="J153" s="407">
        <v>14093</v>
      </c>
    </row>
    <row r="154" spans="2:10">
      <c r="B154" s="407">
        <v>14124</v>
      </c>
      <c r="C154" s="406" t="s">
        <v>3118</v>
      </c>
      <c r="F154" s="410">
        <v>1.66E-2</v>
      </c>
      <c r="H154" s="409">
        <v>2.0999999999999999E-3</v>
      </c>
      <c r="I154" s="409">
        <f t="shared" si="2"/>
        <v>1.4500000000000001E-2</v>
      </c>
      <c r="J154" s="407">
        <v>14124</v>
      </c>
    </row>
    <row r="155" spans="2:10">
      <c r="B155" s="407">
        <v>14154</v>
      </c>
      <c r="C155" s="406" t="s">
        <v>3118</v>
      </c>
      <c r="F155" s="410">
        <v>7.7600000000000002E-2</v>
      </c>
      <c r="H155" s="409">
        <v>2.2000000000000001E-3</v>
      </c>
      <c r="I155" s="409">
        <f t="shared" si="2"/>
        <v>7.5400000000000009E-2</v>
      </c>
      <c r="J155" s="407">
        <v>14154</v>
      </c>
    </row>
    <row r="156" spans="2:10">
      <c r="B156" s="407">
        <v>14185</v>
      </c>
      <c r="C156" s="406" t="s">
        <v>3118</v>
      </c>
      <c r="F156" s="410">
        <v>-2.7300000000000001E-2</v>
      </c>
      <c r="H156" s="409">
        <v>2.0999999999999999E-3</v>
      </c>
      <c r="I156" s="409">
        <f t="shared" si="2"/>
        <v>-2.9400000000000003E-2</v>
      </c>
      <c r="J156" s="407">
        <v>14185</v>
      </c>
    </row>
    <row r="157" spans="2:10">
      <c r="B157" s="407">
        <v>14215</v>
      </c>
      <c r="C157" s="406" t="s">
        <v>3118</v>
      </c>
      <c r="F157" s="410">
        <v>4.0099999999999997E-2</v>
      </c>
      <c r="H157" s="409">
        <v>2.2000000000000001E-3</v>
      </c>
      <c r="I157" s="409">
        <f t="shared" si="2"/>
        <v>3.7899999999999996E-2</v>
      </c>
      <c r="J157" s="407">
        <v>14215</v>
      </c>
    </row>
    <row r="158" spans="2:10">
      <c r="B158" s="407">
        <v>14246</v>
      </c>
      <c r="C158" s="406" t="s">
        <v>3118</v>
      </c>
      <c r="F158" s="410">
        <v>-6.7400000000000002E-2</v>
      </c>
      <c r="H158" s="409">
        <v>2.0999999999999999E-3</v>
      </c>
      <c r="I158" s="409">
        <f t="shared" si="2"/>
        <v>-6.9500000000000006E-2</v>
      </c>
      <c r="J158" s="407">
        <v>14246</v>
      </c>
    </row>
    <row r="159" spans="2:10">
      <c r="B159" s="407">
        <v>14277</v>
      </c>
      <c r="C159" s="406" t="s">
        <v>3118</v>
      </c>
      <c r="F159" s="410">
        <v>3.9E-2</v>
      </c>
      <c r="H159" s="409">
        <v>1.9E-3</v>
      </c>
      <c r="I159" s="409">
        <f t="shared" si="2"/>
        <v>3.7100000000000001E-2</v>
      </c>
      <c r="J159" s="407">
        <v>14277</v>
      </c>
    </row>
    <row r="160" spans="2:10">
      <c r="B160" s="407">
        <v>14305</v>
      </c>
      <c r="C160" s="406" t="s">
        <v>3118</v>
      </c>
      <c r="F160" s="410">
        <v>-0.13389999999999999</v>
      </c>
      <c r="H160" s="409">
        <v>2.0999999999999999E-3</v>
      </c>
      <c r="I160" s="409">
        <f t="shared" si="2"/>
        <v>-0.13599999999999998</v>
      </c>
      <c r="J160" s="407">
        <v>14305</v>
      </c>
    </row>
    <row r="161" spans="2:10">
      <c r="B161" s="407">
        <v>14336</v>
      </c>
      <c r="C161" s="406" t="s">
        <v>3118</v>
      </c>
      <c r="F161" s="410">
        <v>-2.7000000000000001E-3</v>
      </c>
      <c r="H161" s="409">
        <v>1.9E-3</v>
      </c>
      <c r="I161" s="409">
        <f t="shared" si="2"/>
        <v>-4.5999999999999999E-3</v>
      </c>
      <c r="J161" s="407">
        <v>14336</v>
      </c>
    </row>
    <row r="162" spans="2:10">
      <c r="B162" s="407">
        <v>14366</v>
      </c>
      <c r="C162" s="406" t="s">
        <v>3118</v>
      </c>
      <c r="F162" s="410">
        <v>7.3300000000000004E-2</v>
      </c>
      <c r="H162" s="409">
        <v>2E-3</v>
      </c>
      <c r="I162" s="409">
        <f t="shared" si="2"/>
        <v>7.1300000000000002E-2</v>
      </c>
      <c r="J162" s="407">
        <v>14366</v>
      </c>
    </row>
    <row r="163" spans="2:10">
      <c r="B163" s="407">
        <v>14397</v>
      </c>
      <c r="C163" s="406" t="s">
        <v>3118</v>
      </c>
      <c r="F163" s="410">
        <v>-6.1199999999999997E-2</v>
      </c>
      <c r="H163" s="409">
        <v>1.8E-3</v>
      </c>
      <c r="I163" s="409">
        <f t="shared" si="2"/>
        <v>-6.3E-2</v>
      </c>
      <c r="J163" s="407">
        <v>14397</v>
      </c>
    </row>
    <row r="164" spans="2:10">
      <c r="B164" s="407">
        <v>14427</v>
      </c>
      <c r="C164" s="406" t="s">
        <v>3118</v>
      </c>
      <c r="F164" s="410">
        <v>0.1105</v>
      </c>
      <c r="H164" s="409">
        <v>1.9E-3</v>
      </c>
      <c r="I164" s="409">
        <f t="shared" si="2"/>
        <v>0.1086</v>
      </c>
      <c r="J164" s="407">
        <v>14427</v>
      </c>
    </row>
    <row r="165" spans="2:10">
      <c r="B165" s="407">
        <v>14458</v>
      </c>
      <c r="C165" s="406" t="s">
        <v>3118</v>
      </c>
      <c r="F165" s="410">
        <v>-6.4799999999999996E-2</v>
      </c>
      <c r="H165" s="409">
        <v>1.8E-3</v>
      </c>
      <c r="I165" s="409">
        <f t="shared" si="2"/>
        <v>-6.6599999999999993E-2</v>
      </c>
      <c r="J165" s="407">
        <v>14458</v>
      </c>
    </row>
    <row r="166" spans="2:10">
      <c r="B166" s="407">
        <v>14489</v>
      </c>
      <c r="C166" s="406" t="s">
        <v>3118</v>
      </c>
      <c r="F166" s="410">
        <v>0.1673</v>
      </c>
      <c r="H166" s="409">
        <v>1.9E-3</v>
      </c>
      <c r="I166" s="409">
        <f t="shared" si="2"/>
        <v>0.16539999999999999</v>
      </c>
      <c r="J166" s="407">
        <v>14489</v>
      </c>
    </row>
    <row r="167" spans="2:10">
      <c r="B167" s="407">
        <v>14519</v>
      </c>
      <c r="C167" s="406" t="s">
        <v>3118</v>
      </c>
      <c r="F167" s="410">
        <v>-1.23E-2</v>
      </c>
      <c r="H167" s="409">
        <v>2.3E-3</v>
      </c>
      <c r="I167" s="409">
        <f t="shared" si="2"/>
        <v>-1.46E-2</v>
      </c>
      <c r="J167" s="407">
        <v>14519</v>
      </c>
    </row>
    <row r="168" spans="2:10">
      <c r="B168" s="407">
        <v>14550</v>
      </c>
      <c r="C168" s="406" t="s">
        <v>3118</v>
      </c>
      <c r="F168" s="410">
        <v>-3.9800000000000002E-2</v>
      </c>
      <c r="H168" s="409">
        <v>2E-3</v>
      </c>
      <c r="I168" s="409">
        <f t="shared" si="2"/>
        <v>-4.1800000000000004E-2</v>
      </c>
      <c r="J168" s="407">
        <v>14550</v>
      </c>
    </row>
    <row r="169" spans="2:10">
      <c r="B169" s="407">
        <v>14580</v>
      </c>
      <c r="C169" s="406" t="s">
        <v>3118</v>
      </c>
      <c r="F169" s="410">
        <v>2.7E-2</v>
      </c>
      <c r="H169" s="409">
        <v>1.9E-3</v>
      </c>
      <c r="I169" s="409">
        <f t="shared" si="2"/>
        <v>2.5100000000000001E-2</v>
      </c>
      <c r="J169" s="407">
        <v>14580</v>
      </c>
    </row>
    <row r="170" spans="2:10">
      <c r="B170" s="407">
        <v>14611</v>
      </c>
      <c r="C170" s="406" t="s">
        <v>3118</v>
      </c>
      <c r="F170" s="410">
        <v>-3.3599999999999998E-2</v>
      </c>
      <c r="H170" s="409">
        <v>2E-3</v>
      </c>
      <c r="I170" s="409">
        <f t="shared" si="2"/>
        <v>-3.56E-2</v>
      </c>
      <c r="J170" s="407">
        <v>14611</v>
      </c>
    </row>
    <row r="171" spans="2:10">
      <c r="B171" s="407">
        <v>14642</v>
      </c>
      <c r="C171" s="406" t="s">
        <v>3118</v>
      </c>
      <c r="F171" s="410">
        <v>1.3299999999999999E-2</v>
      </c>
      <c r="H171" s="409">
        <v>1.8E-3</v>
      </c>
      <c r="I171" s="409">
        <f t="shared" si="2"/>
        <v>1.15E-2</v>
      </c>
      <c r="J171" s="407">
        <v>14642</v>
      </c>
    </row>
    <row r="172" spans="2:10">
      <c r="B172" s="407">
        <v>14671</v>
      </c>
      <c r="C172" s="406" t="s">
        <v>3118</v>
      </c>
      <c r="F172" s="410">
        <v>1.24E-2</v>
      </c>
      <c r="H172" s="409">
        <v>1.9E-3</v>
      </c>
      <c r="I172" s="409">
        <f t="shared" si="2"/>
        <v>1.0499999999999999E-2</v>
      </c>
      <c r="J172" s="407">
        <v>14671</v>
      </c>
    </row>
    <row r="173" spans="2:10">
      <c r="B173" s="407">
        <v>14702</v>
      </c>
      <c r="C173" s="406" t="s">
        <v>3118</v>
      </c>
      <c r="F173" s="410">
        <v>-2.3999999999999998E-3</v>
      </c>
      <c r="H173" s="409">
        <v>1.8E-3</v>
      </c>
      <c r="I173" s="409">
        <f t="shared" si="2"/>
        <v>-4.1999999999999997E-3</v>
      </c>
      <c r="J173" s="407">
        <v>14702</v>
      </c>
    </row>
    <row r="174" spans="2:10">
      <c r="B174" s="407">
        <v>14732</v>
      </c>
      <c r="C174" s="406" t="s">
        <v>3118</v>
      </c>
      <c r="F174" s="410">
        <v>-0.22889999999999999</v>
      </c>
      <c r="H174" s="409">
        <v>1.9E-3</v>
      </c>
      <c r="I174" s="409">
        <f t="shared" si="2"/>
        <v>-0.23080000000000001</v>
      </c>
      <c r="J174" s="407">
        <v>14732</v>
      </c>
    </row>
    <row r="175" spans="2:10">
      <c r="B175" s="407">
        <v>14763</v>
      </c>
      <c r="C175" s="406" t="s">
        <v>3118</v>
      </c>
      <c r="F175" s="410">
        <v>8.09E-2</v>
      </c>
      <c r="H175" s="409">
        <v>1.9E-3</v>
      </c>
      <c r="I175" s="409">
        <f t="shared" si="2"/>
        <v>7.9000000000000001E-2</v>
      </c>
      <c r="J175" s="407">
        <v>14763</v>
      </c>
    </row>
    <row r="176" spans="2:10">
      <c r="B176" s="407">
        <v>14793</v>
      </c>
      <c r="C176" s="406" t="s">
        <v>3118</v>
      </c>
      <c r="F176" s="410">
        <v>3.4099999999999998E-2</v>
      </c>
      <c r="H176" s="409">
        <v>2E-3</v>
      </c>
      <c r="I176" s="409">
        <f t="shared" si="2"/>
        <v>3.2099999999999997E-2</v>
      </c>
      <c r="J176" s="407">
        <v>14793</v>
      </c>
    </row>
    <row r="177" spans="2:10">
      <c r="B177" s="407">
        <v>14824</v>
      </c>
      <c r="C177" s="406" t="s">
        <v>3118</v>
      </c>
      <c r="F177" s="410">
        <v>3.5000000000000003E-2</v>
      </c>
      <c r="H177" s="409">
        <v>1.9E-3</v>
      </c>
      <c r="I177" s="409">
        <f t="shared" si="2"/>
        <v>3.3100000000000004E-2</v>
      </c>
      <c r="J177" s="407">
        <v>14824</v>
      </c>
    </row>
    <row r="178" spans="2:10">
      <c r="B178" s="407">
        <v>14855</v>
      </c>
      <c r="C178" s="406" t="s">
        <v>3118</v>
      </c>
      <c r="F178" s="410">
        <v>1.23E-2</v>
      </c>
      <c r="H178" s="409">
        <v>1.8E-3</v>
      </c>
      <c r="I178" s="409">
        <f t="shared" si="2"/>
        <v>1.0500000000000001E-2</v>
      </c>
      <c r="J178" s="407">
        <v>14855</v>
      </c>
    </row>
    <row r="179" spans="2:10">
      <c r="B179" s="407">
        <v>14885</v>
      </c>
      <c r="C179" s="406" t="s">
        <v>3118</v>
      </c>
      <c r="F179" s="410">
        <v>4.2200000000000001E-2</v>
      </c>
      <c r="H179" s="409">
        <v>1.8E-3</v>
      </c>
      <c r="I179" s="409">
        <f t="shared" si="2"/>
        <v>4.0399999999999998E-2</v>
      </c>
      <c r="J179" s="407">
        <v>14885</v>
      </c>
    </row>
    <row r="180" spans="2:10">
      <c r="B180" s="407">
        <v>14916</v>
      </c>
      <c r="C180" s="406" t="s">
        <v>3118</v>
      </c>
      <c r="F180" s="410">
        <v>-3.1600000000000003E-2</v>
      </c>
      <c r="H180" s="409">
        <v>1.8E-3</v>
      </c>
      <c r="I180" s="409">
        <f t="shared" si="2"/>
        <v>-3.3400000000000006E-2</v>
      </c>
      <c r="J180" s="407">
        <v>14916</v>
      </c>
    </row>
    <row r="181" spans="2:10">
      <c r="B181" s="407">
        <v>14946</v>
      </c>
      <c r="C181" s="406" t="s">
        <v>3118</v>
      </c>
      <c r="F181" s="410">
        <v>8.9999999999999998E-4</v>
      </c>
      <c r="H181" s="409">
        <v>1.6999999999999999E-3</v>
      </c>
      <c r="I181" s="409">
        <f t="shared" si="2"/>
        <v>-7.9999999999999993E-4</v>
      </c>
      <c r="J181" s="407">
        <v>14946</v>
      </c>
    </row>
    <row r="182" spans="2:10">
      <c r="B182" s="407">
        <v>14977</v>
      </c>
      <c r="C182" s="406" t="s">
        <v>3118</v>
      </c>
      <c r="F182" s="410">
        <v>-4.6300000000000001E-2</v>
      </c>
      <c r="H182" s="409">
        <v>1.6000000000000001E-3</v>
      </c>
      <c r="I182" s="409">
        <f t="shared" si="2"/>
        <v>-4.7899999999999998E-2</v>
      </c>
      <c r="J182" s="407">
        <v>14977</v>
      </c>
    </row>
    <row r="183" spans="2:10">
      <c r="B183" s="407">
        <v>15008</v>
      </c>
      <c r="C183" s="406" t="s">
        <v>3118</v>
      </c>
      <c r="F183" s="410">
        <v>-6.0000000000000001E-3</v>
      </c>
      <c r="H183" s="409">
        <v>1.6000000000000001E-3</v>
      </c>
      <c r="I183" s="409">
        <f t="shared" si="2"/>
        <v>-7.6E-3</v>
      </c>
      <c r="J183" s="407">
        <v>15008</v>
      </c>
    </row>
    <row r="184" spans="2:10">
      <c r="B184" s="407">
        <v>15036</v>
      </c>
      <c r="C184" s="406" t="s">
        <v>3118</v>
      </c>
      <c r="F184" s="410">
        <v>7.1000000000000004E-3</v>
      </c>
      <c r="H184" s="409">
        <v>1.8E-3</v>
      </c>
      <c r="I184" s="409">
        <f t="shared" si="2"/>
        <v>5.3000000000000009E-3</v>
      </c>
      <c r="J184" s="407">
        <v>15036</v>
      </c>
    </row>
    <row r="185" spans="2:10">
      <c r="B185" s="407">
        <v>15067</v>
      </c>
      <c r="C185" s="406" t="s">
        <v>3118</v>
      </c>
      <c r="F185" s="410">
        <v>-6.1199999999999997E-2</v>
      </c>
      <c r="H185" s="409">
        <v>1.6999999999999999E-3</v>
      </c>
      <c r="I185" s="409">
        <f t="shared" si="2"/>
        <v>-6.2899999999999998E-2</v>
      </c>
      <c r="J185" s="407">
        <v>15067</v>
      </c>
    </row>
    <row r="186" spans="2:10">
      <c r="B186" s="407">
        <v>15097</v>
      </c>
      <c r="C186" s="406" t="s">
        <v>3118</v>
      </c>
      <c r="F186" s="410">
        <v>1.83E-2</v>
      </c>
      <c r="H186" s="409">
        <v>1.6999999999999999E-3</v>
      </c>
      <c r="I186" s="409">
        <f t="shared" si="2"/>
        <v>1.66E-2</v>
      </c>
      <c r="J186" s="407">
        <v>15097</v>
      </c>
    </row>
    <row r="187" spans="2:10">
      <c r="B187" s="407">
        <v>15128</v>
      </c>
      <c r="C187" s="406" t="s">
        <v>3118</v>
      </c>
      <c r="F187" s="410">
        <v>5.7799999999999997E-2</v>
      </c>
      <c r="H187" s="409">
        <v>1.6000000000000001E-3</v>
      </c>
      <c r="I187" s="409">
        <f t="shared" si="2"/>
        <v>5.62E-2</v>
      </c>
      <c r="J187" s="407">
        <v>15128</v>
      </c>
    </row>
    <row r="188" spans="2:10">
      <c r="B188" s="407">
        <v>15158</v>
      </c>
      <c r="C188" s="406" t="s">
        <v>3118</v>
      </c>
      <c r="F188" s="410">
        <v>5.79E-2</v>
      </c>
      <c r="H188" s="409">
        <v>1.6000000000000001E-3</v>
      </c>
      <c r="I188" s="409">
        <f t="shared" si="2"/>
        <v>5.6300000000000003E-2</v>
      </c>
      <c r="J188" s="407">
        <v>15158</v>
      </c>
    </row>
    <row r="189" spans="2:10">
      <c r="B189" s="407">
        <v>15189</v>
      </c>
      <c r="C189" s="406" t="s">
        <v>3118</v>
      </c>
      <c r="F189" s="410">
        <v>1E-3</v>
      </c>
      <c r="H189" s="409">
        <v>1.6000000000000001E-3</v>
      </c>
      <c r="I189" s="409">
        <f t="shared" si="2"/>
        <v>-6.0000000000000006E-4</v>
      </c>
      <c r="J189" s="407">
        <v>15189</v>
      </c>
    </row>
    <row r="190" spans="2:10">
      <c r="B190" s="407">
        <v>15220</v>
      </c>
      <c r="C190" s="406" t="s">
        <v>3118</v>
      </c>
      <c r="F190" s="410">
        <v>-6.7999999999999996E-3</v>
      </c>
      <c r="H190" s="409">
        <v>1.6000000000000001E-3</v>
      </c>
      <c r="I190" s="409">
        <f t="shared" si="2"/>
        <v>-8.3999999999999995E-3</v>
      </c>
      <c r="J190" s="407">
        <v>15220</v>
      </c>
    </row>
    <row r="191" spans="2:10">
      <c r="B191" s="407">
        <v>15250</v>
      </c>
      <c r="C191" s="406" t="s">
        <v>3118</v>
      </c>
      <c r="F191" s="410">
        <v>-6.5699999999999995E-2</v>
      </c>
      <c r="H191" s="409">
        <v>1.6000000000000001E-3</v>
      </c>
      <c r="I191" s="409">
        <f t="shared" si="2"/>
        <v>-6.7299999999999999E-2</v>
      </c>
      <c r="J191" s="407">
        <v>15250</v>
      </c>
    </row>
    <row r="192" spans="2:10">
      <c r="B192" s="407">
        <v>15281</v>
      </c>
      <c r="C192" s="406" t="s">
        <v>3118</v>
      </c>
      <c r="F192" s="410">
        <v>-2.8400000000000002E-2</v>
      </c>
      <c r="H192" s="409">
        <v>1.4E-3</v>
      </c>
      <c r="I192" s="409">
        <f t="shared" si="2"/>
        <v>-2.98E-2</v>
      </c>
      <c r="J192" s="407">
        <v>15281</v>
      </c>
    </row>
    <row r="193" spans="2:10">
      <c r="B193" s="407">
        <v>15311</v>
      </c>
      <c r="C193" s="406" t="s">
        <v>3118</v>
      </c>
      <c r="F193" s="410">
        <v>-4.07E-2</v>
      </c>
      <c r="H193" s="409">
        <v>1.6000000000000001E-3</v>
      </c>
      <c r="I193" s="409">
        <f t="shared" si="2"/>
        <v>-4.2299999999999997E-2</v>
      </c>
      <c r="J193" s="407">
        <v>15311</v>
      </c>
    </row>
    <row r="194" spans="2:10">
      <c r="B194" s="407">
        <v>15342</v>
      </c>
      <c r="C194" s="406" t="s">
        <v>3118</v>
      </c>
      <c r="F194" s="410">
        <v>1.61E-2</v>
      </c>
      <c r="H194" s="409">
        <v>2.0999999999999999E-3</v>
      </c>
      <c r="I194" s="409">
        <f t="shared" si="2"/>
        <v>1.4E-2</v>
      </c>
      <c r="J194" s="407">
        <v>15342</v>
      </c>
    </row>
    <row r="195" spans="2:10">
      <c r="B195" s="407">
        <v>15373</v>
      </c>
      <c r="C195" s="406" t="s">
        <v>3118</v>
      </c>
      <c r="F195" s="410">
        <v>-1.5900000000000001E-2</v>
      </c>
      <c r="H195" s="409">
        <v>1.9E-3</v>
      </c>
      <c r="I195" s="409">
        <f t="shared" si="2"/>
        <v>-1.78E-2</v>
      </c>
      <c r="J195" s="407">
        <v>15373</v>
      </c>
    </row>
    <row r="196" spans="2:10">
      <c r="B196" s="407">
        <v>15401</v>
      </c>
      <c r="C196" s="406" t="s">
        <v>3118</v>
      </c>
      <c r="F196" s="410">
        <v>-6.5199999999999994E-2</v>
      </c>
      <c r="H196" s="409">
        <v>2.0999999999999999E-3</v>
      </c>
      <c r="I196" s="409">
        <f t="shared" ref="I196:I259" si="3">F196-H196</f>
        <v>-6.7299999999999999E-2</v>
      </c>
      <c r="J196" s="407">
        <v>15401</v>
      </c>
    </row>
    <row r="197" spans="2:10">
      <c r="B197" s="407">
        <v>15432</v>
      </c>
      <c r="C197" s="406" t="s">
        <v>3118</v>
      </c>
      <c r="F197" s="410">
        <v>-3.9899999999999998E-2</v>
      </c>
      <c r="H197" s="409">
        <v>2E-3</v>
      </c>
      <c r="I197" s="409">
        <f t="shared" si="3"/>
        <v>-4.19E-2</v>
      </c>
      <c r="J197" s="407">
        <v>15432</v>
      </c>
    </row>
    <row r="198" spans="2:10">
      <c r="B198" s="407">
        <v>15462</v>
      </c>
      <c r="C198" s="406" t="s">
        <v>3118</v>
      </c>
      <c r="F198" s="410">
        <v>7.9600000000000004E-2</v>
      </c>
      <c r="H198" s="409">
        <v>1.9E-3</v>
      </c>
      <c r="I198" s="409">
        <f t="shared" si="3"/>
        <v>7.7700000000000005E-2</v>
      </c>
      <c r="J198" s="407">
        <v>15462</v>
      </c>
    </row>
    <row r="199" spans="2:10">
      <c r="B199" s="407">
        <v>15493</v>
      </c>
      <c r="C199" s="406" t="s">
        <v>3118</v>
      </c>
      <c r="F199" s="410">
        <v>2.2100000000000002E-2</v>
      </c>
      <c r="H199" s="409">
        <v>2.0999999999999999E-3</v>
      </c>
      <c r="I199" s="409">
        <f t="shared" si="3"/>
        <v>0.02</v>
      </c>
      <c r="J199" s="407">
        <v>15493</v>
      </c>
    </row>
    <row r="200" spans="2:10">
      <c r="B200" s="407">
        <v>15523</v>
      </c>
      <c r="C200" s="406" t="s">
        <v>3118</v>
      </c>
      <c r="F200" s="410">
        <v>3.3700000000000001E-2</v>
      </c>
      <c r="H200" s="409">
        <v>2.0999999999999999E-3</v>
      </c>
      <c r="I200" s="409">
        <f t="shared" si="3"/>
        <v>3.1600000000000003E-2</v>
      </c>
      <c r="J200" s="407">
        <v>15523</v>
      </c>
    </row>
    <row r="201" spans="2:10">
      <c r="B201" s="407">
        <v>15554</v>
      </c>
      <c r="C201" s="406" t="s">
        <v>3118</v>
      </c>
      <c r="F201" s="410">
        <v>1.6400000000000001E-2</v>
      </c>
      <c r="H201" s="409">
        <v>2.0999999999999999E-3</v>
      </c>
      <c r="I201" s="409">
        <f t="shared" si="3"/>
        <v>1.4300000000000002E-2</v>
      </c>
      <c r="J201" s="407">
        <v>15554</v>
      </c>
    </row>
    <row r="202" spans="2:10">
      <c r="B202" s="407">
        <v>15585</v>
      </c>
      <c r="C202" s="406" t="s">
        <v>3118</v>
      </c>
      <c r="F202" s="410">
        <v>2.9000000000000001E-2</v>
      </c>
      <c r="H202" s="409">
        <v>2E-3</v>
      </c>
      <c r="I202" s="409">
        <f t="shared" si="3"/>
        <v>2.7000000000000003E-2</v>
      </c>
      <c r="J202" s="407">
        <v>15585</v>
      </c>
    </row>
    <row r="203" spans="2:10">
      <c r="B203" s="407">
        <v>15615</v>
      </c>
      <c r="C203" s="406" t="s">
        <v>3118</v>
      </c>
      <c r="F203" s="410">
        <v>6.7799999999999999E-2</v>
      </c>
      <c r="H203" s="409">
        <v>2.0999999999999999E-3</v>
      </c>
      <c r="I203" s="409">
        <f t="shared" si="3"/>
        <v>6.5699999999999995E-2</v>
      </c>
      <c r="J203" s="407">
        <v>15615</v>
      </c>
    </row>
    <row r="204" spans="2:10">
      <c r="B204" s="407">
        <v>15646</v>
      </c>
      <c r="C204" s="406" t="s">
        <v>3118</v>
      </c>
      <c r="F204" s="410">
        <v>-2.0999999999999999E-3</v>
      </c>
      <c r="H204" s="409">
        <v>2E-3</v>
      </c>
      <c r="I204" s="409">
        <f t="shared" si="3"/>
        <v>-4.0999999999999995E-3</v>
      </c>
      <c r="J204" s="407">
        <v>15646</v>
      </c>
    </row>
    <row r="205" spans="2:10">
      <c r="B205" s="407">
        <v>15676</v>
      </c>
      <c r="C205" s="406" t="s">
        <v>3118</v>
      </c>
      <c r="F205" s="410">
        <v>5.4899999999999997E-2</v>
      </c>
      <c r="H205" s="409">
        <v>2.0999999999999999E-3</v>
      </c>
      <c r="I205" s="409">
        <f t="shared" si="3"/>
        <v>5.28E-2</v>
      </c>
      <c r="J205" s="407">
        <v>15676</v>
      </c>
    </row>
    <row r="206" spans="2:10">
      <c r="B206" s="407">
        <v>15707</v>
      </c>
      <c r="C206" s="406" t="s">
        <v>3118</v>
      </c>
      <c r="F206" s="410">
        <v>7.3700000000000002E-2</v>
      </c>
      <c r="H206" s="409">
        <v>2E-3</v>
      </c>
      <c r="I206" s="409">
        <f t="shared" si="3"/>
        <v>7.17E-2</v>
      </c>
      <c r="J206" s="407">
        <v>15707</v>
      </c>
    </row>
    <row r="207" spans="2:10">
      <c r="B207" s="407">
        <v>15738</v>
      </c>
      <c r="C207" s="406" t="s">
        <v>3118</v>
      </c>
      <c r="F207" s="410">
        <v>5.8299999999999998E-2</v>
      </c>
      <c r="H207" s="409">
        <v>1.9E-3</v>
      </c>
      <c r="I207" s="409">
        <f t="shared" si="3"/>
        <v>5.6399999999999999E-2</v>
      </c>
      <c r="J207" s="407">
        <v>15738</v>
      </c>
    </row>
    <row r="208" spans="2:10">
      <c r="B208" s="407">
        <v>15766</v>
      </c>
      <c r="C208" s="406" t="s">
        <v>3118</v>
      </c>
      <c r="F208" s="410">
        <v>5.45E-2</v>
      </c>
      <c r="H208" s="409">
        <v>2.0999999999999999E-3</v>
      </c>
      <c r="I208" s="409">
        <f t="shared" si="3"/>
        <v>5.2400000000000002E-2</v>
      </c>
      <c r="J208" s="407">
        <v>15766</v>
      </c>
    </row>
    <row r="209" spans="2:10">
      <c r="B209" s="407">
        <v>15797</v>
      </c>
      <c r="C209" s="406" t="s">
        <v>3118</v>
      </c>
      <c r="F209" s="410">
        <v>3.5000000000000001E-3</v>
      </c>
      <c r="H209" s="409">
        <v>2E-3</v>
      </c>
      <c r="I209" s="409">
        <f t="shared" si="3"/>
        <v>1.5E-3</v>
      </c>
      <c r="J209" s="407">
        <v>15797</v>
      </c>
    </row>
    <row r="210" spans="2:10">
      <c r="B210" s="407">
        <v>15827</v>
      </c>
      <c r="C210" s="406" t="s">
        <v>3118</v>
      </c>
      <c r="F210" s="410">
        <v>5.5199999999999999E-2</v>
      </c>
      <c r="H210" s="409">
        <v>1.9E-3</v>
      </c>
      <c r="I210" s="409">
        <f t="shared" si="3"/>
        <v>5.33E-2</v>
      </c>
      <c r="J210" s="407">
        <v>15827</v>
      </c>
    </row>
    <row r="211" spans="2:10">
      <c r="B211" s="407">
        <v>15858</v>
      </c>
      <c r="C211" s="406" t="s">
        <v>3118</v>
      </c>
      <c r="F211" s="410">
        <v>2.23E-2</v>
      </c>
      <c r="H211" s="409">
        <v>2.0999999999999999E-3</v>
      </c>
      <c r="I211" s="409">
        <f t="shared" si="3"/>
        <v>2.0199999999999999E-2</v>
      </c>
      <c r="J211" s="407">
        <v>15858</v>
      </c>
    </row>
    <row r="212" spans="2:10">
      <c r="B212" s="407">
        <v>15888</v>
      </c>
      <c r="C212" s="406" t="s">
        <v>3118</v>
      </c>
      <c r="F212" s="410">
        <v>-5.2600000000000001E-2</v>
      </c>
      <c r="H212" s="409">
        <v>2.0999999999999999E-3</v>
      </c>
      <c r="I212" s="409">
        <f t="shared" si="3"/>
        <v>-5.4699999999999999E-2</v>
      </c>
      <c r="J212" s="407">
        <v>15888</v>
      </c>
    </row>
    <row r="213" spans="2:10">
      <c r="B213" s="407">
        <v>15919</v>
      </c>
      <c r="C213" s="406" t="s">
        <v>3118</v>
      </c>
      <c r="F213" s="410">
        <v>1.7100000000000001E-2</v>
      </c>
      <c r="H213" s="409">
        <v>2.0999999999999999E-3</v>
      </c>
      <c r="I213" s="409">
        <f t="shared" si="3"/>
        <v>1.5000000000000001E-2</v>
      </c>
      <c r="J213" s="407">
        <v>15919</v>
      </c>
    </row>
    <row r="214" spans="2:10">
      <c r="B214" s="407">
        <v>15950</v>
      </c>
      <c r="C214" s="406" t="s">
        <v>3118</v>
      </c>
      <c r="F214" s="410">
        <v>2.63E-2</v>
      </c>
      <c r="H214" s="409">
        <v>2E-3</v>
      </c>
      <c r="I214" s="409">
        <f t="shared" si="3"/>
        <v>2.4300000000000002E-2</v>
      </c>
      <c r="J214" s="407">
        <v>15950</v>
      </c>
    </row>
    <row r="215" spans="2:10">
      <c r="B215" s="407">
        <v>15980</v>
      </c>
      <c r="C215" s="406" t="s">
        <v>3118</v>
      </c>
      <c r="F215" s="410">
        <v>-1.0800000000000001E-2</v>
      </c>
      <c r="H215" s="409">
        <v>2E-3</v>
      </c>
      <c r="I215" s="409">
        <f t="shared" si="3"/>
        <v>-1.2800000000000001E-2</v>
      </c>
      <c r="J215" s="407">
        <v>15980</v>
      </c>
    </row>
    <row r="216" spans="2:10">
      <c r="B216" s="407">
        <v>16011</v>
      </c>
      <c r="C216" s="406" t="s">
        <v>3118</v>
      </c>
      <c r="F216" s="410">
        <v>-6.54E-2</v>
      </c>
      <c r="H216" s="409">
        <v>2.0999999999999999E-3</v>
      </c>
      <c r="I216" s="409">
        <f t="shared" si="3"/>
        <v>-6.7500000000000004E-2</v>
      </c>
      <c r="J216" s="407">
        <v>16011</v>
      </c>
    </row>
    <row r="217" spans="2:10">
      <c r="B217" s="407">
        <v>16041</v>
      </c>
      <c r="C217" s="406" t="s">
        <v>3118</v>
      </c>
      <c r="F217" s="410">
        <v>6.1699999999999998E-2</v>
      </c>
      <c r="H217" s="409">
        <v>2.0999999999999999E-3</v>
      </c>
      <c r="I217" s="409">
        <f t="shared" si="3"/>
        <v>5.96E-2</v>
      </c>
      <c r="J217" s="407">
        <v>16041</v>
      </c>
    </row>
    <row r="218" spans="2:10">
      <c r="B218" s="407">
        <v>16072</v>
      </c>
      <c r="C218" s="406" t="s">
        <v>3118</v>
      </c>
      <c r="F218" s="410">
        <v>1.7100000000000001E-2</v>
      </c>
      <c r="H218" s="409">
        <v>2.0999999999999999E-3</v>
      </c>
      <c r="I218" s="409">
        <f t="shared" si="3"/>
        <v>1.5000000000000001E-2</v>
      </c>
      <c r="J218" s="407">
        <v>16072</v>
      </c>
    </row>
    <row r="219" spans="2:10">
      <c r="B219" s="407">
        <v>16103</v>
      </c>
      <c r="C219" s="406" t="s">
        <v>3118</v>
      </c>
      <c r="F219" s="410">
        <v>4.1999999999999997E-3</v>
      </c>
      <c r="H219" s="409">
        <v>2E-3</v>
      </c>
      <c r="I219" s="409">
        <f t="shared" si="3"/>
        <v>2.1999999999999997E-3</v>
      </c>
      <c r="J219" s="407">
        <v>16103</v>
      </c>
    </row>
    <row r="220" spans="2:10">
      <c r="B220" s="407">
        <v>16132</v>
      </c>
      <c r="C220" s="406" t="s">
        <v>3118</v>
      </c>
      <c r="F220" s="410">
        <v>1.95E-2</v>
      </c>
      <c r="H220" s="409">
        <v>2.0999999999999999E-3</v>
      </c>
      <c r="I220" s="409">
        <f t="shared" si="3"/>
        <v>1.7399999999999999E-2</v>
      </c>
      <c r="J220" s="407">
        <v>16132</v>
      </c>
    </row>
    <row r="221" spans="2:10">
      <c r="B221" s="407">
        <v>16163</v>
      </c>
      <c r="C221" s="406" t="s">
        <v>3118</v>
      </c>
      <c r="F221" s="410">
        <v>-0.01</v>
      </c>
      <c r="H221" s="409">
        <v>2E-3</v>
      </c>
      <c r="I221" s="409">
        <f t="shared" si="3"/>
        <v>-1.2E-2</v>
      </c>
      <c r="J221" s="407">
        <v>16163</v>
      </c>
    </row>
    <row r="222" spans="2:10">
      <c r="B222" s="407">
        <v>16193</v>
      </c>
      <c r="C222" s="406" t="s">
        <v>3118</v>
      </c>
      <c r="F222" s="410">
        <v>5.0500000000000003E-2</v>
      </c>
      <c r="H222" s="409">
        <v>2.2000000000000001E-3</v>
      </c>
      <c r="I222" s="409">
        <f t="shared" si="3"/>
        <v>4.8300000000000003E-2</v>
      </c>
      <c r="J222" s="407">
        <v>16193</v>
      </c>
    </row>
    <row r="223" spans="2:10">
      <c r="B223" s="407">
        <v>16224</v>
      </c>
      <c r="C223" s="406" t="s">
        <v>3118</v>
      </c>
      <c r="F223" s="410">
        <v>5.4300000000000001E-2</v>
      </c>
      <c r="H223" s="409">
        <v>2E-3</v>
      </c>
      <c r="I223" s="409">
        <f t="shared" si="3"/>
        <v>5.2299999999999999E-2</v>
      </c>
      <c r="J223" s="407">
        <v>16224</v>
      </c>
    </row>
    <row r="224" spans="2:10">
      <c r="B224" s="407">
        <v>16254</v>
      </c>
      <c r="C224" s="406" t="s">
        <v>3118</v>
      </c>
      <c r="F224" s="410">
        <v>-1.9300000000000001E-2</v>
      </c>
      <c r="H224" s="409">
        <v>2.0999999999999999E-3</v>
      </c>
      <c r="I224" s="409">
        <f t="shared" si="3"/>
        <v>-2.1400000000000002E-2</v>
      </c>
      <c r="J224" s="407">
        <v>16254</v>
      </c>
    </row>
    <row r="225" spans="2:10">
      <c r="B225" s="407">
        <v>16285</v>
      </c>
      <c r="C225" s="406" t="s">
        <v>3118</v>
      </c>
      <c r="F225" s="410">
        <v>1.5699999999999999E-2</v>
      </c>
      <c r="H225" s="409">
        <v>2.0999999999999999E-3</v>
      </c>
      <c r="I225" s="409">
        <f t="shared" si="3"/>
        <v>1.3599999999999999E-2</v>
      </c>
      <c r="J225" s="407">
        <v>16285</v>
      </c>
    </row>
    <row r="226" spans="2:10">
      <c r="B226" s="407">
        <v>16316</v>
      </c>
      <c r="C226" s="406" t="s">
        <v>3118</v>
      </c>
      <c r="F226" s="410">
        <v>-8.0000000000000004E-4</v>
      </c>
      <c r="H226" s="409">
        <v>2E-3</v>
      </c>
      <c r="I226" s="409">
        <f t="shared" si="3"/>
        <v>-2.8E-3</v>
      </c>
      <c r="J226" s="407">
        <v>16316</v>
      </c>
    </row>
    <row r="227" spans="2:10">
      <c r="B227" s="407">
        <v>16346</v>
      </c>
      <c r="C227" s="406" t="s">
        <v>3118</v>
      </c>
      <c r="F227" s="410">
        <v>2.3E-3</v>
      </c>
      <c r="H227" s="409">
        <v>2.0999999999999999E-3</v>
      </c>
      <c r="I227" s="409">
        <f t="shared" si="3"/>
        <v>2.0000000000000009E-4</v>
      </c>
      <c r="J227" s="407">
        <v>16346</v>
      </c>
    </row>
    <row r="228" spans="2:10">
      <c r="B228" s="407">
        <v>16377</v>
      </c>
      <c r="C228" s="406" t="s">
        <v>3118</v>
      </c>
      <c r="F228" s="410">
        <v>1.3299999999999999E-2</v>
      </c>
      <c r="H228" s="409">
        <v>2E-3</v>
      </c>
      <c r="I228" s="409">
        <f t="shared" si="3"/>
        <v>1.1299999999999999E-2</v>
      </c>
      <c r="J228" s="407">
        <v>16377</v>
      </c>
    </row>
    <row r="229" spans="2:10">
      <c r="B229" s="407">
        <v>16407</v>
      </c>
      <c r="C229" s="406" t="s">
        <v>3118</v>
      </c>
      <c r="F229" s="410">
        <v>3.7400000000000003E-2</v>
      </c>
      <c r="H229" s="409">
        <v>2E-3</v>
      </c>
      <c r="I229" s="409">
        <f t="shared" si="3"/>
        <v>3.5400000000000001E-2</v>
      </c>
      <c r="J229" s="407">
        <v>16407</v>
      </c>
    </row>
    <row r="230" spans="2:10">
      <c r="B230" s="407">
        <v>16438</v>
      </c>
      <c r="C230" s="406" t="s">
        <v>3118</v>
      </c>
      <c r="F230" s="410">
        <v>1.5800000000000002E-2</v>
      </c>
      <c r="H230" s="409">
        <v>2.0999999999999999E-3</v>
      </c>
      <c r="I230" s="409">
        <f t="shared" si="3"/>
        <v>1.3700000000000002E-2</v>
      </c>
      <c r="J230" s="407">
        <v>16438</v>
      </c>
    </row>
    <row r="231" spans="2:10">
      <c r="B231" s="407">
        <v>16469</v>
      </c>
      <c r="C231" s="406" t="s">
        <v>3118</v>
      </c>
      <c r="F231" s="410">
        <v>6.83E-2</v>
      </c>
      <c r="H231" s="409">
        <v>1.8E-3</v>
      </c>
      <c r="I231" s="409">
        <f t="shared" si="3"/>
        <v>6.6500000000000004E-2</v>
      </c>
      <c r="J231" s="407">
        <v>16469</v>
      </c>
    </row>
    <row r="232" spans="2:10">
      <c r="B232" s="407">
        <v>16497</v>
      </c>
      <c r="C232" s="406" t="s">
        <v>3118</v>
      </c>
      <c r="F232" s="410">
        <v>-4.41E-2</v>
      </c>
      <c r="H232" s="409">
        <v>2E-3</v>
      </c>
      <c r="I232" s="409">
        <f t="shared" si="3"/>
        <v>-4.6100000000000002E-2</v>
      </c>
      <c r="J232" s="407">
        <v>16497</v>
      </c>
    </row>
    <row r="233" spans="2:10">
      <c r="B233" s="407">
        <v>16528</v>
      </c>
      <c r="C233" s="406" t="s">
        <v>3118</v>
      </c>
      <c r="F233" s="410">
        <v>9.0200000000000002E-2</v>
      </c>
      <c r="H233" s="409">
        <v>1.9E-3</v>
      </c>
      <c r="I233" s="409">
        <f t="shared" si="3"/>
        <v>8.8300000000000003E-2</v>
      </c>
      <c r="J233" s="407">
        <v>16528</v>
      </c>
    </row>
    <row r="234" spans="2:10">
      <c r="B234" s="407">
        <v>16558</v>
      </c>
      <c r="C234" s="406" t="s">
        <v>3118</v>
      </c>
      <c r="F234" s="410">
        <v>1.95E-2</v>
      </c>
      <c r="H234" s="409">
        <v>1.9E-3</v>
      </c>
      <c r="I234" s="409">
        <f t="shared" si="3"/>
        <v>1.7600000000000001E-2</v>
      </c>
      <c r="J234" s="407">
        <v>16558</v>
      </c>
    </row>
    <row r="235" spans="2:10">
      <c r="B235" s="407">
        <v>16589</v>
      </c>
      <c r="C235" s="406" t="s">
        <v>3118</v>
      </c>
      <c r="F235" s="410">
        <v>-6.9999999999999999E-4</v>
      </c>
      <c r="H235" s="409">
        <v>1.9E-3</v>
      </c>
      <c r="I235" s="409">
        <f t="shared" si="3"/>
        <v>-2.5999999999999999E-3</v>
      </c>
      <c r="J235" s="407">
        <v>16589</v>
      </c>
    </row>
    <row r="236" spans="2:10">
      <c r="B236" s="407">
        <v>16619</v>
      </c>
      <c r="C236" s="406" t="s">
        <v>3118</v>
      </c>
      <c r="F236" s="410">
        <v>-1.7999999999999999E-2</v>
      </c>
      <c r="H236" s="409">
        <v>1.8E-3</v>
      </c>
      <c r="I236" s="409">
        <f t="shared" si="3"/>
        <v>-1.9799999999999998E-2</v>
      </c>
      <c r="J236" s="407">
        <v>16619</v>
      </c>
    </row>
    <row r="237" spans="2:10">
      <c r="B237" s="407">
        <v>16650</v>
      </c>
      <c r="C237" s="406" t="s">
        <v>3118</v>
      </c>
      <c r="F237" s="410">
        <v>6.4100000000000004E-2</v>
      </c>
      <c r="H237" s="409">
        <v>1.9E-3</v>
      </c>
      <c r="I237" s="409">
        <f t="shared" si="3"/>
        <v>6.2200000000000005E-2</v>
      </c>
      <c r="J237" s="407">
        <v>16650</v>
      </c>
    </row>
    <row r="238" spans="2:10">
      <c r="B238" s="407">
        <v>16681</v>
      </c>
      <c r="C238" s="406" t="s">
        <v>3118</v>
      </c>
      <c r="F238" s="410">
        <v>4.3799999999999999E-2</v>
      </c>
      <c r="H238" s="409">
        <v>1.8E-3</v>
      </c>
      <c r="I238" s="409">
        <f t="shared" si="3"/>
        <v>4.1999999999999996E-2</v>
      </c>
      <c r="J238" s="407">
        <v>16681</v>
      </c>
    </row>
    <row r="239" spans="2:10">
      <c r="B239" s="407">
        <v>16711</v>
      </c>
      <c r="C239" s="406" t="s">
        <v>3118</v>
      </c>
      <c r="F239" s="410">
        <v>3.2199999999999999E-2</v>
      </c>
      <c r="H239" s="409">
        <v>1.9E-3</v>
      </c>
      <c r="I239" s="409">
        <f t="shared" si="3"/>
        <v>3.0300000000000001E-2</v>
      </c>
      <c r="J239" s="407">
        <v>16711</v>
      </c>
    </row>
    <row r="240" spans="2:10">
      <c r="B240" s="407">
        <v>16742</v>
      </c>
      <c r="C240" s="406" t="s">
        <v>3118</v>
      </c>
      <c r="F240" s="410">
        <v>3.9600000000000003E-2</v>
      </c>
      <c r="H240" s="409">
        <v>1.8E-3</v>
      </c>
      <c r="I240" s="409">
        <f t="shared" si="3"/>
        <v>3.78E-2</v>
      </c>
      <c r="J240" s="407">
        <v>16742</v>
      </c>
    </row>
    <row r="241" spans="2:10">
      <c r="B241" s="407">
        <v>16772</v>
      </c>
      <c r="C241" s="406" t="s">
        <v>3118</v>
      </c>
      <c r="F241" s="410">
        <v>1.1599999999999999E-2</v>
      </c>
      <c r="H241" s="409">
        <v>1.8E-3</v>
      </c>
      <c r="I241" s="409">
        <f t="shared" si="3"/>
        <v>9.7999999999999997E-3</v>
      </c>
      <c r="J241" s="407">
        <v>16772</v>
      </c>
    </row>
    <row r="242" spans="2:10">
      <c r="B242" s="407">
        <v>16803</v>
      </c>
      <c r="C242" s="406" t="s">
        <v>3118</v>
      </c>
      <c r="F242" s="410">
        <v>7.1400000000000005E-2</v>
      </c>
      <c r="H242" s="409">
        <v>1.6999999999999999E-3</v>
      </c>
      <c r="I242" s="409">
        <f t="shared" si="3"/>
        <v>6.9700000000000012E-2</v>
      </c>
      <c r="J242" s="407">
        <v>16803</v>
      </c>
    </row>
    <row r="243" spans="2:10">
      <c r="B243" s="407">
        <v>16834</v>
      </c>
      <c r="C243" s="406" t="s">
        <v>3118</v>
      </c>
      <c r="F243" s="410">
        <v>-6.4100000000000004E-2</v>
      </c>
      <c r="H243" s="409">
        <v>1.5E-3</v>
      </c>
      <c r="I243" s="409">
        <f t="shared" si="3"/>
        <v>-6.5600000000000006E-2</v>
      </c>
      <c r="J243" s="407">
        <v>16834</v>
      </c>
    </row>
    <row r="244" spans="2:10">
      <c r="B244" s="407">
        <v>16862</v>
      </c>
      <c r="C244" s="406" t="s">
        <v>3118</v>
      </c>
      <c r="F244" s="410">
        <v>4.8000000000000001E-2</v>
      </c>
      <c r="H244" s="409">
        <v>1.6000000000000001E-3</v>
      </c>
      <c r="I244" s="409">
        <f t="shared" si="3"/>
        <v>4.6400000000000004E-2</v>
      </c>
      <c r="J244" s="407">
        <v>16862</v>
      </c>
    </row>
    <row r="245" spans="2:10">
      <c r="B245" s="407">
        <v>16893</v>
      </c>
      <c r="C245" s="406" t="s">
        <v>3118</v>
      </c>
      <c r="F245" s="410">
        <v>3.9300000000000002E-2</v>
      </c>
      <c r="H245" s="409">
        <v>1.6999999999999999E-3</v>
      </c>
      <c r="I245" s="409">
        <f t="shared" si="3"/>
        <v>3.7600000000000001E-2</v>
      </c>
      <c r="J245" s="407">
        <v>16893</v>
      </c>
    </row>
    <row r="246" spans="2:10">
      <c r="B246" s="407">
        <v>16923</v>
      </c>
      <c r="C246" s="406" t="s">
        <v>3118</v>
      </c>
      <c r="F246" s="410">
        <v>2.8799999999999999E-2</v>
      </c>
      <c r="H246" s="409">
        <v>1.8E-3</v>
      </c>
      <c r="I246" s="409">
        <f t="shared" si="3"/>
        <v>2.7E-2</v>
      </c>
      <c r="J246" s="407">
        <v>16923</v>
      </c>
    </row>
    <row r="247" spans="2:10">
      <c r="B247" s="407">
        <v>16954</v>
      </c>
      <c r="C247" s="406" t="s">
        <v>3118</v>
      </c>
      <c r="F247" s="410">
        <v>-3.6999999999999998E-2</v>
      </c>
      <c r="H247" s="409">
        <v>1.6000000000000001E-3</v>
      </c>
      <c r="I247" s="409">
        <f t="shared" si="3"/>
        <v>-3.8599999999999995E-2</v>
      </c>
      <c r="J247" s="407">
        <v>16954</v>
      </c>
    </row>
    <row r="248" spans="2:10">
      <c r="B248" s="407">
        <v>16984</v>
      </c>
      <c r="C248" s="406" t="s">
        <v>3118</v>
      </c>
      <c r="F248" s="410">
        <v>-2.3900000000000001E-2</v>
      </c>
      <c r="H248" s="409">
        <v>1.9E-3</v>
      </c>
      <c r="I248" s="409">
        <f t="shared" si="3"/>
        <v>-2.58E-2</v>
      </c>
      <c r="J248" s="407">
        <v>16984</v>
      </c>
    </row>
    <row r="249" spans="2:10">
      <c r="B249" s="407">
        <v>17015</v>
      </c>
      <c r="C249" s="406" t="s">
        <v>3118</v>
      </c>
      <c r="F249" s="410">
        <v>-6.7400000000000002E-2</v>
      </c>
      <c r="H249" s="409">
        <v>1.6999999999999999E-3</v>
      </c>
      <c r="I249" s="409">
        <f t="shared" si="3"/>
        <v>-6.9099999999999995E-2</v>
      </c>
      <c r="J249" s="407">
        <v>17015</v>
      </c>
    </row>
    <row r="250" spans="2:10">
      <c r="B250" s="407">
        <v>17046</v>
      </c>
      <c r="C250" s="406" t="s">
        <v>3118</v>
      </c>
      <c r="F250" s="410">
        <v>-9.9699999999999997E-2</v>
      </c>
      <c r="H250" s="409">
        <v>1.8E-3</v>
      </c>
      <c r="I250" s="409">
        <f t="shared" si="3"/>
        <v>-0.10149999999999999</v>
      </c>
      <c r="J250" s="407">
        <v>17046</v>
      </c>
    </row>
    <row r="251" spans="2:10">
      <c r="B251" s="407">
        <v>17076</v>
      </c>
      <c r="C251" s="406" t="s">
        <v>3118</v>
      </c>
      <c r="F251" s="410">
        <v>-6.0000000000000001E-3</v>
      </c>
      <c r="H251" s="409">
        <v>1.9E-3</v>
      </c>
      <c r="I251" s="409">
        <f t="shared" si="3"/>
        <v>-7.9000000000000008E-3</v>
      </c>
      <c r="J251" s="407">
        <v>17076</v>
      </c>
    </row>
    <row r="252" spans="2:10">
      <c r="B252" s="407">
        <v>17107</v>
      </c>
      <c r="C252" s="406" t="s">
        <v>3118</v>
      </c>
      <c r="F252" s="410">
        <v>-2.7000000000000001E-3</v>
      </c>
      <c r="H252" s="409">
        <v>1.8E-3</v>
      </c>
      <c r="I252" s="409">
        <f t="shared" si="3"/>
        <v>-4.5000000000000005E-3</v>
      </c>
      <c r="J252" s="407">
        <v>17107</v>
      </c>
    </row>
    <row r="253" spans="2:10">
      <c r="B253" s="407">
        <v>17137</v>
      </c>
      <c r="C253" s="406" t="s">
        <v>3118</v>
      </c>
      <c r="F253" s="410">
        <v>4.5699999999999998E-2</v>
      </c>
      <c r="H253" s="409">
        <v>1.9E-3</v>
      </c>
      <c r="I253" s="409">
        <f t="shared" si="3"/>
        <v>4.3799999999999999E-2</v>
      </c>
      <c r="J253" s="407">
        <v>17137</v>
      </c>
    </row>
    <row r="254" spans="2:10">
      <c r="B254" s="407">
        <v>17168</v>
      </c>
      <c r="C254" s="406" t="s">
        <v>3118</v>
      </c>
      <c r="F254" s="410">
        <v>2.5499999999999998E-2</v>
      </c>
      <c r="H254" s="409">
        <v>1.8E-3</v>
      </c>
      <c r="I254" s="409">
        <f t="shared" si="3"/>
        <v>2.3699999999999999E-2</v>
      </c>
      <c r="J254" s="407">
        <v>17168</v>
      </c>
    </row>
    <row r="255" spans="2:10">
      <c r="B255" s="407">
        <v>17199</v>
      </c>
      <c r="C255" s="406" t="s">
        <v>3118</v>
      </c>
      <c r="F255" s="410">
        <v>-7.7000000000000002E-3</v>
      </c>
      <c r="H255" s="409">
        <v>1.6000000000000001E-3</v>
      </c>
      <c r="I255" s="409">
        <f t="shared" si="3"/>
        <v>-9.300000000000001E-3</v>
      </c>
      <c r="J255" s="407">
        <v>17199</v>
      </c>
    </row>
    <row r="256" spans="2:10">
      <c r="B256" s="407">
        <v>17227</v>
      </c>
      <c r="C256" s="406" t="s">
        <v>3118</v>
      </c>
      <c r="F256" s="410">
        <v>-1.49E-2</v>
      </c>
      <c r="H256" s="409">
        <v>1.8E-3</v>
      </c>
      <c r="I256" s="409">
        <f t="shared" si="3"/>
        <v>-1.67E-2</v>
      </c>
      <c r="J256" s="407">
        <v>17227</v>
      </c>
    </row>
    <row r="257" spans="2:10">
      <c r="B257" s="407">
        <v>17258</v>
      </c>
      <c r="C257" s="406" t="s">
        <v>3118</v>
      </c>
      <c r="F257" s="410">
        <v>-3.6299999999999999E-2</v>
      </c>
      <c r="H257" s="409">
        <v>1.6999999999999999E-3</v>
      </c>
      <c r="I257" s="409">
        <f t="shared" si="3"/>
        <v>-3.7999999999999999E-2</v>
      </c>
      <c r="J257" s="407">
        <v>17258</v>
      </c>
    </row>
    <row r="258" spans="2:10">
      <c r="B258" s="407">
        <v>17288</v>
      </c>
      <c r="C258" s="406" t="s">
        <v>3118</v>
      </c>
      <c r="F258" s="410">
        <v>1.4E-3</v>
      </c>
      <c r="H258" s="409">
        <v>1.6999999999999999E-3</v>
      </c>
      <c r="I258" s="409">
        <f t="shared" si="3"/>
        <v>-2.9999999999999992E-4</v>
      </c>
      <c r="J258" s="407">
        <v>17288</v>
      </c>
    </row>
    <row r="259" spans="2:10">
      <c r="B259" s="407">
        <v>17319</v>
      </c>
      <c r="C259" s="406" t="s">
        <v>3118</v>
      </c>
      <c r="F259" s="410">
        <v>5.5399999999999998E-2</v>
      </c>
      <c r="H259" s="409">
        <v>1.9E-3</v>
      </c>
      <c r="I259" s="409">
        <f t="shared" si="3"/>
        <v>5.3499999999999999E-2</v>
      </c>
      <c r="J259" s="407">
        <v>17319</v>
      </c>
    </row>
    <row r="260" spans="2:10">
      <c r="B260" s="407">
        <v>17349</v>
      </c>
      <c r="C260" s="406" t="s">
        <v>3118</v>
      </c>
      <c r="F260" s="410">
        <v>3.8100000000000002E-2</v>
      </c>
      <c r="H260" s="409">
        <v>1.8E-3</v>
      </c>
      <c r="I260" s="409">
        <f t="shared" ref="I260:I323" si="4">F260-H260</f>
        <v>3.6299999999999999E-2</v>
      </c>
      <c r="J260" s="407">
        <v>17349</v>
      </c>
    </row>
    <row r="261" spans="2:10">
      <c r="B261" s="407">
        <v>17380</v>
      </c>
      <c r="C261" s="406" t="s">
        <v>3118</v>
      </c>
      <c r="F261" s="410">
        <v>-2.0299999999999999E-2</v>
      </c>
      <c r="H261" s="409">
        <v>1.6999999999999999E-3</v>
      </c>
      <c r="I261" s="409">
        <f t="shared" si="4"/>
        <v>-2.1999999999999999E-2</v>
      </c>
      <c r="J261" s="407">
        <v>17380</v>
      </c>
    </row>
    <row r="262" spans="2:10">
      <c r="B262" s="407">
        <v>17411</v>
      </c>
      <c r="C262" s="406" t="s">
        <v>3118</v>
      </c>
      <c r="F262" s="410">
        <v>-1.11E-2</v>
      </c>
      <c r="H262" s="409">
        <v>1.8E-3</v>
      </c>
      <c r="I262" s="409">
        <f t="shared" si="4"/>
        <v>-1.29E-2</v>
      </c>
      <c r="J262" s="407">
        <v>17411</v>
      </c>
    </row>
    <row r="263" spans="2:10">
      <c r="B263" s="407">
        <v>17441</v>
      </c>
      <c r="C263" s="406" t="s">
        <v>3118</v>
      </c>
      <c r="F263" s="410">
        <v>2.3800000000000002E-2</v>
      </c>
      <c r="H263" s="409">
        <v>1.8E-3</v>
      </c>
      <c r="I263" s="409">
        <f t="shared" si="4"/>
        <v>2.2000000000000002E-2</v>
      </c>
      <c r="J263" s="407">
        <v>17441</v>
      </c>
    </row>
    <row r="264" spans="2:10">
      <c r="B264" s="407">
        <v>17472</v>
      </c>
      <c r="C264" s="406" t="s">
        <v>3118</v>
      </c>
      <c r="F264" s="410">
        <v>-1.7500000000000002E-2</v>
      </c>
      <c r="H264" s="409">
        <v>1.6999999999999999E-3</v>
      </c>
      <c r="I264" s="409">
        <f t="shared" si="4"/>
        <v>-1.9200000000000002E-2</v>
      </c>
      <c r="J264" s="407">
        <v>17472</v>
      </c>
    </row>
    <row r="265" spans="2:10">
      <c r="B265" s="407">
        <v>17502</v>
      </c>
      <c r="C265" s="406" t="s">
        <v>3118</v>
      </c>
      <c r="F265" s="410">
        <v>2.3300000000000001E-2</v>
      </c>
      <c r="H265" s="409">
        <v>2.0999999999999999E-3</v>
      </c>
      <c r="I265" s="409">
        <f t="shared" si="4"/>
        <v>2.12E-2</v>
      </c>
      <c r="J265" s="407">
        <v>17502</v>
      </c>
    </row>
    <row r="266" spans="2:10">
      <c r="B266" s="407">
        <v>17533</v>
      </c>
      <c r="C266" s="406" t="s">
        <v>3118</v>
      </c>
      <c r="F266" s="410">
        <v>-3.7900000000000003E-2</v>
      </c>
      <c r="H266" s="409">
        <v>2E-3</v>
      </c>
      <c r="I266" s="409">
        <f t="shared" si="4"/>
        <v>-3.9900000000000005E-2</v>
      </c>
      <c r="J266" s="407">
        <v>17533</v>
      </c>
    </row>
    <row r="267" spans="2:10">
      <c r="B267" s="407">
        <v>17564</v>
      </c>
      <c r="C267" s="406" t="s">
        <v>3118</v>
      </c>
      <c r="F267" s="410">
        <v>-3.8800000000000001E-2</v>
      </c>
      <c r="H267" s="409">
        <v>1.9E-3</v>
      </c>
      <c r="I267" s="409">
        <f t="shared" si="4"/>
        <v>-4.07E-2</v>
      </c>
      <c r="J267" s="407">
        <v>17564</v>
      </c>
    </row>
    <row r="268" spans="2:10">
      <c r="B268" s="407">
        <v>17593</v>
      </c>
      <c r="C268" s="406" t="s">
        <v>3118</v>
      </c>
      <c r="F268" s="410">
        <v>7.9299999999999995E-2</v>
      </c>
      <c r="H268" s="409">
        <v>2.2000000000000001E-3</v>
      </c>
      <c r="I268" s="409">
        <f t="shared" si="4"/>
        <v>7.7100000000000002E-2</v>
      </c>
      <c r="J268" s="407">
        <v>17593</v>
      </c>
    </row>
    <row r="269" spans="2:10">
      <c r="B269" s="407">
        <v>17624</v>
      </c>
      <c r="C269" s="406" t="s">
        <v>3118</v>
      </c>
      <c r="F269" s="410">
        <v>2.92E-2</v>
      </c>
      <c r="H269" s="409">
        <v>2E-3</v>
      </c>
      <c r="I269" s="409">
        <f t="shared" si="4"/>
        <v>2.7200000000000002E-2</v>
      </c>
      <c r="J269" s="407">
        <v>17624</v>
      </c>
    </row>
    <row r="270" spans="2:10">
      <c r="B270" s="407">
        <v>17654</v>
      </c>
      <c r="C270" s="406" t="s">
        <v>3118</v>
      </c>
      <c r="F270" s="410">
        <v>8.7900000000000006E-2</v>
      </c>
      <c r="H270" s="409">
        <v>1.8E-3</v>
      </c>
      <c r="I270" s="409">
        <f t="shared" si="4"/>
        <v>8.610000000000001E-2</v>
      </c>
      <c r="J270" s="407">
        <v>17654</v>
      </c>
    </row>
    <row r="271" spans="2:10">
      <c r="B271" s="407">
        <v>17685</v>
      </c>
      <c r="C271" s="406" t="s">
        <v>3118</v>
      </c>
      <c r="F271" s="410">
        <v>5.4000000000000003E-3</v>
      </c>
      <c r="H271" s="409">
        <v>2.0999999999999999E-3</v>
      </c>
      <c r="I271" s="409">
        <f t="shared" si="4"/>
        <v>3.3000000000000004E-3</v>
      </c>
      <c r="J271" s="407">
        <v>17685</v>
      </c>
    </row>
    <row r="272" spans="2:10">
      <c r="B272" s="407">
        <v>17715</v>
      </c>
      <c r="C272" s="406" t="s">
        <v>3118</v>
      </c>
      <c r="F272" s="410">
        <v>-5.0799999999999998E-2</v>
      </c>
      <c r="H272" s="409">
        <v>1.9E-3</v>
      </c>
      <c r="I272" s="409">
        <f t="shared" si="4"/>
        <v>-5.2699999999999997E-2</v>
      </c>
      <c r="J272" s="407">
        <v>17715</v>
      </c>
    </row>
    <row r="273" spans="2:10">
      <c r="B273" s="407">
        <v>17746</v>
      </c>
      <c r="C273" s="406" t="s">
        <v>3118</v>
      </c>
      <c r="F273" s="410">
        <v>1.5800000000000002E-2</v>
      </c>
      <c r="H273" s="409">
        <v>2.0999999999999999E-3</v>
      </c>
      <c r="I273" s="409">
        <f t="shared" si="4"/>
        <v>1.3700000000000002E-2</v>
      </c>
      <c r="J273" s="407">
        <v>17746</v>
      </c>
    </row>
    <row r="274" spans="2:10">
      <c r="B274" s="407">
        <v>17777</v>
      </c>
      <c r="C274" s="406" t="s">
        <v>3118</v>
      </c>
      <c r="F274" s="410">
        <v>-2.76E-2</v>
      </c>
      <c r="H274" s="409">
        <v>2E-3</v>
      </c>
      <c r="I274" s="409">
        <f t="shared" si="4"/>
        <v>-2.9600000000000001E-2</v>
      </c>
      <c r="J274" s="407">
        <v>17777</v>
      </c>
    </row>
    <row r="275" spans="2:10">
      <c r="B275" s="407">
        <v>17807</v>
      </c>
      <c r="C275" s="406" t="s">
        <v>3118</v>
      </c>
      <c r="F275" s="410">
        <v>7.0999999999999994E-2</v>
      </c>
      <c r="H275" s="409">
        <v>1.9E-3</v>
      </c>
      <c r="I275" s="409">
        <f t="shared" si="4"/>
        <v>6.9099999999999995E-2</v>
      </c>
      <c r="J275" s="407">
        <v>17807</v>
      </c>
    </row>
    <row r="276" spans="2:10">
      <c r="B276" s="407">
        <v>17838</v>
      </c>
      <c r="C276" s="406" t="s">
        <v>3118</v>
      </c>
      <c r="F276" s="410">
        <v>-9.6100000000000005E-2</v>
      </c>
      <c r="H276" s="409">
        <v>2.0999999999999999E-3</v>
      </c>
      <c r="I276" s="409">
        <f t="shared" si="4"/>
        <v>-9.820000000000001E-2</v>
      </c>
      <c r="J276" s="407">
        <v>17838</v>
      </c>
    </row>
    <row r="277" spans="2:10">
      <c r="B277" s="407">
        <v>17868</v>
      </c>
      <c r="C277" s="406" t="s">
        <v>3118</v>
      </c>
      <c r="F277" s="410">
        <v>3.4599999999999999E-2</v>
      </c>
      <c r="H277" s="409">
        <v>2E-3</v>
      </c>
      <c r="I277" s="409">
        <f t="shared" si="4"/>
        <v>3.2599999999999997E-2</v>
      </c>
      <c r="J277" s="407">
        <v>17868</v>
      </c>
    </row>
    <row r="278" spans="2:10">
      <c r="B278" s="407">
        <v>17899</v>
      </c>
      <c r="C278" s="406" t="s">
        <v>3118</v>
      </c>
      <c r="F278" s="410">
        <v>3.8999999999999998E-3</v>
      </c>
      <c r="H278" s="409">
        <v>2E-3</v>
      </c>
      <c r="I278" s="409">
        <f t="shared" si="4"/>
        <v>1.8999999999999998E-3</v>
      </c>
      <c r="J278" s="407">
        <v>17899</v>
      </c>
    </row>
    <row r="279" spans="2:10">
      <c r="B279" s="407">
        <v>17930</v>
      </c>
      <c r="C279" s="406" t="s">
        <v>3118</v>
      </c>
      <c r="F279" s="410">
        <v>-2.9600000000000001E-2</v>
      </c>
      <c r="H279" s="409">
        <v>1.8E-3</v>
      </c>
      <c r="I279" s="409">
        <f t="shared" si="4"/>
        <v>-3.1400000000000004E-2</v>
      </c>
      <c r="J279" s="407">
        <v>17930</v>
      </c>
    </row>
    <row r="280" spans="2:10">
      <c r="B280" s="407">
        <v>17958</v>
      </c>
      <c r="C280" s="406" t="s">
        <v>3118</v>
      </c>
      <c r="F280" s="410">
        <v>3.2800000000000003E-2</v>
      </c>
      <c r="H280" s="409">
        <v>1.9E-3</v>
      </c>
      <c r="I280" s="409">
        <f t="shared" si="4"/>
        <v>3.0900000000000004E-2</v>
      </c>
      <c r="J280" s="407">
        <v>17958</v>
      </c>
    </row>
    <row r="281" spans="2:10">
      <c r="B281" s="407">
        <v>17989</v>
      </c>
      <c r="C281" s="406" t="s">
        <v>3118</v>
      </c>
      <c r="F281" s="410">
        <v>-1.7899999999999999E-2</v>
      </c>
      <c r="H281" s="409">
        <v>1.8E-3</v>
      </c>
      <c r="I281" s="409">
        <f t="shared" si="4"/>
        <v>-1.9699999999999999E-2</v>
      </c>
      <c r="J281" s="407">
        <v>17989</v>
      </c>
    </row>
    <row r="282" spans="2:10">
      <c r="B282" s="407">
        <v>18019</v>
      </c>
      <c r="C282" s="406" t="s">
        <v>3118</v>
      </c>
      <c r="F282" s="410">
        <v>-2.58E-2</v>
      </c>
      <c r="H282" s="409">
        <v>2E-3</v>
      </c>
      <c r="I282" s="409">
        <f t="shared" si="4"/>
        <v>-2.7799999999999998E-2</v>
      </c>
      <c r="J282" s="407">
        <v>18019</v>
      </c>
    </row>
    <row r="283" spans="2:10">
      <c r="B283" s="407">
        <v>18050</v>
      </c>
      <c r="C283" s="406" t="s">
        <v>3118</v>
      </c>
      <c r="F283" s="410">
        <v>1.4E-3</v>
      </c>
      <c r="H283" s="409">
        <v>1.9E-3</v>
      </c>
      <c r="I283" s="409">
        <f t="shared" si="4"/>
        <v>-5.0000000000000001E-4</v>
      </c>
      <c r="J283" s="407">
        <v>18050</v>
      </c>
    </row>
    <row r="284" spans="2:10">
      <c r="B284" s="407">
        <v>18080</v>
      </c>
      <c r="C284" s="406" t="s">
        <v>3118</v>
      </c>
      <c r="F284" s="410">
        <v>6.5000000000000002E-2</v>
      </c>
      <c r="H284" s="409">
        <v>1.6999999999999999E-3</v>
      </c>
      <c r="I284" s="409">
        <f t="shared" si="4"/>
        <v>6.3300000000000009E-2</v>
      </c>
      <c r="J284" s="407">
        <v>18080</v>
      </c>
    </row>
    <row r="285" spans="2:10">
      <c r="B285" s="407">
        <v>18111</v>
      </c>
      <c r="C285" s="406" t="s">
        <v>3118</v>
      </c>
      <c r="F285" s="410">
        <v>2.1899999999999999E-2</v>
      </c>
      <c r="H285" s="409">
        <v>1.9E-3</v>
      </c>
      <c r="I285" s="409">
        <f t="shared" si="4"/>
        <v>0.02</v>
      </c>
      <c r="J285" s="407">
        <v>18111</v>
      </c>
    </row>
    <row r="286" spans="2:10">
      <c r="B286" s="407">
        <v>18142</v>
      </c>
      <c r="C286" s="406" t="s">
        <v>3118</v>
      </c>
      <c r="F286" s="410">
        <v>2.63E-2</v>
      </c>
      <c r="H286" s="409">
        <v>1.6999999999999999E-3</v>
      </c>
      <c r="I286" s="409">
        <f t="shared" si="4"/>
        <v>2.46E-2</v>
      </c>
      <c r="J286" s="407">
        <v>18142</v>
      </c>
    </row>
    <row r="287" spans="2:10">
      <c r="B287" s="407">
        <v>18172</v>
      </c>
      <c r="C287" s="406" t="s">
        <v>3118</v>
      </c>
      <c r="F287" s="410">
        <v>3.4000000000000002E-2</v>
      </c>
      <c r="H287" s="409">
        <v>1.8E-3</v>
      </c>
      <c r="I287" s="409">
        <f t="shared" si="4"/>
        <v>3.2199999999999999E-2</v>
      </c>
      <c r="J287" s="407">
        <v>18172</v>
      </c>
    </row>
    <row r="288" spans="2:10">
      <c r="B288" s="407">
        <v>18203</v>
      </c>
      <c r="C288" s="406" t="s">
        <v>3118</v>
      </c>
      <c r="F288" s="410">
        <v>1.7500000000000002E-2</v>
      </c>
      <c r="H288" s="409">
        <v>1.6999999999999999E-3</v>
      </c>
      <c r="I288" s="409">
        <f t="shared" si="4"/>
        <v>1.5800000000000002E-2</v>
      </c>
      <c r="J288" s="407">
        <v>18203</v>
      </c>
    </row>
    <row r="289" spans="2:10">
      <c r="B289" s="407">
        <v>18233</v>
      </c>
      <c r="C289" s="406" t="s">
        <v>3118</v>
      </c>
      <c r="F289" s="410">
        <v>4.8599999999999997E-2</v>
      </c>
      <c r="H289" s="409">
        <v>1.6999999999999999E-3</v>
      </c>
      <c r="I289" s="409">
        <f t="shared" si="4"/>
        <v>4.6899999999999997E-2</v>
      </c>
      <c r="J289" s="407">
        <v>18233</v>
      </c>
    </row>
    <row r="290" spans="2:10">
      <c r="B290" s="407">
        <v>18264</v>
      </c>
      <c r="C290" s="406" t="s">
        <v>3118</v>
      </c>
      <c r="F290" s="410">
        <v>1.9699999999999999E-2</v>
      </c>
      <c r="H290" s="409">
        <v>1.8E-3</v>
      </c>
      <c r="I290" s="409">
        <f t="shared" si="4"/>
        <v>1.7899999999999999E-2</v>
      </c>
      <c r="J290" s="407">
        <v>18264</v>
      </c>
    </row>
    <row r="291" spans="2:10">
      <c r="B291" s="407">
        <v>18295</v>
      </c>
      <c r="C291" s="406" t="s">
        <v>3118</v>
      </c>
      <c r="F291" s="410">
        <v>1.9900000000000001E-2</v>
      </c>
      <c r="H291" s="409">
        <v>1.6000000000000001E-3</v>
      </c>
      <c r="I291" s="409">
        <f t="shared" si="4"/>
        <v>1.83E-2</v>
      </c>
      <c r="J291" s="407">
        <v>18295</v>
      </c>
    </row>
    <row r="292" spans="2:10">
      <c r="B292" s="407">
        <v>18323</v>
      </c>
      <c r="C292" s="406" t="s">
        <v>3118</v>
      </c>
      <c r="F292" s="410">
        <v>7.0000000000000001E-3</v>
      </c>
      <c r="H292" s="409">
        <v>1.8E-3</v>
      </c>
      <c r="I292" s="409">
        <f t="shared" si="4"/>
        <v>5.1999999999999998E-3</v>
      </c>
      <c r="J292" s="407">
        <v>18323</v>
      </c>
    </row>
    <row r="293" spans="2:10">
      <c r="B293" s="407">
        <v>18354</v>
      </c>
      <c r="C293" s="406" t="s">
        <v>3118</v>
      </c>
      <c r="F293" s="410">
        <v>4.8599999999999997E-2</v>
      </c>
      <c r="H293" s="409">
        <v>1.6000000000000001E-3</v>
      </c>
      <c r="I293" s="409">
        <f t="shared" si="4"/>
        <v>4.7E-2</v>
      </c>
      <c r="J293" s="407">
        <v>18354</v>
      </c>
    </row>
    <row r="294" spans="2:10">
      <c r="B294" s="407">
        <v>18384</v>
      </c>
      <c r="C294" s="406" t="s">
        <v>3118</v>
      </c>
      <c r="F294" s="410">
        <v>5.0900000000000001E-2</v>
      </c>
      <c r="H294" s="409">
        <v>1.9E-3</v>
      </c>
      <c r="I294" s="409">
        <f t="shared" si="4"/>
        <v>4.9000000000000002E-2</v>
      </c>
      <c r="J294" s="407">
        <v>18384</v>
      </c>
    </row>
    <row r="295" spans="2:10">
      <c r="B295" s="407">
        <v>18415</v>
      </c>
      <c r="C295" s="406" t="s">
        <v>3118</v>
      </c>
      <c r="F295" s="410">
        <v>-5.4800000000000001E-2</v>
      </c>
      <c r="H295" s="409">
        <v>1.6999999999999999E-3</v>
      </c>
      <c r="I295" s="409">
        <f t="shared" si="4"/>
        <v>-5.6500000000000002E-2</v>
      </c>
      <c r="J295" s="407">
        <v>18415</v>
      </c>
    </row>
    <row r="296" spans="2:10">
      <c r="B296" s="407">
        <v>18445</v>
      </c>
      <c r="C296" s="406" t="s">
        <v>3118</v>
      </c>
      <c r="F296" s="410">
        <v>1.1900000000000001E-2</v>
      </c>
      <c r="H296" s="409">
        <v>1.8E-3</v>
      </c>
      <c r="I296" s="409">
        <f t="shared" si="4"/>
        <v>1.0100000000000001E-2</v>
      </c>
      <c r="J296" s="407">
        <v>18445</v>
      </c>
    </row>
    <row r="297" spans="2:10">
      <c r="B297" s="407">
        <v>18476</v>
      </c>
      <c r="C297" s="406" t="s">
        <v>3118</v>
      </c>
      <c r="F297" s="410">
        <v>4.4299999999999999E-2</v>
      </c>
      <c r="H297" s="409">
        <v>1.8E-3</v>
      </c>
      <c r="I297" s="409">
        <f t="shared" si="4"/>
        <v>4.2499999999999996E-2</v>
      </c>
      <c r="J297" s="407">
        <v>18476</v>
      </c>
    </row>
    <row r="298" spans="2:10">
      <c r="B298" s="407">
        <v>18507</v>
      </c>
      <c r="C298" s="406" t="s">
        <v>3118</v>
      </c>
      <c r="F298" s="410">
        <v>5.9200000000000003E-2</v>
      </c>
      <c r="H298" s="409">
        <v>1.6999999999999999E-3</v>
      </c>
      <c r="I298" s="409">
        <f t="shared" si="4"/>
        <v>5.7500000000000002E-2</v>
      </c>
      <c r="J298" s="407">
        <v>18507</v>
      </c>
    </row>
    <row r="299" spans="2:10">
      <c r="B299" s="407">
        <v>18537</v>
      </c>
      <c r="C299" s="406" t="s">
        <v>3118</v>
      </c>
      <c r="F299" s="410">
        <v>9.2999999999999992E-3</v>
      </c>
      <c r="H299" s="409">
        <v>1.9E-3</v>
      </c>
      <c r="I299" s="409">
        <f t="shared" si="4"/>
        <v>7.3999999999999995E-3</v>
      </c>
      <c r="J299" s="407">
        <v>18537</v>
      </c>
    </row>
    <row r="300" spans="2:10">
      <c r="B300" s="407">
        <v>18568</v>
      </c>
      <c r="C300" s="406" t="s">
        <v>3118</v>
      </c>
      <c r="F300" s="410">
        <v>1.6899999999999998E-2</v>
      </c>
      <c r="H300" s="409">
        <v>1.8E-3</v>
      </c>
      <c r="I300" s="409">
        <f t="shared" si="4"/>
        <v>1.5099999999999999E-2</v>
      </c>
      <c r="J300" s="407">
        <v>18568</v>
      </c>
    </row>
    <row r="301" spans="2:10">
      <c r="B301" s="407">
        <v>18598</v>
      </c>
      <c r="C301" s="406" t="s">
        <v>3118</v>
      </c>
      <c r="F301" s="410">
        <v>5.1299999999999998E-2</v>
      </c>
      <c r="H301" s="409">
        <v>1.8E-3</v>
      </c>
      <c r="I301" s="409">
        <f t="shared" si="4"/>
        <v>4.9499999999999995E-2</v>
      </c>
      <c r="J301" s="407">
        <v>18598</v>
      </c>
    </row>
    <row r="302" spans="2:10">
      <c r="B302" s="407">
        <v>18629</v>
      </c>
      <c r="C302" s="406" t="s">
        <v>3118</v>
      </c>
      <c r="F302" s="410">
        <v>6.3700000000000007E-2</v>
      </c>
      <c r="H302" s="409">
        <v>2E-3</v>
      </c>
      <c r="I302" s="409">
        <f t="shared" si="4"/>
        <v>6.1700000000000005E-2</v>
      </c>
      <c r="J302" s="407">
        <v>18629</v>
      </c>
    </row>
    <row r="303" spans="2:10">
      <c r="B303" s="407">
        <v>18660</v>
      </c>
      <c r="C303" s="406" t="s">
        <v>3118</v>
      </c>
      <c r="F303" s="410">
        <v>1.5699999999999999E-2</v>
      </c>
      <c r="H303" s="409">
        <v>1.6999999999999999E-3</v>
      </c>
      <c r="I303" s="409">
        <f t="shared" si="4"/>
        <v>1.3999999999999999E-2</v>
      </c>
      <c r="J303" s="407">
        <v>18660</v>
      </c>
    </row>
    <row r="304" spans="2:10">
      <c r="B304" s="407">
        <v>18688</v>
      </c>
      <c r="C304" s="406" t="s">
        <v>3118</v>
      </c>
      <c r="F304" s="410">
        <v>-1.5599999999999999E-2</v>
      </c>
      <c r="H304" s="409">
        <v>1.9E-3</v>
      </c>
      <c r="I304" s="409">
        <f t="shared" si="4"/>
        <v>-1.7499999999999998E-2</v>
      </c>
      <c r="J304" s="407">
        <v>18688</v>
      </c>
    </row>
    <row r="305" spans="2:10">
      <c r="B305" s="407">
        <v>18719</v>
      </c>
      <c r="C305" s="406" t="s">
        <v>3118</v>
      </c>
      <c r="F305" s="410">
        <v>5.0900000000000001E-2</v>
      </c>
      <c r="H305" s="409">
        <v>2E-3</v>
      </c>
      <c r="I305" s="409">
        <f t="shared" si="4"/>
        <v>4.8899999999999999E-2</v>
      </c>
      <c r="J305" s="407">
        <v>18719</v>
      </c>
    </row>
    <row r="306" spans="2:10">
      <c r="B306" s="407">
        <v>18749</v>
      </c>
      <c r="C306" s="406" t="s">
        <v>3118</v>
      </c>
      <c r="F306" s="410">
        <v>-2.9899999999999999E-2</v>
      </c>
      <c r="H306" s="409">
        <v>2.0999999999999999E-3</v>
      </c>
      <c r="I306" s="409">
        <f t="shared" si="4"/>
        <v>-3.2000000000000001E-2</v>
      </c>
      <c r="J306" s="407">
        <v>18749</v>
      </c>
    </row>
    <row r="307" spans="2:10">
      <c r="B307" s="407">
        <v>18780</v>
      </c>
      <c r="C307" s="406" t="s">
        <v>3118</v>
      </c>
      <c r="F307" s="410">
        <v>-2.2800000000000001E-2</v>
      </c>
      <c r="H307" s="409">
        <v>2E-3</v>
      </c>
      <c r="I307" s="409">
        <f t="shared" si="4"/>
        <v>-2.4800000000000003E-2</v>
      </c>
      <c r="J307" s="407">
        <v>18780</v>
      </c>
    </row>
    <row r="308" spans="2:10">
      <c r="B308" s="407">
        <v>18810</v>
      </c>
      <c r="C308" s="406" t="s">
        <v>3118</v>
      </c>
      <c r="F308" s="410">
        <v>7.1099999999999997E-2</v>
      </c>
      <c r="H308" s="409">
        <v>2.3E-3</v>
      </c>
      <c r="I308" s="409">
        <f t="shared" si="4"/>
        <v>6.88E-2</v>
      </c>
      <c r="J308" s="407">
        <v>18810</v>
      </c>
    </row>
    <row r="309" spans="2:10">
      <c r="B309" s="407">
        <v>18841</v>
      </c>
      <c r="C309" s="406" t="s">
        <v>3118</v>
      </c>
      <c r="F309" s="410">
        <v>4.7800000000000002E-2</v>
      </c>
      <c r="H309" s="409">
        <v>2.0999999999999999E-3</v>
      </c>
      <c r="I309" s="409">
        <f t="shared" si="4"/>
        <v>4.5700000000000005E-2</v>
      </c>
      <c r="J309" s="407">
        <v>18841</v>
      </c>
    </row>
    <row r="310" spans="2:10">
      <c r="B310" s="407">
        <v>18872</v>
      </c>
      <c r="C310" s="406" t="s">
        <v>3118</v>
      </c>
      <c r="F310" s="410">
        <v>1.2999999999999999E-3</v>
      </c>
      <c r="H310" s="409">
        <v>1.9E-3</v>
      </c>
      <c r="I310" s="409">
        <f t="shared" si="4"/>
        <v>-6.0000000000000006E-4</v>
      </c>
      <c r="J310" s="407">
        <v>18872</v>
      </c>
    </row>
    <row r="311" spans="2:10">
      <c r="B311" s="407">
        <v>18902</v>
      </c>
      <c r="C311" s="406" t="s">
        <v>3118</v>
      </c>
      <c r="F311" s="410">
        <v>-1.03E-2</v>
      </c>
      <c r="H311" s="409">
        <v>2.3E-3</v>
      </c>
      <c r="I311" s="409">
        <f t="shared" si="4"/>
        <v>-1.26E-2</v>
      </c>
      <c r="J311" s="407">
        <v>18902</v>
      </c>
    </row>
    <row r="312" spans="2:10">
      <c r="B312" s="407">
        <v>18933</v>
      </c>
      <c r="C312" s="406" t="s">
        <v>3118</v>
      </c>
      <c r="F312" s="410">
        <v>9.5999999999999992E-3</v>
      </c>
      <c r="H312" s="409">
        <v>2.0999999999999999E-3</v>
      </c>
      <c r="I312" s="409">
        <f t="shared" si="4"/>
        <v>7.4999999999999997E-3</v>
      </c>
      <c r="J312" s="407">
        <v>18933</v>
      </c>
    </row>
    <row r="313" spans="2:10">
      <c r="B313" s="407">
        <v>18963</v>
      </c>
      <c r="C313" s="406" t="s">
        <v>3118</v>
      </c>
      <c r="F313" s="410">
        <v>4.24E-2</v>
      </c>
      <c r="H313" s="409">
        <v>2.2000000000000001E-3</v>
      </c>
      <c r="I313" s="409">
        <f t="shared" si="4"/>
        <v>4.02E-2</v>
      </c>
      <c r="J313" s="407">
        <v>18963</v>
      </c>
    </row>
    <row r="314" spans="2:10">
      <c r="B314" s="407">
        <v>18994</v>
      </c>
      <c r="C314" s="406" t="s">
        <v>3118</v>
      </c>
      <c r="F314" s="410">
        <v>1.8100000000000002E-2</v>
      </c>
      <c r="H314" s="409">
        <v>2.3E-3</v>
      </c>
      <c r="I314" s="409">
        <f t="shared" si="4"/>
        <v>1.5800000000000002E-2</v>
      </c>
      <c r="J314" s="407">
        <v>18994</v>
      </c>
    </row>
    <row r="315" spans="2:10">
      <c r="B315" s="407">
        <v>19025</v>
      </c>
      <c r="C315" s="406" t="s">
        <v>3118</v>
      </c>
      <c r="F315" s="410">
        <v>-2.8199999999999999E-2</v>
      </c>
      <c r="H315" s="409">
        <v>2.0999999999999999E-3</v>
      </c>
      <c r="I315" s="409">
        <f t="shared" si="4"/>
        <v>-3.0300000000000001E-2</v>
      </c>
      <c r="J315" s="407">
        <v>19025</v>
      </c>
    </row>
    <row r="316" spans="2:10">
      <c r="B316" s="407">
        <v>19054</v>
      </c>
      <c r="C316" s="406" t="s">
        <v>3118</v>
      </c>
      <c r="F316" s="410">
        <v>5.0299999999999997E-2</v>
      </c>
      <c r="H316" s="409">
        <v>2.3E-3</v>
      </c>
      <c r="I316" s="409">
        <f t="shared" si="4"/>
        <v>4.8000000000000001E-2</v>
      </c>
      <c r="J316" s="407">
        <v>19054</v>
      </c>
    </row>
    <row r="317" spans="2:10">
      <c r="B317" s="407">
        <v>19085</v>
      </c>
      <c r="C317" s="406" t="s">
        <v>3118</v>
      </c>
      <c r="F317" s="410">
        <v>-4.02E-2</v>
      </c>
      <c r="H317" s="409">
        <v>2.2000000000000001E-3</v>
      </c>
      <c r="I317" s="409">
        <f t="shared" si="4"/>
        <v>-4.24E-2</v>
      </c>
      <c r="J317" s="407">
        <v>19085</v>
      </c>
    </row>
    <row r="318" spans="2:10">
      <c r="B318" s="407">
        <v>19115</v>
      </c>
      <c r="C318" s="406" t="s">
        <v>3118</v>
      </c>
      <c r="F318" s="410">
        <v>3.4299999999999997E-2</v>
      </c>
      <c r="H318" s="409">
        <v>2E-3</v>
      </c>
      <c r="I318" s="409">
        <f t="shared" si="4"/>
        <v>3.2299999999999995E-2</v>
      </c>
      <c r="J318" s="407">
        <v>19115</v>
      </c>
    </row>
    <row r="319" spans="2:10">
      <c r="B319" s="407">
        <v>19146</v>
      </c>
      <c r="C319" s="406" t="s">
        <v>3118</v>
      </c>
      <c r="F319" s="410">
        <v>4.9000000000000002E-2</v>
      </c>
      <c r="H319" s="409">
        <v>2.2000000000000001E-3</v>
      </c>
      <c r="I319" s="409">
        <f t="shared" si="4"/>
        <v>4.6800000000000001E-2</v>
      </c>
      <c r="J319" s="407">
        <v>19146</v>
      </c>
    </row>
    <row r="320" spans="2:10">
      <c r="B320" s="407">
        <v>19176</v>
      </c>
      <c r="C320" s="406" t="s">
        <v>3118</v>
      </c>
      <c r="F320" s="410">
        <v>1.9599999999999999E-2</v>
      </c>
      <c r="H320" s="409">
        <v>2.2000000000000001E-3</v>
      </c>
      <c r="I320" s="409">
        <f t="shared" si="4"/>
        <v>1.7399999999999999E-2</v>
      </c>
      <c r="J320" s="407">
        <v>19176</v>
      </c>
    </row>
    <row r="321" spans="2:10">
      <c r="B321" s="407">
        <v>19207</v>
      </c>
      <c r="C321" s="406" t="s">
        <v>3118</v>
      </c>
      <c r="F321" s="410">
        <v>-7.1000000000000004E-3</v>
      </c>
      <c r="H321" s="409">
        <v>2.0999999999999999E-3</v>
      </c>
      <c r="I321" s="409">
        <f t="shared" si="4"/>
        <v>-9.1999999999999998E-3</v>
      </c>
      <c r="J321" s="407">
        <v>19207</v>
      </c>
    </row>
    <row r="322" spans="2:10">
      <c r="B322" s="407">
        <v>19238</v>
      </c>
      <c r="C322" s="406" t="s">
        <v>3118</v>
      </c>
      <c r="F322" s="410">
        <v>-1.7600000000000001E-2</v>
      </c>
      <c r="H322" s="409">
        <v>2.3E-3</v>
      </c>
      <c r="I322" s="409">
        <f t="shared" si="4"/>
        <v>-1.9900000000000001E-2</v>
      </c>
      <c r="J322" s="407">
        <v>19238</v>
      </c>
    </row>
    <row r="323" spans="2:10">
      <c r="B323" s="407">
        <v>19268</v>
      </c>
      <c r="C323" s="406" t="s">
        <v>3118</v>
      </c>
      <c r="F323" s="410">
        <v>2E-3</v>
      </c>
      <c r="H323" s="409">
        <v>2.3E-3</v>
      </c>
      <c r="I323" s="409">
        <f t="shared" si="4"/>
        <v>-2.9999999999999992E-4</v>
      </c>
      <c r="J323" s="407">
        <v>19268</v>
      </c>
    </row>
    <row r="324" spans="2:10">
      <c r="B324" s="407">
        <v>19299</v>
      </c>
      <c r="C324" s="406" t="s">
        <v>3118</v>
      </c>
      <c r="F324" s="410">
        <v>5.7099999999999998E-2</v>
      </c>
      <c r="H324" s="409">
        <v>2.0999999999999999E-3</v>
      </c>
      <c r="I324" s="409">
        <f t="shared" ref="I324:I387" si="5">F324-H324</f>
        <v>5.5E-2</v>
      </c>
      <c r="J324" s="407">
        <v>19299</v>
      </c>
    </row>
    <row r="325" spans="2:10">
      <c r="B325" s="407">
        <v>19329</v>
      </c>
      <c r="C325" s="406" t="s">
        <v>3118</v>
      </c>
      <c r="F325" s="410">
        <v>3.8199999999999998E-2</v>
      </c>
      <c r="H325" s="409">
        <v>2.3999999999999998E-3</v>
      </c>
      <c r="I325" s="409">
        <f t="shared" si="5"/>
        <v>3.5799999999999998E-2</v>
      </c>
      <c r="J325" s="407">
        <v>19329</v>
      </c>
    </row>
    <row r="326" spans="2:10">
      <c r="B326" s="407">
        <v>19360</v>
      </c>
      <c r="C326" s="406" t="s">
        <v>3118</v>
      </c>
      <c r="F326" s="410">
        <v>-4.8999999999999998E-3</v>
      </c>
      <c r="H326" s="409">
        <v>2.3E-3</v>
      </c>
      <c r="I326" s="409">
        <f t="shared" si="5"/>
        <v>-7.1999999999999998E-3</v>
      </c>
      <c r="J326" s="407">
        <v>19360</v>
      </c>
    </row>
    <row r="327" spans="2:10">
      <c r="B327" s="407">
        <v>19391</v>
      </c>
      <c r="C327" s="406" t="s">
        <v>3118</v>
      </c>
      <c r="F327" s="410">
        <v>-1.06E-2</v>
      </c>
      <c r="H327" s="409">
        <v>2.0999999999999999E-3</v>
      </c>
      <c r="I327" s="409">
        <f t="shared" si="5"/>
        <v>-1.2699999999999999E-2</v>
      </c>
      <c r="J327" s="407">
        <v>19391</v>
      </c>
    </row>
    <row r="328" spans="2:10">
      <c r="B328" s="407">
        <v>19419</v>
      </c>
      <c r="C328" s="406" t="s">
        <v>3118</v>
      </c>
      <c r="F328" s="410">
        <v>-2.12E-2</v>
      </c>
      <c r="H328" s="409">
        <v>2.5000000000000001E-3</v>
      </c>
      <c r="I328" s="409">
        <f t="shared" si="5"/>
        <v>-2.3699999999999999E-2</v>
      </c>
      <c r="J328" s="407">
        <v>19419</v>
      </c>
    </row>
    <row r="329" spans="2:10">
      <c r="B329" s="407">
        <v>19450</v>
      </c>
      <c r="C329" s="406" t="s">
        <v>3118</v>
      </c>
      <c r="F329" s="410">
        <v>-2.3699999999999999E-2</v>
      </c>
      <c r="H329" s="409">
        <v>2.3999999999999998E-3</v>
      </c>
      <c r="I329" s="409">
        <f t="shared" si="5"/>
        <v>-2.6099999999999998E-2</v>
      </c>
      <c r="J329" s="407">
        <v>19450</v>
      </c>
    </row>
    <row r="330" spans="2:10">
      <c r="B330" s="407">
        <v>19480</v>
      </c>
      <c r="C330" s="406" t="s">
        <v>3118</v>
      </c>
      <c r="F330" s="410">
        <v>7.7000000000000002E-3</v>
      </c>
      <c r="H330" s="409">
        <v>2.3999999999999998E-3</v>
      </c>
      <c r="I330" s="409">
        <f t="shared" si="5"/>
        <v>5.3000000000000009E-3</v>
      </c>
      <c r="J330" s="407">
        <v>19480</v>
      </c>
    </row>
    <row r="331" spans="2:10">
      <c r="B331" s="407">
        <v>19511</v>
      </c>
      <c r="C331" s="406" t="s">
        <v>3118</v>
      </c>
      <c r="F331" s="410">
        <v>-1.34E-2</v>
      </c>
      <c r="H331" s="409">
        <v>2.7000000000000001E-3</v>
      </c>
      <c r="I331" s="409">
        <f t="shared" si="5"/>
        <v>-1.61E-2</v>
      </c>
      <c r="J331" s="407">
        <v>19511</v>
      </c>
    </row>
    <row r="332" spans="2:10">
      <c r="B332" s="407">
        <v>19541</v>
      </c>
      <c r="C332" s="406" t="s">
        <v>3118</v>
      </c>
      <c r="F332" s="410">
        <v>2.7300000000000001E-2</v>
      </c>
      <c r="H332" s="409">
        <v>2.5000000000000001E-3</v>
      </c>
      <c r="I332" s="409">
        <f t="shared" si="5"/>
        <v>2.4800000000000003E-2</v>
      </c>
      <c r="J332" s="407">
        <v>19541</v>
      </c>
    </row>
    <row r="333" spans="2:10">
      <c r="B333" s="407">
        <v>19572</v>
      </c>
      <c r="C333" s="406" t="s">
        <v>3118</v>
      </c>
      <c r="F333" s="410">
        <v>-5.0099999999999999E-2</v>
      </c>
      <c r="H333" s="409">
        <v>2.5000000000000001E-3</v>
      </c>
      <c r="I333" s="409">
        <f t="shared" si="5"/>
        <v>-5.2600000000000001E-2</v>
      </c>
      <c r="J333" s="407">
        <v>19572</v>
      </c>
    </row>
    <row r="334" spans="2:10">
      <c r="B334" s="407">
        <v>19603</v>
      </c>
      <c r="C334" s="406" t="s">
        <v>3118</v>
      </c>
      <c r="F334" s="410">
        <v>3.3999999999999998E-3</v>
      </c>
      <c r="H334" s="409">
        <v>2.5000000000000001E-3</v>
      </c>
      <c r="I334" s="409">
        <f t="shared" si="5"/>
        <v>8.9999999999999976E-4</v>
      </c>
      <c r="J334" s="407">
        <v>19603</v>
      </c>
    </row>
    <row r="335" spans="2:10">
      <c r="B335" s="407">
        <v>19633</v>
      </c>
      <c r="C335" s="406" t="s">
        <v>3118</v>
      </c>
      <c r="F335" s="410">
        <v>5.3999999999999999E-2</v>
      </c>
      <c r="H335" s="409">
        <v>2.3E-3</v>
      </c>
      <c r="I335" s="409">
        <f t="shared" si="5"/>
        <v>5.1699999999999996E-2</v>
      </c>
      <c r="J335" s="407">
        <v>19633</v>
      </c>
    </row>
    <row r="336" spans="2:10">
      <c r="B336" s="407">
        <v>19664</v>
      </c>
      <c r="C336" s="406" t="s">
        <v>3118</v>
      </c>
      <c r="F336" s="410">
        <v>2.0400000000000001E-2</v>
      </c>
      <c r="H336" s="409">
        <v>2.3999999999999998E-3</v>
      </c>
      <c r="I336" s="409">
        <f t="shared" si="5"/>
        <v>1.8000000000000002E-2</v>
      </c>
      <c r="J336" s="407">
        <v>19664</v>
      </c>
    </row>
    <row r="337" spans="2:10">
      <c r="B337" s="407">
        <v>19694</v>
      </c>
      <c r="C337" s="406" t="s">
        <v>3118</v>
      </c>
      <c r="F337" s="410">
        <v>5.1999999999999998E-3</v>
      </c>
      <c r="H337" s="409">
        <v>2.3999999999999998E-3</v>
      </c>
      <c r="I337" s="409">
        <f t="shared" si="5"/>
        <v>2.8E-3</v>
      </c>
      <c r="J337" s="407">
        <v>19694</v>
      </c>
    </row>
    <row r="338" spans="2:10">
      <c r="B338" s="407">
        <v>19725</v>
      </c>
      <c r="C338" s="406" t="s">
        <v>3118</v>
      </c>
      <c r="F338" s="410">
        <v>5.3600000000000002E-2</v>
      </c>
      <c r="H338" s="409">
        <v>2.3E-3</v>
      </c>
      <c r="I338" s="409">
        <f t="shared" si="5"/>
        <v>5.1299999999999998E-2</v>
      </c>
      <c r="J338" s="407">
        <v>19725</v>
      </c>
    </row>
    <row r="339" spans="2:10">
      <c r="B339" s="407">
        <v>19756</v>
      </c>
      <c r="C339" s="406" t="s">
        <v>3118</v>
      </c>
      <c r="F339" s="410">
        <v>1.11E-2</v>
      </c>
      <c r="H339" s="409">
        <v>2.2000000000000001E-3</v>
      </c>
      <c r="I339" s="409">
        <f t="shared" si="5"/>
        <v>8.8999999999999999E-3</v>
      </c>
      <c r="J339" s="407">
        <v>19756</v>
      </c>
    </row>
    <row r="340" spans="2:10">
      <c r="B340" s="407">
        <v>19784</v>
      </c>
      <c r="C340" s="406" t="s">
        <v>3118</v>
      </c>
      <c r="F340" s="410">
        <v>3.2500000000000001E-2</v>
      </c>
      <c r="H340" s="409">
        <v>2.5000000000000001E-3</v>
      </c>
      <c r="I340" s="409">
        <f t="shared" si="5"/>
        <v>3.0000000000000002E-2</v>
      </c>
      <c r="J340" s="407">
        <v>19784</v>
      </c>
    </row>
    <row r="341" spans="2:10">
      <c r="B341" s="407">
        <v>19815</v>
      </c>
      <c r="C341" s="406" t="s">
        <v>3118</v>
      </c>
      <c r="F341" s="410">
        <v>5.16E-2</v>
      </c>
      <c r="H341" s="409">
        <v>2.2000000000000001E-3</v>
      </c>
      <c r="I341" s="409">
        <f t="shared" si="5"/>
        <v>4.9399999999999999E-2</v>
      </c>
      <c r="J341" s="407">
        <v>19815</v>
      </c>
    </row>
    <row r="342" spans="2:10">
      <c r="B342" s="407">
        <v>19845</v>
      </c>
      <c r="C342" s="406" t="s">
        <v>3118</v>
      </c>
      <c r="F342" s="410">
        <v>4.1799999999999997E-2</v>
      </c>
      <c r="H342" s="409">
        <v>2E-3</v>
      </c>
      <c r="I342" s="409">
        <f t="shared" si="5"/>
        <v>3.9799999999999995E-2</v>
      </c>
      <c r="J342" s="407">
        <v>19845</v>
      </c>
    </row>
    <row r="343" spans="2:10">
      <c r="B343" s="407">
        <v>19876</v>
      </c>
      <c r="C343" s="406" t="s">
        <v>3118</v>
      </c>
      <c r="F343" s="410">
        <v>3.0999999999999999E-3</v>
      </c>
      <c r="H343" s="409">
        <v>2.5000000000000001E-3</v>
      </c>
      <c r="I343" s="409">
        <f t="shared" si="5"/>
        <v>5.9999999999999984E-4</v>
      </c>
      <c r="J343" s="407">
        <v>19876</v>
      </c>
    </row>
    <row r="344" spans="2:10">
      <c r="B344" s="407">
        <v>19906</v>
      </c>
      <c r="C344" s="406" t="s">
        <v>3118</v>
      </c>
      <c r="F344" s="410">
        <v>5.8900000000000001E-2</v>
      </c>
      <c r="H344" s="409">
        <v>2.2000000000000001E-3</v>
      </c>
      <c r="I344" s="409">
        <f t="shared" si="5"/>
        <v>5.67E-2</v>
      </c>
      <c r="J344" s="407">
        <v>19906</v>
      </c>
    </row>
    <row r="345" spans="2:10">
      <c r="B345" s="407">
        <v>19937</v>
      </c>
      <c r="C345" s="406" t="s">
        <v>3118</v>
      </c>
      <c r="F345" s="410">
        <v>-2.75E-2</v>
      </c>
      <c r="H345" s="409">
        <v>2.3E-3</v>
      </c>
      <c r="I345" s="409">
        <f t="shared" si="5"/>
        <v>-2.98E-2</v>
      </c>
      <c r="J345" s="407">
        <v>19937</v>
      </c>
    </row>
    <row r="346" spans="2:10">
      <c r="B346" s="407">
        <v>19968</v>
      </c>
      <c r="C346" s="406" t="s">
        <v>3118</v>
      </c>
      <c r="F346" s="410">
        <v>8.5099999999999995E-2</v>
      </c>
      <c r="H346" s="409">
        <v>2.2000000000000001E-3</v>
      </c>
      <c r="I346" s="409">
        <f t="shared" si="5"/>
        <v>8.2900000000000001E-2</v>
      </c>
      <c r="J346" s="407">
        <v>19968</v>
      </c>
    </row>
    <row r="347" spans="2:10">
      <c r="B347" s="407">
        <v>19998</v>
      </c>
      <c r="C347" s="406" t="s">
        <v>3118</v>
      </c>
      <c r="F347" s="410">
        <v>-1.67E-2</v>
      </c>
      <c r="H347" s="409">
        <v>2.0999999999999999E-3</v>
      </c>
      <c r="I347" s="409">
        <f t="shared" si="5"/>
        <v>-1.8800000000000001E-2</v>
      </c>
      <c r="J347" s="407">
        <v>19998</v>
      </c>
    </row>
    <row r="348" spans="2:10">
      <c r="B348" s="407">
        <v>20029</v>
      </c>
      <c r="C348" s="406" t="s">
        <v>3118</v>
      </c>
      <c r="F348" s="410">
        <v>9.0899999999999995E-2</v>
      </c>
      <c r="H348" s="409">
        <v>2.3E-3</v>
      </c>
      <c r="I348" s="409">
        <f t="shared" si="5"/>
        <v>8.8599999999999998E-2</v>
      </c>
      <c r="J348" s="407">
        <v>20029</v>
      </c>
    </row>
    <row r="349" spans="2:10">
      <c r="B349" s="407">
        <v>20059</v>
      </c>
      <c r="C349" s="406" t="s">
        <v>3118</v>
      </c>
      <c r="F349" s="410">
        <v>5.3400000000000003E-2</v>
      </c>
      <c r="H349" s="409">
        <v>2.3E-3</v>
      </c>
      <c r="I349" s="409">
        <f t="shared" si="5"/>
        <v>5.1100000000000007E-2</v>
      </c>
      <c r="J349" s="407">
        <v>20059</v>
      </c>
    </row>
    <row r="350" spans="2:10">
      <c r="B350" s="407">
        <v>20090</v>
      </c>
      <c r="C350" s="406" t="s">
        <v>3118</v>
      </c>
      <c r="F350" s="410">
        <v>1.9699999999999999E-2</v>
      </c>
      <c r="H350" s="409">
        <v>2.2000000000000001E-3</v>
      </c>
      <c r="I350" s="409">
        <f t="shared" si="5"/>
        <v>1.7499999999999998E-2</v>
      </c>
      <c r="J350" s="407">
        <v>20090</v>
      </c>
    </row>
    <row r="351" spans="2:10">
      <c r="B351" s="407">
        <v>20121</v>
      </c>
      <c r="C351" s="406" t="s">
        <v>3118</v>
      </c>
      <c r="F351" s="410">
        <v>9.7999999999999997E-3</v>
      </c>
      <c r="H351" s="409">
        <v>2.2000000000000001E-3</v>
      </c>
      <c r="I351" s="409">
        <f t="shared" si="5"/>
        <v>7.5999999999999991E-3</v>
      </c>
      <c r="J351" s="407">
        <v>20121</v>
      </c>
    </row>
    <row r="352" spans="2:10">
      <c r="B352" s="407">
        <v>20149</v>
      </c>
      <c r="C352" s="406" t="s">
        <v>3118</v>
      </c>
      <c r="F352" s="410">
        <v>-3.0000000000000001E-3</v>
      </c>
      <c r="H352" s="409">
        <v>2.3999999999999998E-3</v>
      </c>
      <c r="I352" s="409">
        <f t="shared" si="5"/>
        <v>-5.4000000000000003E-3</v>
      </c>
      <c r="J352" s="407">
        <v>20149</v>
      </c>
    </row>
    <row r="353" spans="2:10">
      <c r="B353" s="407">
        <v>20180</v>
      </c>
      <c r="C353" s="406" t="s">
        <v>3118</v>
      </c>
      <c r="F353" s="410">
        <v>3.9600000000000003E-2</v>
      </c>
      <c r="H353" s="409">
        <v>2.2000000000000001E-3</v>
      </c>
      <c r="I353" s="409">
        <f t="shared" si="5"/>
        <v>3.7400000000000003E-2</v>
      </c>
      <c r="J353" s="407">
        <v>20180</v>
      </c>
    </row>
    <row r="354" spans="2:10">
      <c r="B354" s="407">
        <v>20210</v>
      </c>
      <c r="C354" s="406" t="s">
        <v>3118</v>
      </c>
      <c r="F354" s="410">
        <v>5.4999999999999997E-3</v>
      </c>
      <c r="H354" s="409">
        <v>2.5000000000000001E-3</v>
      </c>
      <c r="I354" s="409">
        <f t="shared" si="5"/>
        <v>2.9999999999999996E-3</v>
      </c>
      <c r="J354" s="407">
        <v>20210</v>
      </c>
    </row>
    <row r="355" spans="2:10">
      <c r="B355" s="407">
        <v>20241</v>
      </c>
      <c r="C355" s="406" t="s">
        <v>3118</v>
      </c>
      <c r="F355" s="410">
        <v>8.4099999999999994E-2</v>
      </c>
      <c r="H355" s="409">
        <v>2.3E-3</v>
      </c>
      <c r="I355" s="409">
        <f t="shared" si="5"/>
        <v>8.1799999999999998E-2</v>
      </c>
      <c r="J355" s="407">
        <v>20241</v>
      </c>
    </row>
    <row r="356" spans="2:10">
      <c r="B356" s="407">
        <v>20271</v>
      </c>
      <c r="C356" s="406" t="s">
        <v>3118</v>
      </c>
      <c r="F356" s="410">
        <v>6.2199999999999998E-2</v>
      </c>
      <c r="H356" s="409">
        <v>2.3E-3</v>
      </c>
      <c r="I356" s="409">
        <f t="shared" si="5"/>
        <v>5.9899999999999995E-2</v>
      </c>
      <c r="J356" s="407">
        <v>20271</v>
      </c>
    </row>
    <row r="357" spans="2:10">
      <c r="B357" s="407">
        <v>20302</v>
      </c>
      <c r="C357" s="406" t="s">
        <v>3118</v>
      </c>
      <c r="F357" s="410">
        <v>-2.5000000000000001E-3</v>
      </c>
      <c r="H357" s="409">
        <v>2.7000000000000001E-3</v>
      </c>
      <c r="I357" s="409">
        <f t="shared" si="5"/>
        <v>-5.1999999999999998E-3</v>
      </c>
      <c r="J357" s="407">
        <v>20302</v>
      </c>
    </row>
    <row r="358" spans="2:10">
      <c r="B358" s="407">
        <v>20333</v>
      </c>
      <c r="C358" s="406" t="s">
        <v>3118</v>
      </c>
      <c r="F358" s="410">
        <v>1.2999999999999999E-2</v>
      </c>
      <c r="H358" s="409">
        <v>2.3999999999999998E-3</v>
      </c>
      <c r="I358" s="409">
        <f t="shared" si="5"/>
        <v>1.06E-2</v>
      </c>
      <c r="J358" s="407">
        <v>20333</v>
      </c>
    </row>
    <row r="359" spans="2:10">
      <c r="B359" s="407">
        <v>20363</v>
      </c>
      <c r="C359" s="406" t="s">
        <v>3118</v>
      </c>
      <c r="F359" s="410">
        <v>-2.8400000000000002E-2</v>
      </c>
      <c r="H359" s="409">
        <v>2.5000000000000001E-3</v>
      </c>
      <c r="I359" s="409">
        <f t="shared" si="5"/>
        <v>-3.09E-2</v>
      </c>
      <c r="J359" s="407">
        <v>20363</v>
      </c>
    </row>
    <row r="360" spans="2:10">
      <c r="B360" s="407">
        <v>20394</v>
      </c>
      <c r="C360" s="406" t="s">
        <v>3118</v>
      </c>
      <c r="F360" s="410">
        <v>8.2699999999999996E-2</v>
      </c>
      <c r="H360" s="409">
        <v>2.3999999999999998E-3</v>
      </c>
      <c r="I360" s="409">
        <f t="shared" si="5"/>
        <v>8.0299999999999996E-2</v>
      </c>
      <c r="J360" s="407">
        <v>20394</v>
      </c>
    </row>
    <row r="361" spans="2:10">
      <c r="B361" s="407">
        <v>20424</v>
      </c>
      <c r="C361" s="406" t="s">
        <v>3118</v>
      </c>
      <c r="F361" s="410">
        <v>1.5E-3</v>
      </c>
      <c r="H361" s="409">
        <v>2.3999999999999998E-3</v>
      </c>
      <c r="I361" s="409">
        <f t="shared" si="5"/>
        <v>-8.9999999999999976E-4</v>
      </c>
      <c r="J361" s="407">
        <v>20424</v>
      </c>
    </row>
    <row r="362" spans="2:10">
      <c r="B362" s="407">
        <v>20455</v>
      </c>
      <c r="C362" s="406" t="s">
        <v>3118</v>
      </c>
      <c r="F362" s="410">
        <v>-3.4700000000000002E-2</v>
      </c>
      <c r="H362" s="409">
        <v>2.5000000000000001E-3</v>
      </c>
      <c r="I362" s="409">
        <f t="shared" si="5"/>
        <v>-3.7200000000000004E-2</v>
      </c>
      <c r="J362" s="407">
        <v>20455</v>
      </c>
    </row>
    <row r="363" spans="2:10">
      <c r="B363" s="407">
        <v>20486</v>
      </c>
      <c r="C363" s="406" t="s">
        <v>3118</v>
      </c>
      <c r="F363" s="410">
        <v>4.1300000000000003E-2</v>
      </c>
      <c r="H363" s="409">
        <v>2.3E-3</v>
      </c>
      <c r="I363" s="409">
        <f t="shared" si="5"/>
        <v>3.9000000000000007E-2</v>
      </c>
      <c r="J363" s="407">
        <v>20486</v>
      </c>
    </row>
    <row r="364" spans="2:10">
      <c r="B364" s="407">
        <v>20515</v>
      </c>
      <c r="C364" s="406" t="s">
        <v>3118</v>
      </c>
      <c r="F364" s="410">
        <v>7.0999999999999994E-2</v>
      </c>
      <c r="H364" s="409">
        <v>2.3E-3</v>
      </c>
      <c r="I364" s="409">
        <f t="shared" si="5"/>
        <v>6.8699999999999997E-2</v>
      </c>
      <c r="J364" s="407">
        <v>20515</v>
      </c>
    </row>
    <row r="365" spans="2:10">
      <c r="B365" s="407">
        <v>20546</v>
      </c>
      <c r="C365" s="406" t="s">
        <v>3118</v>
      </c>
      <c r="F365" s="410">
        <v>-4.0000000000000002E-4</v>
      </c>
      <c r="H365" s="409">
        <v>2.5999999999999999E-3</v>
      </c>
      <c r="I365" s="409">
        <f t="shared" si="5"/>
        <v>-3.0000000000000001E-3</v>
      </c>
      <c r="J365" s="407">
        <v>20546</v>
      </c>
    </row>
    <row r="366" spans="2:10">
      <c r="B366" s="407">
        <v>20576</v>
      </c>
      <c r="C366" s="406" t="s">
        <v>3118</v>
      </c>
      <c r="F366" s="410">
        <v>-5.9299999999999999E-2</v>
      </c>
      <c r="H366" s="409">
        <v>2.5999999999999999E-3</v>
      </c>
      <c r="I366" s="409">
        <f t="shared" si="5"/>
        <v>-6.1899999999999997E-2</v>
      </c>
      <c r="J366" s="407">
        <v>20576</v>
      </c>
    </row>
    <row r="367" spans="2:10">
      <c r="B367" s="407">
        <v>20607</v>
      </c>
      <c r="C367" s="406" t="s">
        <v>3118</v>
      </c>
      <c r="F367" s="410">
        <v>4.0899999999999999E-2</v>
      </c>
      <c r="H367" s="409">
        <v>2.3E-3</v>
      </c>
      <c r="I367" s="409">
        <f t="shared" si="5"/>
        <v>3.8599999999999995E-2</v>
      </c>
      <c r="J367" s="407">
        <v>20607</v>
      </c>
    </row>
    <row r="368" spans="2:10">
      <c r="B368" s="407">
        <v>20637</v>
      </c>
      <c r="C368" s="406" t="s">
        <v>3118</v>
      </c>
      <c r="F368" s="410">
        <v>5.2999999999999999E-2</v>
      </c>
      <c r="H368" s="409">
        <v>2.5999999999999999E-3</v>
      </c>
      <c r="I368" s="409">
        <f t="shared" si="5"/>
        <v>5.04E-2</v>
      </c>
      <c r="J368" s="407">
        <v>20637</v>
      </c>
    </row>
    <row r="369" spans="2:10">
      <c r="B369" s="407">
        <v>20668</v>
      </c>
      <c r="C369" s="406" t="s">
        <v>3118</v>
      </c>
      <c r="F369" s="410">
        <v>-3.2800000000000003E-2</v>
      </c>
      <c r="H369" s="409">
        <v>2.5999999999999999E-3</v>
      </c>
      <c r="I369" s="409">
        <f t="shared" si="5"/>
        <v>-3.5400000000000001E-2</v>
      </c>
      <c r="J369" s="407">
        <v>20668</v>
      </c>
    </row>
    <row r="370" spans="2:10">
      <c r="B370" s="407">
        <v>20699</v>
      </c>
      <c r="C370" s="406" t="s">
        <v>3118</v>
      </c>
      <c r="F370" s="410">
        <v>-4.3999999999999997E-2</v>
      </c>
      <c r="H370" s="409">
        <v>2.5000000000000001E-3</v>
      </c>
      <c r="I370" s="409">
        <f t="shared" si="5"/>
        <v>-4.65E-2</v>
      </c>
      <c r="J370" s="407">
        <v>20699</v>
      </c>
    </row>
    <row r="371" spans="2:10">
      <c r="B371" s="407">
        <v>20729</v>
      </c>
      <c r="C371" s="406" t="s">
        <v>3118</v>
      </c>
      <c r="F371" s="410">
        <v>6.6E-3</v>
      </c>
      <c r="H371" s="409">
        <v>2.8999999999999998E-3</v>
      </c>
      <c r="I371" s="409">
        <f t="shared" si="5"/>
        <v>3.7000000000000002E-3</v>
      </c>
      <c r="J371" s="407">
        <v>20729</v>
      </c>
    </row>
    <row r="372" spans="2:10">
      <c r="B372" s="407">
        <v>20760</v>
      </c>
      <c r="C372" s="406" t="s">
        <v>3118</v>
      </c>
      <c r="F372" s="410">
        <v>-5.0000000000000001E-3</v>
      </c>
      <c r="H372" s="409">
        <v>2.7000000000000001E-3</v>
      </c>
      <c r="I372" s="409">
        <f t="shared" si="5"/>
        <v>-7.7000000000000002E-3</v>
      </c>
      <c r="J372" s="407">
        <v>20760</v>
      </c>
    </row>
    <row r="373" spans="2:10">
      <c r="B373" s="407">
        <v>20790</v>
      </c>
      <c r="C373" s="406" t="s">
        <v>3118</v>
      </c>
      <c r="F373" s="410">
        <v>3.6999999999999998E-2</v>
      </c>
      <c r="H373" s="409">
        <v>2.8E-3</v>
      </c>
      <c r="I373" s="409">
        <f t="shared" si="5"/>
        <v>3.4200000000000001E-2</v>
      </c>
      <c r="J373" s="407">
        <v>20790</v>
      </c>
    </row>
    <row r="374" spans="2:10">
      <c r="B374" s="407">
        <v>20821</v>
      </c>
      <c r="C374" s="406" t="s">
        <v>3118</v>
      </c>
      <c r="F374" s="410">
        <v>-4.0099999999999997E-2</v>
      </c>
      <c r="H374" s="409">
        <v>2.8999999999999998E-3</v>
      </c>
      <c r="I374" s="409">
        <f t="shared" si="5"/>
        <v>-4.2999999999999997E-2</v>
      </c>
      <c r="J374" s="407">
        <v>20821</v>
      </c>
    </row>
    <row r="375" spans="2:10">
      <c r="B375" s="407">
        <v>20852</v>
      </c>
      <c r="C375" s="406" t="s">
        <v>3118</v>
      </c>
      <c r="F375" s="410">
        <v>-2.64E-2</v>
      </c>
      <c r="H375" s="409">
        <v>2.5000000000000001E-3</v>
      </c>
      <c r="I375" s="409">
        <f t="shared" si="5"/>
        <v>-2.8899999999999999E-2</v>
      </c>
      <c r="J375" s="407">
        <v>20852</v>
      </c>
    </row>
    <row r="376" spans="2:10">
      <c r="B376" s="407">
        <v>20880</v>
      </c>
      <c r="C376" s="406" t="s">
        <v>3118</v>
      </c>
      <c r="F376" s="410">
        <v>2.1499999999999998E-2</v>
      </c>
      <c r="H376" s="409">
        <v>2.5999999999999999E-3</v>
      </c>
      <c r="I376" s="409">
        <f t="shared" si="5"/>
        <v>1.89E-2</v>
      </c>
      <c r="J376" s="407">
        <v>20880</v>
      </c>
    </row>
    <row r="377" spans="2:10">
      <c r="B377" s="407">
        <v>20911</v>
      </c>
      <c r="C377" s="406" t="s">
        <v>3118</v>
      </c>
      <c r="F377" s="410">
        <v>3.8800000000000001E-2</v>
      </c>
      <c r="H377" s="409">
        <v>2.8999999999999998E-3</v>
      </c>
      <c r="I377" s="409">
        <f t="shared" si="5"/>
        <v>3.5900000000000001E-2</v>
      </c>
      <c r="J377" s="407">
        <v>20911</v>
      </c>
    </row>
    <row r="378" spans="2:10">
      <c r="B378" s="407">
        <v>20941</v>
      </c>
      <c r="C378" s="406" t="s">
        <v>3118</v>
      </c>
      <c r="F378" s="410">
        <v>4.3700000000000003E-2</v>
      </c>
      <c r="H378" s="409">
        <v>2.8999999999999998E-3</v>
      </c>
      <c r="I378" s="409">
        <f t="shared" si="5"/>
        <v>4.0800000000000003E-2</v>
      </c>
      <c r="J378" s="407">
        <v>20941</v>
      </c>
    </row>
    <row r="379" spans="2:10">
      <c r="B379" s="407">
        <v>20972</v>
      </c>
      <c r="C379" s="406" t="s">
        <v>3118</v>
      </c>
      <c r="F379" s="410">
        <v>4.0000000000000002E-4</v>
      </c>
      <c r="H379" s="409">
        <v>2.5000000000000001E-3</v>
      </c>
      <c r="I379" s="409">
        <f t="shared" si="5"/>
        <v>-2.0999999999999999E-3</v>
      </c>
      <c r="J379" s="407">
        <v>20972</v>
      </c>
    </row>
    <row r="380" spans="2:10">
      <c r="B380" s="407">
        <v>21002</v>
      </c>
      <c r="C380" s="406" t="s">
        <v>3118</v>
      </c>
      <c r="F380" s="410">
        <v>1.3100000000000001E-2</v>
      </c>
      <c r="H380" s="409">
        <v>3.3E-3</v>
      </c>
      <c r="I380" s="409">
        <f t="shared" si="5"/>
        <v>9.7999999999999997E-3</v>
      </c>
      <c r="J380" s="407">
        <v>21002</v>
      </c>
    </row>
    <row r="381" spans="2:10">
      <c r="B381" s="407">
        <v>21033</v>
      </c>
      <c r="C381" s="406" t="s">
        <v>3118</v>
      </c>
      <c r="F381" s="410">
        <v>-5.0500000000000003E-2</v>
      </c>
      <c r="H381" s="409">
        <v>3.0000000000000001E-3</v>
      </c>
      <c r="I381" s="409">
        <f t="shared" si="5"/>
        <v>-5.3500000000000006E-2</v>
      </c>
      <c r="J381" s="407">
        <v>21033</v>
      </c>
    </row>
    <row r="382" spans="2:10">
      <c r="B382" s="407">
        <v>21064</v>
      </c>
      <c r="C382" s="406" t="s">
        <v>3118</v>
      </c>
      <c r="F382" s="410">
        <v>-6.0199999999999997E-2</v>
      </c>
      <c r="H382" s="409">
        <v>3.0999999999999999E-3</v>
      </c>
      <c r="I382" s="409">
        <f t="shared" si="5"/>
        <v>-6.3299999999999995E-2</v>
      </c>
      <c r="J382" s="407">
        <v>21064</v>
      </c>
    </row>
    <row r="383" spans="2:10">
      <c r="B383" s="407">
        <v>21094</v>
      </c>
      <c r="C383" s="406" t="s">
        <v>3118</v>
      </c>
      <c r="F383" s="410">
        <v>-3.0200000000000001E-2</v>
      </c>
      <c r="H383" s="409">
        <v>3.0999999999999999E-3</v>
      </c>
      <c r="I383" s="409">
        <f t="shared" si="5"/>
        <v>-3.3300000000000003E-2</v>
      </c>
      <c r="J383" s="407">
        <v>21094</v>
      </c>
    </row>
    <row r="384" spans="2:10">
      <c r="B384" s="407">
        <v>21125</v>
      </c>
      <c r="C384" s="406" t="s">
        <v>3118</v>
      </c>
      <c r="F384" s="410">
        <v>2.3099999999999999E-2</v>
      </c>
      <c r="H384" s="409">
        <v>2.8999999999999998E-3</v>
      </c>
      <c r="I384" s="409">
        <f t="shared" si="5"/>
        <v>2.0199999999999999E-2</v>
      </c>
      <c r="J384" s="407">
        <v>21125</v>
      </c>
    </row>
    <row r="385" spans="2:10">
      <c r="B385" s="407">
        <v>21155</v>
      </c>
      <c r="C385" s="406" t="s">
        <v>3118</v>
      </c>
      <c r="F385" s="410">
        <v>-3.95E-2</v>
      </c>
      <c r="H385" s="409">
        <v>2.8999999999999998E-3</v>
      </c>
      <c r="I385" s="409">
        <f t="shared" si="5"/>
        <v>-4.24E-2</v>
      </c>
      <c r="J385" s="407">
        <v>21155</v>
      </c>
    </row>
    <row r="386" spans="2:10">
      <c r="B386" s="407">
        <v>21186</v>
      </c>
      <c r="C386" s="406" t="s">
        <v>3118</v>
      </c>
      <c r="F386" s="410">
        <v>4.4499999999999998E-2</v>
      </c>
      <c r="H386" s="409">
        <v>2.7000000000000001E-3</v>
      </c>
      <c r="I386" s="409">
        <f t="shared" si="5"/>
        <v>4.1799999999999997E-2</v>
      </c>
      <c r="J386" s="407">
        <v>21186</v>
      </c>
    </row>
    <row r="387" spans="2:10">
      <c r="B387" s="407">
        <v>21217</v>
      </c>
      <c r="C387" s="406" t="s">
        <v>3118</v>
      </c>
      <c r="F387" s="410">
        <v>-1.41E-2</v>
      </c>
      <c r="H387" s="409">
        <v>2.5000000000000001E-3</v>
      </c>
      <c r="I387" s="409">
        <f t="shared" si="5"/>
        <v>-1.66E-2</v>
      </c>
      <c r="J387" s="407">
        <v>21217</v>
      </c>
    </row>
    <row r="388" spans="2:10">
      <c r="B388" s="407">
        <v>21245</v>
      </c>
      <c r="C388" s="406" t="s">
        <v>3118</v>
      </c>
      <c r="F388" s="410">
        <v>3.2800000000000003E-2</v>
      </c>
      <c r="H388" s="409">
        <v>2.7000000000000001E-3</v>
      </c>
      <c r="I388" s="409">
        <f t="shared" ref="I388:I451" si="6">F388-H388</f>
        <v>3.0100000000000002E-2</v>
      </c>
      <c r="J388" s="407">
        <v>21245</v>
      </c>
    </row>
    <row r="389" spans="2:10">
      <c r="B389" s="407">
        <v>21276</v>
      </c>
      <c r="C389" s="406" t="s">
        <v>3118</v>
      </c>
      <c r="F389" s="410">
        <v>3.3700000000000001E-2</v>
      </c>
      <c r="H389" s="409">
        <v>2.5999999999999999E-3</v>
      </c>
      <c r="I389" s="409">
        <f t="shared" si="6"/>
        <v>3.1100000000000003E-2</v>
      </c>
      <c r="J389" s="407">
        <v>21276</v>
      </c>
    </row>
    <row r="390" spans="2:10">
      <c r="B390" s="407">
        <v>21306</v>
      </c>
      <c r="C390" s="406" t="s">
        <v>3118</v>
      </c>
      <c r="F390" s="410">
        <v>2.12E-2</v>
      </c>
      <c r="H390" s="409">
        <v>2.3999999999999998E-3</v>
      </c>
      <c r="I390" s="409">
        <f t="shared" si="6"/>
        <v>1.8800000000000001E-2</v>
      </c>
      <c r="J390" s="407">
        <v>21306</v>
      </c>
    </row>
    <row r="391" spans="2:10">
      <c r="B391" s="407">
        <v>21337</v>
      </c>
      <c r="C391" s="406" t="s">
        <v>3118</v>
      </c>
      <c r="F391" s="410">
        <v>2.7900000000000001E-2</v>
      </c>
      <c r="H391" s="409">
        <v>2.7000000000000001E-3</v>
      </c>
      <c r="I391" s="409">
        <f t="shared" si="6"/>
        <v>2.52E-2</v>
      </c>
      <c r="J391" s="407">
        <v>21337</v>
      </c>
    </row>
    <row r="392" spans="2:10">
      <c r="B392" s="407">
        <v>21367</v>
      </c>
      <c r="C392" s="406" t="s">
        <v>3118</v>
      </c>
      <c r="F392" s="410">
        <v>4.4900000000000002E-2</v>
      </c>
      <c r="H392" s="409">
        <v>2.7000000000000001E-3</v>
      </c>
      <c r="I392" s="409">
        <f t="shared" si="6"/>
        <v>4.2200000000000001E-2</v>
      </c>
      <c r="J392" s="407">
        <v>21367</v>
      </c>
    </row>
    <row r="393" spans="2:10">
      <c r="B393" s="407">
        <v>21398</v>
      </c>
      <c r="C393" s="406" t="s">
        <v>3118</v>
      </c>
      <c r="F393" s="410">
        <v>1.7600000000000001E-2</v>
      </c>
      <c r="H393" s="409">
        <v>2.7000000000000001E-3</v>
      </c>
      <c r="I393" s="409">
        <f t="shared" si="6"/>
        <v>1.49E-2</v>
      </c>
      <c r="J393" s="407">
        <v>21398</v>
      </c>
    </row>
    <row r="394" spans="2:10">
      <c r="B394" s="407">
        <v>21429</v>
      </c>
      <c r="C394" s="406" t="s">
        <v>3118</v>
      </c>
      <c r="F394" s="410">
        <v>5.0099999999999999E-2</v>
      </c>
      <c r="H394" s="409">
        <v>3.2000000000000002E-3</v>
      </c>
      <c r="I394" s="409">
        <f t="shared" si="6"/>
        <v>4.6899999999999997E-2</v>
      </c>
      <c r="J394" s="407">
        <v>21429</v>
      </c>
    </row>
    <row r="395" spans="2:10">
      <c r="B395" s="407">
        <v>21459</v>
      </c>
      <c r="C395" s="406" t="s">
        <v>3118</v>
      </c>
      <c r="F395" s="410">
        <v>2.7E-2</v>
      </c>
      <c r="H395" s="409">
        <v>3.2000000000000002E-3</v>
      </c>
      <c r="I395" s="409">
        <f t="shared" si="6"/>
        <v>2.3799999999999998E-2</v>
      </c>
      <c r="J395" s="407">
        <v>21459</v>
      </c>
    </row>
    <row r="396" spans="2:10">
      <c r="B396" s="407">
        <v>21490</v>
      </c>
      <c r="C396" s="406" t="s">
        <v>3118</v>
      </c>
      <c r="F396" s="410">
        <v>2.8400000000000002E-2</v>
      </c>
      <c r="H396" s="409">
        <v>2.8E-3</v>
      </c>
      <c r="I396" s="409">
        <f t="shared" si="6"/>
        <v>2.5600000000000001E-2</v>
      </c>
      <c r="J396" s="407">
        <v>21490</v>
      </c>
    </row>
    <row r="397" spans="2:10">
      <c r="B397" s="407">
        <v>21520</v>
      </c>
      <c r="C397" s="406" t="s">
        <v>3118</v>
      </c>
      <c r="F397" s="410">
        <v>5.3499999999999999E-2</v>
      </c>
      <c r="H397" s="409">
        <v>3.3E-3</v>
      </c>
      <c r="I397" s="409">
        <f t="shared" si="6"/>
        <v>5.0200000000000002E-2</v>
      </c>
      <c r="J397" s="407">
        <v>21520</v>
      </c>
    </row>
    <row r="398" spans="2:10">
      <c r="B398" s="407">
        <v>21551</v>
      </c>
      <c r="C398" s="406" t="s">
        <v>3118</v>
      </c>
      <c r="F398" s="410">
        <v>5.3E-3</v>
      </c>
      <c r="H398" s="409">
        <v>3.0999999999999999E-3</v>
      </c>
      <c r="I398" s="409">
        <f t="shared" si="6"/>
        <v>2.2000000000000001E-3</v>
      </c>
      <c r="J398" s="407">
        <v>21551</v>
      </c>
    </row>
    <row r="399" spans="2:10">
      <c r="B399" s="407">
        <v>21582</v>
      </c>
      <c r="C399" s="406" t="s">
        <v>3118</v>
      </c>
      <c r="F399" s="410">
        <v>4.8999999999999998E-3</v>
      </c>
      <c r="H399" s="409">
        <v>3.0999999999999999E-3</v>
      </c>
      <c r="I399" s="409">
        <f t="shared" si="6"/>
        <v>1.8E-3</v>
      </c>
      <c r="J399" s="407">
        <v>21582</v>
      </c>
    </row>
    <row r="400" spans="2:10">
      <c r="B400" s="407">
        <v>21610</v>
      </c>
      <c r="C400" s="406" t="s">
        <v>3118</v>
      </c>
      <c r="F400" s="410">
        <v>2E-3</v>
      </c>
      <c r="H400" s="409">
        <v>3.5000000000000001E-3</v>
      </c>
      <c r="I400" s="409">
        <f t="shared" si="6"/>
        <v>-1.5E-3</v>
      </c>
      <c r="J400" s="407">
        <v>21610</v>
      </c>
    </row>
    <row r="401" spans="2:10">
      <c r="B401" s="407">
        <v>21641</v>
      </c>
      <c r="C401" s="406" t="s">
        <v>3118</v>
      </c>
      <c r="F401" s="410">
        <v>4.02E-2</v>
      </c>
      <c r="H401" s="409">
        <v>3.3E-3</v>
      </c>
      <c r="I401" s="409">
        <f t="shared" si="6"/>
        <v>3.6900000000000002E-2</v>
      </c>
      <c r="J401" s="407">
        <v>21641</v>
      </c>
    </row>
    <row r="402" spans="2:10">
      <c r="B402" s="407">
        <v>21671</v>
      </c>
      <c r="C402" s="406" t="s">
        <v>3118</v>
      </c>
      <c r="F402" s="410">
        <v>2.4E-2</v>
      </c>
      <c r="H402" s="409">
        <v>3.3E-3</v>
      </c>
      <c r="I402" s="409">
        <f t="shared" si="6"/>
        <v>2.07E-2</v>
      </c>
      <c r="J402" s="407">
        <v>21671</v>
      </c>
    </row>
    <row r="403" spans="2:10">
      <c r="B403" s="407">
        <v>21702</v>
      </c>
      <c r="C403" s="406" t="s">
        <v>3118</v>
      </c>
      <c r="F403" s="410">
        <v>-2.2000000000000001E-3</v>
      </c>
      <c r="H403" s="409">
        <v>3.5999999999999999E-3</v>
      </c>
      <c r="I403" s="409">
        <f t="shared" si="6"/>
        <v>-5.7999999999999996E-3</v>
      </c>
      <c r="J403" s="407">
        <v>21702</v>
      </c>
    </row>
    <row r="404" spans="2:10">
      <c r="B404" s="407">
        <v>21732</v>
      </c>
      <c r="C404" s="406" t="s">
        <v>3118</v>
      </c>
      <c r="F404" s="410">
        <v>3.6299999999999999E-2</v>
      </c>
      <c r="H404" s="409">
        <v>3.5000000000000001E-3</v>
      </c>
      <c r="I404" s="409">
        <f t="shared" si="6"/>
        <v>3.2799999999999996E-2</v>
      </c>
      <c r="J404" s="407">
        <v>21732</v>
      </c>
    </row>
    <row r="405" spans="2:10">
      <c r="B405" s="407">
        <v>21763</v>
      </c>
      <c r="C405" s="406" t="s">
        <v>3118</v>
      </c>
      <c r="F405" s="410">
        <v>-1.0200000000000001E-2</v>
      </c>
      <c r="H405" s="409">
        <v>3.5000000000000001E-3</v>
      </c>
      <c r="I405" s="409">
        <f t="shared" si="6"/>
        <v>-1.37E-2</v>
      </c>
      <c r="J405" s="407">
        <v>21763</v>
      </c>
    </row>
    <row r="406" spans="2:10">
      <c r="B406" s="407">
        <v>21794</v>
      </c>
      <c r="C406" s="406" t="s">
        <v>3118</v>
      </c>
      <c r="F406" s="410">
        <v>-4.4299999999999999E-2</v>
      </c>
      <c r="H406" s="409">
        <v>3.3999999999999998E-3</v>
      </c>
      <c r="I406" s="409">
        <f t="shared" si="6"/>
        <v>-4.7699999999999999E-2</v>
      </c>
      <c r="J406" s="407">
        <v>21794</v>
      </c>
    </row>
    <row r="407" spans="2:10">
      <c r="B407" s="407">
        <v>21824</v>
      </c>
      <c r="C407" s="406" t="s">
        <v>3118</v>
      </c>
      <c r="F407" s="410">
        <v>1.2800000000000001E-2</v>
      </c>
      <c r="H407" s="409">
        <v>3.5000000000000001E-3</v>
      </c>
      <c r="I407" s="409">
        <f t="shared" si="6"/>
        <v>9.300000000000001E-3</v>
      </c>
      <c r="J407" s="407">
        <v>21824</v>
      </c>
    </row>
    <row r="408" spans="2:10">
      <c r="B408" s="407">
        <v>21855</v>
      </c>
      <c r="C408" s="406" t="s">
        <v>3118</v>
      </c>
      <c r="F408" s="410">
        <v>1.8599999999999998E-2</v>
      </c>
      <c r="H408" s="409">
        <v>3.5000000000000001E-3</v>
      </c>
      <c r="I408" s="409">
        <f t="shared" si="6"/>
        <v>1.5099999999999999E-2</v>
      </c>
      <c r="J408" s="407">
        <v>21855</v>
      </c>
    </row>
    <row r="409" spans="2:10">
      <c r="B409" s="407">
        <v>21885</v>
      </c>
      <c r="C409" s="406" t="s">
        <v>3118</v>
      </c>
      <c r="F409" s="410">
        <v>2.92E-2</v>
      </c>
      <c r="H409" s="409">
        <v>3.5999999999999999E-3</v>
      </c>
      <c r="I409" s="409">
        <f t="shared" si="6"/>
        <v>2.5600000000000001E-2</v>
      </c>
      <c r="J409" s="407">
        <v>21885</v>
      </c>
    </row>
    <row r="410" spans="2:10">
      <c r="B410" s="407">
        <v>21916</v>
      </c>
      <c r="C410" s="406" t="s">
        <v>3118</v>
      </c>
      <c r="F410" s="410">
        <v>-7.0000000000000007E-2</v>
      </c>
      <c r="H410" s="409">
        <v>3.5000000000000001E-3</v>
      </c>
      <c r="I410" s="409">
        <f t="shared" si="6"/>
        <v>-7.350000000000001E-2</v>
      </c>
      <c r="J410" s="407">
        <v>21916</v>
      </c>
    </row>
    <row r="411" spans="2:10">
      <c r="B411" s="407">
        <v>21947</v>
      </c>
      <c r="C411" s="406" t="s">
        <v>3118</v>
      </c>
      <c r="F411" s="410">
        <v>1.47E-2</v>
      </c>
      <c r="H411" s="409">
        <v>3.7000000000000002E-3</v>
      </c>
      <c r="I411" s="409">
        <f t="shared" si="6"/>
        <v>1.0999999999999999E-2</v>
      </c>
      <c r="J411" s="407">
        <v>21947</v>
      </c>
    </row>
    <row r="412" spans="2:10">
      <c r="B412" s="407">
        <v>21976</v>
      </c>
      <c r="C412" s="406" t="s">
        <v>3118</v>
      </c>
      <c r="F412" s="410">
        <v>-1.23E-2</v>
      </c>
      <c r="H412" s="409">
        <v>3.5999999999999999E-3</v>
      </c>
      <c r="I412" s="409">
        <f t="shared" si="6"/>
        <v>-1.5900000000000001E-2</v>
      </c>
      <c r="J412" s="407">
        <v>21976</v>
      </c>
    </row>
    <row r="413" spans="2:10">
      <c r="B413" s="407">
        <v>22007</v>
      </c>
      <c r="C413" s="406" t="s">
        <v>3118</v>
      </c>
      <c r="F413" s="410">
        <v>-1.61E-2</v>
      </c>
      <c r="H413" s="409">
        <v>3.2000000000000002E-3</v>
      </c>
      <c r="I413" s="409">
        <f t="shared" si="6"/>
        <v>-1.9300000000000001E-2</v>
      </c>
      <c r="J413" s="407">
        <v>22007</v>
      </c>
    </row>
    <row r="414" spans="2:10">
      <c r="B414" s="407">
        <v>22037</v>
      </c>
      <c r="C414" s="406" t="s">
        <v>3118</v>
      </c>
      <c r="F414" s="410">
        <v>3.2599999999999997E-2</v>
      </c>
      <c r="H414" s="409">
        <v>3.7000000000000002E-3</v>
      </c>
      <c r="I414" s="409">
        <f t="shared" si="6"/>
        <v>2.8899999999999995E-2</v>
      </c>
      <c r="J414" s="407">
        <v>22037</v>
      </c>
    </row>
    <row r="415" spans="2:10">
      <c r="B415" s="407">
        <v>22068</v>
      </c>
      <c r="C415" s="406" t="s">
        <v>3118</v>
      </c>
      <c r="F415" s="410">
        <v>2.1100000000000001E-2</v>
      </c>
      <c r="H415" s="409">
        <v>3.3999999999999998E-3</v>
      </c>
      <c r="I415" s="409">
        <f t="shared" si="6"/>
        <v>1.77E-2</v>
      </c>
      <c r="J415" s="407">
        <v>22068</v>
      </c>
    </row>
    <row r="416" spans="2:10">
      <c r="B416" s="407">
        <v>22098</v>
      </c>
      <c r="C416" s="406" t="s">
        <v>3118</v>
      </c>
      <c r="F416" s="410">
        <v>-2.3400000000000001E-2</v>
      </c>
      <c r="H416" s="409">
        <v>3.2000000000000002E-3</v>
      </c>
      <c r="I416" s="409">
        <f t="shared" si="6"/>
        <v>-2.6600000000000002E-2</v>
      </c>
      <c r="J416" s="407">
        <v>22098</v>
      </c>
    </row>
    <row r="417" spans="2:10">
      <c r="B417" s="407">
        <v>22129</v>
      </c>
      <c r="C417" s="406" t="s">
        <v>3118</v>
      </c>
      <c r="F417" s="410">
        <v>3.1699999999999999E-2</v>
      </c>
      <c r="H417" s="409">
        <v>3.3999999999999998E-3</v>
      </c>
      <c r="I417" s="409">
        <f t="shared" si="6"/>
        <v>2.8299999999999999E-2</v>
      </c>
      <c r="J417" s="407">
        <v>22129</v>
      </c>
    </row>
    <row r="418" spans="2:10">
      <c r="B418" s="407">
        <v>22160</v>
      </c>
      <c r="C418" s="406" t="s">
        <v>3118</v>
      </c>
      <c r="F418" s="410">
        <v>-5.8999999999999997E-2</v>
      </c>
      <c r="H418" s="409">
        <v>3.2000000000000002E-3</v>
      </c>
      <c r="I418" s="409">
        <f t="shared" si="6"/>
        <v>-6.2199999999999998E-2</v>
      </c>
      <c r="J418" s="407">
        <v>22160</v>
      </c>
    </row>
    <row r="419" spans="2:10">
      <c r="B419" s="407">
        <v>22190</v>
      </c>
      <c r="C419" s="406" t="s">
        <v>3118</v>
      </c>
      <c r="F419" s="410">
        <v>-6.9999999999999999E-4</v>
      </c>
      <c r="H419" s="409">
        <v>3.3E-3</v>
      </c>
      <c r="I419" s="409">
        <f t="shared" si="6"/>
        <v>-4.0000000000000001E-3</v>
      </c>
      <c r="J419" s="407">
        <v>22190</v>
      </c>
    </row>
    <row r="420" spans="2:10">
      <c r="B420" s="407">
        <v>22221</v>
      </c>
      <c r="C420" s="406" t="s">
        <v>3118</v>
      </c>
      <c r="F420" s="410">
        <v>4.65E-2</v>
      </c>
      <c r="H420" s="409">
        <v>3.2000000000000002E-3</v>
      </c>
      <c r="I420" s="409">
        <f t="shared" si="6"/>
        <v>4.3299999999999998E-2</v>
      </c>
      <c r="J420" s="407">
        <v>22221</v>
      </c>
    </row>
    <row r="421" spans="2:10">
      <c r="B421" s="407">
        <v>22251</v>
      </c>
      <c r="C421" s="406" t="s">
        <v>3118</v>
      </c>
      <c r="F421" s="410">
        <v>4.7899999999999998E-2</v>
      </c>
      <c r="H421" s="409">
        <v>3.3E-3</v>
      </c>
      <c r="I421" s="409">
        <f t="shared" si="6"/>
        <v>4.4600000000000001E-2</v>
      </c>
      <c r="J421" s="407">
        <v>22251</v>
      </c>
    </row>
    <row r="422" spans="2:10">
      <c r="B422" s="407">
        <v>22282</v>
      </c>
      <c r="C422" s="406" t="s">
        <v>3118</v>
      </c>
      <c r="F422" s="410">
        <v>6.4500000000000002E-2</v>
      </c>
      <c r="H422" s="409">
        <v>3.3E-3</v>
      </c>
      <c r="I422" s="409">
        <f t="shared" si="6"/>
        <v>6.1200000000000004E-2</v>
      </c>
      <c r="J422" s="407">
        <v>22282</v>
      </c>
    </row>
    <row r="423" spans="2:10">
      <c r="B423" s="407">
        <v>22313</v>
      </c>
      <c r="C423" s="406" t="s">
        <v>3118</v>
      </c>
      <c r="F423" s="410">
        <v>3.1899999999999998E-2</v>
      </c>
      <c r="H423" s="409">
        <v>3.0000000000000001E-3</v>
      </c>
      <c r="I423" s="409">
        <f t="shared" si="6"/>
        <v>2.8899999999999999E-2</v>
      </c>
      <c r="J423" s="407">
        <v>22313</v>
      </c>
    </row>
    <row r="424" spans="2:10">
      <c r="B424" s="407">
        <v>22341</v>
      </c>
      <c r="C424" s="406" t="s">
        <v>3118</v>
      </c>
      <c r="F424" s="410">
        <v>2.7E-2</v>
      </c>
      <c r="H424" s="409">
        <v>3.0999999999999999E-3</v>
      </c>
      <c r="I424" s="409">
        <f t="shared" si="6"/>
        <v>2.3900000000000001E-2</v>
      </c>
      <c r="J424" s="407">
        <v>22341</v>
      </c>
    </row>
    <row r="425" spans="2:10">
      <c r="B425" s="407">
        <v>22372</v>
      </c>
      <c r="C425" s="406" t="s">
        <v>3118</v>
      </c>
      <c r="F425" s="410">
        <v>5.1000000000000004E-3</v>
      </c>
      <c r="H425" s="409">
        <v>3.0999999999999999E-3</v>
      </c>
      <c r="I425" s="409">
        <f t="shared" si="6"/>
        <v>2.0000000000000005E-3</v>
      </c>
      <c r="J425" s="407">
        <v>22372</v>
      </c>
    </row>
    <row r="426" spans="2:10">
      <c r="B426" s="407">
        <v>22402</v>
      </c>
      <c r="C426" s="406" t="s">
        <v>3118</v>
      </c>
      <c r="F426" s="410">
        <v>2.3900000000000001E-2</v>
      </c>
      <c r="H426" s="409">
        <v>3.3999999999999998E-3</v>
      </c>
      <c r="I426" s="409">
        <f t="shared" si="6"/>
        <v>2.0500000000000001E-2</v>
      </c>
      <c r="J426" s="407">
        <v>22402</v>
      </c>
    </row>
    <row r="427" spans="2:10">
      <c r="B427" s="407">
        <v>22433</v>
      </c>
      <c r="C427" s="406" t="s">
        <v>3118</v>
      </c>
      <c r="F427" s="410">
        <v>-2.75E-2</v>
      </c>
      <c r="H427" s="409">
        <v>3.2000000000000002E-3</v>
      </c>
      <c r="I427" s="409">
        <f t="shared" si="6"/>
        <v>-3.0700000000000002E-2</v>
      </c>
      <c r="J427" s="407">
        <v>22433</v>
      </c>
    </row>
    <row r="428" spans="2:10">
      <c r="B428" s="407">
        <v>22463</v>
      </c>
      <c r="C428" s="406" t="s">
        <v>3118</v>
      </c>
      <c r="F428" s="410">
        <v>3.4200000000000001E-2</v>
      </c>
      <c r="H428" s="409">
        <v>3.3E-3</v>
      </c>
      <c r="I428" s="409">
        <f t="shared" si="6"/>
        <v>3.09E-2</v>
      </c>
      <c r="J428" s="407">
        <v>22463</v>
      </c>
    </row>
    <row r="429" spans="2:10">
      <c r="B429" s="407">
        <v>22494</v>
      </c>
      <c r="C429" s="406" t="s">
        <v>3118</v>
      </c>
      <c r="F429" s="410">
        <v>2.4299999999999999E-2</v>
      </c>
      <c r="H429" s="409">
        <v>3.3E-3</v>
      </c>
      <c r="I429" s="409">
        <f t="shared" si="6"/>
        <v>2.0999999999999998E-2</v>
      </c>
      <c r="J429" s="407">
        <v>22494</v>
      </c>
    </row>
    <row r="430" spans="2:10">
      <c r="B430" s="407">
        <v>22525</v>
      </c>
      <c r="C430" s="406" t="s">
        <v>3118</v>
      </c>
      <c r="F430" s="410">
        <v>-1.84E-2</v>
      </c>
      <c r="H430" s="409">
        <v>3.2000000000000002E-3</v>
      </c>
      <c r="I430" s="409">
        <f t="shared" si="6"/>
        <v>-2.1600000000000001E-2</v>
      </c>
      <c r="J430" s="407">
        <v>22525</v>
      </c>
    </row>
    <row r="431" spans="2:10">
      <c r="B431" s="407">
        <v>22555</v>
      </c>
      <c r="C431" s="406" t="s">
        <v>3118</v>
      </c>
      <c r="F431" s="410">
        <v>2.98E-2</v>
      </c>
      <c r="H431" s="409">
        <v>3.3999999999999998E-3</v>
      </c>
      <c r="I431" s="409">
        <f t="shared" si="6"/>
        <v>2.64E-2</v>
      </c>
      <c r="J431" s="407">
        <v>22555</v>
      </c>
    </row>
    <row r="432" spans="2:10">
      <c r="B432" s="407">
        <v>22586</v>
      </c>
      <c r="C432" s="406" t="s">
        <v>3118</v>
      </c>
      <c r="F432" s="410">
        <v>4.4699999999999997E-2</v>
      </c>
      <c r="H432" s="409">
        <v>3.2000000000000002E-3</v>
      </c>
      <c r="I432" s="409">
        <f t="shared" si="6"/>
        <v>4.1499999999999995E-2</v>
      </c>
      <c r="J432" s="407">
        <v>22586</v>
      </c>
    </row>
    <row r="433" spans="2:10">
      <c r="B433" s="407">
        <v>22616</v>
      </c>
      <c r="C433" s="406" t="s">
        <v>3118</v>
      </c>
      <c r="F433" s="410">
        <v>4.5999999999999999E-3</v>
      </c>
      <c r="H433" s="409">
        <v>3.0999999999999999E-3</v>
      </c>
      <c r="I433" s="409">
        <f t="shared" si="6"/>
        <v>1.5E-3</v>
      </c>
      <c r="J433" s="407">
        <v>22616</v>
      </c>
    </row>
    <row r="434" spans="2:10">
      <c r="B434" s="407">
        <v>22647</v>
      </c>
      <c r="C434" s="406" t="s">
        <v>3118</v>
      </c>
      <c r="F434" s="410">
        <v>-3.6600000000000001E-2</v>
      </c>
      <c r="H434" s="409">
        <v>3.7000000000000002E-3</v>
      </c>
      <c r="I434" s="409">
        <f t="shared" si="6"/>
        <v>-4.0300000000000002E-2</v>
      </c>
      <c r="J434" s="407">
        <v>22647</v>
      </c>
    </row>
    <row r="435" spans="2:10">
      <c r="B435" s="407">
        <v>22678</v>
      </c>
      <c r="C435" s="406" t="s">
        <v>3118</v>
      </c>
      <c r="F435" s="410">
        <v>2.0899999999999998E-2</v>
      </c>
      <c r="H435" s="409">
        <v>3.2000000000000002E-3</v>
      </c>
      <c r="I435" s="409">
        <f t="shared" si="6"/>
        <v>1.7699999999999997E-2</v>
      </c>
      <c r="J435" s="407">
        <v>22678</v>
      </c>
    </row>
    <row r="436" spans="2:10">
      <c r="B436" s="407">
        <v>22706</v>
      </c>
      <c r="C436" s="406" t="s">
        <v>3118</v>
      </c>
      <c r="F436" s="410">
        <v>-4.5999999999999999E-3</v>
      </c>
      <c r="H436" s="409">
        <v>3.3E-3</v>
      </c>
      <c r="I436" s="409">
        <f t="shared" si="6"/>
        <v>-7.9000000000000008E-3</v>
      </c>
      <c r="J436" s="407">
        <v>22706</v>
      </c>
    </row>
    <row r="437" spans="2:10">
      <c r="B437" s="407">
        <v>22737</v>
      </c>
      <c r="C437" s="406" t="s">
        <v>3118</v>
      </c>
      <c r="F437" s="410">
        <v>-6.0699999999999997E-2</v>
      </c>
      <c r="H437" s="409">
        <v>3.3E-3</v>
      </c>
      <c r="I437" s="409">
        <f t="shared" si="6"/>
        <v>-6.4000000000000001E-2</v>
      </c>
      <c r="J437" s="407">
        <v>22737</v>
      </c>
    </row>
    <row r="438" spans="2:10">
      <c r="B438" s="407">
        <v>22767</v>
      </c>
      <c r="C438" s="406" t="s">
        <v>3118</v>
      </c>
      <c r="F438" s="410">
        <v>-8.1100000000000005E-2</v>
      </c>
      <c r="H438" s="409">
        <v>3.2000000000000002E-3</v>
      </c>
      <c r="I438" s="409">
        <f t="shared" si="6"/>
        <v>-8.43E-2</v>
      </c>
      <c r="J438" s="407">
        <v>22767</v>
      </c>
    </row>
    <row r="439" spans="2:10">
      <c r="B439" s="407">
        <v>22798</v>
      </c>
      <c r="C439" s="406" t="s">
        <v>3118</v>
      </c>
      <c r="F439" s="410">
        <v>-8.0299999999999996E-2</v>
      </c>
      <c r="H439" s="409">
        <v>3.0000000000000001E-3</v>
      </c>
      <c r="I439" s="409">
        <f t="shared" si="6"/>
        <v>-8.3299999999999999E-2</v>
      </c>
      <c r="J439" s="407">
        <v>22798</v>
      </c>
    </row>
    <row r="440" spans="2:10">
      <c r="B440" s="407">
        <v>22828</v>
      </c>
      <c r="C440" s="406" t="s">
        <v>3118</v>
      </c>
      <c r="F440" s="410">
        <v>6.5199999999999994E-2</v>
      </c>
      <c r="H440" s="409">
        <v>3.3999999999999998E-3</v>
      </c>
      <c r="I440" s="409">
        <f t="shared" si="6"/>
        <v>6.1799999999999994E-2</v>
      </c>
      <c r="J440" s="407">
        <v>22828</v>
      </c>
    </row>
    <row r="441" spans="2:10">
      <c r="B441" s="407">
        <v>22859</v>
      </c>
      <c r="C441" s="406" t="s">
        <v>3118</v>
      </c>
      <c r="F441" s="410">
        <v>2.0799999999999999E-2</v>
      </c>
      <c r="H441" s="409">
        <v>3.3999999999999998E-3</v>
      </c>
      <c r="I441" s="409">
        <f t="shared" si="6"/>
        <v>1.7399999999999999E-2</v>
      </c>
      <c r="J441" s="407">
        <v>22859</v>
      </c>
    </row>
    <row r="442" spans="2:10">
      <c r="B442" s="407">
        <v>22890</v>
      </c>
      <c r="C442" s="406" t="s">
        <v>3118</v>
      </c>
      <c r="F442" s="410">
        <v>-4.65E-2</v>
      </c>
      <c r="H442" s="409">
        <v>3.0000000000000001E-3</v>
      </c>
      <c r="I442" s="409">
        <f t="shared" si="6"/>
        <v>-4.9500000000000002E-2</v>
      </c>
      <c r="J442" s="407">
        <v>22890</v>
      </c>
    </row>
    <row r="443" spans="2:10">
      <c r="B443" s="407">
        <v>22920</v>
      </c>
      <c r="C443" s="406" t="s">
        <v>3118</v>
      </c>
      <c r="F443" s="410">
        <v>6.4000000000000003E-3</v>
      </c>
      <c r="H443" s="409">
        <v>3.5000000000000001E-3</v>
      </c>
      <c r="I443" s="409">
        <f t="shared" si="6"/>
        <v>2.9000000000000002E-3</v>
      </c>
      <c r="J443" s="407">
        <v>22920</v>
      </c>
    </row>
    <row r="444" spans="2:10">
      <c r="B444" s="407">
        <v>22951</v>
      </c>
      <c r="C444" s="406" t="s">
        <v>3118</v>
      </c>
      <c r="F444" s="410">
        <v>0.1086</v>
      </c>
      <c r="H444" s="409">
        <v>3.0999999999999999E-3</v>
      </c>
      <c r="I444" s="409">
        <f t="shared" si="6"/>
        <v>0.1055</v>
      </c>
      <c r="J444" s="407">
        <v>22951</v>
      </c>
    </row>
    <row r="445" spans="2:10">
      <c r="B445" s="407">
        <v>22981</v>
      </c>
      <c r="C445" s="406" t="s">
        <v>3118</v>
      </c>
      <c r="F445" s="410">
        <v>1.5299999999999999E-2</v>
      </c>
      <c r="H445" s="409">
        <v>3.2000000000000002E-3</v>
      </c>
      <c r="I445" s="409">
        <f t="shared" si="6"/>
        <v>1.21E-2</v>
      </c>
      <c r="J445" s="407">
        <v>22981</v>
      </c>
    </row>
    <row r="446" spans="2:10">
      <c r="B446" s="407">
        <v>23012</v>
      </c>
      <c r="C446" s="406" t="s">
        <v>3118</v>
      </c>
      <c r="F446" s="410">
        <v>5.0599999999999999E-2</v>
      </c>
      <c r="H446" s="409">
        <v>3.2000000000000002E-3</v>
      </c>
      <c r="I446" s="409">
        <f t="shared" si="6"/>
        <v>4.7399999999999998E-2</v>
      </c>
      <c r="J446" s="407">
        <v>23012</v>
      </c>
    </row>
    <row r="447" spans="2:10">
      <c r="B447" s="407">
        <v>23043</v>
      </c>
      <c r="C447" s="406" t="s">
        <v>3118</v>
      </c>
      <c r="F447" s="410">
        <v>-2.3900000000000001E-2</v>
      </c>
      <c r="H447" s="409">
        <v>2.8999999999999998E-3</v>
      </c>
      <c r="I447" s="409">
        <f t="shared" si="6"/>
        <v>-2.6800000000000001E-2</v>
      </c>
      <c r="J447" s="407">
        <v>23043</v>
      </c>
    </row>
    <row r="448" spans="2:10">
      <c r="B448" s="407">
        <v>23071</v>
      </c>
      <c r="C448" s="406" t="s">
        <v>3118</v>
      </c>
      <c r="F448" s="410">
        <v>3.6999999999999998E-2</v>
      </c>
      <c r="H448" s="409">
        <v>3.0999999999999999E-3</v>
      </c>
      <c r="I448" s="409">
        <f t="shared" si="6"/>
        <v>3.39E-2</v>
      </c>
      <c r="J448" s="407">
        <v>23071</v>
      </c>
    </row>
    <row r="449" spans="2:10">
      <c r="B449" s="407">
        <v>23102</v>
      </c>
      <c r="C449" s="406" t="s">
        <v>3118</v>
      </c>
      <c r="F449" s="410">
        <v>0.05</v>
      </c>
      <c r="H449" s="409">
        <v>3.3999999999999998E-3</v>
      </c>
      <c r="I449" s="409">
        <f t="shared" si="6"/>
        <v>4.6600000000000003E-2</v>
      </c>
      <c r="J449" s="407">
        <v>23102</v>
      </c>
    </row>
    <row r="450" spans="2:10">
      <c r="B450" s="407">
        <v>23132</v>
      </c>
      <c r="C450" s="406" t="s">
        <v>3118</v>
      </c>
      <c r="F450" s="410">
        <v>1.9300000000000001E-2</v>
      </c>
      <c r="H450" s="409">
        <v>3.3E-3</v>
      </c>
      <c r="I450" s="409">
        <f t="shared" si="6"/>
        <v>1.6E-2</v>
      </c>
      <c r="J450" s="407">
        <v>23132</v>
      </c>
    </row>
    <row r="451" spans="2:10">
      <c r="B451" s="407">
        <v>23163</v>
      </c>
      <c r="C451" s="406" t="s">
        <v>3118</v>
      </c>
      <c r="F451" s="410">
        <v>-1.8800000000000001E-2</v>
      </c>
      <c r="H451" s="409">
        <v>3.0000000000000001E-3</v>
      </c>
      <c r="I451" s="409">
        <f t="shared" si="6"/>
        <v>-2.18E-2</v>
      </c>
      <c r="J451" s="407">
        <v>23163</v>
      </c>
    </row>
    <row r="452" spans="2:10">
      <c r="B452" s="407">
        <v>23193</v>
      </c>
      <c r="C452" s="406" t="s">
        <v>3118</v>
      </c>
      <c r="F452" s="410">
        <v>-2.2000000000000001E-3</v>
      </c>
      <c r="H452" s="409">
        <v>3.5999999999999999E-3</v>
      </c>
      <c r="I452" s="409">
        <f t="shared" ref="I452:I515" si="7">F452-H452</f>
        <v>-5.7999999999999996E-3</v>
      </c>
      <c r="J452" s="407">
        <v>23193</v>
      </c>
    </row>
    <row r="453" spans="2:10">
      <c r="B453" s="407">
        <v>23224</v>
      </c>
      <c r="C453" s="406" t="s">
        <v>3118</v>
      </c>
      <c r="F453" s="410">
        <v>5.3499999999999999E-2</v>
      </c>
      <c r="H453" s="409">
        <v>3.3E-3</v>
      </c>
      <c r="I453" s="409">
        <f t="shared" si="7"/>
        <v>5.0200000000000002E-2</v>
      </c>
      <c r="J453" s="407">
        <v>23224</v>
      </c>
    </row>
    <row r="454" spans="2:10">
      <c r="B454" s="407">
        <v>23255</v>
      </c>
      <c r="C454" s="406" t="s">
        <v>3118</v>
      </c>
      <c r="F454" s="410">
        <v>-9.7000000000000003E-3</v>
      </c>
      <c r="H454" s="409">
        <v>3.3999999999999998E-3</v>
      </c>
      <c r="I454" s="409">
        <f t="shared" si="7"/>
        <v>-1.3100000000000001E-2</v>
      </c>
      <c r="J454" s="407">
        <v>23255</v>
      </c>
    </row>
    <row r="455" spans="2:10">
      <c r="B455" s="407">
        <v>23285</v>
      </c>
      <c r="C455" s="406" t="s">
        <v>3118</v>
      </c>
      <c r="F455" s="410">
        <v>3.39E-2</v>
      </c>
      <c r="H455" s="409">
        <v>3.3999999999999998E-3</v>
      </c>
      <c r="I455" s="409">
        <f t="shared" si="7"/>
        <v>3.0499999999999999E-2</v>
      </c>
      <c r="J455" s="407">
        <v>23285</v>
      </c>
    </row>
    <row r="456" spans="2:10">
      <c r="B456" s="407">
        <v>23316</v>
      </c>
      <c r="C456" s="406" t="s">
        <v>3118</v>
      </c>
      <c r="F456" s="410">
        <v>-4.5999999999999999E-3</v>
      </c>
      <c r="H456" s="409">
        <v>3.2000000000000002E-3</v>
      </c>
      <c r="I456" s="409">
        <f t="shared" si="7"/>
        <v>-7.7999999999999996E-3</v>
      </c>
      <c r="J456" s="407">
        <v>23316</v>
      </c>
    </row>
    <row r="457" spans="2:10">
      <c r="B457" s="407">
        <v>23346</v>
      </c>
      <c r="C457" s="406" t="s">
        <v>3118</v>
      </c>
      <c r="F457" s="410">
        <v>2.6200000000000001E-2</v>
      </c>
      <c r="H457" s="409">
        <v>3.5999999999999999E-3</v>
      </c>
      <c r="I457" s="409">
        <f t="shared" si="7"/>
        <v>2.2600000000000002E-2</v>
      </c>
      <c r="J457" s="407">
        <v>23346</v>
      </c>
    </row>
    <row r="458" spans="2:10">
      <c r="B458" s="407">
        <v>23377</v>
      </c>
      <c r="C458" s="406" t="s">
        <v>3118</v>
      </c>
      <c r="F458" s="410">
        <v>2.8299999999999999E-2</v>
      </c>
      <c r="H458" s="409">
        <v>3.5000000000000001E-3</v>
      </c>
      <c r="I458" s="409">
        <f t="shared" si="7"/>
        <v>2.4799999999999999E-2</v>
      </c>
      <c r="J458" s="407">
        <v>23377</v>
      </c>
    </row>
    <row r="459" spans="2:10">
      <c r="B459" s="407">
        <v>23408</v>
      </c>
      <c r="C459" s="406" t="s">
        <v>3118</v>
      </c>
      <c r="F459" s="410">
        <v>1.47E-2</v>
      </c>
      <c r="H459" s="409">
        <v>3.2000000000000002E-3</v>
      </c>
      <c r="I459" s="409">
        <f t="shared" si="7"/>
        <v>1.15E-2</v>
      </c>
      <c r="J459" s="407">
        <v>23408</v>
      </c>
    </row>
    <row r="460" spans="2:10">
      <c r="B460" s="407">
        <v>23437</v>
      </c>
      <c r="C460" s="406" t="s">
        <v>3118</v>
      </c>
      <c r="F460" s="410">
        <v>1.6500000000000001E-2</v>
      </c>
      <c r="H460" s="409">
        <v>3.7000000000000002E-3</v>
      </c>
      <c r="I460" s="409">
        <f t="shared" si="7"/>
        <v>1.2800000000000001E-2</v>
      </c>
      <c r="J460" s="407">
        <v>23437</v>
      </c>
    </row>
    <row r="461" spans="2:10">
      <c r="B461" s="407">
        <v>23468</v>
      </c>
      <c r="C461" s="406" t="s">
        <v>3118</v>
      </c>
      <c r="F461" s="410">
        <v>7.4999999999999997E-3</v>
      </c>
      <c r="H461" s="409">
        <v>3.5000000000000001E-3</v>
      </c>
      <c r="I461" s="409">
        <f t="shared" si="7"/>
        <v>4.0000000000000001E-3</v>
      </c>
      <c r="J461" s="407">
        <v>23468</v>
      </c>
    </row>
    <row r="462" spans="2:10">
      <c r="B462" s="407">
        <v>23498</v>
      </c>
      <c r="C462" s="406" t="s">
        <v>3118</v>
      </c>
      <c r="F462" s="410">
        <v>1.6199999999999999E-2</v>
      </c>
      <c r="H462" s="409">
        <v>3.2000000000000002E-3</v>
      </c>
      <c r="I462" s="409">
        <f t="shared" si="7"/>
        <v>1.2999999999999999E-2</v>
      </c>
      <c r="J462" s="407">
        <v>23498</v>
      </c>
    </row>
    <row r="463" spans="2:10">
      <c r="B463" s="407">
        <v>23529</v>
      </c>
      <c r="C463" s="406" t="s">
        <v>3118</v>
      </c>
      <c r="F463" s="410">
        <v>1.78E-2</v>
      </c>
      <c r="H463" s="409">
        <v>3.8E-3</v>
      </c>
      <c r="I463" s="409">
        <f t="shared" si="7"/>
        <v>1.4E-2</v>
      </c>
      <c r="J463" s="407">
        <v>23529</v>
      </c>
    </row>
    <row r="464" spans="2:10">
      <c r="B464" s="407">
        <v>23559</v>
      </c>
      <c r="C464" s="406" t="s">
        <v>3118</v>
      </c>
      <c r="F464" s="410">
        <v>1.95E-2</v>
      </c>
      <c r="H464" s="409">
        <v>3.5000000000000001E-3</v>
      </c>
      <c r="I464" s="409">
        <f t="shared" si="7"/>
        <v>1.6E-2</v>
      </c>
      <c r="J464" s="407">
        <v>23559</v>
      </c>
    </row>
    <row r="465" spans="2:10">
      <c r="B465" s="407">
        <v>23590</v>
      </c>
      <c r="C465" s="406" t="s">
        <v>3118</v>
      </c>
      <c r="F465" s="410">
        <v>-1.18E-2</v>
      </c>
      <c r="H465" s="409">
        <v>3.5000000000000001E-3</v>
      </c>
      <c r="I465" s="409">
        <f t="shared" si="7"/>
        <v>-1.5299999999999999E-2</v>
      </c>
      <c r="J465" s="407">
        <v>23590</v>
      </c>
    </row>
    <row r="466" spans="2:10">
      <c r="B466" s="407">
        <v>23621</v>
      </c>
      <c r="C466" s="406" t="s">
        <v>3118</v>
      </c>
      <c r="F466" s="410">
        <v>3.0099999999999998E-2</v>
      </c>
      <c r="H466" s="409">
        <v>3.3999999999999998E-3</v>
      </c>
      <c r="I466" s="409">
        <f t="shared" si="7"/>
        <v>2.6699999999999998E-2</v>
      </c>
      <c r="J466" s="407">
        <v>23621</v>
      </c>
    </row>
    <row r="467" spans="2:10">
      <c r="B467" s="407">
        <v>23651</v>
      </c>
      <c r="C467" s="406" t="s">
        <v>3118</v>
      </c>
      <c r="F467" s="410">
        <v>9.5999999999999992E-3</v>
      </c>
      <c r="H467" s="409">
        <v>3.3999999999999998E-3</v>
      </c>
      <c r="I467" s="409">
        <f t="shared" si="7"/>
        <v>6.1999999999999989E-3</v>
      </c>
      <c r="J467" s="407">
        <v>23651</v>
      </c>
    </row>
    <row r="468" spans="2:10">
      <c r="B468" s="407">
        <v>23682</v>
      </c>
      <c r="C468" s="406" t="s">
        <v>3118</v>
      </c>
      <c r="F468" s="410">
        <v>5.0000000000000001E-4</v>
      </c>
      <c r="H468" s="409">
        <v>3.5000000000000001E-3</v>
      </c>
      <c r="I468" s="409">
        <f t="shared" si="7"/>
        <v>-3.0000000000000001E-3</v>
      </c>
      <c r="J468" s="407">
        <v>23682</v>
      </c>
    </row>
    <row r="469" spans="2:10">
      <c r="B469" s="407">
        <v>23712</v>
      </c>
      <c r="C469" s="406" t="s">
        <v>3118</v>
      </c>
      <c r="F469" s="410">
        <v>5.5999999999999999E-3</v>
      </c>
      <c r="H469" s="409">
        <v>3.5000000000000001E-3</v>
      </c>
      <c r="I469" s="409">
        <f t="shared" si="7"/>
        <v>2.0999999999999999E-3</v>
      </c>
      <c r="J469" s="407">
        <v>23712</v>
      </c>
    </row>
    <row r="470" spans="2:10">
      <c r="B470" s="407">
        <v>23743</v>
      </c>
      <c r="C470" s="406" t="s">
        <v>3118</v>
      </c>
      <c r="F470" s="410">
        <v>3.4500000000000003E-2</v>
      </c>
      <c r="H470" s="409">
        <v>3.3E-3</v>
      </c>
      <c r="I470" s="409">
        <f t="shared" si="7"/>
        <v>3.1200000000000002E-2</v>
      </c>
      <c r="J470" s="407">
        <v>23743</v>
      </c>
    </row>
    <row r="471" spans="2:10">
      <c r="B471" s="407">
        <v>23774</v>
      </c>
      <c r="C471" s="406" t="s">
        <v>3118</v>
      </c>
      <c r="F471" s="410">
        <v>3.0999999999999999E-3</v>
      </c>
      <c r="H471" s="409">
        <v>3.2000000000000002E-3</v>
      </c>
      <c r="I471" s="409">
        <f t="shared" si="7"/>
        <v>-1.0000000000000026E-4</v>
      </c>
      <c r="J471" s="407">
        <v>23774</v>
      </c>
    </row>
    <row r="472" spans="2:10">
      <c r="B472" s="407">
        <v>23802</v>
      </c>
      <c r="C472" s="406" t="s">
        <v>3118</v>
      </c>
      <c r="F472" s="410">
        <v>-1.3299999999999999E-2</v>
      </c>
      <c r="H472" s="409">
        <v>3.8E-3</v>
      </c>
      <c r="I472" s="409">
        <f t="shared" si="7"/>
        <v>-1.7100000000000001E-2</v>
      </c>
      <c r="J472" s="407">
        <v>23802</v>
      </c>
    </row>
    <row r="473" spans="2:10">
      <c r="B473" s="407">
        <v>23833</v>
      </c>
      <c r="C473" s="406" t="s">
        <v>3118</v>
      </c>
      <c r="F473" s="410">
        <v>3.56E-2</v>
      </c>
      <c r="H473" s="409">
        <v>3.3E-3</v>
      </c>
      <c r="I473" s="409">
        <f t="shared" si="7"/>
        <v>3.2300000000000002E-2</v>
      </c>
      <c r="J473" s="407">
        <v>23833</v>
      </c>
    </row>
    <row r="474" spans="2:10">
      <c r="B474" s="407">
        <v>23863</v>
      </c>
      <c r="C474" s="406" t="s">
        <v>3118</v>
      </c>
      <c r="F474" s="410">
        <v>-3.0000000000000001E-3</v>
      </c>
      <c r="H474" s="409">
        <v>3.3E-3</v>
      </c>
      <c r="I474" s="409">
        <f t="shared" si="7"/>
        <v>-6.3E-3</v>
      </c>
      <c r="J474" s="407">
        <v>23863</v>
      </c>
    </row>
    <row r="475" spans="2:10">
      <c r="B475" s="407">
        <v>23894</v>
      </c>
      <c r="C475" s="406" t="s">
        <v>3118</v>
      </c>
      <c r="F475" s="410">
        <v>-4.7300000000000002E-2</v>
      </c>
      <c r="H475" s="409">
        <v>3.8E-3</v>
      </c>
      <c r="I475" s="409">
        <f t="shared" si="7"/>
        <v>-5.11E-2</v>
      </c>
      <c r="J475" s="407">
        <v>23894</v>
      </c>
    </row>
    <row r="476" spans="2:10">
      <c r="B476" s="407">
        <v>23924</v>
      </c>
      <c r="C476" s="406" t="s">
        <v>3118</v>
      </c>
      <c r="F476" s="410">
        <v>1.47E-2</v>
      </c>
      <c r="H476" s="409">
        <v>3.3999999999999998E-3</v>
      </c>
      <c r="I476" s="409">
        <f t="shared" si="7"/>
        <v>1.1299999999999999E-2</v>
      </c>
      <c r="J476" s="407">
        <v>23924</v>
      </c>
    </row>
    <row r="477" spans="2:10">
      <c r="B477" s="407">
        <v>23955</v>
      </c>
      <c r="C477" s="406" t="s">
        <v>3118</v>
      </c>
      <c r="F477" s="410">
        <v>2.7199999999999998E-2</v>
      </c>
      <c r="H477" s="409">
        <v>3.7000000000000002E-3</v>
      </c>
      <c r="I477" s="409">
        <f t="shared" si="7"/>
        <v>2.35E-2</v>
      </c>
      <c r="J477" s="407">
        <v>23955</v>
      </c>
    </row>
    <row r="478" spans="2:10">
      <c r="B478" s="407">
        <v>23986</v>
      </c>
      <c r="C478" s="406" t="s">
        <v>3118</v>
      </c>
      <c r="F478" s="410">
        <v>3.3399999999999999E-2</v>
      </c>
      <c r="H478" s="409">
        <v>3.5000000000000001E-3</v>
      </c>
      <c r="I478" s="409">
        <f t="shared" si="7"/>
        <v>2.9899999999999999E-2</v>
      </c>
      <c r="J478" s="407">
        <v>23986</v>
      </c>
    </row>
    <row r="479" spans="2:10">
      <c r="B479" s="407">
        <v>24016</v>
      </c>
      <c r="C479" s="406" t="s">
        <v>3118</v>
      </c>
      <c r="F479" s="410">
        <v>2.8899999999999999E-2</v>
      </c>
      <c r="H479" s="409">
        <v>3.3999999999999998E-3</v>
      </c>
      <c r="I479" s="409">
        <f t="shared" si="7"/>
        <v>2.5499999999999998E-2</v>
      </c>
      <c r="J479" s="407">
        <v>24016</v>
      </c>
    </row>
    <row r="480" spans="2:10">
      <c r="B480" s="407">
        <v>24047</v>
      </c>
      <c r="C480" s="406" t="s">
        <v>3118</v>
      </c>
      <c r="F480" s="410">
        <v>-3.0999999999999999E-3</v>
      </c>
      <c r="H480" s="409">
        <v>3.7000000000000002E-3</v>
      </c>
      <c r="I480" s="409">
        <f t="shared" si="7"/>
        <v>-6.8000000000000005E-3</v>
      </c>
      <c r="J480" s="407">
        <v>24047</v>
      </c>
    </row>
    <row r="481" spans="2:10">
      <c r="B481" s="407">
        <v>24077</v>
      </c>
      <c r="C481" s="406" t="s">
        <v>3118</v>
      </c>
      <c r="F481" s="410">
        <v>1.06E-2</v>
      </c>
      <c r="H481" s="409">
        <v>3.7000000000000002E-3</v>
      </c>
      <c r="I481" s="409">
        <f t="shared" si="7"/>
        <v>6.8999999999999999E-3</v>
      </c>
      <c r="J481" s="407">
        <v>24077</v>
      </c>
    </row>
    <row r="482" spans="2:10">
      <c r="B482" s="407">
        <v>24108</v>
      </c>
      <c r="C482" s="406" t="s">
        <v>3118</v>
      </c>
      <c r="F482" s="410">
        <v>6.1999999999999998E-3</v>
      </c>
      <c r="H482" s="409">
        <v>3.8E-3</v>
      </c>
      <c r="I482" s="409">
        <f t="shared" si="7"/>
        <v>2.3999999999999998E-3</v>
      </c>
      <c r="J482" s="407">
        <v>24108</v>
      </c>
    </row>
    <row r="483" spans="2:10">
      <c r="B483" s="407">
        <v>24139</v>
      </c>
      <c r="C483" s="406" t="s">
        <v>3118</v>
      </c>
      <c r="F483" s="410">
        <v>-1.3100000000000001E-2</v>
      </c>
      <c r="H483" s="409">
        <v>3.3999999999999998E-3</v>
      </c>
      <c r="I483" s="409">
        <f t="shared" si="7"/>
        <v>-1.6500000000000001E-2</v>
      </c>
      <c r="J483" s="407">
        <v>24139</v>
      </c>
    </row>
    <row r="484" spans="2:10">
      <c r="B484" s="407">
        <v>24167</v>
      </c>
      <c r="C484" s="406" t="s">
        <v>3118</v>
      </c>
      <c r="F484" s="410">
        <v>-2.0500000000000001E-2</v>
      </c>
      <c r="H484" s="409">
        <v>4.0000000000000001E-3</v>
      </c>
      <c r="I484" s="409">
        <f t="shared" si="7"/>
        <v>-2.4500000000000001E-2</v>
      </c>
      <c r="J484" s="407">
        <v>24167</v>
      </c>
    </row>
    <row r="485" spans="2:10">
      <c r="B485" s="407">
        <v>24198</v>
      </c>
      <c r="C485" s="406" t="s">
        <v>3118</v>
      </c>
      <c r="F485" s="410">
        <v>2.1999999999999999E-2</v>
      </c>
      <c r="H485" s="409">
        <v>3.5999999999999999E-3</v>
      </c>
      <c r="I485" s="409">
        <f t="shared" si="7"/>
        <v>1.84E-2</v>
      </c>
      <c r="J485" s="407">
        <v>24198</v>
      </c>
    </row>
    <row r="486" spans="2:10">
      <c r="B486" s="407">
        <v>24228</v>
      </c>
      <c r="C486" s="406" t="s">
        <v>3118</v>
      </c>
      <c r="F486" s="410">
        <v>-4.9200000000000001E-2</v>
      </c>
      <c r="H486" s="409">
        <v>4.1000000000000003E-3</v>
      </c>
      <c r="I486" s="409">
        <f t="shared" si="7"/>
        <v>-5.33E-2</v>
      </c>
      <c r="J486" s="407">
        <v>24228</v>
      </c>
    </row>
    <row r="487" spans="2:10">
      <c r="B487" s="407">
        <v>24259</v>
      </c>
      <c r="C487" s="406" t="s">
        <v>3118</v>
      </c>
      <c r="F487" s="410">
        <v>-1.46E-2</v>
      </c>
      <c r="H487" s="409">
        <v>3.8999999999999998E-3</v>
      </c>
      <c r="I487" s="409">
        <f t="shared" si="7"/>
        <v>-1.8499999999999999E-2</v>
      </c>
      <c r="J487" s="407">
        <v>24259</v>
      </c>
    </row>
    <row r="488" spans="2:10">
      <c r="B488" s="407">
        <v>24289</v>
      </c>
      <c r="C488" s="406" t="s">
        <v>3118</v>
      </c>
      <c r="F488" s="410">
        <v>-1.2E-2</v>
      </c>
      <c r="H488" s="409">
        <v>3.8E-3</v>
      </c>
      <c r="I488" s="409">
        <f t="shared" si="7"/>
        <v>-1.5800000000000002E-2</v>
      </c>
      <c r="J488" s="407">
        <v>24289</v>
      </c>
    </row>
    <row r="489" spans="2:10">
      <c r="B489" s="407">
        <v>24320</v>
      </c>
      <c r="C489" s="406" t="s">
        <v>3118</v>
      </c>
      <c r="F489" s="410">
        <v>-7.2499999999999995E-2</v>
      </c>
      <c r="H489" s="409">
        <v>4.3E-3</v>
      </c>
      <c r="I489" s="409">
        <f t="shared" si="7"/>
        <v>-7.6799999999999993E-2</v>
      </c>
      <c r="J489" s="407">
        <v>24320</v>
      </c>
    </row>
    <row r="490" spans="2:10">
      <c r="B490" s="407">
        <v>24351</v>
      </c>
      <c r="C490" s="406" t="s">
        <v>3118</v>
      </c>
      <c r="F490" s="410">
        <v>-5.3E-3</v>
      </c>
      <c r="H490" s="409">
        <v>4.1000000000000003E-3</v>
      </c>
      <c r="I490" s="409">
        <f t="shared" si="7"/>
        <v>-9.4000000000000004E-3</v>
      </c>
      <c r="J490" s="407">
        <v>24351</v>
      </c>
    </row>
    <row r="491" spans="2:10">
      <c r="B491" s="407">
        <v>24381</v>
      </c>
      <c r="C491" s="406" t="s">
        <v>3118</v>
      </c>
      <c r="F491" s="410">
        <v>4.9399999999999999E-2</v>
      </c>
      <c r="H491" s="409">
        <v>4.0000000000000001E-3</v>
      </c>
      <c r="I491" s="409">
        <f t="shared" si="7"/>
        <v>4.5399999999999996E-2</v>
      </c>
      <c r="J491" s="407">
        <v>24381</v>
      </c>
    </row>
    <row r="492" spans="2:10">
      <c r="B492" s="407">
        <v>24412</v>
      </c>
      <c r="C492" s="406" t="s">
        <v>3118</v>
      </c>
      <c r="F492" s="410">
        <v>9.4999999999999998E-3</v>
      </c>
      <c r="H492" s="409">
        <v>3.8E-3</v>
      </c>
      <c r="I492" s="409">
        <f t="shared" si="7"/>
        <v>5.7000000000000002E-3</v>
      </c>
      <c r="J492" s="407">
        <v>24412</v>
      </c>
    </row>
    <row r="493" spans="2:10">
      <c r="B493" s="407">
        <v>24442</v>
      </c>
      <c r="C493" s="406" t="s">
        <v>3118</v>
      </c>
      <c r="F493" s="410">
        <v>2.0000000000000001E-4</v>
      </c>
      <c r="H493" s="409">
        <v>3.8999999999999998E-3</v>
      </c>
      <c r="I493" s="409">
        <f t="shared" si="7"/>
        <v>-3.6999999999999997E-3</v>
      </c>
      <c r="J493" s="407">
        <v>24442</v>
      </c>
    </row>
    <row r="494" spans="2:10">
      <c r="B494" s="407">
        <v>24473</v>
      </c>
      <c r="C494" s="406" t="s">
        <v>3118</v>
      </c>
      <c r="F494" s="410">
        <v>7.9799999999999996E-2</v>
      </c>
      <c r="H494" s="409">
        <v>4.0000000000000001E-3</v>
      </c>
      <c r="I494" s="409">
        <f t="shared" si="7"/>
        <v>7.5799999999999992E-2</v>
      </c>
      <c r="J494" s="407">
        <v>24473</v>
      </c>
    </row>
    <row r="495" spans="2:10">
      <c r="B495" s="407">
        <v>24504</v>
      </c>
      <c r="C495" s="406" t="s">
        <v>3118</v>
      </c>
      <c r="F495" s="410">
        <v>7.1999999999999998E-3</v>
      </c>
      <c r="H495" s="409">
        <v>3.3999999999999998E-3</v>
      </c>
      <c r="I495" s="409">
        <f t="shared" si="7"/>
        <v>3.8E-3</v>
      </c>
      <c r="J495" s="407">
        <v>24504</v>
      </c>
    </row>
    <row r="496" spans="2:10">
      <c r="B496" s="407">
        <v>24532</v>
      </c>
      <c r="C496" s="406" t="s">
        <v>3118</v>
      </c>
      <c r="F496" s="410">
        <v>4.0899999999999999E-2</v>
      </c>
      <c r="H496" s="409">
        <v>3.8999999999999998E-3</v>
      </c>
      <c r="I496" s="409">
        <f t="shared" si="7"/>
        <v>3.6999999999999998E-2</v>
      </c>
      <c r="J496" s="407">
        <v>24532</v>
      </c>
    </row>
    <row r="497" spans="2:10">
      <c r="B497" s="407">
        <v>24563</v>
      </c>
      <c r="C497" s="406" t="s">
        <v>3118</v>
      </c>
      <c r="F497" s="410">
        <v>4.3700000000000003E-2</v>
      </c>
      <c r="H497" s="409">
        <v>3.5000000000000001E-3</v>
      </c>
      <c r="I497" s="409">
        <f t="shared" si="7"/>
        <v>4.02E-2</v>
      </c>
      <c r="J497" s="407">
        <v>24563</v>
      </c>
    </row>
    <row r="498" spans="2:10">
      <c r="B498" s="407">
        <v>24593</v>
      </c>
      <c r="C498" s="406" t="s">
        <v>3118</v>
      </c>
      <c r="F498" s="410">
        <v>-4.7699999999999999E-2</v>
      </c>
      <c r="H498" s="409">
        <v>4.3E-3</v>
      </c>
      <c r="I498" s="409">
        <f t="shared" si="7"/>
        <v>-5.1999999999999998E-2</v>
      </c>
      <c r="J498" s="407">
        <v>24593</v>
      </c>
    </row>
    <row r="499" spans="2:10">
      <c r="B499" s="407">
        <v>24624</v>
      </c>
      <c r="C499" s="406" t="s">
        <v>3118</v>
      </c>
      <c r="F499" s="410">
        <v>1.9E-2</v>
      </c>
      <c r="H499" s="409">
        <v>3.8999999999999998E-3</v>
      </c>
      <c r="I499" s="409">
        <f t="shared" si="7"/>
        <v>1.5099999999999999E-2</v>
      </c>
      <c r="J499" s="407">
        <v>24624</v>
      </c>
    </row>
    <row r="500" spans="2:10">
      <c r="B500" s="407">
        <v>24654</v>
      </c>
      <c r="C500" s="406" t="s">
        <v>3118</v>
      </c>
      <c r="F500" s="410">
        <v>4.6800000000000001E-2</v>
      </c>
      <c r="H500" s="409">
        <v>4.3E-3</v>
      </c>
      <c r="I500" s="409">
        <f t="shared" si="7"/>
        <v>4.2500000000000003E-2</v>
      </c>
      <c r="J500" s="407">
        <v>24654</v>
      </c>
    </row>
    <row r="501" spans="2:10">
      <c r="B501" s="407">
        <v>24685</v>
      </c>
      <c r="C501" s="406" t="s">
        <v>3118</v>
      </c>
      <c r="F501" s="410">
        <v>-7.0000000000000001E-3</v>
      </c>
      <c r="H501" s="409">
        <v>4.1999999999999997E-3</v>
      </c>
      <c r="I501" s="409">
        <f t="shared" si="7"/>
        <v>-1.12E-2</v>
      </c>
      <c r="J501" s="407">
        <v>24685</v>
      </c>
    </row>
    <row r="502" spans="2:10">
      <c r="B502" s="407">
        <v>24716</v>
      </c>
      <c r="C502" s="406" t="s">
        <v>3118</v>
      </c>
      <c r="F502" s="410">
        <v>3.4200000000000001E-2</v>
      </c>
      <c r="H502" s="409">
        <v>4.0000000000000001E-3</v>
      </c>
      <c r="I502" s="409">
        <f t="shared" si="7"/>
        <v>3.0200000000000001E-2</v>
      </c>
      <c r="J502" s="407">
        <v>24716</v>
      </c>
    </row>
    <row r="503" spans="2:10">
      <c r="B503" s="407">
        <v>24746</v>
      </c>
      <c r="C503" s="406" t="s">
        <v>3118</v>
      </c>
      <c r="F503" s="410">
        <v>-2.76E-2</v>
      </c>
      <c r="H503" s="409">
        <v>4.4999999999999997E-3</v>
      </c>
      <c r="I503" s="409">
        <f t="shared" si="7"/>
        <v>-3.2099999999999997E-2</v>
      </c>
      <c r="J503" s="407">
        <v>24746</v>
      </c>
    </row>
    <row r="504" spans="2:10">
      <c r="B504" s="407">
        <v>24777</v>
      </c>
      <c r="C504" s="406" t="s">
        <v>3118</v>
      </c>
      <c r="F504" s="410">
        <v>6.4999999999999997E-3</v>
      </c>
      <c r="H504" s="409">
        <v>4.4999999999999997E-3</v>
      </c>
      <c r="I504" s="409">
        <f t="shared" si="7"/>
        <v>2E-3</v>
      </c>
      <c r="J504" s="407">
        <v>24777</v>
      </c>
    </row>
    <row r="505" spans="2:10">
      <c r="B505" s="407">
        <v>24807</v>
      </c>
      <c r="C505" s="406" t="s">
        <v>3118</v>
      </c>
      <c r="F505" s="410">
        <v>2.7799999999999998E-2</v>
      </c>
      <c r="H505" s="409">
        <v>4.4000000000000003E-3</v>
      </c>
      <c r="I505" s="409">
        <f t="shared" si="7"/>
        <v>2.3399999999999997E-2</v>
      </c>
      <c r="J505" s="407">
        <v>24807</v>
      </c>
    </row>
    <row r="506" spans="2:10">
      <c r="B506" s="407">
        <v>24838</v>
      </c>
      <c r="C506" s="406" t="s">
        <v>3118</v>
      </c>
      <c r="F506" s="410">
        <v>-4.2500000000000003E-2</v>
      </c>
      <c r="H506" s="409">
        <v>5.0000000000000001E-3</v>
      </c>
      <c r="I506" s="409">
        <f t="shared" si="7"/>
        <v>-4.7500000000000001E-2</v>
      </c>
      <c r="J506" s="407">
        <v>24838</v>
      </c>
    </row>
    <row r="507" spans="2:10">
      <c r="B507" s="407">
        <v>24869</v>
      </c>
      <c r="C507" s="406" t="s">
        <v>3118</v>
      </c>
      <c r="F507" s="410">
        <v>-2.6100000000000002E-2</v>
      </c>
      <c r="H507" s="409">
        <v>4.1999999999999997E-3</v>
      </c>
      <c r="I507" s="409">
        <f t="shared" si="7"/>
        <v>-3.0300000000000001E-2</v>
      </c>
      <c r="J507" s="407">
        <v>24869</v>
      </c>
    </row>
    <row r="508" spans="2:10">
      <c r="B508" s="407">
        <v>24898</v>
      </c>
      <c r="C508" s="406" t="s">
        <v>3118</v>
      </c>
      <c r="F508" s="410">
        <v>1.0999999999999999E-2</v>
      </c>
      <c r="H508" s="409">
        <v>4.3E-3</v>
      </c>
      <c r="I508" s="409">
        <f t="shared" si="7"/>
        <v>6.6999999999999994E-3</v>
      </c>
      <c r="J508" s="407">
        <v>24898</v>
      </c>
    </row>
    <row r="509" spans="2:10">
      <c r="B509" s="407">
        <v>24929</v>
      </c>
      <c r="C509" s="406" t="s">
        <v>3118</v>
      </c>
      <c r="F509" s="410">
        <v>8.3400000000000002E-2</v>
      </c>
      <c r="H509" s="409">
        <v>4.8999999999999998E-3</v>
      </c>
      <c r="I509" s="409">
        <f t="shared" si="7"/>
        <v>7.85E-2</v>
      </c>
      <c r="J509" s="407">
        <v>24929</v>
      </c>
    </row>
    <row r="510" spans="2:10">
      <c r="B510" s="407">
        <v>24959</v>
      </c>
      <c r="C510" s="406" t="s">
        <v>3118</v>
      </c>
      <c r="F510" s="410">
        <v>1.61E-2</v>
      </c>
      <c r="H510" s="409">
        <v>4.5999999999999999E-3</v>
      </c>
      <c r="I510" s="409">
        <f t="shared" si="7"/>
        <v>1.15E-2</v>
      </c>
      <c r="J510" s="407">
        <v>24959</v>
      </c>
    </row>
    <row r="511" spans="2:10">
      <c r="B511" s="407">
        <v>24990</v>
      </c>
      <c r="C511" s="406" t="s">
        <v>3118</v>
      </c>
      <c r="F511" s="410">
        <v>1.0500000000000001E-2</v>
      </c>
      <c r="H511" s="409">
        <v>4.1999999999999997E-3</v>
      </c>
      <c r="I511" s="409">
        <f t="shared" si="7"/>
        <v>6.3000000000000009E-3</v>
      </c>
      <c r="J511" s="407">
        <v>24990</v>
      </c>
    </row>
    <row r="512" spans="2:10">
      <c r="B512" s="407">
        <v>25020</v>
      </c>
      <c r="C512" s="406" t="s">
        <v>3118</v>
      </c>
      <c r="F512" s="410">
        <v>-1.72E-2</v>
      </c>
      <c r="H512" s="409">
        <v>4.7999999999999996E-3</v>
      </c>
      <c r="I512" s="409">
        <f t="shared" si="7"/>
        <v>-2.1999999999999999E-2</v>
      </c>
      <c r="J512" s="407">
        <v>25020</v>
      </c>
    </row>
    <row r="513" spans="2:10">
      <c r="B513" s="407">
        <v>25051</v>
      </c>
      <c r="C513" s="406" t="s">
        <v>3118</v>
      </c>
      <c r="F513" s="410">
        <v>1.6400000000000001E-2</v>
      </c>
      <c r="H513" s="409">
        <v>4.1999999999999997E-3</v>
      </c>
      <c r="I513" s="409">
        <f t="shared" si="7"/>
        <v>1.2200000000000003E-2</v>
      </c>
      <c r="J513" s="407">
        <v>25051</v>
      </c>
    </row>
    <row r="514" spans="2:10">
      <c r="B514" s="407">
        <v>25082</v>
      </c>
      <c r="C514" s="406" t="s">
        <v>3118</v>
      </c>
      <c r="F514" s="410">
        <v>0.04</v>
      </c>
      <c r="H514" s="409">
        <v>4.4000000000000003E-3</v>
      </c>
      <c r="I514" s="409">
        <f t="shared" si="7"/>
        <v>3.56E-2</v>
      </c>
      <c r="J514" s="407">
        <v>25082</v>
      </c>
    </row>
    <row r="515" spans="2:10">
      <c r="B515" s="407">
        <v>25112</v>
      </c>
      <c r="C515" s="406" t="s">
        <v>3118</v>
      </c>
      <c r="F515" s="410">
        <v>8.6999999999999994E-3</v>
      </c>
      <c r="H515" s="409">
        <v>4.4999999999999997E-3</v>
      </c>
      <c r="I515" s="409">
        <f t="shared" si="7"/>
        <v>4.1999999999999997E-3</v>
      </c>
      <c r="J515" s="407">
        <v>25112</v>
      </c>
    </row>
    <row r="516" spans="2:10">
      <c r="B516" s="407">
        <v>25143</v>
      </c>
      <c r="C516" s="406" t="s">
        <v>3118</v>
      </c>
      <c r="F516" s="410">
        <v>5.3100000000000001E-2</v>
      </c>
      <c r="H516" s="409">
        <v>4.3E-3</v>
      </c>
      <c r="I516" s="409">
        <f t="shared" ref="I516:I579" si="8">F516-H516</f>
        <v>4.8800000000000003E-2</v>
      </c>
      <c r="J516" s="407">
        <v>25143</v>
      </c>
    </row>
    <row r="517" spans="2:10">
      <c r="B517" s="407">
        <v>25173</v>
      </c>
      <c r="C517" s="406" t="s">
        <v>3118</v>
      </c>
      <c r="F517" s="410">
        <v>-4.02E-2</v>
      </c>
      <c r="H517" s="409">
        <v>4.8999999999999998E-3</v>
      </c>
      <c r="I517" s="409">
        <f t="shared" si="8"/>
        <v>-4.5100000000000001E-2</v>
      </c>
      <c r="J517" s="407">
        <v>25173</v>
      </c>
    </row>
    <row r="518" spans="2:10">
      <c r="B518" s="407">
        <v>25204</v>
      </c>
      <c r="C518" s="406" t="s">
        <v>3118</v>
      </c>
      <c r="F518" s="410">
        <v>-6.7999999999999996E-3</v>
      </c>
      <c r="H518" s="409">
        <v>5.0000000000000001E-3</v>
      </c>
      <c r="I518" s="409">
        <f t="shared" si="8"/>
        <v>-1.18E-2</v>
      </c>
      <c r="J518" s="407">
        <v>25204</v>
      </c>
    </row>
    <row r="519" spans="2:10">
      <c r="B519" s="407">
        <v>25235</v>
      </c>
      <c r="C519" s="406" t="s">
        <v>3118</v>
      </c>
      <c r="F519" s="410">
        <v>-4.2599999999999999E-2</v>
      </c>
      <c r="H519" s="409">
        <v>4.5999999999999999E-3</v>
      </c>
      <c r="I519" s="409">
        <f t="shared" si="8"/>
        <v>-4.7199999999999999E-2</v>
      </c>
      <c r="J519" s="407">
        <v>25235</v>
      </c>
    </row>
    <row r="520" spans="2:10">
      <c r="B520" s="407">
        <v>25263</v>
      </c>
      <c r="C520" s="406" t="s">
        <v>3118</v>
      </c>
      <c r="F520" s="410">
        <v>3.5900000000000001E-2</v>
      </c>
      <c r="H520" s="409">
        <v>4.7000000000000002E-3</v>
      </c>
      <c r="I520" s="409">
        <f t="shared" si="8"/>
        <v>3.1200000000000002E-2</v>
      </c>
      <c r="J520" s="407">
        <v>25263</v>
      </c>
    </row>
    <row r="521" spans="2:10">
      <c r="B521" s="407">
        <v>25294</v>
      </c>
      <c r="C521" s="406" t="s">
        <v>3118</v>
      </c>
      <c r="F521" s="410">
        <v>2.29E-2</v>
      </c>
      <c r="H521" s="409">
        <v>5.4999999999999997E-3</v>
      </c>
      <c r="I521" s="409">
        <f t="shared" si="8"/>
        <v>1.7399999999999999E-2</v>
      </c>
      <c r="J521" s="407">
        <v>25294</v>
      </c>
    </row>
    <row r="522" spans="2:10">
      <c r="B522" s="407">
        <v>25324</v>
      </c>
      <c r="C522" s="406" t="s">
        <v>3118</v>
      </c>
      <c r="F522" s="410">
        <v>2.5999999999999999E-3</v>
      </c>
      <c r="H522" s="409">
        <v>4.7000000000000002E-3</v>
      </c>
      <c r="I522" s="409">
        <f t="shared" si="8"/>
        <v>-2.1000000000000003E-3</v>
      </c>
      <c r="J522" s="407">
        <v>25324</v>
      </c>
    </row>
    <row r="523" spans="2:10">
      <c r="B523" s="407">
        <v>25355</v>
      </c>
      <c r="C523" s="406" t="s">
        <v>3118</v>
      </c>
      <c r="F523" s="410">
        <v>-5.4199999999999998E-2</v>
      </c>
      <c r="H523" s="409">
        <v>5.4999999999999997E-3</v>
      </c>
      <c r="I523" s="409">
        <f t="shared" si="8"/>
        <v>-5.9699999999999996E-2</v>
      </c>
      <c r="J523" s="407">
        <v>25355</v>
      </c>
    </row>
    <row r="524" spans="2:10">
      <c r="B524" s="407">
        <v>25385</v>
      </c>
      <c r="C524" s="406" t="s">
        <v>3118</v>
      </c>
      <c r="F524" s="410">
        <v>-5.8700000000000002E-2</v>
      </c>
      <c r="H524" s="409">
        <v>5.1999999999999998E-3</v>
      </c>
      <c r="I524" s="409">
        <f t="shared" si="8"/>
        <v>-6.3899999999999998E-2</v>
      </c>
      <c r="J524" s="407">
        <v>25385</v>
      </c>
    </row>
    <row r="525" spans="2:10">
      <c r="B525" s="407">
        <v>25416</v>
      </c>
      <c r="C525" s="406" t="s">
        <v>3118</v>
      </c>
      <c r="F525" s="410">
        <v>4.5400000000000003E-2</v>
      </c>
      <c r="H525" s="409">
        <v>4.7999999999999996E-3</v>
      </c>
      <c r="I525" s="409">
        <f t="shared" si="8"/>
        <v>4.0600000000000004E-2</v>
      </c>
      <c r="J525" s="407">
        <v>25416</v>
      </c>
    </row>
    <row r="526" spans="2:10">
      <c r="B526" s="407">
        <v>25447</v>
      </c>
      <c r="C526" s="406" t="s">
        <v>3118</v>
      </c>
      <c r="F526" s="410">
        <v>-2.3599999999999999E-2</v>
      </c>
      <c r="H526" s="409">
        <v>5.4999999999999997E-3</v>
      </c>
      <c r="I526" s="409">
        <f t="shared" si="8"/>
        <v>-2.9100000000000001E-2</v>
      </c>
      <c r="J526" s="407">
        <v>25447</v>
      </c>
    </row>
    <row r="527" spans="2:10">
      <c r="B527" s="407">
        <v>25477</v>
      </c>
      <c r="C527" s="406" t="s">
        <v>3118</v>
      </c>
      <c r="F527" s="410">
        <v>4.5900000000000003E-2</v>
      </c>
      <c r="H527" s="409">
        <v>5.7000000000000002E-3</v>
      </c>
      <c r="I527" s="409">
        <f t="shared" si="8"/>
        <v>4.02E-2</v>
      </c>
      <c r="J527" s="407">
        <v>25477</v>
      </c>
    </row>
    <row r="528" spans="2:10">
      <c r="B528" s="407">
        <v>25508</v>
      </c>
      <c r="C528" s="406" t="s">
        <v>3118</v>
      </c>
      <c r="F528" s="410">
        <v>-2.9700000000000001E-2</v>
      </c>
      <c r="H528" s="409">
        <v>4.8999999999999998E-3</v>
      </c>
      <c r="I528" s="409">
        <f t="shared" si="8"/>
        <v>-3.4599999999999999E-2</v>
      </c>
      <c r="J528" s="407">
        <v>25508</v>
      </c>
    </row>
    <row r="529" spans="2:10">
      <c r="B529" s="407">
        <v>25538</v>
      </c>
      <c r="C529" s="406" t="s">
        <v>3118</v>
      </c>
      <c r="F529" s="410">
        <v>-1.77E-2</v>
      </c>
      <c r="H529" s="409">
        <v>6.0000000000000001E-3</v>
      </c>
      <c r="I529" s="409">
        <f t="shared" si="8"/>
        <v>-2.3699999999999999E-2</v>
      </c>
      <c r="J529" s="407">
        <v>25538</v>
      </c>
    </row>
    <row r="530" spans="2:10">
      <c r="B530" s="407">
        <v>25569</v>
      </c>
      <c r="C530" s="406" t="s">
        <v>3118</v>
      </c>
      <c r="F530" s="410">
        <v>-7.4300000000000005E-2</v>
      </c>
      <c r="H530" s="409">
        <v>5.5999999999999999E-3</v>
      </c>
      <c r="I530" s="409">
        <f t="shared" si="8"/>
        <v>-7.9899999999999999E-2</v>
      </c>
      <c r="J530" s="407">
        <v>25569</v>
      </c>
    </row>
    <row r="531" spans="2:10">
      <c r="B531" s="407">
        <v>25600</v>
      </c>
      <c r="C531" s="406" t="s">
        <v>3118</v>
      </c>
      <c r="F531" s="410">
        <v>5.8599999999999999E-2</v>
      </c>
      <c r="H531" s="409">
        <v>5.1999999999999998E-3</v>
      </c>
      <c r="I531" s="409">
        <f t="shared" si="8"/>
        <v>5.3400000000000003E-2</v>
      </c>
      <c r="J531" s="407">
        <v>25600</v>
      </c>
    </row>
    <row r="532" spans="2:10">
      <c r="B532" s="407">
        <v>25628</v>
      </c>
      <c r="C532" s="406" t="s">
        <v>3118</v>
      </c>
      <c r="F532" s="410">
        <v>3.0000000000000001E-3</v>
      </c>
      <c r="H532" s="409">
        <v>5.5999999999999999E-3</v>
      </c>
      <c r="I532" s="409">
        <f t="shared" si="8"/>
        <v>-2.5999999999999999E-3</v>
      </c>
      <c r="J532" s="407">
        <v>25628</v>
      </c>
    </row>
    <row r="533" spans="2:10">
      <c r="B533" s="407">
        <v>25659</v>
      </c>
      <c r="C533" s="406" t="s">
        <v>3118</v>
      </c>
      <c r="F533" s="410">
        <v>-8.8900000000000007E-2</v>
      </c>
      <c r="H533" s="409">
        <v>5.4000000000000003E-3</v>
      </c>
      <c r="I533" s="409">
        <f t="shared" si="8"/>
        <v>-9.4300000000000009E-2</v>
      </c>
      <c r="J533" s="407">
        <v>25659</v>
      </c>
    </row>
    <row r="534" spans="2:10">
      <c r="B534" s="407">
        <v>25689</v>
      </c>
      <c r="C534" s="406" t="s">
        <v>3118</v>
      </c>
      <c r="F534" s="410">
        <v>-5.4699999999999999E-2</v>
      </c>
      <c r="H534" s="409">
        <v>5.4999999999999997E-3</v>
      </c>
      <c r="I534" s="409">
        <f t="shared" si="8"/>
        <v>-6.0199999999999997E-2</v>
      </c>
      <c r="J534" s="407">
        <v>25689</v>
      </c>
    </row>
    <row r="535" spans="2:10">
      <c r="B535" s="407">
        <v>25720</v>
      </c>
      <c r="C535" s="406" t="s">
        <v>3118</v>
      </c>
      <c r="F535" s="410">
        <v>-4.82E-2</v>
      </c>
      <c r="H535" s="409">
        <v>6.4000000000000003E-3</v>
      </c>
      <c r="I535" s="409">
        <f t="shared" si="8"/>
        <v>-5.4600000000000003E-2</v>
      </c>
      <c r="J535" s="407">
        <v>25720</v>
      </c>
    </row>
    <row r="536" spans="2:10">
      <c r="B536" s="407">
        <v>25750</v>
      </c>
      <c r="C536" s="406" t="s">
        <v>3118</v>
      </c>
      <c r="F536" s="410">
        <v>7.5200000000000003E-2</v>
      </c>
      <c r="H536" s="409">
        <v>5.8999999999999999E-3</v>
      </c>
      <c r="I536" s="409">
        <f t="shared" si="8"/>
        <v>6.93E-2</v>
      </c>
      <c r="J536" s="407">
        <v>25750</v>
      </c>
    </row>
    <row r="537" spans="2:10">
      <c r="B537" s="407">
        <v>25781</v>
      </c>
      <c r="C537" s="406" t="s">
        <v>3118</v>
      </c>
      <c r="F537" s="410">
        <v>5.0900000000000001E-2</v>
      </c>
      <c r="H537" s="409">
        <v>5.7000000000000002E-3</v>
      </c>
      <c r="I537" s="409">
        <f t="shared" si="8"/>
        <v>4.5200000000000004E-2</v>
      </c>
      <c r="J537" s="407">
        <v>25781</v>
      </c>
    </row>
    <row r="538" spans="2:10">
      <c r="B538" s="407">
        <v>25812</v>
      </c>
      <c r="C538" s="406" t="s">
        <v>3118</v>
      </c>
      <c r="F538" s="410">
        <v>3.4700000000000002E-2</v>
      </c>
      <c r="H538" s="409">
        <v>5.5999999999999999E-3</v>
      </c>
      <c r="I538" s="409">
        <f t="shared" si="8"/>
        <v>2.9100000000000001E-2</v>
      </c>
      <c r="J538" s="407">
        <v>25812</v>
      </c>
    </row>
    <row r="539" spans="2:10">
      <c r="B539" s="407">
        <v>25842</v>
      </c>
      <c r="C539" s="406" t="s">
        <v>3118</v>
      </c>
      <c r="F539" s="410">
        <v>-9.7000000000000003E-3</v>
      </c>
      <c r="H539" s="409">
        <v>5.4999999999999997E-3</v>
      </c>
      <c r="I539" s="409">
        <f t="shared" si="8"/>
        <v>-1.52E-2</v>
      </c>
      <c r="J539" s="407">
        <v>25842</v>
      </c>
    </row>
    <row r="540" spans="2:10">
      <c r="B540" s="407">
        <v>25873</v>
      </c>
      <c r="C540" s="406" t="s">
        <v>3118</v>
      </c>
      <c r="F540" s="410">
        <v>5.3600000000000002E-2</v>
      </c>
      <c r="H540" s="409">
        <v>5.7999999999999996E-3</v>
      </c>
      <c r="I540" s="409">
        <f t="shared" si="8"/>
        <v>4.7800000000000002E-2</v>
      </c>
      <c r="J540" s="407">
        <v>25873</v>
      </c>
    </row>
    <row r="541" spans="2:10">
      <c r="B541" s="407">
        <v>25903</v>
      </c>
      <c r="C541" s="406" t="s">
        <v>3118</v>
      </c>
      <c r="F541" s="410">
        <v>5.8400000000000001E-2</v>
      </c>
      <c r="H541" s="409">
        <v>5.3E-3</v>
      </c>
      <c r="I541" s="409">
        <f t="shared" si="8"/>
        <v>5.3100000000000001E-2</v>
      </c>
      <c r="J541" s="407">
        <v>25903</v>
      </c>
    </row>
    <row r="542" spans="2:10">
      <c r="B542" s="407">
        <v>25934</v>
      </c>
      <c r="C542" s="406" t="s">
        <v>3118</v>
      </c>
      <c r="F542" s="410">
        <v>4.19E-2</v>
      </c>
      <c r="H542" s="409">
        <v>5.1000000000000004E-3</v>
      </c>
      <c r="I542" s="409">
        <f t="shared" si="8"/>
        <v>3.6799999999999999E-2</v>
      </c>
      <c r="J542" s="407">
        <v>25934</v>
      </c>
    </row>
    <row r="543" spans="2:10">
      <c r="B543" s="407">
        <v>25965</v>
      </c>
      <c r="C543" s="406" t="s">
        <v>3118</v>
      </c>
      <c r="F543" s="410">
        <v>1.41E-2</v>
      </c>
      <c r="H543" s="409">
        <v>4.5999999999999999E-3</v>
      </c>
      <c r="I543" s="409">
        <f t="shared" si="8"/>
        <v>9.4999999999999998E-3</v>
      </c>
      <c r="J543" s="407">
        <v>25965</v>
      </c>
    </row>
    <row r="544" spans="2:10">
      <c r="B544" s="407">
        <v>25993</v>
      </c>
      <c r="C544" s="406" t="s">
        <v>3118</v>
      </c>
      <c r="F544" s="410">
        <v>3.8199999999999998E-2</v>
      </c>
      <c r="H544" s="409">
        <v>5.5999999999999999E-3</v>
      </c>
      <c r="I544" s="409">
        <f t="shared" si="8"/>
        <v>3.2599999999999997E-2</v>
      </c>
      <c r="J544" s="407">
        <v>25993</v>
      </c>
    </row>
    <row r="545" spans="2:10">
      <c r="B545" s="407">
        <v>26024</v>
      </c>
      <c r="C545" s="406" t="s">
        <v>3118</v>
      </c>
      <c r="F545" s="410">
        <v>3.7699999999999997E-2</v>
      </c>
      <c r="H545" s="409">
        <v>4.7999999999999996E-3</v>
      </c>
      <c r="I545" s="409">
        <f t="shared" si="8"/>
        <v>3.2899999999999999E-2</v>
      </c>
      <c r="J545" s="407">
        <v>26024</v>
      </c>
    </row>
    <row r="546" spans="2:10">
      <c r="B546" s="407">
        <v>26054</v>
      </c>
      <c r="C546" s="406" t="s">
        <v>3118</v>
      </c>
      <c r="F546" s="410">
        <v>-3.6700000000000003E-2</v>
      </c>
      <c r="H546" s="409">
        <v>4.7000000000000002E-3</v>
      </c>
      <c r="I546" s="409">
        <f t="shared" si="8"/>
        <v>-4.1400000000000006E-2</v>
      </c>
      <c r="J546" s="407">
        <v>26054</v>
      </c>
    </row>
    <row r="547" spans="2:10">
      <c r="B547" s="407">
        <v>26085</v>
      </c>
      <c r="C547" s="406" t="s">
        <v>3118</v>
      </c>
      <c r="F547" s="410">
        <v>2.0999999999999999E-3</v>
      </c>
      <c r="H547" s="409">
        <v>5.5999999999999999E-3</v>
      </c>
      <c r="I547" s="409">
        <f t="shared" si="8"/>
        <v>-3.5000000000000001E-3</v>
      </c>
      <c r="J547" s="407">
        <v>26085</v>
      </c>
    </row>
    <row r="548" spans="2:10">
      <c r="B548" s="407">
        <v>26115</v>
      </c>
      <c r="C548" s="406" t="s">
        <v>3118</v>
      </c>
      <c r="F548" s="410">
        <v>-3.9899999999999998E-2</v>
      </c>
      <c r="H548" s="409">
        <v>5.1999999999999998E-3</v>
      </c>
      <c r="I548" s="409">
        <f t="shared" si="8"/>
        <v>-4.5100000000000001E-2</v>
      </c>
      <c r="J548" s="407">
        <v>26115</v>
      </c>
    </row>
    <row r="549" spans="2:10">
      <c r="B549" s="407">
        <v>26146</v>
      </c>
      <c r="C549" s="406" t="s">
        <v>3118</v>
      </c>
      <c r="F549" s="410">
        <v>4.1200000000000001E-2</v>
      </c>
      <c r="H549" s="409">
        <v>5.4999999999999997E-3</v>
      </c>
      <c r="I549" s="409">
        <f t="shared" si="8"/>
        <v>3.5700000000000003E-2</v>
      </c>
      <c r="J549" s="407">
        <v>26146</v>
      </c>
    </row>
    <row r="550" spans="2:10">
      <c r="B550" s="407">
        <v>26177</v>
      </c>
      <c r="C550" s="406" t="s">
        <v>3118</v>
      </c>
      <c r="F550" s="410">
        <v>-5.5999999999999999E-3</v>
      </c>
      <c r="H550" s="409">
        <v>4.8999999999999998E-3</v>
      </c>
      <c r="I550" s="409">
        <f t="shared" si="8"/>
        <v>-1.0499999999999999E-2</v>
      </c>
      <c r="J550" s="407">
        <v>26177</v>
      </c>
    </row>
    <row r="551" spans="2:10">
      <c r="B551" s="407">
        <v>26207</v>
      </c>
      <c r="C551" s="406" t="s">
        <v>3118</v>
      </c>
      <c r="F551" s="410">
        <v>-4.0399999999999998E-2</v>
      </c>
      <c r="H551" s="409">
        <v>4.7000000000000002E-3</v>
      </c>
      <c r="I551" s="409">
        <f t="shared" si="8"/>
        <v>-4.5100000000000001E-2</v>
      </c>
      <c r="J551" s="407">
        <v>26207</v>
      </c>
    </row>
    <row r="552" spans="2:10">
      <c r="B552" s="407">
        <v>26238</v>
      </c>
      <c r="C552" s="406" t="s">
        <v>3118</v>
      </c>
      <c r="F552" s="410">
        <v>2.7000000000000001E-3</v>
      </c>
      <c r="H552" s="409">
        <v>5.1000000000000004E-3</v>
      </c>
      <c r="I552" s="409">
        <f t="shared" si="8"/>
        <v>-2.4000000000000002E-3</v>
      </c>
      <c r="J552" s="407">
        <v>26238</v>
      </c>
    </row>
    <row r="553" spans="2:10">
      <c r="B553" s="407">
        <v>26268</v>
      </c>
      <c r="C553" s="406" t="s">
        <v>3118</v>
      </c>
      <c r="F553" s="410">
        <v>8.77E-2</v>
      </c>
      <c r="H553" s="409">
        <v>5.0000000000000001E-3</v>
      </c>
      <c r="I553" s="409">
        <f t="shared" si="8"/>
        <v>8.2699999999999996E-2</v>
      </c>
      <c r="J553" s="407">
        <v>26268</v>
      </c>
    </row>
    <row r="554" spans="2:10">
      <c r="B554" s="407">
        <v>26299</v>
      </c>
      <c r="C554" s="406" t="s">
        <v>3118</v>
      </c>
      <c r="F554" s="410">
        <v>1.9400000000000001E-2</v>
      </c>
      <c r="H554" s="409">
        <v>5.0000000000000001E-3</v>
      </c>
      <c r="I554" s="409">
        <f t="shared" si="8"/>
        <v>1.44E-2</v>
      </c>
      <c r="J554" s="407">
        <v>26299</v>
      </c>
    </row>
    <row r="555" spans="2:10">
      <c r="B555" s="407">
        <v>26330</v>
      </c>
      <c r="C555" s="406" t="s">
        <v>3118</v>
      </c>
      <c r="F555" s="410">
        <v>2.9899999999999999E-2</v>
      </c>
      <c r="H555" s="409">
        <v>4.7000000000000002E-3</v>
      </c>
      <c r="I555" s="409">
        <f t="shared" si="8"/>
        <v>2.52E-2</v>
      </c>
      <c r="J555" s="407">
        <v>26330</v>
      </c>
    </row>
    <row r="556" spans="2:10">
      <c r="B556" s="407">
        <v>26359</v>
      </c>
      <c r="C556" s="406" t="s">
        <v>3118</v>
      </c>
      <c r="F556" s="410">
        <v>7.1999999999999998E-3</v>
      </c>
      <c r="H556" s="409">
        <v>4.8999999999999998E-3</v>
      </c>
      <c r="I556" s="409">
        <f t="shared" si="8"/>
        <v>2.3E-3</v>
      </c>
      <c r="J556" s="407">
        <v>26359</v>
      </c>
    </row>
    <row r="557" spans="2:10">
      <c r="B557" s="407">
        <v>26390</v>
      </c>
      <c r="C557" s="406" t="s">
        <v>3118</v>
      </c>
      <c r="F557" s="410">
        <v>5.7000000000000002E-3</v>
      </c>
      <c r="H557" s="409">
        <v>4.7999999999999996E-3</v>
      </c>
      <c r="I557" s="409">
        <f t="shared" si="8"/>
        <v>9.0000000000000063E-4</v>
      </c>
      <c r="J557" s="407">
        <v>26390</v>
      </c>
    </row>
    <row r="558" spans="2:10">
      <c r="B558" s="407">
        <v>26420</v>
      </c>
      <c r="C558" s="406" t="s">
        <v>3118</v>
      </c>
      <c r="F558" s="410">
        <v>2.1899999999999999E-2</v>
      </c>
      <c r="H558" s="409">
        <v>5.4999999999999997E-3</v>
      </c>
      <c r="I558" s="409">
        <f t="shared" si="8"/>
        <v>1.6399999999999998E-2</v>
      </c>
      <c r="J558" s="407">
        <v>26420</v>
      </c>
    </row>
    <row r="559" spans="2:10">
      <c r="B559" s="407">
        <v>26451</v>
      </c>
      <c r="C559" s="406" t="s">
        <v>3118</v>
      </c>
      <c r="F559" s="410">
        <v>-2.0500000000000001E-2</v>
      </c>
      <c r="H559" s="409">
        <v>4.8999999999999998E-3</v>
      </c>
      <c r="I559" s="409">
        <f t="shared" si="8"/>
        <v>-2.5399999999999999E-2</v>
      </c>
      <c r="J559" s="407">
        <v>26451</v>
      </c>
    </row>
    <row r="560" spans="2:10">
      <c r="B560" s="407">
        <v>26481</v>
      </c>
      <c r="C560" s="406" t="s">
        <v>3118</v>
      </c>
      <c r="F560" s="410">
        <v>3.5999999999999999E-3</v>
      </c>
      <c r="H560" s="409">
        <v>5.1000000000000004E-3</v>
      </c>
      <c r="I560" s="409">
        <f t="shared" si="8"/>
        <v>-1.5000000000000005E-3</v>
      </c>
      <c r="J560" s="407">
        <v>26481</v>
      </c>
    </row>
    <row r="561" spans="2:10">
      <c r="B561" s="407">
        <v>26512</v>
      </c>
      <c r="C561" s="406" t="s">
        <v>3118</v>
      </c>
      <c r="F561" s="410">
        <v>3.9100000000000003E-2</v>
      </c>
      <c r="H561" s="409">
        <v>4.8999999999999998E-3</v>
      </c>
      <c r="I561" s="409">
        <f t="shared" si="8"/>
        <v>3.4200000000000001E-2</v>
      </c>
      <c r="J561" s="407">
        <v>26512</v>
      </c>
    </row>
    <row r="562" spans="2:10">
      <c r="B562" s="407">
        <v>26543</v>
      </c>
      <c r="C562" s="406" t="s">
        <v>3118</v>
      </c>
      <c r="F562" s="410">
        <v>-3.5999999999999999E-3</v>
      </c>
      <c r="H562" s="409">
        <v>4.7000000000000002E-3</v>
      </c>
      <c r="I562" s="409">
        <f t="shared" si="8"/>
        <v>-8.3000000000000001E-3</v>
      </c>
      <c r="J562" s="407">
        <v>26543</v>
      </c>
    </row>
    <row r="563" spans="2:10">
      <c r="B563" s="407">
        <v>26573</v>
      </c>
      <c r="C563" s="406" t="s">
        <v>3118</v>
      </c>
      <c r="F563" s="410">
        <v>1.0699999999999999E-2</v>
      </c>
      <c r="H563" s="409">
        <v>5.1999999999999998E-3</v>
      </c>
      <c r="I563" s="409">
        <f t="shared" si="8"/>
        <v>5.4999999999999997E-3</v>
      </c>
      <c r="J563" s="407">
        <v>26573</v>
      </c>
    </row>
    <row r="564" spans="2:10">
      <c r="B564" s="407">
        <v>26604</v>
      </c>
      <c r="C564" s="406" t="s">
        <v>3118</v>
      </c>
      <c r="F564" s="410">
        <v>5.0500000000000003E-2</v>
      </c>
      <c r="H564" s="409">
        <v>4.7999999999999996E-3</v>
      </c>
      <c r="I564" s="409">
        <f t="shared" si="8"/>
        <v>4.5700000000000005E-2</v>
      </c>
      <c r="J564" s="407">
        <v>26604</v>
      </c>
    </row>
    <row r="565" spans="2:10">
      <c r="B565" s="407">
        <v>26634</v>
      </c>
      <c r="C565" s="406" t="s">
        <v>3118</v>
      </c>
      <c r="F565" s="410">
        <v>1.3100000000000001E-2</v>
      </c>
      <c r="H565" s="409">
        <v>4.4999999999999997E-3</v>
      </c>
      <c r="I565" s="409">
        <f t="shared" si="8"/>
        <v>8.6E-3</v>
      </c>
      <c r="J565" s="407">
        <v>26634</v>
      </c>
    </row>
    <row r="566" spans="2:10">
      <c r="B566" s="407">
        <v>26665</v>
      </c>
      <c r="C566" s="406" t="s">
        <v>3118</v>
      </c>
      <c r="F566" s="410">
        <v>-1.5900000000000001E-2</v>
      </c>
      <c r="H566" s="409">
        <v>5.4000000000000003E-3</v>
      </c>
      <c r="I566" s="409">
        <f t="shared" si="8"/>
        <v>-2.1299999999999999E-2</v>
      </c>
      <c r="J566" s="407">
        <v>26665</v>
      </c>
    </row>
    <row r="567" spans="2:10">
      <c r="B567" s="407">
        <v>26696</v>
      </c>
      <c r="C567" s="406" t="s">
        <v>3118</v>
      </c>
      <c r="F567" s="410">
        <v>-3.3300000000000003E-2</v>
      </c>
      <c r="H567" s="409">
        <v>5.1000000000000004E-3</v>
      </c>
      <c r="I567" s="409">
        <f t="shared" si="8"/>
        <v>-3.8400000000000004E-2</v>
      </c>
      <c r="J567" s="407">
        <v>26696</v>
      </c>
    </row>
    <row r="568" spans="2:10">
      <c r="B568" s="407">
        <v>26724</v>
      </c>
      <c r="C568" s="406" t="s">
        <v>3118</v>
      </c>
      <c r="F568" s="410">
        <v>-2.0000000000000001E-4</v>
      </c>
      <c r="H568" s="409">
        <v>5.5999999999999999E-3</v>
      </c>
      <c r="I568" s="409">
        <f t="shared" si="8"/>
        <v>-5.7999999999999996E-3</v>
      </c>
      <c r="J568" s="407">
        <v>26724</v>
      </c>
    </row>
    <row r="569" spans="2:10">
      <c r="B569" s="407">
        <v>26755</v>
      </c>
      <c r="C569" s="406" t="s">
        <v>3118</v>
      </c>
      <c r="F569" s="410">
        <v>-3.95E-2</v>
      </c>
      <c r="H569" s="409">
        <v>5.7000000000000002E-3</v>
      </c>
      <c r="I569" s="409">
        <f t="shared" si="8"/>
        <v>-4.5200000000000004E-2</v>
      </c>
      <c r="J569" s="407">
        <v>26755</v>
      </c>
    </row>
    <row r="570" spans="2:10">
      <c r="B570" s="407">
        <v>26785</v>
      </c>
      <c r="C570" s="406" t="s">
        <v>3118</v>
      </c>
      <c r="F570" s="410">
        <v>-1.3899999999999999E-2</v>
      </c>
      <c r="H570" s="409">
        <v>5.7999999999999996E-3</v>
      </c>
      <c r="I570" s="409">
        <f t="shared" si="8"/>
        <v>-1.9699999999999999E-2</v>
      </c>
      <c r="J570" s="407">
        <v>26785</v>
      </c>
    </row>
    <row r="571" spans="2:10">
      <c r="B571" s="407">
        <v>26816</v>
      </c>
      <c r="C571" s="406" t="s">
        <v>3118</v>
      </c>
      <c r="F571" s="410">
        <v>-5.1000000000000004E-3</v>
      </c>
      <c r="H571" s="409">
        <v>5.4999999999999997E-3</v>
      </c>
      <c r="I571" s="409">
        <f t="shared" si="8"/>
        <v>-1.06E-2</v>
      </c>
      <c r="J571" s="407">
        <v>26816</v>
      </c>
    </row>
    <row r="572" spans="2:10">
      <c r="B572" s="407">
        <v>26846</v>
      </c>
      <c r="C572" s="406" t="s">
        <v>3118</v>
      </c>
      <c r="F572" s="410">
        <v>3.9399999999999998E-2</v>
      </c>
      <c r="H572" s="409">
        <v>6.1000000000000004E-3</v>
      </c>
      <c r="I572" s="409">
        <f t="shared" si="8"/>
        <v>3.3299999999999996E-2</v>
      </c>
      <c r="J572" s="407">
        <v>26846</v>
      </c>
    </row>
    <row r="573" spans="2:10">
      <c r="B573" s="407">
        <v>26877</v>
      </c>
      <c r="C573" s="406" t="s">
        <v>3118</v>
      </c>
      <c r="F573" s="410">
        <v>-3.1800000000000002E-2</v>
      </c>
      <c r="H573" s="409">
        <v>6.1999999999999998E-3</v>
      </c>
      <c r="I573" s="409">
        <f t="shared" si="8"/>
        <v>-3.7999999999999999E-2</v>
      </c>
      <c r="J573" s="407">
        <v>26877</v>
      </c>
    </row>
    <row r="574" spans="2:10">
      <c r="B574" s="407">
        <v>26908</v>
      </c>
      <c r="C574" s="406" t="s">
        <v>3118</v>
      </c>
      <c r="F574" s="410">
        <v>4.1500000000000002E-2</v>
      </c>
      <c r="H574" s="409">
        <v>5.4999999999999997E-3</v>
      </c>
      <c r="I574" s="409">
        <f t="shared" si="8"/>
        <v>3.6000000000000004E-2</v>
      </c>
      <c r="J574" s="407">
        <v>26908</v>
      </c>
    </row>
    <row r="575" spans="2:10">
      <c r="B575" s="407">
        <v>26938</v>
      </c>
      <c r="C575" s="406" t="s">
        <v>3118</v>
      </c>
      <c r="F575" s="410">
        <v>2.9999999999999997E-4</v>
      </c>
      <c r="H575" s="409">
        <v>6.3E-3</v>
      </c>
      <c r="I575" s="409">
        <f t="shared" si="8"/>
        <v>-6.0000000000000001E-3</v>
      </c>
      <c r="J575" s="407">
        <v>26938</v>
      </c>
    </row>
    <row r="576" spans="2:10">
      <c r="B576" s="407">
        <v>26969</v>
      </c>
      <c r="C576" s="406" t="s">
        <v>3118</v>
      </c>
      <c r="F576" s="410">
        <v>-0.1082</v>
      </c>
      <c r="H576" s="409">
        <v>5.5999999999999999E-3</v>
      </c>
      <c r="I576" s="409">
        <f t="shared" si="8"/>
        <v>-0.1138</v>
      </c>
      <c r="J576" s="407">
        <v>26969</v>
      </c>
    </row>
    <row r="577" spans="2:10">
      <c r="B577" s="407">
        <v>26999</v>
      </c>
      <c r="C577" s="406" t="s">
        <v>3118</v>
      </c>
      <c r="F577" s="410">
        <v>1.83E-2</v>
      </c>
      <c r="H577" s="409">
        <v>6.0000000000000001E-3</v>
      </c>
      <c r="I577" s="409">
        <f t="shared" si="8"/>
        <v>1.23E-2</v>
      </c>
      <c r="J577" s="407">
        <v>26999</v>
      </c>
    </row>
    <row r="578" spans="2:10">
      <c r="B578" s="407">
        <v>27030</v>
      </c>
      <c r="C578" s="406" t="s">
        <v>3118</v>
      </c>
      <c r="F578" s="410">
        <v>-8.5000000000000006E-3</v>
      </c>
      <c r="H578" s="409">
        <v>6.1000000000000004E-3</v>
      </c>
      <c r="I578" s="409">
        <f t="shared" si="8"/>
        <v>-1.4600000000000002E-2</v>
      </c>
      <c r="J578" s="407">
        <v>27030</v>
      </c>
    </row>
    <row r="579" spans="2:10">
      <c r="B579" s="407">
        <v>27061</v>
      </c>
      <c r="C579" s="406" t="s">
        <v>3118</v>
      </c>
      <c r="F579" s="410">
        <v>1.9E-3</v>
      </c>
      <c r="H579" s="409">
        <v>5.4999999999999997E-3</v>
      </c>
      <c r="I579" s="409">
        <f t="shared" si="8"/>
        <v>-3.5999999999999999E-3</v>
      </c>
      <c r="J579" s="407">
        <v>27061</v>
      </c>
    </row>
    <row r="580" spans="2:10">
      <c r="B580" s="407">
        <v>27089</v>
      </c>
      <c r="C580" s="406" t="s">
        <v>3118</v>
      </c>
      <c r="F580" s="410">
        <v>-2.1700000000000001E-2</v>
      </c>
      <c r="H580" s="409">
        <v>5.7999999999999996E-3</v>
      </c>
      <c r="I580" s="409">
        <f t="shared" ref="I580:I643" si="9">F580-H580</f>
        <v>-2.75E-2</v>
      </c>
      <c r="J580" s="407">
        <v>27089</v>
      </c>
    </row>
    <row r="581" spans="2:10">
      <c r="B581" s="407">
        <v>27120</v>
      </c>
      <c r="C581" s="406" t="s">
        <v>3118</v>
      </c>
      <c r="F581" s="410">
        <v>-3.73E-2</v>
      </c>
      <c r="H581" s="409">
        <v>6.7999999999999996E-3</v>
      </c>
      <c r="I581" s="409">
        <f t="shared" si="9"/>
        <v>-4.41E-2</v>
      </c>
      <c r="J581" s="407">
        <v>27120</v>
      </c>
    </row>
    <row r="582" spans="2:10">
      <c r="B582" s="407">
        <v>27150</v>
      </c>
      <c r="C582" s="406" t="s">
        <v>3118</v>
      </c>
      <c r="F582" s="410">
        <v>-2.7199999999999998E-2</v>
      </c>
      <c r="H582" s="409">
        <v>6.7999999999999996E-3</v>
      </c>
      <c r="I582" s="409">
        <f t="shared" si="9"/>
        <v>-3.3999999999999996E-2</v>
      </c>
      <c r="J582" s="407">
        <v>27150</v>
      </c>
    </row>
    <row r="583" spans="2:10">
      <c r="B583" s="407">
        <v>27181</v>
      </c>
      <c r="C583" s="406" t="s">
        <v>3118</v>
      </c>
      <c r="F583" s="410">
        <v>-1.2800000000000001E-2</v>
      </c>
      <c r="H583" s="409">
        <v>6.1000000000000004E-3</v>
      </c>
      <c r="I583" s="409">
        <f t="shared" si="9"/>
        <v>-1.89E-2</v>
      </c>
      <c r="J583" s="407">
        <v>27181</v>
      </c>
    </row>
    <row r="584" spans="2:10">
      <c r="B584" s="407">
        <v>27211</v>
      </c>
      <c r="C584" s="406" t="s">
        <v>3118</v>
      </c>
      <c r="F584" s="410">
        <v>-7.5899999999999995E-2</v>
      </c>
      <c r="H584" s="409">
        <v>7.1999999999999998E-3</v>
      </c>
      <c r="I584" s="409">
        <f t="shared" si="9"/>
        <v>-8.3099999999999993E-2</v>
      </c>
      <c r="J584" s="407">
        <v>27211</v>
      </c>
    </row>
    <row r="585" spans="2:10">
      <c r="B585" s="407">
        <v>27242</v>
      </c>
      <c r="C585" s="406" t="s">
        <v>3118</v>
      </c>
      <c r="F585" s="410">
        <v>-8.2799999999999999E-2</v>
      </c>
      <c r="H585" s="409">
        <v>6.4999999999999997E-3</v>
      </c>
      <c r="I585" s="409">
        <f t="shared" si="9"/>
        <v>-8.9300000000000004E-2</v>
      </c>
      <c r="J585" s="407">
        <v>27242</v>
      </c>
    </row>
    <row r="586" spans="2:10">
      <c r="B586" s="407">
        <v>27273</v>
      </c>
      <c r="C586" s="406" t="s">
        <v>3118</v>
      </c>
      <c r="F586" s="410">
        <v>-0.11700000000000001</v>
      </c>
      <c r="H586" s="409">
        <v>7.1000000000000004E-3</v>
      </c>
      <c r="I586" s="409">
        <f t="shared" si="9"/>
        <v>-0.1241</v>
      </c>
      <c r="J586" s="407">
        <v>27273</v>
      </c>
    </row>
    <row r="587" spans="2:10">
      <c r="B587" s="407">
        <v>27303</v>
      </c>
      <c r="C587" s="406" t="s">
        <v>3118</v>
      </c>
      <c r="F587" s="410">
        <v>0.16569999999999999</v>
      </c>
      <c r="H587" s="409">
        <v>7.0000000000000001E-3</v>
      </c>
      <c r="I587" s="409">
        <f t="shared" si="9"/>
        <v>0.15869999999999998</v>
      </c>
      <c r="J587" s="407">
        <v>27303</v>
      </c>
    </row>
    <row r="588" spans="2:10">
      <c r="B588" s="407">
        <v>27334</v>
      </c>
      <c r="C588" s="406" t="s">
        <v>3118</v>
      </c>
      <c r="F588" s="410">
        <v>-4.48E-2</v>
      </c>
      <c r="H588" s="409">
        <v>6.1999999999999998E-3</v>
      </c>
      <c r="I588" s="409">
        <f t="shared" si="9"/>
        <v>-5.0999999999999997E-2</v>
      </c>
      <c r="J588" s="407">
        <v>27334</v>
      </c>
    </row>
    <row r="589" spans="2:10">
      <c r="B589" s="407">
        <v>27364</v>
      </c>
      <c r="C589" s="406" t="s">
        <v>3118</v>
      </c>
      <c r="F589" s="410">
        <v>-1.77E-2</v>
      </c>
      <c r="H589" s="409">
        <v>6.7000000000000002E-3</v>
      </c>
      <c r="I589" s="409">
        <f t="shared" si="9"/>
        <v>-2.4400000000000002E-2</v>
      </c>
      <c r="J589" s="407">
        <v>27364</v>
      </c>
    </row>
    <row r="590" spans="2:10">
      <c r="B590" s="407">
        <v>27395</v>
      </c>
      <c r="C590" s="406" t="s">
        <v>3118</v>
      </c>
      <c r="F590" s="410">
        <v>0.12509999999999999</v>
      </c>
      <c r="H590" s="409">
        <v>6.7999999999999996E-3</v>
      </c>
      <c r="I590" s="409">
        <f t="shared" si="9"/>
        <v>0.11829999999999999</v>
      </c>
      <c r="J590" s="407">
        <v>27395</v>
      </c>
    </row>
    <row r="591" spans="2:10">
      <c r="B591" s="407">
        <v>27426</v>
      </c>
      <c r="C591" s="406" t="s">
        <v>3118</v>
      </c>
      <c r="F591" s="410">
        <v>6.7400000000000002E-2</v>
      </c>
      <c r="H591" s="409">
        <v>6.0000000000000001E-3</v>
      </c>
      <c r="I591" s="409">
        <f t="shared" si="9"/>
        <v>6.1400000000000003E-2</v>
      </c>
      <c r="J591" s="407">
        <v>27426</v>
      </c>
    </row>
    <row r="592" spans="2:10">
      <c r="B592" s="407">
        <v>27454</v>
      </c>
      <c r="C592" s="406" t="s">
        <v>3118</v>
      </c>
      <c r="F592" s="410">
        <v>2.3699999999999999E-2</v>
      </c>
      <c r="H592" s="409">
        <v>6.6E-3</v>
      </c>
      <c r="I592" s="409">
        <f t="shared" si="9"/>
        <v>1.7099999999999997E-2</v>
      </c>
      <c r="J592" s="407">
        <v>27454</v>
      </c>
    </row>
    <row r="593" spans="2:10">
      <c r="B593" s="407">
        <v>27485</v>
      </c>
      <c r="C593" s="406" t="s">
        <v>3118</v>
      </c>
      <c r="F593" s="410">
        <v>4.9299999999999997E-2</v>
      </c>
      <c r="H593" s="409">
        <v>6.7000000000000002E-3</v>
      </c>
      <c r="I593" s="409">
        <f t="shared" si="9"/>
        <v>4.2599999999999999E-2</v>
      </c>
      <c r="J593" s="407">
        <v>27485</v>
      </c>
    </row>
    <row r="594" spans="2:10">
      <c r="B594" s="407">
        <v>27515</v>
      </c>
      <c r="C594" s="406" t="s">
        <v>3118</v>
      </c>
      <c r="F594" s="410">
        <v>5.0900000000000001E-2</v>
      </c>
      <c r="H594" s="409">
        <v>6.7000000000000002E-3</v>
      </c>
      <c r="I594" s="409">
        <f t="shared" si="9"/>
        <v>4.4200000000000003E-2</v>
      </c>
      <c r="J594" s="407">
        <v>27515</v>
      </c>
    </row>
    <row r="595" spans="2:10">
      <c r="B595" s="407">
        <v>27546</v>
      </c>
      <c r="C595" s="406" t="s">
        <v>3118</v>
      </c>
      <c r="F595" s="410">
        <v>4.6199999999999998E-2</v>
      </c>
      <c r="H595" s="409">
        <v>7.0000000000000001E-3</v>
      </c>
      <c r="I595" s="409">
        <f t="shared" si="9"/>
        <v>3.9199999999999999E-2</v>
      </c>
      <c r="J595" s="407">
        <v>27546</v>
      </c>
    </row>
    <row r="596" spans="2:10">
      <c r="B596" s="407">
        <v>27576</v>
      </c>
      <c r="C596" s="406" t="s">
        <v>3118</v>
      </c>
      <c r="F596" s="410">
        <v>-6.59E-2</v>
      </c>
      <c r="H596" s="409">
        <v>6.7999999999999996E-3</v>
      </c>
      <c r="I596" s="409">
        <f t="shared" si="9"/>
        <v>-7.2700000000000001E-2</v>
      </c>
      <c r="J596" s="407">
        <v>27576</v>
      </c>
    </row>
    <row r="597" spans="2:10">
      <c r="B597" s="407">
        <v>27607</v>
      </c>
      <c r="C597" s="406" t="s">
        <v>3118</v>
      </c>
      <c r="F597" s="410">
        <v>-1.44E-2</v>
      </c>
      <c r="H597" s="409">
        <v>6.4999999999999997E-3</v>
      </c>
      <c r="I597" s="409">
        <f t="shared" si="9"/>
        <v>-2.0899999999999998E-2</v>
      </c>
      <c r="J597" s="407">
        <v>27607</v>
      </c>
    </row>
    <row r="598" spans="2:10">
      <c r="B598" s="407">
        <v>27638</v>
      </c>
      <c r="C598" s="406" t="s">
        <v>3118</v>
      </c>
      <c r="F598" s="410">
        <v>-3.2800000000000003E-2</v>
      </c>
      <c r="H598" s="409">
        <v>7.3000000000000001E-3</v>
      </c>
      <c r="I598" s="409">
        <f t="shared" si="9"/>
        <v>-4.0100000000000004E-2</v>
      </c>
      <c r="J598" s="407">
        <v>27638</v>
      </c>
    </row>
    <row r="599" spans="2:10">
      <c r="B599" s="407">
        <v>27668</v>
      </c>
      <c r="C599" s="406" t="s">
        <v>3118</v>
      </c>
      <c r="F599" s="410">
        <v>6.3700000000000007E-2</v>
      </c>
      <c r="H599" s="409">
        <v>7.1999999999999998E-3</v>
      </c>
      <c r="I599" s="409">
        <f t="shared" si="9"/>
        <v>5.6500000000000009E-2</v>
      </c>
      <c r="J599" s="407">
        <v>27668</v>
      </c>
    </row>
    <row r="600" spans="2:10">
      <c r="B600" s="407">
        <v>27699</v>
      </c>
      <c r="C600" s="406" t="s">
        <v>3118</v>
      </c>
      <c r="F600" s="410">
        <v>3.1300000000000001E-2</v>
      </c>
      <c r="H600" s="409">
        <v>6.1000000000000004E-3</v>
      </c>
      <c r="I600" s="409">
        <f t="shared" si="9"/>
        <v>2.52E-2</v>
      </c>
      <c r="J600" s="407">
        <v>27699</v>
      </c>
    </row>
    <row r="601" spans="2:10">
      <c r="B601" s="407">
        <v>27729</v>
      </c>
      <c r="C601" s="406" t="s">
        <v>3118</v>
      </c>
      <c r="F601" s="410">
        <v>-9.5999999999999992E-3</v>
      </c>
      <c r="H601" s="409">
        <v>7.4000000000000003E-3</v>
      </c>
      <c r="I601" s="409">
        <f t="shared" si="9"/>
        <v>-1.7000000000000001E-2</v>
      </c>
      <c r="J601" s="407">
        <v>27729</v>
      </c>
    </row>
    <row r="602" spans="2:10">
      <c r="B602" s="407">
        <v>27760</v>
      </c>
      <c r="C602" s="406" t="s">
        <v>3118</v>
      </c>
      <c r="F602" s="410">
        <v>0.11990000000000001</v>
      </c>
      <c r="H602" s="409">
        <v>6.4999999999999997E-3</v>
      </c>
      <c r="I602" s="409">
        <f t="shared" si="9"/>
        <v>0.1134</v>
      </c>
      <c r="J602" s="407">
        <v>27760</v>
      </c>
    </row>
    <row r="603" spans="2:10">
      <c r="B603" s="407">
        <v>27791</v>
      </c>
      <c r="C603" s="406" t="s">
        <v>3118</v>
      </c>
      <c r="F603" s="410">
        <v>-5.7999999999999996E-3</v>
      </c>
      <c r="H603" s="409">
        <v>6.0000000000000001E-3</v>
      </c>
      <c r="I603" s="409">
        <f t="shared" si="9"/>
        <v>-1.18E-2</v>
      </c>
      <c r="J603" s="407">
        <v>27791</v>
      </c>
    </row>
    <row r="604" spans="2:10">
      <c r="B604" s="407">
        <v>27820</v>
      </c>
      <c r="C604" s="406" t="s">
        <v>3118</v>
      </c>
      <c r="F604" s="410">
        <v>3.2599999999999997E-2</v>
      </c>
      <c r="H604" s="409">
        <v>7.1000000000000004E-3</v>
      </c>
      <c r="I604" s="409">
        <f t="shared" si="9"/>
        <v>2.5499999999999995E-2</v>
      </c>
      <c r="J604" s="407">
        <v>27820</v>
      </c>
    </row>
    <row r="605" spans="2:10">
      <c r="B605" s="407">
        <v>27851</v>
      </c>
      <c r="C605" s="406" t="s">
        <v>3118</v>
      </c>
      <c r="F605" s="410">
        <v>-9.9000000000000008E-3</v>
      </c>
      <c r="H605" s="409">
        <v>6.4000000000000003E-3</v>
      </c>
      <c r="I605" s="409">
        <f t="shared" si="9"/>
        <v>-1.6300000000000002E-2</v>
      </c>
      <c r="J605" s="407">
        <v>27851</v>
      </c>
    </row>
    <row r="606" spans="2:10">
      <c r="B606" s="407">
        <v>27881</v>
      </c>
      <c r="C606" s="406" t="s">
        <v>3118</v>
      </c>
      <c r="F606" s="410">
        <v>-7.3000000000000001E-3</v>
      </c>
      <c r="H606" s="409">
        <v>5.8999999999999999E-3</v>
      </c>
      <c r="I606" s="409">
        <f t="shared" si="9"/>
        <v>-1.32E-2</v>
      </c>
      <c r="J606" s="407">
        <v>27881</v>
      </c>
    </row>
    <row r="607" spans="2:10">
      <c r="B607" s="407">
        <v>27912</v>
      </c>
      <c r="C607" s="406" t="s">
        <v>3118</v>
      </c>
      <c r="F607" s="410">
        <v>4.2700000000000002E-2</v>
      </c>
      <c r="H607" s="409">
        <v>7.3000000000000001E-3</v>
      </c>
      <c r="I607" s="409">
        <f t="shared" si="9"/>
        <v>3.5400000000000001E-2</v>
      </c>
      <c r="J607" s="407">
        <v>27912</v>
      </c>
    </row>
    <row r="608" spans="2:10">
      <c r="B608" s="407">
        <v>27942</v>
      </c>
      <c r="C608" s="406" t="s">
        <v>3118</v>
      </c>
      <c r="F608" s="410">
        <v>-6.7999999999999996E-3</v>
      </c>
      <c r="H608" s="409">
        <v>6.4999999999999997E-3</v>
      </c>
      <c r="I608" s="409">
        <f t="shared" si="9"/>
        <v>-1.3299999999999999E-2</v>
      </c>
      <c r="J608" s="407">
        <v>27942</v>
      </c>
    </row>
    <row r="609" spans="2:10">
      <c r="B609" s="407">
        <v>27973</v>
      </c>
      <c r="C609" s="406" t="s">
        <v>3118</v>
      </c>
      <c r="F609" s="410">
        <v>1.4E-3</v>
      </c>
      <c r="H609" s="409">
        <v>6.8999999999999999E-3</v>
      </c>
      <c r="I609" s="409">
        <f t="shared" si="9"/>
        <v>-5.4999999999999997E-3</v>
      </c>
      <c r="J609" s="407">
        <v>27973</v>
      </c>
    </row>
    <row r="610" spans="2:10">
      <c r="B610" s="407">
        <v>28004</v>
      </c>
      <c r="C610" s="406" t="s">
        <v>3118</v>
      </c>
      <c r="F610" s="410">
        <v>2.47E-2</v>
      </c>
      <c r="H610" s="409">
        <v>6.4000000000000003E-3</v>
      </c>
      <c r="I610" s="409">
        <f t="shared" si="9"/>
        <v>1.83E-2</v>
      </c>
      <c r="J610" s="407">
        <v>28004</v>
      </c>
    </row>
    <row r="611" spans="2:10">
      <c r="B611" s="407">
        <v>28034</v>
      </c>
      <c r="C611" s="406" t="s">
        <v>3118</v>
      </c>
      <c r="F611" s="410">
        <v>-2.06E-2</v>
      </c>
      <c r="H611" s="409">
        <v>6.1000000000000004E-3</v>
      </c>
      <c r="I611" s="409">
        <f t="shared" si="9"/>
        <v>-2.6700000000000002E-2</v>
      </c>
      <c r="J611" s="407">
        <v>28034</v>
      </c>
    </row>
    <row r="612" spans="2:10">
      <c r="B612" s="407">
        <v>28065</v>
      </c>
      <c r="C612" s="406" t="s">
        <v>3118</v>
      </c>
      <c r="F612" s="410">
        <v>-8.9999999999999998E-4</v>
      </c>
      <c r="H612" s="409">
        <v>6.6E-3</v>
      </c>
      <c r="I612" s="409">
        <f t="shared" si="9"/>
        <v>-7.4999999999999997E-3</v>
      </c>
      <c r="J612" s="407">
        <v>28065</v>
      </c>
    </row>
    <row r="613" spans="2:10">
      <c r="B613" s="407">
        <v>28095</v>
      </c>
      <c r="C613" s="406" t="s">
        <v>3118</v>
      </c>
      <c r="F613" s="410">
        <v>5.3999999999999999E-2</v>
      </c>
      <c r="H613" s="409">
        <v>6.3E-3</v>
      </c>
      <c r="I613" s="409">
        <f t="shared" si="9"/>
        <v>4.7699999999999999E-2</v>
      </c>
      <c r="J613" s="407">
        <v>28095</v>
      </c>
    </row>
    <row r="614" spans="2:10">
      <c r="B614" s="407">
        <v>28126</v>
      </c>
      <c r="C614" s="406" t="s">
        <v>3118</v>
      </c>
      <c r="F614" s="410">
        <v>-4.8899999999999999E-2</v>
      </c>
      <c r="H614" s="409">
        <v>5.8999999999999999E-3</v>
      </c>
      <c r="I614" s="409">
        <f t="shared" si="9"/>
        <v>-5.4800000000000001E-2</v>
      </c>
      <c r="J614" s="407">
        <v>28126</v>
      </c>
    </row>
    <row r="615" spans="2:10">
      <c r="B615" s="407">
        <v>28157</v>
      </c>
      <c r="C615" s="406" t="s">
        <v>3118</v>
      </c>
      <c r="F615" s="410">
        <v>-1.5100000000000001E-2</v>
      </c>
      <c r="H615" s="409">
        <v>5.7000000000000002E-3</v>
      </c>
      <c r="I615" s="409">
        <f t="shared" si="9"/>
        <v>-2.0799999999999999E-2</v>
      </c>
      <c r="J615" s="407">
        <v>28157</v>
      </c>
    </row>
    <row r="616" spans="2:10">
      <c r="B616" s="407">
        <v>28185</v>
      </c>
      <c r="C616" s="406" t="s">
        <v>3118</v>
      </c>
      <c r="F616" s="410">
        <v>-1.1900000000000001E-2</v>
      </c>
      <c r="H616" s="409">
        <v>6.4999999999999997E-3</v>
      </c>
      <c r="I616" s="409">
        <f t="shared" si="9"/>
        <v>-1.84E-2</v>
      </c>
      <c r="J616" s="407">
        <v>28185</v>
      </c>
    </row>
    <row r="617" spans="2:10">
      <c r="B617" s="407">
        <v>28216</v>
      </c>
      <c r="C617" s="406" t="s">
        <v>3118</v>
      </c>
      <c r="F617" s="410">
        <v>1.4E-3</v>
      </c>
      <c r="H617" s="409">
        <v>6.1000000000000004E-3</v>
      </c>
      <c r="I617" s="409">
        <f t="shared" si="9"/>
        <v>-4.7000000000000002E-3</v>
      </c>
      <c r="J617" s="407">
        <v>28216</v>
      </c>
    </row>
    <row r="618" spans="2:10">
      <c r="B618" s="407">
        <v>28246</v>
      </c>
      <c r="C618" s="406" t="s">
        <v>3118</v>
      </c>
      <c r="F618" s="410">
        <v>-1.4999999999999999E-2</v>
      </c>
      <c r="H618" s="409">
        <v>6.7000000000000002E-3</v>
      </c>
      <c r="I618" s="409">
        <f t="shared" si="9"/>
        <v>-2.1700000000000001E-2</v>
      </c>
      <c r="J618" s="407">
        <v>28246</v>
      </c>
    </row>
    <row r="619" spans="2:10">
      <c r="B619" s="407">
        <v>28277</v>
      </c>
      <c r="C619" s="406" t="s">
        <v>3118</v>
      </c>
      <c r="F619" s="410">
        <v>4.7500000000000001E-2</v>
      </c>
      <c r="H619" s="409">
        <v>6.1999999999999998E-3</v>
      </c>
      <c r="I619" s="409">
        <f t="shared" si="9"/>
        <v>4.1300000000000003E-2</v>
      </c>
      <c r="J619" s="407">
        <v>28277</v>
      </c>
    </row>
    <row r="620" spans="2:10">
      <c r="B620" s="407">
        <v>28307</v>
      </c>
      <c r="C620" s="406" t="s">
        <v>3118</v>
      </c>
      <c r="F620" s="410">
        <v>-1.5100000000000001E-2</v>
      </c>
      <c r="H620" s="409">
        <v>5.8999999999999999E-3</v>
      </c>
      <c r="I620" s="409">
        <f t="shared" si="9"/>
        <v>-2.1000000000000001E-2</v>
      </c>
      <c r="J620" s="407">
        <v>28307</v>
      </c>
    </row>
    <row r="621" spans="2:10">
      <c r="B621" s="407">
        <v>28338</v>
      </c>
      <c r="C621" s="406" t="s">
        <v>3118</v>
      </c>
      <c r="F621" s="410">
        <v>-1.3299999999999999E-2</v>
      </c>
      <c r="H621" s="409">
        <v>6.7000000000000002E-3</v>
      </c>
      <c r="I621" s="409">
        <f t="shared" si="9"/>
        <v>-0.02</v>
      </c>
      <c r="J621" s="407">
        <v>28338</v>
      </c>
    </row>
    <row r="622" spans="2:10">
      <c r="B622" s="407">
        <v>28369</v>
      </c>
      <c r="C622" s="406" t="s">
        <v>3118</v>
      </c>
      <c r="F622" s="410">
        <v>0</v>
      </c>
      <c r="H622" s="409">
        <v>6.1000000000000004E-3</v>
      </c>
      <c r="I622" s="409">
        <f t="shared" si="9"/>
        <v>-6.1000000000000004E-3</v>
      </c>
      <c r="J622" s="407">
        <v>28369</v>
      </c>
    </row>
    <row r="623" spans="2:10">
      <c r="B623" s="407">
        <v>28399</v>
      </c>
      <c r="C623" s="406" t="s">
        <v>3118</v>
      </c>
      <c r="F623" s="410">
        <v>-4.1500000000000002E-2</v>
      </c>
      <c r="H623" s="409">
        <v>6.3E-3</v>
      </c>
      <c r="I623" s="409">
        <f t="shared" si="9"/>
        <v>-4.7800000000000002E-2</v>
      </c>
      <c r="J623" s="407">
        <v>28399</v>
      </c>
    </row>
    <row r="624" spans="2:10">
      <c r="B624" s="407">
        <v>28430</v>
      </c>
      <c r="C624" s="406" t="s">
        <v>3118</v>
      </c>
      <c r="F624" s="410">
        <v>3.6999999999999998E-2</v>
      </c>
      <c r="H624" s="409">
        <v>6.3E-3</v>
      </c>
      <c r="I624" s="409">
        <f t="shared" si="9"/>
        <v>3.0699999999999998E-2</v>
      </c>
      <c r="J624" s="407">
        <v>28430</v>
      </c>
    </row>
    <row r="625" spans="2:10">
      <c r="B625" s="407">
        <v>28460</v>
      </c>
      <c r="C625" s="406" t="s">
        <v>3118</v>
      </c>
      <c r="F625" s="410">
        <v>4.7999999999999996E-3</v>
      </c>
      <c r="H625" s="409">
        <v>6.1999999999999998E-3</v>
      </c>
      <c r="I625" s="409">
        <f t="shared" si="9"/>
        <v>-1.4000000000000002E-3</v>
      </c>
      <c r="J625" s="407">
        <v>28460</v>
      </c>
    </row>
    <row r="626" spans="2:10">
      <c r="B626" s="407">
        <v>28491</v>
      </c>
      <c r="C626" s="406" t="s">
        <v>3118</v>
      </c>
      <c r="F626" s="410">
        <v>-5.96E-2</v>
      </c>
      <c r="H626" s="409">
        <v>6.8999999999999999E-3</v>
      </c>
      <c r="I626" s="409">
        <f t="shared" si="9"/>
        <v>-6.6500000000000004E-2</v>
      </c>
      <c r="J626" s="407">
        <v>28491</v>
      </c>
    </row>
    <row r="627" spans="2:10">
      <c r="B627" s="407">
        <v>28522</v>
      </c>
      <c r="C627" s="406" t="s">
        <v>3118</v>
      </c>
      <c r="F627" s="410">
        <v>-1.61E-2</v>
      </c>
      <c r="H627" s="409">
        <v>6.0000000000000001E-3</v>
      </c>
      <c r="I627" s="409">
        <f t="shared" si="9"/>
        <v>-2.2100000000000002E-2</v>
      </c>
      <c r="J627" s="407">
        <v>28522</v>
      </c>
    </row>
    <row r="628" spans="2:10">
      <c r="B628" s="407">
        <v>28550</v>
      </c>
      <c r="C628" s="406" t="s">
        <v>3118</v>
      </c>
      <c r="F628" s="410">
        <v>2.76E-2</v>
      </c>
      <c r="H628" s="409">
        <v>6.8999999999999999E-3</v>
      </c>
      <c r="I628" s="409">
        <f t="shared" si="9"/>
        <v>2.07E-2</v>
      </c>
      <c r="J628" s="407">
        <v>28550</v>
      </c>
    </row>
    <row r="629" spans="2:10">
      <c r="B629" s="407">
        <v>28581</v>
      </c>
      <c r="C629" s="406" t="s">
        <v>3118</v>
      </c>
      <c r="F629" s="410">
        <v>8.6999999999999994E-2</v>
      </c>
      <c r="H629" s="409">
        <v>6.3E-3</v>
      </c>
      <c r="I629" s="409">
        <f t="shared" si="9"/>
        <v>8.0699999999999994E-2</v>
      </c>
      <c r="J629" s="407">
        <v>28581</v>
      </c>
    </row>
    <row r="630" spans="2:10">
      <c r="B630" s="407">
        <v>28611</v>
      </c>
      <c r="C630" s="406" t="s">
        <v>3118</v>
      </c>
      <c r="F630" s="410">
        <v>1.3599999999999999E-2</v>
      </c>
      <c r="H630" s="409">
        <v>7.4999999999999997E-3</v>
      </c>
      <c r="I630" s="409">
        <f t="shared" si="9"/>
        <v>6.0999999999999995E-3</v>
      </c>
      <c r="J630" s="407">
        <v>28611</v>
      </c>
    </row>
    <row r="631" spans="2:10">
      <c r="B631" s="407">
        <v>28642</v>
      </c>
      <c r="C631" s="406" t="s">
        <v>3118</v>
      </c>
      <c r="F631" s="410">
        <v>-1.52E-2</v>
      </c>
      <c r="H631" s="409">
        <v>6.8999999999999999E-3</v>
      </c>
      <c r="I631" s="409">
        <f t="shared" si="9"/>
        <v>-2.2100000000000002E-2</v>
      </c>
      <c r="J631" s="407">
        <v>28642</v>
      </c>
    </row>
    <row r="632" spans="2:10">
      <c r="B632" s="407">
        <v>28672</v>
      </c>
      <c r="C632" s="406" t="s">
        <v>3118</v>
      </c>
      <c r="F632" s="410">
        <v>5.6000000000000001E-2</v>
      </c>
      <c r="H632" s="409">
        <v>7.3000000000000001E-3</v>
      </c>
      <c r="I632" s="409">
        <f t="shared" si="9"/>
        <v>4.87E-2</v>
      </c>
      <c r="J632" s="407">
        <v>28672</v>
      </c>
    </row>
    <row r="633" spans="2:10">
      <c r="B633" s="407">
        <v>28703</v>
      </c>
      <c r="C633" s="406" t="s">
        <v>3118</v>
      </c>
      <c r="F633" s="410">
        <v>3.4000000000000002E-2</v>
      </c>
      <c r="H633" s="409">
        <v>7.0000000000000001E-3</v>
      </c>
      <c r="I633" s="409">
        <f t="shared" si="9"/>
        <v>2.7000000000000003E-2</v>
      </c>
      <c r="J633" s="407">
        <v>28703</v>
      </c>
    </row>
    <row r="634" spans="2:10">
      <c r="B634" s="407">
        <v>28734</v>
      </c>
      <c r="C634" s="406" t="s">
        <v>3118</v>
      </c>
      <c r="F634" s="410">
        <v>-4.7999999999999996E-3</v>
      </c>
      <c r="H634" s="409">
        <v>6.4999999999999997E-3</v>
      </c>
      <c r="I634" s="409">
        <f t="shared" si="9"/>
        <v>-1.1299999999999999E-2</v>
      </c>
      <c r="J634" s="407">
        <v>28734</v>
      </c>
    </row>
    <row r="635" spans="2:10">
      <c r="B635" s="407">
        <v>28764</v>
      </c>
      <c r="C635" s="406" t="s">
        <v>3118</v>
      </c>
      <c r="F635" s="410">
        <v>-8.9099999999999999E-2</v>
      </c>
      <c r="H635" s="409">
        <v>7.3000000000000001E-3</v>
      </c>
      <c r="I635" s="409">
        <f t="shared" si="9"/>
        <v>-9.64E-2</v>
      </c>
      <c r="J635" s="407">
        <v>28764</v>
      </c>
    </row>
    <row r="636" spans="2:10">
      <c r="B636" s="407">
        <v>28795</v>
      </c>
      <c r="C636" s="406" t="s">
        <v>3118</v>
      </c>
      <c r="F636" s="410">
        <v>2.5999999999999999E-2</v>
      </c>
      <c r="H636" s="409">
        <v>7.1000000000000004E-3</v>
      </c>
      <c r="I636" s="409">
        <f t="shared" si="9"/>
        <v>1.89E-2</v>
      </c>
      <c r="J636" s="407">
        <v>28795</v>
      </c>
    </row>
    <row r="637" spans="2:10">
      <c r="B637" s="407">
        <v>28825</v>
      </c>
      <c r="C637" s="406" t="s">
        <v>3118</v>
      </c>
      <c r="F637" s="410">
        <v>1.72E-2</v>
      </c>
      <c r="H637" s="409">
        <v>6.7999999999999996E-3</v>
      </c>
      <c r="I637" s="409">
        <f t="shared" si="9"/>
        <v>1.04E-2</v>
      </c>
      <c r="J637" s="407">
        <v>28825</v>
      </c>
    </row>
    <row r="638" spans="2:10">
      <c r="B638" s="407">
        <v>28856</v>
      </c>
      <c r="C638" s="406" t="s">
        <v>3118</v>
      </c>
      <c r="F638" s="410">
        <v>4.2099999999999999E-2</v>
      </c>
      <c r="H638" s="409">
        <v>7.9000000000000008E-3</v>
      </c>
      <c r="I638" s="409">
        <f t="shared" si="9"/>
        <v>3.4199999999999994E-2</v>
      </c>
      <c r="J638" s="407">
        <v>28856</v>
      </c>
    </row>
    <row r="639" spans="2:10">
      <c r="B639" s="407">
        <v>28887</v>
      </c>
      <c r="C639" s="406" t="s">
        <v>3118</v>
      </c>
      <c r="F639" s="410">
        <v>-2.8400000000000002E-2</v>
      </c>
      <c r="H639" s="409">
        <v>6.4999999999999997E-3</v>
      </c>
      <c r="I639" s="409">
        <f t="shared" si="9"/>
        <v>-3.49E-2</v>
      </c>
      <c r="J639" s="407">
        <v>28887</v>
      </c>
    </row>
    <row r="640" spans="2:10">
      <c r="B640" s="407">
        <v>28915</v>
      </c>
      <c r="C640" s="406" t="s">
        <v>3118</v>
      </c>
      <c r="F640" s="410">
        <v>5.7500000000000002E-2</v>
      </c>
      <c r="H640" s="409">
        <v>7.4000000000000003E-3</v>
      </c>
      <c r="I640" s="409">
        <f t="shared" si="9"/>
        <v>5.0100000000000006E-2</v>
      </c>
      <c r="J640" s="407">
        <v>28915</v>
      </c>
    </row>
    <row r="641" spans="2:10">
      <c r="B641" s="407">
        <v>28946</v>
      </c>
      <c r="C641" s="406" t="s">
        <v>3118</v>
      </c>
      <c r="F641" s="410">
        <v>3.5999999999999999E-3</v>
      </c>
      <c r="H641" s="409">
        <v>7.6E-3</v>
      </c>
      <c r="I641" s="409">
        <f t="shared" si="9"/>
        <v>-4.0000000000000001E-3</v>
      </c>
      <c r="J641" s="407">
        <v>28946</v>
      </c>
    </row>
    <row r="642" spans="2:10">
      <c r="B642" s="407">
        <v>28976</v>
      </c>
      <c r="C642" s="406" t="s">
        <v>3118</v>
      </c>
      <c r="F642" s="410">
        <v>-1.6799999999999999E-2</v>
      </c>
      <c r="H642" s="409">
        <v>7.7000000000000002E-3</v>
      </c>
      <c r="I642" s="409">
        <f t="shared" si="9"/>
        <v>-2.4500000000000001E-2</v>
      </c>
      <c r="J642" s="407">
        <v>28976</v>
      </c>
    </row>
    <row r="643" spans="2:10">
      <c r="B643" s="407">
        <v>29007</v>
      </c>
      <c r="C643" s="406" t="s">
        <v>3118</v>
      </c>
      <c r="F643" s="410">
        <v>4.1000000000000002E-2</v>
      </c>
      <c r="H643" s="409">
        <v>7.1000000000000004E-3</v>
      </c>
      <c r="I643" s="409">
        <f t="shared" si="9"/>
        <v>3.39E-2</v>
      </c>
      <c r="J643" s="407">
        <v>29007</v>
      </c>
    </row>
    <row r="644" spans="2:10">
      <c r="B644" s="407">
        <v>29037</v>
      </c>
      <c r="C644" s="406" t="s">
        <v>3118</v>
      </c>
      <c r="F644" s="410">
        <v>1.0999999999999999E-2</v>
      </c>
      <c r="H644" s="409">
        <v>7.6E-3</v>
      </c>
      <c r="I644" s="409">
        <f t="shared" ref="I644:I707" si="10">F644-H644</f>
        <v>3.3999999999999994E-3</v>
      </c>
      <c r="J644" s="407">
        <v>29037</v>
      </c>
    </row>
    <row r="645" spans="2:10">
      <c r="B645" s="407">
        <v>29068</v>
      </c>
      <c r="C645" s="406" t="s">
        <v>3118</v>
      </c>
      <c r="F645" s="410">
        <v>6.1100000000000002E-2</v>
      </c>
      <c r="H645" s="409">
        <v>7.3000000000000001E-3</v>
      </c>
      <c r="I645" s="409">
        <f t="shared" si="10"/>
        <v>5.3800000000000001E-2</v>
      </c>
      <c r="J645" s="407">
        <v>29068</v>
      </c>
    </row>
    <row r="646" spans="2:10">
      <c r="B646" s="407">
        <v>29099</v>
      </c>
      <c r="C646" s="406" t="s">
        <v>3118</v>
      </c>
      <c r="F646" s="410">
        <v>2.5000000000000001E-3</v>
      </c>
      <c r="H646" s="409">
        <v>6.7999999999999996E-3</v>
      </c>
      <c r="I646" s="409">
        <f t="shared" si="10"/>
        <v>-4.3E-3</v>
      </c>
      <c r="J646" s="407">
        <v>29099</v>
      </c>
    </row>
    <row r="647" spans="2:10">
      <c r="B647" s="407">
        <v>29129</v>
      </c>
      <c r="C647" s="406" t="s">
        <v>3118</v>
      </c>
      <c r="F647" s="410">
        <v>-6.5600000000000006E-2</v>
      </c>
      <c r="H647" s="409">
        <v>8.2000000000000007E-3</v>
      </c>
      <c r="I647" s="409">
        <f t="shared" si="10"/>
        <v>-7.3800000000000004E-2</v>
      </c>
      <c r="J647" s="407">
        <v>29129</v>
      </c>
    </row>
    <row r="648" spans="2:10">
      <c r="B648" s="407">
        <v>29160</v>
      </c>
      <c r="C648" s="406" t="s">
        <v>3118</v>
      </c>
      <c r="F648" s="410">
        <v>5.1400000000000001E-2</v>
      </c>
      <c r="H648" s="409">
        <v>8.3000000000000001E-3</v>
      </c>
      <c r="I648" s="409">
        <f t="shared" si="10"/>
        <v>4.3099999999999999E-2</v>
      </c>
      <c r="J648" s="407">
        <v>29160</v>
      </c>
    </row>
    <row r="649" spans="2:10">
      <c r="B649" s="407">
        <v>29190</v>
      </c>
      <c r="C649" s="406" t="s">
        <v>3118</v>
      </c>
      <c r="F649" s="410">
        <v>1.9199999999999998E-2</v>
      </c>
      <c r="H649" s="409">
        <v>8.3000000000000001E-3</v>
      </c>
      <c r="I649" s="409">
        <f t="shared" si="10"/>
        <v>1.0899999999999998E-2</v>
      </c>
      <c r="J649" s="407">
        <v>29190</v>
      </c>
    </row>
    <row r="650" spans="2:10">
      <c r="B650" s="407">
        <v>29221</v>
      </c>
      <c r="C650" s="406" t="s">
        <v>3118</v>
      </c>
      <c r="F650" s="410">
        <v>6.0999999999999999E-2</v>
      </c>
      <c r="H650" s="409">
        <v>8.3000000000000001E-3</v>
      </c>
      <c r="I650" s="409">
        <f t="shared" si="10"/>
        <v>5.2699999999999997E-2</v>
      </c>
      <c r="J650" s="407">
        <v>29221</v>
      </c>
    </row>
    <row r="651" spans="2:10">
      <c r="B651" s="407">
        <v>29252</v>
      </c>
      <c r="C651" s="406" t="s">
        <v>3118</v>
      </c>
      <c r="F651" s="410">
        <v>3.0999999999999999E-3</v>
      </c>
      <c r="H651" s="409">
        <v>8.3999999999999995E-3</v>
      </c>
      <c r="I651" s="409">
        <f t="shared" si="10"/>
        <v>-5.2999999999999992E-3</v>
      </c>
      <c r="J651" s="407">
        <v>29252</v>
      </c>
    </row>
    <row r="652" spans="2:10">
      <c r="B652" s="407">
        <v>29281</v>
      </c>
      <c r="C652" s="406" t="s">
        <v>3118</v>
      </c>
      <c r="F652" s="410">
        <v>-9.8699999999999996E-2</v>
      </c>
      <c r="H652" s="409">
        <v>9.9000000000000008E-3</v>
      </c>
      <c r="I652" s="409">
        <f t="shared" si="10"/>
        <v>-0.1086</v>
      </c>
      <c r="J652" s="407">
        <v>29281</v>
      </c>
    </row>
    <row r="653" spans="2:10">
      <c r="B653" s="407">
        <v>29312</v>
      </c>
      <c r="C653" s="406" t="s">
        <v>3118</v>
      </c>
      <c r="F653" s="410">
        <v>4.2900000000000001E-2</v>
      </c>
      <c r="H653" s="409">
        <v>0.01</v>
      </c>
      <c r="I653" s="409">
        <f t="shared" si="10"/>
        <v>3.2899999999999999E-2</v>
      </c>
      <c r="J653" s="407">
        <v>29312</v>
      </c>
    </row>
    <row r="654" spans="2:10">
      <c r="B654" s="407">
        <v>29342</v>
      </c>
      <c r="C654" s="406" t="s">
        <v>3118</v>
      </c>
      <c r="F654" s="410">
        <v>5.62E-2</v>
      </c>
      <c r="H654" s="409">
        <v>8.6999999999999994E-3</v>
      </c>
      <c r="I654" s="409">
        <f t="shared" si="10"/>
        <v>4.7500000000000001E-2</v>
      </c>
      <c r="J654" s="407">
        <v>29342</v>
      </c>
    </row>
    <row r="655" spans="2:10">
      <c r="B655" s="407">
        <v>29373</v>
      </c>
      <c r="C655" s="406" t="s">
        <v>3118</v>
      </c>
      <c r="F655" s="410">
        <v>2.9600000000000001E-2</v>
      </c>
      <c r="H655" s="409">
        <v>8.6E-3</v>
      </c>
      <c r="I655" s="409">
        <f t="shared" si="10"/>
        <v>2.1000000000000001E-2</v>
      </c>
      <c r="J655" s="407">
        <v>29373</v>
      </c>
    </row>
    <row r="656" spans="2:10">
      <c r="B656" s="407">
        <v>29403</v>
      </c>
      <c r="C656" s="406" t="s">
        <v>3118</v>
      </c>
      <c r="F656" s="410">
        <v>6.7599999999999993E-2</v>
      </c>
      <c r="H656" s="409">
        <v>8.3999999999999995E-3</v>
      </c>
      <c r="I656" s="409">
        <f t="shared" si="10"/>
        <v>5.9199999999999996E-2</v>
      </c>
      <c r="J656" s="407">
        <v>29403</v>
      </c>
    </row>
    <row r="657" spans="2:10">
      <c r="B657" s="407">
        <v>29434</v>
      </c>
      <c r="C657" s="406" t="s">
        <v>3118</v>
      </c>
      <c r="F657" s="410">
        <v>1.3100000000000001E-2</v>
      </c>
      <c r="H657" s="409">
        <v>8.0999999999999996E-3</v>
      </c>
      <c r="I657" s="409">
        <f t="shared" si="10"/>
        <v>5.000000000000001E-3</v>
      </c>
      <c r="J657" s="407">
        <v>29434</v>
      </c>
    </row>
    <row r="658" spans="2:10">
      <c r="B658" s="407">
        <v>29465</v>
      </c>
      <c r="C658" s="406" t="s">
        <v>3118</v>
      </c>
      <c r="F658" s="410">
        <v>2.81E-2</v>
      </c>
      <c r="H658" s="409">
        <v>9.7000000000000003E-3</v>
      </c>
      <c r="I658" s="409">
        <f t="shared" si="10"/>
        <v>1.84E-2</v>
      </c>
      <c r="J658" s="407">
        <v>29465</v>
      </c>
    </row>
    <row r="659" spans="2:10">
      <c r="B659" s="407">
        <v>29495</v>
      </c>
      <c r="C659" s="406" t="s">
        <v>3118</v>
      </c>
      <c r="F659" s="410">
        <v>1.8700000000000001E-2</v>
      </c>
      <c r="H659" s="409">
        <v>9.7000000000000003E-3</v>
      </c>
      <c r="I659" s="409">
        <f t="shared" si="10"/>
        <v>9.0000000000000011E-3</v>
      </c>
      <c r="J659" s="407">
        <v>29495</v>
      </c>
    </row>
    <row r="660" spans="2:10">
      <c r="B660" s="407">
        <v>29526</v>
      </c>
      <c r="C660" s="406" t="s">
        <v>3118</v>
      </c>
      <c r="F660" s="410">
        <v>0.1095</v>
      </c>
      <c r="H660" s="409">
        <v>9.1000000000000004E-3</v>
      </c>
      <c r="I660" s="409">
        <f t="shared" si="10"/>
        <v>0.1004</v>
      </c>
      <c r="J660" s="407">
        <v>29526</v>
      </c>
    </row>
    <row r="661" spans="2:10">
      <c r="B661" s="407">
        <v>29556</v>
      </c>
      <c r="C661" s="406" t="s">
        <v>3118</v>
      </c>
      <c r="F661" s="410">
        <v>-3.15E-2</v>
      </c>
      <c r="H661" s="409">
        <v>1.0800000000000001E-2</v>
      </c>
      <c r="I661" s="409">
        <f t="shared" si="10"/>
        <v>-4.2300000000000004E-2</v>
      </c>
      <c r="J661" s="407">
        <v>29556</v>
      </c>
    </row>
    <row r="662" spans="2:10">
      <c r="B662" s="407">
        <v>29587</v>
      </c>
      <c r="C662" s="406" t="s">
        <v>3118</v>
      </c>
      <c r="F662" s="410">
        <v>-4.3799999999999999E-2</v>
      </c>
      <c r="H662" s="409">
        <v>9.4000000000000004E-3</v>
      </c>
      <c r="I662" s="409">
        <f t="shared" si="10"/>
        <v>-5.3199999999999997E-2</v>
      </c>
      <c r="J662" s="407">
        <v>29587</v>
      </c>
    </row>
    <row r="663" spans="2:10">
      <c r="B663" s="407">
        <v>29618</v>
      </c>
      <c r="C663" s="406" t="s">
        <v>3118</v>
      </c>
      <c r="F663" s="410">
        <v>2.0799999999999999E-2</v>
      </c>
      <c r="H663" s="409">
        <v>8.8000000000000005E-3</v>
      </c>
      <c r="I663" s="409">
        <f t="shared" si="10"/>
        <v>1.1999999999999999E-2</v>
      </c>
      <c r="J663" s="407">
        <v>29618</v>
      </c>
    </row>
    <row r="664" spans="2:10">
      <c r="B664" s="407">
        <v>29646</v>
      </c>
      <c r="C664" s="406" t="s">
        <v>3118</v>
      </c>
      <c r="F664" s="410">
        <v>3.7999999999999999E-2</v>
      </c>
      <c r="H664" s="409">
        <v>1.11E-2</v>
      </c>
      <c r="I664" s="409">
        <f t="shared" si="10"/>
        <v>2.69E-2</v>
      </c>
      <c r="J664" s="407">
        <v>29646</v>
      </c>
    </row>
    <row r="665" spans="2:10">
      <c r="B665" s="407">
        <v>29677</v>
      </c>
      <c r="C665" s="406" t="s">
        <v>3118</v>
      </c>
      <c r="F665" s="410">
        <v>-2.1299999999999999E-2</v>
      </c>
      <c r="H665" s="409">
        <v>1.01E-2</v>
      </c>
      <c r="I665" s="409">
        <f t="shared" si="10"/>
        <v>-3.1399999999999997E-2</v>
      </c>
      <c r="J665" s="407">
        <v>29677</v>
      </c>
    </row>
    <row r="666" spans="2:10">
      <c r="B666" s="407">
        <v>29707</v>
      </c>
      <c r="C666" s="406" t="s">
        <v>3118</v>
      </c>
      <c r="F666" s="410">
        <v>6.1999999999999998E-3</v>
      </c>
      <c r="H666" s="409">
        <v>1.04E-2</v>
      </c>
      <c r="I666" s="409">
        <f t="shared" si="10"/>
        <v>-4.1999999999999997E-3</v>
      </c>
      <c r="J666" s="407">
        <v>29707</v>
      </c>
    </row>
    <row r="667" spans="2:10">
      <c r="B667" s="407">
        <v>29738</v>
      </c>
      <c r="C667" s="406" t="s">
        <v>3118</v>
      </c>
      <c r="F667" s="410">
        <v>-8.0000000000000002E-3</v>
      </c>
      <c r="H667" s="409">
        <v>1.09E-2</v>
      </c>
      <c r="I667" s="409">
        <f t="shared" si="10"/>
        <v>-1.89E-2</v>
      </c>
      <c r="J667" s="407">
        <v>29738</v>
      </c>
    </row>
    <row r="668" spans="2:10">
      <c r="B668" s="407">
        <v>29768</v>
      </c>
      <c r="C668" s="406" t="s">
        <v>3118</v>
      </c>
      <c r="F668" s="410">
        <v>6.9999999999999999E-4</v>
      </c>
      <c r="H668" s="409">
        <v>1.09E-2</v>
      </c>
      <c r="I668" s="409">
        <f t="shared" si="10"/>
        <v>-1.0200000000000001E-2</v>
      </c>
      <c r="J668" s="407">
        <v>29768</v>
      </c>
    </row>
    <row r="669" spans="2:10">
      <c r="B669" s="407">
        <v>29799</v>
      </c>
      <c r="C669" s="406" t="s">
        <v>3118</v>
      </c>
      <c r="F669" s="410">
        <v>-5.5399999999999998E-2</v>
      </c>
      <c r="H669" s="409">
        <v>1.0999999999999999E-2</v>
      </c>
      <c r="I669" s="409">
        <f t="shared" si="10"/>
        <v>-6.6400000000000001E-2</v>
      </c>
      <c r="J669" s="407">
        <v>29799</v>
      </c>
    </row>
    <row r="670" spans="2:10">
      <c r="B670" s="407">
        <v>29830</v>
      </c>
      <c r="C670" s="406" t="s">
        <v>3118</v>
      </c>
      <c r="F670" s="410">
        <v>-5.0200000000000002E-2</v>
      </c>
      <c r="H670" s="409">
        <v>1.14E-2</v>
      </c>
      <c r="I670" s="409">
        <f t="shared" si="10"/>
        <v>-6.1600000000000002E-2</v>
      </c>
      <c r="J670" s="407">
        <v>29830</v>
      </c>
    </row>
    <row r="671" spans="2:10">
      <c r="B671" s="407">
        <v>29860</v>
      </c>
      <c r="C671" s="406" t="s">
        <v>3118</v>
      </c>
      <c r="F671" s="410">
        <v>5.28E-2</v>
      </c>
      <c r="H671" s="409">
        <v>1.17E-2</v>
      </c>
      <c r="I671" s="409">
        <f t="shared" si="10"/>
        <v>4.1099999999999998E-2</v>
      </c>
      <c r="J671" s="407">
        <v>29860</v>
      </c>
    </row>
    <row r="672" spans="2:10">
      <c r="B672" s="407">
        <v>29891</v>
      </c>
      <c r="C672" s="406" t="s">
        <v>3118</v>
      </c>
      <c r="F672" s="410">
        <v>4.41E-2</v>
      </c>
      <c r="H672" s="409">
        <v>1.1299999999999999E-2</v>
      </c>
      <c r="I672" s="409">
        <f t="shared" si="10"/>
        <v>3.2800000000000003E-2</v>
      </c>
      <c r="J672" s="407">
        <v>29891</v>
      </c>
    </row>
    <row r="673" spans="2:10">
      <c r="B673" s="407">
        <v>29921</v>
      </c>
      <c r="C673" s="406" t="s">
        <v>3118</v>
      </c>
      <c r="F673" s="410">
        <v>-2.6499999999999999E-2</v>
      </c>
      <c r="H673" s="409">
        <v>0.01</v>
      </c>
      <c r="I673" s="409">
        <f t="shared" si="10"/>
        <v>-3.6499999999999998E-2</v>
      </c>
      <c r="J673" s="407">
        <v>29921</v>
      </c>
    </row>
    <row r="674" spans="2:10">
      <c r="B674" s="407">
        <v>29952</v>
      </c>
      <c r="C674" s="406" t="s">
        <v>3118</v>
      </c>
      <c r="F674" s="410">
        <v>-1.6299999999999999E-2</v>
      </c>
      <c r="H674" s="409">
        <v>1.0800000000000001E-2</v>
      </c>
      <c r="I674" s="409">
        <f t="shared" si="10"/>
        <v>-2.7099999999999999E-2</v>
      </c>
      <c r="J674" s="407">
        <v>29952</v>
      </c>
    </row>
    <row r="675" spans="2:10">
      <c r="B675" s="407">
        <v>29983</v>
      </c>
      <c r="C675" s="406" t="s">
        <v>3118</v>
      </c>
      <c r="F675" s="410">
        <v>-5.1200000000000002E-2</v>
      </c>
      <c r="H675" s="409">
        <v>1.03E-2</v>
      </c>
      <c r="I675" s="409">
        <f t="shared" si="10"/>
        <v>-6.1499999999999999E-2</v>
      </c>
      <c r="J675" s="407">
        <v>29983</v>
      </c>
    </row>
    <row r="676" spans="2:10">
      <c r="B676" s="407">
        <v>30011</v>
      </c>
      <c r="C676" s="406" t="s">
        <v>3118</v>
      </c>
      <c r="F676" s="410">
        <v>-6.0000000000000001E-3</v>
      </c>
      <c r="H676" s="409">
        <v>1.24E-2</v>
      </c>
      <c r="I676" s="409">
        <f t="shared" si="10"/>
        <v>-1.84E-2</v>
      </c>
      <c r="J676" s="407">
        <v>30011</v>
      </c>
    </row>
    <row r="677" spans="2:10">
      <c r="B677" s="407">
        <v>30042</v>
      </c>
      <c r="C677" s="406" t="s">
        <v>3118</v>
      </c>
      <c r="F677" s="410">
        <v>4.1399999999999999E-2</v>
      </c>
      <c r="H677" s="409">
        <v>1.12E-2</v>
      </c>
      <c r="I677" s="409">
        <f t="shared" si="10"/>
        <v>3.0199999999999998E-2</v>
      </c>
      <c r="J677" s="407">
        <v>30042</v>
      </c>
    </row>
    <row r="678" spans="2:10">
      <c r="B678" s="407">
        <v>30072</v>
      </c>
      <c r="C678" s="406" t="s">
        <v>3118</v>
      </c>
      <c r="F678" s="410">
        <v>-2.8799999999999999E-2</v>
      </c>
      <c r="H678" s="409">
        <v>1.01E-2</v>
      </c>
      <c r="I678" s="409">
        <f t="shared" si="10"/>
        <v>-3.8899999999999997E-2</v>
      </c>
      <c r="J678" s="407">
        <v>30072</v>
      </c>
    </row>
    <row r="679" spans="2:10">
      <c r="B679" s="407">
        <v>30103</v>
      </c>
      <c r="C679" s="406" t="s">
        <v>3118</v>
      </c>
      <c r="F679" s="410">
        <v>-1.7399999999999999E-2</v>
      </c>
      <c r="H679" s="409">
        <v>1.2E-2</v>
      </c>
      <c r="I679" s="409">
        <f t="shared" si="10"/>
        <v>-2.9399999999999999E-2</v>
      </c>
      <c r="J679" s="407">
        <v>30103</v>
      </c>
    </row>
    <row r="680" spans="2:10">
      <c r="B680" s="407">
        <v>30133</v>
      </c>
      <c r="C680" s="406" t="s">
        <v>3118</v>
      </c>
      <c r="F680" s="410">
        <v>-2.1499999999999998E-2</v>
      </c>
      <c r="H680" s="409">
        <v>1.14E-2</v>
      </c>
      <c r="I680" s="409">
        <f t="shared" si="10"/>
        <v>-3.2899999999999999E-2</v>
      </c>
      <c r="J680" s="407">
        <v>30133</v>
      </c>
    </row>
    <row r="681" spans="2:10">
      <c r="B681" s="407">
        <v>30164</v>
      </c>
      <c r="C681" s="406" t="s">
        <v>3118</v>
      </c>
      <c r="F681" s="410">
        <v>0.12670000000000001</v>
      </c>
      <c r="H681" s="409">
        <v>1.12E-2</v>
      </c>
      <c r="I681" s="409">
        <f t="shared" si="10"/>
        <v>0.11550000000000001</v>
      </c>
      <c r="J681" s="407">
        <v>30164</v>
      </c>
    </row>
    <row r="682" spans="2:10">
      <c r="B682" s="407">
        <v>30195</v>
      </c>
      <c r="C682" s="406" t="s">
        <v>3118</v>
      </c>
      <c r="F682" s="410">
        <v>1.0999999999999999E-2</v>
      </c>
      <c r="H682" s="409">
        <v>0.01</v>
      </c>
      <c r="I682" s="409">
        <f t="shared" si="10"/>
        <v>9.9999999999999915E-4</v>
      </c>
      <c r="J682" s="407">
        <v>30195</v>
      </c>
    </row>
    <row r="683" spans="2:10">
      <c r="B683" s="407">
        <v>30225</v>
      </c>
      <c r="C683" s="406" t="s">
        <v>3118</v>
      </c>
      <c r="F683" s="410">
        <v>0.11260000000000001</v>
      </c>
      <c r="H683" s="409">
        <v>9.1000000000000004E-3</v>
      </c>
      <c r="I683" s="409">
        <f t="shared" si="10"/>
        <v>0.10350000000000001</v>
      </c>
      <c r="J683" s="407">
        <v>30225</v>
      </c>
    </row>
    <row r="684" spans="2:10">
      <c r="B684" s="407">
        <v>30256</v>
      </c>
      <c r="C684" s="406" t="s">
        <v>3118</v>
      </c>
      <c r="F684" s="410">
        <v>4.3799999999999999E-2</v>
      </c>
      <c r="H684" s="409">
        <v>9.4000000000000004E-3</v>
      </c>
      <c r="I684" s="409">
        <f t="shared" si="10"/>
        <v>3.44E-2</v>
      </c>
      <c r="J684" s="407">
        <v>30256</v>
      </c>
    </row>
    <row r="685" spans="2:10">
      <c r="B685" s="407">
        <v>30286</v>
      </c>
      <c r="C685" s="406" t="s">
        <v>3118</v>
      </c>
      <c r="F685" s="410">
        <v>1.7299999999999999E-2</v>
      </c>
      <c r="H685" s="409">
        <v>9.2999999999999992E-3</v>
      </c>
      <c r="I685" s="409">
        <f t="shared" si="10"/>
        <v>8.0000000000000002E-3</v>
      </c>
      <c r="J685" s="407">
        <v>30286</v>
      </c>
    </row>
    <row r="686" spans="2:10">
      <c r="B686" s="407">
        <v>30317</v>
      </c>
      <c r="C686" s="406" t="s">
        <v>3118</v>
      </c>
      <c r="F686" s="410">
        <v>3.4799999999999998E-2</v>
      </c>
      <c r="H686" s="409">
        <v>8.6999999999999994E-3</v>
      </c>
      <c r="I686" s="409">
        <f t="shared" si="10"/>
        <v>2.6099999999999998E-2</v>
      </c>
      <c r="J686" s="407">
        <v>30317</v>
      </c>
    </row>
    <row r="687" spans="2:10">
      <c r="B687" s="407">
        <v>30348</v>
      </c>
      <c r="C687" s="406" t="s">
        <v>3118</v>
      </c>
      <c r="F687" s="410">
        <v>2.5999999999999999E-2</v>
      </c>
      <c r="H687" s="409">
        <v>8.0999999999999996E-3</v>
      </c>
      <c r="I687" s="409">
        <f t="shared" si="10"/>
        <v>1.7899999999999999E-2</v>
      </c>
      <c r="J687" s="407">
        <v>30348</v>
      </c>
    </row>
    <row r="688" spans="2:10">
      <c r="B688" s="407">
        <v>30376</v>
      </c>
      <c r="C688" s="406" t="s">
        <v>3118</v>
      </c>
      <c r="F688" s="410">
        <v>3.6499999999999998E-2</v>
      </c>
      <c r="H688" s="409">
        <v>8.8999999999999999E-3</v>
      </c>
      <c r="I688" s="409">
        <f t="shared" si="10"/>
        <v>2.76E-2</v>
      </c>
      <c r="J688" s="407">
        <v>30376</v>
      </c>
    </row>
    <row r="689" spans="2:10">
      <c r="B689" s="407">
        <v>30407</v>
      </c>
      <c r="C689" s="406" t="s">
        <v>3118</v>
      </c>
      <c r="F689" s="410">
        <v>7.5800000000000006E-2</v>
      </c>
      <c r="H689" s="409">
        <v>8.5000000000000006E-3</v>
      </c>
      <c r="I689" s="409">
        <f t="shared" si="10"/>
        <v>6.7299999999999999E-2</v>
      </c>
      <c r="J689" s="407">
        <v>30407</v>
      </c>
    </row>
    <row r="690" spans="2:10">
      <c r="B690" s="407">
        <v>30437</v>
      </c>
      <c r="C690" s="406" t="s">
        <v>3118</v>
      </c>
      <c r="F690" s="410">
        <v>-5.1999999999999998E-3</v>
      </c>
      <c r="H690" s="409">
        <v>9.1000000000000004E-3</v>
      </c>
      <c r="I690" s="409">
        <f t="shared" si="10"/>
        <v>-1.43E-2</v>
      </c>
      <c r="J690" s="407">
        <v>30437</v>
      </c>
    </row>
    <row r="691" spans="2:10">
      <c r="B691" s="407">
        <v>30468</v>
      </c>
      <c r="C691" s="406" t="s">
        <v>3118</v>
      </c>
      <c r="F691" s="410">
        <v>3.8199999999999998E-2</v>
      </c>
      <c r="H691" s="409">
        <v>8.9999999999999993E-3</v>
      </c>
      <c r="I691" s="409">
        <f t="shared" si="10"/>
        <v>2.9199999999999997E-2</v>
      </c>
      <c r="J691" s="407">
        <v>30468</v>
      </c>
    </row>
    <row r="692" spans="2:10">
      <c r="B692" s="407">
        <v>30498</v>
      </c>
      <c r="C692" s="406" t="s">
        <v>3118</v>
      </c>
      <c r="F692" s="410">
        <v>-3.1300000000000001E-2</v>
      </c>
      <c r="H692" s="409">
        <v>8.8000000000000005E-3</v>
      </c>
      <c r="I692" s="409">
        <f t="shared" si="10"/>
        <v>-4.0100000000000004E-2</v>
      </c>
      <c r="J692" s="407">
        <v>30498</v>
      </c>
    </row>
    <row r="693" spans="2:10">
      <c r="B693" s="407">
        <v>30529</v>
      </c>
      <c r="C693" s="406" t="s">
        <v>3118</v>
      </c>
      <c r="F693" s="410">
        <v>1.7000000000000001E-2</v>
      </c>
      <c r="H693" s="409">
        <v>1.03E-2</v>
      </c>
      <c r="I693" s="409">
        <f t="shared" si="10"/>
        <v>6.7000000000000011E-3</v>
      </c>
      <c r="J693" s="407">
        <v>30529</v>
      </c>
    </row>
    <row r="694" spans="2:10">
      <c r="B694" s="407">
        <v>30560</v>
      </c>
      <c r="C694" s="406" t="s">
        <v>3118</v>
      </c>
      <c r="F694" s="410">
        <v>1.3599999999999999E-2</v>
      </c>
      <c r="H694" s="409">
        <v>9.5999999999999992E-3</v>
      </c>
      <c r="I694" s="409">
        <f t="shared" si="10"/>
        <v>4.0000000000000001E-3</v>
      </c>
      <c r="J694" s="407">
        <v>30560</v>
      </c>
    </row>
    <row r="695" spans="2:10">
      <c r="B695" s="407">
        <v>30590</v>
      </c>
      <c r="C695" s="406" t="s">
        <v>3118</v>
      </c>
      <c r="F695" s="410">
        <v>-1.34E-2</v>
      </c>
      <c r="H695" s="409">
        <v>9.4999999999999998E-3</v>
      </c>
      <c r="I695" s="409">
        <f t="shared" si="10"/>
        <v>-2.29E-2</v>
      </c>
      <c r="J695" s="407">
        <v>30590</v>
      </c>
    </row>
    <row r="696" spans="2:10">
      <c r="B696" s="407">
        <v>30621</v>
      </c>
      <c r="C696" s="406" t="s">
        <v>3118</v>
      </c>
      <c r="F696" s="410">
        <v>2.3300000000000001E-2</v>
      </c>
      <c r="H696" s="409">
        <v>9.4000000000000004E-3</v>
      </c>
      <c r="I696" s="409">
        <f t="shared" si="10"/>
        <v>1.3900000000000001E-2</v>
      </c>
      <c r="J696" s="407">
        <v>30621</v>
      </c>
    </row>
    <row r="697" spans="2:10">
      <c r="B697" s="407">
        <v>30651</v>
      </c>
      <c r="C697" s="406" t="s">
        <v>3118</v>
      </c>
      <c r="F697" s="410">
        <v>-6.1000000000000004E-3</v>
      </c>
      <c r="H697" s="409">
        <v>9.4000000000000004E-3</v>
      </c>
      <c r="I697" s="409">
        <f t="shared" si="10"/>
        <v>-1.55E-2</v>
      </c>
      <c r="J697" s="407">
        <v>30651</v>
      </c>
    </row>
    <row r="698" spans="2:10">
      <c r="B698" s="407">
        <v>30682</v>
      </c>
      <c r="C698" s="406" t="s">
        <v>3118</v>
      </c>
      <c r="F698" s="410">
        <v>-6.4999999999999997E-3</v>
      </c>
      <c r="H698" s="409">
        <v>1.03E-2</v>
      </c>
      <c r="I698" s="409">
        <f t="shared" si="10"/>
        <v>-1.6799999999999999E-2</v>
      </c>
      <c r="J698" s="407">
        <v>30682</v>
      </c>
    </row>
    <row r="699" spans="2:10">
      <c r="B699" s="407">
        <v>30713</v>
      </c>
      <c r="C699" s="406" t="s">
        <v>3118</v>
      </c>
      <c r="F699" s="410">
        <v>-3.2800000000000003E-2</v>
      </c>
      <c r="H699" s="409">
        <v>9.1999999999999998E-3</v>
      </c>
      <c r="I699" s="409">
        <f t="shared" si="10"/>
        <v>-4.2000000000000003E-2</v>
      </c>
      <c r="J699" s="407">
        <v>30713</v>
      </c>
    </row>
    <row r="700" spans="2:10">
      <c r="B700" s="407">
        <v>30742</v>
      </c>
      <c r="C700" s="406" t="s">
        <v>3118</v>
      </c>
      <c r="F700" s="410">
        <v>1.7100000000000001E-2</v>
      </c>
      <c r="H700" s="409">
        <v>9.7999999999999997E-3</v>
      </c>
      <c r="I700" s="409">
        <f t="shared" si="10"/>
        <v>7.3000000000000009E-3</v>
      </c>
      <c r="J700" s="407">
        <v>30742</v>
      </c>
    </row>
    <row r="701" spans="2:10">
      <c r="B701" s="407">
        <v>30773</v>
      </c>
      <c r="C701" s="406" t="s">
        <v>3118</v>
      </c>
      <c r="F701" s="410">
        <v>6.8999999999999999E-3</v>
      </c>
      <c r="H701" s="409">
        <v>1.04E-2</v>
      </c>
      <c r="I701" s="409">
        <f t="shared" si="10"/>
        <v>-3.4999999999999996E-3</v>
      </c>
      <c r="J701" s="407">
        <v>30773</v>
      </c>
    </row>
    <row r="702" spans="2:10">
      <c r="B702" s="407">
        <v>30803</v>
      </c>
      <c r="C702" s="406" t="s">
        <v>3118</v>
      </c>
      <c r="F702" s="410">
        <v>-5.3400000000000003E-2</v>
      </c>
      <c r="H702" s="409">
        <v>1.03E-2</v>
      </c>
      <c r="I702" s="409">
        <f t="shared" si="10"/>
        <v>-6.3700000000000007E-2</v>
      </c>
      <c r="J702" s="407">
        <v>30803</v>
      </c>
    </row>
    <row r="703" spans="2:10">
      <c r="B703" s="407">
        <v>30834</v>
      </c>
      <c r="C703" s="406" t="s">
        <v>3118</v>
      </c>
      <c r="F703" s="410">
        <v>2.2100000000000002E-2</v>
      </c>
      <c r="H703" s="409">
        <v>1.06E-2</v>
      </c>
      <c r="I703" s="409">
        <f t="shared" si="10"/>
        <v>1.1500000000000002E-2</v>
      </c>
      <c r="J703" s="407">
        <v>30834</v>
      </c>
    </row>
    <row r="704" spans="2:10">
      <c r="B704" s="407">
        <v>30864</v>
      </c>
      <c r="C704" s="406" t="s">
        <v>3118</v>
      </c>
      <c r="F704" s="410">
        <v>-1.43E-2</v>
      </c>
      <c r="H704" s="409">
        <v>1.1599999999999999E-2</v>
      </c>
      <c r="I704" s="409">
        <f t="shared" si="10"/>
        <v>-2.5899999999999999E-2</v>
      </c>
      <c r="J704" s="407">
        <v>30864</v>
      </c>
    </row>
    <row r="705" spans="2:10">
      <c r="B705" s="407">
        <v>30895</v>
      </c>
      <c r="C705" s="406" t="s">
        <v>3118</v>
      </c>
      <c r="F705" s="410">
        <v>0.1125</v>
      </c>
      <c r="H705" s="409">
        <v>1.06E-2</v>
      </c>
      <c r="I705" s="409">
        <f t="shared" si="10"/>
        <v>0.1019</v>
      </c>
      <c r="J705" s="407">
        <v>30895</v>
      </c>
    </row>
    <row r="706" spans="2:10">
      <c r="B706" s="407">
        <v>30926</v>
      </c>
      <c r="C706" s="406" t="s">
        <v>3118</v>
      </c>
      <c r="F706" s="410">
        <v>2.0000000000000001E-4</v>
      </c>
      <c r="H706" s="409">
        <v>9.4000000000000004E-3</v>
      </c>
      <c r="I706" s="409">
        <f t="shared" si="10"/>
        <v>-9.1999999999999998E-3</v>
      </c>
      <c r="J706" s="407">
        <v>30926</v>
      </c>
    </row>
    <row r="707" spans="2:10">
      <c r="B707" s="407">
        <v>30956</v>
      </c>
      <c r="C707" s="406" t="s">
        <v>3118</v>
      </c>
      <c r="F707" s="410">
        <v>2.5999999999999999E-3</v>
      </c>
      <c r="H707" s="409">
        <v>1.0800000000000001E-2</v>
      </c>
      <c r="I707" s="409">
        <f t="shared" si="10"/>
        <v>-8.2000000000000007E-3</v>
      </c>
      <c r="J707" s="407">
        <v>30956</v>
      </c>
    </row>
    <row r="708" spans="2:10">
      <c r="B708" s="407">
        <v>30987</v>
      </c>
      <c r="C708" s="406" t="s">
        <v>3118</v>
      </c>
      <c r="F708" s="410">
        <v>-1.01E-2</v>
      </c>
      <c r="H708" s="409">
        <v>9.1000000000000004E-3</v>
      </c>
      <c r="I708" s="409">
        <f t="shared" ref="I708:I771" si="11">F708-H708</f>
        <v>-1.9200000000000002E-2</v>
      </c>
      <c r="J708" s="407">
        <v>30987</v>
      </c>
    </row>
    <row r="709" spans="2:10">
      <c r="B709" s="407">
        <v>31017</v>
      </c>
      <c r="C709" s="406" t="s">
        <v>3118</v>
      </c>
      <c r="F709" s="410">
        <v>2.53E-2</v>
      </c>
      <c r="H709" s="409">
        <v>9.7999999999999997E-3</v>
      </c>
      <c r="I709" s="409">
        <f t="shared" si="11"/>
        <v>1.55E-2</v>
      </c>
      <c r="J709" s="407">
        <v>31017</v>
      </c>
    </row>
    <row r="710" spans="2:10">
      <c r="B710" s="407">
        <v>31048</v>
      </c>
      <c r="C710" s="406" t="s">
        <v>3118</v>
      </c>
      <c r="F710" s="410">
        <v>7.6799999999999993E-2</v>
      </c>
      <c r="H710" s="409">
        <v>9.5999999999999992E-3</v>
      </c>
      <c r="I710" s="409">
        <f t="shared" si="11"/>
        <v>6.7199999999999996E-2</v>
      </c>
      <c r="J710" s="407">
        <v>31048</v>
      </c>
    </row>
    <row r="711" spans="2:10">
      <c r="B711" s="407">
        <v>31079</v>
      </c>
      <c r="C711" s="406" t="s">
        <v>3118</v>
      </c>
      <c r="F711" s="410">
        <v>1.37E-2</v>
      </c>
      <c r="H711" s="409">
        <v>8.2000000000000007E-3</v>
      </c>
      <c r="I711" s="409">
        <f t="shared" si="11"/>
        <v>5.4999999999999997E-3</v>
      </c>
      <c r="J711" s="407">
        <v>31079</v>
      </c>
    </row>
    <row r="712" spans="2:10">
      <c r="B712" s="407">
        <v>31107</v>
      </c>
      <c r="C712" s="406" t="s">
        <v>3118</v>
      </c>
      <c r="F712" s="410">
        <v>1.8E-3</v>
      </c>
      <c r="H712" s="409">
        <v>9.4000000000000004E-3</v>
      </c>
      <c r="I712" s="409">
        <f t="shared" si="11"/>
        <v>-7.6000000000000009E-3</v>
      </c>
      <c r="J712" s="407">
        <v>31107</v>
      </c>
    </row>
    <row r="713" spans="2:10">
      <c r="B713" s="407">
        <v>31138</v>
      </c>
      <c r="C713" s="406" t="s">
        <v>3118</v>
      </c>
      <c r="F713" s="410">
        <v>-3.2000000000000002E-3</v>
      </c>
      <c r="H713" s="409">
        <v>1.0200000000000001E-2</v>
      </c>
      <c r="I713" s="409">
        <f t="shared" si="11"/>
        <v>-1.34E-2</v>
      </c>
      <c r="J713" s="407">
        <v>31138</v>
      </c>
    </row>
    <row r="714" spans="2:10">
      <c r="B714" s="407">
        <v>31168</v>
      </c>
      <c r="C714" s="406" t="s">
        <v>3118</v>
      </c>
      <c r="F714" s="410">
        <v>6.1499999999999999E-2</v>
      </c>
      <c r="H714" s="409">
        <v>9.7000000000000003E-3</v>
      </c>
      <c r="I714" s="409">
        <f t="shared" si="11"/>
        <v>5.1799999999999999E-2</v>
      </c>
      <c r="J714" s="407">
        <v>31168</v>
      </c>
    </row>
    <row r="715" spans="2:10">
      <c r="B715" s="407">
        <v>31199</v>
      </c>
      <c r="C715" s="406" t="s">
        <v>3118</v>
      </c>
      <c r="F715" s="410">
        <v>1.5900000000000001E-2</v>
      </c>
      <c r="H715" s="409">
        <v>8.0000000000000002E-3</v>
      </c>
      <c r="I715" s="409">
        <f t="shared" si="11"/>
        <v>7.9000000000000008E-3</v>
      </c>
      <c r="J715" s="407">
        <v>31199</v>
      </c>
    </row>
    <row r="716" spans="2:10">
      <c r="B716" s="407">
        <v>31229</v>
      </c>
      <c r="C716" s="406" t="s">
        <v>3118</v>
      </c>
      <c r="F716" s="410">
        <v>-2.5999999999999999E-3</v>
      </c>
      <c r="H716" s="409">
        <v>9.4000000000000004E-3</v>
      </c>
      <c r="I716" s="409">
        <f t="shared" si="11"/>
        <v>-1.2E-2</v>
      </c>
      <c r="J716" s="407">
        <v>31229</v>
      </c>
    </row>
    <row r="717" spans="2:10">
      <c r="B717" s="407">
        <v>31260</v>
      </c>
      <c r="C717" s="406" t="s">
        <v>3118</v>
      </c>
      <c r="F717" s="410">
        <v>-6.1000000000000004E-3</v>
      </c>
      <c r="H717" s="409">
        <v>8.5000000000000006E-3</v>
      </c>
      <c r="I717" s="409">
        <f t="shared" si="11"/>
        <v>-1.4600000000000002E-2</v>
      </c>
      <c r="J717" s="407">
        <v>31260</v>
      </c>
    </row>
    <row r="718" spans="2:10">
      <c r="B718" s="407">
        <v>31291</v>
      </c>
      <c r="C718" s="406" t="s">
        <v>3118</v>
      </c>
      <c r="F718" s="410">
        <v>-3.2099999999999997E-2</v>
      </c>
      <c r="H718" s="409">
        <v>8.8000000000000005E-3</v>
      </c>
      <c r="I718" s="409">
        <f t="shared" si="11"/>
        <v>-4.0899999999999999E-2</v>
      </c>
      <c r="J718" s="407">
        <v>31291</v>
      </c>
    </row>
    <row r="719" spans="2:10">
      <c r="B719" s="407">
        <v>31321</v>
      </c>
      <c r="C719" s="406" t="s">
        <v>3118</v>
      </c>
      <c r="F719" s="410">
        <v>4.4699999999999997E-2</v>
      </c>
      <c r="H719" s="409">
        <v>8.8999999999999999E-3</v>
      </c>
      <c r="I719" s="409">
        <f t="shared" si="11"/>
        <v>3.5799999999999998E-2</v>
      </c>
      <c r="J719" s="407">
        <v>31321</v>
      </c>
    </row>
    <row r="720" spans="2:10">
      <c r="B720" s="407">
        <v>31352</v>
      </c>
      <c r="C720" s="406" t="s">
        <v>3118</v>
      </c>
      <c r="F720" s="410">
        <v>7.1599999999999997E-2</v>
      </c>
      <c r="H720" s="409">
        <v>8.0999999999999996E-3</v>
      </c>
      <c r="I720" s="409">
        <f t="shared" si="11"/>
        <v>6.3500000000000001E-2</v>
      </c>
      <c r="J720" s="407">
        <v>31352</v>
      </c>
    </row>
    <row r="721" spans="2:10">
      <c r="B721" s="407">
        <v>31382</v>
      </c>
      <c r="C721" s="406" t="s">
        <v>3118</v>
      </c>
      <c r="F721" s="410">
        <v>4.6699999999999998E-2</v>
      </c>
      <c r="H721" s="409">
        <v>8.6E-3</v>
      </c>
      <c r="I721" s="409">
        <f t="shared" si="11"/>
        <v>3.8099999999999995E-2</v>
      </c>
      <c r="J721" s="407">
        <v>31382</v>
      </c>
    </row>
    <row r="722" spans="2:10">
      <c r="B722" s="407">
        <v>31413</v>
      </c>
      <c r="C722" s="406" t="s">
        <v>3118</v>
      </c>
      <c r="F722" s="410">
        <v>4.4000000000000003E-3</v>
      </c>
      <c r="H722" s="409">
        <v>7.9000000000000008E-3</v>
      </c>
      <c r="I722" s="409">
        <f t="shared" si="11"/>
        <v>-3.5000000000000005E-3</v>
      </c>
      <c r="J722" s="407">
        <v>31413</v>
      </c>
    </row>
    <row r="723" spans="2:10">
      <c r="B723" s="407">
        <v>31444</v>
      </c>
      <c r="C723" s="406" t="s">
        <v>3118</v>
      </c>
      <c r="F723" s="410">
        <v>7.6100000000000001E-2</v>
      </c>
      <c r="H723" s="409">
        <v>7.3000000000000001E-3</v>
      </c>
      <c r="I723" s="409">
        <f t="shared" si="11"/>
        <v>6.88E-2</v>
      </c>
      <c r="J723" s="407">
        <v>31444</v>
      </c>
    </row>
    <row r="724" spans="2:10">
      <c r="B724" s="407">
        <v>31472</v>
      </c>
      <c r="C724" s="406" t="s">
        <v>3118</v>
      </c>
      <c r="F724" s="410">
        <v>5.5399999999999998E-2</v>
      </c>
      <c r="H724" s="409">
        <v>7.1000000000000004E-3</v>
      </c>
      <c r="I724" s="409">
        <f t="shared" si="11"/>
        <v>4.8299999999999996E-2</v>
      </c>
      <c r="J724" s="407">
        <v>31472</v>
      </c>
    </row>
    <row r="725" spans="2:10">
      <c r="B725" s="407">
        <v>31503</v>
      </c>
      <c r="C725" s="406" t="s">
        <v>3118</v>
      </c>
      <c r="F725" s="410">
        <v>-1.24E-2</v>
      </c>
      <c r="H725" s="409">
        <v>6.3E-3</v>
      </c>
      <c r="I725" s="409">
        <f t="shared" si="11"/>
        <v>-1.8700000000000001E-2</v>
      </c>
      <c r="J725" s="407">
        <v>31503</v>
      </c>
    </row>
    <row r="726" spans="2:10">
      <c r="B726" s="407">
        <v>31533</v>
      </c>
      <c r="C726" s="406" t="s">
        <v>3118</v>
      </c>
      <c r="F726" s="410">
        <v>5.4899999999999997E-2</v>
      </c>
      <c r="H726" s="409">
        <v>6.1999999999999998E-3</v>
      </c>
      <c r="I726" s="409">
        <f t="shared" si="11"/>
        <v>4.87E-2</v>
      </c>
      <c r="J726" s="407">
        <v>31533</v>
      </c>
    </row>
    <row r="727" spans="2:10">
      <c r="B727" s="407">
        <v>31564</v>
      </c>
      <c r="C727" s="406" t="s">
        <v>3118</v>
      </c>
      <c r="F727" s="410">
        <v>1.66E-2</v>
      </c>
      <c r="H727" s="409">
        <v>7.0000000000000001E-3</v>
      </c>
      <c r="I727" s="409">
        <f t="shared" si="11"/>
        <v>9.6000000000000009E-3</v>
      </c>
      <c r="J727" s="407">
        <v>31564</v>
      </c>
    </row>
    <row r="728" spans="2:10">
      <c r="B728" s="407">
        <v>31594</v>
      </c>
      <c r="C728" s="406" t="s">
        <v>3118</v>
      </c>
      <c r="F728" s="410">
        <v>-5.6899999999999999E-2</v>
      </c>
      <c r="H728" s="409">
        <v>6.6E-3</v>
      </c>
      <c r="I728" s="409">
        <f t="shared" si="11"/>
        <v>-6.3500000000000001E-2</v>
      </c>
      <c r="J728" s="407">
        <v>31594</v>
      </c>
    </row>
    <row r="729" spans="2:10">
      <c r="B729" s="407">
        <v>31625</v>
      </c>
      <c r="C729" s="406" t="s">
        <v>3118</v>
      </c>
      <c r="F729" s="410">
        <v>7.4800000000000005E-2</v>
      </c>
      <c r="H729" s="409">
        <v>6.3E-3</v>
      </c>
      <c r="I729" s="409">
        <f t="shared" si="11"/>
        <v>6.8500000000000005E-2</v>
      </c>
      <c r="J729" s="407">
        <v>31625</v>
      </c>
    </row>
    <row r="730" spans="2:10">
      <c r="B730" s="407">
        <v>31656</v>
      </c>
      <c r="C730" s="406" t="s">
        <v>3118</v>
      </c>
      <c r="F730" s="410">
        <v>-8.2199999999999995E-2</v>
      </c>
      <c r="H730" s="409">
        <v>6.4999999999999997E-3</v>
      </c>
      <c r="I730" s="409">
        <f t="shared" si="11"/>
        <v>-8.8700000000000001E-2</v>
      </c>
      <c r="J730" s="407">
        <v>31656</v>
      </c>
    </row>
    <row r="731" spans="2:10">
      <c r="B731" s="407">
        <v>31686</v>
      </c>
      <c r="C731" s="406" t="s">
        <v>3118</v>
      </c>
      <c r="F731" s="410">
        <v>5.5599999999999997E-2</v>
      </c>
      <c r="H731" s="409">
        <v>6.8999999999999999E-3</v>
      </c>
      <c r="I731" s="409">
        <f t="shared" si="11"/>
        <v>4.8699999999999993E-2</v>
      </c>
      <c r="J731" s="407">
        <v>31686</v>
      </c>
    </row>
    <row r="732" spans="2:10">
      <c r="B732" s="407">
        <v>31717</v>
      </c>
      <c r="C732" s="406" t="s">
        <v>3118</v>
      </c>
      <c r="F732" s="410">
        <v>2.5600000000000001E-2</v>
      </c>
      <c r="H732" s="409">
        <v>5.8999999999999999E-3</v>
      </c>
      <c r="I732" s="409">
        <f t="shared" si="11"/>
        <v>1.9700000000000002E-2</v>
      </c>
      <c r="J732" s="407">
        <v>31717</v>
      </c>
    </row>
    <row r="733" spans="2:10">
      <c r="B733" s="407">
        <v>31747</v>
      </c>
      <c r="C733" s="406" t="s">
        <v>3118</v>
      </c>
      <c r="F733" s="410">
        <v>-2.64E-2</v>
      </c>
      <c r="H733" s="409">
        <v>7.0000000000000001E-3</v>
      </c>
      <c r="I733" s="409">
        <f t="shared" si="11"/>
        <v>-3.3399999999999999E-2</v>
      </c>
      <c r="J733" s="407">
        <v>31747</v>
      </c>
    </row>
    <row r="734" spans="2:10">
      <c r="B734" s="407">
        <v>31778</v>
      </c>
      <c r="C734" s="406" t="s">
        <v>3118</v>
      </c>
      <c r="F734" s="410">
        <v>0.1343</v>
      </c>
      <c r="H734" s="409">
        <v>6.4000000000000003E-3</v>
      </c>
      <c r="I734" s="409">
        <f t="shared" si="11"/>
        <v>0.12790000000000001</v>
      </c>
      <c r="J734" s="407">
        <v>31778</v>
      </c>
    </row>
    <row r="735" spans="2:10">
      <c r="B735" s="407">
        <v>31809</v>
      </c>
      <c r="C735" s="406" t="s">
        <v>3118</v>
      </c>
      <c r="F735" s="410">
        <v>4.1300000000000003E-2</v>
      </c>
      <c r="H735" s="409">
        <v>5.8999999999999999E-3</v>
      </c>
      <c r="I735" s="409">
        <f t="shared" si="11"/>
        <v>3.5400000000000001E-2</v>
      </c>
      <c r="J735" s="407">
        <v>31809</v>
      </c>
    </row>
    <row r="736" spans="2:10">
      <c r="B736" s="407">
        <v>31837</v>
      </c>
      <c r="C736" s="406" t="s">
        <v>3118</v>
      </c>
      <c r="F736" s="410">
        <v>2.7199999999999998E-2</v>
      </c>
      <c r="H736" s="409">
        <v>6.6E-3</v>
      </c>
      <c r="I736" s="409">
        <f t="shared" si="11"/>
        <v>2.06E-2</v>
      </c>
      <c r="J736" s="407">
        <v>31837</v>
      </c>
    </row>
    <row r="737" spans="2:10">
      <c r="B737" s="407">
        <v>31868</v>
      </c>
      <c r="C737" s="406" t="s">
        <v>3118</v>
      </c>
      <c r="F737" s="410">
        <v>-8.8000000000000005E-3</v>
      </c>
      <c r="H737" s="409">
        <v>6.4999999999999997E-3</v>
      </c>
      <c r="I737" s="409">
        <f t="shared" si="11"/>
        <v>-1.5300000000000001E-2</v>
      </c>
      <c r="J737" s="407">
        <v>31868</v>
      </c>
    </row>
    <row r="738" spans="2:10">
      <c r="B738" s="407">
        <v>31898</v>
      </c>
      <c r="C738" s="406" t="s">
        <v>3118</v>
      </c>
      <c r="F738" s="410">
        <v>1.03E-2</v>
      </c>
      <c r="H738" s="409">
        <v>6.6E-3</v>
      </c>
      <c r="I738" s="409">
        <f t="shared" si="11"/>
        <v>3.7000000000000002E-3</v>
      </c>
      <c r="J738" s="407">
        <v>31898</v>
      </c>
    </row>
    <row r="739" spans="2:10">
      <c r="B739" s="407">
        <v>31929</v>
      </c>
      <c r="C739" s="406" t="s">
        <v>3118</v>
      </c>
      <c r="F739" s="410">
        <v>4.99E-2</v>
      </c>
      <c r="H739" s="409">
        <v>7.4999999999999997E-3</v>
      </c>
      <c r="I739" s="409">
        <f t="shared" si="11"/>
        <v>4.24E-2</v>
      </c>
      <c r="J739" s="407">
        <v>31929</v>
      </c>
    </row>
    <row r="740" spans="2:10">
      <c r="B740" s="407">
        <v>31959</v>
      </c>
      <c r="C740" s="406" t="s">
        <v>3118</v>
      </c>
      <c r="F740" s="410">
        <v>4.9799999999999997E-2</v>
      </c>
      <c r="H740" s="409">
        <v>7.3000000000000001E-3</v>
      </c>
      <c r="I740" s="409">
        <f t="shared" si="11"/>
        <v>4.2499999999999996E-2</v>
      </c>
      <c r="J740" s="407">
        <v>31959</v>
      </c>
    </row>
    <row r="741" spans="2:10">
      <c r="B741" s="407">
        <v>31990</v>
      </c>
      <c r="C741" s="406" t="s">
        <v>3118</v>
      </c>
      <c r="F741" s="410">
        <v>3.85E-2</v>
      </c>
      <c r="H741" s="409">
        <v>7.4999999999999997E-3</v>
      </c>
      <c r="I741" s="409">
        <f t="shared" si="11"/>
        <v>3.1E-2</v>
      </c>
      <c r="J741" s="407">
        <v>31990</v>
      </c>
    </row>
    <row r="742" spans="2:10">
      <c r="B742" s="407">
        <v>32021</v>
      </c>
      <c r="C742" s="406" t="s">
        <v>3118</v>
      </c>
      <c r="F742" s="410">
        <v>-2.1999999999999999E-2</v>
      </c>
      <c r="H742" s="409">
        <v>7.4999999999999997E-3</v>
      </c>
      <c r="I742" s="409">
        <f t="shared" si="11"/>
        <v>-2.9499999999999998E-2</v>
      </c>
      <c r="J742" s="407">
        <v>32021</v>
      </c>
    </row>
    <row r="743" spans="2:10">
      <c r="B743" s="407">
        <v>32051</v>
      </c>
      <c r="C743" s="406" t="s">
        <v>3118</v>
      </c>
      <c r="F743" s="410">
        <v>-0.2152</v>
      </c>
      <c r="H743" s="409">
        <v>7.9000000000000008E-3</v>
      </c>
      <c r="I743" s="409">
        <f t="shared" si="11"/>
        <v>-0.22309999999999999</v>
      </c>
      <c r="J743" s="407">
        <v>32051</v>
      </c>
    </row>
    <row r="744" spans="2:10">
      <c r="B744" s="407">
        <v>32082</v>
      </c>
      <c r="C744" s="406" t="s">
        <v>3118</v>
      </c>
      <c r="F744" s="410">
        <v>-8.1900000000000001E-2</v>
      </c>
      <c r="H744" s="409">
        <v>7.4999999999999997E-3</v>
      </c>
      <c r="I744" s="409">
        <f t="shared" si="11"/>
        <v>-8.9400000000000007E-2</v>
      </c>
      <c r="J744" s="407">
        <v>32082</v>
      </c>
    </row>
    <row r="745" spans="2:10">
      <c r="B745" s="407">
        <v>32112</v>
      </c>
      <c r="C745" s="406" t="s">
        <v>3118</v>
      </c>
      <c r="F745" s="410">
        <v>7.3800000000000004E-2</v>
      </c>
      <c r="H745" s="409">
        <v>7.7999999999999996E-3</v>
      </c>
      <c r="I745" s="409">
        <f t="shared" si="11"/>
        <v>6.6000000000000003E-2</v>
      </c>
      <c r="J745" s="407">
        <v>32112</v>
      </c>
    </row>
    <row r="746" spans="2:10">
      <c r="B746" s="407">
        <v>32143</v>
      </c>
      <c r="C746" s="406" t="s">
        <v>3118</v>
      </c>
      <c r="F746" s="410">
        <v>4.2700000000000002E-2</v>
      </c>
      <c r="H746" s="409">
        <v>7.1999999999999998E-3</v>
      </c>
      <c r="I746" s="409">
        <f t="shared" si="11"/>
        <v>3.5500000000000004E-2</v>
      </c>
      <c r="J746" s="407">
        <v>32143</v>
      </c>
    </row>
    <row r="747" spans="2:10">
      <c r="B747" s="407">
        <v>32174</v>
      </c>
      <c r="C747" s="406" t="s">
        <v>3118</v>
      </c>
      <c r="F747" s="410">
        <v>4.7E-2</v>
      </c>
      <c r="H747" s="409">
        <v>7.1000000000000004E-3</v>
      </c>
      <c r="I747" s="409">
        <f t="shared" si="11"/>
        <v>3.9899999999999998E-2</v>
      </c>
      <c r="J747" s="407">
        <v>32174</v>
      </c>
    </row>
    <row r="748" spans="2:10">
      <c r="B748" s="407">
        <v>32203</v>
      </c>
      <c r="C748" s="406" t="s">
        <v>3118</v>
      </c>
      <c r="F748" s="410">
        <v>-3.0200000000000001E-2</v>
      </c>
      <c r="H748" s="409">
        <v>7.1999999999999998E-3</v>
      </c>
      <c r="I748" s="409">
        <f t="shared" si="11"/>
        <v>-3.7400000000000003E-2</v>
      </c>
      <c r="J748" s="407">
        <v>32203</v>
      </c>
    </row>
    <row r="749" spans="2:10">
      <c r="B749" s="407">
        <v>32234</v>
      </c>
      <c r="C749" s="406" t="s">
        <v>3118</v>
      </c>
      <c r="F749" s="410">
        <v>1.0800000000000001E-2</v>
      </c>
      <c r="H749" s="409">
        <v>7.0000000000000001E-3</v>
      </c>
      <c r="I749" s="409">
        <f t="shared" si="11"/>
        <v>3.8000000000000004E-3</v>
      </c>
      <c r="J749" s="407">
        <v>32234</v>
      </c>
    </row>
    <row r="750" spans="2:10">
      <c r="B750" s="407">
        <v>32264</v>
      </c>
      <c r="C750" s="406" t="s">
        <v>3118</v>
      </c>
      <c r="F750" s="410">
        <v>7.7999999999999996E-3</v>
      </c>
      <c r="H750" s="409">
        <v>7.7999999999999996E-3</v>
      </c>
      <c r="I750" s="409">
        <f t="shared" si="11"/>
        <v>0</v>
      </c>
      <c r="J750" s="407">
        <v>32264</v>
      </c>
    </row>
    <row r="751" spans="2:10">
      <c r="B751" s="407">
        <v>32295</v>
      </c>
      <c r="C751" s="406" t="s">
        <v>3118</v>
      </c>
      <c r="F751" s="410">
        <v>4.6399999999999997E-2</v>
      </c>
      <c r="H751" s="409">
        <v>7.6E-3</v>
      </c>
      <c r="I751" s="409">
        <f t="shared" si="11"/>
        <v>3.8799999999999994E-2</v>
      </c>
      <c r="J751" s="407">
        <v>32295</v>
      </c>
    </row>
    <row r="752" spans="2:10">
      <c r="B752" s="407">
        <v>32325</v>
      </c>
      <c r="C752" s="406" t="s">
        <v>3118</v>
      </c>
      <c r="F752" s="410">
        <v>-4.0000000000000001E-3</v>
      </c>
      <c r="H752" s="409">
        <v>7.1000000000000004E-3</v>
      </c>
      <c r="I752" s="409">
        <f t="shared" si="11"/>
        <v>-1.11E-2</v>
      </c>
      <c r="J752" s="407">
        <v>32325</v>
      </c>
    </row>
    <row r="753" spans="2:10">
      <c r="B753" s="407">
        <v>32356</v>
      </c>
      <c r="C753" s="406" t="s">
        <v>3118</v>
      </c>
      <c r="F753" s="410">
        <v>-3.3099999999999997E-2</v>
      </c>
      <c r="H753" s="409">
        <v>8.3000000000000001E-3</v>
      </c>
      <c r="I753" s="409">
        <f t="shared" si="11"/>
        <v>-4.1399999999999999E-2</v>
      </c>
      <c r="J753" s="407">
        <v>32356</v>
      </c>
    </row>
    <row r="754" spans="2:10">
      <c r="B754" s="407">
        <v>32387</v>
      </c>
      <c r="C754" s="406" t="s">
        <v>3118</v>
      </c>
      <c r="F754" s="410">
        <v>4.24E-2</v>
      </c>
      <c r="H754" s="409">
        <v>7.6E-3</v>
      </c>
      <c r="I754" s="409">
        <f t="shared" si="11"/>
        <v>3.4799999999999998E-2</v>
      </c>
      <c r="J754" s="407">
        <v>32387</v>
      </c>
    </row>
    <row r="755" spans="2:10">
      <c r="B755" s="407">
        <v>32417</v>
      </c>
      <c r="C755" s="406" t="s">
        <v>3118</v>
      </c>
      <c r="F755" s="410">
        <v>2.7300000000000001E-2</v>
      </c>
      <c r="H755" s="409">
        <v>7.6E-3</v>
      </c>
      <c r="I755" s="409">
        <f t="shared" si="11"/>
        <v>1.9700000000000002E-2</v>
      </c>
      <c r="J755" s="407">
        <v>32417</v>
      </c>
    </row>
    <row r="756" spans="2:10">
      <c r="B756" s="407">
        <v>32448</v>
      </c>
      <c r="C756" s="406" t="s">
        <v>3118</v>
      </c>
      <c r="F756" s="410">
        <v>-1.4200000000000001E-2</v>
      </c>
      <c r="H756" s="409">
        <v>7.0000000000000001E-3</v>
      </c>
      <c r="I756" s="409">
        <f t="shared" si="11"/>
        <v>-2.12E-2</v>
      </c>
      <c r="J756" s="407">
        <v>32448</v>
      </c>
    </row>
    <row r="757" spans="2:10">
      <c r="B757" s="407">
        <v>32478</v>
      </c>
      <c r="C757" s="406" t="s">
        <v>3118</v>
      </c>
      <c r="F757" s="410">
        <v>1.8100000000000002E-2</v>
      </c>
      <c r="H757" s="409">
        <v>7.4999999999999997E-3</v>
      </c>
      <c r="I757" s="409">
        <f t="shared" si="11"/>
        <v>1.0600000000000002E-2</v>
      </c>
      <c r="J757" s="407">
        <v>32478</v>
      </c>
    </row>
    <row r="758" spans="2:10">
      <c r="B758" s="407">
        <v>32509</v>
      </c>
      <c r="C758" s="406" t="s">
        <v>3118</v>
      </c>
      <c r="F758" s="410">
        <v>7.2300000000000003E-2</v>
      </c>
      <c r="H758" s="409">
        <v>8.0000000000000002E-3</v>
      </c>
      <c r="I758" s="409">
        <f t="shared" si="11"/>
        <v>6.4299999999999996E-2</v>
      </c>
      <c r="J758" s="407">
        <v>32509</v>
      </c>
    </row>
    <row r="759" spans="2:10">
      <c r="B759" s="407">
        <v>32540</v>
      </c>
      <c r="C759" s="406" t="s">
        <v>3118</v>
      </c>
      <c r="F759" s="410">
        <v>-2.4899999999999999E-2</v>
      </c>
      <c r="H759" s="409">
        <v>6.8999999999999999E-3</v>
      </c>
      <c r="I759" s="409">
        <f t="shared" si="11"/>
        <v>-3.1799999999999995E-2</v>
      </c>
      <c r="J759" s="407">
        <v>32540</v>
      </c>
    </row>
    <row r="760" spans="2:10">
      <c r="B760" s="407">
        <v>32568</v>
      </c>
      <c r="C760" s="406" t="s">
        <v>3118</v>
      </c>
      <c r="F760" s="410">
        <v>2.3599999999999999E-2</v>
      </c>
      <c r="H760" s="409">
        <v>7.9000000000000008E-3</v>
      </c>
      <c r="I760" s="409">
        <f t="shared" si="11"/>
        <v>1.5699999999999999E-2</v>
      </c>
      <c r="J760" s="407">
        <v>32568</v>
      </c>
    </row>
    <row r="761" spans="2:10">
      <c r="B761" s="407">
        <v>32599</v>
      </c>
      <c r="C761" s="406" t="s">
        <v>3118</v>
      </c>
      <c r="F761" s="410">
        <v>5.16E-2</v>
      </c>
      <c r="H761" s="409">
        <v>7.0000000000000001E-3</v>
      </c>
      <c r="I761" s="409">
        <f t="shared" si="11"/>
        <v>4.4600000000000001E-2</v>
      </c>
      <c r="J761" s="407">
        <v>32599</v>
      </c>
    </row>
    <row r="762" spans="2:10">
      <c r="B762" s="407">
        <v>32629</v>
      </c>
      <c r="C762" s="406" t="s">
        <v>3118</v>
      </c>
      <c r="F762" s="410">
        <v>4.02E-2</v>
      </c>
      <c r="H762" s="409">
        <v>8.0000000000000002E-3</v>
      </c>
      <c r="I762" s="409">
        <f t="shared" si="11"/>
        <v>3.2199999999999999E-2</v>
      </c>
      <c r="J762" s="407">
        <v>32629</v>
      </c>
    </row>
    <row r="763" spans="2:10">
      <c r="B763" s="407">
        <v>32660</v>
      </c>
      <c r="C763" s="406" t="s">
        <v>3118</v>
      </c>
      <c r="F763" s="410">
        <v>-5.4000000000000003E-3</v>
      </c>
      <c r="H763" s="409">
        <v>7.0000000000000001E-3</v>
      </c>
      <c r="I763" s="409">
        <f t="shared" si="11"/>
        <v>-1.2400000000000001E-2</v>
      </c>
      <c r="J763" s="407">
        <v>32660</v>
      </c>
    </row>
    <row r="764" spans="2:10">
      <c r="B764" s="407">
        <v>32690</v>
      </c>
      <c r="C764" s="406" t="s">
        <v>3118</v>
      </c>
      <c r="F764" s="410">
        <v>8.9800000000000005E-2</v>
      </c>
      <c r="H764" s="409">
        <v>6.7999999999999996E-3</v>
      </c>
      <c r="I764" s="409">
        <f t="shared" si="11"/>
        <v>8.3000000000000004E-2</v>
      </c>
      <c r="J764" s="407">
        <v>32690</v>
      </c>
    </row>
    <row r="765" spans="2:10">
      <c r="B765" s="407">
        <v>32721</v>
      </c>
      <c r="C765" s="406" t="s">
        <v>3118</v>
      </c>
      <c r="F765" s="410">
        <v>1.9300000000000001E-2</v>
      </c>
      <c r="H765" s="409">
        <v>6.6E-3</v>
      </c>
      <c r="I765" s="409">
        <f t="shared" si="11"/>
        <v>1.2700000000000001E-2</v>
      </c>
      <c r="J765" s="407">
        <v>32721</v>
      </c>
    </row>
    <row r="766" spans="2:10">
      <c r="B766" s="407">
        <v>32752</v>
      </c>
      <c r="C766" s="406" t="s">
        <v>3118</v>
      </c>
      <c r="F766" s="410">
        <v>-3.8999999999999998E-3</v>
      </c>
      <c r="H766" s="409">
        <v>6.4999999999999997E-3</v>
      </c>
      <c r="I766" s="409">
        <f t="shared" si="11"/>
        <v>-1.04E-2</v>
      </c>
      <c r="J766" s="407">
        <v>32752</v>
      </c>
    </row>
    <row r="767" spans="2:10">
      <c r="B767" s="407">
        <v>32782</v>
      </c>
      <c r="C767" s="406" t="s">
        <v>3118</v>
      </c>
      <c r="F767" s="410">
        <v>-2.3300000000000001E-2</v>
      </c>
      <c r="H767" s="409">
        <v>7.1999999999999998E-3</v>
      </c>
      <c r="I767" s="409">
        <f t="shared" si="11"/>
        <v>-3.0499999999999999E-2</v>
      </c>
      <c r="J767" s="407">
        <v>32782</v>
      </c>
    </row>
    <row r="768" spans="2:10">
      <c r="B768" s="407">
        <v>32813</v>
      </c>
      <c r="C768" s="406" t="s">
        <v>3118</v>
      </c>
      <c r="F768" s="410">
        <v>2.0799999999999999E-2</v>
      </c>
      <c r="H768" s="409">
        <v>6.4000000000000003E-3</v>
      </c>
      <c r="I768" s="409">
        <f t="shared" si="11"/>
        <v>1.44E-2</v>
      </c>
      <c r="J768" s="407">
        <v>32813</v>
      </c>
    </row>
    <row r="769" spans="2:10">
      <c r="B769" s="407">
        <v>32843</v>
      </c>
      <c r="C769" s="406" t="s">
        <v>3118</v>
      </c>
      <c r="F769" s="410">
        <v>2.3599999999999999E-2</v>
      </c>
      <c r="H769" s="409">
        <v>6.4000000000000003E-3</v>
      </c>
      <c r="I769" s="409">
        <f t="shared" si="11"/>
        <v>1.72E-2</v>
      </c>
      <c r="J769" s="407">
        <v>32843</v>
      </c>
    </row>
    <row r="770" spans="2:10">
      <c r="B770" s="407">
        <v>32874</v>
      </c>
      <c r="C770" s="406" t="s">
        <v>3118</v>
      </c>
      <c r="F770" s="410">
        <v>-6.7100000000000007E-2</v>
      </c>
      <c r="H770" s="409">
        <v>7.3000000000000001E-3</v>
      </c>
      <c r="I770" s="409">
        <f t="shared" si="11"/>
        <v>-7.4400000000000008E-2</v>
      </c>
      <c r="J770" s="407">
        <v>32874</v>
      </c>
    </row>
    <row r="771" spans="2:10">
      <c r="B771" s="407">
        <v>32905</v>
      </c>
      <c r="C771" s="406" t="s">
        <v>3118</v>
      </c>
      <c r="F771" s="410">
        <v>1.29E-2</v>
      </c>
      <c r="H771" s="409">
        <v>6.6E-3</v>
      </c>
      <c r="I771" s="409">
        <f t="shared" si="11"/>
        <v>6.3E-3</v>
      </c>
      <c r="J771" s="407">
        <v>32905</v>
      </c>
    </row>
    <row r="772" spans="2:10">
      <c r="B772" s="407">
        <v>32933</v>
      </c>
      <c r="C772" s="406" t="s">
        <v>3118</v>
      </c>
      <c r="F772" s="410">
        <v>2.63E-2</v>
      </c>
      <c r="H772" s="409">
        <v>7.1000000000000004E-3</v>
      </c>
      <c r="I772" s="409">
        <f t="shared" ref="I772:I835" si="12">F772-H772</f>
        <v>1.9200000000000002E-2</v>
      </c>
      <c r="J772" s="407">
        <v>32933</v>
      </c>
    </row>
    <row r="773" spans="2:10">
      <c r="B773" s="407">
        <v>32964</v>
      </c>
      <c r="C773" s="406" t="s">
        <v>3118</v>
      </c>
      <c r="F773" s="410">
        <v>-2.47E-2</v>
      </c>
      <c r="H773" s="409">
        <v>7.4999999999999997E-3</v>
      </c>
      <c r="I773" s="409">
        <f t="shared" si="12"/>
        <v>-3.2199999999999999E-2</v>
      </c>
      <c r="J773" s="407">
        <v>32964</v>
      </c>
    </row>
    <row r="774" spans="2:10">
      <c r="B774" s="407">
        <v>32994</v>
      </c>
      <c r="C774" s="406" t="s">
        <v>3118</v>
      </c>
      <c r="F774" s="410">
        <v>9.7500000000000003E-2</v>
      </c>
      <c r="H774" s="409">
        <v>7.4999999999999997E-3</v>
      </c>
      <c r="I774" s="409">
        <f t="shared" si="12"/>
        <v>0.09</v>
      </c>
      <c r="J774" s="407">
        <v>32994</v>
      </c>
    </row>
    <row r="775" spans="2:10">
      <c r="B775" s="407">
        <v>33025</v>
      </c>
      <c r="C775" s="406" t="s">
        <v>3118</v>
      </c>
      <c r="F775" s="410">
        <v>-7.0000000000000001E-3</v>
      </c>
      <c r="H775" s="409">
        <v>6.7999999999999996E-3</v>
      </c>
      <c r="I775" s="409">
        <f t="shared" si="12"/>
        <v>-1.38E-2</v>
      </c>
      <c r="J775" s="407">
        <v>33025</v>
      </c>
    </row>
    <row r="776" spans="2:10">
      <c r="B776" s="407">
        <v>33055</v>
      </c>
      <c r="C776" s="406" t="s">
        <v>3118</v>
      </c>
      <c r="F776" s="410">
        <v>-3.2000000000000002E-3</v>
      </c>
      <c r="H776" s="409">
        <v>7.4000000000000003E-3</v>
      </c>
      <c r="I776" s="409">
        <f t="shared" si="12"/>
        <v>-1.06E-2</v>
      </c>
      <c r="J776" s="407">
        <v>33055</v>
      </c>
    </row>
    <row r="777" spans="2:10">
      <c r="B777" s="407">
        <v>33086</v>
      </c>
      <c r="C777" s="406" t="s">
        <v>3118</v>
      </c>
      <c r="F777" s="410">
        <v>-9.0300000000000005E-2</v>
      </c>
      <c r="H777" s="409">
        <v>7.1000000000000004E-3</v>
      </c>
      <c r="I777" s="409">
        <f t="shared" si="12"/>
        <v>-9.74E-2</v>
      </c>
      <c r="J777" s="407">
        <v>33086</v>
      </c>
    </row>
    <row r="778" spans="2:10">
      <c r="B778" s="407">
        <v>33117</v>
      </c>
      <c r="C778" s="406" t="s">
        <v>3118</v>
      </c>
      <c r="F778" s="410">
        <v>-4.9200000000000001E-2</v>
      </c>
      <c r="H778" s="409">
        <v>6.8999999999999999E-3</v>
      </c>
      <c r="I778" s="409">
        <f t="shared" si="12"/>
        <v>-5.6099999999999997E-2</v>
      </c>
      <c r="J778" s="407">
        <v>33117</v>
      </c>
    </row>
    <row r="779" spans="2:10">
      <c r="B779" s="407">
        <v>33147</v>
      </c>
      <c r="C779" s="406" t="s">
        <v>3118</v>
      </c>
      <c r="F779" s="410">
        <v>-3.7000000000000002E-3</v>
      </c>
      <c r="H779" s="409">
        <v>8.0999999999999996E-3</v>
      </c>
      <c r="I779" s="409">
        <f t="shared" si="12"/>
        <v>-1.18E-2</v>
      </c>
      <c r="J779" s="407">
        <v>33147</v>
      </c>
    </row>
    <row r="780" spans="2:10">
      <c r="B780" s="407">
        <v>33178</v>
      </c>
      <c r="C780" s="406" t="s">
        <v>3118</v>
      </c>
      <c r="F780" s="410">
        <v>6.4399999999999999E-2</v>
      </c>
      <c r="H780" s="409">
        <v>7.1000000000000004E-3</v>
      </c>
      <c r="I780" s="409">
        <f t="shared" si="12"/>
        <v>5.7299999999999997E-2</v>
      </c>
      <c r="J780" s="407">
        <v>33178</v>
      </c>
    </row>
    <row r="781" spans="2:10">
      <c r="B781" s="407">
        <v>33208</v>
      </c>
      <c r="C781" s="406" t="s">
        <v>3118</v>
      </c>
      <c r="F781" s="410">
        <v>2.7400000000000001E-2</v>
      </c>
      <c r="H781" s="409">
        <v>7.1999999999999998E-3</v>
      </c>
      <c r="I781" s="409">
        <f t="shared" si="12"/>
        <v>2.0200000000000003E-2</v>
      </c>
      <c r="J781" s="407">
        <v>33208</v>
      </c>
    </row>
    <row r="782" spans="2:10">
      <c r="B782" s="407">
        <v>33239</v>
      </c>
      <c r="C782" s="406" t="s">
        <v>3118</v>
      </c>
      <c r="F782" s="410">
        <v>4.4200000000000003E-2</v>
      </c>
      <c r="H782" s="409">
        <v>7.1000000000000004E-3</v>
      </c>
      <c r="I782" s="409">
        <f t="shared" si="12"/>
        <v>3.7100000000000001E-2</v>
      </c>
      <c r="J782" s="407">
        <v>33239</v>
      </c>
    </row>
    <row r="783" spans="2:10">
      <c r="B783" s="407">
        <v>33270</v>
      </c>
      <c r="C783" s="406" t="s">
        <v>3118</v>
      </c>
      <c r="F783" s="410">
        <v>7.1599999999999997E-2</v>
      </c>
      <c r="H783" s="409">
        <v>6.4000000000000003E-3</v>
      </c>
      <c r="I783" s="409">
        <f t="shared" si="12"/>
        <v>6.5199999999999994E-2</v>
      </c>
      <c r="J783" s="407">
        <v>33270</v>
      </c>
    </row>
    <row r="784" spans="2:10">
      <c r="B784" s="407">
        <v>33298</v>
      </c>
      <c r="C784" s="406" t="s">
        <v>3118</v>
      </c>
      <c r="F784" s="410">
        <v>2.3800000000000002E-2</v>
      </c>
      <c r="H784" s="409">
        <v>6.4000000000000003E-3</v>
      </c>
      <c r="I784" s="409">
        <f t="shared" si="12"/>
        <v>1.7400000000000002E-2</v>
      </c>
      <c r="J784" s="407">
        <v>33298</v>
      </c>
    </row>
    <row r="785" spans="2:10">
      <c r="B785" s="407">
        <v>33329</v>
      </c>
      <c r="C785" s="406" t="s">
        <v>3118</v>
      </c>
      <c r="F785" s="410">
        <v>2.8E-3</v>
      </c>
      <c r="H785" s="409">
        <v>7.6E-3</v>
      </c>
      <c r="I785" s="409">
        <f t="shared" si="12"/>
        <v>-4.8000000000000004E-3</v>
      </c>
      <c r="J785" s="407">
        <v>33329</v>
      </c>
    </row>
    <row r="786" spans="2:10">
      <c r="B786" s="407">
        <v>33359</v>
      </c>
      <c r="C786" s="406" t="s">
        <v>3118</v>
      </c>
      <c r="F786" s="410">
        <v>4.2799999999999998E-2</v>
      </c>
      <c r="H786" s="409">
        <v>6.7999999999999996E-3</v>
      </c>
      <c r="I786" s="409">
        <f t="shared" si="12"/>
        <v>3.5999999999999997E-2</v>
      </c>
      <c r="J786" s="407">
        <v>33359</v>
      </c>
    </row>
    <row r="787" spans="2:10">
      <c r="B787" s="407">
        <v>33390</v>
      </c>
      <c r="C787" s="406" t="s">
        <v>3118</v>
      </c>
      <c r="F787" s="410">
        <v>-4.5699999999999998E-2</v>
      </c>
      <c r="H787" s="409">
        <v>6.3E-3</v>
      </c>
      <c r="I787" s="409">
        <f t="shared" si="12"/>
        <v>-5.1999999999999998E-2</v>
      </c>
      <c r="J787" s="407">
        <v>33390</v>
      </c>
    </row>
    <row r="788" spans="2:10">
      <c r="B788" s="407">
        <v>33420</v>
      </c>
      <c r="C788" s="406" t="s">
        <v>3118</v>
      </c>
      <c r="F788" s="410">
        <v>4.6800000000000001E-2</v>
      </c>
      <c r="H788" s="409">
        <v>7.6E-3</v>
      </c>
      <c r="I788" s="409">
        <f t="shared" si="12"/>
        <v>3.9199999999999999E-2</v>
      </c>
      <c r="J788" s="407">
        <v>33420</v>
      </c>
    </row>
    <row r="789" spans="2:10">
      <c r="B789" s="407">
        <v>33451</v>
      </c>
      <c r="C789" s="406" t="s">
        <v>3118</v>
      </c>
      <c r="F789" s="410">
        <v>2.35E-2</v>
      </c>
      <c r="H789" s="409">
        <v>6.7999999999999996E-3</v>
      </c>
      <c r="I789" s="409">
        <f t="shared" si="12"/>
        <v>1.67E-2</v>
      </c>
      <c r="J789" s="407">
        <v>33451</v>
      </c>
    </row>
    <row r="790" spans="2:10">
      <c r="B790" s="407">
        <v>33482</v>
      </c>
      <c r="C790" s="406" t="s">
        <v>3118</v>
      </c>
      <c r="F790" s="410">
        <v>-1.6400000000000001E-2</v>
      </c>
      <c r="H790" s="409">
        <v>6.7999999999999996E-3</v>
      </c>
      <c r="I790" s="409">
        <f t="shared" si="12"/>
        <v>-2.3200000000000002E-2</v>
      </c>
      <c r="J790" s="407">
        <v>33482</v>
      </c>
    </row>
    <row r="791" spans="2:10">
      <c r="B791" s="407">
        <v>33512</v>
      </c>
      <c r="C791" s="406" t="s">
        <v>3118</v>
      </c>
      <c r="F791" s="410">
        <v>1.34E-2</v>
      </c>
      <c r="H791" s="409">
        <v>6.4999999999999997E-3</v>
      </c>
      <c r="I791" s="409">
        <f t="shared" si="12"/>
        <v>6.9000000000000008E-3</v>
      </c>
      <c r="J791" s="407">
        <v>33512</v>
      </c>
    </row>
    <row r="792" spans="2:10">
      <c r="B792" s="407">
        <v>33543</v>
      </c>
      <c r="C792" s="406" t="s">
        <v>3118</v>
      </c>
      <c r="F792" s="410">
        <v>-4.0399999999999998E-2</v>
      </c>
      <c r="H792" s="409">
        <v>6.0000000000000001E-3</v>
      </c>
      <c r="I792" s="409">
        <f t="shared" si="12"/>
        <v>-4.6399999999999997E-2</v>
      </c>
      <c r="J792" s="407">
        <v>33543</v>
      </c>
    </row>
    <row r="793" spans="2:10">
      <c r="B793" s="407">
        <v>33573</v>
      </c>
      <c r="C793" s="406" t="s">
        <v>3118</v>
      </c>
      <c r="F793" s="410">
        <v>0.1143</v>
      </c>
      <c r="H793" s="409">
        <v>6.7999999999999996E-3</v>
      </c>
      <c r="I793" s="409">
        <f t="shared" si="12"/>
        <v>0.1075</v>
      </c>
      <c r="J793" s="407">
        <v>33573</v>
      </c>
    </row>
    <row r="794" spans="2:10">
      <c r="B794" s="407">
        <v>33604</v>
      </c>
      <c r="C794" s="406" t="s">
        <v>3118</v>
      </c>
      <c r="F794" s="410">
        <v>-1.8599999999999998E-2</v>
      </c>
      <c r="H794" s="409">
        <v>6.1000000000000004E-3</v>
      </c>
      <c r="I794" s="409">
        <f t="shared" si="12"/>
        <v>-2.47E-2</v>
      </c>
      <c r="J794" s="407">
        <v>33604</v>
      </c>
    </row>
    <row r="795" spans="2:10">
      <c r="B795" s="407">
        <v>33635</v>
      </c>
      <c r="C795" s="406" t="s">
        <v>3118</v>
      </c>
      <c r="F795" s="410">
        <v>1.2800000000000001E-2</v>
      </c>
      <c r="H795" s="409">
        <v>5.8999999999999999E-3</v>
      </c>
      <c r="I795" s="409">
        <f t="shared" si="12"/>
        <v>6.9000000000000008E-3</v>
      </c>
      <c r="J795" s="407">
        <v>33635</v>
      </c>
    </row>
    <row r="796" spans="2:10">
      <c r="B796" s="407">
        <v>33664</v>
      </c>
      <c r="C796" s="406" t="s">
        <v>3118</v>
      </c>
      <c r="F796" s="410">
        <v>-1.9599999999999999E-2</v>
      </c>
      <c r="H796" s="409">
        <v>6.7000000000000002E-3</v>
      </c>
      <c r="I796" s="409">
        <f t="shared" si="12"/>
        <v>-2.63E-2</v>
      </c>
      <c r="J796" s="407">
        <v>33664</v>
      </c>
    </row>
    <row r="797" spans="2:10">
      <c r="B797" s="407">
        <v>33695</v>
      </c>
      <c r="C797" s="406" t="s">
        <v>3118</v>
      </c>
      <c r="F797" s="410">
        <v>2.9100000000000001E-2</v>
      </c>
      <c r="H797" s="409">
        <v>6.4999999999999997E-3</v>
      </c>
      <c r="I797" s="409">
        <f t="shared" si="12"/>
        <v>2.2600000000000002E-2</v>
      </c>
      <c r="J797" s="407">
        <v>33695</v>
      </c>
    </row>
    <row r="798" spans="2:10">
      <c r="B798" s="407">
        <v>33725</v>
      </c>
      <c r="C798" s="406" t="s">
        <v>3118</v>
      </c>
      <c r="F798" s="410">
        <v>5.4000000000000003E-3</v>
      </c>
      <c r="H798" s="409">
        <v>6.1000000000000004E-3</v>
      </c>
      <c r="I798" s="409">
        <f t="shared" si="12"/>
        <v>-7.000000000000001E-4</v>
      </c>
      <c r="J798" s="407">
        <v>33725</v>
      </c>
    </row>
    <row r="799" spans="2:10">
      <c r="B799" s="407">
        <v>33756</v>
      </c>
      <c r="C799" s="406" t="s">
        <v>3118</v>
      </c>
      <c r="F799" s="410">
        <v>-1.4500000000000001E-2</v>
      </c>
      <c r="H799" s="409">
        <v>6.7000000000000002E-3</v>
      </c>
      <c r="I799" s="409">
        <f t="shared" si="12"/>
        <v>-2.12E-2</v>
      </c>
      <c r="J799" s="407">
        <v>33756</v>
      </c>
    </row>
    <row r="800" spans="2:10">
      <c r="B800" s="407">
        <v>33786</v>
      </c>
      <c r="C800" s="406" t="s">
        <v>3118</v>
      </c>
      <c r="F800" s="410">
        <v>4.0300000000000002E-2</v>
      </c>
      <c r="H800" s="409">
        <v>6.3E-3</v>
      </c>
      <c r="I800" s="409">
        <f t="shared" si="12"/>
        <v>3.4000000000000002E-2</v>
      </c>
      <c r="J800" s="407">
        <v>33786</v>
      </c>
    </row>
    <row r="801" spans="2:10">
      <c r="B801" s="407">
        <v>33817</v>
      </c>
      <c r="C801" s="406" t="s">
        <v>3118</v>
      </c>
      <c r="F801" s="410">
        <v>-2.0199999999999999E-2</v>
      </c>
      <c r="H801" s="409">
        <v>6.0000000000000001E-3</v>
      </c>
      <c r="I801" s="409">
        <f t="shared" si="12"/>
        <v>-2.6200000000000001E-2</v>
      </c>
      <c r="J801" s="407">
        <v>33817</v>
      </c>
    </row>
    <row r="802" spans="2:10">
      <c r="B802" s="407">
        <v>33848</v>
      </c>
      <c r="C802" s="406" t="s">
        <v>3118</v>
      </c>
      <c r="F802" s="410">
        <v>1.15E-2</v>
      </c>
      <c r="H802" s="409">
        <v>5.7999999999999996E-3</v>
      </c>
      <c r="I802" s="409">
        <f t="shared" si="12"/>
        <v>5.7000000000000002E-3</v>
      </c>
      <c r="J802" s="407">
        <v>33848</v>
      </c>
    </row>
    <row r="803" spans="2:10">
      <c r="B803" s="407">
        <v>33878</v>
      </c>
      <c r="C803" s="406" t="s">
        <v>3118</v>
      </c>
      <c r="F803" s="410">
        <v>3.5999999999999999E-3</v>
      </c>
      <c r="H803" s="409">
        <v>5.7000000000000002E-3</v>
      </c>
      <c r="I803" s="409">
        <f t="shared" si="12"/>
        <v>-2.1000000000000003E-3</v>
      </c>
      <c r="J803" s="407">
        <v>33878</v>
      </c>
    </row>
    <row r="804" spans="2:10">
      <c r="B804" s="407">
        <v>33909</v>
      </c>
      <c r="C804" s="406" t="s">
        <v>3118</v>
      </c>
      <c r="F804" s="410">
        <v>3.3700000000000001E-2</v>
      </c>
      <c r="H804" s="409">
        <v>6.1000000000000004E-3</v>
      </c>
      <c r="I804" s="409">
        <f t="shared" si="12"/>
        <v>2.76E-2</v>
      </c>
      <c r="J804" s="407">
        <v>33909</v>
      </c>
    </row>
    <row r="805" spans="2:10">
      <c r="B805" s="407">
        <v>33939</v>
      </c>
      <c r="C805" s="406" t="s">
        <v>3118</v>
      </c>
      <c r="F805" s="410">
        <v>1.3100000000000001E-2</v>
      </c>
      <c r="H805" s="409">
        <v>6.3E-3</v>
      </c>
      <c r="I805" s="409">
        <f t="shared" si="12"/>
        <v>6.8000000000000005E-3</v>
      </c>
      <c r="J805" s="407">
        <v>33939</v>
      </c>
    </row>
    <row r="806" spans="2:10">
      <c r="B806" s="407">
        <v>33970</v>
      </c>
      <c r="C806" s="406" t="s">
        <v>3118</v>
      </c>
      <c r="F806" s="410">
        <v>7.3000000000000001E-3</v>
      </c>
      <c r="H806" s="409">
        <v>5.8999999999999999E-3</v>
      </c>
      <c r="I806" s="409">
        <f t="shared" si="12"/>
        <v>1.4000000000000002E-3</v>
      </c>
      <c r="J806" s="407">
        <v>33970</v>
      </c>
    </row>
    <row r="807" spans="2:10">
      <c r="B807" s="407">
        <v>34001</v>
      </c>
      <c r="C807" s="406" t="s">
        <v>3118</v>
      </c>
      <c r="F807" s="410">
        <v>1.35E-2</v>
      </c>
      <c r="H807" s="409">
        <v>5.4999999999999997E-3</v>
      </c>
      <c r="I807" s="409">
        <f t="shared" si="12"/>
        <v>8.0000000000000002E-3</v>
      </c>
      <c r="J807" s="407">
        <v>34001</v>
      </c>
    </row>
    <row r="808" spans="2:10">
      <c r="B808" s="407">
        <v>34029</v>
      </c>
      <c r="C808" s="406" t="s">
        <v>3118</v>
      </c>
      <c r="F808" s="410">
        <v>2.1499999999999998E-2</v>
      </c>
      <c r="H808" s="409">
        <v>6.3E-3</v>
      </c>
      <c r="I808" s="409">
        <f t="shared" si="12"/>
        <v>1.5199999999999998E-2</v>
      </c>
      <c r="J808" s="407">
        <v>34029</v>
      </c>
    </row>
    <row r="809" spans="2:10">
      <c r="B809" s="407">
        <v>34060</v>
      </c>
      <c r="C809" s="406" t="s">
        <v>3118</v>
      </c>
      <c r="F809" s="410">
        <v>-2.4500000000000001E-2</v>
      </c>
      <c r="H809" s="409">
        <v>5.7000000000000002E-3</v>
      </c>
      <c r="I809" s="409">
        <f t="shared" si="12"/>
        <v>-3.0200000000000001E-2</v>
      </c>
      <c r="J809" s="407">
        <v>34060</v>
      </c>
    </row>
    <row r="810" spans="2:10">
      <c r="B810" s="407">
        <v>34090</v>
      </c>
      <c r="C810" s="406" t="s">
        <v>3118</v>
      </c>
      <c r="F810" s="410">
        <v>2.7E-2</v>
      </c>
      <c r="H810" s="409">
        <v>5.1999999999999998E-3</v>
      </c>
      <c r="I810" s="409">
        <f t="shared" si="12"/>
        <v>2.18E-2</v>
      </c>
      <c r="J810" s="407">
        <v>34090</v>
      </c>
    </row>
    <row r="811" spans="2:10">
      <c r="B811" s="407">
        <v>34121</v>
      </c>
      <c r="C811" s="406" t="s">
        <v>3118</v>
      </c>
      <c r="F811" s="410">
        <v>3.3E-3</v>
      </c>
      <c r="H811" s="409">
        <v>6.1999999999999998E-3</v>
      </c>
      <c r="I811" s="409">
        <f t="shared" si="12"/>
        <v>-2.8999999999999998E-3</v>
      </c>
      <c r="J811" s="407">
        <v>34121</v>
      </c>
    </row>
    <row r="812" spans="2:10">
      <c r="B812" s="407">
        <v>34151</v>
      </c>
      <c r="C812" s="406" t="s">
        <v>3118</v>
      </c>
      <c r="F812" s="410">
        <v>-4.7000000000000002E-3</v>
      </c>
      <c r="H812" s="409">
        <v>5.4000000000000003E-3</v>
      </c>
      <c r="I812" s="409">
        <f t="shared" si="12"/>
        <v>-1.0100000000000001E-2</v>
      </c>
      <c r="J812" s="407">
        <v>34151</v>
      </c>
    </row>
    <row r="813" spans="2:10">
      <c r="B813" s="407">
        <v>34182</v>
      </c>
      <c r="C813" s="406" t="s">
        <v>3118</v>
      </c>
      <c r="F813" s="410">
        <v>3.8100000000000002E-2</v>
      </c>
      <c r="H813" s="409">
        <v>5.5999999999999999E-3</v>
      </c>
      <c r="I813" s="409">
        <f t="shared" si="12"/>
        <v>3.2500000000000001E-2</v>
      </c>
      <c r="J813" s="407">
        <v>34182</v>
      </c>
    </row>
    <row r="814" spans="2:10">
      <c r="B814" s="407">
        <v>34213</v>
      </c>
      <c r="C814" s="406" t="s">
        <v>3118</v>
      </c>
      <c r="F814" s="410">
        <v>-7.4000000000000003E-3</v>
      </c>
      <c r="H814" s="409">
        <v>5.0000000000000001E-3</v>
      </c>
      <c r="I814" s="409">
        <f t="shared" si="12"/>
        <v>-1.2400000000000001E-2</v>
      </c>
      <c r="J814" s="407">
        <v>34213</v>
      </c>
    </row>
    <row r="815" spans="2:10">
      <c r="B815" s="407">
        <v>34243</v>
      </c>
      <c r="C815" s="406" t="s">
        <v>3118</v>
      </c>
      <c r="F815" s="410">
        <v>2.0299999999999999E-2</v>
      </c>
      <c r="H815" s="409">
        <v>4.8999999999999998E-3</v>
      </c>
      <c r="I815" s="409">
        <f t="shared" si="12"/>
        <v>1.5399999999999999E-2</v>
      </c>
      <c r="J815" s="407">
        <v>34243</v>
      </c>
    </row>
    <row r="816" spans="2:10">
      <c r="B816" s="407">
        <v>34274</v>
      </c>
      <c r="C816" s="406" t="s">
        <v>3118</v>
      </c>
      <c r="F816" s="410">
        <v>-9.4000000000000004E-3</v>
      </c>
      <c r="H816" s="409">
        <v>5.3E-3</v>
      </c>
      <c r="I816" s="409">
        <f t="shared" si="12"/>
        <v>-1.4700000000000001E-2</v>
      </c>
      <c r="J816" s="407">
        <v>34274</v>
      </c>
    </row>
    <row r="817" spans="2:10">
      <c r="B817" s="407">
        <v>34304</v>
      </c>
      <c r="C817" s="406" t="s">
        <v>3118</v>
      </c>
      <c r="F817" s="410">
        <v>1.23E-2</v>
      </c>
      <c r="H817" s="409">
        <v>5.4999999999999997E-3</v>
      </c>
      <c r="I817" s="409">
        <f t="shared" si="12"/>
        <v>6.8000000000000005E-3</v>
      </c>
      <c r="J817" s="407">
        <v>34304</v>
      </c>
    </row>
    <row r="818" spans="2:10">
      <c r="B818" s="407">
        <v>34335</v>
      </c>
      <c r="C818" s="406" t="s">
        <v>3118</v>
      </c>
      <c r="F818" s="410">
        <v>3.3500000000000002E-2</v>
      </c>
      <c r="H818" s="409">
        <v>5.4999999999999997E-3</v>
      </c>
      <c r="I818" s="409">
        <f t="shared" si="12"/>
        <v>2.8000000000000004E-2</v>
      </c>
      <c r="J818" s="407">
        <v>34335</v>
      </c>
    </row>
    <row r="819" spans="2:10">
      <c r="B819" s="407">
        <v>34366</v>
      </c>
      <c r="C819" s="406" t="s">
        <v>3118</v>
      </c>
      <c r="F819" s="410">
        <v>-2.7E-2</v>
      </c>
      <c r="H819" s="409">
        <v>4.8999999999999998E-3</v>
      </c>
      <c r="I819" s="409">
        <f t="shared" si="12"/>
        <v>-3.1899999999999998E-2</v>
      </c>
      <c r="J819" s="407">
        <v>34366</v>
      </c>
    </row>
    <row r="820" spans="2:10">
      <c r="B820" s="407">
        <v>34394</v>
      </c>
      <c r="C820" s="406" t="s">
        <v>3118</v>
      </c>
      <c r="F820" s="410">
        <v>-4.3499999999999997E-2</v>
      </c>
      <c r="H820" s="409">
        <v>5.7999999999999996E-3</v>
      </c>
      <c r="I820" s="409">
        <f t="shared" si="12"/>
        <v>-4.9299999999999997E-2</v>
      </c>
      <c r="J820" s="407">
        <v>34394</v>
      </c>
    </row>
    <row r="821" spans="2:10">
      <c r="B821" s="407">
        <v>34425</v>
      </c>
      <c r="C821" s="406" t="s">
        <v>3118</v>
      </c>
      <c r="F821" s="410">
        <v>1.2999999999999999E-2</v>
      </c>
      <c r="H821" s="409">
        <v>5.7000000000000002E-3</v>
      </c>
      <c r="I821" s="409">
        <f t="shared" si="12"/>
        <v>7.2999999999999992E-3</v>
      </c>
      <c r="J821" s="407">
        <v>34425</v>
      </c>
    </row>
    <row r="822" spans="2:10">
      <c r="B822" s="407">
        <v>34455</v>
      </c>
      <c r="C822" s="406" t="s">
        <v>3118</v>
      </c>
      <c r="F822" s="410">
        <v>1.6299999999999999E-2</v>
      </c>
      <c r="H822" s="409">
        <v>6.3E-3</v>
      </c>
      <c r="I822" s="409">
        <f t="shared" si="12"/>
        <v>9.9999999999999985E-3</v>
      </c>
      <c r="J822" s="407">
        <v>34455</v>
      </c>
    </row>
    <row r="823" spans="2:10">
      <c r="B823" s="407">
        <v>34486</v>
      </c>
      <c r="C823" s="406" t="s">
        <v>3118</v>
      </c>
      <c r="F823" s="410">
        <v>-2.47E-2</v>
      </c>
      <c r="H823" s="409">
        <v>6.1000000000000004E-3</v>
      </c>
      <c r="I823" s="409">
        <f t="shared" si="12"/>
        <v>-3.0800000000000001E-2</v>
      </c>
      <c r="J823" s="407">
        <v>34486</v>
      </c>
    </row>
    <row r="824" spans="2:10">
      <c r="B824" s="407">
        <v>34516</v>
      </c>
      <c r="C824" s="406" t="s">
        <v>3118</v>
      </c>
      <c r="F824" s="410">
        <v>3.3099999999999997E-2</v>
      </c>
      <c r="H824" s="409">
        <v>6.0000000000000001E-3</v>
      </c>
      <c r="I824" s="409">
        <f t="shared" si="12"/>
        <v>2.7099999999999999E-2</v>
      </c>
      <c r="J824" s="407">
        <v>34516</v>
      </c>
    </row>
    <row r="825" spans="2:10">
      <c r="B825" s="407">
        <v>34547</v>
      </c>
      <c r="C825" s="406" t="s">
        <v>3118</v>
      </c>
      <c r="F825" s="410">
        <v>4.07E-2</v>
      </c>
      <c r="H825" s="409">
        <v>6.6E-3</v>
      </c>
      <c r="I825" s="409">
        <f t="shared" si="12"/>
        <v>3.4099999999999998E-2</v>
      </c>
      <c r="J825" s="407">
        <v>34547</v>
      </c>
    </row>
    <row r="826" spans="2:10">
      <c r="B826" s="407">
        <v>34578</v>
      </c>
      <c r="C826" s="406" t="s">
        <v>3118</v>
      </c>
      <c r="F826" s="410">
        <v>-2.41E-2</v>
      </c>
      <c r="H826" s="409">
        <v>6.1000000000000004E-3</v>
      </c>
      <c r="I826" s="409">
        <f t="shared" si="12"/>
        <v>-3.0200000000000001E-2</v>
      </c>
      <c r="J826" s="407">
        <v>34578</v>
      </c>
    </row>
    <row r="827" spans="2:10">
      <c r="B827" s="407">
        <v>34608</v>
      </c>
      <c r="C827" s="406" t="s">
        <v>3118</v>
      </c>
      <c r="F827" s="410">
        <v>2.29E-2</v>
      </c>
      <c r="H827" s="409">
        <v>6.6E-3</v>
      </c>
      <c r="I827" s="409">
        <f t="shared" si="12"/>
        <v>1.6300000000000002E-2</v>
      </c>
      <c r="J827" s="407">
        <v>34608</v>
      </c>
    </row>
    <row r="828" spans="2:10">
      <c r="B828" s="407">
        <v>34639</v>
      </c>
      <c r="C828" s="406" t="s">
        <v>3118</v>
      </c>
      <c r="F828" s="410">
        <v>-3.6700000000000003E-2</v>
      </c>
      <c r="H828" s="409">
        <v>6.4000000000000003E-3</v>
      </c>
      <c r="I828" s="409">
        <f t="shared" si="12"/>
        <v>-4.3100000000000006E-2</v>
      </c>
      <c r="J828" s="407">
        <v>34639</v>
      </c>
    </row>
    <row r="829" spans="2:10">
      <c r="B829" s="407">
        <v>34669</v>
      </c>
      <c r="C829" s="406" t="s">
        <v>3118</v>
      </c>
      <c r="F829" s="410">
        <v>1.46E-2</v>
      </c>
      <c r="H829" s="409">
        <v>6.6E-3</v>
      </c>
      <c r="I829" s="409">
        <f t="shared" si="12"/>
        <v>8.0000000000000002E-3</v>
      </c>
      <c r="J829" s="407">
        <v>34669</v>
      </c>
    </row>
    <row r="830" spans="2:10">
      <c r="B830" s="407">
        <v>34700</v>
      </c>
      <c r="C830" s="406" t="s">
        <v>3118</v>
      </c>
      <c r="F830" s="410">
        <v>2.5999999999999999E-2</v>
      </c>
      <c r="H830" s="409">
        <v>7.0000000000000001E-3</v>
      </c>
      <c r="I830" s="409">
        <f t="shared" si="12"/>
        <v>1.9E-2</v>
      </c>
      <c r="J830" s="407">
        <v>34700</v>
      </c>
    </row>
    <row r="831" spans="2:10">
      <c r="B831" s="407">
        <v>34731</v>
      </c>
      <c r="C831" s="406" t="s">
        <v>3118</v>
      </c>
      <c r="F831" s="410">
        <v>3.8800000000000001E-2</v>
      </c>
      <c r="H831" s="409">
        <v>5.8999999999999999E-3</v>
      </c>
      <c r="I831" s="409">
        <f t="shared" si="12"/>
        <v>3.2899999999999999E-2</v>
      </c>
      <c r="J831" s="407">
        <v>34731</v>
      </c>
    </row>
    <row r="832" spans="2:10">
      <c r="B832" s="407">
        <v>34759</v>
      </c>
      <c r="C832" s="406" t="s">
        <v>3118</v>
      </c>
      <c r="F832" s="410">
        <v>2.9600000000000001E-2</v>
      </c>
      <c r="H832" s="409">
        <v>6.4000000000000003E-3</v>
      </c>
      <c r="I832" s="409">
        <f t="shared" si="12"/>
        <v>2.3200000000000002E-2</v>
      </c>
      <c r="J832" s="407">
        <v>34759</v>
      </c>
    </row>
    <row r="833" spans="2:10">
      <c r="B833" s="407">
        <v>34790</v>
      </c>
      <c r="C833" s="406" t="s">
        <v>3118</v>
      </c>
      <c r="F833" s="410">
        <v>2.9100000000000001E-2</v>
      </c>
      <c r="H833" s="409">
        <v>5.7999999999999996E-3</v>
      </c>
      <c r="I833" s="409">
        <f t="shared" si="12"/>
        <v>2.3300000000000001E-2</v>
      </c>
      <c r="J833" s="407">
        <v>34790</v>
      </c>
    </row>
    <row r="834" spans="2:10">
      <c r="B834" s="407">
        <v>34820</v>
      </c>
      <c r="C834" s="406" t="s">
        <v>3118</v>
      </c>
      <c r="F834" s="410">
        <v>3.95E-2</v>
      </c>
      <c r="H834" s="409">
        <v>6.4999999999999997E-3</v>
      </c>
      <c r="I834" s="409">
        <f t="shared" si="12"/>
        <v>3.3000000000000002E-2</v>
      </c>
      <c r="J834" s="407">
        <v>34820</v>
      </c>
    </row>
    <row r="835" spans="2:10">
      <c r="B835" s="407">
        <v>34851</v>
      </c>
      <c r="C835" s="406" t="s">
        <v>3118</v>
      </c>
      <c r="F835" s="410">
        <v>2.35E-2</v>
      </c>
      <c r="H835" s="409">
        <v>5.4000000000000003E-3</v>
      </c>
      <c r="I835" s="409">
        <f t="shared" si="12"/>
        <v>1.8099999999999998E-2</v>
      </c>
      <c r="J835" s="407">
        <v>34851</v>
      </c>
    </row>
    <row r="836" spans="2:10">
      <c r="B836" s="407">
        <v>34881</v>
      </c>
      <c r="C836" s="406" t="s">
        <v>3118</v>
      </c>
      <c r="F836" s="410">
        <v>3.3300000000000003E-2</v>
      </c>
      <c r="H836" s="409">
        <v>5.5999999999999999E-3</v>
      </c>
      <c r="I836" s="409">
        <f t="shared" ref="I836:I899" si="13">F836-H836</f>
        <v>2.7700000000000002E-2</v>
      </c>
      <c r="J836" s="407">
        <v>34881</v>
      </c>
    </row>
    <row r="837" spans="2:10">
      <c r="B837" s="407">
        <v>34912</v>
      </c>
      <c r="C837" s="406" t="s">
        <v>3118</v>
      </c>
      <c r="F837" s="410">
        <v>2.7000000000000001E-3</v>
      </c>
      <c r="H837" s="409">
        <v>5.7000000000000002E-3</v>
      </c>
      <c r="I837" s="409">
        <f t="shared" si="13"/>
        <v>-3.0000000000000001E-3</v>
      </c>
      <c r="J837" s="407">
        <v>34912</v>
      </c>
    </row>
    <row r="838" spans="2:10">
      <c r="B838" s="407">
        <v>34943</v>
      </c>
      <c r="C838" s="406" t="s">
        <v>3118</v>
      </c>
      <c r="F838" s="410">
        <v>4.19E-2</v>
      </c>
      <c r="H838" s="409">
        <v>5.1999999999999998E-3</v>
      </c>
      <c r="I838" s="409">
        <f t="shared" si="13"/>
        <v>3.6699999999999997E-2</v>
      </c>
      <c r="J838" s="407">
        <v>34943</v>
      </c>
    </row>
    <row r="839" spans="2:10">
      <c r="B839" s="407">
        <v>34973</v>
      </c>
      <c r="C839" s="406" t="s">
        <v>3118</v>
      </c>
      <c r="F839" s="410">
        <v>-3.5000000000000001E-3</v>
      </c>
      <c r="H839" s="409">
        <v>5.7000000000000002E-3</v>
      </c>
      <c r="I839" s="409">
        <f t="shared" si="13"/>
        <v>-9.1999999999999998E-3</v>
      </c>
      <c r="J839" s="407">
        <v>34973</v>
      </c>
    </row>
    <row r="840" spans="2:10">
      <c r="B840" s="407">
        <v>35004</v>
      </c>
      <c r="C840" s="406" t="s">
        <v>3118</v>
      </c>
      <c r="F840" s="410">
        <v>4.3999999999999997E-2</v>
      </c>
      <c r="H840" s="409">
        <v>5.1000000000000004E-3</v>
      </c>
      <c r="I840" s="409">
        <f t="shared" si="13"/>
        <v>3.8899999999999997E-2</v>
      </c>
      <c r="J840" s="407">
        <v>35004</v>
      </c>
    </row>
    <row r="841" spans="2:10">
      <c r="B841" s="407">
        <v>35034</v>
      </c>
      <c r="C841" s="406" t="s">
        <v>3118</v>
      </c>
      <c r="F841" s="410">
        <v>1.8499999999999999E-2</v>
      </c>
      <c r="H841" s="409">
        <v>4.8999999999999998E-3</v>
      </c>
      <c r="I841" s="409">
        <f t="shared" si="13"/>
        <v>1.3599999999999999E-2</v>
      </c>
      <c r="J841" s="407">
        <v>35034</v>
      </c>
    </row>
    <row r="842" spans="2:10">
      <c r="B842" s="407">
        <v>35065</v>
      </c>
      <c r="C842" s="406" t="s">
        <v>3118</v>
      </c>
      <c r="F842" s="410">
        <v>3.44E-2</v>
      </c>
      <c r="H842" s="409">
        <v>5.4000000000000003E-3</v>
      </c>
      <c r="I842" s="409">
        <f t="shared" si="13"/>
        <v>2.8999999999999998E-2</v>
      </c>
      <c r="J842" s="407">
        <v>35065</v>
      </c>
    </row>
    <row r="843" spans="2:10">
      <c r="B843" s="407">
        <v>35096</v>
      </c>
      <c r="C843" s="406" t="s">
        <v>3118</v>
      </c>
      <c r="F843" s="410">
        <v>9.5999999999999992E-3</v>
      </c>
      <c r="H843" s="409">
        <v>4.7999999999999996E-3</v>
      </c>
      <c r="I843" s="409">
        <f t="shared" si="13"/>
        <v>4.7999999999999996E-3</v>
      </c>
      <c r="J843" s="407">
        <v>35096</v>
      </c>
    </row>
    <row r="844" spans="2:10">
      <c r="B844" s="407">
        <v>35125</v>
      </c>
      <c r="C844" s="406" t="s">
        <v>3118</v>
      </c>
      <c r="F844" s="410">
        <v>9.5999999999999992E-3</v>
      </c>
      <c r="H844" s="409">
        <v>5.1999999999999998E-3</v>
      </c>
      <c r="I844" s="409">
        <f t="shared" si="13"/>
        <v>4.3999999999999994E-3</v>
      </c>
      <c r="J844" s="407">
        <v>35125</v>
      </c>
    </row>
    <row r="845" spans="2:10">
      <c r="B845" s="407">
        <v>35156</v>
      </c>
      <c r="C845" s="406" t="s">
        <v>3118</v>
      </c>
      <c r="F845" s="410">
        <v>1.47E-2</v>
      </c>
      <c r="H845" s="409">
        <v>5.8999999999999999E-3</v>
      </c>
      <c r="I845" s="409">
        <f t="shared" si="13"/>
        <v>8.7999999999999988E-3</v>
      </c>
      <c r="J845" s="407">
        <v>35156</v>
      </c>
    </row>
    <row r="846" spans="2:10">
      <c r="B846" s="407">
        <v>35186</v>
      </c>
      <c r="C846" s="406" t="s">
        <v>3118</v>
      </c>
      <c r="F846" s="410">
        <v>2.58E-2</v>
      </c>
      <c r="H846" s="409">
        <v>5.7999999999999996E-3</v>
      </c>
      <c r="I846" s="409">
        <f t="shared" si="13"/>
        <v>0.02</v>
      </c>
      <c r="J846" s="407">
        <v>35186</v>
      </c>
    </row>
    <row r="847" spans="2:10">
      <c r="B847" s="407">
        <v>35217</v>
      </c>
      <c r="C847" s="406" t="s">
        <v>3118</v>
      </c>
      <c r="F847" s="410">
        <v>4.1000000000000003E-3</v>
      </c>
      <c r="H847" s="409">
        <v>5.4000000000000003E-3</v>
      </c>
      <c r="I847" s="409">
        <f t="shared" si="13"/>
        <v>-1.2999999999999999E-3</v>
      </c>
      <c r="J847" s="407">
        <v>35217</v>
      </c>
    </row>
    <row r="848" spans="2:10">
      <c r="B848" s="407">
        <v>35247</v>
      </c>
      <c r="C848" s="406" t="s">
        <v>3118</v>
      </c>
      <c r="F848" s="410">
        <v>-4.4499999999999998E-2</v>
      </c>
      <c r="H848" s="409">
        <v>6.1999999999999998E-3</v>
      </c>
      <c r="I848" s="409">
        <f t="shared" si="13"/>
        <v>-5.0699999999999995E-2</v>
      </c>
      <c r="J848" s="407">
        <v>35247</v>
      </c>
    </row>
    <row r="849" spans="2:10">
      <c r="B849" s="407">
        <v>35278</v>
      </c>
      <c r="C849" s="406" t="s">
        <v>3118</v>
      </c>
      <c r="F849" s="410">
        <v>2.12E-2</v>
      </c>
      <c r="H849" s="409">
        <v>5.7000000000000002E-3</v>
      </c>
      <c r="I849" s="409">
        <f t="shared" si="13"/>
        <v>1.55E-2</v>
      </c>
      <c r="J849" s="407">
        <v>35278</v>
      </c>
    </row>
    <row r="850" spans="2:10">
      <c r="B850" s="407">
        <v>35309</v>
      </c>
      <c r="C850" s="406" t="s">
        <v>3118</v>
      </c>
      <c r="F850" s="410">
        <v>5.62E-2</v>
      </c>
      <c r="H850" s="409">
        <v>6.0000000000000001E-3</v>
      </c>
      <c r="I850" s="409">
        <f t="shared" si="13"/>
        <v>5.0200000000000002E-2</v>
      </c>
      <c r="J850" s="407">
        <v>35309</v>
      </c>
    </row>
    <row r="851" spans="2:10">
      <c r="B851" s="407">
        <v>35339</v>
      </c>
      <c r="C851" s="406" t="s">
        <v>3118</v>
      </c>
      <c r="F851" s="410">
        <v>2.7400000000000001E-2</v>
      </c>
      <c r="H851" s="409">
        <v>5.7999999999999996E-3</v>
      </c>
      <c r="I851" s="409">
        <f t="shared" si="13"/>
        <v>2.1600000000000001E-2</v>
      </c>
      <c r="J851" s="407">
        <v>35339</v>
      </c>
    </row>
    <row r="852" spans="2:10">
      <c r="B852" s="407">
        <v>35370</v>
      </c>
      <c r="C852" s="406" t="s">
        <v>3118</v>
      </c>
      <c r="F852" s="410">
        <v>7.5899999999999995E-2</v>
      </c>
      <c r="H852" s="409">
        <v>5.1999999999999998E-3</v>
      </c>
      <c r="I852" s="409">
        <f t="shared" si="13"/>
        <v>7.0699999999999999E-2</v>
      </c>
      <c r="J852" s="407">
        <v>35370</v>
      </c>
    </row>
    <row r="853" spans="2:10">
      <c r="B853" s="407">
        <v>35400</v>
      </c>
      <c r="C853" s="406" t="s">
        <v>3118</v>
      </c>
      <c r="F853" s="410">
        <v>-1.9599999999999999E-2</v>
      </c>
      <c r="H853" s="409">
        <v>5.5999999999999999E-3</v>
      </c>
      <c r="I853" s="409">
        <f t="shared" si="13"/>
        <v>-2.52E-2</v>
      </c>
      <c r="J853" s="407">
        <v>35400</v>
      </c>
    </row>
    <row r="854" spans="2:10">
      <c r="B854" s="407">
        <v>35431</v>
      </c>
      <c r="C854" s="406" t="s">
        <v>3118</v>
      </c>
      <c r="F854" s="410">
        <v>6.2100000000000002E-2</v>
      </c>
      <c r="H854" s="409">
        <v>5.5999999999999999E-3</v>
      </c>
      <c r="I854" s="409">
        <f t="shared" si="13"/>
        <v>5.6500000000000002E-2</v>
      </c>
      <c r="J854" s="407">
        <v>35431</v>
      </c>
    </row>
    <row r="855" spans="2:10">
      <c r="B855" s="407">
        <v>35462</v>
      </c>
      <c r="C855" s="406" t="s">
        <v>3118</v>
      </c>
      <c r="F855" s="410">
        <v>8.0999999999999996E-3</v>
      </c>
      <c r="H855" s="409">
        <v>5.1000000000000004E-3</v>
      </c>
      <c r="I855" s="409">
        <f t="shared" si="13"/>
        <v>2.9999999999999992E-3</v>
      </c>
      <c r="J855" s="407">
        <v>35462</v>
      </c>
    </row>
    <row r="856" spans="2:10">
      <c r="B856" s="407">
        <v>35490</v>
      </c>
      <c r="C856" s="406" t="s">
        <v>3118</v>
      </c>
      <c r="F856" s="410">
        <v>-4.1599999999999998E-2</v>
      </c>
      <c r="H856" s="409">
        <v>5.8999999999999999E-3</v>
      </c>
      <c r="I856" s="409">
        <f t="shared" si="13"/>
        <v>-4.7500000000000001E-2</v>
      </c>
      <c r="J856" s="407">
        <v>35490</v>
      </c>
    </row>
    <row r="857" spans="2:10">
      <c r="B857" s="407">
        <v>35521</v>
      </c>
      <c r="C857" s="406" t="s">
        <v>3118</v>
      </c>
      <c r="F857" s="410">
        <v>5.9700000000000003E-2</v>
      </c>
      <c r="H857" s="409">
        <v>5.8999999999999999E-3</v>
      </c>
      <c r="I857" s="409">
        <f t="shared" si="13"/>
        <v>5.3800000000000001E-2</v>
      </c>
      <c r="J857" s="407">
        <v>35521</v>
      </c>
    </row>
    <row r="858" spans="2:10">
      <c r="B858" s="407">
        <v>35551</v>
      </c>
      <c r="C858" s="406" t="s">
        <v>3118</v>
      </c>
      <c r="F858" s="410">
        <v>6.1400000000000003E-2</v>
      </c>
      <c r="H858" s="409">
        <v>5.7999999999999996E-3</v>
      </c>
      <c r="I858" s="409">
        <f t="shared" si="13"/>
        <v>5.5600000000000004E-2</v>
      </c>
      <c r="J858" s="407">
        <v>35551</v>
      </c>
    </row>
    <row r="859" spans="2:10">
      <c r="B859" s="407">
        <v>35582</v>
      </c>
      <c r="C859" s="406" t="s">
        <v>3118</v>
      </c>
      <c r="F859" s="410">
        <v>4.4600000000000001E-2</v>
      </c>
      <c r="H859" s="409">
        <v>5.8999999999999999E-3</v>
      </c>
      <c r="I859" s="409">
        <f t="shared" si="13"/>
        <v>3.8699999999999998E-2</v>
      </c>
      <c r="J859" s="407">
        <v>35582</v>
      </c>
    </row>
    <row r="860" spans="2:10">
      <c r="B860" s="407">
        <v>35612</v>
      </c>
      <c r="C860" s="406" t="s">
        <v>3118</v>
      </c>
      <c r="F860" s="410">
        <v>7.9399999999999998E-2</v>
      </c>
      <c r="H860" s="409">
        <v>5.7999999999999996E-3</v>
      </c>
      <c r="I860" s="409">
        <f t="shared" si="13"/>
        <v>7.3599999999999999E-2</v>
      </c>
      <c r="J860" s="407">
        <v>35612</v>
      </c>
    </row>
    <row r="861" spans="2:10">
      <c r="B861" s="407">
        <v>35643</v>
      </c>
      <c r="C861" s="406" t="s">
        <v>3118</v>
      </c>
      <c r="F861" s="410">
        <v>-5.5599999999999997E-2</v>
      </c>
      <c r="H861" s="409">
        <v>4.8999999999999998E-3</v>
      </c>
      <c r="I861" s="409">
        <f t="shared" si="13"/>
        <v>-6.0499999999999998E-2</v>
      </c>
      <c r="J861" s="407">
        <v>35643</v>
      </c>
    </row>
    <row r="862" spans="2:10">
      <c r="B862" s="407">
        <v>35674</v>
      </c>
      <c r="C862" s="406" t="s">
        <v>3118</v>
      </c>
      <c r="F862" s="410">
        <v>5.4800000000000001E-2</v>
      </c>
      <c r="H862" s="409">
        <v>5.7999999999999996E-3</v>
      </c>
      <c r="I862" s="409">
        <f t="shared" si="13"/>
        <v>4.9000000000000002E-2</v>
      </c>
      <c r="J862" s="407">
        <v>35674</v>
      </c>
    </row>
    <row r="863" spans="2:10">
      <c r="B863" s="407">
        <v>35704</v>
      </c>
      <c r="C863" s="406" t="s">
        <v>3118</v>
      </c>
      <c r="F863" s="410">
        <v>-3.3399999999999999E-2</v>
      </c>
      <c r="H863" s="409">
        <v>5.4000000000000003E-3</v>
      </c>
      <c r="I863" s="409">
        <f t="shared" si="13"/>
        <v>-3.8800000000000001E-2</v>
      </c>
      <c r="J863" s="407">
        <v>35704</v>
      </c>
    </row>
    <row r="864" spans="2:10">
      <c r="B864" s="407">
        <v>35735</v>
      </c>
      <c r="C864" s="406" t="s">
        <v>3118</v>
      </c>
      <c r="F864" s="410">
        <v>4.6300000000000001E-2</v>
      </c>
      <c r="H864" s="409">
        <v>4.7000000000000002E-3</v>
      </c>
      <c r="I864" s="409">
        <f t="shared" si="13"/>
        <v>4.1599999999999998E-2</v>
      </c>
      <c r="J864" s="407">
        <v>35735</v>
      </c>
    </row>
    <row r="865" spans="2:10">
      <c r="B865" s="407">
        <v>35765</v>
      </c>
      <c r="C865" s="406" t="s">
        <v>3118</v>
      </c>
      <c r="F865" s="410">
        <v>1.72E-2</v>
      </c>
      <c r="H865" s="409">
        <v>5.4000000000000003E-3</v>
      </c>
      <c r="I865" s="409">
        <f t="shared" si="13"/>
        <v>1.18E-2</v>
      </c>
      <c r="J865" s="407">
        <v>35765</v>
      </c>
    </row>
    <row r="866" spans="2:10">
      <c r="B866" s="407">
        <v>35796</v>
      </c>
      <c r="C866" s="406" t="s">
        <v>3118</v>
      </c>
      <c r="F866" s="410">
        <v>1.11E-2</v>
      </c>
      <c r="H866" s="409">
        <v>4.7999999999999996E-3</v>
      </c>
      <c r="I866" s="409">
        <f t="shared" si="13"/>
        <v>6.3000000000000009E-3</v>
      </c>
      <c r="J866" s="407">
        <v>35796</v>
      </c>
    </row>
    <row r="867" spans="2:10">
      <c r="B867" s="407">
        <v>35827</v>
      </c>
      <c r="C867" s="406" t="s">
        <v>3118</v>
      </c>
      <c r="F867" s="410">
        <v>7.2099999999999997E-2</v>
      </c>
      <c r="H867" s="409">
        <v>4.4000000000000003E-3</v>
      </c>
      <c r="I867" s="409">
        <f t="shared" si="13"/>
        <v>6.7699999999999996E-2</v>
      </c>
      <c r="J867" s="407">
        <v>35827</v>
      </c>
    </row>
    <row r="868" spans="2:10">
      <c r="B868" s="407">
        <v>35855</v>
      </c>
      <c r="C868" s="406" t="s">
        <v>3118</v>
      </c>
      <c r="F868" s="410">
        <v>5.1200000000000002E-2</v>
      </c>
      <c r="H868" s="409">
        <v>5.1999999999999998E-3</v>
      </c>
      <c r="I868" s="409">
        <f t="shared" si="13"/>
        <v>4.5999999999999999E-2</v>
      </c>
      <c r="J868" s="407">
        <v>35855</v>
      </c>
    </row>
    <row r="869" spans="2:10">
      <c r="B869" s="407">
        <v>35886</v>
      </c>
      <c r="C869" s="406" t="s">
        <v>3118</v>
      </c>
      <c r="F869" s="410">
        <v>1.01E-2</v>
      </c>
      <c r="H869" s="409">
        <v>4.8999999999999998E-3</v>
      </c>
      <c r="I869" s="409">
        <f t="shared" si="13"/>
        <v>5.1999999999999998E-3</v>
      </c>
      <c r="J869" s="407">
        <v>35886</v>
      </c>
    </row>
    <row r="870" spans="2:10">
      <c r="B870" s="407">
        <v>35916</v>
      </c>
      <c r="C870" s="406" t="s">
        <v>3118</v>
      </c>
      <c r="F870" s="410">
        <v>-1.72E-2</v>
      </c>
      <c r="H870" s="409">
        <v>4.7999999999999996E-3</v>
      </c>
      <c r="I870" s="409">
        <f t="shared" si="13"/>
        <v>-2.1999999999999999E-2</v>
      </c>
      <c r="J870" s="407">
        <v>35916</v>
      </c>
    </row>
    <row r="871" spans="2:10">
      <c r="B871" s="407">
        <v>35947</v>
      </c>
      <c r="C871" s="406" t="s">
        <v>3118</v>
      </c>
      <c r="F871" s="410">
        <v>4.0599999999999997E-2</v>
      </c>
      <c r="H871" s="409">
        <v>5.1999999999999998E-3</v>
      </c>
      <c r="I871" s="409">
        <f t="shared" si="13"/>
        <v>3.5400000000000001E-2</v>
      </c>
      <c r="J871" s="407">
        <v>35947</v>
      </c>
    </row>
    <row r="872" spans="2:10">
      <c r="B872" s="407">
        <v>35977</v>
      </c>
      <c r="C872" s="406" t="s">
        <v>3118</v>
      </c>
      <c r="F872" s="410">
        <v>-1.06E-2</v>
      </c>
      <c r="H872" s="409">
        <v>4.8999999999999998E-3</v>
      </c>
      <c r="I872" s="409">
        <f t="shared" si="13"/>
        <v>-1.55E-2</v>
      </c>
      <c r="J872" s="407">
        <v>35977</v>
      </c>
    </row>
    <row r="873" spans="2:10">
      <c r="B873" s="407">
        <v>36008</v>
      </c>
      <c r="C873" s="406" t="s">
        <v>3118</v>
      </c>
      <c r="F873" s="410">
        <v>-0.14460000000000001</v>
      </c>
      <c r="H873" s="409">
        <v>4.7999999999999996E-3</v>
      </c>
      <c r="I873" s="409">
        <f t="shared" si="13"/>
        <v>-0.14940000000000001</v>
      </c>
      <c r="J873" s="407">
        <v>36008</v>
      </c>
    </row>
    <row r="874" spans="2:10">
      <c r="B874" s="407">
        <v>36039</v>
      </c>
      <c r="C874" s="406" t="s">
        <v>3118</v>
      </c>
      <c r="F874" s="410">
        <v>6.4100000000000004E-2</v>
      </c>
      <c r="H874" s="409">
        <v>4.4000000000000003E-3</v>
      </c>
      <c r="I874" s="409">
        <f t="shared" si="13"/>
        <v>5.9700000000000003E-2</v>
      </c>
      <c r="J874" s="407">
        <v>36039</v>
      </c>
    </row>
    <row r="875" spans="2:10">
      <c r="B875" s="407">
        <v>36069</v>
      </c>
      <c r="C875" s="406" t="s">
        <v>3118</v>
      </c>
      <c r="F875" s="410">
        <v>8.1299999999999997E-2</v>
      </c>
      <c r="H875" s="409">
        <v>4.1999999999999997E-3</v>
      </c>
      <c r="I875" s="409">
        <f t="shared" si="13"/>
        <v>7.7100000000000002E-2</v>
      </c>
      <c r="J875" s="407">
        <v>36069</v>
      </c>
    </row>
    <row r="876" spans="2:10">
      <c r="B876" s="407">
        <v>36100</v>
      </c>
      <c r="C876" s="406" t="s">
        <v>3118</v>
      </c>
      <c r="F876" s="410">
        <v>6.0600000000000001E-2</v>
      </c>
      <c r="H876" s="409">
        <v>4.4999999999999997E-3</v>
      </c>
      <c r="I876" s="409">
        <f t="shared" si="13"/>
        <v>5.6100000000000004E-2</v>
      </c>
      <c r="J876" s="407">
        <v>36100</v>
      </c>
    </row>
    <row r="877" spans="2:10">
      <c r="B877" s="407">
        <v>36130</v>
      </c>
      <c r="C877" s="406" t="s">
        <v>3118</v>
      </c>
      <c r="F877" s="410">
        <v>5.7599999999999998E-2</v>
      </c>
      <c r="H877" s="409">
        <v>4.4999999999999997E-3</v>
      </c>
      <c r="I877" s="409">
        <f t="shared" si="13"/>
        <v>5.3100000000000001E-2</v>
      </c>
      <c r="J877" s="407">
        <v>36130</v>
      </c>
    </row>
    <row r="878" spans="2:10">
      <c r="B878" s="407">
        <v>36161</v>
      </c>
      <c r="C878" s="406" t="s">
        <v>3118</v>
      </c>
      <c r="F878" s="410">
        <v>4.1799999999999997E-2</v>
      </c>
      <c r="H878" s="409">
        <v>4.1999999999999997E-3</v>
      </c>
      <c r="I878" s="409">
        <f t="shared" si="13"/>
        <v>3.7599999999999995E-2</v>
      </c>
      <c r="J878" s="407">
        <v>36161</v>
      </c>
    </row>
    <row r="879" spans="2:10">
      <c r="B879" s="407">
        <v>36192</v>
      </c>
      <c r="C879" s="406" t="s">
        <v>3118</v>
      </c>
      <c r="F879" s="410">
        <v>-3.1099999999999999E-2</v>
      </c>
      <c r="H879" s="409">
        <v>4.0000000000000001E-3</v>
      </c>
      <c r="I879" s="409">
        <f t="shared" si="13"/>
        <v>-3.5099999999999999E-2</v>
      </c>
      <c r="J879" s="407">
        <v>36192</v>
      </c>
    </row>
    <row r="880" spans="2:10">
      <c r="B880" s="407">
        <v>36220</v>
      </c>
      <c r="C880" s="406" t="s">
        <v>3118</v>
      </c>
      <c r="F880" s="410">
        <v>0.04</v>
      </c>
      <c r="H880" s="409">
        <v>5.3E-3</v>
      </c>
      <c r="I880" s="409">
        <f t="shared" si="13"/>
        <v>3.4700000000000002E-2</v>
      </c>
      <c r="J880" s="407">
        <v>36220</v>
      </c>
    </row>
    <row r="881" spans="2:10">
      <c r="B881" s="407">
        <v>36251</v>
      </c>
      <c r="C881" s="406" t="s">
        <v>3118</v>
      </c>
      <c r="F881" s="410">
        <v>3.8699999999999998E-2</v>
      </c>
      <c r="H881" s="409">
        <v>4.7999999999999996E-3</v>
      </c>
      <c r="I881" s="409">
        <f t="shared" si="13"/>
        <v>3.39E-2</v>
      </c>
      <c r="J881" s="407">
        <v>36251</v>
      </c>
    </row>
    <row r="882" spans="2:10">
      <c r="B882" s="407">
        <v>36281</v>
      </c>
      <c r="C882" s="406" t="s">
        <v>3118</v>
      </c>
      <c r="F882" s="410">
        <v>-2.3599999999999999E-2</v>
      </c>
      <c r="H882" s="409">
        <v>4.4999999999999997E-3</v>
      </c>
      <c r="I882" s="409">
        <f t="shared" si="13"/>
        <v>-2.81E-2</v>
      </c>
      <c r="J882" s="407">
        <v>36281</v>
      </c>
    </row>
    <row r="883" spans="2:10">
      <c r="B883" s="407">
        <v>36312</v>
      </c>
      <c r="C883" s="406" t="s">
        <v>3118</v>
      </c>
      <c r="F883" s="410">
        <v>5.5500000000000001E-2</v>
      </c>
      <c r="H883" s="409">
        <v>5.4999999999999997E-3</v>
      </c>
      <c r="I883" s="409">
        <f t="shared" si="13"/>
        <v>0.05</v>
      </c>
      <c r="J883" s="407">
        <v>36312</v>
      </c>
    </row>
    <row r="884" spans="2:10">
      <c r="B884" s="407">
        <v>36342</v>
      </c>
      <c r="C884" s="406" t="s">
        <v>3118</v>
      </c>
      <c r="F884" s="410">
        <v>-3.1199999999999999E-2</v>
      </c>
      <c r="H884" s="409">
        <v>5.1000000000000004E-3</v>
      </c>
      <c r="I884" s="409">
        <f t="shared" si="13"/>
        <v>-3.6299999999999999E-2</v>
      </c>
      <c r="J884" s="407">
        <v>36342</v>
      </c>
    </row>
    <row r="885" spans="2:10">
      <c r="B885" s="407">
        <v>36373</v>
      </c>
      <c r="C885" s="406" t="s">
        <v>3118</v>
      </c>
      <c r="F885" s="410">
        <v>-5.0000000000000001E-3</v>
      </c>
      <c r="H885" s="409">
        <v>5.4000000000000003E-3</v>
      </c>
      <c r="I885" s="409">
        <f t="shared" si="13"/>
        <v>-1.04E-2</v>
      </c>
      <c r="J885" s="407">
        <v>36373</v>
      </c>
    </row>
    <row r="886" spans="2:10">
      <c r="B886" s="407">
        <v>36404</v>
      </c>
      <c r="C886" s="406" t="s">
        <v>3118</v>
      </c>
      <c r="F886" s="410">
        <v>-2.7400000000000001E-2</v>
      </c>
      <c r="H886" s="409">
        <v>5.1999999999999998E-3</v>
      </c>
      <c r="I886" s="409">
        <f t="shared" si="13"/>
        <v>-3.2600000000000004E-2</v>
      </c>
      <c r="J886" s="407">
        <v>36404</v>
      </c>
    </row>
    <row r="887" spans="2:10">
      <c r="B887" s="407">
        <v>36434</v>
      </c>
      <c r="C887" s="406" t="s">
        <v>3118</v>
      </c>
      <c r="F887" s="410">
        <v>6.3299999999999995E-2</v>
      </c>
      <c r="H887" s="409">
        <v>5.0000000000000001E-3</v>
      </c>
      <c r="I887" s="409">
        <f t="shared" si="13"/>
        <v>5.8299999999999998E-2</v>
      </c>
      <c r="J887" s="407">
        <v>36434</v>
      </c>
    </row>
    <row r="888" spans="2:10">
      <c r="B888" s="407">
        <v>36465</v>
      </c>
      <c r="C888" s="406" t="s">
        <v>3118</v>
      </c>
      <c r="F888" s="410">
        <v>2.0299999999999999E-2</v>
      </c>
      <c r="H888" s="409">
        <v>5.5999999999999999E-3</v>
      </c>
      <c r="I888" s="409">
        <f t="shared" si="13"/>
        <v>1.4699999999999998E-2</v>
      </c>
      <c r="J888" s="407">
        <v>36465</v>
      </c>
    </row>
    <row r="889" spans="2:10">
      <c r="B889" s="407">
        <v>36495</v>
      </c>
      <c r="C889" s="406" t="s">
        <v>3118</v>
      </c>
      <c r="F889" s="410">
        <v>5.8900000000000001E-2</v>
      </c>
      <c r="H889" s="409">
        <v>5.4999999999999997E-3</v>
      </c>
      <c r="I889" s="409">
        <f t="shared" si="13"/>
        <v>5.3400000000000003E-2</v>
      </c>
      <c r="J889" s="407">
        <v>36495</v>
      </c>
    </row>
    <row r="890" spans="2:10">
      <c r="B890" s="407">
        <v>36526</v>
      </c>
      <c r="C890" s="406" t="s">
        <v>3118</v>
      </c>
      <c r="F890" s="410">
        <v>-5.0200000000000002E-2</v>
      </c>
      <c r="H890" s="409">
        <v>5.7000000000000002E-3</v>
      </c>
      <c r="I890" s="409">
        <f t="shared" si="13"/>
        <v>-5.5900000000000005E-2</v>
      </c>
      <c r="J890" s="407">
        <v>36526</v>
      </c>
    </row>
    <row r="891" spans="2:10">
      <c r="B891" s="407">
        <v>36557</v>
      </c>
      <c r="C891" s="406" t="s">
        <v>3118</v>
      </c>
      <c r="F891" s="410">
        <v>-1.89E-2</v>
      </c>
      <c r="H891" s="409">
        <v>5.1000000000000004E-3</v>
      </c>
      <c r="I891" s="409">
        <f t="shared" si="13"/>
        <v>-2.4E-2</v>
      </c>
      <c r="J891" s="407">
        <v>36557</v>
      </c>
    </row>
    <row r="892" spans="2:10">
      <c r="B892" s="407">
        <v>36586</v>
      </c>
      <c r="C892" s="406" t="s">
        <v>3118</v>
      </c>
      <c r="F892" s="410">
        <v>9.7799999999999998E-2</v>
      </c>
      <c r="H892" s="409">
        <v>5.4000000000000003E-3</v>
      </c>
      <c r="I892" s="409">
        <f t="shared" si="13"/>
        <v>9.2399999999999996E-2</v>
      </c>
      <c r="J892" s="407">
        <v>36586</v>
      </c>
    </row>
    <row r="893" spans="2:10">
      <c r="B893" s="407">
        <v>36617</v>
      </c>
      <c r="C893" s="406" t="s">
        <v>3118</v>
      </c>
      <c r="F893" s="410">
        <v>-3.0099999999999998E-2</v>
      </c>
      <c r="H893" s="409">
        <v>4.7000000000000002E-3</v>
      </c>
      <c r="I893" s="409">
        <f t="shared" si="13"/>
        <v>-3.4799999999999998E-2</v>
      </c>
      <c r="J893" s="407">
        <v>36617</v>
      </c>
    </row>
    <row r="894" spans="2:10">
      <c r="B894" s="407">
        <v>36647</v>
      </c>
      <c r="C894" s="406" t="s">
        <v>3118</v>
      </c>
      <c r="F894" s="410">
        <v>-2.0500000000000001E-2</v>
      </c>
      <c r="H894" s="409">
        <v>5.5999999999999999E-3</v>
      </c>
      <c r="I894" s="409">
        <f t="shared" si="13"/>
        <v>-2.6100000000000002E-2</v>
      </c>
      <c r="J894" s="407">
        <v>36647</v>
      </c>
    </row>
    <row r="895" spans="2:10">
      <c r="B895" s="407">
        <v>36678</v>
      </c>
      <c r="C895" s="406" t="s">
        <v>3118</v>
      </c>
      <c r="F895" s="410">
        <v>2.46E-2</v>
      </c>
      <c r="H895" s="409">
        <v>5.1999999999999998E-3</v>
      </c>
      <c r="I895" s="409">
        <f t="shared" si="13"/>
        <v>1.9400000000000001E-2</v>
      </c>
      <c r="J895" s="407">
        <v>36678</v>
      </c>
    </row>
    <row r="896" spans="2:10">
      <c r="B896" s="407">
        <v>36708</v>
      </c>
      <c r="C896" s="406" t="s">
        <v>3118</v>
      </c>
      <c r="F896" s="410">
        <v>-1.5599999999999999E-2</v>
      </c>
      <c r="H896" s="409">
        <v>5.1999999999999998E-3</v>
      </c>
      <c r="I896" s="409">
        <f t="shared" si="13"/>
        <v>-2.0799999999999999E-2</v>
      </c>
      <c r="J896" s="407">
        <v>36708</v>
      </c>
    </row>
    <row r="897" spans="2:10">
      <c r="B897" s="407">
        <v>36739</v>
      </c>
      <c r="C897" s="406" t="s">
        <v>3118</v>
      </c>
      <c r="F897" s="410">
        <v>6.2100000000000002E-2</v>
      </c>
      <c r="H897" s="409">
        <v>5.0000000000000001E-3</v>
      </c>
      <c r="I897" s="409">
        <f t="shared" si="13"/>
        <v>5.7100000000000005E-2</v>
      </c>
      <c r="J897" s="407">
        <v>36739</v>
      </c>
    </row>
    <row r="898" spans="2:10">
      <c r="B898" s="407">
        <v>36770</v>
      </c>
      <c r="C898" s="406" t="s">
        <v>3118</v>
      </c>
      <c r="F898" s="410">
        <v>-5.28E-2</v>
      </c>
      <c r="H898" s="409">
        <v>4.5999999999999999E-3</v>
      </c>
      <c r="I898" s="409">
        <f t="shared" si="13"/>
        <v>-5.74E-2</v>
      </c>
      <c r="J898" s="407">
        <v>36770</v>
      </c>
    </row>
    <row r="899" spans="2:10">
      <c r="B899" s="407">
        <v>36800</v>
      </c>
      <c r="C899" s="406" t="s">
        <v>3118</v>
      </c>
      <c r="F899" s="410">
        <v>-4.1999999999999997E-3</v>
      </c>
      <c r="H899" s="409">
        <v>5.3E-3</v>
      </c>
      <c r="I899" s="409">
        <f t="shared" si="13"/>
        <v>-9.4999999999999998E-3</v>
      </c>
      <c r="J899" s="407">
        <v>36800</v>
      </c>
    </row>
    <row r="900" spans="2:10">
      <c r="B900" s="407">
        <v>36831</v>
      </c>
      <c r="C900" s="406" t="s">
        <v>3118</v>
      </c>
      <c r="F900" s="410">
        <v>-7.8799999999999995E-2</v>
      </c>
      <c r="H900" s="409">
        <v>4.7999999999999996E-3</v>
      </c>
      <c r="I900" s="409">
        <f t="shared" ref="I900:I963" si="14">F900-H900</f>
        <v>-8.3599999999999994E-2</v>
      </c>
      <c r="J900" s="407">
        <v>36831</v>
      </c>
    </row>
    <row r="901" spans="2:10">
      <c r="B901" s="407">
        <v>36861</v>
      </c>
      <c r="C901" s="406" t="s">
        <v>3118</v>
      </c>
      <c r="F901" s="410">
        <v>4.8999999999999998E-3</v>
      </c>
      <c r="H901" s="409">
        <v>4.4999999999999997E-3</v>
      </c>
      <c r="I901" s="409">
        <f t="shared" si="14"/>
        <v>4.0000000000000018E-4</v>
      </c>
      <c r="J901" s="407">
        <v>36861</v>
      </c>
    </row>
    <row r="902" spans="2:10">
      <c r="B902" s="407">
        <v>36892</v>
      </c>
      <c r="C902" s="406" t="s">
        <v>3118</v>
      </c>
      <c r="F902" s="410">
        <v>3.5499999999999997E-2</v>
      </c>
      <c r="H902" s="409">
        <v>4.8999999999999998E-3</v>
      </c>
      <c r="I902" s="409">
        <f t="shared" si="14"/>
        <v>3.0599999999999995E-2</v>
      </c>
      <c r="J902" s="407">
        <v>36892</v>
      </c>
    </row>
    <row r="903" spans="2:10">
      <c r="B903" s="407">
        <v>36923</v>
      </c>
      <c r="C903" s="406" t="s">
        <v>3118</v>
      </c>
      <c r="F903" s="410">
        <v>-9.1200000000000003E-2</v>
      </c>
      <c r="H903" s="409">
        <v>4.1999999999999997E-3</v>
      </c>
      <c r="I903" s="409">
        <f t="shared" si="14"/>
        <v>-9.5399999999999999E-2</v>
      </c>
      <c r="J903" s="407">
        <v>36923</v>
      </c>
    </row>
    <row r="904" spans="2:10">
      <c r="B904" s="407">
        <v>36951</v>
      </c>
      <c r="C904" s="406" t="s">
        <v>3118</v>
      </c>
      <c r="F904" s="410">
        <v>-6.3399999999999998E-2</v>
      </c>
      <c r="H904" s="409">
        <v>4.4999999999999997E-3</v>
      </c>
      <c r="I904" s="409">
        <f t="shared" si="14"/>
        <v>-6.7900000000000002E-2</v>
      </c>
      <c r="J904" s="407">
        <v>36951</v>
      </c>
    </row>
    <row r="905" spans="2:10">
      <c r="B905" s="407">
        <v>36982</v>
      </c>
      <c r="C905" s="406" t="s">
        <v>3118</v>
      </c>
      <c r="F905" s="410">
        <v>7.7700000000000005E-2</v>
      </c>
      <c r="H905" s="409">
        <v>4.7000000000000002E-3</v>
      </c>
      <c r="I905" s="409">
        <f t="shared" si="14"/>
        <v>7.3000000000000009E-2</v>
      </c>
      <c r="J905" s="407">
        <v>36982</v>
      </c>
    </row>
    <row r="906" spans="2:10">
      <c r="B906" s="407">
        <v>37012</v>
      </c>
      <c r="C906" s="406" t="s">
        <v>3118</v>
      </c>
      <c r="F906" s="410">
        <v>6.7000000000000002E-3</v>
      </c>
      <c r="H906" s="409">
        <v>5.0000000000000001E-3</v>
      </c>
      <c r="I906" s="409">
        <f t="shared" si="14"/>
        <v>1.7000000000000001E-3</v>
      </c>
      <c r="J906" s="407">
        <v>37012</v>
      </c>
    </row>
    <row r="907" spans="2:10">
      <c r="B907" s="407">
        <v>37043</v>
      </c>
      <c r="C907" s="406" t="s">
        <v>3118</v>
      </c>
      <c r="F907" s="410">
        <v>-2.4299999999999999E-2</v>
      </c>
      <c r="H907" s="409">
        <v>4.7000000000000002E-3</v>
      </c>
      <c r="I907" s="409">
        <f t="shared" si="14"/>
        <v>-2.8999999999999998E-2</v>
      </c>
      <c r="J907" s="407">
        <v>37043</v>
      </c>
    </row>
    <row r="908" spans="2:10">
      <c r="B908" s="407">
        <v>37073</v>
      </c>
      <c r="C908" s="406" t="s">
        <v>3118</v>
      </c>
      <c r="F908" s="410">
        <v>-9.7999999999999997E-3</v>
      </c>
      <c r="H908" s="409">
        <v>5.1999999999999998E-3</v>
      </c>
      <c r="I908" s="409">
        <f t="shared" si="14"/>
        <v>-1.4999999999999999E-2</v>
      </c>
      <c r="J908" s="407">
        <v>37073</v>
      </c>
    </row>
    <row r="909" spans="2:10">
      <c r="B909" s="407">
        <v>37104</v>
      </c>
      <c r="C909" s="406" t="s">
        <v>3118</v>
      </c>
      <c r="F909" s="410">
        <v>-6.2600000000000003E-2</v>
      </c>
      <c r="H909" s="409">
        <v>4.5999999999999999E-3</v>
      </c>
      <c r="I909" s="409">
        <f t="shared" si="14"/>
        <v>-6.720000000000001E-2</v>
      </c>
      <c r="J909" s="407">
        <v>37104</v>
      </c>
    </row>
    <row r="910" spans="2:10">
      <c r="B910" s="407">
        <v>37135</v>
      </c>
      <c r="C910" s="406" t="s">
        <v>3118</v>
      </c>
      <c r="F910" s="410">
        <v>-8.0799999999999997E-2</v>
      </c>
      <c r="H910" s="409">
        <v>4.1000000000000003E-3</v>
      </c>
      <c r="I910" s="409">
        <f t="shared" si="14"/>
        <v>-8.4900000000000003E-2</v>
      </c>
      <c r="J910" s="407">
        <v>37135</v>
      </c>
    </row>
    <row r="911" spans="2:10">
      <c r="B911" s="407">
        <v>37165</v>
      </c>
      <c r="C911" s="406" t="s">
        <v>3118</v>
      </c>
      <c r="F911" s="410">
        <v>1.9099999999999999E-2</v>
      </c>
      <c r="H911" s="409">
        <v>4.7999999999999996E-3</v>
      </c>
      <c r="I911" s="409">
        <f t="shared" si="14"/>
        <v>1.43E-2</v>
      </c>
      <c r="J911" s="407">
        <v>37165</v>
      </c>
    </row>
    <row r="912" spans="2:10">
      <c r="B912" s="407">
        <v>37196</v>
      </c>
      <c r="C912" s="406" t="s">
        <v>3118</v>
      </c>
      <c r="F912" s="410">
        <v>7.6700000000000004E-2</v>
      </c>
      <c r="H912" s="409">
        <v>4.1000000000000003E-3</v>
      </c>
      <c r="I912" s="409">
        <f t="shared" si="14"/>
        <v>7.2599999999999998E-2</v>
      </c>
      <c r="J912" s="407">
        <v>37196</v>
      </c>
    </row>
    <row r="913" spans="2:10">
      <c r="B913" s="407">
        <v>37226</v>
      </c>
      <c r="C913" s="406" t="s">
        <v>3118</v>
      </c>
      <c r="F913" s="410">
        <v>8.8000000000000005E-3</v>
      </c>
      <c r="H913" s="409">
        <v>4.5999999999999999E-3</v>
      </c>
      <c r="I913" s="409">
        <f t="shared" si="14"/>
        <v>4.2000000000000006E-3</v>
      </c>
      <c r="J913" s="407">
        <v>37226</v>
      </c>
    </row>
    <row r="914" spans="2:10">
      <c r="B914" s="407">
        <v>37257</v>
      </c>
      <c r="C914" s="406" t="s">
        <v>3118</v>
      </c>
      <c r="F914" s="410">
        <v>-1.46E-2</v>
      </c>
      <c r="H914" s="409">
        <v>4.7999999999999996E-3</v>
      </c>
      <c r="I914" s="409">
        <f t="shared" si="14"/>
        <v>-1.9400000000000001E-2</v>
      </c>
      <c r="J914" s="407">
        <v>37257</v>
      </c>
    </row>
    <row r="915" spans="2:10">
      <c r="B915" s="407">
        <v>37288</v>
      </c>
      <c r="C915" s="406" t="s">
        <v>3118</v>
      </c>
      <c r="F915" s="410">
        <v>-1.9300000000000001E-2</v>
      </c>
      <c r="H915" s="409">
        <v>4.3E-3</v>
      </c>
      <c r="I915" s="409">
        <f t="shared" si="14"/>
        <v>-2.3600000000000003E-2</v>
      </c>
      <c r="J915" s="407">
        <v>37288</v>
      </c>
    </row>
    <row r="916" spans="2:10">
      <c r="B916" s="407">
        <v>37316</v>
      </c>
      <c r="C916" s="406" t="s">
        <v>3118</v>
      </c>
      <c r="F916" s="410">
        <v>3.7600000000000001E-2</v>
      </c>
      <c r="H916" s="409">
        <v>4.3E-3</v>
      </c>
      <c r="I916" s="409">
        <f t="shared" si="14"/>
        <v>3.3300000000000003E-2</v>
      </c>
      <c r="J916" s="407">
        <v>37316</v>
      </c>
    </row>
    <row r="917" spans="2:10">
      <c r="B917" s="407">
        <v>37347</v>
      </c>
      <c r="C917" s="406" t="s">
        <v>3118</v>
      </c>
      <c r="F917" s="410">
        <v>-6.0600000000000001E-2</v>
      </c>
      <c r="H917" s="409">
        <v>5.4000000000000003E-3</v>
      </c>
      <c r="I917" s="409">
        <f t="shared" si="14"/>
        <v>-6.6000000000000003E-2</v>
      </c>
      <c r="J917" s="407">
        <v>37347</v>
      </c>
    </row>
    <row r="918" spans="2:10">
      <c r="B918" s="407">
        <v>37377</v>
      </c>
      <c r="C918" s="406" t="s">
        <v>3118</v>
      </c>
      <c r="F918" s="410">
        <v>-7.4000000000000003E-3</v>
      </c>
      <c r="H918" s="409">
        <v>4.8999999999999998E-3</v>
      </c>
      <c r="I918" s="409">
        <f t="shared" si="14"/>
        <v>-1.23E-2</v>
      </c>
      <c r="J918" s="407">
        <v>37377</v>
      </c>
    </row>
    <row r="919" spans="2:10">
      <c r="B919" s="407">
        <v>37408</v>
      </c>
      <c r="C919" s="406" t="s">
        <v>3118</v>
      </c>
      <c r="F919" s="410">
        <v>-7.1199999999999999E-2</v>
      </c>
      <c r="H919" s="409">
        <v>4.4000000000000003E-3</v>
      </c>
      <c r="I919" s="409">
        <f t="shared" si="14"/>
        <v>-7.5600000000000001E-2</v>
      </c>
      <c r="J919" s="407">
        <v>37408</v>
      </c>
    </row>
    <row r="920" spans="2:10">
      <c r="B920" s="407">
        <v>37438</v>
      </c>
      <c r="C920" s="406" t="s">
        <v>3118</v>
      </c>
      <c r="F920" s="410">
        <v>-7.8E-2</v>
      </c>
      <c r="H920" s="409">
        <v>5.1000000000000004E-3</v>
      </c>
      <c r="I920" s="409">
        <f t="shared" si="14"/>
        <v>-8.3100000000000007E-2</v>
      </c>
      <c r="J920" s="407">
        <v>37438</v>
      </c>
    </row>
    <row r="921" spans="2:10">
      <c r="B921" s="407">
        <v>37469</v>
      </c>
      <c r="C921" s="406" t="s">
        <v>3118</v>
      </c>
      <c r="F921" s="410">
        <v>6.6E-3</v>
      </c>
      <c r="H921" s="409">
        <v>4.4000000000000003E-3</v>
      </c>
      <c r="I921" s="409">
        <f t="shared" si="14"/>
        <v>2.1999999999999997E-3</v>
      </c>
      <c r="J921" s="407">
        <v>37469</v>
      </c>
    </row>
    <row r="922" spans="2:10">
      <c r="B922" s="407">
        <v>37500</v>
      </c>
      <c r="C922" s="406" t="s">
        <v>3118</v>
      </c>
      <c r="F922" s="410">
        <v>-0.1087</v>
      </c>
      <c r="H922" s="409">
        <v>4.1999999999999997E-3</v>
      </c>
      <c r="I922" s="409">
        <f t="shared" si="14"/>
        <v>-0.1129</v>
      </c>
      <c r="J922" s="407">
        <v>37500</v>
      </c>
    </row>
    <row r="923" spans="2:10">
      <c r="B923" s="407">
        <v>37530</v>
      </c>
      <c r="C923" s="406" t="s">
        <v>3118</v>
      </c>
      <c r="F923" s="410">
        <v>8.7999999999999995E-2</v>
      </c>
      <c r="H923" s="409">
        <v>4.0000000000000001E-3</v>
      </c>
      <c r="I923" s="409">
        <f t="shared" si="14"/>
        <v>8.3999999999999991E-2</v>
      </c>
      <c r="J923" s="407">
        <v>37530</v>
      </c>
    </row>
    <row r="924" spans="2:10">
      <c r="B924" s="407">
        <v>37561</v>
      </c>
      <c r="C924" s="406" t="s">
        <v>3118</v>
      </c>
      <c r="F924" s="410">
        <v>5.8900000000000001E-2</v>
      </c>
      <c r="H924" s="409">
        <v>4.0000000000000001E-3</v>
      </c>
      <c r="I924" s="409">
        <f t="shared" si="14"/>
        <v>5.4900000000000004E-2</v>
      </c>
      <c r="J924" s="407">
        <v>37561</v>
      </c>
    </row>
    <row r="925" spans="2:10">
      <c r="B925" s="407">
        <v>37591</v>
      </c>
      <c r="C925" s="406" t="s">
        <v>3118</v>
      </c>
      <c r="F925" s="410">
        <v>-5.8799999999999998E-2</v>
      </c>
      <c r="H925" s="409">
        <v>4.4999999999999997E-3</v>
      </c>
      <c r="I925" s="409">
        <f t="shared" si="14"/>
        <v>-6.3299999999999995E-2</v>
      </c>
      <c r="J925" s="407">
        <v>37591</v>
      </c>
    </row>
    <row r="926" spans="2:10">
      <c r="B926" s="407">
        <v>37622</v>
      </c>
      <c r="C926" s="406" t="s">
        <v>3118</v>
      </c>
      <c r="F926" s="410">
        <v>-2.6200000000000001E-2</v>
      </c>
      <c r="H926" s="409">
        <v>4.1000000000000003E-3</v>
      </c>
      <c r="I926" s="409">
        <f t="shared" si="14"/>
        <v>-3.0300000000000001E-2</v>
      </c>
      <c r="J926" s="407">
        <v>37622</v>
      </c>
    </row>
    <row r="927" spans="2:10">
      <c r="B927" s="407">
        <v>37653</v>
      </c>
      <c r="C927" s="406" t="s">
        <v>3118</v>
      </c>
      <c r="F927" s="410">
        <v>-1.4999999999999999E-2</v>
      </c>
      <c r="H927" s="409">
        <v>3.8E-3</v>
      </c>
      <c r="I927" s="409">
        <f t="shared" si="14"/>
        <v>-1.8800000000000001E-2</v>
      </c>
      <c r="J927" s="407">
        <v>37653</v>
      </c>
    </row>
    <row r="928" spans="2:10">
      <c r="B928" s="407">
        <v>37681</v>
      </c>
      <c r="C928" s="406" t="s">
        <v>3118</v>
      </c>
      <c r="F928" s="410">
        <v>9.7000000000000003E-3</v>
      </c>
      <c r="H928" s="409">
        <v>4.0000000000000001E-3</v>
      </c>
      <c r="I928" s="409">
        <f t="shared" si="14"/>
        <v>5.7000000000000002E-3</v>
      </c>
      <c r="J928" s="407">
        <v>37681</v>
      </c>
    </row>
    <row r="929" spans="2:10">
      <c r="B929" s="407">
        <v>37712</v>
      </c>
      <c r="C929" s="406" t="s">
        <v>3118</v>
      </c>
      <c r="F929" s="410">
        <v>8.2400000000000001E-2</v>
      </c>
      <c r="H929" s="409">
        <v>4.0000000000000001E-3</v>
      </c>
      <c r="I929" s="409">
        <f t="shared" si="14"/>
        <v>7.8399999999999997E-2</v>
      </c>
      <c r="J929" s="407">
        <v>37712</v>
      </c>
    </row>
    <row r="930" spans="2:10">
      <c r="B930" s="407">
        <v>37742</v>
      </c>
      <c r="C930" s="406" t="s">
        <v>3118</v>
      </c>
      <c r="F930" s="410">
        <v>5.2699999999999997E-2</v>
      </c>
      <c r="H930" s="409">
        <v>3.8999999999999998E-3</v>
      </c>
      <c r="I930" s="409">
        <f t="shared" si="14"/>
        <v>4.8799999999999996E-2</v>
      </c>
      <c r="J930" s="407">
        <v>37742</v>
      </c>
    </row>
    <row r="931" spans="2:10">
      <c r="B931" s="407">
        <v>37773</v>
      </c>
      <c r="C931" s="406" t="s">
        <v>3118</v>
      </c>
      <c r="F931" s="410">
        <v>1.2800000000000001E-2</v>
      </c>
      <c r="H931" s="409">
        <v>3.5999999999999999E-3</v>
      </c>
      <c r="I931" s="409">
        <f t="shared" si="14"/>
        <v>9.1999999999999998E-3</v>
      </c>
      <c r="J931" s="407">
        <v>37773</v>
      </c>
    </row>
    <row r="932" spans="2:10">
      <c r="B932" s="407">
        <v>37803</v>
      </c>
      <c r="C932" s="406" t="s">
        <v>3118</v>
      </c>
      <c r="F932" s="410">
        <v>1.7600000000000001E-2</v>
      </c>
      <c r="H932" s="409">
        <v>3.8E-3</v>
      </c>
      <c r="I932" s="409">
        <f t="shared" si="14"/>
        <v>1.3800000000000002E-2</v>
      </c>
      <c r="J932" s="407">
        <v>37803</v>
      </c>
    </row>
    <row r="933" spans="2:10">
      <c r="B933" s="407">
        <v>37834</v>
      </c>
      <c r="C933" s="406" t="s">
        <v>3118</v>
      </c>
      <c r="F933" s="410">
        <v>1.95E-2</v>
      </c>
      <c r="H933" s="409">
        <v>4.1999999999999997E-3</v>
      </c>
      <c r="I933" s="409">
        <f t="shared" si="14"/>
        <v>1.5300000000000001E-2</v>
      </c>
      <c r="J933" s="407">
        <v>37834</v>
      </c>
    </row>
    <row r="934" spans="2:10">
      <c r="B934" s="407">
        <v>37865</v>
      </c>
      <c r="C934" s="406" t="s">
        <v>3118</v>
      </c>
      <c r="F934" s="410">
        <v>-1.06E-2</v>
      </c>
      <c r="H934" s="409">
        <v>4.5999999999999999E-3</v>
      </c>
      <c r="I934" s="409">
        <f t="shared" si="14"/>
        <v>-1.52E-2</v>
      </c>
      <c r="J934" s="407">
        <v>37865</v>
      </c>
    </row>
    <row r="935" spans="2:10">
      <c r="B935" s="407">
        <v>37895</v>
      </c>
      <c r="C935" s="406" t="s">
        <v>3118</v>
      </c>
      <c r="F935" s="410">
        <v>5.6599999999999998E-2</v>
      </c>
      <c r="H935" s="409">
        <v>4.1000000000000003E-3</v>
      </c>
      <c r="I935" s="409">
        <f t="shared" si="14"/>
        <v>5.2499999999999998E-2</v>
      </c>
      <c r="J935" s="407">
        <v>37895</v>
      </c>
    </row>
    <row r="936" spans="2:10">
      <c r="B936" s="407">
        <v>37926</v>
      </c>
      <c r="C936" s="406" t="s">
        <v>3118</v>
      </c>
      <c r="F936" s="410">
        <v>8.8000000000000005E-3</v>
      </c>
      <c r="H936" s="409">
        <v>3.8999999999999998E-3</v>
      </c>
      <c r="I936" s="409">
        <f t="shared" si="14"/>
        <v>4.9000000000000007E-3</v>
      </c>
      <c r="J936" s="407">
        <v>37926</v>
      </c>
    </row>
    <row r="937" spans="2:10">
      <c r="B937" s="407">
        <v>37956</v>
      </c>
      <c r="C937" s="406" t="s">
        <v>3118</v>
      </c>
      <c r="F937" s="410">
        <v>5.2400000000000002E-2</v>
      </c>
      <c r="H937" s="409">
        <v>4.7000000000000002E-3</v>
      </c>
      <c r="I937" s="409">
        <f t="shared" si="14"/>
        <v>4.7699999999999999E-2</v>
      </c>
      <c r="J937" s="407">
        <v>37956</v>
      </c>
    </row>
    <row r="938" spans="2:10">
      <c r="B938" s="407">
        <v>37987</v>
      </c>
      <c r="C938" s="406" t="s">
        <v>3118</v>
      </c>
      <c r="F938" s="410">
        <v>1.84E-2</v>
      </c>
      <c r="H938" s="409">
        <v>4.1999999999999997E-3</v>
      </c>
      <c r="I938" s="409">
        <f t="shared" si="14"/>
        <v>1.4200000000000001E-2</v>
      </c>
      <c r="J938" s="407">
        <v>37987</v>
      </c>
    </row>
    <row r="939" spans="2:10">
      <c r="B939" s="407">
        <v>38018</v>
      </c>
      <c r="C939" s="406" t="s">
        <v>3118</v>
      </c>
      <c r="F939" s="410">
        <v>1.3899999999999999E-2</v>
      </c>
      <c r="H939" s="409">
        <v>3.8E-3</v>
      </c>
      <c r="I939" s="409">
        <f t="shared" si="14"/>
        <v>1.01E-2</v>
      </c>
      <c r="J939" s="407">
        <v>38018</v>
      </c>
    </row>
    <row r="940" spans="2:10">
      <c r="B940" s="407">
        <v>38047</v>
      </c>
      <c r="C940" s="406" t="s">
        <v>3118</v>
      </c>
      <c r="F940" s="410">
        <v>-1.5100000000000001E-2</v>
      </c>
      <c r="H940" s="409">
        <v>4.3E-3</v>
      </c>
      <c r="I940" s="409">
        <f t="shared" si="14"/>
        <v>-1.9400000000000001E-2</v>
      </c>
      <c r="J940" s="407">
        <v>38047</v>
      </c>
    </row>
    <row r="941" spans="2:10">
      <c r="B941" s="407">
        <v>38078</v>
      </c>
      <c r="C941" s="406" t="s">
        <v>3118</v>
      </c>
      <c r="F941" s="410">
        <v>-1.5699999999999999E-2</v>
      </c>
      <c r="H941" s="409">
        <v>3.8999999999999998E-3</v>
      </c>
      <c r="I941" s="409">
        <f t="shared" si="14"/>
        <v>-1.9599999999999999E-2</v>
      </c>
      <c r="J941" s="407">
        <v>38078</v>
      </c>
    </row>
    <row r="942" spans="2:10">
      <c r="B942" s="407">
        <v>38108</v>
      </c>
      <c r="C942" s="406" t="s">
        <v>3118</v>
      </c>
      <c r="F942" s="410">
        <v>1.37E-2</v>
      </c>
      <c r="H942" s="409">
        <v>4.0000000000000001E-3</v>
      </c>
      <c r="I942" s="409">
        <f t="shared" si="14"/>
        <v>9.7000000000000003E-3</v>
      </c>
      <c r="J942" s="407">
        <v>38108</v>
      </c>
    </row>
    <row r="943" spans="2:10">
      <c r="B943" s="407">
        <v>38139</v>
      </c>
      <c r="C943" s="406" t="s">
        <v>3118</v>
      </c>
      <c r="F943" s="410">
        <v>1.9400000000000001E-2</v>
      </c>
      <c r="H943" s="409">
        <v>4.7999999999999996E-3</v>
      </c>
      <c r="I943" s="409">
        <f t="shared" si="14"/>
        <v>1.4600000000000002E-2</v>
      </c>
      <c r="J943" s="407">
        <v>38139</v>
      </c>
    </row>
    <row r="944" spans="2:10">
      <c r="B944" s="407">
        <v>38169</v>
      </c>
      <c r="C944" s="406" t="s">
        <v>3118</v>
      </c>
      <c r="F944" s="410">
        <v>-3.3099999999999997E-2</v>
      </c>
      <c r="H944" s="409">
        <v>4.3E-3</v>
      </c>
      <c r="I944" s="409">
        <f t="shared" si="14"/>
        <v>-3.7399999999999996E-2</v>
      </c>
      <c r="J944" s="407">
        <v>38169</v>
      </c>
    </row>
    <row r="945" spans="2:10">
      <c r="B945" s="407">
        <v>38200</v>
      </c>
      <c r="C945" s="406" t="s">
        <v>3118</v>
      </c>
      <c r="F945" s="410">
        <v>4.0000000000000001E-3</v>
      </c>
      <c r="H945" s="409">
        <v>4.4999999999999997E-3</v>
      </c>
      <c r="I945" s="409">
        <f t="shared" si="14"/>
        <v>-4.9999999999999958E-4</v>
      </c>
      <c r="J945" s="407">
        <v>38200</v>
      </c>
    </row>
    <row r="946" spans="2:10">
      <c r="B946" s="407">
        <v>38231</v>
      </c>
      <c r="C946" s="406" t="s">
        <v>3118</v>
      </c>
      <c r="F946" s="410">
        <v>1.0800000000000001E-2</v>
      </c>
      <c r="H946" s="409">
        <v>4.0000000000000001E-3</v>
      </c>
      <c r="I946" s="409">
        <f t="shared" si="14"/>
        <v>6.8000000000000005E-3</v>
      </c>
      <c r="J946" s="407">
        <v>38231</v>
      </c>
    </row>
    <row r="947" spans="2:10">
      <c r="B947" s="407">
        <v>38261</v>
      </c>
      <c r="C947" s="406" t="s">
        <v>3118</v>
      </c>
      <c r="F947" s="410">
        <v>1.5299999999999999E-2</v>
      </c>
      <c r="H947" s="409">
        <v>3.8E-3</v>
      </c>
      <c r="I947" s="409">
        <f t="shared" si="14"/>
        <v>1.15E-2</v>
      </c>
      <c r="J947" s="407">
        <v>38261</v>
      </c>
    </row>
    <row r="948" spans="2:10">
      <c r="B948" s="407">
        <v>38292</v>
      </c>
      <c r="C948" s="406" t="s">
        <v>3118</v>
      </c>
      <c r="F948" s="410">
        <v>4.0500000000000001E-2</v>
      </c>
      <c r="H948" s="409">
        <v>4.1000000000000003E-3</v>
      </c>
      <c r="I948" s="409">
        <f t="shared" si="14"/>
        <v>3.6400000000000002E-2</v>
      </c>
      <c r="J948" s="407">
        <v>38292</v>
      </c>
    </row>
    <row r="949" spans="2:10">
      <c r="B949" s="407">
        <v>38322</v>
      </c>
      <c r="C949" s="406" t="s">
        <v>3118</v>
      </c>
      <c r="F949" s="410">
        <v>3.4000000000000002E-2</v>
      </c>
      <c r="H949" s="409">
        <v>4.3E-3</v>
      </c>
      <c r="I949" s="409">
        <f t="shared" si="14"/>
        <v>2.9700000000000004E-2</v>
      </c>
      <c r="J949" s="407">
        <v>38322</v>
      </c>
    </row>
    <row r="950" spans="2:10">
      <c r="B950" s="407">
        <v>38353</v>
      </c>
      <c r="C950" s="406" t="s">
        <v>3118</v>
      </c>
      <c r="F950" s="410">
        <v>-2.4400000000000002E-2</v>
      </c>
      <c r="H950" s="409">
        <v>4.1000000000000003E-3</v>
      </c>
      <c r="I950" s="409">
        <f t="shared" si="14"/>
        <v>-2.8500000000000001E-2</v>
      </c>
      <c r="J950" s="407">
        <v>38353</v>
      </c>
    </row>
    <row r="951" spans="2:10">
      <c r="B951" s="407">
        <v>38384</v>
      </c>
      <c r="C951" s="406" t="s">
        <v>3118</v>
      </c>
      <c r="F951" s="410">
        <v>2.1000000000000001E-2</v>
      </c>
      <c r="H951" s="409">
        <v>3.5000000000000001E-3</v>
      </c>
      <c r="I951" s="409">
        <f t="shared" si="14"/>
        <v>1.7500000000000002E-2</v>
      </c>
      <c r="J951" s="407">
        <v>38384</v>
      </c>
    </row>
    <row r="952" spans="2:10">
      <c r="B952" s="407">
        <v>38412</v>
      </c>
      <c r="C952" s="406" t="s">
        <v>3118</v>
      </c>
      <c r="F952" s="410">
        <v>-1.77E-2</v>
      </c>
      <c r="H952" s="409">
        <v>4.1000000000000003E-3</v>
      </c>
      <c r="I952" s="409">
        <f t="shared" si="14"/>
        <v>-2.18E-2</v>
      </c>
      <c r="J952" s="407">
        <v>38412</v>
      </c>
    </row>
    <row r="953" spans="2:10">
      <c r="B953" s="407">
        <v>38443</v>
      </c>
      <c r="C953" s="406" t="s">
        <v>3118</v>
      </c>
      <c r="F953" s="410">
        <v>-1.9E-2</v>
      </c>
      <c r="H953" s="409">
        <v>3.8999999999999998E-3</v>
      </c>
      <c r="I953" s="409">
        <f t="shared" si="14"/>
        <v>-2.29E-2</v>
      </c>
      <c r="J953" s="407">
        <v>38443</v>
      </c>
    </row>
    <row r="954" spans="2:10">
      <c r="B954" s="407">
        <v>38473</v>
      </c>
      <c r="C954" s="406" t="s">
        <v>3118</v>
      </c>
      <c r="F954" s="410">
        <v>3.1800000000000002E-2</v>
      </c>
      <c r="H954" s="409">
        <v>4.0000000000000001E-3</v>
      </c>
      <c r="I954" s="409">
        <f t="shared" si="14"/>
        <v>2.7800000000000002E-2</v>
      </c>
      <c r="J954" s="407">
        <v>38473</v>
      </c>
    </row>
    <row r="955" spans="2:10">
      <c r="B955" s="407">
        <v>38504</v>
      </c>
      <c r="C955" s="406" t="s">
        <v>3118</v>
      </c>
      <c r="F955" s="410">
        <v>1.4E-3</v>
      </c>
      <c r="H955" s="409">
        <v>3.5999999999999999E-3</v>
      </c>
      <c r="I955" s="409">
        <f t="shared" si="14"/>
        <v>-2.1999999999999997E-3</v>
      </c>
      <c r="J955" s="407">
        <v>38504</v>
      </c>
    </row>
    <row r="956" spans="2:10">
      <c r="B956" s="407">
        <v>38534</v>
      </c>
      <c r="C956" s="406" t="s">
        <v>3118</v>
      </c>
      <c r="F956" s="410">
        <v>3.7199999999999997E-2</v>
      </c>
      <c r="H956" s="409">
        <v>3.3999999999999998E-3</v>
      </c>
      <c r="I956" s="409">
        <f t="shared" si="14"/>
        <v>3.3799999999999997E-2</v>
      </c>
      <c r="J956" s="407">
        <v>38534</v>
      </c>
    </row>
    <row r="957" spans="2:10">
      <c r="B957" s="407">
        <v>38565</v>
      </c>
      <c r="C957" s="406" t="s">
        <v>3118</v>
      </c>
      <c r="F957" s="410">
        <v>-9.1000000000000004E-3</v>
      </c>
      <c r="H957" s="409">
        <v>4.0000000000000001E-3</v>
      </c>
      <c r="I957" s="409">
        <f t="shared" si="14"/>
        <v>-1.3100000000000001E-2</v>
      </c>
      <c r="J957" s="407">
        <v>38565</v>
      </c>
    </row>
    <row r="958" spans="2:10">
      <c r="B958" s="407">
        <v>38596</v>
      </c>
      <c r="C958" s="406" t="s">
        <v>3118</v>
      </c>
      <c r="F958" s="410">
        <v>8.0999999999999996E-3</v>
      </c>
      <c r="H958" s="409">
        <v>3.5000000000000001E-3</v>
      </c>
      <c r="I958" s="409">
        <f t="shared" si="14"/>
        <v>4.5999999999999999E-3</v>
      </c>
      <c r="J958" s="407">
        <v>38596</v>
      </c>
    </row>
    <row r="959" spans="2:10">
      <c r="B959" s="407">
        <v>38626</v>
      </c>
      <c r="C959" s="406" t="s">
        <v>3118</v>
      </c>
      <c r="F959" s="410">
        <v>-1.67E-2</v>
      </c>
      <c r="H959" s="409">
        <v>3.8999999999999998E-3</v>
      </c>
      <c r="I959" s="409">
        <f t="shared" si="14"/>
        <v>-2.06E-2</v>
      </c>
      <c r="J959" s="407">
        <v>38626</v>
      </c>
    </row>
    <row r="960" spans="2:10">
      <c r="B960" s="407">
        <v>38657</v>
      </c>
      <c r="C960" s="406" t="s">
        <v>3118</v>
      </c>
      <c r="F960" s="410">
        <v>3.78E-2</v>
      </c>
      <c r="H960" s="409">
        <v>3.8999999999999998E-3</v>
      </c>
      <c r="I960" s="409">
        <f t="shared" si="14"/>
        <v>3.39E-2</v>
      </c>
      <c r="J960" s="407">
        <v>38657</v>
      </c>
    </row>
    <row r="961" spans="2:10">
      <c r="B961" s="407">
        <v>38687</v>
      </c>
      <c r="C961" s="406" t="s">
        <v>3118</v>
      </c>
      <c r="F961" s="410">
        <v>2.9999999999999997E-4</v>
      </c>
      <c r="H961" s="409">
        <v>3.8999999999999998E-3</v>
      </c>
      <c r="I961" s="409">
        <f t="shared" si="14"/>
        <v>-3.5999999999999999E-3</v>
      </c>
      <c r="J961" s="407">
        <v>38687</v>
      </c>
    </row>
    <row r="962" spans="2:10">
      <c r="B962" s="407">
        <v>38718</v>
      </c>
      <c r="C962" s="406" t="s">
        <v>3118</v>
      </c>
      <c r="F962" s="410">
        <v>2.6499999999999999E-2</v>
      </c>
      <c r="H962" s="409">
        <v>4.0000000000000001E-3</v>
      </c>
      <c r="I962" s="409">
        <f t="shared" si="14"/>
        <v>2.2499999999999999E-2</v>
      </c>
      <c r="J962" s="407">
        <v>38718</v>
      </c>
    </row>
    <row r="963" spans="2:10">
      <c r="B963" s="407">
        <v>38749</v>
      </c>
      <c r="C963" s="406" t="s">
        <v>3118</v>
      </c>
      <c r="F963" s="410">
        <v>2.7000000000000001E-3</v>
      </c>
      <c r="H963" s="409">
        <v>3.5999999999999999E-3</v>
      </c>
      <c r="I963" s="409">
        <f t="shared" si="14"/>
        <v>-8.9999999999999976E-4</v>
      </c>
      <c r="J963" s="407">
        <v>38749</v>
      </c>
    </row>
    <row r="964" spans="2:10">
      <c r="B964" s="407">
        <v>38777</v>
      </c>
      <c r="C964" s="406" t="s">
        <v>3118</v>
      </c>
      <c r="F964" s="410">
        <v>1.24E-2</v>
      </c>
      <c r="H964" s="409">
        <v>3.8999999999999998E-3</v>
      </c>
      <c r="I964" s="409">
        <f t="shared" ref="I964:I1027" si="15">F964-H964</f>
        <v>8.5000000000000006E-3</v>
      </c>
      <c r="J964" s="407">
        <v>38777</v>
      </c>
    </row>
    <row r="965" spans="2:10">
      <c r="B965" s="407">
        <v>38808</v>
      </c>
      <c r="C965" s="406" t="s">
        <v>3118</v>
      </c>
      <c r="F965" s="410">
        <v>1.34E-2</v>
      </c>
      <c r="H965" s="409">
        <v>3.8999999999999998E-3</v>
      </c>
      <c r="I965" s="409">
        <f t="shared" si="15"/>
        <v>9.5000000000000015E-3</v>
      </c>
      <c r="J965" s="407">
        <v>38808</v>
      </c>
    </row>
    <row r="966" spans="2:10">
      <c r="B966" s="407">
        <v>38838</v>
      </c>
      <c r="C966" s="406" t="s">
        <v>3118</v>
      </c>
      <c r="F966" s="410">
        <v>-2.8799999999999999E-2</v>
      </c>
      <c r="H966" s="409">
        <v>4.7999999999999996E-3</v>
      </c>
      <c r="I966" s="409">
        <f t="shared" si="15"/>
        <v>-3.3599999999999998E-2</v>
      </c>
      <c r="J966" s="407">
        <v>38838</v>
      </c>
    </row>
    <row r="967" spans="2:10">
      <c r="B967" s="407">
        <v>38869</v>
      </c>
      <c r="C967" s="406" t="s">
        <v>3118</v>
      </c>
      <c r="F967" s="410">
        <v>1.4E-3</v>
      </c>
      <c r="H967" s="409">
        <v>4.4000000000000003E-3</v>
      </c>
      <c r="I967" s="409">
        <f t="shared" si="15"/>
        <v>-3.0000000000000001E-3</v>
      </c>
      <c r="J967" s="407">
        <v>38869</v>
      </c>
    </row>
    <row r="968" spans="2:10">
      <c r="B968" s="407">
        <v>38899</v>
      </c>
      <c r="C968" s="406" t="s">
        <v>3118</v>
      </c>
      <c r="F968" s="410">
        <v>6.1999999999999998E-3</v>
      </c>
      <c r="H968" s="409">
        <v>4.4999999999999997E-3</v>
      </c>
      <c r="I968" s="409">
        <f t="shared" si="15"/>
        <v>1.7000000000000001E-3</v>
      </c>
      <c r="J968" s="407">
        <v>38899</v>
      </c>
    </row>
    <row r="969" spans="2:10">
      <c r="B969" s="407">
        <v>38930</v>
      </c>
      <c r="C969" s="406" t="s">
        <v>3118</v>
      </c>
      <c r="F969" s="410">
        <v>2.3800000000000002E-2</v>
      </c>
      <c r="H969" s="409">
        <v>4.3E-3</v>
      </c>
      <c r="I969" s="409">
        <f t="shared" si="15"/>
        <v>1.9500000000000003E-2</v>
      </c>
      <c r="J969" s="407">
        <v>38930</v>
      </c>
    </row>
    <row r="970" spans="2:10">
      <c r="B970" s="407">
        <v>38961</v>
      </c>
      <c r="C970" s="406" t="s">
        <v>3118</v>
      </c>
      <c r="F970" s="410">
        <v>2.58E-2</v>
      </c>
      <c r="H970" s="409">
        <v>3.8999999999999998E-3</v>
      </c>
      <c r="I970" s="409">
        <f t="shared" si="15"/>
        <v>2.1899999999999999E-2</v>
      </c>
      <c r="J970" s="407">
        <v>38961</v>
      </c>
    </row>
    <row r="971" spans="2:10">
      <c r="B971" s="407">
        <v>38991</v>
      </c>
      <c r="C971" s="406" t="s">
        <v>3118</v>
      </c>
      <c r="F971" s="410">
        <v>3.2599999999999997E-2</v>
      </c>
      <c r="H971" s="409">
        <v>4.1999999999999997E-3</v>
      </c>
      <c r="I971" s="409">
        <f t="shared" si="15"/>
        <v>2.8399999999999998E-2</v>
      </c>
      <c r="J971" s="407">
        <v>38991</v>
      </c>
    </row>
    <row r="972" spans="2:10">
      <c r="B972" s="407">
        <v>39022</v>
      </c>
      <c r="C972" s="406" t="s">
        <v>3118</v>
      </c>
      <c r="F972" s="410">
        <v>1.9E-2</v>
      </c>
      <c r="H972" s="409">
        <v>3.8999999999999998E-3</v>
      </c>
      <c r="I972" s="409">
        <f t="shared" si="15"/>
        <v>1.5099999999999999E-2</v>
      </c>
      <c r="J972" s="407">
        <v>39022</v>
      </c>
    </row>
    <row r="973" spans="2:10">
      <c r="B973" s="407">
        <v>39052</v>
      </c>
      <c r="C973" s="406" t="s">
        <v>3118</v>
      </c>
      <c r="F973" s="410">
        <v>1.4E-2</v>
      </c>
      <c r="H973" s="409">
        <v>3.5999999999999999E-3</v>
      </c>
      <c r="I973" s="409">
        <f t="shared" si="15"/>
        <v>1.04E-2</v>
      </c>
      <c r="J973" s="407">
        <v>39052</v>
      </c>
    </row>
    <row r="974" spans="2:10">
      <c r="B974" s="407">
        <v>39083</v>
      </c>
      <c r="C974" s="406" t="s">
        <v>3118</v>
      </c>
      <c r="F974" s="410">
        <v>1.5100000000000001E-2</v>
      </c>
      <c r="H974" s="409">
        <v>4.3E-3</v>
      </c>
      <c r="I974" s="409">
        <f t="shared" si="15"/>
        <v>1.0800000000000001E-2</v>
      </c>
      <c r="J974" s="407">
        <v>39083</v>
      </c>
    </row>
    <row r="975" spans="2:10">
      <c r="B975" s="407">
        <v>39114</v>
      </c>
      <c r="C975" s="406" t="s">
        <v>3118</v>
      </c>
      <c r="F975" s="410">
        <v>-1.9599999999999999E-2</v>
      </c>
      <c r="H975" s="409">
        <v>3.8E-3</v>
      </c>
      <c r="I975" s="409">
        <f t="shared" si="15"/>
        <v>-2.3400000000000001E-2</v>
      </c>
      <c r="J975" s="407">
        <v>39114</v>
      </c>
    </row>
    <row r="976" spans="2:10">
      <c r="B976" s="407">
        <v>39142</v>
      </c>
      <c r="C976" s="406" t="s">
        <v>3118</v>
      </c>
      <c r="F976" s="410">
        <v>1.12E-2</v>
      </c>
      <c r="H976" s="409">
        <v>3.8999999999999998E-3</v>
      </c>
      <c r="I976" s="409">
        <f t="shared" si="15"/>
        <v>7.3000000000000001E-3</v>
      </c>
      <c r="J976" s="407">
        <v>39142</v>
      </c>
    </row>
    <row r="977" spans="2:10">
      <c r="B977" s="407">
        <v>39173</v>
      </c>
      <c r="C977" s="406" t="s">
        <v>3118</v>
      </c>
      <c r="F977" s="410">
        <v>4.4299999999999999E-2</v>
      </c>
      <c r="H977" s="409">
        <v>4.1999999999999997E-3</v>
      </c>
      <c r="I977" s="409">
        <f t="shared" si="15"/>
        <v>4.0099999999999997E-2</v>
      </c>
      <c r="J977" s="407">
        <v>39173</v>
      </c>
    </row>
    <row r="978" spans="2:10">
      <c r="B978" s="407">
        <v>39203</v>
      </c>
      <c r="C978" s="406" t="s">
        <v>3118</v>
      </c>
      <c r="F978" s="410">
        <v>3.49E-2</v>
      </c>
      <c r="H978" s="409">
        <v>4.1000000000000003E-3</v>
      </c>
      <c r="I978" s="409">
        <f t="shared" si="15"/>
        <v>3.0800000000000001E-2</v>
      </c>
      <c r="J978" s="407">
        <v>39203</v>
      </c>
    </row>
    <row r="979" spans="2:10">
      <c r="B979" s="407">
        <v>39234</v>
      </c>
      <c r="C979" s="406" t="s">
        <v>3118</v>
      </c>
      <c r="F979" s="410">
        <v>-1.66E-2</v>
      </c>
      <c r="H979" s="409">
        <v>4.0000000000000001E-3</v>
      </c>
      <c r="I979" s="409">
        <f t="shared" si="15"/>
        <v>-2.06E-2</v>
      </c>
      <c r="J979" s="407">
        <v>39234</v>
      </c>
    </row>
    <row r="980" spans="2:10">
      <c r="B980" s="407">
        <v>39264</v>
      </c>
      <c r="C980" s="406" t="s">
        <v>3118</v>
      </c>
      <c r="F980" s="410">
        <v>-3.1E-2</v>
      </c>
      <c r="H980" s="409">
        <v>4.5999999999999999E-3</v>
      </c>
      <c r="I980" s="409">
        <f t="shared" si="15"/>
        <v>-3.56E-2</v>
      </c>
      <c r="J980" s="407">
        <v>39264</v>
      </c>
    </row>
    <row r="981" spans="2:10">
      <c r="B981" s="407">
        <v>39295</v>
      </c>
      <c r="C981" s="406" t="s">
        <v>3118</v>
      </c>
      <c r="F981" s="410">
        <v>1.4999999999999999E-2</v>
      </c>
      <c r="H981" s="409">
        <v>4.1999999999999997E-3</v>
      </c>
      <c r="I981" s="409">
        <f t="shared" si="15"/>
        <v>1.0800000000000001E-2</v>
      </c>
      <c r="J981" s="407">
        <v>39295</v>
      </c>
    </row>
    <row r="982" spans="2:10">
      <c r="B982" s="407">
        <v>39326</v>
      </c>
      <c r="C982" s="406" t="s">
        <v>3118</v>
      </c>
      <c r="F982" s="410">
        <v>3.7499999999999999E-2</v>
      </c>
      <c r="H982" s="409">
        <v>3.7000000000000002E-3</v>
      </c>
      <c r="I982" s="409">
        <f t="shared" si="15"/>
        <v>3.3799999999999997E-2</v>
      </c>
      <c r="J982" s="407">
        <v>39326</v>
      </c>
    </row>
    <row r="983" spans="2:10">
      <c r="B983" s="407">
        <v>39356</v>
      </c>
      <c r="C983" s="406" t="s">
        <v>3118</v>
      </c>
      <c r="F983" s="410">
        <v>1.5900000000000001E-2</v>
      </c>
      <c r="H983" s="409">
        <v>4.3E-3</v>
      </c>
      <c r="I983" s="409">
        <f t="shared" si="15"/>
        <v>1.1600000000000001E-2</v>
      </c>
      <c r="J983" s="407">
        <v>39356</v>
      </c>
    </row>
    <row r="984" spans="2:10">
      <c r="B984" s="407">
        <v>39387</v>
      </c>
      <c r="C984" s="406" t="s">
        <v>3118</v>
      </c>
      <c r="F984" s="410">
        <v>-4.1799999999999997E-2</v>
      </c>
      <c r="H984" s="409">
        <v>3.8999999999999998E-3</v>
      </c>
      <c r="I984" s="409">
        <f t="shared" si="15"/>
        <v>-4.5699999999999998E-2</v>
      </c>
      <c r="J984" s="407">
        <v>39387</v>
      </c>
    </row>
    <row r="985" spans="2:10">
      <c r="B985" s="407">
        <v>39417</v>
      </c>
      <c r="C985" s="406" t="s">
        <v>3118</v>
      </c>
      <c r="F985" s="410">
        <v>-6.8999999999999999E-3</v>
      </c>
      <c r="H985" s="409">
        <v>3.7000000000000002E-3</v>
      </c>
      <c r="I985" s="409">
        <f t="shared" si="15"/>
        <v>-1.06E-2</v>
      </c>
      <c r="J985" s="407">
        <v>39417</v>
      </c>
    </row>
    <row r="986" spans="2:10">
      <c r="B986" s="407">
        <v>39448</v>
      </c>
      <c r="C986" s="406" t="s">
        <v>3118</v>
      </c>
      <c r="F986" s="410">
        <v>-0.06</v>
      </c>
      <c r="H986" s="409">
        <v>4.0000000000000001E-3</v>
      </c>
      <c r="I986" s="409">
        <f t="shared" si="15"/>
        <v>-6.4000000000000001E-2</v>
      </c>
      <c r="J986" s="407">
        <v>39448</v>
      </c>
    </row>
    <row r="987" spans="2:10">
      <c r="B987" s="407">
        <v>39479</v>
      </c>
      <c r="C987" s="406" t="s">
        <v>3118</v>
      </c>
      <c r="F987" s="410">
        <v>-3.5200000000000002E-2</v>
      </c>
      <c r="H987" s="409">
        <v>3.3999999999999998E-3</v>
      </c>
      <c r="I987" s="409">
        <f t="shared" si="15"/>
        <v>-3.8600000000000002E-2</v>
      </c>
      <c r="J987" s="407">
        <v>39479</v>
      </c>
    </row>
    <row r="988" spans="2:10">
      <c r="B988" s="407">
        <v>39508</v>
      </c>
      <c r="C988" s="406" t="s">
        <v>3118</v>
      </c>
      <c r="F988" s="410">
        <v>-4.3E-3</v>
      </c>
      <c r="H988" s="409">
        <v>3.7000000000000002E-3</v>
      </c>
      <c r="I988" s="409">
        <f t="shared" si="15"/>
        <v>-8.0000000000000002E-3</v>
      </c>
      <c r="J988" s="407">
        <v>39508</v>
      </c>
    </row>
    <row r="989" spans="2:10">
      <c r="B989" s="407">
        <v>39539</v>
      </c>
      <c r="C989" s="406" t="s">
        <v>3118</v>
      </c>
      <c r="F989" s="410">
        <v>4.87E-2</v>
      </c>
      <c r="H989" s="409">
        <v>3.5000000000000001E-3</v>
      </c>
      <c r="I989" s="409">
        <f t="shared" si="15"/>
        <v>4.5199999999999997E-2</v>
      </c>
      <c r="J989" s="407">
        <v>39539</v>
      </c>
    </row>
    <row r="990" spans="2:10">
      <c r="B990" s="407">
        <v>39569</v>
      </c>
      <c r="C990" s="406" t="s">
        <v>3118</v>
      </c>
      <c r="F990" s="410">
        <v>1.2999999999999999E-2</v>
      </c>
      <c r="H990" s="409">
        <v>3.7000000000000002E-3</v>
      </c>
      <c r="I990" s="409">
        <f t="shared" si="15"/>
        <v>9.2999999999999992E-3</v>
      </c>
      <c r="J990" s="407">
        <v>39569</v>
      </c>
    </row>
    <row r="991" spans="2:10">
      <c r="B991" s="407">
        <v>39600</v>
      </c>
      <c r="C991" s="406" t="s">
        <v>3118</v>
      </c>
      <c r="F991" s="410">
        <v>-8.43E-2</v>
      </c>
      <c r="H991" s="409">
        <v>4.0000000000000001E-3</v>
      </c>
      <c r="I991" s="409">
        <f t="shared" si="15"/>
        <v>-8.8300000000000003E-2</v>
      </c>
      <c r="J991" s="407">
        <v>39600</v>
      </c>
    </row>
    <row r="992" spans="2:10">
      <c r="B992" s="407">
        <v>39630</v>
      </c>
      <c r="C992" s="406" t="s">
        <v>3118</v>
      </c>
      <c r="F992" s="410">
        <v>-8.3999999999999995E-3</v>
      </c>
      <c r="H992" s="409">
        <v>3.8999999999999998E-3</v>
      </c>
      <c r="I992" s="409">
        <f t="shared" si="15"/>
        <v>-1.2299999999999998E-2</v>
      </c>
      <c r="J992" s="407">
        <v>39630</v>
      </c>
    </row>
    <row r="993" spans="2:10">
      <c r="B993" s="407">
        <v>39661</v>
      </c>
      <c r="C993" s="406" t="s">
        <v>3118</v>
      </c>
      <c r="F993" s="410">
        <v>1.4500000000000001E-2</v>
      </c>
      <c r="H993" s="409">
        <v>3.5999999999999999E-3</v>
      </c>
      <c r="I993" s="409">
        <f t="shared" si="15"/>
        <v>1.09E-2</v>
      </c>
      <c r="J993" s="407">
        <v>39661</v>
      </c>
    </row>
    <row r="994" spans="2:10">
      <c r="B994" s="407">
        <v>39692</v>
      </c>
      <c r="C994" s="406" t="s">
        <v>3118</v>
      </c>
      <c r="F994" s="410">
        <v>-8.9099999999999999E-2</v>
      </c>
      <c r="H994" s="409">
        <v>3.8999999999999998E-3</v>
      </c>
      <c r="I994" s="409">
        <f t="shared" si="15"/>
        <v>-9.2999999999999999E-2</v>
      </c>
      <c r="J994" s="407">
        <v>39692</v>
      </c>
    </row>
    <row r="995" spans="2:10">
      <c r="B995" s="407">
        <v>39722</v>
      </c>
      <c r="C995" s="406" t="s">
        <v>3118</v>
      </c>
      <c r="F995" s="410">
        <v>-0.16789999999999999</v>
      </c>
      <c r="H995" s="409">
        <v>3.7000000000000002E-3</v>
      </c>
      <c r="I995" s="409">
        <f t="shared" si="15"/>
        <v>-0.1716</v>
      </c>
      <c r="J995" s="407">
        <v>39722</v>
      </c>
    </row>
    <row r="996" spans="2:10">
      <c r="B996" s="407">
        <v>39753</v>
      </c>
      <c r="C996" s="406" t="s">
        <v>3118</v>
      </c>
      <c r="F996" s="410">
        <v>-7.1800000000000003E-2</v>
      </c>
      <c r="H996" s="409">
        <v>3.5999999999999999E-3</v>
      </c>
      <c r="I996" s="409">
        <f t="shared" si="15"/>
        <v>-7.5400000000000009E-2</v>
      </c>
      <c r="J996" s="407">
        <v>39753</v>
      </c>
    </row>
    <row r="997" spans="2:10">
      <c r="B997" s="407">
        <v>39783</v>
      </c>
      <c r="C997" s="406" t="s">
        <v>3118</v>
      </c>
      <c r="F997" s="410">
        <v>1.06E-2</v>
      </c>
      <c r="H997" s="409">
        <v>3.3E-3</v>
      </c>
      <c r="I997" s="409">
        <f t="shared" si="15"/>
        <v>7.3000000000000001E-3</v>
      </c>
      <c r="J997" s="407">
        <v>39783</v>
      </c>
    </row>
    <row r="998" spans="2:10">
      <c r="B998" s="407">
        <v>39814</v>
      </c>
      <c r="C998" s="406" t="s">
        <v>3118</v>
      </c>
      <c r="F998" s="410">
        <v>-8.43E-2</v>
      </c>
      <c r="H998" s="409">
        <v>2.3999999999999998E-3</v>
      </c>
      <c r="I998" s="409">
        <f t="shared" si="15"/>
        <v>-8.6699999999999999E-2</v>
      </c>
      <c r="J998" s="407">
        <v>39814</v>
      </c>
    </row>
    <row r="999" spans="2:10">
      <c r="B999" s="407">
        <v>39845</v>
      </c>
      <c r="C999" s="406" t="s">
        <v>3118</v>
      </c>
      <c r="F999" s="410">
        <v>-0.1065</v>
      </c>
      <c r="H999" s="409">
        <v>3.0000000000000001E-3</v>
      </c>
      <c r="I999" s="409">
        <f t="shared" si="15"/>
        <v>-0.1095</v>
      </c>
      <c r="J999" s="407">
        <v>39845</v>
      </c>
    </row>
    <row r="1000" spans="2:10">
      <c r="B1000" s="407">
        <v>39873</v>
      </c>
      <c r="C1000" s="406" t="s">
        <v>3118</v>
      </c>
      <c r="F1000" s="410">
        <v>8.7599999999999997E-2</v>
      </c>
      <c r="H1000" s="409">
        <v>3.5000000000000001E-3</v>
      </c>
      <c r="I1000" s="409">
        <f t="shared" si="15"/>
        <v>8.4099999999999994E-2</v>
      </c>
      <c r="J1000" s="407">
        <v>39873</v>
      </c>
    </row>
    <row r="1001" spans="2:10">
      <c r="B1001" s="407">
        <v>39904</v>
      </c>
      <c r="C1001" s="406" t="s">
        <v>3118</v>
      </c>
      <c r="F1001" s="410">
        <v>9.5699999999999993E-2</v>
      </c>
      <c r="H1001" s="409">
        <v>2.8999999999999998E-3</v>
      </c>
      <c r="I1001" s="409">
        <f t="shared" si="15"/>
        <v>9.2799999999999994E-2</v>
      </c>
      <c r="J1001" s="407">
        <v>39904</v>
      </c>
    </row>
    <row r="1002" spans="2:10">
      <c r="B1002" s="407">
        <v>39934</v>
      </c>
      <c r="C1002" s="406" t="s">
        <v>3118</v>
      </c>
      <c r="F1002" s="410">
        <v>5.5899999999999998E-2</v>
      </c>
      <c r="H1002" s="409">
        <v>3.3E-3</v>
      </c>
      <c r="I1002" s="409">
        <f t="shared" si="15"/>
        <v>5.2600000000000001E-2</v>
      </c>
      <c r="J1002" s="407">
        <v>39934</v>
      </c>
    </row>
    <row r="1003" spans="2:10">
      <c r="B1003" s="407">
        <v>39965</v>
      </c>
      <c r="C1003" s="406" t="s">
        <v>3118</v>
      </c>
      <c r="F1003" s="410">
        <v>2E-3</v>
      </c>
      <c r="H1003" s="409">
        <v>3.8E-3</v>
      </c>
      <c r="I1003" s="409">
        <f t="shared" si="15"/>
        <v>-1.8E-3</v>
      </c>
      <c r="J1003" s="407">
        <v>39965</v>
      </c>
    </row>
    <row r="1004" spans="2:10">
      <c r="B1004" s="407">
        <v>39995</v>
      </c>
      <c r="C1004" s="406" t="s">
        <v>3118</v>
      </c>
      <c r="F1004" s="410">
        <v>7.5600000000000001E-2</v>
      </c>
      <c r="H1004" s="409">
        <v>3.5999999999999999E-3</v>
      </c>
      <c r="I1004" s="409">
        <f t="shared" si="15"/>
        <v>7.1999999999999995E-2</v>
      </c>
      <c r="J1004" s="407">
        <v>39995</v>
      </c>
    </row>
    <row r="1005" spans="2:10">
      <c r="B1005" s="407">
        <v>40026</v>
      </c>
      <c r="C1005" s="406" t="s">
        <v>3118</v>
      </c>
      <c r="F1005" s="410">
        <v>3.61E-2</v>
      </c>
      <c r="H1005" s="409">
        <v>3.5999999999999999E-3</v>
      </c>
      <c r="I1005" s="409">
        <f t="shared" si="15"/>
        <v>3.2500000000000001E-2</v>
      </c>
      <c r="J1005" s="407">
        <v>40026</v>
      </c>
    </row>
    <row r="1006" spans="2:10">
      <c r="B1006" s="407">
        <v>40057</v>
      </c>
      <c r="C1006" s="406" t="s">
        <v>3118</v>
      </c>
      <c r="F1006" s="410">
        <v>3.73E-2</v>
      </c>
      <c r="H1006" s="409">
        <v>3.3999999999999998E-3</v>
      </c>
      <c r="I1006" s="409">
        <f t="shared" si="15"/>
        <v>3.39E-2</v>
      </c>
      <c r="J1006" s="407">
        <v>40057</v>
      </c>
    </row>
    <row r="1007" spans="2:10">
      <c r="B1007" s="407">
        <v>40087</v>
      </c>
      <c r="C1007" s="406" t="s">
        <v>3118</v>
      </c>
      <c r="F1007" s="410">
        <v>-1.8599999999999998E-2</v>
      </c>
      <c r="H1007" s="409">
        <v>3.3E-3</v>
      </c>
      <c r="I1007" s="409">
        <f t="shared" si="15"/>
        <v>-2.1899999999999999E-2</v>
      </c>
      <c r="J1007" s="407">
        <v>40087</v>
      </c>
    </row>
    <row r="1008" spans="2:10">
      <c r="B1008" s="407">
        <v>40118</v>
      </c>
      <c r="C1008" s="406" t="s">
        <v>3118</v>
      </c>
      <c r="F1008" s="410">
        <v>0.06</v>
      </c>
      <c r="H1008" s="409">
        <v>3.5000000000000001E-3</v>
      </c>
      <c r="I1008" s="409">
        <f t="shared" si="15"/>
        <v>5.6499999999999995E-2</v>
      </c>
      <c r="J1008" s="407">
        <v>40118</v>
      </c>
    </row>
    <row r="1009" spans="2:10">
      <c r="B1009" s="407">
        <v>40148</v>
      </c>
      <c r="C1009" s="406" t="s">
        <v>3118</v>
      </c>
      <c r="F1009" s="410">
        <v>1.9300000000000001E-2</v>
      </c>
      <c r="H1009" s="409">
        <v>3.3999999999999998E-3</v>
      </c>
      <c r="I1009" s="409">
        <f t="shared" si="15"/>
        <v>1.5900000000000001E-2</v>
      </c>
      <c r="J1009" s="407">
        <v>40148</v>
      </c>
    </row>
    <row r="1010" spans="2:10">
      <c r="B1010" s="407">
        <v>40179</v>
      </c>
      <c r="C1010" s="406" t="s">
        <v>3118</v>
      </c>
      <c r="F1010" s="410">
        <v>-3.5999999999999997E-2</v>
      </c>
      <c r="H1010" s="409">
        <v>3.5999999999999999E-3</v>
      </c>
      <c r="I1010" s="409">
        <f t="shared" si="15"/>
        <v>-3.9599999999999996E-2</v>
      </c>
      <c r="J1010" s="407">
        <v>40179</v>
      </c>
    </row>
    <row r="1011" spans="2:10">
      <c r="B1011" s="407">
        <v>40210</v>
      </c>
      <c r="C1011" s="406" t="s">
        <v>3118</v>
      </c>
      <c r="F1011" s="410">
        <v>3.1E-2</v>
      </c>
      <c r="H1011" s="409">
        <v>3.3E-3</v>
      </c>
      <c r="I1011" s="409">
        <f t="shared" si="15"/>
        <v>2.7699999999999999E-2</v>
      </c>
      <c r="J1011" s="407">
        <v>40210</v>
      </c>
    </row>
    <row r="1012" spans="2:10">
      <c r="B1012" s="407">
        <v>40238</v>
      </c>
      <c r="C1012" s="406" t="s">
        <v>3118</v>
      </c>
      <c r="F1012" s="410">
        <v>6.0299999999999999E-2</v>
      </c>
      <c r="H1012" s="409">
        <v>4.0000000000000001E-3</v>
      </c>
      <c r="I1012" s="409">
        <f t="shared" si="15"/>
        <v>5.6300000000000003E-2</v>
      </c>
      <c r="J1012" s="407">
        <v>40238</v>
      </c>
    </row>
    <row r="1013" spans="2:10">
      <c r="B1013" s="407">
        <v>40269</v>
      </c>
      <c r="C1013" s="406" t="s">
        <v>3118</v>
      </c>
      <c r="F1013" s="410">
        <v>1.5800000000000002E-2</v>
      </c>
      <c r="H1013" s="409">
        <v>3.8E-3</v>
      </c>
      <c r="I1013" s="409">
        <f t="shared" si="15"/>
        <v>1.2000000000000002E-2</v>
      </c>
      <c r="J1013" s="407">
        <v>40269</v>
      </c>
    </row>
    <row r="1014" spans="2:10">
      <c r="B1014" s="407">
        <v>40299</v>
      </c>
      <c r="C1014" s="406" t="s">
        <v>3118</v>
      </c>
      <c r="F1014" s="410">
        <v>-7.9899999999999999E-2</v>
      </c>
      <c r="H1014" s="409">
        <v>3.3999999999999998E-3</v>
      </c>
      <c r="I1014" s="409">
        <f t="shared" si="15"/>
        <v>-8.3299999999999999E-2</v>
      </c>
      <c r="J1014" s="407">
        <v>40299</v>
      </c>
    </row>
    <row r="1015" spans="2:10">
      <c r="B1015" s="407">
        <v>40330</v>
      </c>
      <c r="C1015" s="406" t="s">
        <v>3118</v>
      </c>
      <c r="F1015" s="410">
        <v>-5.2299999999999999E-2</v>
      </c>
      <c r="H1015" s="409">
        <v>3.7000000000000002E-3</v>
      </c>
      <c r="I1015" s="409">
        <f t="shared" si="15"/>
        <v>-5.6000000000000001E-2</v>
      </c>
      <c r="J1015" s="407">
        <v>40330</v>
      </c>
    </row>
    <row r="1016" spans="2:10">
      <c r="B1016" s="407">
        <v>40360</v>
      </c>
      <c r="C1016" s="406" t="s">
        <v>3118</v>
      </c>
      <c r="F1016" s="410">
        <v>7.0699999999999999E-2</v>
      </c>
      <c r="H1016" s="409">
        <v>3.0999999999999999E-3</v>
      </c>
      <c r="I1016" s="409">
        <f t="shared" si="15"/>
        <v>6.7599999999999993E-2</v>
      </c>
      <c r="J1016" s="407">
        <v>40360</v>
      </c>
    </row>
    <row r="1017" spans="2:10">
      <c r="B1017" s="407">
        <v>40391</v>
      </c>
      <c r="C1017" s="406" t="s">
        <v>3118</v>
      </c>
      <c r="F1017" s="410">
        <v>-4.5100000000000001E-2</v>
      </c>
      <c r="H1017" s="409">
        <v>3.2000000000000002E-3</v>
      </c>
      <c r="I1017" s="409">
        <f t="shared" si="15"/>
        <v>-4.8300000000000003E-2</v>
      </c>
      <c r="J1017" s="407">
        <v>40391</v>
      </c>
    </row>
    <row r="1018" spans="2:10">
      <c r="B1018" s="407">
        <v>40422</v>
      </c>
      <c r="C1018" s="406" t="s">
        <v>3118</v>
      </c>
      <c r="F1018" s="410">
        <v>8.9200000000000002E-2</v>
      </c>
      <c r="H1018" s="409">
        <v>2.5999999999999999E-3</v>
      </c>
      <c r="I1018" s="409">
        <f t="shared" si="15"/>
        <v>8.6599999999999996E-2</v>
      </c>
      <c r="J1018" s="407">
        <v>40422</v>
      </c>
    </row>
    <row r="1019" spans="2:10">
      <c r="B1019" s="407">
        <v>40452</v>
      </c>
      <c r="C1019" s="406" t="s">
        <v>3118</v>
      </c>
      <c r="F1019" s="410">
        <v>3.7999999999999999E-2</v>
      </c>
      <c r="H1019" s="409">
        <v>2.7000000000000001E-3</v>
      </c>
      <c r="I1019" s="409">
        <f t="shared" si="15"/>
        <v>3.5299999999999998E-2</v>
      </c>
      <c r="J1019" s="407">
        <v>40452</v>
      </c>
    </row>
    <row r="1020" spans="2:10">
      <c r="B1020" s="407">
        <v>40483</v>
      </c>
      <c r="C1020" s="406" t="s">
        <v>3118</v>
      </c>
      <c r="F1020" s="410">
        <v>1E-4</v>
      </c>
      <c r="H1020" s="409">
        <v>3.2000000000000002E-3</v>
      </c>
      <c r="I1020" s="409">
        <f t="shared" si="15"/>
        <v>-3.1000000000000003E-3</v>
      </c>
      <c r="J1020" s="407">
        <v>40483</v>
      </c>
    </row>
    <row r="1021" spans="2:10">
      <c r="B1021" s="407">
        <v>40513</v>
      </c>
      <c r="C1021" s="406" t="s">
        <v>3118</v>
      </c>
      <c r="F1021" s="410">
        <v>6.6799999999999998E-2</v>
      </c>
      <c r="H1021" s="409">
        <v>3.2000000000000002E-3</v>
      </c>
      <c r="I1021" s="409">
        <f t="shared" si="15"/>
        <v>6.3600000000000004E-2</v>
      </c>
      <c r="J1021" s="407">
        <v>40513</v>
      </c>
    </row>
    <row r="1022" spans="2:10">
      <c r="B1022" s="407">
        <v>40544</v>
      </c>
      <c r="C1022" s="406" t="s">
        <v>3118</v>
      </c>
      <c r="F1022" s="411">
        <v>2.3699999999999999E-2</v>
      </c>
      <c r="H1022" s="406">
        <v>3.5666666699999999E-3</v>
      </c>
      <c r="I1022" s="409">
        <f t="shared" si="15"/>
        <v>2.0133333329999999E-2</v>
      </c>
      <c r="J1022" s="407">
        <v>40544</v>
      </c>
    </row>
    <row r="1023" spans="2:10">
      <c r="B1023" s="407">
        <v>40575</v>
      </c>
      <c r="C1023" s="406" t="s">
        <v>3118</v>
      </c>
      <c r="F1023" s="411">
        <v>3.4299999999999997E-2</v>
      </c>
      <c r="H1023" s="406">
        <v>3.68333333E-3</v>
      </c>
      <c r="I1023" s="409">
        <f t="shared" si="15"/>
        <v>3.0616666669999997E-2</v>
      </c>
      <c r="J1023" s="407">
        <v>40575</v>
      </c>
    </row>
    <row r="1024" spans="2:10">
      <c r="B1024" s="407">
        <v>40603</v>
      </c>
      <c r="C1024" s="406" t="s">
        <v>3118</v>
      </c>
      <c r="F1024" s="411">
        <v>4.0000000000000002E-4</v>
      </c>
      <c r="H1024" s="406">
        <v>3.5583333299999999E-3</v>
      </c>
      <c r="I1024" s="409">
        <f t="shared" si="15"/>
        <v>-3.1583333299999997E-3</v>
      </c>
      <c r="J1024" s="407">
        <v>40603</v>
      </c>
    </row>
    <row r="1025" spans="2:10">
      <c r="B1025" s="407">
        <v>40634</v>
      </c>
      <c r="C1025" s="406" t="s">
        <v>3118</v>
      </c>
      <c r="F1025" s="411">
        <v>2.9600000000000001E-2</v>
      </c>
      <c r="H1025" s="406">
        <v>3.5666666699999999E-3</v>
      </c>
      <c r="I1025" s="409">
        <f t="shared" si="15"/>
        <v>2.6033333330000002E-2</v>
      </c>
      <c r="J1025" s="407">
        <v>40634</v>
      </c>
    </row>
    <row r="1026" spans="2:10">
      <c r="B1026" s="407">
        <v>40664</v>
      </c>
      <c r="C1026" s="406" t="s">
        <v>3118</v>
      </c>
      <c r="F1026" s="411">
        <v>-1.1299999999999999E-2</v>
      </c>
      <c r="H1026" s="406">
        <v>3.3416666699999996E-3</v>
      </c>
      <c r="I1026" s="409">
        <f t="shared" si="15"/>
        <v>-1.4641666669999999E-2</v>
      </c>
      <c r="J1026" s="407">
        <v>40664</v>
      </c>
    </row>
    <row r="1027" spans="2:10">
      <c r="B1027" s="407">
        <v>40695</v>
      </c>
      <c r="C1027" s="406" t="s">
        <v>3118</v>
      </c>
      <c r="E1027" s="412"/>
      <c r="F1027" s="411">
        <v>-1.67E-2</v>
      </c>
      <c r="H1027" s="406">
        <v>3.25833333E-3</v>
      </c>
      <c r="I1027" s="409">
        <f t="shared" si="15"/>
        <v>-1.9958333330000001E-2</v>
      </c>
      <c r="J1027" s="407">
        <v>40695</v>
      </c>
    </row>
    <row r="1028" spans="2:10">
      <c r="B1028" s="407">
        <v>40725</v>
      </c>
      <c r="C1028" s="406" t="s">
        <v>3118</v>
      </c>
      <c r="E1028" s="412"/>
      <c r="F1028" s="411">
        <v>-2.0299999999999999E-2</v>
      </c>
      <c r="H1028" s="406">
        <v>3.2916666700000003E-3</v>
      </c>
      <c r="I1028" s="409">
        <f t="shared" ref="I1028:I1091" si="16">F1028-H1028</f>
        <v>-2.3591666669999997E-2</v>
      </c>
      <c r="J1028" s="407">
        <v>40725</v>
      </c>
    </row>
    <row r="1029" spans="2:10">
      <c r="B1029" s="407">
        <v>40756</v>
      </c>
      <c r="C1029" s="406" t="s">
        <v>3118</v>
      </c>
      <c r="E1029" s="412"/>
      <c r="F1029" s="411">
        <v>-5.4300000000000001E-2</v>
      </c>
      <c r="H1029" s="406">
        <f>0.0365/12</f>
        <v>3.0416666666666665E-3</v>
      </c>
      <c r="I1029" s="409">
        <f t="shared" si="16"/>
        <v>-5.7341666666666666E-2</v>
      </c>
      <c r="J1029" s="407">
        <v>40756</v>
      </c>
    </row>
    <row r="1030" spans="2:10">
      <c r="B1030" s="407">
        <v>40787</v>
      </c>
      <c r="C1030" s="406" t="s">
        <v>3118</v>
      </c>
      <c r="E1030" s="412"/>
      <c r="F1030" s="411">
        <v>-7.0300000000000001E-2</v>
      </c>
      <c r="H1030" s="406">
        <v>2.3583333300000002E-3</v>
      </c>
      <c r="I1030" s="409">
        <f t="shared" si="16"/>
        <v>-7.2658333330000005E-2</v>
      </c>
      <c r="J1030" s="407">
        <v>40787</v>
      </c>
    </row>
    <row r="1031" spans="2:10">
      <c r="B1031" s="407">
        <v>40817</v>
      </c>
      <c r="C1031" s="406" t="s">
        <v>3118</v>
      </c>
      <c r="E1031" s="412"/>
      <c r="F1031" s="411">
        <v>0.10929999999999999</v>
      </c>
      <c r="H1031" s="406">
        <v>2.3916666700000001E-3</v>
      </c>
      <c r="I1031" s="409">
        <f t="shared" si="16"/>
        <v>0.10690833332999999</v>
      </c>
      <c r="J1031" s="407">
        <v>40817</v>
      </c>
    </row>
    <row r="1032" spans="2:10">
      <c r="B1032" s="407">
        <v>40848</v>
      </c>
      <c r="C1032" s="406" t="s">
        <v>3118</v>
      </c>
      <c r="E1032" s="412"/>
      <c r="F1032" s="411">
        <v>-2.2000000000000001E-3</v>
      </c>
      <c r="H1032" s="406">
        <v>2.26666667E-3</v>
      </c>
      <c r="I1032" s="409">
        <f t="shared" si="16"/>
        <v>-4.4666666700000001E-3</v>
      </c>
      <c r="J1032" s="407">
        <v>40848</v>
      </c>
    </row>
    <row r="1033" spans="2:10">
      <c r="B1033" s="407">
        <v>40878</v>
      </c>
      <c r="C1033" s="406" t="s">
        <v>3118</v>
      </c>
      <c r="E1033" s="412"/>
      <c r="F1033" s="411">
        <v>1.0200000000000001E-2</v>
      </c>
      <c r="H1033" s="406">
        <f>0.0298/12</f>
        <v>2.4833333333333335E-3</v>
      </c>
      <c r="I1033" s="409">
        <f t="shared" si="16"/>
        <v>7.7166666666666668E-3</v>
      </c>
      <c r="J1033" s="407">
        <v>40878</v>
      </c>
    </row>
    <row r="1034" spans="2:10">
      <c r="B1034" s="407">
        <v>40909</v>
      </c>
      <c r="C1034" s="406" t="s">
        <v>3118</v>
      </c>
      <c r="E1034" s="412"/>
      <c r="F1034" s="410">
        <f>'PRPM WP2'!B1034</f>
        <v>4.48E-2</v>
      </c>
      <c r="H1034" s="406">
        <f>'PRPM WP2'!D1034</f>
        <v>2.0999999999999999E-3</v>
      </c>
      <c r="I1034" s="409">
        <f t="shared" si="16"/>
        <v>4.2700000000000002E-2</v>
      </c>
      <c r="J1034" s="407">
        <v>40909</v>
      </c>
    </row>
    <row r="1035" spans="2:10">
      <c r="B1035" s="407">
        <v>40940</v>
      </c>
      <c r="C1035" s="406" t="s">
        <v>3118</v>
      </c>
      <c r="E1035" s="412"/>
      <c r="F1035" s="410">
        <f>'PRPM WP2'!B1035</f>
        <v>4.3200000000000002E-2</v>
      </c>
      <c r="H1035" s="406">
        <f>'PRPM WP2'!D1035</f>
        <v>2E-3</v>
      </c>
      <c r="I1035" s="409">
        <f t="shared" si="16"/>
        <v>4.1200000000000001E-2</v>
      </c>
      <c r="J1035" s="407">
        <v>40940</v>
      </c>
    </row>
    <row r="1036" spans="2:10">
      <c r="B1036" s="407">
        <v>40969</v>
      </c>
      <c r="C1036" s="406" t="s">
        <v>3118</v>
      </c>
      <c r="E1036" s="412"/>
      <c r="F1036" s="410">
        <f>'PRPM WP2'!B1036</f>
        <v>3.2899999999999999E-2</v>
      </c>
      <c r="H1036" s="406">
        <f>'PRPM WP2'!D1036</f>
        <v>2.2000000000000001E-3</v>
      </c>
      <c r="I1036" s="409">
        <f t="shared" si="16"/>
        <v>3.0699999999999998E-2</v>
      </c>
      <c r="J1036" s="407">
        <v>40969</v>
      </c>
    </row>
    <row r="1037" spans="2:10">
      <c r="B1037" s="407">
        <v>41000</v>
      </c>
      <c r="C1037" s="406" t="s">
        <v>3118</v>
      </c>
      <c r="E1037" s="412"/>
      <c r="F1037" s="410">
        <f>'PRPM WP2'!B1037</f>
        <v>-6.3E-3</v>
      </c>
      <c r="H1037" s="406">
        <f>'PRPM WP2'!D1037</f>
        <v>2.5000000000000001E-3</v>
      </c>
      <c r="I1037" s="409">
        <f t="shared" si="16"/>
        <v>-8.8000000000000005E-3</v>
      </c>
      <c r="J1037" s="407">
        <v>41000</v>
      </c>
    </row>
    <row r="1038" spans="2:10">
      <c r="B1038" s="407">
        <v>41030</v>
      </c>
      <c r="C1038" s="406" t="s">
        <v>3118</v>
      </c>
      <c r="F1038" s="410">
        <f>'PRPM WP2'!B1038</f>
        <v>-6.0100000000000001E-2</v>
      </c>
      <c r="H1038" s="406">
        <f>'PRPM WP2'!D1038</f>
        <v>2.3E-3</v>
      </c>
      <c r="I1038" s="409">
        <f t="shared" si="16"/>
        <v>-6.2399999999999997E-2</v>
      </c>
      <c r="J1038" s="407">
        <v>41030</v>
      </c>
    </row>
    <row r="1039" spans="2:10">
      <c r="B1039" s="407">
        <v>41061</v>
      </c>
      <c r="C1039" s="406" t="s">
        <v>3118</v>
      </c>
      <c r="F1039" s="410">
        <f>'PRPM WP2'!B1039</f>
        <v>4.1200000000000001E-2</v>
      </c>
      <c r="H1039" s="406">
        <f>'PRPM WP2'!D1039</f>
        <v>1.8E-3</v>
      </c>
      <c r="I1039" s="409">
        <f t="shared" si="16"/>
        <v>3.9399999999999998E-2</v>
      </c>
      <c r="J1039" s="407">
        <v>41061</v>
      </c>
    </row>
    <row r="1040" spans="2:10">
      <c r="B1040" s="407">
        <v>41091</v>
      </c>
      <c r="C1040" s="406" t="s">
        <v>3118</v>
      </c>
      <c r="F1040" s="410">
        <f>'PRPM WP2'!B1040</f>
        <v>1.3899999999999999E-2</v>
      </c>
      <c r="H1040" s="406">
        <f>'PRPM WP2'!D1040</f>
        <v>2E-3</v>
      </c>
      <c r="I1040" s="409">
        <f t="shared" si="16"/>
        <v>1.1899999999999999E-2</v>
      </c>
      <c r="J1040" s="407">
        <v>41091</v>
      </c>
    </row>
    <row r="1041" spans="2:10">
      <c r="B1041" s="407">
        <v>41122</v>
      </c>
      <c r="C1041" s="406" t="s">
        <v>3118</v>
      </c>
      <c r="F1041" s="410">
        <f>'PRPM WP2'!B1041</f>
        <v>2.2499999999999999E-2</v>
      </c>
      <c r="H1041" s="406">
        <f>'PRPM WP2'!D1041</f>
        <v>1.8E-3</v>
      </c>
      <c r="I1041" s="409">
        <f t="shared" si="16"/>
        <v>2.07E-2</v>
      </c>
      <c r="J1041" s="407">
        <v>41122</v>
      </c>
    </row>
    <row r="1042" spans="2:10">
      <c r="B1042" s="407">
        <v>41153</v>
      </c>
      <c r="C1042" s="406" t="s">
        <v>3118</v>
      </c>
      <c r="F1042" s="410">
        <f>'PRPM WP2'!B1042</f>
        <v>2.58E-2</v>
      </c>
      <c r="H1042" s="406">
        <f>'PRPM WP2'!D1042</f>
        <v>1.6999999999999999E-3</v>
      </c>
      <c r="I1042" s="409">
        <f t="shared" si="16"/>
        <v>2.41E-2</v>
      </c>
      <c r="J1042" s="407">
        <v>41153</v>
      </c>
    </row>
    <row r="1043" spans="2:10">
      <c r="B1043" s="407">
        <v>41183</v>
      </c>
      <c r="C1043" s="406" t="s">
        <v>3118</v>
      </c>
      <c r="F1043" s="410">
        <f>'PRPM WP2'!B1043</f>
        <v>-1.8499999999999999E-2</v>
      </c>
      <c r="H1043" s="406">
        <f>'PRPM WP2'!D1043</f>
        <v>2.0999999999999999E-3</v>
      </c>
      <c r="I1043" s="409">
        <f t="shared" si="16"/>
        <v>-2.06E-2</v>
      </c>
      <c r="J1043" s="407">
        <v>41183</v>
      </c>
    </row>
    <row r="1044" spans="2:10">
      <c r="B1044" s="407">
        <v>41214</v>
      </c>
      <c r="C1044" s="406" t="s">
        <v>3118</v>
      </c>
      <c r="F1044" s="410">
        <f>'PRPM WP2'!B1044</f>
        <v>5.7999999999999996E-3</v>
      </c>
      <c r="H1044" s="406">
        <f>'PRPM WP2'!D1044</f>
        <v>1.9E-3</v>
      </c>
      <c r="I1044" s="409">
        <f t="shared" si="16"/>
        <v>3.8999999999999998E-3</v>
      </c>
      <c r="J1044" s="407">
        <v>41214</v>
      </c>
    </row>
    <row r="1045" spans="2:10">
      <c r="B1045" s="407">
        <v>41244</v>
      </c>
      <c r="C1045" s="406" t="s">
        <v>3118</v>
      </c>
      <c r="F1045" s="410">
        <f>'PRPM WP2'!B1045</f>
        <v>9.1000000000000004E-3</v>
      </c>
      <c r="H1045" s="406">
        <f>'PRPM WP2'!D1045</f>
        <v>1.9E-3</v>
      </c>
      <c r="I1045" s="409">
        <f t="shared" si="16"/>
        <v>7.2000000000000007E-3</v>
      </c>
      <c r="J1045" s="407">
        <v>41244</v>
      </c>
    </row>
    <row r="1046" spans="2:10">
      <c r="B1046" s="407">
        <v>41275</v>
      </c>
      <c r="C1046" s="406" t="s">
        <v>3118</v>
      </c>
      <c r="F1046" s="410">
        <f>'PRPM WP2'!B1046</f>
        <v>5.1799999999999999E-2</v>
      </c>
      <c r="H1046" s="406">
        <f>'PRPM WP2'!D1046</f>
        <v>2.2000000000000001E-3</v>
      </c>
      <c r="I1046" s="409">
        <f t="shared" si="16"/>
        <v>4.9599999999999998E-2</v>
      </c>
      <c r="J1046" s="407">
        <v>41275</v>
      </c>
    </row>
    <row r="1047" spans="2:10">
      <c r="B1047" s="407">
        <v>41306</v>
      </c>
      <c r="C1047" s="406" t="s">
        <v>3118</v>
      </c>
      <c r="F1047" s="410">
        <f>'PRPM WP2'!B1047</f>
        <v>1.3599999999999999E-2</v>
      </c>
      <c r="H1047" s="406">
        <f>'PRPM WP2'!D1047</f>
        <v>2.2000000000000001E-3</v>
      </c>
      <c r="I1047" s="409">
        <f t="shared" si="16"/>
        <v>1.1399999999999999E-2</v>
      </c>
      <c r="J1047" s="407">
        <v>41306</v>
      </c>
    </row>
    <row r="1048" spans="2:10">
      <c r="B1048" s="407">
        <v>41334</v>
      </c>
      <c r="C1048" s="406" t="s">
        <v>3118</v>
      </c>
      <c r="F1048" s="410">
        <f>'PRPM WP2'!B1048</f>
        <v>3.7499999999999999E-2</v>
      </c>
      <c r="H1048" s="406">
        <f>'PRPM WP2'!D1048</f>
        <v>2.0999999999999999E-3</v>
      </c>
      <c r="I1048" s="409">
        <f t="shared" si="16"/>
        <v>3.5400000000000001E-2</v>
      </c>
      <c r="J1048" s="407">
        <v>41334</v>
      </c>
    </row>
    <row r="1049" spans="2:10">
      <c r="B1049" s="407">
        <v>41365</v>
      </c>
      <c r="C1049" s="406" t="s">
        <v>3118</v>
      </c>
      <c r="F1049" s="410">
        <f>'PRPM WP2'!B1049</f>
        <v>1.9300000000000001E-2</v>
      </c>
      <c r="H1049" s="406">
        <f>'PRPM WP2'!D1049</f>
        <v>2.5999999999999999E-3</v>
      </c>
      <c r="I1049" s="409">
        <f t="shared" si="16"/>
        <v>1.67E-2</v>
      </c>
      <c r="J1049" s="407">
        <v>41365</v>
      </c>
    </row>
    <row r="1050" spans="2:10">
      <c r="B1050" s="407">
        <v>41395</v>
      </c>
      <c r="C1050" s="406" t="s">
        <v>3118</v>
      </c>
      <c r="F1050" s="410">
        <f>'PRPM WP2'!B1050</f>
        <v>2.3400000000000001E-2</v>
      </c>
      <c r="H1050" s="406">
        <f>'PRPM WP2'!D1050</f>
        <v>2.3E-3</v>
      </c>
      <c r="I1050" s="409">
        <f t="shared" si="16"/>
        <v>2.1100000000000001E-2</v>
      </c>
      <c r="J1050" s="407">
        <v>41395</v>
      </c>
    </row>
    <row r="1051" spans="2:10">
      <c r="B1051" s="407">
        <v>41426</v>
      </c>
      <c r="C1051" s="406" t="s">
        <v>3118</v>
      </c>
      <c r="F1051" s="410">
        <f>'PRPM WP2'!B1051</f>
        <v>-1.34E-2</v>
      </c>
      <c r="H1051" s="406">
        <f>'PRPM WP2'!D1051</f>
        <v>2.3999999999999998E-3</v>
      </c>
      <c r="I1051" s="409">
        <f t="shared" si="16"/>
        <v>-1.5800000000000002E-2</v>
      </c>
      <c r="J1051" s="407">
        <v>41426</v>
      </c>
    </row>
    <row r="1052" spans="2:10">
      <c r="B1052" s="407">
        <v>41456</v>
      </c>
      <c r="C1052" s="406" t="s">
        <v>3118</v>
      </c>
      <c r="F1052" s="410">
        <f>'PRPM WP2'!B1052</f>
        <v>5.0900000000000001E-2</v>
      </c>
      <c r="H1052" s="406">
        <f>'PRPM WP2'!D1052</f>
        <v>3.0000000000000001E-3</v>
      </c>
      <c r="I1052" s="409">
        <f t="shared" si="16"/>
        <v>4.7899999999999998E-2</v>
      </c>
      <c r="J1052" s="407">
        <v>41456</v>
      </c>
    </row>
    <row r="1053" spans="2:10">
      <c r="B1053" s="407">
        <v>41487</v>
      </c>
      <c r="C1053" s="406" t="s">
        <v>3118</v>
      </c>
      <c r="F1053" s="410">
        <f>'PRPM WP2'!B1053</f>
        <v>-2.9000000000000001E-2</v>
      </c>
      <c r="H1053" s="406">
        <f>'PRPM WP2'!D1053</f>
        <v>2.8E-3</v>
      </c>
      <c r="I1053" s="409">
        <f t="shared" si="16"/>
        <v>-3.1800000000000002E-2</v>
      </c>
      <c r="J1053" s="407">
        <v>41487</v>
      </c>
    </row>
    <row r="1054" spans="2:10">
      <c r="B1054" s="407">
        <v>41518</v>
      </c>
      <c r="C1054" s="406" t="s">
        <v>3118</v>
      </c>
      <c r="F1054" s="410">
        <f>'PRPM WP2'!B1054</f>
        <v>3.1399999999999997E-2</v>
      </c>
      <c r="H1054" s="406">
        <f>'PRPM WP2'!D1054</f>
        <v>2.8999999999999998E-3</v>
      </c>
      <c r="I1054" s="409">
        <f t="shared" si="16"/>
        <v>2.8499999999999998E-2</v>
      </c>
      <c r="J1054" s="407">
        <v>41518</v>
      </c>
    </row>
    <row r="1055" spans="2:10">
      <c r="B1055" s="407">
        <v>41548</v>
      </c>
      <c r="C1055" s="406" t="s">
        <v>3118</v>
      </c>
      <c r="F1055" s="410">
        <f>'PRPM WP2'!B1055</f>
        <v>4.5999999999999999E-2</v>
      </c>
      <c r="H1055" s="406">
        <f>'PRPM WP2'!D1055</f>
        <v>2.8999999999999998E-3</v>
      </c>
      <c r="I1055" s="409">
        <f t="shared" si="16"/>
        <v>4.3099999999999999E-2</v>
      </c>
      <c r="J1055" s="407">
        <v>41548</v>
      </c>
    </row>
    <row r="1056" spans="2:10">
      <c r="B1056" s="407">
        <v>41579</v>
      </c>
      <c r="C1056" s="406" t="s">
        <v>3118</v>
      </c>
      <c r="F1056" s="410">
        <f>'PRPM WP2'!B1056</f>
        <v>3.0499999999999999E-2</v>
      </c>
      <c r="H1056" s="406">
        <f>'PRPM WP2'!D1056</f>
        <v>2.7000000000000001E-3</v>
      </c>
      <c r="I1056" s="409">
        <f t="shared" si="16"/>
        <v>2.7799999999999998E-2</v>
      </c>
      <c r="J1056" s="407">
        <v>41579</v>
      </c>
    </row>
    <row r="1057" spans="2:10">
      <c r="B1057" s="407">
        <v>41609</v>
      </c>
      <c r="C1057" s="406" t="s">
        <v>3118</v>
      </c>
      <c r="F1057" s="410">
        <f>'PRPM WP2'!B1057</f>
        <v>2.53E-2</v>
      </c>
      <c r="H1057" s="406">
        <f>'PRPM WP2'!D1057</f>
        <v>3.0999999999999999E-3</v>
      </c>
      <c r="I1057" s="409">
        <f t="shared" si="16"/>
        <v>2.2200000000000001E-2</v>
      </c>
      <c r="J1057" s="407">
        <v>41609</v>
      </c>
    </row>
    <row r="1058" spans="2:10">
      <c r="B1058" s="407">
        <v>41640</v>
      </c>
      <c r="C1058" s="406" t="s">
        <v>3118</v>
      </c>
      <c r="F1058" s="410">
        <f>'PRPM WP2'!B1058</f>
        <v>-3.4599999999999999E-2</v>
      </c>
      <c r="H1058" s="406">
        <f>'PRPM WP2'!D1058</f>
        <v>3.2000000000000002E-3</v>
      </c>
      <c r="I1058" s="409">
        <f t="shared" si="16"/>
        <v>-3.78E-2</v>
      </c>
      <c r="J1058" s="407">
        <v>41640</v>
      </c>
    </row>
    <row r="1059" spans="2:10">
      <c r="B1059" s="407">
        <v>41671</v>
      </c>
      <c r="C1059" s="406" t="s">
        <v>3118</v>
      </c>
      <c r="F1059" s="410">
        <f>'PRPM WP2'!B1059</f>
        <v>4.5699999999999998E-2</v>
      </c>
      <c r="H1059" s="406">
        <f>'PRPM WP2'!D1059</f>
        <v>2.5999999999999999E-3</v>
      </c>
      <c r="I1059" s="409">
        <f t="shared" si="16"/>
        <v>4.3099999999999999E-2</v>
      </c>
      <c r="J1059" s="407">
        <v>41671</v>
      </c>
    </row>
    <row r="1060" spans="2:10">
      <c r="B1060" s="407">
        <v>41699</v>
      </c>
      <c r="C1060" s="406" t="s">
        <v>3118</v>
      </c>
      <c r="F1060" s="410">
        <f>'PRPM WP2'!B1060</f>
        <v>8.3999999999999995E-3</v>
      </c>
      <c r="H1060" s="406">
        <f>'PRPM WP2'!D1060</f>
        <v>2.8999999999999998E-3</v>
      </c>
      <c r="I1060" s="409">
        <f t="shared" si="16"/>
        <v>5.4999999999999997E-3</v>
      </c>
      <c r="J1060" s="407">
        <v>41699</v>
      </c>
    </row>
    <row r="1061" spans="2:10">
      <c r="B1061" s="407">
        <v>41730</v>
      </c>
      <c r="C1061" s="406" t="s">
        <v>3118</v>
      </c>
      <c r="F1061" s="410">
        <f>'PRPM WP2'!B1061</f>
        <v>7.4000000000000003E-3</v>
      </c>
      <c r="H1061" s="406">
        <f>'PRPM WP2'!D1061</f>
        <v>2.8E-3</v>
      </c>
      <c r="I1061" s="409">
        <f t="shared" si="16"/>
        <v>4.5999999999999999E-3</v>
      </c>
      <c r="J1061" s="407">
        <v>41730</v>
      </c>
    </row>
    <row r="1062" spans="2:10">
      <c r="B1062" s="407">
        <v>41760</v>
      </c>
      <c r="C1062" s="406" t="s">
        <v>3118</v>
      </c>
      <c r="F1062" s="410">
        <f>'PRPM WP2'!B1062</f>
        <v>2.35E-2</v>
      </c>
      <c r="H1062" s="406">
        <f>'PRPM WP2'!D1062</f>
        <v>2.8E-3</v>
      </c>
      <c r="I1062" s="409">
        <f t="shared" si="16"/>
        <v>2.07E-2</v>
      </c>
      <c r="J1062" s="407">
        <v>41760</v>
      </c>
    </row>
    <row r="1063" spans="2:10">
      <c r="B1063" s="407">
        <v>41791</v>
      </c>
      <c r="C1063" s="406" t="s">
        <v>3118</v>
      </c>
      <c r="F1063" s="410">
        <f>'PRPM WP2'!B1063</f>
        <v>2.07E-2</v>
      </c>
      <c r="H1063" s="406">
        <f>'PRPM WP2'!D1063</f>
        <v>2.5000000000000001E-3</v>
      </c>
      <c r="I1063" s="409">
        <f t="shared" si="16"/>
        <v>1.8200000000000001E-2</v>
      </c>
      <c r="J1063" s="407">
        <v>41791</v>
      </c>
    </row>
    <row r="1064" spans="2:10">
      <c r="B1064" s="407">
        <v>41821</v>
      </c>
      <c r="C1064" s="406" t="s">
        <v>3118</v>
      </c>
      <c r="F1064" s="410">
        <f>'PRPM WP2'!B1064</f>
        <v>-1.38E-2</v>
      </c>
      <c r="H1064" s="406">
        <f>'PRPM WP2'!D1064</f>
        <v>2.7000000000000001E-3</v>
      </c>
      <c r="I1064" s="409">
        <f t="shared" si="16"/>
        <v>-1.6500000000000001E-2</v>
      </c>
      <c r="J1064" s="407">
        <v>41821</v>
      </c>
    </row>
    <row r="1065" spans="2:10">
      <c r="B1065" s="407">
        <v>41852</v>
      </c>
      <c r="C1065" s="406" t="s">
        <v>3118</v>
      </c>
      <c r="F1065" s="410">
        <f>'PRPM WP2'!B1065</f>
        <v>0.04</v>
      </c>
      <c r="H1065" s="406">
        <f>'PRPM WP2'!D1065</f>
        <v>2.5999999999999999E-3</v>
      </c>
      <c r="I1065" s="409">
        <f t="shared" si="16"/>
        <v>3.7400000000000003E-2</v>
      </c>
      <c r="J1065" s="407">
        <v>41852</v>
      </c>
    </row>
    <row r="1066" spans="2:10">
      <c r="B1066" s="407">
        <v>41883</v>
      </c>
      <c r="C1066" s="406" t="s">
        <v>3118</v>
      </c>
      <c r="F1066" s="410">
        <f>'PRPM WP2'!B1066</f>
        <v>-1.4E-2</v>
      </c>
      <c r="H1066" s="406">
        <f>'PRPM WP2'!D1066</f>
        <v>2.3E-3</v>
      </c>
      <c r="I1066" s="409">
        <f t="shared" si="16"/>
        <v>-1.6300000000000002E-2</v>
      </c>
      <c r="J1066" s="407">
        <v>41883</v>
      </c>
    </row>
    <row r="1067" spans="2:10">
      <c r="B1067" s="407">
        <v>41913</v>
      </c>
      <c r="C1067" s="406" t="s">
        <v>3118</v>
      </c>
      <c r="F1067" s="410">
        <f>'PRPM WP2'!B1067</f>
        <v>2.4400000000000002E-2</v>
      </c>
      <c r="H1067" s="406">
        <f>'PRPM WP2'!D1067</f>
        <v>2.5000000000000001E-3</v>
      </c>
      <c r="I1067" s="409">
        <f t="shared" si="16"/>
        <v>2.1900000000000003E-2</v>
      </c>
      <c r="J1067" s="407">
        <v>41913</v>
      </c>
    </row>
    <row r="1068" spans="2:10">
      <c r="B1068" s="407">
        <v>41944</v>
      </c>
      <c r="C1068" s="406" t="s">
        <v>3118</v>
      </c>
      <c r="F1068" s="410">
        <f>'PRPM WP2'!B1068</f>
        <v>2.69E-2</v>
      </c>
      <c r="H1068" s="406">
        <f>'PRPM WP2'!D1068</f>
        <v>2.3E-3</v>
      </c>
      <c r="I1068" s="409">
        <f t="shared" si="16"/>
        <v>2.46E-2</v>
      </c>
      <c r="J1068" s="407">
        <v>41944</v>
      </c>
    </row>
    <row r="1069" spans="2:10">
      <c r="B1069" s="407">
        <v>41974</v>
      </c>
      <c r="C1069" s="406" t="s">
        <v>3118</v>
      </c>
      <c r="F1069" s="410">
        <f>'PRPM WP2'!B1069</f>
        <v>-2.5000000000000001E-3</v>
      </c>
      <c r="H1069" s="406">
        <f>'PRPM WP2'!D1069</f>
        <v>2.2000000000000001E-3</v>
      </c>
      <c r="I1069" s="409">
        <f t="shared" si="16"/>
        <v>-4.7000000000000002E-3</v>
      </c>
      <c r="J1069" s="407">
        <v>41974</v>
      </c>
    </row>
    <row r="1070" spans="2:10">
      <c r="B1070" s="407">
        <v>42005</v>
      </c>
      <c r="C1070" s="406" t="s">
        <v>3118</v>
      </c>
      <c r="F1070" s="410">
        <f>'PRPM WP2'!B1070</f>
        <v>-0.03</v>
      </c>
      <c r="H1070" s="406">
        <f>'PRPM WP2'!D1070</f>
        <v>2E-3</v>
      </c>
      <c r="I1070" s="409">
        <f t="shared" si="16"/>
        <v>-3.2000000000000001E-2</v>
      </c>
      <c r="J1070" s="407">
        <v>42005</v>
      </c>
    </row>
    <row r="1071" spans="2:10">
      <c r="B1071" s="407">
        <v>42036</v>
      </c>
      <c r="C1071" s="406" t="s">
        <v>3118</v>
      </c>
      <c r="F1071" s="410">
        <f>'PRPM WP2'!B1071</f>
        <v>5.7500000000000002E-2</v>
      </c>
      <c r="H1071" s="406">
        <f>'PRPM WP2'!D1071</f>
        <v>1.5E-3</v>
      </c>
      <c r="I1071" s="409">
        <f t="shared" si="16"/>
        <v>5.6000000000000001E-2</v>
      </c>
      <c r="J1071" s="407">
        <v>42036</v>
      </c>
    </row>
    <row r="1072" spans="2:10">
      <c r="B1072" s="407">
        <v>42064</v>
      </c>
      <c r="C1072" s="406" t="s">
        <v>3118</v>
      </c>
      <c r="F1072" s="410">
        <f>'PRPM WP2'!B1072</f>
        <v>-1.5800000000000002E-2</v>
      </c>
      <c r="H1072" s="406">
        <f>'PRPM WP2'!D1072</f>
        <v>2.0999999999999999E-3</v>
      </c>
      <c r="I1072" s="409">
        <f t="shared" si="16"/>
        <v>-1.7900000000000003E-2</v>
      </c>
      <c r="J1072" s="407">
        <v>42064</v>
      </c>
    </row>
    <row r="1073" spans="2:10">
      <c r="B1073" s="407">
        <v>42095</v>
      </c>
      <c r="C1073" s="406" t="s">
        <v>3118</v>
      </c>
      <c r="F1073" s="410">
        <f>'PRPM WP2'!B1073</f>
        <v>9.5999999999999992E-3</v>
      </c>
      <c r="H1073" s="406">
        <f>'PRPM WP2'!D1073</f>
        <v>1.9E-3</v>
      </c>
      <c r="I1073" s="409">
        <f t="shared" si="16"/>
        <v>7.6999999999999994E-3</v>
      </c>
      <c r="J1073" s="407">
        <v>42095</v>
      </c>
    </row>
    <row r="1074" spans="2:10">
      <c r="B1074" s="407">
        <v>42125</v>
      </c>
      <c r="C1074" s="406" t="s">
        <v>3118</v>
      </c>
      <c r="F1074" s="410">
        <f>'PRPM WP2'!B1074</f>
        <v>1.29E-2</v>
      </c>
      <c r="H1074" s="406">
        <f>'PRPM WP2'!D1074</f>
        <v>2E-3</v>
      </c>
      <c r="I1074" s="409">
        <f t="shared" si="16"/>
        <v>1.09E-2</v>
      </c>
      <c r="J1074" s="407">
        <v>42125</v>
      </c>
    </row>
    <row r="1075" spans="2:10">
      <c r="B1075" s="407">
        <f t="shared" ref="B1075:B1138" si="17">DATE(YEAR(B1074),MONTH(B1074) + 1,1)</f>
        <v>42156</v>
      </c>
      <c r="C1075" s="406" t="str">
        <f t="shared" ref="C1075:C1138" si="18">C1074</f>
        <v xml:space="preserve">Market Return                    </v>
      </c>
      <c r="F1075" s="410">
        <f>'PRPM WP2'!B1075</f>
        <v>-1.9400000000000001E-2</v>
      </c>
      <c r="H1075" s="406">
        <f>'PRPM WP2'!D1075</f>
        <v>2.3E-3</v>
      </c>
      <c r="I1075" s="409">
        <f t="shared" si="16"/>
        <v>-2.1700000000000001E-2</v>
      </c>
      <c r="J1075" s="407">
        <f t="shared" ref="J1075:J1138" si="19">B1075</f>
        <v>42156</v>
      </c>
    </row>
    <row r="1076" spans="2:10">
      <c r="B1076" s="407">
        <f t="shared" si="17"/>
        <v>42186</v>
      </c>
      <c r="C1076" s="406" t="str">
        <f t="shared" si="18"/>
        <v xml:space="preserve">Market Return                    </v>
      </c>
      <c r="F1076" s="410">
        <f>'PRPM WP2'!B1076</f>
        <v>2.1000000000000001E-2</v>
      </c>
      <c r="H1076" s="406">
        <f>'PRPM WP2'!D1076</f>
        <v>2.3999999999999998E-3</v>
      </c>
      <c r="I1076" s="409">
        <f t="shared" si="16"/>
        <v>1.8600000000000002E-2</v>
      </c>
      <c r="J1076" s="407">
        <f t="shared" si="19"/>
        <v>42186</v>
      </c>
    </row>
    <row r="1077" spans="2:10">
      <c r="B1077" s="407">
        <f t="shared" si="17"/>
        <v>42217</v>
      </c>
      <c r="C1077" s="406" t="str">
        <f t="shared" si="18"/>
        <v xml:space="preserve">Market Return                    </v>
      </c>
      <c r="F1077" s="410">
        <f>'PRPM WP2'!B1077</f>
        <v>-6.0299999999999999E-2</v>
      </c>
      <c r="H1077" s="406">
        <f>'PRPM WP2'!D1077</f>
        <v>2.2000000000000001E-3</v>
      </c>
      <c r="I1077" s="406">
        <f t="shared" si="16"/>
        <v>-6.25E-2</v>
      </c>
      <c r="J1077" s="407">
        <f t="shared" si="19"/>
        <v>42217</v>
      </c>
    </row>
    <row r="1078" spans="2:10">
      <c r="B1078" s="407">
        <f t="shared" si="17"/>
        <v>42248</v>
      </c>
      <c r="C1078" s="406" t="str">
        <f t="shared" si="18"/>
        <v xml:space="preserve">Market Return                    </v>
      </c>
      <c r="F1078" s="410">
        <f>'PRPM WP2'!B1078</f>
        <v>-2.47E-2</v>
      </c>
      <c r="H1078" s="406">
        <f>'PRPM WP2'!D1078</f>
        <v>2.0999999999999999E-3</v>
      </c>
      <c r="I1078" s="406">
        <f t="shared" si="16"/>
        <v>-2.6800000000000001E-2</v>
      </c>
      <c r="J1078" s="407">
        <f t="shared" si="19"/>
        <v>42248</v>
      </c>
    </row>
    <row r="1079" spans="2:10">
      <c r="B1079" s="407">
        <f t="shared" si="17"/>
        <v>42278</v>
      </c>
      <c r="C1079" s="406" t="str">
        <f t="shared" si="18"/>
        <v xml:space="preserve">Market Return                    </v>
      </c>
      <c r="F1079" s="410">
        <f>'PRPM WP2'!B1079</f>
        <v>8.4400000000000003E-2</v>
      </c>
      <c r="H1079" s="406">
        <f>'PRPM WP2'!D1079</f>
        <v>2.0999999999999999E-3</v>
      </c>
      <c r="I1079" s="406">
        <f t="shared" si="16"/>
        <v>8.2299999999999998E-2</v>
      </c>
      <c r="J1079" s="407">
        <f t="shared" si="19"/>
        <v>42278</v>
      </c>
    </row>
    <row r="1080" spans="2:10">
      <c r="B1080" s="407">
        <f t="shared" si="17"/>
        <v>42309</v>
      </c>
      <c r="C1080" s="406" t="str">
        <f t="shared" si="18"/>
        <v xml:space="preserve">Market Return                    </v>
      </c>
      <c r="F1080" s="410">
        <f>'PRPM WP2'!B1080</f>
        <v>3.0000000000000001E-3</v>
      </c>
      <c r="H1080" s="406">
        <f>'PRPM WP2'!D1080</f>
        <v>2.2000000000000001E-3</v>
      </c>
      <c r="I1080" s="406">
        <f t="shared" si="16"/>
        <v>7.9999999999999993E-4</v>
      </c>
      <c r="J1080" s="407">
        <f t="shared" si="19"/>
        <v>42309</v>
      </c>
    </row>
    <row r="1081" spans="2:10">
      <c r="B1081" s="407">
        <f t="shared" si="17"/>
        <v>42339</v>
      </c>
      <c r="C1081" s="406" t="str">
        <f t="shared" si="18"/>
        <v xml:space="preserve">Market Return                    </v>
      </c>
      <c r="F1081" s="410">
        <f>'PRPM WP2'!B1081</f>
        <v>-1.5800000000000002E-2</v>
      </c>
      <c r="H1081" s="406">
        <f>'PRPM WP2'!D1081</f>
        <v>2.2000000000000001E-3</v>
      </c>
      <c r="I1081" s="406">
        <f t="shared" si="16"/>
        <v>-1.8000000000000002E-2</v>
      </c>
      <c r="J1081" s="407">
        <f t="shared" si="19"/>
        <v>42339</v>
      </c>
    </row>
    <row r="1082" spans="2:10">
      <c r="B1082" s="407">
        <f t="shared" si="17"/>
        <v>42370</v>
      </c>
      <c r="C1082" s="406" t="str">
        <f t="shared" si="18"/>
        <v xml:space="preserve">Market Return                    </v>
      </c>
      <c r="F1082" s="410">
        <f>'PRPM WP2'!B1082</f>
        <v>-4.9599999999999998E-2</v>
      </c>
      <c r="H1082" s="406">
        <f>'PRPM WP2'!D1082</f>
        <v>2.0999999999999999E-3</v>
      </c>
      <c r="I1082" s="406">
        <f t="shared" si="16"/>
        <v>-5.1699999999999996E-2</v>
      </c>
      <c r="J1082" s="407">
        <f t="shared" si="19"/>
        <v>42370</v>
      </c>
    </row>
    <row r="1083" spans="2:10">
      <c r="B1083" s="407">
        <f t="shared" si="17"/>
        <v>42401</v>
      </c>
      <c r="C1083" s="406" t="str">
        <f t="shared" si="18"/>
        <v xml:space="preserve">Market Return                    </v>
      </c>
      <c r="F1083" s="410">
        <f>'PRPM WP2'!B1083</f>
        <v>-1.2999999999999999E-3</v>
      </c>
      <c r="H1083" s="406">
        <f>'PRPM WP2'!D1083</f>
        <v>2E-3</v>
      </c>
      <c r="I1083" s="406">
        <f t="shared" si="16"/>
        <v>-3.3E-3</v>
      </c>
      <c r="J1083" s="407">
        <f t="shared" si="19"/>
        <v>42401</v>
      </c>
    </row>
    <row r="1084" spans="2:10">
      <c r="B1084" s="407">
        <f t="shared" si="17"/>
        <v>42430</v>
      </c>
      <c r="C1084" s="406" t="str">
        <f t="shared" si="18"/>
        <v xml:space="preserve">Market Return                    </v>
      </c>
      <c r="F1084" s="410">
        <f>'PRPM WP2'!B1084</f>
        <v>6.7799999999999999E-2</v>
      </c>
      <c r="H1084" s="406">
        <f>'PRPM WP2'!D1084</f>
        <v>1.8E-3</v>
      </c>
      <c r="I1084" s="406">
        <f t="shared" si="16"/>
        <v>6.6000000000000003E-2</v>
      </c>
      <c r="J1084" s="407">
        <f t="shared" si="19"/>
        <v>42430</v>
      </c>
    </row>
    <row r="1085" spans="2:10">
      <c r="B1085" s="407">
        <f t="shared" si="17"/>
        <v>42461</v>
      </c>
      <c r="C1085" s="406" t="str">
        <f t="shared" si="18"/>
        <v xml:space="preserve">Market Return                    </v>
      </c>
      <c r="F1085" s="410">
        <f>'PRPM WP2'!B1085</f>
        <v>3.8999999999999998E-3</v>
      </c>
      <c r="H1085" s="406">
        <f>'PRPM WP2'!D1085</f>
        <v>1.6999999999999999E-3</v>
      </c>
      <c r="I1085" s="406">
        <f t="shared" si="16"/>
        <v>2.1999999999999997E-3</v>
      </c>
      <c r="J1085" s="407">
        <f t="shared" si="19"/>
        <v>42461</v>
      </c>
    </row>
    <row r="1086" spans="2:10">
      <c r="B1086" s="407">
        <f t="shared" si="17"/>
        <v>42491</v>
      </c>
      <c r="C1086" s="406" t="str">
        <f t="shared" si="18"/>
        <v xml:space="preserve">Market Return                    </v>
      </c>
      <c r="F1086" s="410">
        <f>'PRPM WP2'!B1086</f>
        <v>1.7999999999999999E-2</v>
      </c>
      <c r="H1086" s="406">
        <f>'PRPM WP2'!D1086</f>
        <v>2E-3</v>
      </c>
      <c r="I1086" s="406">
        <f t="shared" si="16"/>
        <v>1.6E-2</v>
      </c>
      <c r="J1086" s="407">
        <f t="shared" si="19"/>
        <v>42491</v>
      </c>
    </row>
    <row r="1087" spans="2:10">
      <c r="B1087" s="407">
        <f t="shared" si="17"/>
        <v>42522</v>
      </c>
      <c r="C1087" s="406" t="str">
        <f t="shared" si="18"/>
        <v xml:space="preserve">Market Return                    </v>
      </c>
      <c r="F1087" s="410">
        <f>'PRPM WP2'!B1087</f>
        <v>2.5999999999999999E-3</v>
      </c>
      <c r="H1087" s="406">
        <f>'PRPM WP2'!D1087</f>
        <v>1.8E-3</v>
      </c>
      <c r="I1087" s="406">
        <f t="shared" si="16"/>
        <v>7.9999999999999993E-4</v>
      </c>
      <c r="J1087" s="407">
        <f t="shared" si="19"/>
        <v>42522</v>
      </c>
    </row>
    <row r="1088" spans="2:10">
      <c r="B1088" s="407">
        <f t="shared" si="17"/>
        <v>42552</v>
      </c>
      <c r="C1088" s="406" t="str">
        <f t="shared" si="18"/>
        <v xml:space="preserve">Market Return                    </v>
      </c>
      <c r="F1088" s="410">
        <f>'PRPM WP2'!B1088</f>
        <v>3.6900000000000002E-2</v>
      </c>
      <c r="H1088" s="406">
        <f>'PRPM WP2'!D1088</f>
        <v>1.4E-3</v>
      </c>
      <c r="I1088" s="406">
        <f t="shared" si="16"/>
        <v>3.5500000000000004E-2</v>
      </c>
      <c r="J1088" s="407">
        <f t="shared" si="19"/>
        <v>42552</v>
      </c>
    </row>
    <row r="1089" spans="2:10">
      <c r="B1089" s="407">
        <f t="shared" si="17"/>
        <v>42583</v>
      </c>
      <c r="C1089" s="406" t="str">
        <f t="shared" si="18"/>
        <v xml:space="preserve">Market Return                    </v>
      </c>
      <c r="F1089" s="410">
        <f>'PRPM WP2'!B1089</f>
        <v>1.4E-3</v>
      </c>
      <c r="H1089" s="406">
        <f>'PRPM WP2'!D1089</f>
        <v>1.6000000000000001E-3</v>
      </c>
      <c r="I1089" s="406">
        <f t="shared" si="16"/>
        <v>-2.0000000000000009E-4</v>
      </c>
      <c r="J1089" s="407">
        <f t="shared" si="19"/>
        <v>42583</v>
      </c>
    </row>
    <row r="1090" spans="2:10">
      <c r="B1090" s="407">
        <f t="shared" si="17"/>
        <v>42614</v>
      </c>
      <c r="C1090" s="406" t="str">
        <f t="shared" si="18"/>
        <v xml:space="preserve">Market Return                    </v>
      </c>
      <c r="F1090" s="410">
        <f>'PRPM WP2'!B1090</f>
        <v>2.0000000000000001E-4</v>
      </c>
      <c r="H1090" s="406">
        <f>'PRPM WP2'!D1090</f>
        <v>1.5E-3</v>
      </c>
      <c r="I1090" s="406">
        <f t="shared" si="16"/>
        <v>-1.2999999999999999E-3</v>
      </c>
      <c r="J1090" s="407">
        <f t="shared" si="19"/>
        <v>42614</v>
      </c>
    </row>
    <row r="1091" spans="2:10">
      <c r="B1091" s="407">
        <f t="shared" si="17"/>
        <v>42644</v>
      </c>
      <c r="C1091" s="406" t="str">
        <f t="shared" si="18"/>
        <v xml:space="preserve">Market Return                    </v>
      </c>
      <c r="F1091" s="410">
        <f>'PRPM WP2'!B1091</f>
        <v>-1.8200000000000001E-2</v>
      </c>
      <c r="H1091" s="406">
        <f>'PRPM WP2'!D1091</f>
        <v>1.6000000000000001E-3</v>
      </c>
      <c r="I1091" s="406">
        <f t="shared" si="16"/>
        <v>-1.9800000000000002E-2</v>
      </c>
      <c r="J1091" s="407">
        <f t="shared" si="19"/>
        <v>42644</v>
      </c>
    </row>
    <row r="1092" spans="2:10">
      <c r="B1092" s="407">
        <f t="shared" si="17"/>
        <v>42675</v>
      </c>
      <c r="C1092" s="406" t="str">
        <f t="shared" si="18"/>
        <v xml:space="preserve">Market Return                    </v>
      </c>
      <c r="F1092" s="410">
        <f>'PRPM WP2'!B1092</f>
        <v>3.6999999999999998E-2</v>
      </c>
      <c r="H1092" s="406">
        <f>'PRPM WP2'!D1092</f>
        <v>1.8E-3</v>
      </c>
      <c r="I1092" s="406">
        <f t="shared" ref="I1092:I1155" si="20">F1092-H1092</f>
        <v>3.5199999999999995E-2</v>
      </c>
      <c r="J1092" s="407">
        <f t="shared" si="19"/>
        <v>42675</v>
      </c>
    </row>
    <row r="1093" spans="2:10">
      <c r="B1093" s="407">
        <f t="shared" si="17"/>
        <v>42705</v>
      </c>
      <c r="C1093" s="406" t="str">
        <f t="shared" si="18"/>
        <v xml:space="preserve">Market Return                    </v>
      </c>
      <c r="F1093" s="410">
        <f>'PRPM WP2'!B1093</f>
        <v>1.9800000000000002E-2</v>
      </c>
      <c r="H1093" s="406">
        <f>'PRPM WP2'!D1093</f>
        <v>2.2000000000000001E-3</v>
      </c>
      <c r="I1093" s="406">
        <f t="shared" si="20"/>
        <v>1.7600000000000001E-2</v>
      </c>
      <c r="J1093" s="407">
        <f t="shared" si="19"/>
        <v>42705</v>
      </c>
    </row>
    <row r="1094" spans="2:10">
      <c r="B1094" s="407">
        <f t="shared" si="17"/>
        <v>42736</v>
      </c>
      <c r="C1094" s="406" t="str">
        <f t="shared" si="18"/>
        <v xml:space="preserve">Market Return                    </v>
      </c>
      <c r="F1094" s="410">
        <f>'PRPM WP2'!B1094</f>
        <v>1.9E-2</v>
      </c>
      <c r="H1094" s="406">
        <f>'PRPM WP2'!D1094</f>
        <v>2.3999999999999998E-3</v>
      </c>
      <c r="I1094" s="406">
        <f t="shared" si="20"/>
        <v>1.66E-2</v>
      </c>
      <c r="J1094" s="407">
        <f t="shared" si="19"/>
        <v>42736</v>
      </c>
    </row>
    <row r="1095" spans="2:10">
      <c r="B1095" s="407">
        <f t="shared" si="17"/>
        <v>42767</v>
      </c>
      <c r="C1095" s="406" t="str">
        <f t="shared" si="18"/>
        <v xml:space="preserve">Market Return                    </v>
      </c>
      <c r="F1095" s="410">
        <f>'PRPM WP2'!B1095</f>
        <v>3.9699999999999999E-2</v>
      </c>
      <c r="H1095" s="406">
        <f>'PRPM WP2'!D1095</f>
        <v>2.0999999999999999E-3</v>
      </c>
      <c r="I1095" s="406">
        <f t="shared" si="20"/>
        <v>3.7600000000000001E-2</v>
      </c>
      <c r="J1095" s="407">
        <f t="shared" si="19"/>
        <v>42767</v>
      </c>
    </row>
    <row r="1096" spans="2:10">
      <c r="B1096" s="407">
        <f t="shared" si="17"/>
        <v>42795</v>
      </c>
      <c r="C1096" s="406" t="str">
        <f t="shared" si="18"/>
        <v xml:space="preserve">Market Return                    </v>
      </c>
      <c r="F1096" s="410">
        <f>'PRPM WP2'!B1096</f>
        <v>1.1999999999999999E-3</v>
      </c>
      <c r="H1096" s="406">
        <f>'PRPM WP2'!D1096</f>
        <v>2.3E-3</v>
      </c>
      <c r="I1096" s="406">
        <f t="shared" si="20"/>
        <v>-1.1000000000000001E-3</v>
      </c>
      <c r="J1096" s="407">
        <f t="shared" si="19"/>
        <v>42795</v>
      </c>
    </row>
    <row r="1097" spans="2:10">
      <c r="B1097" s="407">
        <f t="shared" si="17"/>
        <v>42826</v>
      </c>
      <c r="C1097" s="406" t="str">
        <f t="shared" si="18"/>
        <v xml:space="preserve">Market Return                    </v>
      </c>
      <c r="F1097" s="410">
        <f>'PRPM WP2'!B1097</f>
        <v>1.03E-2</v>
      </c>
      <c r="H1097" s="406">
        <f>'PRPM WP2'!D1097</f>
        <v>2.0999999999999999E-3</v>
      </c>
      <c r="I1097" s="406">
        <f t="shared" si="20"/>
        <v>8.2000000000000007E-3</v>
      </c>
      <c r="J1097" s="407">
        <f t="shared" si="19"/>
        <v>42826</v>
      </c>
    </row>
    <row r="1098" spans="2:10">
      <c r="B1098" s="407">
        <f t="shared" si="17"/>
        <v>42856</v>
      </c>
      <c r="C1098" s="406" t="str">
        <f t="shared" si="18"/>
        <v xml:space="preserve">Market Return                    </v>
      </c>
      <c r="F1098" s="410">
        <f>'PRPM WP2'!B1098</f>
        <v>1.41E-2</v>
      </c>
      <c r="H1098" s="406">
        <f>'PRPM WP2'!D1098</f>
        <v>2.3999999999999998E-3</v>
      </c>
      <c r="I1098" s="406">
        <f t="shared" si="20"/>
        <v>1.17E-2</v>
      </c>
      <c r="J1098" s="407">
        <f t="shared" si="19"/>
        <v>42856</v>
      </c>
    </row>
    <row r="1099" spans="2:10">
      <c r="B1099" s="407">
        <f t="shared" si="17"/>
        <v>42887</v>
      </c>
      <c r="C1099" s="406" t="str">
        <f t="shared" si="18"/>
        <v xml:space="preserve">Market Return                    </v>
      </c>
      <c r="F1099" s="410">
        <f>'PRPM WP2'!B1099</f>
        <v>6.1999999999999998E-3</v>
      </c>
      <c r="H1099" s="406">
        <f>'PRPM WP2'!D1099</f>
        <v>2.0999999999999999E-3</v>
      </c>
      <c r="I1099" s="406">
        <f t="shared" si="20"/>
        <v>4.0999999999999995E-3</v>
      </c>
      <c r="J1099" s="407">
        <f t="shared" si="19"/>
        <v>42887</v>
      </c>
    </row>
    <row r="1100" spans="2:10">
      <c r="B1100" s="407">
        <f t="shared" si="17"/>
        <v>42917</v>
      </c>
      <c r="C1100" s="406" t="str">
        <f t="shared" si="18"/>
        <v xml:space="preserve">Market Return                    </v>
      </c>
      <c r="F1100" s="410">
        <f>'PRPM WP2'!B1100</f>
        <v>2.06E-2</v>
      </c>
      <c r="H1100" s="406">
        <f>'PRPM WP2'!D1100</f>
        <v>2.2000000000000001E-3</v>
      </c>
      <c r="I1100" s="406">
        <f t="shared" si="20"/>
        <v>1.84E-2</v>
      </c>
      <c r="J1100" s="407">
        <f t="shared" si="19"/>
        <v>42917</v>
      </c>
    </row>
    <row r="1101" spans="2:10">
      <c r="B1101" s="407">
        <f t="shared" si="17"/>
        <v>42948</v>
      </c>
      <c r="C1101" s="406" t="str">
        <f t="shared" si="18"/>
        <v xml:space="preserve">Market Return                    </v>
      </c>
      <c r="F1101" s="410">
        <f>'PRPM WP2'!B1101</f>
        <v>3.0999999999999999E-3</v>
      </c>
      <c r="H1101" s="406">
        <f>'PRPM WP2'!D1101</f>
        <v>2.2000000000000001E-3</v>
      </c>
      <c r="I1101" s="406">
        <f t="shared" si="20"/>
        <v>8.9999999999999976E-4</v>
      </c>
      <c r="J1101" s="407">
        <f t="shared" si="19"/>
        <v>42948</v>
      </c>
    </row>
    <row r="1102" spans="2:10">
      <c r="B1102" s="407">
        <f t="shared" si="17"/>
        <v>42979</v>
      </c>
      <c r="C1102" s="406" t="str">
        <f t="shared" si="18"/>
        <v xml:space="preserve">Market Return                    </v>
      </c>
      <c r="F1102" s="410">
        <f>'PRPM WP2'!B1102</f>
        <v>2.06E-2</v>
      </c>
      <c r="H1102" s="406">
        <f>'PRPM WP2'!D1102</f>
        <v>1.9E-3</v>
      </c>
      <c r="I1102" s="406">
        <f t="shared" si="20"/>
        <v>1.8700000000000001E-2</v>
      </c>
      <c r="J1102" s="407">
        <f t="shared" si="19"/>
        <v>42979</v>
      </c>
    </row>
    <row r="1103" spans="2:10">
      <c r="B1103" s="407">
        <f t="shared" si="17"/>
        <v>43009</v>
      </c>
      <c r="C1103" s="406" t="str">
        <f t="shared" si="18"/>
        <v xml:space="preserve">Market Return                    </v>
      </c>
      <c r="F1103" s="410">
        <f>'PRPM WP2'!B1103</f>
        <v>2.3300000000000001E-2</v>
      </c>
      <c r="H1103" s="406">
        <f>'PRPM WP2'!D1103</f>
        <v>2.2000000000000001E-3</v>
      </c>
      <c r="I1103" s="406">
        <f t="shared" si="20"/>
        <v>2.1100000000000001E-2</v>
      </c>
      <c r="J1103" s="407">
        <f t="shared" si="19"/>
        <v>43009</v>
      </c>
    </row>
    <row r="1104" spans="2:10">
      <c r="B1104" s="407">
        <f t="shared" si="17"/>
        <v>43040</v>
      </c>
      <c r="C1104" s="406" t="str">
        <f t="shared" si="18"/>
        <v xml:space="preserve">Market Return                    </v>
      </c>
      <c r="F1104" s="410">
        <f>'PRPM WP2'!B1104</f>
        <v>3.0700000000000002E-2</v>
      </c>
      <c r="H1104" s="406">
        <f>'PRPM WP2'!D1104</f>
        <v>2.0999999999999999E-3</v>
      </c>
      <c r="I1104" s="406">
        <f t="shared" si="20"/>
        <v>2.86E-2</v>
      </c>
      <c r="J1104" s="407">
        <f t="shared" si="19"/>
        <v>43040</v>
      </c>
    </row>
    <row r="1105" spans="2:10">
      <c r="B1105" s="407">
        <f t="shared" si="17"/>
        <v>43070</v>
      </c>
      <c r="C1105" s="406" t="str">
        <f t="shared" si="18"/>
        <v xml:space="preserve">Market Return                    </v>
      </c>
      <c r="F1105" s="410">
        <f>'PRPM WP2'!B1105</f>
        <v>1.11E-2</v>
      </c>
      <c r="H1105" s="406">
        <f>'PRPM WP2'!D1105</f>
        <v>2E-3</v>
      </c>
      <c r="I1105" s="406">
        <f t="shared" si="20"/>
        <v>9.1000000000000004E-3</v>
      </c>
      <c r="J1105" s="407">
        <f t="shared" si="19"/>
        <v>43070</v>
      </c>
    </row>
    <row r="1106" spans="2:10">
      <c r="B1106" s="407">
        <f t="shared" si="17"/>
        <v>43101</v>
      </c>
      <c r="C1106" s="406" t="str">
        <f t="shared" si="18"/>
        <v xml:space="preserve">Market Return                    </v>
      </c>
      <c r="F1106" s="410">
        <f>'PRPM WP2'!B1106</f>
        <v>5.7299999999999997E-2</v>
      </c>
      <c r="H1106" s="406">
        <f>'PRPM WP2'!D1106</f>
        <v>2.3999999999999998E-3</v>
      </c>
      <c r="I1106" s="406">
        <f t="shared" si="20"/>
        <v>5.4899999999999997E-2</v>
      </c>
      <c r="J1106" s="407">
        <f t="shared" si="19"/>
        <v>43101</v>
      </c>
    </row>
    <row r="1107" spans="2:10">
      <c r="B1107" s="407">
        <f t="shared" si="17"/>
        <v>43132</v>
      </c>
      <c r="C1107" s="406" t="str">
        <f t="shared" si="18"/>
        <v xml:space="preserve">Market Return                    </v>
      </c>
      <c r="F1107" s="410">
        <f>'PRPM WP2'!B1107</f>
        <v>-3.6900000000000002E-2</v>
      </c>
      <c r="H1107" s="406">
        <f>'PRPM WP2'!D1107</f>
        <v>2.2000000000000001E-3</v>
      </c>
      <c r="I1107" s="406">
        <f t="shared" si="20"/>
        <v>-3.9100000000000003E-2</v>
      </c>
      <c r="J1107" s="407">
        <f t="shared" si="19"/>
        <v>43132</v>
      </c>
    </row>
    <row r="1108" spans="2:10">
      <c r="B1108" s="407">
        <f t="shared" si="17"/>
        <v>43160</v>
      </c>
      <c r="C1108" s="406" t="str">
        <f t="shared" si="18"/>
        <v xml:space="preserve">Market Return                    </v>
      </c>
      <c r="F1108" s="410">
        <f>'PRPM WP2'!B1108</f>
        <v>-2.5399999999999999E-2</v>
      </c>
      <c r="H1108" s="406">
        <f>'PRPM WP2'!D1108</f>
        <v>2.3999999999999998E-3</v>
      </c>
      <c r="I1108" s="406">
        <f t="shared" si="20"/>
        <v>-2.7799999999999998E-2</v>
      </c>
      <c r="J1108" s="407">
        <f t="shared" si="19"/>
        <v>43160</v>
      </c>
    </row>
    <row r="1109" spans="2:10">
      <c r="B1109" s="407">
        <f t="shared" si="17"/>
        <v>43191</v>
      </c>
      <c r="C1109" s="406" t="str">
        <f t="shared" si="18"/>
        <v xml:space="preserve">Market Return                    </v>
      </c>
      <c r="F1109" s="410">
        <f>'PRPM WP2'!B1109</f>
        <v>3.8E-3</v>
      </c>
      <c r="H1109" s="406">
        <f>'PRPM WP2'!D1109</f>
        <v>2.5000000000000001E-3</v>
      </c>
      <c r="I1109" s="406">
        <f t="shared" si="20"/>
        <v>1.2999999999999999E-3</v>
      </c>
      <c r="J1109" s="407">
        <f t="shared" si="19"/>
        <v>43191</v>
      </c>
    </row>
    <row r="1110" spans="2:10">
      <c r="B1110" s="407">
        <f t="shared" si="17"/>
        <v>43221</v>
      </c>
      <c r="C1110" s="406" t="str">
        <f t="shared" si="18"/>
        <v xml:space="preserve">Market Return                    </v>
      </c>
      <c r="F1110" s="410">
        <f>'PRPM WP2'!B1110</f>
        <v>2.41E-2</v>
      </c>
      <c r="H1110" s="406">
        <f>'PRPM WP2'!D1110</f>
        <v>2.5000000000000001E-3</v>
      </c>
      <c r="I1110" s="406">
        <f t="shared" si="20"/>
        <v>2.1600000000000001E-2</v>
      </c>
      <c r="J1110" s="407">
        <f t="shared" si="19"/>
        <v>43221</v>
      </c>
    </row>
    <row r="1111" spans="2:10">
      <c r="B1111" s="407">
        <f t="shared" si="17"/>
        <v>43252</v>
      </c>
      <c r="C1111" s="406" t="str">
        <f t="shared" si="18"/>
        <v xml:space="preserve">Market Return                    </v>
      </c>
      <c r="F1111" s="410">
        <f>'PRPM WP2'!B1111</f>
        <v>6.1999999999999998E-3</v>
      </c>
      <c r="H1111" s="406">
        <f>'PRPM WP2'!D1111</f>
        <v>2.3E-3</v>
      </c>
      <c r="I1111" s="406">
        <f t="shared" si="20"/>
        <v>3.8999999999999998E-3</v>
      </c>
      <c r="J1111" s="407">
        <f t="shared" si="19"/>
        <v>43252</v>
      </c>
    </row>
    <row r="1112" spans="2:10">
      <c r="B1112" s="407">
        <f t="shared" si="17"/>
        <v>43282</v>
      </c>
      <c r="C1112" s="406" t="str">
        <f t="shared" si="18"/>
        <v xml:space="preserve">Market Return                    </v>
      </c>
      <c r="F1112" s="410">
        <f>'PRPM WP2'!B1112</f>
        <v>3.7199999999999997E-2</v>
      </c>
      <c r="H1112" s="406">
        <f>'PRPM WP2'!D1112</f>
        <v>2.5000000000000001E-3</v>
      </c>
      <c r="I1112" s="406">
        <f t="shared" si="20"/>
        <v>3.4699999999999995E-2</v>
      </c>
      <c r="J1112" s="407">
        <f t="shared" si="19"/>
        <v>43282</v>
      </c>
    </row>
    <row r="1113" spans="2:10">
      <c r="B1113" s="407">
        <f t="shared" si="17"/>
        <v>43313</v>
      </c>
      <c r="C1113" s="406" t="str">
        <f t="shared" si="18"/>
        <v xml:space="preserve">Market Return                    </v>
      </c>
      <c r="F1113" s="410">
        <f>'PRPM WP2'!B1113</f>
        <v>3.2599999999999997E-2</v>
      </c>
      <c r="H1113" s="406">
        <f>'PRPM WP2'!D1113</f>
        <v>2.5000000000000001E-3</v>
      </c>
      <c r="I1113" s="406">
        <f t="shared" si="20"/>
        <v>3.0099999999999998E-2</v>
      </c>
      <c r="J1113" s="407">
        <f t="shared" si="19"/>
        <v>43313</v>
      </c>
    </row>
    <row r="1114" spans="2:10">
      <c r="B1114" s="407">
        <f t="shared" si="17"/>
        <v>43344</v>
      </c>
      <c r="C1114" s="406" t="str">
        <f t="shared" si="18"/>
        <v xml:space="preserve">Market Return                    </v>
      </c>
      <c r="F1114" s="410">
        <f>'PRPM WP2'!B1114</f>
        <v>5.7000000000000002E-3</v>
      </c>
      <c r="H1114" s="406">
        <f>'PRPM WP2'!D1114</f>
        <v>2.2000000000000001E-3</v>
      </c>
      <c r="I1114" s="406">
        <f t="shared" si="20"/>
        <v>3.5000000000000001E-3</v>
      </c>
      <c r="J1114" s="407">
        <f t="shared" si="19"/>
        <v>43344</v>
      </c>
    </row>
    <row r="1115" spans="2:10">
      <c r="B1115" s="407">
        <f t="shared" si="17"/>
        <v>43374</v>
      </c>
      <c r="C1115" s="406" t="str">
        <f t="shared" si="18"/>
        <v xml:space="preserve">Market Return                    </v>
      </c>
      <c r="F1115" s="410">
        <f>'PRPM WP2'!B1115</f>
        <v>-6.8400000000000002E-2</v>
      </c>
      <c r="H1115" s="406">
        <f>'PRPM WP2'!D1115</f>
        <v>3.0000000000000001E-3</v>
      </c>
      <c r="I1115" s="406">
        <f t="shared" si="20"/>
        <v>-7.1400000000000005E-2</v>
      </c>
      <c r="J1115" s="407">
        <f t="shared" si="19"/>
        <v>43374</v>
      </c>
    </row>
    <row r="1116" spans="2:10">
      <c r="B1116" s="407">
        <f t="shared" si="17"/>
        <v>43405</v>
      </c>
      <c r="C1116" s="406" t="str">
        <f t="shared" si="18"/>
        <v xml:space="preserve">Market Return                    </v>
      </c>
      <c r="F1116" s="410">
        <f>'PRPM WP2'!B1116</f>
        <v>2.0400000000000001E-2</v>
      </c>
      <c r="H1116" s="406">
        <f>'PRPM WP2'!D1116</f>
        <v>2.8E-3</v>
      </c>
      <c r="I1116" s="406">
        <f t="shared" si="20"/>
        <v>1.7600000000000001E-2</v>
      </c>
      <c r="J1116" s="407">
        <f t="shared" si="19"/>
        <v>43405</v>
      </c>
    </row>
    <row r="1117" spans="2:10">
      <c r="B1117" s="407">
        <f t="shared" si="17"/>
        <v>43435</v>
      </c>
      <c r="C1117" s="406" t="str">
        <f t="shared" si="18"/>
        <v xml:space="preserve">Market Return                    </v>
      </c>
      <c r="F1117" s="410">
        <f>'PRPM WP2'!B1117</f>
        <v>-9.0300000000000005E-2</v>
      </c>
      <c r="H1117" s="406">
        <f>'PRPM WP2'!D1117</f>
        <v>2.7000000000000001E-3</v>
      </c>
      <c r="I1117" s="406">
        <f t="shared" si="20"/>
        <v>-9.2999999999999999E-2</v>
      </c>
      <c r="J1117" s="407">
        <f t="shared" si="19"/>
        <v>43435</v>
      </c>
    </row>
    <row r="1118" spans="2:10">
      <c r="B1118" s="407">
        <f t="shared" si="17"/>
        <v>43466</v>
      </c>
      <c r="C1118" s="406" t="str">
        <f t="shared" si="18"/>
        <v xml:space="preserve">Market Return                    </v>
      </c>
      <c r="F1118" s="410">
        <f>'PRPM WP2'!B1118</f>
        <v>8.0100000000000005E-2</v>
      </c>
      <c r="H1118" s="406">
        <f>'PRPM WP2'!D1118</f>
        <v>2.5000000000000001E-3</v>
      </c>
      <c r="I1118" s="406">
        <f t="shared" si="20"/>
        <v>7.7600000000000002E-2</v>
      </c>
      <c r="J1118" s="407">
        <f t="shared" si="19"/>
        <v>43466</v>
      </c>
    </row>
    <row r="1119" spans="2:10">
      <c r="B1119" s="407">
        <f t="shared" si="17"/>
        <v>43497</v>
      </c>
      <c r="C1119" s="406" t="str">
        <f t="shared" si="18"/>
        <v xml:space="preserve">Market Return                    </v>
      </c>
      <c r="F1119" s="410">
        <f>'PRPM WP2'!B1119</f>
        <v>3.2099999999999997E-2</v>
      </c>
      <c r="H1119" s="406">
        <f>'PRPM WP2'!D1119</f>
        <v>2.2000000000000001E-3</v>
      </c>
      <c r="I1119" s="406">
        <f t="shared" si="20"/>
        <v>2.9899999999999996E-2</v>
      </c>
      <c r="J1119" s="407">
        <f t="shared" si="19"/>
        <v>43497</v>
      </c>
    </row>
    <row r="1120" spans="2:10">
      <c r="B1120" s="407">
        <f t="shared" si="17"/>
        <v>43525</v>
      </c>
      <c r="C1120" s="406" t="str">
        <f t="shared" si="18"/>
        <v xml:space="preserve">Market Return                    </v>
      </c>
      <c r="F1120" s="410">
        <f>'PRPM WP2'!B1120</f>
        <v>1.9400000000000001E-2</v>
      </c>
      <c r="H1120" s="406">
        <f>'PRPM WP2'!D1120</f>
        <v>2.3E-3</v>
      </c>
      <c r="I1120" s="406">
        <f t="shared" si="20"/>
        <v>1.7100000000000001E-2</v>
      </c>
      <c r="J1120" s="407">
        <f t="shared" si="19"/>
        <v>43525</v>
      </c>
    </row>
    <row r="1121" spans="2:10">
      <c r="B1121" s="407">
        <f t="shared" si="17"/>
        <v>43556</v>
      </c>
      <c r="C1121" s="406" t="str">
        <f t="shared" si="18"/>
        <v xml:space="preserve">Market Return                    </v>
      </c>
      <c r="F1121" s="410">
        <f>'PRPM WP2'!B1121</f>
        <v>4.0500000000000001E-2</v>
      </c>
      <c r="H1121" s="406">
        <f>'PRPM WP2'!D1121</f>
        <v>2.3E-3</v>
      </c>
      <c r="I1121" s="406">
        <f t="shared" si="20"/>
        <v>3.8199999999999998E-2</v>
      </c>
      <c r="J1121" s="407">
        <f t="shared" si="19"/>
        <v>43556</v>
      </c>
    </row>
    <row r="1122" spans="2:10">
      <c r="B1122" s="407">
        <f t="shared" si="17"/>
        <v>43586</v>
      </c>
      <c r="C1122" s="406" t="str">
        <f t="shared" si="18"/>
        <v xml:space="preserve">Market Return                    </v>
      </c>
      <c r="F1122" s="410">
        <f>'PRPM WP2'!B1122</f>
        <v>-6.3500000000000001E-2</v>
      </c>
      <c r="H1122" s="406">
        <f>'PRPM WP2'!D1122</f>
        <v>2.3E-3</v>
      </c>
      <c r="I1122" s="406">
        <f t="shared" si="20"/>
        <v>-6.5799999999999997E-2</v>
      </c>
      <c r="J1122" s="407">
        <f t="shared" si="19"/>
        <v>43586</v>
      </c>
    </row>
    <row r="1123" spans="2:10">
      <c r="B1123" s="407">
        <f t="shared" si="17"/>
        <v>43617</v>
      </c>
      <c r="C1123" s="406" t="str">
        <f t="shared" si="18"/>
        <v xml:space="preserve">Market Return                    </v>
      </c>
      <c r="F1123" s="410">
        <f>'PRPM WP2'!B1123</f>
        <v>7.0499999999999993E-2</v>
      </c>
      <c r="H1123" s="406">
        <f>'PRPM WP2'!D1123</f>
        <v>1.8E-3</v>
      </c>
      <c r="I1123" s="406">
        <f t="shared" si="20"/>
        <v>6.8699999999999997E-2</v>
      </c>
      <c r="J1123" s="407">
        <f t="shared" si="19"/>
        <v>43617</v>
      </c>
    </row>
    <row r="1124" spans="2:10">
      <c r="B1124" s="407">
        <f t="shared" si="17"/>
        <v>43647</v>
      </c>
      <c r="C1124" s="406" t="str">
        <f t="shared" si="18"/>
        <v xml:space="preserve">Market Return                    </v>
      </c>
      <c r="F1124" s="410">
        <f>'PRPM WP2'!B1124</f>
        <v>1.44E-2</v>
      </c>
      <c r="H1124" s="406">
        <f>'PRPM WP2'!D1124</f>
        <v>2.0999999999999999E-3</v>
      </c>
      <c r="I1124" s="406">
        <f t="shared" si="20"/>
        <v>1.23E-2</v>
      </c>
      <c r="J1124" s="407">
        <f t="shared" si="19"/>
        <v>43647</v>
      </c>
    </row>
    <row r="1125" spans="2:10">
      <c r="B1125" s="407">
        <f t="shared" si="17"/>
        <v>43678</v>
      </c>
      <c r="C1125" s="406" t="str">
        <f t="shared" si="18"/>
        <v xml:space="preserve">Market Return                    </v>
      </c>
      <c r="F1125" s="410">
        <f>'PRPM WP2'!B1125</f>
        <v>-1.5800000000000002E-2</v>
      </c>
      <c r="H1125" s="406">
        <f>'PRPM WP2'!D1125</f>
        <v>1.9E-3</v>
      </c>
      <c r="I1125" s="406">
        <f t="shared" si="20"/>
        <v>-1.77E-2</v>
      </c>
      <c r="J1125" s="407">
        <f t="shared" si="19"/>
        <v>43678</v>
      </c>
    </row>
    <row r="1126" spans="2:10">
      <c r="B1126" s="407">
        <f t="shared" si="17"/>
        <v>43709</v>
      </c>
      <c r="C1126" s="406" t="str">
        <f t="shared" si="18"/>
        <v xml:space="preserve">Market Return                    </v>
      </c>
      <c r="F1126" s="410">
        <f>'PRPM WP2'!B1126</f>
        <v>1.8700000000000001E-2</v>
      </c>
      <c r="H1126" s="406">
        <f>'PRPM WP2'!D1126</f>
        <v>1.5E-3</v>
      </c>
      <c r="I1126" s="406">
        <f t="shared" si="20"/>
        <v>1.72E-2</v>
      </c>
      <c r="J1126" s="407">
        <f t="shared" si="19"/>
        <v>43709</v>
      </c>
    </row>
    <row r="1127" spans="2:10">
      <c r="B1127" s="407">
        <f t="shared" si="17"/>
        <v>43739</v>
      </c>
      <c r="C1127" s="406" t="str">
        <f t="shared" si="18"/>
        <v xml:space="preserve">Market Return                    </v>
      </c>
      <c r="F1127" s="410">
        <f>'PRPM WP2'!B1127</f>
        <v>2.1700000000000001E-2</v>
      </c>
      <c r="H1127" s="406">
        <f>'PRPM WP2'!D1127</f>
        <v>1.6000000000000001E-3</v>
      </c>
      <c r="I1127" s="406">
        <f t="shared" si="20"/>
        <v>2.01E-2</v>
      </c>
      <c r="J1127" s="407">
        <f t="shared" si="19"/>
        <v>43739</v>
      </c>
    </row>
    <row r="1128" spans="2:10">
      <c r="B1128" s="407">
        <f t="shared" si="17"/>
        <v>43770</v>
      </c>
      <c r="C1128" s="406" t="str">
        <f t="shared" si="18"/>
        <v xml:space="preserve">Market Return                    </v>
      </c>
      <c r="F1128" s="410">
        <f>'PRPM WP2'!B1128</f>
        <v>3.6299999999999999E-2</v>
      </c>
      <c r="H1128" s="406">
        <f>'PRPM WP2'!D1128</f>
        <v>1.6000000000000001E-3</v>
      </c>
      <c r="I1128" s="406">
        <f t="shared" si="20"/>
        <v>3.4700000000000002E-2</v>
      </c>
      <c r="J1128" s="407">
        <f t="shared" si="19"/>
        <v>43770</v>
      </c>
    </row>
    <row r="1129" spans="2:10">
      <c r="B1129" s="407">
        <f t="shared" si="17"/>
        <v>43800</v>
      </c>
      <c r="C1129" s="406" t="str">
        <f t="shared" si="18"/>
        <v xml:space="preserve">Market Return                    </v>
      </c>
      <c r="F1129" s="410">
        <f>'PRPM WP2'!B1129</f>
        <v>3.0200000000000001E-2</v>
      </c>
      <c r="H1129" s="406">
        <f>'PRPM WP2'!D1129</f>
        <v>1.8E-3</v>
      </c>
      <c r="I1129" s="406">
        <f t="shared" si="20"/>
        <v>2.8400000000000002E-2</v>
      </c>
      <c r="J1129" s="407">
        <f t="shared" si="19"/>
        <v>43800</v>
      </c>
    </row>
    <row r="1130" spans="2:10">
      <c r="B1130" s="407">
        <f t="shared" si="17"/>
        <v>43831</v>
      </c>
      <c r="C1130" s="406" t="str">
        <f t="shared" si="18"/>
        <v xml:space="preserve">Market Return                    </v>
      </c>
      <c r="F1130" s="410">
        <f>'PRPM WP2'!B1130</f>
        <v>-4.0000000000000002E-4</v>
      </c>
      <c r="H1130" s="406">
        <f>'PRPM WP2'!D1130</f>
        <v>2E-3</v>
      </c>
      <c r="I1130" s="406">
        <f t="shared" si="20"/>
        <v>-2.4000000000000002E-3</v>
      </c>
      <c r="J1130" s="407">
        <f t="shared" si="19"/>
        <v>43831</v>
      </c>
    </row>
    <row r="1131" spans="2:10">
      <c r="B1131" s="407">
        <f t="shared" si="17"/>
        <v>43862</v>
      </c>
      <c r="C1131" s="406" t="str">
        <f t="shared" si="18"/>
        <v xml:space="preserve">Market Return                    </v>
      </c>
      <c r="F1131" s="410">
        <f>'PRPM WP2'!B1131</f>
        <v>-8.2299999999999998E-2</v>
      </c>
      <c r="H1131" s="406">
        <f>'PRPM WP2'!D1131</f>
        <v>1.5E-3</v>
      </c>
      <c r="I1131" s="406">
        <f t="shared" si="20"/>
        <v>-8.3799999999999999E-2</v>
      </c>
      <c r="J1131" s="407">
        <f t="shared" si="19"/>
        <v>43862</v>
      </c>
    </row>
    <row r="1132" spans="2:10">
      <c r="B1132" s="407">
        <f t="shared" si="17"/>
        <v>43891</v>
      </c>
      <c r="C1132" s="406" t="str">
        <f t="shared" si="18"/>
        <v xml:space="preserve">Market Return                    </v>
      </c>
      <c r="F1132" s="410">
        <f>'PRPM WP2'!B1132</f>
        <v>-0.1235</v>
      </c>
      <c r="H1132" s="406">
        <f>'PRPM WP2'!D1132</f>
        <v>1.23E-3</v>
      </c>
      <c r="I1132" s="406">
        <f t="shared" si="20"/>
        <v>-0.12472999999999999</v>
      </c>
      <c r="J1132" s="407">
        <f t="shared" si="19"/>
        <v>43891</v>
      </c>
    </row>
    <row r="1133" spans="2:10">
      <c r="B1133" s="407">
        <f t="shared" si="17"/>
        <v>43922</v>
      </c>
      <c r="C1133" s="406" t="str">
        <f t="shared" si="18"/>
        <v xml:space="preserve">Market Return                    </v>
      </c>
      <c r="F1133" s="410">
        <f>'PRPM WP2'!B1133</f>
        <v>0.12820000000000001</v>
      </c>
      <c r="H1133" s="406">
        <f>'PRPM WP2'!D1133</f>
        <v>8.9999999999999998E-4</v>
      </c>
      <c r="I1133" s="406">
        <f t="shared" si="20"/>
        <v>0.1273</v>
      </c>
      <c r="J1133" s="407">
        <f t="shared" si="19"/>
        <v>43922</v>
      </c>
    </row>
    <row r="1134" spans="2:10">
      <c r="B1134" s="407">
        <f t="shared" si="17"/>
        <v>43952</v>
      </c>
      <c r="C1134" s="406" t="str">
        <f t="shared" si="18"/>
        <v xml:space="preserve">Market Return                    </v>
      </c>
      <c r="F1134" s="410">
        <f>'PRPM WP2'!B1134</f>
        <v>4.7600000000000003E-2</v>
      </c>
      <c r="H1134" s="406">
        <f>'PRPM WP2'!D1134</f>
        <v>8.9999999999999998E-4</v>
      </c>
      <c r="I1134" s="406">
        <f t="shared" si="20"/>
        <v>4.6700000000000005E-2</v>
      </c>
      <c r="J1134" s="407">
        <f t="shared" si="19"/>
        <v>43952</v>
      </c>
    </row>
    <row r="1135" spans="2:10">
      <c r="B1135" s="407">
        <f t="shared" si="17"/>
        <v>43983</v>
      </c>
      <c r="C1135" s="406" t="str">
        <f t="shared" si="18"/>
        <v xml:space="preserve">Market Return                    </v>
      </c>
      <c r="F1135" s="410">
        <f>'PRPM WP2'!B1135</f>
        <v>1.9900000000000001E-2</v>
      </c>
      <c r="H1135" s="406">
        <f>'PRPM WP2'!D1135</f>
        <v>8.9999999999999998E-4</v>
      </c>
      <c r="I1135" s="406">
        <f t="shared" si="20"/>
        <v>1.9E-2</v>
      </c>
      <c r="J1135" s="407">
        <f t="shared" si="19"/>
        <v>43983</v>
      </c>
    </row>
    <row r="1136" spans="2:10">
      <c r="B1136" s="407">
        <f t="shared" si="17"/>
        <v>44013</v>
      </c>
      <c r="C1136" s="406" t="str">
        <f t="shared" si="18"/>
        <v xml:space="preserve">Market Return                    </v>
      </c>
      <c r="F1136" s="410">
        <f>'PRPM WP2'!B1136</f>
        <v>5.6399999999999999E-2</v>
      </c>
      <c r="H1136" s="406">
        <f>'PRPM WP2'!D1136</f>
        <v>1E-3</v>
      </c>
      <c r="I1136" s="406">
        <f t="shared" si="20"/>
        <v>5.5399999999999998E-2</v>
      </c>
      <c r="J1136" s="407">
        <f t="shared" si="19"/>
        <v>44013</v>
      </c>
    </row>
    <row r="1137" spans="2:10">
      <c r="B1137" s="407">
        <f t="shared" si="17"/>
        <v>44044</v>
      </c>
      <c r="C1137" s="406" t="str">
        <f t="shared" si="18"/>
        <v xml:space="preserve">Market Return                    </v>
      </c>
      <c r="F1137" s="410">
        <f>'PRPM WP2'!B1137</f>
        <v>7.1900000000000006E-2</v>
      </c>
      <c r="H1137" s="406">
        <f>'PRPM WP2'!D1137</f>
        <v>8.0000000000000004E-4</v>
      </c>
      <c r="I1137" s="406">
        <f t="shared" si="20"/>
        <v>7.110000000000001E-2</v>
      </c>
      <c r="J1137" s="407">
        <f t="shared" si="19"/>
        <v>44044</v>
      </c>
    </row>
    <row r="1138" spans="2:10">
      <c r="B1138" s="407">
        <f t="shared" si="17"/>
        <v>44075</v>
      </c>
      <c r="C1138" s="406" t="str">
        <f t="shared" si="18"/>
        <v xml:space="preserve">Market Return                    </v>
      </c>
      <c r="F1138" s="410">
        <f>'PRPM WP2'!B1138</f>
        <v>-3.7999999999999999E-2</v>
      </c>
      <c r="H1138" s="406">
        <f>'PRPM WP2'!D1138</f>
        <v>0</v>
      </c>
      <c r="I1138" s="406">
        <f t="shared" si="20"/>
        <v>-3.7999999999999999E-2</v>
      </c>
      <c r="J1138" s="407">
        <f t="shared" si="19"/>
        <v>44075</v>
      </c>
    </row>
    <row r="1139" spans="2:10">
      <c r="B1139" s="407">
        <f t="shared" ref="B1139:B1163" si="21">DATE(YEAR(B1138),MONTH(B1138) + 1,1)</f>
        <v>44105</v>
      </c>
      <c r="C1139" s="406" t="str">
        <f t="shared" ref="C1139:C1163" si="22">C1138</f>
        <v xml:space="preserve">Market Return                    </v>
      </c>
      <c r="F1139" s="410">
        <f>'PRPM WP2'!B1139</f>
        <v>-2.6599999999999999E-2</v>
      </c>
      <c r="H1139" s="406">
        <f>'PRPM WP2'!D1139</f>
        <v>8.9999999999999998E-4</v>
      </c>
      <c r="I1139" s="406">
        <f t="shared" si="20"/>
        <v>-2.75E-2</v>
      </c>
      <c r="J1139" s="407">
        <f t="shared" ref="J1139:J1163" si="23">B1139</f>
        <v>44105</v>
      </c>
    </row>
    <row r="1140" spans="2:10">
      <c r="B1140" s="407">
        <f t="shared" si="21"/>
        <v>44136</v>
      </c>
      <c r="C1140" s="406" t="str">
        <f t="shared" si="22"/>
        <v xml:space="preserve">Market Return                    </v>
      </c>
      <c r="F1140" s="410">
        <f>'PRPM WP2'!B1140</f>
        <v>0.1095</v>
      </c>
      <c r="H1140" s="406">
        <f>'PRPM WP2'!D1140</f>
        <v>1.1000000000000001E-3</v>
      </c>
      <c r="I1140" s="406">
        <f t="shared" si="20"/>
        <v>0.1084</v>
      </c>
      <c r="J1140" s="407">
        <f t="shared" si="23"/>
        <v>44136</v>
      </c>
    </row>
    <row r="1141" spans="2:10">
      <c r="B1141" s="407">
        <f t="shared" si="21"/>
        <v>44166</v>
      </c>
      <c r="C1141" s="406" t="str">
        <f t="shared" si="22"/>
        <v xml:space="preserve">Market Return                    </v>
      </c>
      <c r="F1141" s="410">
        <f>'PRPM WP2'!B1141</f>
        <v>3.8399999999999997E-2</v>
      </c>
      <c r="H1141" s="406">
        <f>'PRPM WP2'!D1141</f>
        <v>1.1000000000000001E-3</v>
      </c>
      <c r="I1141" s="406">
        <f t="shared" si="20"/>
        <v>3.73E-2</v>
      </c>
      <c r="J1141" s="407">
        <f t="shared" si="23"/>
        <v>44166</v>
      </c>
    </row>
    <row r="1142" spans="2:10">
      <c r="B1142" s="407">
        <f t="shared" si="21"/>
        <v>44197</v>
      </c>
      <c r="C1142" s="406" t="str">
        <f t="shared" si="22"/>
        <v xml:space="preserve">Market Return                    </v>
      </c>
      <c r="F1142" s="410">
        <f>'PRPM WP2'!B1142</f>
        <v>-1.01E-2</v>
      </c>
      <c r="H1142" s="406">
        <f>'PRPM WP2'!D1142</f>
        <v>1.1000000000000001E-3</v>
      </c>
      <c r="I1142" s="406">
        <f t="shared" si="20"/>
        <v>-1.12E-2</v>
      </c>
      <c r="J1142" s="407">
        <f t="shared" si="23"/>
        <v>44197</v>
      </c>
    </row>
    <row r="1143" spans="2:10">
      <c r="B1143" s="407">
        <f t="shared" si="21"/>
        <v>44228</v>
      </c>
      <c r="C1143" s="406" t="str">
        <f t="shared" si="22"/>
        <v xml:space="preserve">Market Return                    </v>
      </c>
      <c r="F1143" s="410">
        <f>'PRPM WP2'!B1143</f>
        <v>2.76E-2</v>
      </c>
      <c r="H1143" s="406">
        <f>'PRPM WP2'!D1143</f>
        <v>1.1999999999999999E-3</v>
      </c>
      <c r="I1143" s="406">
        <f t="shared" si="20"/>
        <v>2.64E-2</v>
      </c>
      <c r="J1143" s="407">
        <f t="shared" si="23"/>
        <v>44228</v>
      </c>
    </row>
    <row r="1144" spans="2:10">
      <c r="B1144" s="407">
        <f t="shared" si="21"/>
        <v>44256</v>
      </c>
      <c r="C1144" s="406" t="str">
        <f t="shared" si="22"/>
        <v xml:space="preserve">Market Return                    </v>
      </c>
      <c r="F1144" s="410">
        <f>'PRPM WP2'!B1144</f>
        <v>4.3799999999999999E-2</v>
      </c>
      <c r="H1144" s="406">
        <f>'PRPM WP2'!D1144</f>
        <v>1.8E-3</v>
      </c>
      <c r="I1144" s="406">
        <f t="shared" si="20"/>
        <v>4.1999999999999996E-2</v>
      </c>
      <c r="J1144" s="407">
        <f t="shared" si="23"/>
        <v>44256</v>
      </c>
    </row>
    <row r="1145" spans="2:10">
      <c r="B1145" s="407">
        <f t="shared" si="21"/>
        <v>44287</v>
      </c>
      <c r="C1145" s="406" t="str">
        <f t="shared" si="22"/>
        <v xml:space="preserve">Market Return                    </v>
      </c>
      <c r="F1145" s="410">
        <f>'PRPM WP2'!B1145</f>
        <v>5.3400000000000003E-2</v>
      </c>
      <c r="H1145" s="406">
        <f>'PRPM WP2'!D1145</f>
        <v>1.9E-3</v>
      </c>
      <c r="I1145" s="406">
        <f t="shared" si="20"/>
        <v>5.1500000000000004E-2</v>
      </c>
      <c r="J1145" s="407">
        <f t="shared" si="23"/>
        <v>44287</v>
      </c>
    </row>
    <row r="1146" spans="2:10">
      <c r="B1146" s="407">
        <f t="shared" si="21"/>
        <v>44317</v>
      </c>
      <c r="C1146" s="406" t="str">
        <f t="shared" si="22"/>
        <v xml:space="preserve">Market Return                    </v>
      </c>
      <c r="F1146" s="410">
        <f>'PRPM WP2'!B1146</f>
        <v>7.0000000000000001E-3</v>
      </c>
      <c r="H1146" s="406">
        <f>'PRPM WP2'!D1146</f>
        <v>1.8E-3</v>
      </c>
      <c r="I1146" s="406">
        <f t="shared" si="20"/>
        <v>5.1999999999999998E-3</v>
      </c>
      <c r="J1146" s="407">
        <f t="shared" si="23"/>
        <v>44317</v>
      </c>
    </row>
    <row r="1147" spans="2:10">
      <c r="B1147" s="407">
        <f t="shared" si="21"/>
        <v>44348</v>
      </c>
      <c r="C1147" s="406" t="str">
        <f t="shared" si="22"/>
        <v xml:space="preserve">Market Return                    </v>
      </c>
      <c r="F1147" s="410">
        <f>'PRPM WP2'!B1147</f>
        <v>2.3300000000000001E-2</v>
      </c>
      <c r="H1147" s="406">
        <f>'PRPM WP2'!D1147</f>
        <v>1.6999999999999999E-3</v>
      </c>
      <c r="I1147" s="406">
        <f t="shared" si="20"/>
        <v>2.1600000000000001E-2</v>
      </c>
      <c r="J1147" s="407">
        <f t="shared" si="23"/>
        <v>44348</v>
      </c>
    </row>
    <row r="1148" spans="2:10">
      <c r="B1148" s="407">
        <f t="shared" si="21"/>
        <v>44378</v>
      </c>
      <c r="C1148" s="406" t="str">
        <f t="shared" si="22"/>
        <v xml:space="preserve">Market Return                    </v>
      </c>
      <c r="F1148" s="410">
        <f>'PRPM WP2'!B1148</f>
        <v>2.3800000000000002E-2</v>
      </c>
      <c r="H1148" s="406">
        <f>'PRPM WP2'!D1148</f>
        <v>1.6000000000000001E-3</v>
      </c>
      <c r="I1148" s="406">
        <f t="shared" si="20"/>
        <v>2.2200000000000001E-2</v>
      </c>
      <c r="J1148" s="407">
        <f t="shared" si="23"/>
        <v>44378</v>
      </c>
    </row>
    <row r="1149" spans="2:10">
      <c r="B1149" s="407">
        <f t="shared" si="21"/>
        <v>44409</v>
      </c>
      <c r="C1149" s="406" t="str">
        <f t="shared" si="22"/>
        <v xml:space="preserve">Market Return                    </v>
      </c>
      <c r="F1149" s="410">
        <f>'PRPM WP2'!B1149</f>
        <v>3.04E-2</v>
      </c>
      <c r="H1149" s="406">
        <f>'PRPM WP2'!D1149</f>
        <v>1.5E-3</v>
      </c>
      <c r="I1149" s="406">
        <f t="shared" si="20"/>
        <v>2.8899999999999999E-2</v>
      </c>
      <c r="J1149" s="407">
        <f t="shared" si="23"/>
        <v>44409</v>
      </c>
    </row>
    <row r="1150" spans="2:10">
      <c r="B1150" s="407">
        <f t="shared" si="21"/>
        <v>44440</v>
      </c>
      <c r="C1150" s="406" t="str">
        <f t="shared" si="22"/>
        <v xml:space="preserve">Market Return                    </v>
      </c>
      <c r="F1150" s="410">
        <f>'PRPM WP2'!B1150</f>
        <v>-4.65E-2</v>
      </c>
      <c r="H1150" s="406">
        <f>'PRPM WP2'!D1150</f>
        <v>1.4E-3</v>
      </c>
      <c r="I1150" s="406">
        <f t="shared" si="20"/>
        <v>-4.7899999999999998E-2</v>
      </c>
      <c r="J1150" s="407">
        <f t="shared" si="23"/>
        <v>44440</v>
      </c>
    </row>
    <row r="1151" spans="2:10">
      <c r="B1151" s="407">
        <f t="shared" si="21"/>
        <v>44470</v>
      </c>
      <c r="C1151" s="406" t="str">
        <f t="shared" si="22"/>
        <v xml:space="preserve">Market Return                    </v>
      </c>
      <c r="F1151" s="410">
        <f>'PRPM WP2'!B1151</f>
        <v>7.0099999999999996E-2</v>
      </c>
      <c r="H1151" s="406">
        <f>'PRPM WP2'!D1151</f>
        <v>1.5E-3</v>
      </c>
      <c r="I1151" s="406">
        <f t="shared" si="20"/>
        <v>6.8599999999999994E-2</v>
      </c>
      <c r="J1151" s="407">
        <f t="shared" si="23"/>
        <v>44470</v>
      </c>
    </row>
    <row r="1152" spans="2:10">
      <c r="B1152" s="407">
        <f t="shared" si="21"/>
        <v>44501</v>
      </c>
      <c r="C1152" s="406" t="str">
        <f t="shared" si="22"/>
        <v xml:space="preserve">Market Return                    </v>
      </c>
      <c r="F1152" s="410">
        <f>'PRPM WP2'!B1152</f>
        <v>-6.8999999999999999E-3</v>
      </c>
      <c r="H1152" s="406">
        <f>'PRPM WP2'!D1152</f>
        <v>1.6999999999999999E-3</v>
      </c>
      <c r="I1152" s="406">
        <f t="shared" si="20"/>
        <v>-8.6E-3</v>
      </c>
      <c r="J1152" s="407">
        <f t="shared" si="23"/>
        <v>44501</v>
      </c>
    </row>
    <row r="1153" spans="2:10">
      <c r="B1153" s="407">
        <f t="shared" si="21"/>
        <v>44531</v>
      </c>
      <c r="C1153" s="406" t="str">
        <f t="shared" si="22"/>
        <v xml:space="preserve">Market Return                    </v>
      </c>
      <c r="F1153" s="410">
        <f>'PRPM WP2'!B1153</f>
        <v>4.48E-2</v>
      </c>
      <c r="H1153" s="406">
        <f>'PRPM WP2'!D1153</f>
        <v>1.5E-3</v>
      </c>
      <c r="I1153" s="406">
        <f t="shared" si="20"/>
        <v>4.3299999999999998E-2</v>
      </c>
      <c r="J1153" s="407">
        <f t="shared" si="23"/>
        <v>44531</v>
      </c>
    </row>
    <row r="1154" spans="2:10">
      <c r="B1154" s="407">
        <f t="shared" si="21"/>
        <v>44562</v>
      </c>
      <c r="C1154" s="406" t="str">
        <f t="shared" si="22"/>
        <v xml:space="preserve">Market Return                    </v>
      </c>
      <c r="F1154" s="410">
        <f>'PRPM WP2'!B1154</f>
        <v>-5.174682327495575E-2</v>
      </c>
      <c r="H1154" s="406">
        <f>'PRPM WP2'!D1154</f>
        <v>1.7500000000000003E-3</v>
      </c>
      <c r="I1154" s="406">
        <f t="shared" si="20"/>
        <v>-5.3496823274955752E-2</v>
      </c>
      <c r="J1154" s="407">
        <f t="shared" si="23"/>
        <v>44562</v>
      </c>
    </row>
    <row r="1155" spans="2:10">
      <c r="B1155" s="407">
        <f t="shared" si="21"/>
        <v>44593</v>
      </c>
      <c r="C1155" s="406" t="str">
        <f t="shared" si="22"/>
        <v xml:space="preserve">Market Return                    </v>
      </c>
      <c r="F1155" s="410">
        <f>'PRPM WP2'!B1155</f>
        <v>-2.7673940223359828E-2</v>
      </c>
      <c r="H1155" s="406">
        <f>'PRPM WP2'!D1155</f>
        <v>1.8749999999999999E-3</v>
      </c>
      <c r="I1155" s="406">
        <f t="shared" si="20"/>
        <v>-2.9548940223359826E-2</v>
      </c>
      <c r="J1155" s="407">
        <f t="shared" si="23"/>
        <v>44593</v>
      </c>
    </row>
    <row r="1156" spans="2:10">
      <c r="B1156" s="407">
        <f t="shared" si="21"/>
        <v>44621</v>
      </c>
      <c r="C1156" s="406" t="str">
        <f t="shared" si="22"/>
        <v xml:space="preserve">Market Return                    </v>
      </c>
      <c r="F1156" s="410">
        <f>'PRPM WP2'!B1156</f>
        <v>5.3549987644738721E-2</v>
      </c>
      <c r="H1156" s="406">
        <f>'PRPM WP2'!D1156</f>
        <v>2.0083333333333333E-3</v>
      </c>
      <c r="I1156" s="406">
        <f t="shared" ref="I1156:I1163" si="24">F1156-H1156</f>
        <v>5.1541654311405387E-2</v>
      </c>
      <c r="J1156" s="407">
        <f t="shared" si="23"/>
        <v>44621</v>
      </c>
    </row>
    <row r="1157" spans="2:10">
      <c r="B1157" s="407">
        <f t="shared" si="21"/>
        <v>44652</v>
      </c>
      <c r="C1157" s="406" t="str">
        <f t="shared" si="22"/>
        <v xml:space="preserve">Market Return                    </v>
      </c>
      <c r="F1157" s="410">
        <f>'PRPM WP2'!B1157</f>
        <v>-5.290392192672539E-2</v>
      </c>
      <c r="H1157" s="406">
        <f>'PRPM WP2'!D1157</f>
        <v>2.3416666666666668E-3</v>
      </c>
      <c r="I1157" s="406">
        <f t="shared" si="24"/>
        <v>-5.5245588593392056E-2</v>
      </c>
      <c r="J1157" s="407">
        <f t="shared" si="23"/>
        <v>44652</v>
      </c>
    </row>
    <row r="1158" spans="2:10">
      <c r="B1158" s="407">
        <f t="shared" si="21"/>
        <v>44682</v>
      </c>
      <c r="C1158" s="406" t="str">
        <f t="shared" si="22"/>
        <v xml:space="preserve">Market Return                    </v>
      </c>
      <c r="F1158" s="410">
        <f>'PRPM WP2'!B1158</f>
        <v>8.0697739934342868E-3</v>
      </c>
      <c r="H1158" s="406">
        <f>'PRPM WP2'!D1158</f>
        <v>2.558333333333333E-3</v>
      </c>
      <c r="I1158" s="406">
        <f t="shared" si="24"/>
        <v>5.5114406601009542E-3</v>
      </c>
      <c r="J1158" s="407">
        <f t="shared" si="23"/>
        <v>44682</v>
      </c>
    </row>
    <row r="1159" spans="2:10">
      <c r="B1159" s="407">
        <f t="shared" si="21"/>
        <v>44713</v>
      </c>
      <c r="C1159" s="406" t="str">
        <f t="shared" si="22"/>
        <v xml:space="preserve">Market Return                    </v>
      </c>
      <c r="F1159" s="410">
        <f>'PRPM WP2'!B1159</f>
        <v>-7.4590822486972894E-2</v>
      </c>
      <c r="H1159" s="406">
        <f>'PRPM WP2'!D1159</f>
        <v>2.708333333333333E-3</v>
      </c>
      <c r="I1159" s="406">
        <f t="shared" si="24"/>
        <v>-7.729915582030622E-2</v>
      </c>
      <c r="J1159" s="407">
        <f t="shared" si="23"/>
        <v>44713</v>
      </c>
    </row>
    <row r="1160" spans="2:10">
      <c r="B1160" s="407">
        <f t="shared" si="21"/>
        <v>44743</v>
      </c>
      <c r="C1160" s="406" t="str">
        <f t="shared" si="22"/>
        <v xml:space="preserve">Market Return                    </v>
      </c>
      <c r="F1160" s="410">
        <f>'PRPM WP2'!B1160</f>
        <v>9.2204472923388181E-2</v>
      </c>
      <c r="H1160" s="406">
        <f>'PRPM WP2'!D1160</f>
        <v>2.5833333333333337E-3</v>
      </c>
      <c r="I1160" s="406">
        <f t="shared" si="24"/>
        <v>8.9621139590054841E-2</v>
      </c>
      <c r="J1160" s="407">
        <f t="shared" si="23"/>
        <v>44743</v>
      </c>
    </row>
    <row r="1161" spans="2:10">
      <c r="B1161" s="407">
        <f t="shared" si="21"/>
        <v>44774</v>
      </c>
      <c r="C1161" s="406" t="str">
        <f t="shared" si="22"/>
        <v xml:space="preserve">Market Return                    </v>
      </c>
      <c r="F1161" s="410">
        <f>'PRPM WP2'!B1161</f>
        <v>-4.0781356308831278E-2</v>
      </c>
      <c r="H1161" s="406">
        <f>'PRPM WP2'!D1161</f>
        <v>2.6083333333333332E-3</v>
      </c>
      <c r="I1161" s="406">
        <f t="shared" si="24"/>
        <v>-4.3389689642164608E-2</v>
      </c>
      <c r="J1161" s="407">
        <f t="shared" si="23"/>
        <v>44774</v>
      </c>
    </row>
    <row r="1162" spans="2:10">
      <c r="B1162" s="407">
        <f t="shared" si="21"/>
        <v>44805</v>
      </c>
      <c r="C1162" s="406" t="str">
        <f t="shared" si="22"/>
        <v xml:space="preserve">Market Return                    </v>
      </c>
      <c r="F1162" s="406">
        <f>VLOOKUP($B1162,'PRPM WP2'!$A:$K,2, FALSE)</f>
        <v>-9.2099512563258087E-2</v>
      </c>
      <c r="H1162" s="406">
        <f>'PRPM WP2'!D1162</f>
        <v>2.9666666666666669E-3</v>
      </c>
      <c r="I1162" s="406">
        <f t="shared" si="24"/>
        <v>-9.506617922992476E-2</v>
      </c>
      <c r="J1162" s="407">
        <f t="shared" si="23"/>
        <v>44805</v>
      </c>
    </row>
    <row r="1163" spans="2:10">
      <c r="B1163" s="407">
        <f t="shared" si="21"/>
        <v>44835</v>
      </c>
      <c r="C1163" s="406" t="str">
        <f t="shared" si="22"/>
        <v xml:space="preserve">Market Return                    </v>
      </c>
      <c r="F1163" s="406">
        <f>VLOOKUP($B1163,'PRPM WP2'!$A:$K,2, FALSE)</f>
        <v>8.9038213159300009E-2</v>
      </c>
      <c r="H1163" s="406">
        <f>'PRPM WP2'!D1163</f>
        <v>3.3666666666666667E-3</v>
      </c>
      <c r="I1163" s="406">
        <f t="shared" si="24"/>
        <v>8.5671546492633338E-2</v>
      </c>
      <c r="J1163" s="407">
        <f t="shared" si="23"/>
        <v>44835</v>
      </c>
    </row>
    <row r="1164" spans="2:10">
      <c r="B1164" s="407">
        <f>DATE(YEAR(B1163),MONTH(B1163) + 1,1)</f>
        <v>44866</v>
      </c>
      <c r="C1164" s="406" t="str">
        <f>C1163</f>
        <v xml:space="preserve">Market Return                    </v>
      </c>
      <c r="F1164" s="406">
        <f>VLOOKUP($B1164,'PRPM WP2'!$A:$K,2, FALSE)</f>
        <v>5.5884750629661535E-2</v>
      </c>
      <c r="H1164" s="406">
        <f>'PRPM WP2'!D1164</f>
        <v>3.3333333333333331E-3</v>
      </c>
      <c r="I1164" s="406">
        <f>F1164-H1164</f>
        <v>5.2551417296328201E-2</v>
      </c>
      <c r="J1164" s="407">
        <f>B1164</f>
        <v>44866</v>
      </c>
    </row>
    <row r="1165" spans="2:10">
      <c r="B1165" s="407">
        <f>DATE(YEAR(B1164),MONTH(B1164) + 1,1)</f>
        <v>44896</v>
      </c>
      <c r="C1165" s="406" t="str">
        <f>C1164</f>
        <v xml:space="preserve">Market Return                    </v>
      </c>
      <c r="F1165" s="406">
        <f>VLOOKUP($B1165,'PRPM WP2'!$A:$K,2, FALSE)</f>
        <v>-5.5270799723438513E-2</v>
      </c>
      <c r="H1165" s="406">
        <f>'PRPM WP2'!D1165</f>
        <v>3.0499999999999998E-3</v>
      </c>
      <c r="I1165" s="406">
        <f>F1165-H1165</f>
        <v>-5.832079972343851E-2</v>
      </c>
      <c r="J1165" s="407">
        <f>B1165</f>
        <v>44896</v>
      </c>
    </row>
  </sheetData>
  <conditionalFormatting sqref="E796:E1026">
    <cfRule type="cellIs" dxfId="26" priority="2" operator="lessThan">
      <formula>0</formula>
    </cfRule>
  </conditionalFormatting>
  <conditionalFormatting sqref="F796:F1026">
    <cfRule type="cellIs" dxfId="25" priority="1" operator="lessThan">
      <formula>-1</formula>
    </cfRule>
  </conditionalFormatting>
  <pageMargins left="0.7" right="0.7" top="0.75" bottom="0.75" header="0.3" footer="0.3"/>
  <pageSetup scale="84" orientation="portrait" horizontalDpi="1200" verticalDpi="1200" r:id="rId1"/>
  <rowBreaks count="4" manualBreakCount="4">
    <brk id="56" min="1" max="8" man="1"/>
    <brk id="112" min="1" max="8" man="1"/>
    <brk id="952" min="1" max="8" man="1"/>
    <brk id="1008" min="1"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33B55-BB7B-4EC0-B9B2-94C87171FA52}">
  <sheetPr codeName="Sheet13"/>
  <dimension ref="A1:J1963"/>
  <sheetViews>
    <sheetView view="pageBreakPreview" zoomScale="120" zoomScaleNormal="100" zoomScaleSheetLayoutView="120" workbookViewId="0">
      <pane ySplit="1" topLeftCell="A1154" activePane="bottomLeft" state="frozen"/>
      <selection activeCell="D1181" sqref="D1181"/>
      <selection pane="bottomLeft" activeCell="D1181" sqref="D1181"/>
    </sheetView>
  </sheetViews>
  <sheetFormatPr defaultColWidth="10.28515625" defaultRowHeight="14.25"/>
  <cols>
    <col min="1" max="1" width="13" style="406" bestFit="1" customWidth="1"/>
    <col min="2" max="2" width="11.28515625" style="407" bestFit="1" customWidth="1"/>
    <col min="3" max="3" width="24.42578125" style="406" customWidth="1"/>
    <col min="4" max="4" width="7.7109375" style="406" bestFit="1" customWidth="1"/>
    <col min="5" max="5" width="9.140625" style="406" bestFit="1" customWidth="1"/>
    <col min="6" max="6" width="9.85546875" style="406" bestFit="1" customWidth="1"/>
    <col min="7" max="7" width="10.140625" style="406" bestFit="1" customWidth="1"/>
    <col min="8" max="8" width="13.28515625" style="406" bestFit="1" customWidth="1"/>
    <col min="9" max="9" width="10.42578125" style="406" bestFit="1" customWidth="1"/>
    <col min="10" max="10" width="10.85546875" style="407" bestFit="1" customWidth="1"/>
    <col min="11" max="16384" width="10.28515625" style="406"/>
  </cols>
  <sheetData>
    <row r="1" spans="1:10" ht="28.5">
      <c r="A1" s="413" t="s">
        <v>3048</v>
      </c>
      <c r="B1" s="404" t="s">
        <v>3042</v>
      </c>
      <c r="C1" s="403" t="s">
        <v>3047</v>
      </c>
      <c r="D1" s="403" t="s">
        <v>119</v>
      </c>
      <c r="E1" s="403" t="s">
        <v>3046</v>
      </c>
      <c r="F1" s="403" t="s">
        <v>3045</v>
      </c>
      <c r="G1" s="403" t="s">
        <v>3044</v>
      </c>
      <c r="H1" s="405" t="s">
        <v>3119</v>
      </c>
      <c r="I1" s="406" t="s">
        <v>1376</v>
      </c>
      <c r="J1" s="404" t="s">
        <v>3042</v>
      </c>
    </row>
    <row r="2" spans="1:10">
      <c r="B2" s="407">
        <v>9498</v>
      </c>
      <c r="H2" s="405"/>
      <c r="I2" s="409"/>
      <c r="J2" s="407">
        <v>9498</v>
      </c>
    </row>
    <row r="3" spans="1:10">
      <c r="B3" s="407">
        <v>9529</v>
      </c>
      <c r="H3" s="405"/>
      <c r="I3" s="409"/>
      <c r="J3" s="407">
        <v>9529</v>
      </c>
    </row>
    <row r="4" spans="1:10">
      <c r="B4" s="407">
        <v>9557</v>
      </c>
      <c r="H4" s="405"/>
      <c r="I4" s="409"/>
      <c r="J4" s="407">
        <v>9557</v>
      </c>
    </row>
    <row r="5" spans="1:10">
      <c r="B5" s="407">
        <v>9588</v>
      </c>
      <c r="H5" s="405"/>
      <c r="I5" s="409"/>
      <c r="J5" s="407">
        <v>9588</v>
      </c>
    </row>
    <row r="6" spans="1:10">
      <c r="B6" s="407">
        <v>9618</v>
      </c>
      <c r="H6" s="405"/>
      <c r="I6" s="409"/>
      <c r="J6" s="407">
        <v>9618</v>
      </c>
    </row>
    <row r="7" spans="1:10">
      <c r="B7" s="407">
        <v>9649</v>
      </c>
      <c r="H7" s="405"/>
      <c r="I7" s="409"/>
      <c r="J7" s="407">
        <v>9649</v>
      </c>
    </row>
    <row r="8" spans="1:10">
      <c r="B8" s="407">
        <v>9679</v>
      </c>
      <c r="H8" s="405"/>
      <c r="I8" s="409"/>
      <c r="J8" s="407">
        <v>9679</v>
      </c>
    </row>
    <row r="9" spans="1:10">
      <c r="B9" s="407">
        <v>9710</v>
      </c>
      <c r="H9" s="405"/>
      <c r="I9" s="409"/>
      <c r="J9" s="407">
        <v>9710</v>
      </c>
    </row>
    <row r="10" spans="1:10">
      <c r="B10" s="407">
        <v>9741</v>
      </c>
      <c r="H10" s="405"/>
      <c r="I10" s="409"/>
      <c r="J10" s="407">
        <v>9741</v>
      </c>
    </row>
    <row r="11" spans="1:10">
      <c r="B11" s="407">
        <v>9771</v>
      </c>
      <c r="H11" s="405"/>
      <c r="I11" s="409"/>
      <c r="J11" s="407">
        <v>9771</v>
      </c>
    </row>
    <row r="12" spans="1:10">
      <c r="B12" s="407">
        <v>9802</v>
      </c>
      <c r="H12" s="405"/>
      <c r="I12" s="409"/>
      <c r="J12" s="407">
        <v>9802</v>
      </c>
    </row>
    <row r="13" spans="1:10">
      <c r="B13" s="407">
        <v>9832</v>
      </c>
      <c r="H13" s="405"/>
      <c r="I13" s="409"/>
      <c r="J13" s="407">
        <v>9832</v>
      </c>
    </row>
    <row r="14" spans="1:10">
      <c r="B14" s="407">
        <v>9863</v>
      </c>
      <c r="H14" s="405"/>
      <c r="I14" s="409"/>
      <c r="J14" s="407">
        <v>9863</v>
      </c>
    </row>
    <row r="15" spans="1:10">
      <c r="B15" s="407">
        <v>9894</v>
      </c>
      <c r="H15" s="405"/>
      <c r="I15" s="409"/>
      <c r="J15" s="407">
        <v>9894</v>
      </c>
    </row>
    <row r="16" spans="1:10">
      <c r="B16" s="407">
        <v>9922</v>
      </c>
      <c r="H16" s="405"/>
      <c r="I16" s="409"/>
      <c r="J16" s="407">
        <v>9922</v>
      </c>
    </row>
    <row r="17" spans="2:10">
      <c r="B17" s="407">
        <v>9953</v>
      </c>
      <c r="H17" s="405"/>
      <c r="I17" s="409"/>
      <c r="J17" s="407">
        <v>9953</v>
      </c>
    </row>
    <row r="18" spans="2:10">
      <c r="B18" s="407">
        <v>9983</v>
      </c>
      <c r="H18" s="405"/>
      <c r="I18" s="409"/>
      <c r="J18" s="407">
        <v>9983</v>
      </c>
    </row>
    <row r="19" spans="2:10">
      <c r="B19" s="407">
        <v>10014</v>
      </c>
      <c r="H19" s="405"/>
      <c r="I19" s="409"/>
      <c r="J19" s="407">
        <v>10014</v>
      </c>
    </row>
    <row r="20" spans="2:10">
      <c r="B20" s="407">
        <v>10044</v>
      </c>
      <c r="H20" s="405"/>
      <c r="I20" s="409"/>
      <c r="J20" s="407">
        <v>10044</v>
      </c>
    </row>
    <row r="21" spans="2:10">
      <c r="B21" s="407">
        <v>10075</v>
      </c>
      <c r="H21" s="405"/>
      <c r="I21" s="409"/>
      <c r="J21" s="407">
        <v>10075</v>
      </c>
    </row>
    <row r="22" spans="2:10">
      <c r="B22" s="407">
        <v>10106</v>
      </c>
      <c r="H22" s="405"/>
      <c r="I22" s="409"/>
      <c r="J22" s="407">
        <v>10106</v>
      </c>
    </row>
    <row r="23" spans="2:10">
      <c r="B23" s="407">
        <v>10136</v>
      </c>
      <c r="H23" s="405"/>
      <c r="I23" s="409"/>
      <c r="J23" s="407">
        <v>10136</v>
      </c>
    </row>
    <row r="24" spans="2:10">
      <c r="B24" s="407">
        <v>10167</v>
      </c>
      <c r="H24" s="405"/>
      <c r="I24" s="409"/>
      <c r="J24" s="407">
        <v>10167</v>
      </c>
    </row>
    <row r="25" spans="2:10">
      <c r="B25" s="407">
        <v>10197</v>
      </c>
      <c r="H25" s="405"/>
      <c r="I25" s="409"/>
      <c r="J25" s="407">
        <v>10197</v>
      </c>
    </row>
    <row r="26" spans="2:10">
      <c r="B26" s="407">
        <v>10228</v>
      </c>
      <c r="C26" s="406" t="s">
        <v>3120</v>
      </c>
      <c r="F26" s="414">
        <f>'PRPM WP2'!C26</f>
        <v>3.7499999999999999E-2</v>
      </c>
      <c r="H26" s="414">
        <f>'PRPM WP2'!H26</f>
        <v>4.0416666666666665E-3</v>
      </c>
      <c r="I26" s="409">
        <f t="shared" ref="I26:I89" si="0">F26-H26</f>
        <v>3.3458333333333333E-2</v>
      </c>
      <c r="J26" s="407">
        <v>10228</v>
      </c>
    </row>
    <row r="27" spans="2:10">
      <c r="B27" s="407">
        <v>10259</v>
      </c>
      <c r="C27" s="406" t="s">
        <v>3120</v>
      </c>
      <c r="F27" s="414">
        <f>'PRPM WP2'!C27</f>
        <v>-8.0000000000000002E-3</v>
      </c>
      <c r="H27" s="414">
        <f>'PRPM WP2'!H27</f>
        <v>4.0416666666666665E-3</v>
      </c>
      <c r="I27" s="409">
        <f t="shared" si="0"/>
        <v>-1.2041666666666666E-2</v>
      </c>
      <c r="J27" s="407">
        <v>10259</v>
      </c>
    </row>
    <row r="28" spans="2:10">
      <c r="B28" s="407">
        <v>10288</v>
      </c>
      <c r="C28" s="406" t="s">
        <v>3120</v>
      </c>
      <c r="F28" s="414">
        <f>'PRPM WP2'!C28</f>
        <v>7.2299999999999989E-2</v>
      </c>
      <c r="H28" s="414">
        <f>'PRPM WP2'!H28</f>
        <v>4.0166666666666666E-3</v>
      </c>
      <c r="I28" s="409">
        <f t="shared" si="0"/>
        <v>6.8283333333333321E-2</v>
      </c>
      <c r="J28" s="407">
        <v>10288</v>
      </c>
    </row>
    <row r="29" spans="2:10">
      <c r="B29" s="407">
        <v>10319</v>
      </c>
      <c r="C29" s="406" t="s">
        <v>3120</v>
      </c>
      <c r="F29" s="414">
        <f>'PRPM WP2'!C29</f>
        <v>9.8600000000000007E-2</v>
      </c>
      <c r="H29" s="414">
        <f>'PRPM WP2'!H29</f>
        <v>4.0166666666666666E-3</v>
      </c>
      <c r="I29" s="409">
        <f t="shared" si="0"/>
        <v>9.4583333333333339E-2</v>
      </c>
      <c r="J29" s="407">
        <v>10319</v>
      </c>
    </row>
    <row r="30" spans="2:10">
      <c r="B30" s="407">
        <v>10349</v>
      </c>
      <c r="C30" s="406" t="s">
        <v>3120</v>
      </c>
      <c r="F30" s="414">
        <f>'PRPM WP2'!C30</f>
        <v>2.0799999999999999E-2</v>
      </c>
      <c r="H30" s="414">
        <f>'PRPM WP2'!H30</f>
        <v>4.0583333333333331E-3</v>
      </c>
      <c r="I30" s="409">
        <f t="shared" si="0"/>
        <v>1.6741666666666665E-2</v>
      </c>
      <c r="J30" s="407">
        <v>10349</v>
      </c>
    </row>
    <row r="31" spans="2:10">
      <c r="B31" s="407">
        <v>10380</v>
      </c>
      <c r="C31" s="406" t="s">
        <v>3120</v>
      </c>
      <c r="F31" s="414">
        <f>'PRPM WP2'!C31</f>
        <v>-4.0099999999999997E-2</v>
      </c>
      <c r="H31" s="414">
        <f>'PRPM WP2'!H31</f>
        <v>4.1583333333333333E-3</v>
      </c>
      <c r="I31" s="409">
        <f t="shared" si="0"/>
        <v>-4.425833333333333E-2</v>
      </c>
      <c r="J31" s="407">
        <v>10380</v>
      </c>
    </row>
    <row r="32" spans="2:10">
      <c r="B32" s="407">
        <v>10410</v>
      </c>
      <c r="C32" s="406" t="s">
        <v>3120</v>
      </c>
      <c r="F32" s="414">
        <f>'PRPM WP2'!C32</f>
        <v>-7.6000000000000009E-3</v>
      </c>
      <c r="H32" s="414">
        <f>'PRPM WP2'!H32</f>
        <v>4.1999999999999997E-3</v>
      </c>
      <c r="I32" s="409">
        <f t="shared" si="0"/>
        <v>-1.1800000000000001E-2</v>
      </c>
      <c r="J32" s="407">
        <v>10410</v>
      </c>
    </row>
    <row r="33" spans="2:10">
      <c r="B33" s="407">
        <v>10441</v>
      </c>
      <c r="C33" s="406" t="s">
        <v>3120</v>
      </c>
      <c r="F33" s="414">
        <f>'PRPM WP2'!C33</f>
        <v>6.8199999999999997E-2</v>
      </c>
      <c r="H33" s="414">
        <f>'PRPM WP2'!H33</f>
        <v>4.2333333333333337E-3</v>
      </c>
      <c r="I33" s="409">
        <f t="shared" si="0"/>
        <v>6.3966666666666658E-2</v>
      </c>
      <c r="J33" s="407">
        <v>10441</v>
      </c>
    </row>
    <row r="34" spans="2:10">
      <c r="B34" s="407">
        <v>10472</v>
      </c>
      <c r="C34" s="406" t="s">
        <v>3120</v>
      </c>
      <c r="F34" s="414">
        <f>'PRPM WP2'!C34</f>
        <v>2.87E-2</v>
      </c>
      <c r="H34" s="414">
        <f>'PRPM WP2'!H34</f>
        <v>4.208333333333333E-3</v>
      </c>
      <c r="I34" s="409">
        <f t="shared" si="0"/>
        <v>2.4491666666666669E-2</v>
      </c>
      <c r="J34" s="407">
        <v>10472</v>
      </c>
    </row>
    <row r="35" spans="2:10">
      <c r="B35" s="407">
        <v>10502</v>
      </c>
      <c r="C35" s="406" t="s">
        <v>3120</v>
      </c>
      <c r="F35" s="414">
        <f>'PRPM WP2'!C35</f>
        <v>-9.1999999999999998E-3</v>
      </c>
      <c r="H35" s="414">
        <f>'PRPM WP2'!H35</f>
        <v>4.1583333333333333E-3</v>
      </c>
      <c r="I35" s="409">
        <f t="shared" si="0"/>
        <v>-1.3358333333333333E-2</v>
      </c>
      <c r="J35" s="407">
        <v>10502</v>
      </c>
    </row>
    <row r="36" spans="2:10">
      <c r="B36" s="407">
        <v>10533</v>
      </c>
      <c r="C36" s="406" t="s">
        <v>3120</v>
      </c>
      <c r="F36" s="414">
        <f>'PRPM WP2'!C36</f>
        <v>0.2147</v>
      </c>
      <c r="H36" s="414">
        <f>'PRPM WP2'!H36</f>
        <v>4.15E-3</v>
      </c>
      <c r="I36" s="409">
        <f t="shared" si="0"/>
        <v>0.21055000000000001</v>
      </c>
      <c r="J36" s="407">
        <v>10533</v>
      </c>
    </row>
    <row r="37" spans="2:10">
      <c r="B37" s="407">
        <v>10563</v>
      </c>
      <c r="C37" s="406" t="s">
        <v>3120</v>
      </c>
      <c r="F37" s="414">
        <f>'PRPM WP2'!C37</f>
        <v>0.01</v>
      </c>
      <c r="H37" s="414">
        <f>'PRPM WP2'!H37</f>
        <v>4.208333333333333E-3</v>
      </c>
      <c r="I37" s="409">
        <f t="shared" si="0"/>
        <v>5.7916666666666672E-3</v>
      </c>
      <c r="J37" s="407">
        <v>10563</v>
      </c>
    </row>
    <row r="38" spans="2:10">
      <c r="B38" s="407">
        <v>10594</v>
      </c>
      <c r="C38" s="406" t="s">
        <v>3120</v>
      </c>
      <c r="F38" s="414">
        <f>'PRPM WP2'!C38</f>
        <v>0.13250000000000001</v>
      </c>
      <c r="H38" s="414">
        <f>'PRPM WP2'!H38</f>
        <v>4.208333333333333E-3</v>
      </c>
      <c r="I38" s="409">
        <f t="shared" si="0"/>
        <v>0.12829166666666666</v>
      </c>
      <c r="J38" s="407">
        <v>10594</v>
      </c>
    </row>
    <row r="39" spans="2:10">
      <c r="B39" s="407">
        <v>10625</v>
      </c>
      <c r="C39" s="406" t="s">
        <v>3120</v>
      </c>
      <c r="F39" s="414">
        <f>'PRPM WP2'!C39</f>
        <v>-2.3199999999999998E-2</v>
      </c>
      <c r="H39" s="414">
        <f>'PRPM WP2'!H39</f>
        <v>4.2500000000000003E-3</v>
      </c>
      <c r="I39" s="409">
        <f t="shared" si="0"/>
        <v>-2.7449999999999999E-2</v>
      </c>
      <c r="J39" s="407">
        <v>10625</v>
      </c>
    </row>
    <row r="40" spans="2:10">
      <c r="B40" s="407">
        <v>10653</v>
      </c>
      <c r="C40" s="406" t="s">
        <v>3120</v>
      </c>
      <c r="F40" s="414">
        <f>'PRPM WP2'!C40</f>
        <v>-1.1000000000000001E-2</v>
      </c>
      <c r="H40" s="414">
        <f>'PRPM WP2'!H40</f>
        <v>4.2833333333333326E-3</v>
      </c>
      <c r="I40" s="409">
        <f t="shared" si="0"/>
        <v>-1.5283333333333333E-2</v>
      </c>
      <c r="J40" s="407">
        <v>10653</v>
      </c>
    </row>
    <row r="41" spans="2:10">
      <c r="B41" s="407">
        <v>10684</v>
      </c>
      <c r="C41" s="406" t="s">
        <v>3120</v>
      </c>
      <c r="F41" s="414">
        <f>'PRPM WP2'!C41</f>
        <v>3.4700000000000002E-2</v>
      </c>
      <c r="H41" s="414">
        <f>'PRPM WP2'!H41</f>
        <v>4.2833333333333326E-3</v>
      </c>
      <c r="I41" s="409">
        <f t="shared" si="0"/>
        <v>3.0416666666666668E-2</v>
      </c>
      <c r="J41" s="407">
        <v>10684</v>
      </c>
    </row>
    <row r="42" spans="2:10">
      <c r="B42" s="407">
        <v>10714</v>
      </c>
      <c r="C42" s="406" t="s">
        <v>3120</v>
      </c>
      <c r="F42" s="414">
        <f>'PRPM WP2'!C42</f>
        <v>4.7E-2</v>
      </c>
      <c r="H42" s="414">
        <f>'PRPM WP2'!H42</f>
        <v>4.2833333333333326E-3</v>
      </c>
      <c r="I42" s="409">
        <f t="shared" si="0"/>
        <v>4.2716666666666667E-2</v>
      </c>
      <c r="J42" s="407">
        <v>10714</v>
      </c>
    </row>
    <row r="43" spans="2:10">
      <c r="B43" s="407">
        <v>10745</v>
      </c>
      <c r="C43" s="406" t="s">
        <v>3120</v>
      </c>
      <c r="F43" s="414">
        <f>'PRPM WP2'!C43</f>
        <v>0.21780000000000002</v>
      </c>
      <c r="H43" s="414">
        <f>'PRPM WP2'!H43</f>
        <v>4.3583333333333339E-3</v>
      </c>
      <c r="I43" s="409">
        <f t="shared" si="0"/>
        <v>0.2134416666666667</v>
      </c>
      <c r="J43" s="407">
        <v>10745</v>
      </c>
    </row>
    <row r="44" spans="2:10">
      <c r="B44" s="407">
        <v>10775</v>
      </c>
      <c r="C44" s="406" t="s">
        <v>3120</v>
      </c>
      <c r="F44" s="414">
        <f>'PRPM WP2'!C44</f>
        <v>9.0499999999999983E-2</v>
      </c>
      <c r="H44" s="414">
        <f>'PRPM WP2'!H44</f>
        <v>4.3666666666666671E-3</v>
      </c>
      <c r="I44" s="409">
        <f t="shared" si="0"/>
        <v>8.6133333333333312E-2</v>
      </c>
      <c r="J44" s="407">
        <v>10775</v>
      </c>
    </row>
    <row r="45" spans="2:10">
      <c r="B45" s="407">
        <v>10806</v>
      </c>
      <c r="C45" s="406" t="s">
        <v>3120</v>
      </c>
      <c r="F45" s="414">
        <f>'PRPM WP2'!C45</f>
        <v>0.1033</v>
      </c>
      <c r="H45" s="414">
        <f>'PRPM WP2'!H45</f>
        <v>4.4166666666666668E-3</v>
      </c>
      <c r="I45" s="409">
        <f t="shared" si="0"/>
        <v>9.8883333333333337E-2</v>
      </c>
      <c r="J45" s="407">
        <v>10806</v>
      </c>
    </row>
    <row r="46" spans="2:10">
      <c r="B46" s="407">
        <v>10837</v>
      </c>
      <c r="C46" s="406" t="s">
        <v>3120</v>
      </c>
      <c r="F46" s="414">
        <f>'PRPM WP2'!C46</f>
        <v>3.9999999999999996E-4</v>
      </c>
      <c r="H46" s="414">
        <f>'PRPM WP2'!H46</f>
        <v>4.4833333333333331E-3</v>
      </c>
      <c r="I46" s="409">
        <f t="shared" si="0"/>
        <v>-4.0833333333333329E-3</v>
      </c>
      <c r="J46" s="407">
        <v>10837</v>
      </c>
    </row>
    <row r="47" spans="2:10">
      <c r="B47" s="407">
        <v>10867</v>
      </c>
      <c r="C47" s="406" t="s">
        <v>3120</v>
      </c>
      <c r="F47" s="414">
        <f>'PRPM WP2'!C47</f>
        <v>-0.30220000000000002</v>
      </c>
      <c r="H47" s="414">
        <f>'PRPM WP2'!H47</f>
        <v>4.45E-3</v>
      </c>
      <c r="I47" s="409">
        <f t="shared" si="0"/>
        <v>-0.30665000000000003</v>
      </c>
      <c r="J47" s="407">
        <v>10867</v>
      </c>
    </row>
    <row r="48" spans="2:10">
      <c r="B48" s="407">
        <v>10898</v>
      </c>
      <c r="C48" s="406" t="s">
        <v>3120</v>
      </c>
      <c r="F48" s="414">
        <f>'PRPM WP2'!C48</f>
        <v>-0.1424</v>
      </c>
      <c r="H48" s="414">
        <f>'PRPM WP2'!H48</f>
        <v>4.4083333333333335E-3</v>
      </c>
      <c r="I48" s="409">
        <f t="shared" si="0"/>
        <v>-0.14680833333333332</v>
      </c>
      <c r="J48" s="407">
        <v>10898</v>
      </c>
    </row>
    <row r="49" spans="2:10">
      <c r="B49" s="407">
        <v>10928</v>
      </c>
      <c r="C49" s="406" t="s">
        <v>3120</v>
      </c>
      <c r="F49" s="414">
        <f>'PRPM WP2'!C49</f>
        <v>6.7999999999999991E-2</v>
      </c>
      <c r="H49" s="414">
        <f>'PRPM WP2'!H49</f>
        <v>4.3583333333333339E-3</v>
      </c>
      <c r="I49" s="409">
        <f t="shared" si="0"/>
        <v>6.3641666666666652E-2</v>
      </c>
      <c r="J49" s="407">
        <v>10928</v>
      </c>
    </row>
    <row r="50" spans="2:10">
      <c r="B50" s="407">
        <v>10959</v>
      </c>
      <c r="C50" s="406" t="s">
        <v>3120</v>
      </c>
      <c r="F50" s="414">
        <f>'PRPM WP2'!C50</f>
        <v>7.3999999999999996E-2</v>
      </c>
      <c r="H50" s="414">
        <f>'PRPM WP2'!H50</f>
        <v>4.3833333333333328E-3</v>
      </c>
      <c r="I50" s="409">
        <f t="shared" si="0"/>
        <v>6.961666666666666E-2</v>
      </c>
      <c r="J50" s="407">
        <v>10959</v>
      </c>
    </row>
    <row r="51" spans="2:10">
      <c r="B51" s="407">
        <v>10990</v>
      </c>
      <c r="C51" s="406" t="s">
        <v>3120</v>
      </c>
      <c r="F51" s="414">
        <f>'PRPM WP2'!C51</f>
        <v>8.8499999999999995E-2</v>
      </c>
      <c r="H51" s="414">
        <f>'PRPM WP2'!H51</f>
        <v>4.4083333333333335E-3</v>
      </c>
      <c r="I51" s="409">
        <f t="shared" si="0"/>
        <v>8.4091666666666662E-2</v>
      </c>
      <c r="J51" s="407">
        <v>10990</v>
      </c>
    </row>
    <row r="52" spans="2:10">
      <c r="B52" s="407">
        <v>11018</v>
      </c>
      <c r="C52" s="406" t="s">
        <v>3120</v>
      </c>
      <c r="F52" s="414">
        <f>'PRPM WP2'!C52</f>
        <v>8.9099999999999999E-2</v>
      </c>
      <c r="H52" s="414">
        <f>'PRPM WP2'!H52</f>
        <v>4.3166666666666666E-3</v>
      </c>
      <c r="I52" s="409">
        <f t="shared" si="0"/>
        <v>8.4783333333333336E-2</v>
      </c>
      <c r="J52" s="407">
        <v>11018</v>
      </c>
    </row>
    <row r="53" spans="2:10">
      <c r="B53" s="407">
        <v>11049</v>
      </c>
      <c r="C53" s="406" t="s">
        <v>3120</v>
      </c>
      <c r="F53" s="414">
        <f>'PRPM WP2'!C53</f>
        <v>3.4099999999999998E-2</v>
      </c>
      <c r="H53" s="414">
        <f>'PRPM WP2'!H53</f>
        <v>4.2916666666666667E-3</v>
      </c>
      <c r="I53" s="409">
        <f t="shared" si="0"/>
        <v>2.9808333333333333E-2</v>
      </c>
      <c r="J53" s="407">
        <v>11049</v>
      </c>
    </row>
    <row r="54" spans="2:10">
      <c r="B54" s="407">
        <v>11079</v>
      </c>
      <c r="C54" s="406" t="s">
        <v>3120</v>
      </c>
      <c r="F54" s="414">
        <f>'PRPM WP2'!C54</f>
        <v>-2.3600000000000003E-2</v>
      </c>
      <c r="H54" s="414">
        <f>'PRPM WP2'!H54</f>
        <v>4.1999999999999997E-3</v>
      </c>
      <c r="I54" s="409">
        <f t="shared" si="0"/>
        <v>-2.7800000000000002E-2</v>
      </c>
      <c r="J54" s="407">
        <v>11079</v>
      </c>
    </row>
    <row r="55" spans="2:10">
      <c r="B55" s="407">
        <v>11110</v>
      </c>
      <c r="C55" s="406" t="s">
        <v>3120</v>
      </c>
      <c r="F55" s="414">
        <f>'PRPM WP2'!C55</f>
        <v>-0.19030000000000002</v>
      </c>
      <c r="H55" s="414">
        <f>'PRPM WP2'!H55</f>
        <v>4.1749999999999999E-3</v>
      </c>
      <c r="I55" s="409">
        <f t="shared" si="0"/>
        <v>-0.19447500000000004</v>
      </c>
      <c r="J55" s="407">
        <v>11110</v>
      </c>
    </row>
    <row r="56" spans="2:10">
      <c r="B56" s="407">
        <v>11140</v>
      </c>
      <c r="C56" s="406" t="s">
        <v>3120</v>
      </c>
      <c r="F56" s="414">
        <f>'PRPM WP2'!C56</f>
        <v>1.7599999999999998E-2</v>
      </c>
      <c r="H56" s="414">
        <f>'PRPM WP2'!H56</f>
        <v>4.1583333333333333E-3</v>
      </c>
      <c r="I56" s="409">
        <f t="shared" si="0"/>
        <v>1.3441666666666664E-2</v>
      </c>
      <c r="J56" s="407">
        <v>11140</v>
      </c>
    </row>
    <row r="57" spans="2:10">
      <c r="B57" s="407">
        <v>11171</v>
      </c>
      <c r="C57" s="406" t="s">
        <v>3120</v>
      </c>
      <c r="F57" s="414">
        <f>'PRPM WP2'!C57</f>
        <v>7.6000000000000009E-3</v>
      </c>
      <c r="H57" s="414">
        <f>'PRPM WP2'!H57</f>
        <v>4.1250000000000002E-3</v>
      </c>
      <c r="I57" s="409">
        <f t="shared" si="0"/>
        <v>3.4750000000000007E-3</v>
      </c>
      <c r="J57" s="407">
        <v>11171</v>
      </c>
    </row>
    <row r="58" spans="2:10">
      <c r="B58" s="407">
        <v>11202</v>
      </c>
      <c r="C58" s="406" t="s">
        <v>3120</v>
      </c>
      <c r="F58" s="414">
        <f>'PRPM WP2'!C58</f>
        <v>-0.1108</v>
      </c>
      <c r="H58" s="414">
        <f>'PRPM WP2'!H58</f>
        <v>4.0500000000000006E-3</v>
      </c>
      <c r="I58" s="409">
        <f t="shared" si="0"/>
        <v>-0.11484999999999999</v>
      </c>
      <c r="J58" s="407">
        <v>11202</v>
      </c>
    </row>
    <row r="59" spans="2:10">
      <c r="B59" s="407">
        <v>11232</v>
      </c>
      <c r="C59" s="406" t="s">
        <v>3120</v>
      </c>
      <c r="F59" s="414">
        <f>'PRPM WP2'!C59</f>
        <v>-8.1799999999999998E-2</v>
      </c>
      <c r="H59" s="414">
        <f>'PRPM WP2'!H59</f>
        <v>4.0666666666666663E-3</v>
      </c>
      <c r="I59" s="409">
        <f t="shared" si="0"/>
        <v>-8.5866666666666661E-2</v>
      </c>
      <c r="J59" s="407">
        <v>11232</v>
      </c>
    </row>
    <row r="60" spans="2:10">
      <c r="B60" s="407">
        <v>11263</v>
      </c>
      <c r="C60" s="406" t="s">
        <v>3120</v>
      </c>
      <c r="F60" s="414">
        <f>'PRPM WP2'!C60</f>
        <v>-7.3000000000000009E-2</v>
      </c>
      <c r="H60" s="414">
        <f>'PRPM WP2'!H60</f>
        <v>4.1333333333333335E-3</v>
      </c>
      <c r="I60" s="409">
        <f t="shared" si="0"/>
        <v>-7.7133333333333345E-2</v>
      </c>
      <c r="J60" s="407">
        <v>11263</v>
      </c>
    </row>
    <row r="61" spans="2:10">
      <c r="B61" s="407">
        <v>11293</v>
      </c>
      <c r="C61" s="406" t="s">
        <v>3120</v>
      </c>
      <c r="F61" s="414">
        <f>'PRPM WP2'!C61</f>
        <v>-3.39E-2</v>
      </c>
      <c r="H61" s="414">
        <f>'PRPM WP2'!H61</f>
        <v>4.2583333333333336E-3</v>
      </c>
      <c r="I61" s="409">
        <f t="shared" si="0"/>
        <v>-3.8158333333333336E-2</v>
      </c>
      <c r="J61" s="407">
        <v>11293</v>
      </c>
    </row>
    <row r="62" spans="2:10">
      <c r="B62" s="407">
        <v>11324</v>
      </c>
      <c r="C62" s="406" t="s">
        <v>3120</v>
      </c>
      <c r="F62" s="414">
        <f>'PRPM WP2'!C62</f>
        <v>5.4000000000000006E-2</v>
      </c>
      <c r="H62" s="414">
        <f>'PRPM WP2'!H62</f>
        <v>4.1749999999999999E-3</v>
      </c>
      <c r="I62" s="409">
        <f t="shared" si="0"/>
        <v>4.9825000000000008E-2</v>
      </c>
      <c r="J62" s="407">
        <v>11324</v>
      </c>
    </row>
    <row r="63" spans="2:10">
      <c r="B63" s="407">
        <v>11355</v>
      </c>
      <c r="C63" s="406" t="s">
        <v>3120</v>
      </c>
      <c r="F63" s="414">
        <f>'PRPM WP2'!C63</f>
        <v>0.15240000000000001</v>
      </c>
      <c r="H63" s="414">
        <f>'PRPM WP2'!H63</f>
        <v>4.1749999999999999E-3</v>
      </c>
      <c r="I63" s="409">
        <f t="shared" si="0"/>
        <v>0.148225</v>
      </c>
      <c r="J63" s="407">
        <v>11355</v>
      </c>
    </row>
    <row r="64" spans="2:10">
      <c r="B64" s="407">
        <v>11383</v>
      </c>
      <c r="C64" s="406" t="s">
        <v>3120</v>
      </c>
      <c r="F64" s="414">
        <f>'PRPM WP2'!C64</f>
        <v>-2.3900000000000001E-2</v>
      </c>
      <c r="H64" s="414">
        <f>'PRPM WP2'!H64</f>
        <v>4.15E-3</v>
      </c>
      <c r="I64" s="409">
        <f t="shared" si="0"/>
        <v>-2.8050000000000002E-2</v>
      </c>
      <c r="J64" s="407">
        <v>11383</v>
      </c>
    </row>
    <row r="65" spans="2:10">
      <c r="B65" s="407">
        <v>11414</v>
      </c>
      <c r="C65" s="406" t="s">
        <v>3120</v>
      </c>
      <c r="F65" s="414">
        <f>'PRPM WP2'!C65</f>
        <v>-0.10540000000000001</v>
      </c>
      <c r="H65" s="414">
        <f>'PRPM WP2'!H65</f>
        <v>4.0500000000000006E-3</v>
      </c>
      <c r="I65" s="409">
        <f t="shared" si="0"/>
        <v>-0.10945000000000001</v>
      </c>
      <c r="J65" s="407">
        <v>11414</v>
      </c>
    </row>
    <row r="66" spans="2:10">
      <c r="B66" s="407">
        <v>11444</v>
      </c>
      <c r="C66" s="406" t="s">
        <v>3120</v>
      </c>
      <c r="F66" s="414">
        <f>'PRPM WP2'!C66</f>
        <v>-0.10289999999999999</v>
      </c>
      <c r="H66" s="414">
        <f>'PRPM WP2'!H66</f>
        <v>4.0333333333333332E-3</v>
      </c>
      <c r="I66" s="409">
        <f t="shared" si="0"/>
        <v>-0.10693333333333332</v>
      </c>
      <c r="J66" s="407">
        <v>11444</v>
      </c>
    </row>
    <row r="67" spans="2:10">
      <c r="B67" s="407">
        <v>11475</v>
      </c>
      <c r="C67" s="406" t="s">
        <v>3120</v>
      </c>
      <c r="F67" s="414">
        <f>'PRPM WP2'!C67</f>
        <v>0.13730000000000001</v>
      </c>
      <c r="H67" s="414">
        <f>'PRPM WP2'!H67</f>
        <v>4.0583333333333331E-3</v>
      </c>
      <c r="I67" s="409">
        <f t="shared" si="0"/>
        <v>0.13324166666666667</v>
      </c>
      <c r="J67" s="407">
        <v>11475</v>
      </c>
    </row>
    <row r="68" spans="2:10">
      <c r="B68" s="407">
        <v>11505</v>
      </c>
      <c r="C68" s="406" t="s">
        <v>3120</v>
      </c>
      <c r="F68" s="414">
        <f>'PRPM WP2'!C68</f>
        <v>-6.2199999999999991E-2</v>
      </c>
      <c r="H68" s="414">
        <f>'PRPM WP2'!H68</f>
        <v>4.0249999999999999E-3</v>
      </c>
      <c r="I68" s="409">
        <f t="shared" si="0"/>
        <v>-6.6224999999999992E-2</v>
      </c>
      <c r="J68" s="407">
        <v>11505</v>
      </c>
    </row>
    <row r="69" spans="2:10">
      <c r="B69" s="407">
        <v>11536</v>
      </c>
      <c r="C69" s="406" t="s">
        <v>3120</v>
      </c>
      <c r="F69" s="414">
        <f>'PRPM WP2'!C69</f>
        <v>2.5599999999999998E-2</v>
      </c>
      <c r="H69" s="414">
        <f>'PRPM WP2'!H69</f>
        <v>4.0083333333333334E-3</v>
      </c>
      <c r="I69" s="409">
        <f t="shared" si="0"/>
        <v>2.1591666666666665E-2</v>
      </c>
      <c r="J69" s="407">
        <v>11536</v>
      </c>
    </row>
    <row r="70" spans="2:10">
      <c r="B70" s="407">
        <v>11567</v>
      </c>
      <c r="C70" s="406" t="s">
        <v>3120</v>
      </c>
      <c r="F70" s="414">
        <f>'PRPM WP2'!C70</f>
        <v>-0.31490000000000001</v>
      </c>
      <c r="H70" s="414">
        <f>'PRPM WP2'!H70</f>
        <v>4.208333333333333E-3</v>
      </c>
      <c r="I70" s="409">
        <f t="shared" si="0"/>
        <v>-0.31910833333333333</v>
      </c>
      <c r="J70" s="407">
        <v>11567</v>
      </c>
    </row>
    <row r="71" spans="2:10">
      <c r="B71" s="407">
        <v>11597</v>
      </c>
      <c r="C71" s="406" t="s">
        <v>3120</v>
      </c>
      <c r="F71" s="414">
        <f>'PRPM WP2'!C71</f>
        <v>9.9000000000000005E-2</v>
      </c>
      <c r="H71" s="414">
        <f>'PRPM WP2'!H71</f>
        <v>4.6166666666666665E-3</v>
      </c>
      <c r="I71" s="409">
        <f t="shared" si="0"/>
        <v>9.4383333333333333E-2</v>
      </c>
      <c r="J71" s="407">
        <v>11597</v>
      </c>
    </row>
    <row r="72" spans="2:10">
      <c r="B72" s="407">
        <v>11628</v>
      </c>
      <c r="C72" s="406" t="s">
        <v>3120</v>
      </c>
      <c r="F72" s="414">
        <f>'PRPM WP2'!C72</f>
        <v>-6.1400000000000003E-2</v>
      </c>
      <c r="H72" s="414">
        <f>'PRPM WP2'!H72</f>
        <v>4.5916666666666666E-3</v>
      </c>
      <c r="I72" s="409">
        <f t="shared" si="0"/>
        <v>-6.5991666666666671E-2</v>
      </c>
      <c r="J72" s="407">
        <v>11628</v>
      </c>
    </row>
    <row r="73" spans="2:10">
      <c r="B73" s="407">
        <v>11658</v>
      </c>
      <c r="C73" s="406" t="s">
        <v>3120</v>
      </c>
      <c r="F73" s="414">
        <f>'PRPM WP2'!C73</f>
        <v>-0.1283</v>
      </c>
      <c r="H73" s="414">
        <f>'PRPM WP2'!H73</f>
        <v>5.1999999999999998E-3</v>
      </c>
      <c r="I73" s="409">
        <f t="shared" si="0"/>
        <v>-0.13350000000000001</v>
      </c>
      <c r="J73" s="407">
        <v>11658</v>
      </c>
    </row>
    <row r="74" spans="2:10">
      <c r="B74" s="407">
        <v>11689</v>
      </c>
      <c r="C74" s="406" t="s">
        <v>3120</v>
      </c>
      <c r="F74" s="414">
        <f>'PRPM WP2'!C74</f>
        <v>-1.9999999999999997E-2</v>
      </c>
      <c r="H74" s="414">
        <f>'PRPM WP2'!H74</f>
        <v>5.1416666666666668E-3</v>
      </c>
      <c r="I74" s="409">
        <f t="shared" si="0"/>
        <v>-2.5141666666666663E-2</v>
      </c>
      <c r="J74" s="407">
        <v>11689</v>
      </c>
    </row>
    <row r="75" spans="2:10">
      <c r="B75" s="407">
        <v>11720</v>
      </c>
      <c r="C75" s="406" t="s">
        <v>3120</v>
      </c>
      <c r="F75" s="414">
        <f>'PRPM WP2'!C75</f>
        <v>7.9899999999999999E-2</v>
      </c>
      <c r="H75" s="414">
        <f>'PRPM WP2'!H75</f>
        <v>5.3416666666666664E-3</v>
      </c>
      <c r="I75" s="409">
        <f t="shared" si="0"/>
        <v>7.4558333333333338E-2</v>
      </c>
      <c r="J75" s="407">
        <v>11720</v>
      </c>
    </row>
    <row r="76" spans="2:10">
      <c r="B76" s="407">
        <v>11749</v>
      </c>
      <c r="C76" s="406" t="s">
        <v>3120</v>
      </c>
      <c r="F76" s="414">
        <f>'PRPM WP2'!C76</f>
        <v>-0.10580000000000001</v>
      </c>
      <c r="H76" s="414">
        <f>'PRPM WP2'!H76</f>
        <v>5.0499999999999998E-3</v>
      </c>
      <c r="I76" s="409">
        <f t="shared" si="0"/>
        <v>-0.11085</v>
      </c>
      <c r="J76" s="407">
        <v>11749</v>
      </c>
    </row>
    <row r="77" spans="2:10">
      <c r="B77" s="407">
        <v>11780</v>
      </c>
      <c r="C77" s="406" t="s">
        <v>3120</v>
      </c>
      <c r="F77" s="414">
        <f>'PRPM WP2'!C77</f>
        <v>-0.1535</v>
      </c>
      <c r="H77" s="414">
        <f>'PRPM WP2'!H77</f>
        <v>5.6916666666666669E-3</v>
      </c>
      <c r="I77" s="409">
        <f t="shared" si="0"/>
        <v>-0.15919166666666668</v>
      </c>
      <c r="J77" s="407">
        <v>11780</v>
      </c>
    </row>
    <row r="78" spans="2:10">
      <c r="B78" s="407">
        <v>11810</v>
      </c>
      <c r="C78" s="406" t="s">
        <v>3120</v>
      </c>
      <c r="F78" s="414">
        <f>'PRPM WP2'!C78</f>
        <v>-0.28059999999999996</v>
      </c>
      <c r="H78" s="414">
        <f>'PRPM WP2'!H78</f>
        <v>6.1333333333333344E-3</v>
      </c>
      <c r="I78" s="409">
        <f t="shared" si="0"/>
        <v>-0.28673333333333328</v>
      </c>
      <c r="J78" s="407">
        <v>11810</v>
      </c>
    </row>
    <row r="79" spans="2:10">
      <c r="B79" s="407">
        <v>11841</v>
      </c>
      <c r="C79" s="406" t="s">
        <v>3120</v>
      </c>
      <c r="F79" s="414">
        <f>'PRPM WP2'!C79</f>
        <v>8.9999999999999993E-3</v>
      </c>
      <c r="H79" s="414">
        <f>'PRPM WP2'!H79</f>
        <v>6.3083333333333333E-3</v>
      </c>
      <c r="I79" s="409">
        <f t="shared" si="0"/>
        <v>2.691666666666666E-3</v>
      </c>
      <c r="J79" s="407">
        <v>11841</v>
      </c>
    </row>
    <row r="80" spans="2:10">
      <c r="B80" s="407">
        <v>11871</v>
      </c>
      <c r="C80" s="406" t="s">
        <v>3120</v>
      </c>
      <c r="F80" s="414">
        <f>'PRPM WP2'!C80</f>
        <v>0.33179999999999998</v>
      </c>
      <c r="H80" s="414">
        <f>'PRPM WP2'!H80</f>
        <v>6.0666666666666673E-3</v>
      </c>
      <c r="I80" s="409">
        <f t="shared" si="0"/>
        <v>0.32573333333333332</v>
      </c>
      <c r="J80" s="407">
        <v>11871</v>
      </c>
    </row>
    <row r="81" spans="2:10">
      <c r="B81" s="407">
        <v>11902</v>
      </c>
      <c r="C81" s="406" t="s">
        <v>3120</v>
      </c>
      <c r="F81" s="414">
        <f>'PRPM WP2'!C81</f>
        <v>0.40300000000000002</v>
      </c>
      <c r="H81" s="414">
        <f>'PRPM WP2'!H81</f>
        <v>5.2916666666666667E-3</v>
      </c>
      <c r="I81" s="409">
        <f t="shared" si="0"/>
        <v>0.39770833333333333</v>
      </c>
      <c r="J81" s="407">
        <v>11902</v>
      </c>
    </row>
    <row r="82" spans="2:10">
      <c r="B82" s="407">
        <v>11933</v>
      </c>
      <c r="C82" s="406" t="s">
        <v>3120</v>
      </c>
      <c r="F82" s="414">
        <f>'PRPM WP2'!C82</f>
        <v>-2.7000000000000003E-2</v>
      </c>
      <c r="H82" s="414">
        <f>'PRPM WP2'!H82</f>
        <v>4.9249999999999997E-3</v>
      </c>
      <c r="I82" s="409">
        <f t="shared" si="0"/>
        <v>-3.1925000000000002E-2</v>
      </c>
      <c r="J82" s="407">
        <v>11933</v>
      </c>
    </row>
    <row r="83" spans="2:10">
      <c r="B83" s="407">
        <v>11963</v>
      </c>
      <c r="C83" s="406" t="s">
        <v>3120</v>
      </c>
      <c r="F83" s="414">
        <f>'PRPM WP2'!C83</f>
        <v>-0.1047</v>
      </c>
      <c r="H83" s="414">
        <f>'PRPM WP2'!H83</f>
        <v>4.8416666666666669E-3</v>
      </c>
      <c r="I83" s="409">
        <f t="shared" si="0"/>
        <v>-0.10954166666666666</v>
      </c>
      <c r="J83" s="407">
        <v>11963</v>
      </c>
    </row>
    <row r="84" spans="2:10">
      <c r="B84" s="407">
        <v>11994</v>
      </c>
      <c r="C84" s="406" t="s">
        <v>3120</v>
      </c>
      <c r="F84" s="414">
        <f>'PRPM WP2'!C84</f>
        <v>-3.5400000000000001E-2</v>
      </c>
      <c r="H84" s="414">
        <f>'PRPM WP2'!H84</f>
        <v>4.8999999999999998E-3</v>
      </c>
      <c r="I84" s="409">
        <f t="shared" si="0"/>
        <v>-4.0300000000000002E-2</v>
      </c>
      <c r="J84" s="407">
        <v>11994</v>
      </c>
    </row>
    <row r="85" spans="2:10">
      <c r="B85" s="407">
        <v>12024</v>
      </c>
      <c r="C85" s="406" t="s">
        <v>3120</v>
      </c>
      <c r="F85" s="414">
        <f>'PRPM WP2'!C85</f>
        <v>8.929999999999999E-2</v>
      </c>
      <c r="H85" s="414">
        <f>'PRPM WP2'!H85</f>
        <v>4.8750000000000009E-3</v>
      </c>
      <c r="I85" s="409">
        <f t="shared" si="0"/>
        <v>8.4424999999999986E-2</v>
      </c>
      <c r="J85" s="407">
        <v>12024</v>
      </c>
    </row>
    <row r="86" spans="2:10">
      <c r="B86" s="407">
        <v>12055</v>
      </c>
      <c r="C86" s="406" t="s">
        <v>3120</v>
      </c>
      <c r="F86" s="414">
        <f>'PRPM WP2'!C86</f>
        <v>-3.1099999999999996E-2</v>
      </c>
      <c r="H86" s="414">
        <f>'PRPM WP2'!H86</f>
        <v>4.4916666666666664E-3</v>
      </c>
      <c r="I86" s="409">
        <f t="shared" si="0"/>
        <v>-3.559166666666666E-2</v>
      </c>
      <c r="J86" s="407">
        <v>12055</v>
      </c>
    </row>
    <row r="87" spans="2:10">
      <c r="B87" s="407">
        <v>12086</v>
      </c>
      <c r="C87" s="406" t="s">
        <v>3120</v>
      </c>
      <c r="F87" s="414">
        <f>'PRPM WP2'!C87</f>
        <v>-0.19839999999999999</v>
      </c>
      <c r="H87" s="414">
        <f>'PRPM WP2'!H87</f>
        <v>4.8083333333333337E-3</v>
      </c>
      <c r="I87" s="409">
        <f t="shared" si="0"/>
        <v>-0.20320833333333332</v>
      </c>
      <c r="J87" s="407">
        <v>12086</v>
      </c>
    </row>
    <row r="88" spans="2:10">
      <c r="B88" s="407">
        <v>12114</v>
      </c>
      <c r="C88" s="406" t="s">
        <v>3120</v>
      </c>
      <c r="F88" s="414">
        <f>'PRPM WP2'!C88</f>
        <v>-0.10800000000000001</v>
      </c>
      <c r="H88" s="414">
        <f>'PRPM WP2'!H88</f>
        <v>5.2833333333333335E-3</v>
      </c>
      <c r="I88" s="409">
        <f t="shared" si="0"/>
        <v>-0.11328333333333335</v>
      </c>
      <c r="J88" s="407">
        <v>12114</v>
      </c>
    </row>
    <row r="89" spans="2:10">
      <c r="B89" s="407">
        <v>12145</v>
      </c>
      <c r="C89" s="406" t="s">
        <v>3120</v>
      </c>
      <c r="F89" s="414">
        <f>'PRPM WP2'!C89</f>
        <v>0.26349999999999996</v>
      </c>
      <c r="H89" s="414">
        <f>'PRPM WP2'!H89</f>
        <v>5.7416666666666675E-3</v>
      </c>
      <c r="I89" s="409">
        <f t="shared" si="0"/>
        <v>0.25775833333333331</v>
      </c>
      <c r="J89" s="407">
        <v>12145</v>
      </c>
    </row>
    <row r="90" spans="2:10">
      <c r="B90" s="407">
        <v>12175</v>
      </c>
      <c r="C90" s="406" t="s">
        <v>3120</v>
      </c>
      <c r="F90" s="414">
        <f>'PRPM WP2'!C90</f>
        <v>0.17319999999999999</v>
      </c>
      <c r="H90" s="414">
        <f>'PRPM WP2'!H90</f>
        <v>5.416666666666666E-3</v>
      </c>
      <c r="I90" s="409">
        <f t="shared" ref="I90:I153" si="1">F90-H90</f>
        <v>0.16778333333333334</v>
      </c>
      <c r="J90" s="407">
        <v>12175</v>
      </c>
    </row>
    <row r="91" spans="2:10">
      <c r="B91" s="407">
        <v>12206</v>
      </c>
      <c r="C91" s="406" t="s">
        <v>3120</v>
      </c>
      <c r="F91" s="414">
        <f>'PRPM WP2'!C91</f>
        <v>0.14259999999999998</v>
      </c>
      <c r="H91" s="414">
        <f>'PRPM WP2'!H91</f>
        <v>5.0916666666666662E-3</v>
      </c>
      <c r="I91" s="409">
        <f t="shared" si="1"/>
        <v>0.13750833333333332</v>
      </c>
      <c r="J91" s="407">
        <v>12206</v>
      </c>
    </row>
    <row r="92" spans="2:10">
      <c r="B92" s="407">
        <v>12236</v>
      </c>
      <c r="C92" s="406" t="s">
        <v>3120</v>
      </c>
      <c r="F92" s="414">
        <f>'PRPM WP2'!C92</f>
        <v>-0.12039999999999999</v>
      </c>
      <c r="H92" s="414">
        <f>'PRPM WP2'!H92</f>
        <v>4.9249999999999997E-3</v>
      </c>
      <c r="I92" s="409">
        <f t="shared" si="1"/>
        <v>-0.12532499999999999</v>
      </c>
      <c r="J92" s="407">
        <v>12236</v>
      </c>
    </row>
    <row r="93" spans="2:10">
      <c r="B93" s="407">
        <v>12267</v>
      </c>
      <c r="C93" s="406" t="s">
        <v>3120</v>
      </c>
      <c r="F93" s="414">
        <f>'PRPM WP2'!C93</f>
        <v>-5.5999999999999991E-3</v>
      </c>
      <c r="H93" s="414">
        <f>'PRPM WP2'!H93</f>
        <v>4.9833333333333335E-3</v>
      </c>
      <c r="I93" s="409">
        <f t="shared" si="1"/>
        <v>-1.0583333333333333E-2</v>
      </c>
      <c r="J93" s="407">
        <v>12267</v>
      </c>
    </row>
    <row r="94" spans="2:10">
      <c r="B94" s="407">
        <v>12298</v>
      </c>
      <c r="C94" s="406" t="s">
        <v>3120</v>
      </c>
      <c r="F94" s="414">
        <f>'PRPM WP2'!C94</f>
        <v>-0.1759</v>
      </c>
      <c r="H94" s="414">
        <f>'PRPM WP2'!H94</f>
        <v>5.3E-3</v>
      </c>
      <c r="I94" s="409">
        <f t="shared" si="1"/>
        <v>-0.1812</v>
      </c>
      <c r="J94" s="407">
        <v>12298</v>
      </c>
    </row>
    <row r="95" spans="2:10">
      <c r="B95" s="407">
        <v>12328</v>
      </c>
      <c r="C95" s="406" t="s">
        <v>3120</v>
      </c>
      <c r="F95" s="414">
        <f>'PRPM WP2'!C95</f>
        <v>-7.1200000000000013E-2</v>
      </c>
      <c r="H95" s="414">
        <f>'PRPM WP2'!H95</f>
        <v>5.3E-3</v>
      </c>
      <c r="I95" s="409">
        <f t="shared" si="1"/>
        <v>-7.6500000000000012E-2</v>
      </c>
      <c r="J95" s="407">
        <v>12328</v>
      </c>
    </row>
    <row r="96" spans="2:10">
      <c r="B96" s="407">
        <v>12359</v>
      </c>
      <c r="C96" s="406" t="s">
        <v>3120</v>
      </c>
      <c r="F96" s="414">
        <f>'PRPM WP2'!C96</f>
        <v>-1.7999999999999999E-2</v>
      </c>
      <c r="H96" s="414">
        <f>'PRPM WP2'!H96</f>
        <v>5.8833333333333342E-3</v>
      </c>
      <c r="I96" s="409">
        <f t="shared" si="1"/>
        <v>-2.3883333333333333E-2</v>
      </c>
      <c r="J96" s="407">
        <v>12359</v>
      </c>
    </row>
    <row r="97" spans="2:10">
      <c r="B97" s="407">
        <v>12389</v>
      </c>
      <c r="C97" s="406" t="s">
        <v>3120</v>
      </c>
      <c r="F97" s="414">
        <f>'PRPM WP2'!C97</f>
        <v>1.26E-2</v>
      </c>
      <c r="H97" s="414">
        <f>'PRPM WP2'!H97</f>
        <v>6.0166666666666667E-3</v>
      </c>
      <c r="I97" s="409">
        <f t="shared" si="1"/>
        <v>6.5833333333333334E-3</v>
      </c>
      <c r="J97" s="407">
        <v>12389</v>
      </c>
    </row>
    <row r="98" spans="2:10">
      <c r="B98" s="407">
        <v>12420</v>
      </c>
      <c r="C98" s="406" t="s">
        <v>3120</v>
      </c>
      <c r="F98" s="414">
        <f>'PRPM WP2'!C98</f>
        <v>0.17460000000000001</v>
      </c>
      <c r="H98" s="414">
        <f>'PRPM WP2'!H98</f>
        <v>5.4666666666666674E-3</v>
      </c>
      <c r="I98" s="409">
        <f t="shared" si="1"/>
        <v>0.16913333333333333</v>
      </c>
      <c r="J98" s="407">
        <v>12420</v>
      </c>
    </row>
    <row r="99" spans="2:10">
      <c r="B99" s="407">
        <v>12451</v>
      </c>
      <c r="C99" s="406" t="s">
        <v>3120</v>
      </c>
      <c r="F99" s="414">
        <f>'PRPM WP2'!C99</f>
        <v>-2.4199999999999999E-2</v>
      </c>
      <c r="H99" s="414">
        <f>'PRPM WP2'!H99</f>
        <v>4.816666666666667E-3</v>
      </c>
      <c r="I99" s="409">
        <f t="shared" si="1"/>
        <v>-2.9016666666666666E-2</v>
      </c>
      <c r="J99" s="407">
        <v>12451</v>
      </c>
    </row>
    <row r="100" spans="2:10">
      <c r="B100" s="407">
        <v>12479</v>
      </c>
      <c r="C100" s="406" t="s">
        <v>3120</v>
      </c>
      <c r="F100" s="414">
        <f>'PRPM WP2'!C100</f>
        <v>-1.1099999999999999E-2</v>
      </c>
      <c r="H100" s="414">
        <f>'PRPM WP2'!H100</f>
        <v>4.7166666666666668E-3</v>
      </c>
      <c r="I100" s="409">
        <f t="shared" si="1"/>
        <v>-1.5816666666666666E-2</v>
      </c>
      <c r="J100" s="407">
        <v>12479</v>
      </c>
    </row>
    <row r="101" spans="2:10">
      <c r="B101" s="407">
        <v>12510</v>
      </c>
      <c r="C101" s="406" t="s">
        <v>3120</v>
      </c>
      <c r="F101" s="414">
        <f>'PRPM WP2'!C101</f>
        <v>-3.5099999999999999E-2</v>
      </c>
      <c r="H101" s="414">
        <f>'PRPM WP2'!H101</f>
        <v>4.5333333333333337E-3</v>
      </c>
      <c r="I101" s="409">
        <f t="shared" si="1"/>
        <v>-3.9633333333333333E-2</v>
      </c>
      <c r="J101" s="407">
        <v>12510</v>
      </c>
    </row>
    <row r="102" spans="2:10">
      <c r="B102" s="407">
        <v>12540</v>
      </c>
      <c r="C102" s="406" t="s">
        <v>3120</v>
      </c>
      <c r="F102" s="414">
        <f>'PRPM WP2'!C102</f>
        <v>-7.6499999999999999E-2</v>
      </c>
      <c r="H102" s="414">
        <f>'PRPM WP2'!H102</f>
        <v>4.4916666666666664E-3</v>
      </c>
      <c r="I102" s="409">
        <f t="shared" si="1"/>
        <v>-8.099166666666667E-2</v>
      </c>
      <c r="J102" s="407">
        <v>12540</v>
      </c>
    </row>
    <row r="103" spans="2:10">
      <c r="B103" s="407">
        <v>12571</v>
      </c>
      <c r="C103" s="406" t="s">
        <v>3120</v>
      </c>
      <c r="F103" s="414">
        <f>'PRPM WP2'!C103</f>
        <v>4.7800000000000002E-2</v>
      </c>
      <c r="H103" s="414">
        <f>'PRPM WP2'!H103</f>
        <v>4.5000000000000005E-3</v>
      </c>
      <c r="I103" s="409">
        <f t="shared" si="1"/>
        <v>4.3300000000000005E-2</v>
      </c>
      <c r="J103" s="407">
        <v>12571</v>
      </c>
    </row>
    <row r="104" spans="2:10">
      <c r="B104" s="407">
        <v>12601</v>
      </c>
      <c r="C104" s="406" t="s">
        <v>3120</v>
      </c>
      <c r="F104" s="414">
        <f>'PRPM WP2'!C104</f>
        <v>-0.1603</v>
      </c>
      <c r="H104" s="414">
        <f>'PRPM WP2'!H104</f>
        <v>4.4083333333333335E-3</v>
      </c>
      <c r="I104" s="409">
        <f t="shared" si="1"/>
        <v>-0.16470833333333335</v>
      </c>
      <c r="J104" s="407">
        <v>12601</v>
      </c>
    </row>
    <row r="105" spans="2:10">
      <c r="B105" s="407">
        <v>12632</v>
      </c>
      <c r="C105" s="406" t="s">
        <v>3120</v>
      </c>
      <c r="F105" s="414">
        <f>'PRPM WP2'!C105</f>
        <v>2.69E-2</v>
      </c>
      <c r="H105" s="414">
        <f>'PRPM WP2'!H105</f>
        <v>4.5249999999999995E-3</v>
      </c>
      <c r="I105" s="409">
        <f t="shared" si="1"/>
        <v>2.2374999999999999E-2</v>
      </c>
      <c r="J105" s="407">
        <v>12632</v>
      </c>
    </row>
    <row r="106" spans="2:10">
      <c r="B106" s="407">
        <v>12663</v>
      </c>
      <c r="C106" s="406" t="s">
        <v>3120</v>
      </c>
      <c r="F106" s="414">
        <f>'PRPM WP2'!C106</f>
        <v>9.4999999999999998E-3</v>
      </c>
      <c r="H106" s="414">
        <f>'PRPM WP2'!H106</f>
        <v>4.6333333333333339E-3</v>
      </c>
      <c r="I106" s="409">
        <f t="shared" si="1"/>
        <v>4.8666666666666658E-3</v>
      </c>
      <c r="J106" s="407">
        <v>12663</v>
      </c>
    </row>
    <row r="107" spans="2:10">
      <c r="B107" s="407">
        <v>12693</v>
      </c>
      <c r="C107" s="406" t="s">
        <v>3120</v>
      </c>
      <c r="F107" s="414">
        <f>'PRPM WP2'!C107</f>
        <v>-6.6599999999999993E-2</v>
      </c>
      <c r="H107" s="414">
        <f>'PRPM WP2'!H107</f>
        <v>4.5000000000000005E-3</v>
      </c>
      <c r="I107" s="409">
        <f t="shared" si="1"/>
        <v>-7.1099999999999997E-2</v>
      </c>
      <c r="J107" s="407">
        <v>12693</v>
      </c>
    </row>
    <row r="108" spans="2:10">
      <c r="B108" s="407">
        <v>12724</v>
      </c>
      <c r="C108" s="406" t="s">
        <v>3120</v>
      </c>
      <c r="F108" s="414">
        <f>'PRPM WP2'!C108</f>
        <v>-4.8000000000000004E-3</v>
      </c>
      <c r="H108" s="414">
        <f>'PRPM WP2'!H108</f>
        <v>4.4833333333333331E-3</v>
      </c>
      <c r="I108" s="409">
        <f t="shared" si="1"/>
        <v>-9.2833333333333344E-3</v>
      </c>
      <c r="J108" s="407">
        <v>12724</v>
      </c>
    </row>
    <row r="109" spans="2:10">
      <c r="B109" s="407">
        <v>12754</v>
      </c>
      <c r="C109" s="406" t="s">
        <v>3120</v>
      </c>
      <c r="F109" s="414">
        <f>'PRPM WP2'!C109</f>
        <v>-7.010000000000001E-2</v>
      </c>
      <c r="H109" s="414">
        <f>'PRPM WP2'!H109</f>
        <v>4.4666666666666674E-3</v>
      </c>
      <c r="I109" s="409">
        <f t="shared" si="1"/>
        <v>-7.456666666666667E-2</v>
      </c>
      <c r="J109" s="407">
        <v>12754</v>
      </c>
    </row>
    <row r="110" spans="2:10">
      <c r="B110" s="407">
        <v>12785</v>
      </c>
      <c r="C110" s="406" t="s">
        <v>3120</v>
      </c>
      <c r="F110" s="414">
        <f>'PRPM WP2'!C110</f>
        <v>-2.3099999999999999E-2</v>
      </c>
      <c r="H110" s="414">
        <f>'PRPM WP2'!H110</f>
        <v>4.3166666666666666E-3</v>
      </c>
      <c r="I110" s="409">
        <f t="shared" si="1"/>
        <v>-2.7416666666666666E-2</v>
      </c>
      <c r="J110" s="407">
        <v>12785</v>
      </c>
    </row>
    <row r="111" spans="2:10">
      <c r="B111" s="407">
        <v>12816</v>
      </c>
      <c r="C111" s="406" t="s">
        <v>3120</v>
      </c>
      <c r="F111" s="414">
        <f>'PRPM WP2'!C111</f>
        <v>-0.11360000000000001</v>
      </c>
      <c r="H111" s="414">
        <f>'PRPM WP2'!H111</f>
        <v>4.1333333333333335E-3</v>
      </c>
      <c r="I111" s="409">
        <f t="shared" si="1"/>
        <v>-0.11773333333333334</v>
      </c>
      <c r="J111" s="407">
        <v>12816</v>
      </c>
    </row>
    <row r="112" spans="2:10">
      <c r="B112" s="407">
        <v>12844</v>
      </c>
      <c r="C112" s="406" t="s">
        <v>3120</v>
      </c>
      <c r="F112" s="414">
        <f>'PRPM WP2'!C112</f>
        <v>0.1043</v>
      </c>
      <c r="H112" s="414">
        <f>'PRPM WP2'!H112</f>
        <v>4.0666666666666663E-3</v>
      </c>
      <c r="I112" s="409">
        <f t="shared" si="1"/>
        <v>0.10023333333333334</v>
      </c>
      <c r="J112" s="407">
        <v>12844</v>
      </c>
    </row>
    <row r="113" spans="2:10">
      <c r="B113" s="407">
        <v>12875</v>
      </c>
      <c r="C113" s="406" t="s">
        <v>3120</v>
      </c>
      <c r="F113" s="414">
        <f>'PRPM WP2'!C113</f>
        <v>0.11779999999999999</v>
      </c>
      <c r="H113" s="414">
        <f>'PRPM WP2'!H113</f>
        <v>3.9916666666666668E-3</v>
      </c>
      <c r="I113" s="409">
        <f t="shared" si="1"/>
        <v>0.11380833333333332</v>
      </c>
      <c r="J113" s="407">
        <v>12875</v>
      </c>
    </row>
    <row r="114" spans="2:10">
      <c r="B114" s="407">
        <v>12905</v>
      </c>
      <c r="C114" s="406" t="s">
        <v>3120</v>
      </c>
      <c r="F114" s="414">
        <f>'PRPM WP2'!C114</f>
        <v>0.1106</v>
      </c>
      <c r="H114" s="414">
        <f>'PRPM WP2'!H114</f>
        <v>3.8416666666666673E-3</v>
      </c>
      <c r="I114" s="409">
        <f t="shared" si="1"/>
        <v>0.10675833333333333</v>
      </c>
      <c r="J114" s="407">
        <v>12905</v>
      </c>
    </row>
    <row r="115" spans="2:10">
      <c r="B115" s="407">
        <v>12936</v>
      </c>
      <c r="C115" s="406" t="s">
        <v>3120</v>
      </c>
      <c r="F115" s="414">
        <f>'PRPM WP2'!C115</f>
        <v>0.1036</v>
      </c>
      <c r="H115" s="414">
        <f>'PRPM WP2'!H115</f>
        <v>3.7750000000000001E-3</v>
      </c>
      <c r="I115" s="409">
        <f t="shared" si="1"/>
        <v>9.9824999999999997E-2</v>
      </c>
      <c r="J115" s="407">
        <v>12936</v>
      </c>
    </row>
    <row r="116" spans="2:10">
      <c r="B116" s="407">
        <v>12966</v>
      </c>
      <c r="C116" s="406" t="s">
        <v>3120</v>
      </c>
      <c r="F116" s="414">
        <f>'PRPM WP2'!C116</f>
        <v>8.6999999999999994E-2</v>
      </c>
      <c r="H116" s="414">
        <f>'PRPM WP2'!H116</f>
        <v>3.6833333333333336E-3</v>
      </c>
      <c r="I116" s="409">
        <f t="shared" si="1"/>
        <v>8.3316666666666664E-2</v>
      </c>
      <c r="J116" s="407">
        <v>12966</v>
      </c>
    </row>
    <row r="117" spans="2:10">
      <c r="B117" s="407">
        <v>12997</v>
      </c>
      <c r="C117" s="406" t="s">
        <v>3120</v>
      </c>
      <c r="F117" s="414">
        <f>'PRPM WP2'!C117</f>
        <v>5.6299999999999996E-2</v>
      </c>
      <c r="H117" s="414">
        <f>'PRPM WP2'!H117</f>
        <v>3.7000000000000006E-3</v>
      </c>
      <c r="I117" s="409">
        <f t="shared" si="1"/>
        <v>5.2599999999999994E-2</v>
      </c>
      <c r="J117" s="407">
        <v>12997</v>
      </c>
    </row>
    <row r="118" spans="2:10">
      <c r="B118" s="407">
        <v>13028</v>
      </c>
      <c r="C118" s="406" t="s">
        <v>3120</v>
      </c>
      <c r="F118" s="414">
        <f>'PRPM WP2'!C118</f>
        <v>-1.2199999999999999E-2</v>
      </c>
      <c r="H118" s="414">
        <f>'PRPM WP2'!H118</f>
        <v>3.6916666666666664E-3</v>
      </c>
      <c r="I118" s="409">
        <f t="shared" si="1"/>
        <v>-1.5891666666666665E-2</v>
      </c>
      <c r="J118" s="407">
        <v>13028</v>
      </c>
    </row>
    <row r="119" spans="2:10">
      <c r="B119" s="407">
        <v>13058</v>
      </c>
      <c r="C119" s="406" t="s">
        <v>3120</v>
      </c>
      <c r="F119" s="414">
        <f>'PRPM WP2'!C119</f>
        <v>0.12240000000000001</v>
      </c>
      <c r="H119" s="414">
        <f>'PRPM WP2'!H119</f>
        <v>3.666666666666667E-3</v>
      </c>
      <c r="I119" s="409">
        <f t="shared" si="1"/>
        <v>0.11873333333333334</v>
      </c>
      <c r="J119" s="407">
        <v>13058</v>
      </c>
    </row>
    <row r="120" spans="2:10">
      <c r="B120" s="407">
        <v>13089</v>
      </c>
      <c r="C120" s="406" t="s">
        <v>3120</v>
      </c>
      <c r="F120" s="414">
        <f>'PRPM WP2'!C120</f>
        <v>1.0800000000000001E-2</v>
      </c>
      <c r="H120" s="414">
        <f>'PRPM WP2'!H120</f>
        <v>3.6249999999999998E-3</v>
      </c>
      <c r="I120" s="409">
        <f t="shared" si="1"/>
        <v>7.1750000000000008E-3</v>
      </c>
      <c r="J120" s="407">
        <v>13089</v>
      </c>
    </row>
    <row r="121" spans="2:10">
      <c r="B121" s="407">
        <v>13119</v>
      </c>
      <c r="C121" s="406" t="s">
        <v>3120</v>
      </c>
      <c r="F121" s="414">
        <f>'PRPM WP2'!C121</f>
        <v>4.7900000000000012E-2</v>
      </c>
      <c r="H121" s="414">
        <f>'PRPM WP2'!H121</f>
        <v>3.5750000000000001E-3</v>
      </c>
      <c r="I121" s="409">
        <f t="shared" si="1"/>
        <v>4.432500000000001E-2</v>
      </c>
      <c r="J121" s="407">
        <v>13119</v>
      </c>
    </row>
    <row r="122" spans="2:10">
      <c r="B122" s="407">
        <v>13150</v>
      </c>
      <c r="C122" s="406" t="s">
        <v>3120</v>
      </c>
      <c r="F122" s="414">
        <f>'PRPM WP2'!C122</f>
        <v>0.11030000000000001</v>
      </c>
      <c r="H122" s="414">
        <f>'PRPM WP2'!H122</f>
        <v>3.5083333333333334E-3</v>
      </c>
      <c r="I122" s="409">
        <f t="shared" si="1"/>
        <v>0.10679166666666667</v>
      </c>
      <c r="J122" s="407">
        <v>13150</v>
      </c>
    </row>
    <row r="123" spans="2:10">
      <c r="B123" s="407">
        <v>13181</v>
      </c>
      <c r="C123" s="406" t="s">
        <v>3120</v>
      </c>
      <c r="F123" s="414">
        <f>'PRPM WP2'!C123</f>
        <v>-3.4200000000000001E-2</v>
      </c>
      <c r="H123" s="414">
        <f>'PRPM WP2'!H123</f>
        <v>3.4749999999999998E-3</v>
      </c>
      <c r="I123" s="409">
        <f t="shared" si="1"/>
        <v>-3.7675E-2</v>
      </c>
      <c r="J123" s="407">
        <v>13181</v>
      </c>
    </row>
    <row r="124" spans="2:10">
      <c r="B124" s="407">
        <v>13210</v>
      </c>
      <c r="C124" s="406" t="s">
        <v>3120</v>
      </c>
      <c r="F124" s="414">
        <f>'PRPM WP2'!C124</f>
        <v>3.3E-3</v>
      </c>
      <c r="H124" s="414">
        <f>'PRPM WP2'!H124</f>
        <v>3.4749999999999998E-3</v>
      </c>
      <c r="I124" s="409">
        <f t="shared" si="1"/>
        <v>-1.7499999999999981E-4</v>
      </c>
      <c r="J124" s="407">
        <v>13210</v>
      </c>
    </row>
    <row r="125" spans="2:10">
      <c r="B125" s="407">
        <v>13241</v>
      </c>
      <c r="C125" s="406" t="s">
        <v>3120</v>
      </c>
      <c r="F125" s="414">
        <f>'PRPM WP2'!C125</f>
        <v>-8.14E-2</v>
      </c>
      <c r="H125" s="414">
        <f>'PRPM WP2'!H125</f>
        <v>3.4749999999999998E-3</v>
      </c>
      <c r="I125" s="409">
        <f t="shared" si="1"/>
        <v>-8.4875000000000006E-2</v>
      </c>
      <c r="J125" s="407">
        <v>13241</v>
      </c>
    </row>
    <row r="126" spans="2:10">
      <c r="B126" s="407">
        <v>13271</v>
      </c>
      <c r="C126" s="406" t="s">
        <v>3120</v>
      </c>
      <c r="F126" s="414">
        <f>'PRPM WP2'!C126</f>
        <v>7.6100000000000001E-2</v>
      </c>
      <c r="H126" s="414">
        <f>'PRPM WP2'!H126</f>
        <v>3.4499999999999999E-3</v>
      </c>
      <c r="I126" s="409">
        <f t="shared" si="1"/>
        <v>7.2650000000000006E-2</v>
      </c>
      <c r="J126" s="407">
        <v>13271</v>
      </c>
    </row>
    <row r="127" spans="2:10">
      <c r="B127" s="407">
        <v>13302</v>
      </c>
      <c r="C127" s="406" t="s">
        <v>3120</v>
      </c>
      <c r="F127" s="414">
        <f>'PRPM WP2'!C127</f>
        <v>3.5000000000000003E-2</v>
      </c>
      <c r="H127" s="414">
        <f>'PRPM WP2'!H127</f>
        <v>3.4333333333333334E-3</v>
      </c>
      <c r="I127" s="409">
        <f t="shared" si="1"/>
        <v>3.1566666666666673E-2</v>
      </c>
      <c r="J127" s="407">
        <v>13302</v>
      </c>
    </row>
    <row r="128" spans="2:10">
      <c r="B128" s="407">
        <v>13332</v>
      </c>
      <c r="C128" s="406" t="s">
        <v>3120</v>
      </c>
      <c r="F128" s="414">
        <f>'PRPM WP2'!C128</f>
        <v>0.1009</v>
      </c>
      <c r="H128" s="414">
        <f>'PRPM WP2'!H128</f>
        <v>3.3916666666666665E-3</v>
      </c>
      <c r="I128" s="409">
        <f t="shared" si="1"/>
        <v>9.7508333333333336E-2</v>
      </c>
      <c r="J128" s="407">
        <v>13332</v>
      </c>
    </row>
    <row r="129" spans="2:10">
      <c r="B129" s="407">
        <v>13363</v>
      </c>
      <c r="C129" s="406" t="s">
        <v>3120</v>
      </c>
      <c r="F129" s="414">
        <f>'PRPM WP2'!C129</f>
        <v>-1.8E-3</v>
      </c>
      <c r="H129" s="414">
        <f>'PRPM WP2'!H129</f>
        <v>3.3833333333333332E-3</v>
      </c>
      <c r="I129" s="409">
        <f t="shared" si="1"/>
        <v>-5.1833333333333332E-3</v>
      </c>
      <c r="J129" s="407">
        <v>13363</v>
      </c>
    </row>
    <row r="130" spans="2:10">
      <c r="B130" s="407">
        <v>13394</v>
      </c>
      <c r="C130" s="406" t="s">
        <v>3120</v>
      </c>
      <c r="F130" s="414">
        <f>'PRPM WP2'!C130</f>
        <v>-2.2499999999999999E-2</v>
      </c>
      <c r="H130" s="414">
        <f>'PRPM WP2'!H130</f>
        <v>3.3749999999999995E-3</v>
      </c>
      <c r="I130" s="409">
        <f t="shared" si="1"/>
        <v>-2.5874999999999999E-2</v>
      </c>
      <c r="J130" s="407">
        <v>13394</v>
      </c>
    </row>
    <row r="131" spans="2:10">
      <c r="B131" s="407">
        <v>13424</v>
      </c>
      <c r="C131" s="406" t="s">
        <v>3120</v>
      </c>
      <c r="F131" s="414">
        <f>'PRPM WP2'!C131</f>
        <v>5.6600000000000004E-2</v>
      </c>
      <c r="H131" s="414">
        <f>'PRPM WP2'!H131</f>
        <v>3.3666666666666667E-3</v>
      </c>
      <c r="I131" s="409">
        <f t="shared" si="1"/>
        <v>5.3233333333333341E-2</v>
      </c>
      <c r="J131" s="407">
        <v>13424</v>
      </c>
    </row>
    <row r="132" spans="2:10">
      <c r="B132" s="407">
        <v>13455</v>
      </c>
      <c r="C132" s="406" t="s">
        <v>3120</v>
      </c>
      <c r="F132" s="414">
        <f>'PRPM WP2'!C132</f>
        <v>-1.6900000000000002E-2</v>
      </c>
      <c r="H132" s="414">
        <f>'PRPM WP2'!H132</f>
        <v>3.2916666666666667E-3</v>
      </c>
      <c r="I132" s="409">
        <f t="shared" si="1"/>
        <v>-2.019166666666667E-2</v>
      </c>
      <c r="J132" s="407">
        <v>13455</v>
      </c>
    </row>
    <row r="133" spans="2:10">
      <c r="B133" s="407">
        <v>13485</v>
      </c>
      <c r="C133" s="406" t="s">
        <v>3120</v>
      </c>
      <c r="F133" s="414">
        <f>'PRPM WP2'!C133</f>
        <v>-1.7399999999999999E-2</v>
      </c>
      <c r="H133" s="414">
        <f>'PRPM WP2'!H133</f>
        <v>3.1916666666666664E-3</v>
      </c>
      <c r="I133" s="409">
        <f t="shared" si="1"/>
        <v>-2.0591666666666664E-2</v>
      </c>
      <c r="J133" s="407">
        <v>13485</v>
      </c>
    </row>
    <row r="134" spans="2:10">
      <c r="B134" s="407">
        <v>13516</v>
      </c>
      <c r="C134" s="406" t="s">
        <v>3120</v>
      </c>
      <c r="F134" s="414">
        <f>'PRPM WP2'!C134</f>
        <v>1.9500000000000003E-2</v>
      </c>
      <c r="H134" s="414">
        <f>'PRPM WP2'!H134</f>
        <v>3.1833333333333336E-3</v>
      </c>
      <c r="I134" s="409">
        <f t="shared" si="1"/>
        <v>1.631666666666667E-2</v>
      </c>
      <c r="J134" s="407">
        <v>13516</v>
      </c>
    </row>
    <row r="135" spans="2:10">
      <c r="B135" s="407">
        <v>13547</v>
      </c>
      <c r="C135" s="406" t="s">
        <v>3120</v>
      </c>
      <c r="F135" s="414">
        <f>'PRPM WP2'!C135</f>
        <v>-3.5299999999999998E-2</v>
      </c>
      <c r="H135" s="414">
        <f>'PRPM WP2'!H135</f>
        <v>3.2416666666666666E-3</v>
      </c>
      <c r="I135" s="409">
        <f t="shared" si="1"/>
        <v>-3.8541666666666662E-2</v>
      </c>
      <c r="J135" s="407">
        <v>13547</v>
      </c>
    </row>
    <row r="136" spans="2:10">
      <c r="B136" s="407">
        <v>13575</v>
      </c>
      <c r="C136" s="406" t="s">
        <v>3120</v>
      </c>
      <c r="F136" s="414">
        <f>'PRPM WP2'!C136</f>
        <v>-5.7300000000000004E-2</v>
      </c>
      <c r="H136" s="414">
        <f>'PRPM WP2'!H136</f>
        <v>3.3333333333333331E-3</v>
      </c>
      <c r="I136" s="409">
        <f t="shared" si="1"/>
        <v>-6.0633333333333338E-2</v>
      </c>
      <c r="J136" s="407">
        <v>13575</v>
      </c>
    </row>
    <row r="137" spans="2:10">
      <c r="B137" s="407">
        <v>13606</v>
      </c>
      <c r="C137" s="406" t="s">
        <v>3120</v>
      </c>
      <c r="F137" s="414">
        <f>'PRPM WP2'!C137</f>
        <v>-7.3599999999999999E-2</v>
      </c>
      <c r="H137" s="414">
        <f>'PRPM WP2'!H137</f>
        <v>3.3916666666666665E-3</v>
      </c>
      <c r="I137" s="409">
        <f t="shared" si="1"/>
        <v>-7.6991666666666667E-2</v>
      </c>
      <c r="J137" s="407">
        <v>13606</v>
      </c>
    </row>
    <row r="138" spans="2:10">
      <c r="B138" s="407">
        <v>13636</v>
      </c>
      <c r="C138" s="406" t="s">
        <v>3120</v>
      </c>
      <c r="F138" s="414">
        <f>'PRPM WP2'!C138</f>
        <v>-5.16E-2</v>
      </c>
      <c r="H138" s="414">
        <f>'PRPM WP2'!H138</f>
        <v>3.3333333333333331E-3</v>
      </c>
      <c r="I138" s="409">
        <f t="shared" si="1"/>
        <v>-5.4933333333333334E-2</v>
      </c>
      <c r="J138" s="407">
        <v>13636</v>
      </c>
    </row>
    <row r="139" spans="2:10">
      <c r="B139" s="407">
        <v>13667</v>
      </c>
      <c r="C139" s="406" t="s">
        <v>3120</v>
      </c>
      <c r="F139" s="414">
        <f>'PRPM WP2'!C139</f>
        <v>-4.6699999999999998E-2</v>
      </c>
      <c r="H139" s="414">
        <f>'PRPM WP2'!H139</f>
        <v>3.3250000000000003E-3</v>
      </c>
      <c r="I139" s="409">
        <f t="shared" si="1"/>
        <v>-5.0025E-2</v>
      </c>
      <c r="J139" s="407">
        <v>13667</v>
      </c>
    </row>
    <row r="140" spans="2:10">
      <c r="B140" s="407">
        <v>13697</v>
      </c>
      <c r="C140" s="406" t="s">
        <v>3120</v>
      </c>
      <c r="F140" s="414">
        <f>'PRPM WP2'!C140</f>
        <v>0.1671</v>
      </c>
      <c r="H140" s="414">
        <f>'PRPM WP2'!H140</f>
        <v>3.283333333333333E-3</v>
      </c>
      <c r="I140" s="409">
        <f t="shared" si="1"/>
        <v>0.16381666666666667</v>
      </c>
      <c r="J140" s="407">
        <v>13697</v>
      </c>
    </row>
    <row r="141" spans="2:10">
      <c r="B141" s="407">
        <v>13728</v>
      </c>
      <c r="C141" s="406" t="s">
        <v>3120</v>
      </c>
      <c r="F141" s="414">
        <f>'PRPM WP2'!C141</f>
        <v>-9.0300000000000005E-2</v>
      </c>
      <c r="H141" s="414">
        <f>'PRPM WP2'!H141</f>
        <v>3.2416666666666666E-3</v>
      </c>
      <c r="I141" s="409">
        <f t="shared" si="1"/>
        <v>-9.3541666666666676E-2</v>
      </c>
      <c r="J141" s="407">
        <v>13728</v>
      </c>
    </row>
    <row r="142" spans="2:10">
      <c r="B142" s="407">
        <v>13759</v>
      </c>
      <c r="C142" s="406" t="s">
        <v>3120</v>
      </c>
      <c r="F142" s="414">
        <f>'PRPM WP2'!C142</f>
        <v>-0.1174</v>
      </c>
      <c r="H142" s="414">
        <f>'PRPM WP2'!H142</f>
        <v>3.3E-3</v>
      </c>
      <c r="I142" s="409">
        <f t="shared" si="1"/>
        <v>-0.1207</v>
      </c>
      <c r="J142" s="407">
        <v>13759</v>
      </c>
    </row>
    <row r="143" spans="2:10">
      <c r="B143" s="407">
        <v>13789</v>
      </c>
      <c r="C143" s="406" t="s">
        <v>3120</v>
      </c>
      <c r="F143" s="414">
        <f>'PRPM WP2'!C143</f>
        <v>-5.16E-2</v>
      </c>
      <c r="H143" s="414">
        <f>'PRPM WP2'!H143</f>
        <v>3.4083333333333331E-3</v>
      </c>
      <c r="I143" s="409">
        <f t="shared" si="1"/>
        <v>-5.5008333333333333E-2</v>
      </c>
      <c r="J143" s="407">
        <v>13789</v>
      </c>
    </row>
    <row r="144" spans="2:10">
      <c r="B144" s="407">
        <v>13820</v>
      </c>
      <c r="C144" s="406" t="s">
        <v>3120</v>
      </c>
      <c r="F144" s="414">
        <f>'PRPM WP2'!C144</f>
        <v>8.0000000000000002E-3</v>
      </c>
      <c r="H144" s="414">
        <f>'PRPM WP2'!H144</f>
        <v>3.4000000000000002E-3</v>
      </c>
      <c r="I144" s="409">
        <f t="shared" si="1"/>
        <v>4.5999999999999999E-3</v>
      </c>
      <c r="J144" s="407">
        <v>13820</v>
      </c>
    </row>
    <row r="145" spans="2:10">
      <c r="B145" s="407">
        <v>13850</v>
      </c>
      <c r="C145" s="406" t="s">
        <v>3120</v>
      </c>
      <c r="F145" s="414">
        <f>'PRPM WP2'!C145</f>
        <v>-9.5100000000000004E-2</v>
      </c>
      <c r="H145" s="414">
        <f>'PRPM WP2'!H145</f>
        <v>3.3583333333333338E-3</v>
      </c>
      <c r="I145" s="409">
        <f t="shared" si="1"/>
        <v>-9.8458333333333342E-2</v>
      </c>
      <c r="J145" s="407">
        <v>13850</v>
      </c>
    </row>
    <row r="146" spans="2:10">
      <c r="B146" s="407">
        <v>13881</v>
      </c>
      <c r="C146" s="406" t="s">
        <v>3120</v>
      </c>
      <c r="F146" s="414">
        <f>'PRPM WP2'!C146</f>
        <v>-3.6799999999999999E-2</v>
      </c>
      <c r="H146" s="414">
        <f>'PRPM WP2'!H146</f>
        <v>3.3416666666666668E-3</v>
      </c>
      <c r="I146" s="409">
        <f t="shared" si="1"/>
        <v>-4.0141666666666666E-2</v>
      </c>
      <c r="J146" s="407">
        <v>13881</v>
      </c>
    </row>
    <row r="147" spans="2:10">
      <c r="B147" s="407">
        <v>13912</v>
      </c>
      <c r="C147" s="406" t="s">
        <v>3120</v>
      </c>
      <c r="F147" s="414">
        <f>'PRPM WP2'!C147</f>
        <v>3.4099999999999998E-2</v>
      </c>
      <c r="H147" s="414">
        <f>'PRPM WP2'!H147</f>
        <v>3.3583333333333338E-3</v>
      </c>
      <c r="I147" s="409">
        <f t="shared" si="1"/>
        <v>3.0741666666666664E-2</v>
      </c>
      <c r="J147" s="407">
        <v>13912</v>
      </c>
    </row>
    <row r="148" spans="2:10">
      <c r="B148" s="407">
        <v>13940</v>
      </c>
      <c r="C148" s="406" t="s">
        <v>3120</v>
      </c>
      <c r="F148" s="414">
        <f>'PRPM WP2'!C148</f>
        <v>-0.19839999999999999</v>
      </c>
      <c r="H148" s="414">
        <f>'PRPM WP2'!H148</f>
        <v>3.3250000000000003E-3</v>
      </c>
      <c r="I148" s="409">
        <f t="shared" si="1"/>
        <v>-0.20172499999999999</v>
      </c>
      <c r="J148" s="407">
        <v>13940</v>
      </c>
    </row>
    <row r="149" spans="2:10">
      <c r="B149" s="407">
        <v>13971</v>
      </c>
      <c r="C149" s="406" t="s">
        <v>3120</v>
      </c>
      <c r="F149" s="414">
        <f>'PRPM WP2'!C149</f>
        <v>0.15379999999999999</v>
      </c>
      <c r="H149" s="414">
        <f>'PRPM WP2'!H149</f>
        <v>3.4000000000000002E-3</v>
      </c>
      <c r="I149" s="409">
        <f t="shared" si="1"/>
        <v>0.15039999999999998</v>
      </c>
      <c r="J149" s="407">
        <v>13971</v>
      </c>
    </row>
    <row r="150" spans="2:10">
      <c r="B150" s="407">
        <v>14001</v>
      </c>
      <c r="C150" s="406" t="s">
        <v>3120</v>
      </c>
      <c r="F150" s="414">
        <f>'PRPM WP2'!C150</f>
        <v>1.8100000000000002E-2</v>
      </c>
      <c r="H150" s="414">
        <f>'PRPM WP2'!H150</f>
        <v>3.2916666666666667E-3</v>
      </c>
      <c r="I150" s="409">
        <f t="shared" si="1"/>
        <v>1.4808333333333335E-2</v>
      </c>
      <c r="J150" s="407">
        <v>14001</v>
      </c>
    </row>
    <row r="151" spans="2:10">
      <c r="B151" s="407">
        <v>14032</v>
      </c>
      <c r="C151" s="406" t="s">
        <v>3120</v>
      </c>
      <c r="F151" s="414">
        <f>'PRPM WP2'!C151</f>
        <v>0.16219999999999998</v>
      </c>
      <c r="H151" s="414">
        <f>'PRPM WP2'!H151</f>
        <v>3.2916666666666667E-3</v>
      </c>
      <c r="I151" s="409">
        <f t="shared" si="1"/>
        <v>0.15890833333333332</v>
      </c>
      <c r="J151" s="407">
        <v>14032</v>
      </c>
    </row>
    <row r="152" spans="2:10">
      <c r="B152" s="407">
        <v>14062</v>
      </c>
      <c r="C152" s="406" t="s">
        <v>3120</v>
      </c>
      <c r="F152" s="414">
        <f>'PRPM WP2'!C152</f>
        <v>1.4800000000000001E-2</v>
      </c>
      <c r="H152" s="414">
        <f>'PRPM WP2'!H152</f>
        <v>3.2166666666666667E-3</v>
      </c>
      <c r="I152" s="409">
        <f t="shared" si="1"/>
        <v>1.1583333333333334E-2</v>
      </c>
      <c r="J152" s="407">
        <v>14062</v>
      </c>
    </row>
    <row r="153" spans="2:10">
      <c r="B153" s="407">
        <v>14093</v>
      </c>
      <c r="C153" s="406" t="s">
        <v>3120</v>
      </c>
      <c r="F153" s="414">
        <f>'PRPM WP2'!C153</f>
        <v>-5.57E-2</v>
      </c>
      <c r="H153" s="414">
        <f>'PRPM WP2'!H153</f>
        <v>3.2000000000000002E-3</v>
      </c>
      <c r="I153" s="409">
        <f t="shared" si="1"/>
        <v>-5.8900000000000001E-2</v>
      </c>
      <c r="J153" s="407">
        <v>14093</v>
      </c>
    </row>
    <row r="154" spans="2:10">
      <c r="B154" s="407">
        <v>14124</v>
      </c>
      <c r="C154" s="406" t="s">
        <v>3120</v>
      </c>
      <c r="F154" s="414">
        <f>'PRPM WP2'!C154</f>
        <v>1.9099999999999999E-2</v>
      </c>
      <c r="H154" s="414">
        <f>'PRPM WP2'!H154</f>
        <v>3.2333333333333329E-3</v>
      </c>
      <c r="I154" s="409">
        <f t="shared" ref="I154:I217" si="2">F154-H154</f>
        <v>1.5866666666666668E-2</v>
      </c>
      <c r="J154" s="407">
        <v>14124</v>
      </c>
    </row>
    <row r="155" spans="2:10">
      <c r="B155" s="407">
        <v>14154</v>
      </c>
      <c r="C155" s="406" t="s">
        <v>3120</v>
      </c>
      <c r="F155" s="414">
        <f>'PRPM WP2'!C155</f>
        <v>0.18009999999999998</v>
      </c>
      <c r="H155" s="414">
        <f>'PRPM WP2'!H155</f>
        <v>3.1583333333333337E-3</v>
      </c>
      <c r="I155" s="409">
        <f t="shared" si="2"/>
        <v>0.17694166666666664</v>
      </c>
      <c r="J155" s="407">
        <v>14154</v>
      </c>
    </row>
    <row r="156" spans="2:10">
      <c r="B156" s="407">
        <v>14185</v>
      </c>
      <c r="C156" s="406" t="s">
        <v>3120</v>
      </c>
      <c r="F156" s="414">
        <f>'PRPM WP2'!C156</f>
        <v>-6.2000000000000013E-2</v>
      </c>
      <c r="H156" s="414">
        <f>'PRPM WP2'!H156</f>
        <v>3.1083333333333336E-3</v>
      </c>
      <c r="I156" s="409">
        <f t="shared" si="2"/>
        <v>-6.5108333333333351E-2</v>
      </c>
      <c r="J156" s="407">
        <v>14185</v>
      </c>
    </row>
    <row r="157" spans="2:10">
      <c r="B157" s="407">
        <v>14215</v>
      </c>
      <c r="C157" s="406" t="s">
        <v>3120</v>
      </c>
      <c r="F157" s="414">
        <f>'PRPM WP2'!C157</f>
        <v>3.9099999999999996E-2</v>
      </c>
      <c r="H157" s="414">
        <f>'PRPM WP2'!H157</f>
        <v>3.1166666666666669E-3</v>
      </c>
      <c r="I157" s="409">
        <f t="shared" si="2"/>
        <v>3.5983333333333326E-2</v>
      </c>
      <c r="J157" s="407">
        <v>14215</v>
      </c>
    </row>
    <row r="158" spans="2:10">
      <c r="B158" s="407">
        <v>14246</v>
      </c>
      <c r="C158" s="406" t="s">
        <v>3120</v>
      </c>
      <c r="F158" s="414">
        <f>'PRPM WP2'!C158</f>
        <v>1.6500000000000001E-2</v>
      </c>
      <c r="H158" s="414">
        <f>'PRPM WP2'!H158</f>
        <v>3.0666666666666672E-3</v>
      </c>
      <c r="I158" s="409">
        <f t="shared" si="2"/>
        <v>1.3433333333333334E-2</v>
      </c>
      <c r="J158" s="407">
        <v>14246</v>
      </c>
    </row>
    <row r="159" spans="2:10">
      <c r="B159" s="407">
        <v>14277</v>
      </c>
      <c r="C159" s="406" t="s">
        <v>3120</v>
      </c>
      <c r="F159" s="414">
        <f>'PRPM WP2'!C159</f>
        <v>8.0100000000000005E-2</v>
      </c>
      <c r="H159" s="414">
        <f>'PRPM WP2'!H159</f>
        <v>2.9916666666666663E-3</v>
      </c>
      <c r="I159" s="409">
        <f t="shared" si="2"/>
        <v>7.7108333333333334E-2</v>
      </c>
      <c r="J159" s="407">
        <v>14277</v>
      </c>
    </row>
    <row r="160" spans="2:10">
      <c r="B160" s="407">
        <v>14305</v>
      </c>
      <c r="C160" s="406" t="s">
        <v>3120</v>
      </c>
      <c r="F160" s="414">
        <f>'PRPM WP2'!C160</f>
        <v>-0.13780000000000001</v>
      </c>
      <c r="H160" s="414">
        <f>'PRPM WP2'!H160</f>
        <v>2.9499999999999999E-3</v>
      </c>
      <c r="I160" s="409">
        <f t="shared" si="2"/>
        <v>-0.14075000000000001</v>
      </c>
      <c r="J160" s="407">
        <v>14305</v>
      </c>
    </row>
    <row r="161" spans="2:10">
      <c r="B161" s="407">
        <v>14336</v>
      </c>
      <c r="C161" s="406" t="s">
        <v>3120</v>
      </c>
      <c r="F161" s="414">
        <f>'PRPM WP2'!C161</f>
        <v>2.8500000000000001E-2</v>
      </c>
      <c r="H161" s="414">
        <f>'PRPM WP2'!H161</f>
        <v>2.9583333333333332E-3</v>
      </c>
      <c r="I161" s="409">
        <f t="shared" si="2"/>
        <v>2.5541666666666667E-2</v>
      </c>
      <c r="J161" s="407">
        <v>14336</v>
      </c>
    </row>
    <row r="162" spans="2:10">
      <c r="B162" s="407">
        <v>14366</v>
      </c>
      <c r="C162" s="406" t="s">
        <v>3120</v>
      </c>
      <c r="F162" s="414">
        <f>'PRPM WP2'!C162</f>
        <v>6.6500000000000004E-2</v>
      </c>
      <c r="H162" s="414">
        <f>'PRPM WP2'!H162</f>
        <v>2.9166666666666668E-3</v>
      </c>
      <c r="I162" s="409">
        <f t="shared" si="2"/>
        <v>6.3583333333333339E-2</v>
      </c>
      <c r="J162" s="407">
        <v>14366</v>
      </c>
    </row>
    <row r="163" spans="2:10">
      <c r="B163" s="407">
        <v>14397</v>
      </c>
      <c r="C163" s="406" t="s">
        <v>3120</v>
      </c>
      <c r="F163" s="414">
        <f>'PRPM WP2'!C163</f>
        <v>-4.2299999999999997E-2</v>
      </c>
      <c r="H163" s="414">
        <f>'PRPM WP2'!H163</f>
        <v>2.891666666666667E-3</v>
      </c>
      <c r="I163" s="409">
        <f t="shared" si="2"/>
        <v>-4.5191666666666665E-2</v>
      </c>
      <c r="J163" s="407">
        <v>14397</v>
      </c>
    </row>
    <row r="164" spans="2:10">
      <c r="B164" s="407">
        <v>14427</v>
      </c>
      <c r="C164" s="406" t="s">
        <v>3120</v>
      </c>
      <c r="F164" s="414">
        <f>'PRPM WP2'!C164</f>
        <v>0.1208</v>
      </c>
      <c r="H164" s="414">
        <f>'PRPM WP2'!H164</f>
        <v>2.8583333333333334E-3</v>
      </c>
      <c r="I164" s="409">
        <f t="shared" si="2"/>
        <v>0.11794166666666667</v>
      </c>
      <c r="J164" s="407">
        <v>14427</v>
      </c>
    </row>
    <row r="165" spans="2:10">
      <c r="B165" s="407">
        <v>14458</v>
      </c>
      <c r="C165" s="406" t="s">
        <v>3120</v>
      </c>
      <c r="F165" s="414">
        <f>'PRPM WP2'!C165</f>
        <v>-6.4699999999999994E-2</v>
      </c>
      <c r="H165" s="414">
        <f>'PRPM WP2'!H165</f>
        <v>2.8416666666666668E-3</v>
      </c>
      <c r="I165" s="409">
        <f t="shared" si="2"/>
        <v>-6.7541666666666667E-2</v>
      </c>
      <c r="J165" s="407">
        <v>14458</v>
      </c>
    </row>
    <row r="166" spans="2:10">
      <c r="B166" s="407">
        <v>14489</v>
      </c>
      <c r="C166" s="406" t="s">
        <v>3120</v>
      </c>
      <c r="F166" s="414">
        <f>'PRPM WP2'!C166</f>
        <v>4.2100000000000005E-2</v>
      </c>
      <c r="H166" s="414">
        <f>'PRPM WP2'!H166</f>
        <v>3.0916666666666666E-3</v>
      </c>
      <c r="I166" s="409">
        <f t="shared" si="2"/>
        <v>3.9008333333333339E-2</v>
      </c>
      <c r="J166" s="407">
        <v>14489</v>
      </c>
    </row>
    <row r="167" spans="2:10">
      <c r="B167" s="407">
        <v>14519</v>
      </c>
      <c r="C167" s="406" t="s">
        <v>3120</v>
      </c>
      <c r="F167" s="414">
        <f>'PRPM WP2'!C167</f>
        <v>1.3000000000000001E-2</v>
      </c>
      <c r="H167" s="414">
        <f>'PRPM WP2'!H167</f>
        <v>2.9833333333333335E-3</v>
      </c>
      <c r="I167" s="409">
        <f t="shared" si="2"/>
        <v>1.0016666666666667E-2</v>
      </c>
      <c r="J167" s="407">
        <v>14519</v>
      </c>
    </row>
    <row r="168" spans="2:10">
      <c r="B168" s="407">
        <v>14550</v>
      </c>
      <c r="C168" s="406" t="s">
        <v>3120</v>
      </c>
      <c r="F168" s="414">
        <f>'PRPM WP2'!C168</f>
        <v>-1.5699999999999999E-2</v>
      </c>
      <c r="H168" s="414">
        <f>'PRPM WP2'!H168</f>
        <v>2.8416666666666668E-3</v>
      </c>
      <c r="I168" s="409">
        <f t="shared" si="2"/>
        <v>-1.8541666666666665E-2</v>
      </c>
      <c r="J168" s="407">
        <v>14550</v>
      </c>
    </row>
    <row r="169" spans="2:10">
      <c r="B169" s="407">
        <v>14580</v>
      </c>
      <c r="C169" s="406" t="s">
        <v>3120</v>
      </c>
      <c r="F169" s="414">
        <f>'PRPM WP2'!C169</f>
        <v>2.7199999999999998E-2</v>
      </c>
      <c r="H169" s="414">
        <f>'PRPM WP2'!H169</f>
        <v>2.816666666666667E-3</v>
      </c>
      <c r="I169" s="409">
        <f t="shared" si="2"/>
        <v>2.4383333333333333E-2</v>
      </c>
      <c r="J169" s="407">
        <v>14580</v>
      </c>
    </row>
    <row r="170" spans="2:10">
      <c r="B170" s="407">
        <v>14611</v>
      </c>
      <c r="C170" s="406" t="s">
        <v>3120</v>
      </c>
      <c r="F170" s="414">
        <f>'PRPM WP2'!C170</f>
        <v>6.8999999999999999E-3</v>
      </c>
      <c r="H170" s="414">
        <f>'PRPM WP2'!H170</f>
        <v>2.7833333333333334E-3</v>
      </c>
      <c r="I170" s="409">
        <f t="shared" si="2"/>
        <v>4.116666666666666E-3</v>
      </c>
      <c r="J170" s="407">
        <v>14611</v>
      </c>
    </row>
    <row r="171" spans="2:10">
      <c r="B171" s="407">
        <v>14642</v>
      </c>
      <c r="C171" s="406" t="s">
        <v>3120</v>
      </c>
      <c r="F171" s="414">
        <f>'PRPM WP2'!C171</f>
        <v>-1.0200000000000001E-2</v>
      </c>
      <c r="H171" s="414">
        <f>'PRPM WP2'!H171</f>
        <v>2.7916666666666667E-3</v>
      </c>
      <c r="I171" s="409">
        <f t="shared" si="2"/>
        <v>-1.2991666666666667E-2</v>
      </c>
      <c r="J171" s="407">
        <v>14642</v>
      </c>
    </row>
    <row r="172" spans="2:10">
      <c r="B172" s="407">
        <v>14671</v>
      </c>
      <c r="C172" s="406" t="s">
        <v>3120</v>
      </c>
      <c r="F172" s="414">
        <f>'PRPM WP2'!C172</f>
        <v>9.3999999999999986E-3</v>
      </c>
      <c r="H172" s="414">
        <f>'PRPM WP2'!H172</f>
        <v>2.7833333333333334E-3</v>
      </c>
      <c r="I172" s="409">
        <f t="shared" si="2"/>
        <v>6.6166666666666648E-3</v>
      </c>
      <c r="J172" s="407">
        <v>14671</v>
      </c>
    </row>
    <row r="173" spans="2:10">
      <c r="B173" s="407">
        <v>14702</v>
      </c>
      <c r="C173" s="406" t="s">
        <v>3120</v>
      </c>
      <c r="F173" s="414">
        <f>'PRPM WP2'!C173</f>
        <v>-9.1999999999999998E-3</v>
      </c>
      <c r="H173" s="414">
        <f>'PRPM WP2'!H173</f>
        <v>2.708333333333333E-3</v>
      </c>
      <c r="I173" s="409">
        <f t="shared" si="2"/>
        <v>-1.1908333333333333E-2</v>
      </c>
      <c r="J173" s="407">
        <v>14702</v>
      </c>
    </row>
    <row r="174" spans="2:10">
      <c r="B174" s="407">
        <v>14732</v>
      </c>
      <c r="C174" s="406" t="s">
        <v>3120</v>
      </c>
      <c r="F174" s="414">
        <f>'PRPM WP2'!C174</f>
        <v>-0.19640000000000002</v>
      </c>
      <c r="H174" s="414">
        <f>'PRPM WP2'!H174</f>
        <v>2.7500000000000003E-3</v>
      </c>
      <c r="I174" s="409">
        <f t="shared" si="2"/>
        <v>-0.19915000000000002</v>
      </c>
      <c r="J174" s="407">
        <v>14732</v>
      </c>
    </row>
    <row r="175" spans="2:10">
      <c r="B175" s="407">
        <v>14763</v>
      </c>
      <c r="C175" s="406" t="s">
        <v>3120</v>
      </c>
      <c r="F175" s="414">
        <f>'PRPM WP2'!C175</f>
        <v>0.15060000000000001</v>
      </c>
      <c r="H175" s="414">
        <f>'PRPM WP2'!H175</f>
        <v>2.7833333333333334E-3</v>
      </c>
      <c r="I175" s="409">
        <f t="shared" si="2"/>
        <v>0.14781666666666668</v>
      </c>
      <c r="J175" s="407">
        <v>14763</v>
      </c>
    </row>
    <row r="176" spans="2:10">
      <c r="B176" s="407">
        <v>14793</v>
      </c>
      <c r="C176" s="406" t="s">
        <v>3120</v>
      </c>
      <c r="F176" s="414">
        <f>'PRPM WP2'!C176</f>
        <v>6.5000000000000006E-3</v>
      </c>
      <c r="H176" s="414">
        <f>'PRPM WP2'!H176</f>
        <v>2.6916666666666669E-3</v>
      </c>
      <c r="I176" s="409">
        <f t="shared" si="2"/>
        <v>3.8083333333333337E-3</v>
      </c>
      <c r="J176" s="407">
        <v>14793</v>
      </c>
    </row>
    <row r="177" spans="2:10">
      <c r="B177" s="407">
        <v>14824</v>
      </c>
      <c r="C177" s="406" t="s">
        <v>3120</v>
      </c>
      <c r="F177" s="414">
        <f>'PRPM WP2'!C177</f>
        <v>-9.4000000000000004E-3</v>
      </c>
      <c r="H177" s="414">
        <f>'PRPM WP2'!H177</f>
        <v>2.6750000000000003E-3</v>
      </c>
      <c r="I177" s="409">
        <f t="shared" si="2"/>
        <v>-1.2075000000000001E-2</v>
      </c>
      <c r="J177" s="407">
        <v>14824</v>
      </c>
    </row>
    <row r="178" spans="2:10">
      <c r="B178" s="407">
        <v>14855</v>
      </c>
      <c r="C178" s="406" t="s">
        <v>3120</v>
      </c>
      <c r="F178" s="414">
        <f>'PRPM WP2'!C178</f>
        <v>-2.1099999999999997E-2</v>
      </c>
      <c r="H178" s="414">
        <f>'PRPM WP2'!H178</f>
        <v>2.65E-3</v>
      </c>
      <c r="I178" s="409">
        <f t="shared" si="2"/>
        <v>-2.3749999999999997E-2</v>
      </c>
      <c r="J178" s="407">
        <v>14855</v>
      </c>
    </row>
    <row r="179" spans="2:10">
      <c r="B179" s="407">
        <v>14885</v>
      </c>
      <c r="C179" s="406" t="s">
        <v>3120</v>
      </c>
      <c r="F179" s="414">
        <f>'PRPM WP2'!C179</f>
        <v>3.1699999999999999E-2</v>
      </c>
      <c r="H179" s="414">
        <f>'PRPM WP2'!H179</f>
        <v>2.6250000000000002E-3</v>
      </c>
      <c r="I179" s="409">
        <f t="shared" si="2"/>
        <v>2.9075E-2</v>
      </c>
      <c r="J179" s="407">
        <v>14885</v>
      </c>
    </row>
    <row r="180" spans="2:10">
      <c r="B180" s="407">
        <v>14916</v>
      </c>
      <c r="C180" s="406" t="s">
        <v>3120</v>
      </c>
      <c r="F180" s="414">
        <f>'PRPM WP2'!C180</f>
        <v>-0.12069999999999999</v>
      </c>
      <c r="H180" s="414">
        <f>'PRPM WP2'!H180</f>
        <v>2.5916666666666666E-3</v>
      </c>
      <c r="I180" s="409">
        <f t="shared" si="2"/>
        <v>-0.12329166666666666</v>
      </c>
      <c r="J180" s="407">
        <v>14916</v>
      </c>
    </row>
    <row r="181" spans="2:10">
      <c r="B181" s="407">
        <v>14946</v>
      </c>
      <c r="C181" s="406" t="s">
        <v>3120</v>
      </c>
      <c r="F181" s="414">
        <f>'PRPM WP2'!C181</f>
        <v>1.54E-2</v>
      </c>
      <c r="H181" s="414">
        <f>'PRPM WP2'!H181</f>
        <v>2.5833333333333337E-3</v>
      </c>
      <c r="I181" s="409">
        <f t="shared" si="2"/>
        <v>1.2816666666666667E-2</v>
      </c>
      <c r="J181" s="407">
        <v>14946</v>
      </c>
    </row>
    <row r="182" spans="2:10">
      <c r="B182" s="407">
        <v>14977</v>
      </c>
      <c r="C182" s="406" t="s">
        <v>3120</v>
      </c>
      <c r="F182" s="414">
        <f>'PRPM WP2'!C182</f>
        <v>-8.4000000000000012E-3</v>
      </c>
      <c r="H182" s="414">
        <f>'PRPM WP2'!H182</f>
        <v>2.6250000000000002E-3</v>
      </c>
      <c r="I182" s="409">
        <f t="shared" si="2"/>
        <v>-1.1025000000000002E-2</v>
      </c>
      <c r="J182" s="407">
        <v>14977</v>
      </c>
    </row>
    <row r="183" spans="2:10">
      <c r="B183" s="407">
        <v>15008</v>
      </c>
      <c r="C183" s="406" t="s">
        <v>3120</v>
      </c>
      <c r="F183" s="414">
        <f>'PRPM WP2'!C183</f>
        <v>-2.3299999999999998E-2</v>
      </c>
      <c r="H183" s="414">
        <f>'PRPM WP2'!H183</f>
        <v>2.6666666666666666E-3</v>
      </c>
      <c r="I183" s="409">
        <f t="shared" si="2"/>
        <v>-2.5966666666666666E-2</v>
      </c>
      <c r="J183" s="407">
        <v>15008</v>
      </c>
    </row>
    <row r="184" spans="2:10">
      <c r="B184" s="407">
        <v>15036</v>
      </c>
      <c r="C184" s="406" t="s">
        <v>3120</v>
      </c>
      <c r="F184" s="414">
        <f>'PRPM WP2'!C184</f>
        <v>-2.8000000000000004E-2</v>
      </c>
      <c r="H184" s="414">
        <f>'PRPM WP2'!H184</f>
        <v>2.6333333333333334E-3</v>
      </c>
      <c r="I184" s="409">
        <f t="shared" si="2"/>
        <v>-3.0633333333333339E-2</v>
      </c>
      <c r="J184" s="407">
        <v>15036</v>
      </c>
    </row>
    <row r="185" spans="2:10">
      <c r="B185" s="407">
        <v>15067</v>
      </c>
      <c r="C185" s="406" t="s">
        <v>3120</v>
      </c>
      <c r="F185" s="414">
        <f>'PRPM WP2'!C185</f>
        <v>-8.4399999999999989E-2</v>
      </c>
      <c r="H185" s="414">
        <f>'PRPM WP2'!H185</f>
        <v>2.6166666666666664E-3</v>
      </c>
      <c r="I185" s="409">
        <f t="shared" si="2"/>
        <v>-8.7016666666666659E-2</v>
      </c>
      <c r="J185" s="407">
        <v>15067</v>
      </c>
    </row>
    <row r="186" spans="2:10">
      <c r="B186" s="407">
        <v>15097</v>
      </c>
      <c r="C186" s="406" t="s">
        <v>3120</v>
      </c>
      <c r="F186" s="414">
        <f>'PRPM WP2'!C186</f>
        <v>-3.3700000000000001E-2</v>
      </c>
      <c r="H186" s="414">
        <f>'PRPM WP2'!H186</f>
        <v>2.5666666666666667E-3</v>
      </c>
      <c r="I186" s="409">
        <f t="shared" si="2"/>
        <v>-3.6266666666666669E-2</v>
      </c>
      <c r="J186" s="407">
        <v>15097</v>
      </c>
    </row>
    <row r="187" spans="2:10">
      <c r="B187" s="407">
        <v>15128</v>
      </c>
      <c r="C187" s="406" t="s">
        <v>3120</v>
      </c>
      <c r="F187" s="414">
        <f>'PRPM WP2'!C187</f>
        <v>2.5700000000000004E-2</v>
      </c>
      <c r="H187" s="414">
        <f>'PRPM WP2'!H187</f>
        <v>2.5249999999999999E-3</v>
      </c>
      <c r="I187" s="409">
        <f t="shared" si="2"/>
        <v>2.3175000000000005E-2</v>
      </c>
      <c r="J187" s="407">
        <v>15128</v>
      </c>
    </row>
    <row r="188" spans="2:10">
      <c r="B188" s="407">
        <v>15158</v>
      </c>
      <c r="C188" s="406" t="s">
        <v>3120</v>
      </c>
      <c r="F188" s="414">
        <f>'PRPM WP2'!C188</f>
        <v>5.3800000000000001E-2</v>
      </c>
      <c r="H188" s="414">
        <f>'PRPM WP2'!H188</f>
        <v>2.5000000000000001E-3</v>
      </c>
      <c r="I188" s="409">
        <f t="shared" si="2"/>
        <v>5.1299999999999998E-2</v>
      </c>
      <c r="J188" s="407">
        <v>15158</v>
      </c>
    </row>
    <row r="189" spans="2:10">
      <c r="B189" s="407">
        <v>15189</v>
      </c>
      <c r="C189" s="406" t="s">
        <v>3120</v>
      </c>
      <c r="F189" s="414">
        <f>'PRPM WP2'!C189</f>
        <v>-1.9200000000000002E-2</v>
      </c>
      <c r="H189" s="414">
        <f>'PRPM WP2'!H189</f>
        <v>2.4833333333333331E-3</v>
      </c>
      <c r="I189" s="409">
        <f t="shared" si="2"/>
        <v>-2.1683333333333336E-2</v>
      </c>
      <c r="J189" s="407">
        <v>15189</v>
      </c>
    </row>
    <row r="190" spans="2:10">
      <c r="B190" s="407">
        <v>15220</v>
      </c>
      <c r="C190" s="406" t="s">
        <v>3120</v>
      </c>
      <c r="F190" s="414">
        <f>'PRPM WP2'!C190</f>
        <v>-2.8199999999999992E-2</v>
      </c>
      <c r="H190" s="414">
        <f>'PRPM WP2'!H190</f>
        <v>2.5000000000000001E-3</v>
      </c>
      <c r="I190" s="409">
        <f t="shared" si="2"/>
        <v>-3.0699999999999991E-2</v>
      </c>
      <c r="J190" s="407">
        <v>15220</v>
      </c>
    </row>
    <row r="191" spans="2:10">
      <c r="B191" s="407">
        <v>15250</v>
      </c>
      <c r="C191" s="406" t="s">
        <v>3120</v>
      </c>
      <c r="F191" s="414">
        <f>'PRPM WP2'!C191</f>
        <v>-8.48E-2</v>
      </c>
      <c r="H191" s="414">
        <f>'PRPM WP2'!H191</f>
        <v>2.5000000000000001E-3</v>
      </c>
      <c r="I191" s="409">
        <f t="shared" si="2"/>
        <v>-8.7300000000000003E-2</v>
      </c>
      <c r="J191" s="407">
        <v>15250</v>
      </c>
    </row>
    <row r="192" spans="2:10">
      <c r="B192" s="407">
        <v>15281</v>
      </c>
      <c r="C192" s="406" t="s">
        <v>3120</v>
      </c>
      <c r="F192" s="414">
        <f>'PRPM WP2'!C192</f>
        <v>-6.5199999999999994E-2</v>
      </c>
      <c r="H192" s="414">
        <f>'PRPM WP2'!H192</f>
        <v>2.4833333333333331E-3</v>
      </c>
      <c r="I192" s="409">
        <f t="shared" si="2"/>
        <v>-6.7683333333333331E-2</v>
      </c>
      <c r="J192" s="407">
        <v>15281</v>
      </c>
    </row>
    <row r="193" spans="2:10">
      <c r="B193" s="407">
        <v>15311</v>
      </c>
      <c r="C193" s="406" t="s">
        <v>3120</v>
      </c>
      <c r="F193" s="414">
        <f>'PRPM WP2'!C193</f>
        <v>-6.7799999999999999E-2</v>
      </c>
      <c r="H193" s="414">
        <f>'PRPM WP2'!H193</f>
        <v>2.5500000000000002E-3</v>
      </c>
      <c r="I193" s="409">
        <f t="shared" si="2"/>
        <v>-7.0349999999999996E-2</v>
      </c>
      <c r="J193" s="407">
        <v>15311</v>
      </c>
    </row>
    <row r="194" spans="2:10">
      <c r="B194" s="407">
        <v>15342</v>
      </c>
      <c r="C194" s="406" t="s">
        <v>3120</v>
      </c>
      <c r="F194" s="414">
        <f>'PRPM WP2'!C194</f>
        <v>2.52E-2</v>
      </c>
      <c r="H194" s="414">
        <f>'PRPM WP2'!H194</f>
        <v>2.575E-3</v>
      </c>
      <c r="I194" s="409">
        <f t="shared" si="2"/>
        <v>2.2624999999999999E-2</v>
      </c>
      <c r="J194" s="407">
        <v>15342</v>
      </c>
    </row>
    <row r="195" spans="2:10">
      <c r="B195" s="407">
        <v>15373</v>
      </c>
      <c r="C195" s="406" t="s">
        <v>3120</v>
      </c>
      <c r="F195" s="414">
        <f>'PRPM WP2'!C195</f>
        <v>-3.39E-2</v>
      </c>
      <c r="H195" s="414">
        <f>'PRPM WP2'!H195</f>
        <v>2.575E-3</v>
      </c>
      <c r="I195" s="409">
        <f t="shared" si="2"/>
        <v>-3.6475E-2</v>
      </c>
      <c r="J195" s="407">
        <v>15373</v>
      </c>
    </row>
    <row r="196" spans="2:10">
      <c r="B196" s="407">
        <v>15401</v>
      </c>
      <c r="C196" s="406" t="s">
        <v>3120</v>
      </c>
      <c r="F196" s="414">
        <f>'PRPM WP2'!C196</f>
        <v>-0.10459999999999998</v>
      </c>
      <c r="H196" s="414">
        <f>'PRPM WP2'!H196</f>
        <v>2.5999999999999999E-3</v>
      </c>
      <c r="I196" s="409">
        <f t="shared" si="2"/>
        <v>-0.10719999999999999</v>
      </c>
      <c r="J196" s="407">
        <v>15401</v>
      </c>
    </row>
    <row r="197" spans="2:10">
      <c r="B197" s="407">
        <v>15432</v>
      </c>
      <c r="C197" s="406" t="s">
        <v>3120</v>
      </c>
      <c r="F197" s="414">
        <f>'PRPM WP2'!C197</f>
        <v>-4.3200000000000002E-2</v>
      </c>
      <c r="H197" s="414">
        <f>'PRPM WP2'!H197</f>
        <v>2.575E-3</v>
      </c>
      <c r="I197" s="409">
        <f t="shared" si="2"/>
        <v>-4.5775000000000003E-2</v>
      </c>
      <c r="J197" s="407">
        <v>15432</v>
      </c>
    </row>
    <row r="198" spans="2:10">
      <c r="B198" s="407">
        <v>15462</v>
      </c>
      <c r="C198" s="406" t="s">
        <v>3120</v>
      </c>
      <c r="F198" s="414">
        <f>'PRPM WP2'!C198</f>
        <v>9.5600000000000004E-2</v>
      </c>
      <c r="H198" s="414">
        <f>'PRPM WP2'!H198</f>
        <v>2.5833333333333337E-3</v>
      </c>
      <c r="I198" s="409">
        <f t="shared" si="2"/>
        <v>9.3016666666666664E-2</v>
      </c>
      <c r="J198" s="407">
        <v>15462</v>
      </c>
    </row>
    <row r="199" spans="2:10">
      <c r="B199" s="407">
        <v>15493</v>
      </c>
      <c r="C199" s="406" t="s">
        <v>3120</v>
      </c>
      <c r="F199" s="414">
        <f>'PRPM WP2'!C199</f>
        <v>5.7000000000000002E-3</v>
      </c>
      <c r="H199" s="414">
        <f>'PRPM WP2'!H199</f>
        <v>2.5999999999999999E-3</v>
      </c>
      <c r="I199" s="409">
        <f t="shared" si="2"/>
        <v>3.1000000000000003E-3</v>
      </c>
      <c r="J199" s="407">
        <v>15493</v>
      </c>
    </row>
    <row r="200" spans="2:10">
      <c r="B200" s="407">
        <v>15523</v>
      </c>
      <c r="C200" s="406" t="s">
        <v>3120</v>
      </c>
      <c r="F200" s="414">
        <f>'PRPM WP2'!C200</f>
        <v>4.0000000000000001E-3</v>
      </c>
      <c r="H200" s="414">
        <f>'PRPM WP2'!H200</f>
        <v>2.5833333333333337E-3</v>
      </c>
      <c r="I200" s="409">
        <f t="shared" si="2"/>
        <v>1.4166666666666663E-3</v>
      </c>
      <c r="J200" s="407">
        <v>15523</v>
      </c>
    </row>
    <row r="201" spans="2:10">
      <c r="B201" s="407">
        <v>15554</v>
      </c>
      <c r="C201" s="406" t="s">
        <v>3120</v>
      </c>
      <c r="F201" s="414">
        <f>'PRPM WP2'!C201</f>
        <v>2.5999999999999999E-3</v>
      </c>
      <c r="H201" s="414">
        <f>'PRPM WP2'!H201</f>
        <v>2.5833333333333337E-3</v>
      </c>
      <c r="I201" s="409">
        <f t="shared" si="2"/>
        <v>1.6666666666666132E-5</v>
      </c>
      <c r="J201" s="407">
        <v>15554</v>
      </c>
    </row>
    <row r="202" spans="2:10">
      <c r="B202" s="407">
        <v>15585</v>
      </c>
      <c r="C202" s="406" t="s">
        <v>3120</v>
      </c>
      <c r="F202" s="414">
        <f>'PRPM WP2'!C202</f>
        <v>4.6600000000000003E-2</v>
      </c>
      <c r="H202" s="414">
        <f>'PRPM WP2'!H202</f>
        <v>2.5666666666666667E-3</v>
      </c>
      <c r="I202" s="409">
        <f t="shared" si="2"/>
        <v>4.4033333333333334E-2</v>
      </c>
      <c r="J202" s="407">
        <v>15585</v>
      </c>
    </row>
    <row r="203" spans="2:10">
      <c r="B203" s="407">
        <v>15615</v>
      </c>
      <c r="C203" s="406" t="s">
        <v>3120</v>
      </c>
      <c r="F203" s="414">
        <f>'PRPM WP2'!C203</f>
        <v>0.13620000000000002</v>
      </c>
      <c r="H203" s="414">
        <f>'PRPM WP2'!H203</f>
        <v>2.5666666666666667E-3</v>
      </c>
      <c r="I203" s="409">
        <f t="shared" si="2"/>
        <v>0.13363333333333335</v>
      </c>
      <c r="J203" s="407">
        <v>15615</v>
      </c>
    </row>
    <row r="204" spans="2:10">
      <c r="B204" s="407">
        <v>15646</v>
      </c>
      <c r="C204" s="406" t="s">
        <v>3120</v>
      </c>
      <c r="F204" s="414">
        <f>'PRPM WP2'!C204</f>
        <v>-1.5000000000000005E-3</v>
      </c>
      <c r="H204" s="414">
        <f>'PRPM WP2'!H204</f>
        <v>2.5583333333333335E-3</v>
      </c>
      <c r="I204" s="409">
        <f t="shared" si="2"/>
        <v>-4.0583333333333339E-3</v>
      </c>
      <c r="J204" s="407">
        <v>15646</v>
      </c>
    </row>
    <row r="205" spans="2:10">
      <c r="B205" s="407">
        <v>15676</v>
      </c>
      <c r="C205" s="406" t="s">
        <v>3120</v>
      </c>
      <c r="F205" s="414">
        <f>'PRPM WP2'!C205</f>
        <v>3.2799999999999996E-2</v>
      </c>
      <c r="H205" s="414">
        <f>'PRPM WP2'!H205</f>
        <v>2.5500000000000002E-3</v>
      </c>
      <c r="I205" s="409">
        <f t="shared" si="2"/>
        <v>3.0249999999999996E-2</v>
      </c>
      <c r="J205" s="407">
        <v>15676</v>
      </c>
    </row>
    <row r="206" spans="2:10">
      <c r="B206" s="407">
        <v>15707</v>
      </c>
      <c r="C206" s="406" t="s">
        <v>3120</v>
      </c>
      <c r="F206" s="414">
        <f>'PRPM WP2'!C206</f>
        <v>0.1217</v>
      </c>
      <c r="H206" s="414">
        <f>'PRPM WP2'!H206</f>
        <v>2.5416666666666669E-3</v>
      </c>
      <c r="I206" s="409">
        <f t="shared" si="2"/>
        <v>0.11915833333333334</v>
      </c>
      <c r="J206" s="407">
        <v>15707</v>
      </c>
    </row>
    <row r="207" spans="2:10">
      <c r="B207" s="407">
        <v>15738</v>
      </c>
      <c r="C207" s="406" t="s">
        <v>3120</v>
      </c>
      <c r="F207" s="414">
        <f>'PRPM WP2'!C207</f>
        <v>7.1900000000000006E-2</v>
      </c>
      <c r="H207" s="414">
        <f>'PRPM WP2'!H207</f>
        <v>2.5166666666666666E-3</v>
      </c>
      <c r="I207" s="409">
        <f t="shared" si="2"/>
        <v>6.9383333333333339E-2</v>
      </c>
      <c r="J207" s="407">
        <v>15738</v>
      </c>
    </row>
    <row r="208" spans="2:10">
      <c r="B208" s="407">
        <v>15766</v>
      </c>
      <c r="C208" s="406" t="s">
        <v>3120</v>
      </c>
      <c r="F208" s="414">
        <f>'PRPM WP2'!C208</f>
        <v>4.1200000000000001E-2</v>
      </c>
      <c r="H208" s="414">
        <f>'PRPM WP2'!H208</f>
        <v>2.5083333333333333E-3</v>
      </c>
      <c r="I208" s="409">
        <f t="shared" si="2"/>
        <v>3.8691666666666666E-2</v>
      </c>
      <c r="J208" s="407">
        <v>15766</v>
      </c>
    </row>
    <row r="209" spans="2:10">
      <c r="B209" s="407">
        <v>15797</v>
      </c>
      <c r="C209" s="406" t="s">
        <v>3120</v>
      </c>
      <c r="F209" s="414">
        <f>'PRPM WP2'!C209</f>
        <v>3.8700000000000005E-2</v>
      </c>
      <c r="H209" s="414">
        <f>'PRPM WP2'!H209</f>
        <v>2.5000000000000001E-3</v>
      </c>
      <c r="I209" s="409">
        <f t="shared" si="2"/>
        <v>3.6200000000000003E-2</v>
      </c>
      <c r="J209" s="407">
        <v>15797</v>
      </c>
    </row>
    <row r="210" spans="2:10">
      <c r="B210" s="407">
        <v>15827</v>
      </c>
      <c r="C210" s="406" t="s">
        <v>3120</v>
      </c>
      <c r="F210" s="414">
        <f>'PRPM WP2'!C210</f>
        <v>3.4700000000000002E-2</v>
      </c>
      <c r="H210" s="414">
        <f>'PRPM WP2'!H210</f>
        <v>2.5000000000000001E-3</v>
      </c>
      <c r="I210" s="409">
        <f t="shared" si="2"/>
        <v>3.2199999999999999E-2</v>
      </c>
      <c r="J210" s="407">
        <v>15827</v>
      </c>
    </row>
    <row r="211" spans="2:10">
      <c r="B211" s="407">
        <v>15858</v>
      </c>
      <c r="C211" s="406" t="s">
        <v>3120</v>
      </c>
      <c r="F211" s="414">
        <f>'PRPM WP2'!C211</f>
        <v>5.3800000000000001E-2</v>
      </c>
      <c r="H211" s="414">
        <f>'PRPM WP2'!H211</f>
        <v>2.4833333333333331E-3</v>
      </c>
      <c r="I211" s="409">
        <f t="shared" si="2"/>
        <v>5.131666666666667E-2</v>
      </c>
      <c r="J211" s="407">
        <v>15858</v>
      </c>
    </row>
    <row r="212" spans="2:10">
      <c r="B212" s="407">
        <v>15888</v>
      </c>
      <c r="C212" s="406" t="s">
        <v>3120</v>
      </c>
      <c r="F212" s="414">
        <f>'PRPM WP2'!C212</f>
        <v>3.8E-3</v>
      </c>
      <c r="H212" s="414">
        <f>'PRPM WP2'!H212</f>
        <v>2.4666666666666669E-3</v>
      </c>
      <c r="I212" s="409">
        <f t="shared" si="2"/>
        <v>1.3333333333333331E-3</v>
      </c>
      <c r="J212" s="407">
        <v>15888</v>
      </c>
    </row>
    <row r="213" spans="2:10">
      <c r="B213" s="407">
        <v>15919</v>
      </c>
      <c r="C213" s="406" t="s">
        <v>3120</v>
      </c>
      <c r="F213" s="414">
        <f>'PRPM WP2'!C213</f>
        <v>1.0500000000000001E-2</v>
      </c>
      <c r="H213" s="414">
        <f>'PRPM WP2'!H213</f>
        <v>2.4666666666666669E-3</v>
      </c>
      <c r="I213" s="409">
        <f t="shared" si="2"/>
        <v>8.0333333333333333E-3</v>
      </c>
      <c r="J213" s="407">
        <v>15919</v>
      </c>
    </row>
    <row r="214" spans="2:10">
      <c r="B214" s="407">
        <v>15950</v>
      </c>
      <c r="C214" s="406" t="s">
        <v>3120</v>
      </c>
      <c r="F214" s="414">
        <f>'PRPM WP2'!C214</f>
        <v>3.2300000000000002E-2</v>
      </c>
      <c r="H214" s="414">
        <f>'PRPM WP2'!H214</f>
        <v>2.4666666666666669E-3</v>
      </c>
      <c r="I214" s="409">
        <f t="shared" si="2"/>
        <v>2.9833333333333337E-2</v>
      </c>
      <c r="J214" s="407">
        <v>15950</v>
      </c>
    </row>
    <row r="215" spans="2:10">
      <c r="B215" s="407">
        <v>15980</v>
      </c>
      <c r="C215" s="406" t="s">
        <v>3120</v>
      </c>
      <c r="F215" s="414">
        <f>'PRPM WP2'!C215</f>
        <v>8.199999999999999E-3</v>
      </c>
      <c r="H215" s="414">
        <f>'PRPM WP2'!H215</f>
        <v>2.4750000000000002E-3</v>
      </c>
      <c r="I215" s="409">
        <f t="shared" si="2"/>
        <v>5.7249999999999992E-3</v>
      </c>
      <c r="J215" s="407">
        <v>15980</v>
      </c>
    </row>
    <row r="216" spans="2:10">
      <c r="B216" s="407">
        <v>16011</v>
      </c>
      <c r="C216" s="406" t="s">
        <v>3120</v>
      </c>
      <c r="F216" s="414">
        <f>'PRPM WP2'!C216</f>
        <v>-7.7499999999999999E-2</v>
      </c>
      <c r="H216" s="414">
        <f>'PRPM WP2'!H216</f>
        <v>2.4833333333333331E-3</v>
      </c>
      <c r="I216" s="409">
        <f t="shared" si="2"/>
        <v>-7.9983333333333337E-2</v>
      </c>
      <c r="J216" s="407">
        <v>16011</v>
      </c>
    </row>
    <row r="217" spans="2:10">
      <c r="B217" s="407">
        <v>16041</v>
      </c>
      <c r="C217" s="406" t="s">
        <v>3120</v>
      </c>
      <c r="F217" s="414">
        <f>'PRPM WP2'!C217</f>
        <v>5.779999999999999E-2</v>
      </c>
      <c r="H217" s="414">
        <f>'PRPM WP2'!H217</f>
        <v>2.4916666666666668E-3</v>
      </c>
      <c r="I217" s="409">
        <f t="shared" si="2"/>
        <v>5.530833333333332E-2</v>
      </c>
      <c r="J217" s="407">
        <v>16041</v>
      </c>
    </row>
    <row r="218" spans="2:10">
      <c r="B218" s="407">
        <v>16072</v>
      </c>
      <c r="C218" s="406" t="s">
        <v>3120</v>
      </c>
      <c r="F218" s="414">
        <f>'PRPM WP2'!C218</f>
        <v>1.0599999999999998E-2</v>
      </c>
      <c r="H218" s="414">
        <f>'PRPM WP2'!H218</f>
        <v>2.4916666666666668E-3</v>
      </c>
      <c r="I218" s="409">
        <f t="shared" ref="I218:I281" si="3">F218-H218</f>
        <v>8.108333333333332E-3</v>
      </c>
      <c r="J218" s="407">
        <v>16072</v>
      </c>
    </row>
    <row r="219" spans="2:10">
      <c r="B219" s="407">
        <v>16103</v>
      </c>
      <c r="C219" s="406" t="s">
        <v>3120</v>
      </c>
      <c r="F219" s="414">
        <f>'PRPM WP2'!C219</f>
        <v>1.7899999999999999E-2</v>
      </c>
      <c r="H219" s="414">
        <f>'PRPM WP2'!H219</f>
        <v>2.4916666666666668E-3</v>
      </c>
      <c r="I219" s="409">
        <f t="shared" si="3"/>
        <v>1.5408333333333333E-2</v>
      </c>
      <c r="J219" s="407">
        <v>16103</v>
      </c>
    </row>
    <row r="220" spans="2:10">
      <c r="B220" s="407">
        <v>16132</v>
      </c>
      <c r="C220" s="406" t="s">
        <v>3120</v>
      </c>
      <c r="F220" s="414">
        <f>'PRPM WP2'!C220</f>
        <v>1.04E-2</v>
      </c>
      <c r="H220" s="414">
        <f>'PRPM WP2'!H220</f>
        <v>2.4750000000000002E-3</v>
      </c>
      <c r="I220" s="409">
        <f t="shared" si="3"/>
        <v>7.9249999999999998E-3</v>
      </c>
      <c r="J220" s="407">
        <v>16132</v>
      </c>
    </row>
    <row r="221" spans="2:10">
      <c r="B221" s="407">
        <v>16163</v>
      </c>
      <c r="C221" s="406" t="s">
        <v>3120</v>
      </c>
      <c r="F221" s="414">
        <f>'PRPM WP2'!C221</f>
        <v>-9.1000000000000004E-3</v>
      </c>
      <c r="H221" s="414">
        <f>'PRPM WP2'!H221</f>
        <v>2.4916666666666668E-3</v>
      </c>
      <c r="I221" s="409">
        <f t="shared" si="3"/>
        <v>-1.1591666666666667E-2</v>
      </c>
      <c r="J221" s="407">
        <v>16163</v>
      </c>
    </row>
    <row r="222" spans="2:10">
      <c r="B222" s="407">
        <v>16193</v>
      </c>
      <c r="C222" s="406" t="s">
        <v>3120</v>
      </c>
      <c r="F222" s="414">
        <f>'PRPM WP2'!C222</f>
        <v>3.0099999999999998E-2</v>
      </c>
      <c r="H222" s="414">
        <f>'PRPM WP2'!H222</f>
        <v>2.4916666666666668E-3</v>
      </c>
      <c r="I222" s="409">
        <f t="shared" si="3"/>
        <v>2.7608333333333332E-2</v>
      </c>
      <c r="J222" s="407">
        <v>16193</v>
      </c>
    </row>
    <row r="223" spans="2:10">
      <c r="B223" s="407">
        <v>16224</v>
      </c>
      <c r="C223" s="406" t="s">
        <v>3120</v>
      </c>
      <c r="F223" s="414">
        <f>'PRPM WP2'!C223</f>
        <v>5.2600000000000001E-2</v>
      </c>
      <c r="H223" s="414">
        <f>'PRPM WP2'!H223</f>
        <v>2.4916666666666668E-3</v>
      </c>
      <c r="I223" s="409">
        <f t="shared" si="3"/>
        <v>5.0108333333333331E-2</v>
      </c>
      <c r="J223" s="407">
        <v>16224</v>
      </c>
    </row>
    <row r="224" spans="2:10">
      <c r="B224" s="407">
        <v>16254</v>
      </c>
      <c r="C224" s="406" t="s">
        <v>3120</v>
      </c>
      <c r="F224" s="414">
        <f>'PRPM WP2'!C224</f>
        <v>2.9000000000000002E-3</v>
      </c>
      <c r="H224" s="414">
        <f>'PRPM WP2'!H224</f>
        <v>2.4666666666666669E-3</v>
      </c>
      <c r="I224" s="409">
        <f t="shared" si="3"/>
        <v>4.3333333333333331E-4</v>
      </c>
      <c r="J224" s="407">
        <v>16254</v>
      </c>
    </row>
    <row r="225" spans="2:10">
      <c r="B225" s="407">
        <v>16285</v>
      </c>
      <c r="C225" s="406" t="s">
        <v>3120</v>
      </c>
      <c r="F225" s="414">
        <f>'PRPM WP2'!C225</f>
        <v>3.5700000000000003E-2</v>
      </c>
      <c r="H225" s="414">
        <f>'PRPM WP2'!H225</f>
        <v>2.4499999999999999E-3</v>
      </c>
      <c r="I225" s="409">
        <f t="shared" si="3"/>
        <v>3.3250000000000002E-2</v>
      </c>
      <c r="J225" s="407">
        <v>16285</v>
      </c>
    </row>
    <row r="226" spans="2:10">
      <c r="B226" s="407">
        <v>16316</v>
      </c>
      <c r="C226" s="406" t="s">
        <v>3120</v>
      </c>
      <c r="F226" s="414">
        <f>'PRPM WP2'!C226</f>
        <v>-1.5000000000000003E-2</v>
      </c>
      <c r="H226" s="414">
        <f>'PRPM WP2'!H226</f>
        <v>2.4416666666666666E-3</v>
      </c>
      <c r="I226" s="409">
        <f t="shared" si="3"/>
        <v>-1.7441666666666668E-2</v>
      </c>
      <c r="J226" s="407">
        <v>16316</v>
      </c>
    </row>
    <row r="227" spans="2:10">
      <c r="B227" s="407">
        <v>16346</v>
      </c>
      <c r="C227" s="406" t="s">
        <v>3120</v>
      </c>
      <c r="F227" s="414">
        <f>'PRPM WP2'!C227</f>
        <v>1.3899999999999999E-2</v>
      </c>
      <c r="H227" s="414">
        <f>'PRPM WP2'!H227</f>
        <v>2.4499999999999999E-3</v>
      </c>
      <c r="I227" s="409">
        <f t="shared" si="3"/>
        <v>1.1449999999999998E-2</v>
      </c>
      <c r="J227" s="407">
        <v>16346</v>
      </c>
    </row>
    <row r="228" spans="2:10">
      <c r="B228" s="407">
        <v>16377</v>
      </c>
      <c r="C228" s="406" t="s">
        <v>3120</v>
      </c>
      <c r="F228" s="414">
        <f>'PRPM WP2'!C228</f>
        <v>-1.3000000000000001E-2</v>
      </c>
      <c r="H228" s="414">
        <f>'PRPM WP2'!H228</f>
        <v>2.4666666666666669E-3</v>
      </c>
      <c r="I228" s="409">
        <f t="shared" si="3"/>
        <v>-1.5466666666666668E-2</v>
      </c>
      <c r="J228" s="407">
        <v>16377</v>
      </c>
    </row>
    <row r="229" spans="2:10">
      <c r="B229" s="407">
        <v>16407</v>
      </c>
      <c r="C229" s="406" t="s">
        <v>3120</v>
      </c>
      <c r="F229" s="414">
        <f>'PRPM WP2'!C229</f>
        <v>3.2399999999999998E-2</v>
      </c>
      <c r="H229" s="414">
        <f>'PRPM WP2'!H229</f>
        <v>2.4750000000000002E-3</v>
      </c>
      <c r="I229" s="409">
        <f t="shared" si="3"/>
        <v>2.9924999999999997E-2</v>
      </c>
      <c r="J229" s="407">
        <v>16407</v>
      </c>
    </row>
    <row r="230" spans="2:10">
      <c r="B230" s="407">
        <v>16438</v>
      </c>
      <c r="C230" s="406" t="s">
        <v>3120</v>
      </c>
      <c r="F230" s="414">
        <f>'PRPM WP2'!C230</f>
        <v>4.9699999999999994E-2</v>
      </c>
      <c r="H230" s="414">
        <f>'PRPM WP2'!H230</f>
        <v>2.4916666666666668E-3</v>
      </c>
      <c r="I230" s="409">
        <f t="shared" si="3"/>
        <v>4.7208333333333324E-2</v>
      </c>
      <c r="J230" s="407">
        <v>16438</v>
      </c>
    </row>
    <row r="231" spans="2:10">
      <c r="B231" s="407">
        <v>16469</v>
      </c>
      <c r="C231" s="406" t="s">
        <v>3120</v>
      </c>
      <c r="F231" s="414">
        <f>'PRPM WP2'!C231</f>
        <v>6.9499999999999992E-2</v>
      </c>
      <c r="H231" s="414">
        <f>'PRPM WP2'!H231</f>
        <v>2.4833333333333331E-3</v>
      </c>
      <c r="I231" s="409">
        <f t="shared" si="3"/>
        <v>6.7016666666666655E-2</v>
      </c>
      <c r="J231" s="407">
        <v>16469</v>
      </c>
    </row>
    <row r="232" spans="2:10">
      <c r="B232" s="407">
        <v>16497</v>
      </c>
      <c r="C232" s="406" t="s">
        <v>3120</v>
      </c>
      <c r="F232" s="414">
        <f>'PRPM WP2'!C232</f>
        <v>-3.5699999999999996E-2</v>
      </c>
      <c r="H232" s="414">
        <f>'PRPM WP2'!H232</f>
        <v>2.4750000000000002E-3</v>
      </c>
      <c r="I232" s="409">
        <f t="shared" si="3"/>
        <v>-3.8174999999999994E-2</v>
      </c>
      <c r="J232" s="407">
        <v>16497</v>
      </c>
    </row>
    <row r="233" spans="2:10">
      <c r="B233" s="407">
        <v>16528</v>
      </c>
      <c r="C233" s="406" t="s">
        <v>3120</v>
      </c>
      <c r="F233" s="414">
        <f>'PRPM WP2'!C233</f>
        <v>0.1066</v>
      </c>
      <c r="H233" s="414">
        <f>'PRPM WP2'!H233</f>
        <v>2.4583333333333336E-3</v>
      </c>
      <c r="I233" s="409">
        <f t="shared" si="3"/>
        <v>0.10414166666666666</v>
      </c>
      <c r="J233" s="407">
        <v>16528</v>
      </c>
    </row>
    <row r="234" spans="2:10">
      <c r="B234" s="407">
        <v>16558</v>
      </c>
      <c r="C234" s="406" t="s">
        <v>3120</v>
      </c>
      <c r="F234" s="414">
        <f>'PRPM WP2'!C234</f>
        <v>1.7100000000000001E-2</v>
      </c>
      <c r="H234" s="414">
        <f>'PRPM WP2'!H234</f>
        <v>2.4333333333333334E-3</v>
      </c>
      <c r="I234" s="409">
        <f t="shared" si="3"/>
        <v>1.4666666666666668E-2</v>
      </c>
      <c r="J234" s="407">
        <v>16558</v>
      </c>
    </row>
    <row r="235" spans="2:10">
      <c r="B235" s="407">
        <v>16589</v>
      </c>
      <c r="C235" s="406" t="s">
        <v>3120</v>
      </c>
      <c r="F235" s="414">
        <f>'PRPM WP2'!C235</f>
        <v>6.6199999999999995E-2</v>
      </c>
      <c r="H235" s="414">
        <f>'PRPM WP2'!H235</f>
        <v>2.3916666666666665E-3</v>
      </c>
      <c r="I235" s="409">
        <f t="shared" si="3"/>
        <v>6.3808333333333328E-2</v>
      </c>
      <c r="J235" s="407">
        <v>16589</v>
      </c>
    </row>
    <row r="236" spans="2:10">
      <c r="B236" s="407">
        <v>16619</v>
      </c>
      <c r="C236" s="406" t="s">
        <v>3120</v>
      </c>
      <c r="F236" s="414">
        <f>'PRPM WP2'!C236</f>
        <v>-5.0999999999999986E-3</v>
      </c>
      <c r="H236" s="414">
        <f>'PRPM WP2'!H236</f>
        <v>2.3583333333333334E-3</v>
      </c>
      <c r="I236" s="409">
        <f t="shared" si="3"/>
        <v>-7.4583333333333324E-3</v>
      </c>
      <c r="J236" s="407">
        <v>16619</v>
      </c>
    </row>
    <row r="237" spans="2:10">
      <c r="B237" s="407">
        <v>16650</v>
      </c>
      <c r="C237" s="406" t="s">
        <v>3120</v>
      </c>
      <c r="F237" s="414">
        <f>'PRPM WP2'!C237</f>
        <v>3.0999999999999999E-3</v>
      </c>
      <c r="H237" s="414">
        <f>'PRPM WP2'!H237</f>
        <v>2.3333333333333335E-3</v>
      </c>
      <c r="I237" s="409">
        <f t="shared" si="3"/>
        <v>7.6666666666666636E-4</v>
      </c>
      <c r="J237" s="407">
        <v>16650</v>
      </c>
    </row>
    <row r="238" spans="2:10">
      <c r="B238" s="407">
        <v>16681</v>
      </c>
      <c r="C238" s="406" t="s">
        <v>3120</v>
      </c>
      <c r="F238" s="414">
        <f>'PRPM WP2'!C238</f>
        <v>7.3900000000000007E-2</v>
      </c>
      <c r="H238" s="414">
        <f>'PRPM WP2'!H238</f>
        <v>2.3250000000000002E-3</v>
      </c>
      <c r="I238" s="409">
        <f t="shared" si="3"/>
        <v>7.1575000000000014E-2</v>
      </c>
      <c r="J238" s="407">
        <v>16681</v>
      </c>
    </row>
    <row r="239" spans="2:10">
      <c r="B239" s="407">
        <v>16711</v>
      </c>
      <c r="C239" s="406" t="s">
        <v>3120</v>
      </c>
      <c r="F239" s="414">
        <f>'PRPM WP2'!C239</f>
        <v>6.4100000000000004E-2</v>
      </c>
      <c r="H239" s="414">
        <f>'PRPM WP2'!H239</f>
        <v>2.3250000000000002E-3</v>
      </c>
      <c r="I239" s="409">
        <f t="shared" si="3"/>
        <v>6.1775000000000004E-2</v>
      </c>
      <c r="J239" s="407">
        <v>16711</v>
      </c>
    </row>
    <row r="240" spans="2:10">
      <c r="B240" s="407">
        <v>16742</v>
      </c>
      <c r="C240" s="406" t="s">
        <v>3120</v>
      </c>
      <c r="F240" s="414">
        <f>'PRPM WP2'!C240</f>
        <v>4.7100000000000003E-2</v>
      </c>
      <c r="H240" s="414">
        <f>'PRPM WP2'!H240</f>
        <v>2.3083333333333332E-3</v>
      </c>
      <c r="I240" s="409">
        <f t="shared" si="3"/>
        <v>4.4791666666666667E-2</v>
      </c>
      <c r="J240" s="407">
        <v>16742</v>
      </c>
    </row>
    <row r="241" spans="2:10">
      <c r="B241" s="407">
        <v>16772</v>
      </c>
      <c r="C241" s="406" t="s">
        <v>3120</v>
      </c>
      <c r="F241" s="414">
        <f>'PRPM WP2'!C241</f>
        <v>-1.1699999999999999E-2</v>
      </c>
      <c r="H241" s="414">
        <f>'PRPM WP2'!H241</f>
        <v>2.2916666666666667E-3</v>
      </c>
      <c r="I241" s="409">
        <f t="shared" si="3"/>
        <v>-1.3991666666666666E-2</v>
      </c>
      <c r="J241" s="407">
        <v>16772</v>
      </c>
    </row>
    <row r="242" spans="2:10">
      <c r="B242" s="407">
        <v>16803</v>
      </c>
      <c r="C242" s="406" t="s">
        <v>3120</v>
      </c>
      <c r="F242" s="414">
        <f>'PRPM WP2'!C242</f>
        <v>0.11989999999999998</v>
      </c>
      <c r="H242" s="414">
        <f>'PRPM WP2'!H242</f>
        <v>2.2416666666666665E-3</v>
      </c>
      <c r="I242" s="409">
        <f t="shared" si="3"/>
        <v>0.11765833333333331</v>
      </c>
      <c r="J242" s="407">
        <v>16803</v>
      </c>
    </row>
    <row r="243" spans="2:10">
      <c r="B243" s="407">
        <v>16834</v>
      </c>
      <c r="C243" s="406" t="s">
        <v>3120</v>
      </c>
      <c r="F243" s="414">
        <f>'PRPM WP2'!C243</f>
        <v>-6.4000000000000001E-2</v>
      </c>
      <c r="H243" s="414">
        <f>'PRPM WP2'!H243</f>
        <v>2.225E-3</v>
      </c>
      <c r="I243" s="409">
        <f t="shared" si="3"/>
        <v>-6.6225000000000006E-2</v>
      </c>
      <c r="J243" s="407">
        <v>16834</v>
      </c>
    </row>
    <row r="244" spans="2:10">
      <c r="B244" s="407">
        <v>16862</v>
      </c>
      <c r="C244" s="406" t="s">
        <v>3120</v>
      </c>
      <c r="F244" s="414">
        <f>'PRPM WP2'!C244</f>
        <v>6.3100000000000003E-2</v>
      </c>
      <c r="H244" s="414">
        <f>'PRPM WP2'!H244</f>
        <v>2.2166666666666667E-3</v>
      </c>
      <c r="I244" s="409">
        <f t="shared" si="3"/>
        <v>6.0883333333333338E-2</v>
      </c>
      <c r="J244" s="407">
        <v>16862</v>
      </c>
    </row>
    <row r="245" spans="2:10">
      <c r="B245" s="407">
        <v>16893</v>
      </c>
      <c r="C245" s="406" t="s">
        <v>3120</v>
      </c>
      <c r="F245" s="414">
        <f>'PRPM WP2'!C245</f>
        <v>3.3800000000000004E-2</v>
      </c>
      <c r="H245" s="414">
        <f>'PRPM WP2'!H245</f>
        <v>2.2083333333333334E-3</v>
      </c>
      <c r="I245" s="409">
        <f t="shared" si="3"/>
        <v>3.1591666666666671E-2</v>
      </c>
      <c r="J245" s="407">
        <v>16893</v>
      </c>
    </row>
    <row r="246" spans="2:10">
      <c r="B246" s="407">
        <v>16923</v>
      </c>
      <c r="C246" s="406" t="s">
        <v>3120</v>
      </c>
      <c r="F246" s="414">
        <f>'PRPM WP2'!C246</f>
        <v>3.0099999999999998E-2</v>
      </c>
      <c r="H246" s="414">
        <f>'PRPM WP2'!H246</f>
        <v>2.2416666666666665E-3</v>
      </c>
      <c r="I246" s="409">
        <f t="shared" si="3"/>
        <v>2.7858333333333332E-2</v>
      </c>
      <c r="J246" s="407">
        <v>16923</v>
      </c>
    </row>
    <row r="247" spans="2:10">
      <c r="B247" s="407">
        <v>16954</v>
      </c>
      <c r="C247" s="406" t="s">
        <v>3120</v>
      </c>
      <c r="F247" s="414">
        <f>'PRPM WP2'!C247</f>
        <v>-2.76E-2</v>
      </c>
      <c r="H247" s="414">
        <f>'PRPM WP2'!H247</f>
        <v>2.2500000000000003E-3</v>
      </c>
      <c r="I247" s="409">
        <f t="shared" si="3"/>
        <v>-2.9850000000000002E-2</v>
      </c>
      <c r="J247" s="407">
        <v>16954</v>
      </c>
    </row>
    <row r="248" spans="2:10">
      <c r="B248" s="407">
        <v>16984</v>
      </c>
      <c r="C248" s="406" t="s">
        <v>3120</v>
      </c>
      <c r="F248" s="414">
        <f>'PRPM WP2'!C248</f>
        <v>-3.95E-2</v>
      </c>
      <c r="H248" s="414">
        <f>'PRPM WP2'!H248</f>
        <v>2.2416666666666665E-3</v>
      </c>
      <c r="I248" s="409">
        <f t="shared" si="3"/>
        <v>-4.174166666666667E-2</v>
      </c>
      <c r="J248" s="407">
        <v>16984</v>
      </c>
    </row>
    <row r="249" spans="2:10">
      <c r="B249" s="407">
        <v>17015</v>
      </c>
      <c r="C249" s="406" t="s">
        <v>3120</v>
      </c>
      <c r="F249" s="414">
        <f>'PRPM WP2'!C249</f>
        <v>-7.2399999999999992E-2</v>
      </c>
      <c r="H249" s="414">
        <f>'PRPM WP2'!H249</f>
        <v>2.2583333333333331E-3</v>
      </c>
      <c r="I249" s="409">
        <f t="shared" si="3"/>
        <v>-7.4658333333333327E-2</v>
      </c>
      <c r="J249" s="407">
        <v>17015</v>
      </c>
    </row>
    <row r="250" spans="2:10">
      <c r="B250" s="407">
        <v>17046</v>
      </c>
      <c r="C250" s="406" t="s">
        <v>3120</v>
      </c>
      <c r="F250" s="414">
        <f>'PRPM WP2'!C250</f>
        <v>-0.1051</v>
      </c>
      <c r="H250" s="414">
        <f>'PRPM WP2'!H250</f>
        <v>2.2916666666666667E-3</v>
      </c>
      <c r="I250" s="409">
        <f t="shared" si="3"/>
        <v>-0.10739166666666666</v>
      </c>
      <c r="J250" s="407">
        <v>17046</v>
      </c>
    </row>
    <row r="251" spans="2:10">
      <c r="B251" s="407">
        <v>17076</v>
      </c>
      <c r="C251" s="406" t="s">
        <v>3120</v>
      </c>
      <c r="F251" s="414">
        <f>'PRPM WP2'!C251</f>
        <v>2.1999999999999999E-2</v>
      </c>
      <c r="H251" s="414">
        <f>'PRPM WP2'!H251</f>
        <v>2.3E-3</v>
      </c>
      <c r="I251" s="409">
        <f t="shared" si="3"/>
        <v>1.9699999999999999E-2</v>
      </c>
      <c r="J251" s="407">
        <v>17076</v>
      </c>
    </row>
    <row r="252" spans="2:10">
      <c r="B252" s="407">
        <v>17107</v>
      </c>
      <c r="C252" s="406" t="s">
        <v>3120</v>
      </c>
      <c r="F252" s="414">
        <f>'PRPM WP2'!C252</f>
        <v>5.7999999999999996E-3</v>
      </c>
      <c r="H252" s="414">
        <f>'PRPM WP2'!H252</f>
        <v>2.3E-3</v>
      </c>
      <c r="I252" s="409">
        <f t="shared" si="3"/>
        <v>3.4999999999999996E-3</v>
      </c>
      <c r="J252" s="407">
        <v>17107</v>
      </c>
    </row>
    <row r="253" spans="2:10">
      <c r="B253" s="407">
        <v>17137</v>
      </c>
      <c r="C253" s="406" t="s">
        <v>3120</v>
      </c>
      <c r="F253" s="414">
        <f>'PRPM WP2'!C253</f>
        <v>7.0599999999999996E-2</v>
      </c>
      <c r="H253" s="414">
        <f>'PRPM WP2'!H253</f>
        <v>2.3E-3</v>
      </c>
      <c r="I253" s="409">
        <f t="shared" si="3"/>
        <v>6.83E-2</v>
      </c>
      <c r="J253" s="407">
        <v>17137</v>
      </c>
    </row>
    <row r="254" spans="2:10">
      <c r="B254" s="407">
        <v>17168</v>
      </c>
      <c r="C254" s="406" t="s">
        <v>3120</v>
      </c>
      <c r="F254" s="414">
        <f>'PRPM WP2'!C254</f>
        <v>-2.0000000000000012E-4</v>
      </c>
      <c r="H254" s="414">
        <f>'PRPM WP2'!H254</f>
        <v>2.2666666666666668E-3</v>
      </c>
      <c r="I254" s="409">
        <f t="shared" si="3"/>
        <v>-2.4666666666666669E-3</v>
      </c>
      <c r="J254" s="407">
        <v>17168</v>
      </c>
    </row>
    <row r="255" spans="2:10">
      <c r="B255" s="407">
        <v>17199</v>
      </c>
      <c r="C255" s="406" t="s">
        <v>3120</v>
      </c>
      <c r="F255" s="414">
        <f>'PRPM WP2'!C255</f>
        <v>-8.8999999999999999E-3</v>
      </c>
      <c r="H255" s="414">
        <f>'PRPM WP2'!H255</f>
        <v>2.2666666666666668E-3</v>
      </c>
      <c r="I255" s="409">
        <f t="shared" si="3"/>
        <v>-1.1166666666666667E-2</v>
      </c>
      <c r="J255" s="407">
        <v>17199</v>
      </c>
    </row>
    <row r="256" spans="2:10">
      <c r="B256" s="407">
        <v>17227</v>
      </c>
      <c r="C256" s="406" t="s">
        <v>3120</v>
      </c>
      <c r="F256" s="414">
        <f>'PRPM WP2'!C256</f>
        <v>-3.6399999999999995E-2</v>
      </c>
      <c r="H256" s="414">
        <f>'PRPM WP2'!H256</f>
        <v>2.2666666666666668E-3</v>
      </c>
      <c r="I256" s="409">
        <f t="shared" si="3"/>
        <v>-3.8666666666666662E-2</v>
      </c>
      <c r="J256" s="407">
        <v>17227</v>
      </c>
    </row>
    <row r="257" spans="2:10">
      <c r="B257" s="407">
        <v>17258</v>
      </c>
      <c r="C257" s="406" t="s">
        <v>3120</v>
      </c>
      <c r="F257" s="414">
        <f>'PRPM WP2'!C257</f>
        <v>-3.2000000000000001E-2</v>
      </c>
      <c r="H257" s="414">
        <f>'PRPM WP2'!H257</f>
        <v>2.2500000000000003E-3</v>
      </c>
      <c r="I257" s="409">
        <f t="shared" si="3"/>
        <v>-3.4250000000000003E-2</v>
      </c>
      <c r="J257" s="407">
        <v>17258</v>
      </c>
    </row>
    <row r="258" spans="2:10">
      <c r="B258" s="407">
        <v>17288</v>
      </c>
      <c r="C258" s="406" t="s">
        <v>3120</v>
      </c>
      <c r="F258" s="414">
        <f>'PRPM WP2'!C258</f>
        <v>-2.7900000000000001E-2</v>
      </c>
      <c r="H258" s="414">
        <f>'PRPM WP2'!H258</f>
        <v>2.2500000000000003E-3</v>
      </c>
      <c r="I258" s="409">
        <f t="shared" si="3"/>
        <v>-3.0150000000000003E-2</v>
      </c>
      <c r="J258" s="407">
        <v>17288</v>
      </c>
    </row>
    <row r="259" spans="2:10">
      <c r="B259" s="407">
        <v>17319</v>
      </c>
      <c r="C259" s="406" t="s">
        <v>3120</v>
      </c>
      <c r="F259" s="414">
        <f>'PRPM WP2'!C259</f>
        <v>4.2800000000000005E-2</v>
      </c>
      <c r="H259" s="414">
        <f>'PRPM WP2'!H259</f>
        <v>2.2583333333333331E-3</v>
      </c>
      <c r="I259" s="409">
        <f t="shared" si="3"/>
        <v>4.054166666666667E-2</v>
      </c>
      <c r="J259" s="407">
        <v>17319</v>
      </c>
    </row>
    <row r="260" spans="2:10">
      <c r="B260" s="407">
        <v>17349</v>
      </c>
      <c r="C260" s="406" t="s">
        <v>3120</v>
      </c>
      <c r="F260" s="414">
        <f>'PRPM WP2'!C260</f>
        <v>2.1399999999999995E-2</v>
      </c>
      <c r="H260" s="414">
        <f>'PRPM WP2'!H260</f>
        <v>2.2750000000000001E-3</v>
      </c>
      <c r="I260" s="409">
        <f t="shared" si="3"/>
        <v>1.9124999999999996E-2</v>
      </c>
      <c r="J260" s="407">
        <v>17349</v>
      </c>
    </row>
    <row r="261" spans="2:10">
      <c r="B261" s="407">
        <v>17380</v>
      </c>
      <c r="C261" s="406" t="s">
        <v>3120</v>
      </c>
      <c r="F261" s="414">
        <f>'PRPM WP2'!C261</f>
        <v>-2.2000000000000001E-3</v>
      </c>
      <c r="H261" s="414">
        <f>'PRPM WP2'!H261</f>
        <v>2.2750000000000001E-3</v>
      </c>
      <c r="I261" s="409">
        <f t="shared" si="3"/>
        <v>-4.4749999999999998E-3</v>
      </c>
      <c r="J261" s="407">
        <v>17380</v>
      </c>
    </row>
    <row r="262" spans="2:10">
      <c r="B262" s="407">
        <v>17411</v>
      </c>
      <c r="C262" s="406" t="s">
        <v>3120</v>
      </c>
      <c r="F262" s="414">
        <f>'PRPM WP2'!C262</f>
        <v>-1.4200000000000001E-2</v>
      </c>
      <c r="H262" s="414">
        <f>'PRPM WP2'!H262</f>
        <v>2.3333333333333335E-3</v>
      </c>
      <c r="I262" s="409">
        <f t="shared" si="3"/>
        <v>-1.6533333333333334E-2</v>
      </c>
      <c r="J262" s="407">
        <v>17411</v>
      </c>
    </row>
    <row r="263" spans="2:10">
      <c r="B263" s="407">
        <v>17441</v>
      </c>
      <c r="C263" s="406" t="s">
        <v>3120</v>
      </c>
      <c r="F263" s="414">
        <f>'PRPM WP2'!C263</f>
        <v>-1.3299999999999999E-2</v>
      </c>
      <c r="H263" s="414">
        <f>'PRPM WP2'!H263</f>
        <v>2.3999999999999998E-3</v>
      </c>
      <c r="I263" s="409">
        <f t="shared" si="3"/>
        <v>-1.5699999999999999E-2</v>
      </c>
      <c r="J263" s="407">
        <v>17441</v>
      </c>
    </row>
    <row r="264" spans="2:10">
      <c r="B264" s="407">
        <v>17472</v>
      </c>
      <c r="C264" s="406" t="s">
        <v>3120</v>
      </c>
      <c r="F264" s="414">
        <f>'PRPM WP2'!C264</f>
        <v>-8.2399999999999987E-2</v>
      </c>
      <c r="H264" s="414">
        <f>'PRPM WP2'!H264</f>
        <v>2.4416666666666666E-3</v>
      </c>
      <c r="I264" s="409">
        <f t="shared" si="3"/>
        <v>-8.4841666666666649E-2</v>
      </c>
      <c r="J264" s="407">
        <v>17472</v>
      </c>
    </row>
    <row r="265" spans="2:10">
      <c r="B265" s="407">
        <v>17502</v>
      </c>
      <c r="C265" s="406" t="s">
        <v>3120</v>
      </c>
      <c r="F265" s="414">
        <f>'PRPM WP2'!C265</f>
        <v>1.89E-2</v>
      </c>
      <c r="H265" s="414">
        <f>'PRPM WP2'!H265</f>
        <v>2.5416666666666669E-3</v>
      </c>
      <c r="I265" s="409">
        <f t="shared" si="3"/>
        <v>1.6358333333333332E-2</v>
      </c>
      <c r="J265" s="407">
        <v>17502</v>
      </c>
    </row>
    <row r="266" spans="2:10">
      <c r="B266" s="407">
        <v>17533</v>
      </c>
      <c r="C266" s="406" t="s">
        <v>3120</v>
      </c>
      <c r="F266" s="414">
        <f>'PRPM WP2'!C266</f>
        <v>6.9999999999999993E-3</v>
      </c>
      <c r="H266" s="414">
        <f>'PRPM WP2'!H266</f>
        <v>2.5416666666666669E-3</v>
      </c>
      <c r="I266" s="409">
        <f t="shared" si="3"/>
        <v>4.4583333333333324E-3</v>
      </c>
      <c r="J266" s="407">
        <v>17533</v>
      </c>
    </row>
    <row r="267" spans="2:10">
      <c r="B267" s="407">
        <v>17564</v>
      </c>
      <c r="C267" s="406" t="s">
        <v>3120</v>
      </c>
      <c r="F267" s="414">
        <f>'PRPM WP2'!C267</f>
        <v>-3.7200000000000004E-2</v>
      </c>
      <c r="H267" s="414">
        <f>'PRPM WP2'!H267</f>
        <v>2.5416666666666669E-3</v>
      </c>
      <c r="I267" s="409">
        <f t="shared" si="3"/>
        <v>-3.9741666666666668E-2</v>
      </c>
      <c r="J267" s="407">
        <v>17564</v>
      </c>
    </row>
    <row r="268" spans="2:10">
      <c r="B268" s="407">
        <v>17593</v>
      </c>
      <c r="C268" s="406" t="s">
        <v>3120</v>
      </c>
      <c r="F268" s="414">
        <f>'PRPM WP2'!C268</f>
        <v>6.1699999999999998E-2</v>
      </c>
      <c r="H268" s="414">
        <f>'PRPM WP2'!H268</f>
        <v>2.5166666666666666E-3</v>
      </c>
      <c r="I268" s="409">
        <f t="shared" si="3"/>
        <v>5.9183333333333331E-2</v>
      </c>
      <c r="J268" s="407">
        <v>17593</v>
      </c>
    </row>
    <row r="269" spans="2:10">
      <c r="B269" s="407">
        <v>17624</v>
      </c>
      <c r="C269" s="406" t="s">
        <v>3120</v>
      </c>
      <c r="F269" s="414">
        <f>'PRPM WP2'!C269</f>
        <v>1.6E-2</v>
      </c>
      <c r="H269" s="414">
        <f>'PRPM WP2'!H269</f>
        <v>2.4750000000000002E-3</v>
      </c>
      <c r="I269" s="409">
        <f t="shared" si="3"/>
        <v>1.3525000000000001E-2</v>
      </c>
      <c r="J269" s="407">
        <v>17624</v>
      </c>
    </row>
    <row r="270" spans="2:10">
      <c r="B270" s="407">
        <v>17654</v>
      </c>
      <c r="C270" s="406" t="s">
        <v>3120</v>
      </c>
      <c r="F270" s="414">
        <f>'PRPM WP2'!C270</f>
        <v>5.8299999999999998E-2</v>
      </c>
      <c r="H270" s="414">
        <f>'PRPM WP2'!H270</f>
        <v>2.4499999999999999E-3</v>
      </c>
      <c r="I270" s="409">
        <f t="shared" si="3"/>
        <v>5.5849999999999997E-2</v>
      </c>
      <c r="J270" s="407">
        <v>17654</v>
      </c>
    </row>
    <row r="271" spans="2:10">
      <c r="B271" s="407">
        <v>17685</v>
      </c>
      <c r="C271" s="406" t="s">
        <v>3120</v>
      </c>
      <c r="F271" s="414">
        <f>'PRPM WP2'!C271</f>
        <v>2.12E-2</v>
      </c>
      <c r="H271" s="414">
        <f>'PRPM WP2'!H271</f>
        <v>2.4499999999999999E-3</v>
      </c>
      <c r="I271" s="409">
        <f t="shared" si="3"/>
        <v>1.8749999999999999E-2</v>
      </c>
      <c r="J271" s="407">
        <v>17685</v>
      </c>
    </row>
    <row r="272" spans="2:10">
      <c r="B272" s="407">
        <v>17715</v>
      </c>
      <c r="C272" s="406" t="s">
        <v>3120</v>
      </c>
      <c r="F272" s="414">
        <f>'PRPM WP2'!C272</f>
        <v>-4.4299999999999999E-2</v>
      </c>
      <c r="H272" s="414">
        <f>'PRPM WP2'!H272</f>
        <v>2.4916666666666668E-3</v>
      </c>
      <c r="I272" s="409">
        <f t="shared" si="3"/>
        <v>-4.6791666666666669E-2</v>
      </c>
      <c r="J272" s="407">
        <v>17715</v>
      </c>
    </row>
    <row r="273" spans="2:10">
      <c r="B273" s="407">
        <v>17746</v>
      </c>
      <c r="C273" s="406" t="s">
        <v>3120</v>
      </c>
      <c r="F273" s="414">
        <f>'PRPM WP2'!C273</f>
        <v>3.5999999999999999E-3</v>
      </c>
      <c r="H273" s="414">
        <f>'PRPM WP2'!H273</f>
        <v>2.5249999999999999E-3</v>
      </c>
      <c r="I273" s="409">
        <f t="shared" si="3"/>
        <v>1.075E-3</v>
      </c>
      <c r="J273" s="407">
        <v>17746</v>
      </c>
    </row>
    <row r="274" spans="2:10">
      <c r="B274" s="407">
        <v>17777</v>
      </c>
      <c r="C274" s="406" t="s">
        <v>3120</v>
      </c>
      <c r="F274" s="414">
        <f>'PRPM WP2'!C274</f>
        <v>-7.0999999999999995E-3</v>
      </c>
      <c r="H274" s="414">
        <f>'PRPM WP2'!H274</f>
        <v>2.5416666666666669E-3</v>
      </c>
      <c r="I274" s="409">
        <f t="shared" si="3"/>
        <v>-9.6416666666666664E-3</v>
      </c>
      <c r="J274" s="407">
        <v>17777</v>
      </c>
    </row>
    <row r="275" spans="2:10">
      <c r="B275" s="407">
        <v>17807</v>
      </c>
      <c r="C275" s="406" t="s">
        <v>3120</v>
      </c>
      <c r="F275" s="414">
        <f>'PRPM WP2'!C275</f>
        <v>4.0300000000000002E-2</v>
      </c>
      <c r="H275" s="414">
        <f>'PRPM WP2'!H275</f>
        <v>2.5249999999999999E-3</v>
      </c>
      <c r="I275" s="409">
        <f t="shared" si="3"/>
        <v>3.7775000000000003E-2</v>
      </c>
      <c r="J275" s="407">
        <v>17807</v>
      </c>
    </row>
    <row r="276" spans="2:10">
      <c r="B276" s="407">
        <v>17838</v>
      </c>
      <c r="C276" s="406" t="s">
        <v>3120</v>
      </c>
      <c r="F276" s="414">
        <f>'PRPM WP2'!C276</f>
        <v>-9.1299999999999992E-2</v>
      </c>
      <c r="H276" s="414">
        <f>'PRPM WP2'!H276</f>
        <v>2.5583333333333335E-3</v>
      </c>
      <c r="I276" s="409">
        <f t="shared" si="3"/>
        <v>-9.3858333333333321E-2</v>
      </c>
      <c r="J276" s="407">
        <v>17838</v>
      </c>
    </row>
    <row r="277" spans="2:10">
      <c r="B277" s="407">
        <v>17868</v>
      </c>
      <c r="C277" s="406" t="s">
        <v>3120</v>
      </c>
      <c r="F277" s="414">
        <f>'PRPM WP2'!C277</f>
        <v>2.2099999999999998E-2</v>
      </c>
      <c r="H277" s="414">
        <f>'PRPM WP2'!H277</f>
        <v>2.5500000000000002E-3</v>
      </c>
      <c r="I277" s="409">
        <f t="shared" si="3"/>
        <v>1.9549999999999998E-2</v>
      </c>
      <c r="J277" s="407">
        <v>17868</v>
      </c>
    </row>
    <row r="278" spans="2:10">
      <c r="B278" s="407">
        <v>17899</v>
      </c>
      <c r="C278" s="406" t="s">
        <v>3120</v>
      </c>
      <c r="F278" s="414">
        <f>'PRPM WP2'!C278</f>
        <v>5.04E-2</v>
      </c>
      <c r="H278" s="414">
        <f>'PRPM WP2'!H278</f>
        <v>2.4916666666666668E-3</v>
      </c>
      <c r="I278" s="409">
        <f t="shared" si="3"/>
        <v>4.7908333333333331E-2</v>
      </c>
      <c r="J278" s="407">
        <v>17899</v>
      </c>
    </row>
    <row r="279" spans="2:10">
      <c r="B279" s="407">
        <v>17930</v>
      </c>
      <c r="C279" s="406" t="s">
        <v>3120</v>
      </c>
      <c r="F279" s="414">
        <f>'PRPM WP2'!C279</f>
        <v>5.0000000000000044E-4</v>
      </c>
      <c r="H279" s="414">
        <f>'PRPM WP2'!H279</f>
        <v>2.4916666666666668E-3</v>
      </c>
      <c r="I279" s="409">
        <f t="shared" si="3"/>
        <v>-1.9916666666666663E-3</v>
      </c>
      <c r="J279" s="407">
        <v>17930</v>
      </c>
    </row>
    <row r="280" spans="2:10">
      <c r="B280" s="407">
        <v>17958</v>
      </c>
      <c r="C280" s="406" t="s">
        <v>3120</v>
      </c>
      <c r="F280" s="414">
        <f>'PRPM WP2'!C280</f>
        <v>3.6400000000000002E-2</v>
      </c>
      <c r="H280" s="414">
        <f>'PRPM WP2'!H280</f>
        <v>2.4750000000000002E-3</v>
      </c>
      <c r="I280" s="409">
        <f t="shared" si="3"/>
        <v>3.3925000000000004E-2</v>
      </c>
      <c r="J280" s="407">
        <v>17958</v>
      </c>
    </row>
    <row r="281" spans="2:10">
      <c r="B281" s="407">
        <v>17989</v>
      </c>
      <c r="C281" s="406" t="s">
        <v>3120</v>
      </c>
      <c r="F281" s="414">
        <f>'PRPM WP2'!C281</f>
        <v>5.7999999999999996E-3</v>
      </c>
      <c r="H281" s="414">
        <f>'PRPM WP2'!H281</f>
        <v>2.4666666666666669E-3</v>
      </c>
      <c r="I281" s="409">
        <f t="shared" si="3"/>
        <v>3.3333333333333327E-3</v>
      </c>
      <c r="J281" s="407">
        <v>17989</v>
      </c>
    </row>
    <row r="282" spans="2:10">
      <c r="B282" s="407">
        <v>18019</v>
      </c>
      <c r="C282" s="406" t="s">
        <v>3120</v>
      </c>
      <c r="F282" s="414">
        <f>'PRPM WP2'!C282</f>
        <v>3.4000000000000002E-3</v>
      </c>
      <c r="H282" s="414">
        <f>'PRPM WP2'!H282</f>
        <v>2.4583333333333336E-3</v>
      </c>
      <c r="I282" s="409">
        <f t="shared" ref="I282:I345" si="4">F282-H282</f>
        <v>9.4166666666666661E-4</v>
      </c>
      <c r="J282" s="407">
        <v>18019</v>
      </c>
    </row>
    <row r="283" spans="2:10">
      <c r="B283" s="407">
        <v>18050</v>
      </c>
      <c r="C283" s="406" t="s">
        <v>3120</v>
      </c>
      <c r="F283" s="414">
        <f>'PRPM WP2'!C283</f>
        <v>-1.3399999999999999E-2</v>
      </c>
      <c r="H283" s="414">
        <f>'PRPM WP2'!H283</f>
        <v>2.4499999999999999E-3</v>
      </c>
      <c r="I283" s="409">
        <f t="shared" si="4"/>
        <v>-1.585E-2</v>
      </c>
      <c r="J283" s="407">
        <v>18050</v>
      </c>
    </row>
    <row r="284" spans="2:10">
      <c r="B284" s="407">
        <v>18080</v>
      </c>
      <c r="C284" s="406" t="s">
        <v>3120</v>
      </c>
      <c r="F284" s="414">
        <f>'PRPM WP2'!C284</f>
        <v>5.6899999999999992E-2</v>
      </c>
      <c r="H284" s="414">
        <f>'PRPM WP2'!H284</f>
        <v>2.4166666666666668E-3</v>
      </c>
      <c r="I284" s="409">
        <f t="shared" si="4"/>
        <v>5.4483333333333328E-2</v>
      </c>
      <c r="J284" s="407">
        <v>18080</v>
      </c>
    </row>
    <row r="285" spans="2:10">
      <c r="B285" s="407">
        <v>18111</v>
      </c>
      <c r="C285" s="406" t="s">
        <v>3120</v>
      </c>
      <c r="F285" s="414">
        <f>'PRPM WP2'!C285</f>
        <v>3.4599999999999999E-2</v>
      </c>
      <c r="H285" s="414">
        <f>'PRPM WP2'!H285</f>
        <v>2.3833333333333332E-3</v>
      </c>
      <c r="I285" s="409">
        <f t="shared" si="4"/>
        <v>3.2216666666666664E-2</v>
      </c>
      <c r="J285" s="407">
        <v>18111</v>
      </c>
    </row>
    <row r="286" spans="2:10">
      <c r="B286" s="407">
        <v>18142</v>
      </c>
      <c r="C286" s="406" t="s">
        <v>3120</v>
      </c>
      <c r="F286" s="414">
        <f>'PRPM WP2'!C286</f>
        <v>3.73E-2</v>
      </c>
      <c r="H286" s="414">
        <f>'PRPM WP2'!H286</f>
        <v>2.3750000000000004E-3</v>
      </c>
      <c r="I286" s="409">
        <f t="shared" si="4"/>
        <v>3.4924999999999998E-2</v>
      </c>
      <c r="J286" s="407">
        <v>18142</v>
      </c>
    </row>
    <row r="287" spans="2:10">
      <c r="B287" s="407">
        <v>18172</v>
      </c>
      <c r="C287" s="406" t="s">
        <v>3120</v>
      </c>
      <c r="F287" s="414">
        <f>'PRPM WP2'!C287</f>
        <v>1.1199999999999998E-2</v>
      </c>
      <c r="H287" s="414">
        <f>'PRPM WP2'!H287</f>
        <v>2.3583333333333334E-3</v>
      </c>
      <c r="I287" s="409">
        <f t="shared" si="4"/>
        <v>8.8416666666666643E-3</v>
      </c>
      <c r="J287" s="407">
        <v>18172</v>
      </c>
    </row>
    <row r="288" spans="2:10">
      <c r="B288" s="407">
        <v>18203</v>
      </c>
      <c r="C288" s="406" t="s">
        <v>3120</v>
      </c>
      <c r="F288" s="414">
        <f>'PRPM WP2'!C288</f>
        <v>1.5899999999999997E-2</v>
      </c>
      <c r="H288" s="414">
        <f>'PRPM WP2'!H288</f>
        <v>2.3416666666666668E-3</v>
      </c>
      <c r="I288" s="409">
        <f t="shared" si="4"/>
        <v>1.355833333333333E-2</v>
      </c>
      <c r="J288" s="407">
        <v>18203</v>
      </c>
    </row>
    <row r="289" spans="2:10">
      <c r="B289" s="407">
        <v>18233</v>
      </c>
      <c r="C289" s="406" t="s">
        <v>3120</v>
      </c>
      <c r="F289" s="414">
        <f>'PRPM WP2'!C289</f>
        <v>3.9599999999999996E-2</v>
      </c>
      <c r="H289" s="414">
        <f>'PRPM WP2'!H289</f>
        <v>2.316666666666667E-3</v>
      </c>
      <c r="I289" s="409">
        <f t="shared" si="4"/>
        <v>3.7283333333333328E-2</v>
      </c>
      <c r="J289" s="407">
        <v>18233</v>
      </c>
    </row>
    <row r="290" spans="2:10">
      <c r="B290" s="407">
        <v>18264</v>
      </c>
      <c r="C290" s="406" t="s">
        <v>3120</v>
      </c>
      <c r="F290" s="414">
        <f>'PRPM WP2'!C290</f>
        <v>3.5299999999999998E-2</v>
      </c>
      <c r="H290" s="414">
        <f>'PRPM WP2'!H290</f>
        <v>2.3E-3</v>
      </c>
      <c r="I290" s="409">
        <f t="shared" si="4"/>
        <v>3.3000000000000002E-2</v>
      </c>
      <c r="J290" s="407">
        <v>18264</v>
      </c>
    </row>
    <row r="291" spans="2:10">
      <c r="B291" s="407">
        <v>18295</v>
      </c>
      <c r="C291" s="406" t="s">
        <v>3120</v>
      </c>
      <c r="F291" s="414">
        <f>'PRPM WP2'!C291</f>
        <v>0.01</v>
      </c>
      <c r="H291" s="414">
        <f>'PRPM WP2'!H291</f>
        <v>2.3E-3</v>
      </c>
      <c r="I291" s="409">
        <f t="shared" si="4"/>
        <v>7.7000000000000002E-3</v>
      </c>
      <c r="J291" s="407">
        <v>18295</v>
      </c>
    </row>
    <row r="292" spans="2:10">
      <c r="B292" s="407">
        <v>18323</v>
      </c>
      <c r="C292" s="406" t="s">
        <v>3120</v>
      </c>
      <c r="F292" s="414">
        <f>'PRPM WP2'!C292</f>
        <v>8.3999999999999995E-3</v>
      </c>
      <c r="H292" s="414">
        <f>'PRPM WP2'!H292</f>
        <v>2.3E-3</v>
      </c>
      <c r="I292" s="409">
        <f t="shared" si="4"/>
        <v>6.0999999999999995E-3</v>
      </c>
      <c r="J292" s="407">
        <v>18323</v>
      </c>
    </row>
    <row r="293" spans="2:10">
      <c r="B293" s="407">
        <v>18354</v>
      </c>
      <c r="C293" s="406" t="s">
        <v>3120</v>
      </c>
      <c r="F293" s="414">
        <f>'PRPM WP2'!C293</f>
        <v>1.8499999999999999E-2</v>
      </c>
      <c r="H293" s="414">
        <f>'PRPM WP2'!H293</f>
        <v>2.3083333333333332E-3</v>
      </c>
      <c r="I293" s="409">
        <f t="shared" si="4"/>
        <v>1.6191666666666667E-2</v>
      </c>
      <c r="J293" s="407">
        <v>18354</v>
      </c>
    </row>
    <row r="294" spans="2:10">
      <c r="B294" s="407">
        <v>18384</v>
      </c>
      <c r="C294" s="406" t="s">
        <v>3120</v>
      </c>
      <c r="F294" s="414">
        <f>'PRPM WP2'!C294</f>
        <v>1.9199999999999998E-2</v>
      </c>
      <c r="H294" s="414">
        <f>'PRPM WP2'!H294</f>
        <v>2.3250000000000002E-3</v>
      </c>
      <c r="I294" s="409">
        <f t="shared" si="4"/>
        <v>1.6874999999999998E-2</v>
      </c>
      <c r="J294" s="407">
        <v>18384</v>
      </c>
    </row>
    <row r="295" spans="2:10">
      <c r="B295" s="407">
        <v>18415</v>
      </c>
      <c r="C295" s="406" t="s">
        <v>3120</v>
      </c>
      <c r="F295" s="414">
        <f>'PRPM WP2'!C295</f>
        <v>-7.7100000000000002E-2</v>
      </c>
      <c r="H295" s="414">
        <f>'PRPM WP2'!H295</f>
        <v>2.3250000000000002E-3</v>
      </c>
      <c r="I295" s="409">
        <f t="shared" si="4"/>
        <v>-7.9424999999999996E-2</v>
      </c>
      <c r="J295" s="407">
        <v>18415</v>
      </c>
    </row>
    <row r="296" spans="2:10">
      <c r="B296" s="407">
        <v>18445</v>
      </c>
      <c r="C296" s="406" t="s">
        <v>3120</v>
      </c>
      <c r="F296" s="414">
        <f>'PRPM WP2'!C296</f>
        <v>-4.36E-2</v>
      </c>
      <c r="H296" s="414">
        <f>'PRPM WP2'!H296</f>
        <v>2.3250000000000002E-3</v>
      </c>
      <c r="I296" s="409">
        <f t="shared" si="4"/>
        <v>-4.5925000000000001E-2</v>
      </c>
      <c r="J296" s="407">
        <v>18445</v>
      </c>
    </row>
    <row r="297" spans="2:10">
      <c r="B297" s="407">
        <v>18476</v>
      </c>
      <c r="C297" s="406" t="s">
        <v>3120</v>
      </c>
      <c r="F297" s="414">
        <f>'PRPM WP2'!C297</f>
        <v>1.54E-2</v>
      </c>
      <c r="H297" s="414">
        <f>'PRPM WP2'!H297</f>
        <v>2.3E-3</v>
      </c>
      <c r="I297" s="409">
        <f t="shared" si="4"/>
        <v>1.3100000000000001E-2</v>
      </c>
      <c r="J297" s="407">
        <v>18476</v>
      </c>
    </row>
    <row r="298" spans="2:10">
      <c r="B298" s="407">
        <v>18507</v>
      </c>
      <c r="C298" s="406" t="s">
        <v>3120</v>
      </c>
      <c r="F298" s="414">
        <f>'PRPM WP2'!C298</f>
        <v>4.1800000000000004E-2</v>
      </c>
      <c r="H298" s="414">
        <f>'PRPM WP2'!H298</f>
        <v>2.3333333333333335E-3</v>
      </c>
      <c r="I298" s="409">
        <f t="shared" si="4"/>
        <v>3.9466666666666671E-2</v>
      </c>
      <c r="J298" s="407">
        <v>18507</v>
      </c>
    </row>
    <row r="299" spans="2:10">
      <c r="B299" s="407">
        <v>18537</v>
      </c>
      <c r="C299" s="406" t="s">
        <v>3120</v>
      </c>
      <c r="F299" s="414">
        <f>'PRPM WP2'!C299</f>
        <v>-2.7000000000000001E-3</v>
      </c>
      <c r="H299" s="414">
        <f>'PRPM WP2'!H299</f>
        <v>2.3583333333333334E-3</v>
      </c>
      <c r="I299" s="409">
        <f t="shared" si="4"/>
        <v>-5.0583333333333331E-3</v>
      </c>
      <c r="J299" s="407">
        <v>18537</v>
      </c>
    </row>
    <row r="300" spans="2:10">
      <c r="B300" s="407">
        <v>18568</v>
      </c>
      <c r="C300" s="406" t="s">
        <v>3120</v>
      </c>
      <c r="F300" s="414">
        <f>'PRPM WP2'!C300</f>
        <v>-1.7600000000000001E-2</v>
      </c>
      <c r="H300" s="414">
        <f>'PRPM WP2'!H300</f>
        <v>2.3833333333333332E-3</v>
      </c>
      <c r="I300" s="409">
        <f t="shared" si="4"/>
        <v>-1.9983333333333336E-2</v>
      </c>
      <c r="J300" s="407">
        <v>18568</v>
      </c>
    </row>
    <row r="301" spans="2:10">
      <c r="B301" s="407">
        <v>18598</v>
      </c>
      <c r="C301" s="406" t="s">
        <v>3120</v>
      </c>
      <c r="F301" s="414">
        <f>'PRPM WP2'!C301</f>
        <v>3.1199999999999995E-2</v>
      </c>
      <c r="H301" s="414">
        <f>'PRPM WP2'!H301</f>
        <v>2.3833333333333332E-3</v>
      </c>
      <c r="I301" s="409">
        <f t="shared" si="4"/>
        <v>2.8816666666666661E-2</v>
      </c>
      <c r="J301" s="407">
        <v>18598</v>
      </c>
    </row>
    <row r="302" spans="2:10">
      <c r="B302" s="407">
        <v>18629</v>
      </c>
      <c r="C302" s="406" t="s">
        <v>3120</v>
      </c>
      <c r="F302" s="414">
        <f>'PRPM WP2'!C302</f>
        <v>4.3800000000000006E-2</v>
      </c>
      <c r="H302" s="414">
        <f>'PRPM WP2'!H302</f>
        <v>2.3583333333333334E-3</v>
      </c>
      <c r="I302" s="409">
        <f t="shared" si="4"/>
        <v>4.1441666666666675E-2</v>
      </c>
      <c r="J302" s="407">
        <v>18629</v>
      </c>
    </row>
    <row r="303" spans="2:10">
      <c r="B303" s="407">
        <v>18660</v>
      </c>
      <c r="C303" s="406" t="s">
        <v>3120</v>
      </c>
      <c r="F303" s="414">
        <f>'PRPM WP2'!C303</f>
        <v>2.6800000000000001E-2</v>
      </c>
      <c r="H303" s="414">
        <f>'PRPM WP2'!H303</f>
        <v>2.3666666666666667E-3</v>
      </c>
      <c r="I303" s="409">
        <f t="shared" si="4"/>
        <v>2.4433333333333335E-2</v>
      </c>
      <c r="J303" s="407">
        <v>18660</v>
      </c>
    </row>
    <row r="304" spans="2:10">
      <c r="B304" s="407">
        <v>18688</v>
      </c>
      <c r="C304" s="406" t="s">
        <v>3120</v>
      </c>
      <c r="F304" s="414">
        <f>'PRPM WP2'!C304</f>
        <v>-1.7399999999999999E-2</v>
      </c>
      <c r="H304" s="414">
        <f>'PRPM WP2'!H304</f>
        <v>2.4583333333333336E-3</v>
      </c>
      <c r="I304" s="409">
        <f t="shared" si="4"/>
        <v>-1.9858333333333332E-2</v>
      </c>
      <c r="J304" s="407">
        <v>18688</v>
      </c>
    </row>
    <row r="305" spans="2:10">
      <c r="B305" s="407">
        <v>18719</v>
      </c>
      <c r="C305" s="406" t="s">
        <v>3120</v>
      </c>
      <c r="F305" s="414">
        <f>'PRPM WP2'!C305</f>
        <v>5.0000000000000044E-4</v>
      </c>
      <c r="H305" s="414">
        <f>'PRPM WP2'!H305</f>
        <v>2.575E-3</v>
      </c>
      <c r="I305" s="409">
        <f t="shared" si="4"/>
        <v>-2.0749999999999996E-3</v>
      </c>
      <c r="J305" s="407">
        <v>18719</v>
      </c>
    </row>
    <row r="306" spans="2:10">
      <c r="B306" s="407">
        <v>18749</v>
      </c>
      <c r="C306" s="406" t="s">
        <v>3120</v>
      </c>
      <c r="F306" s="414">
        <f>'PRPM WP2'!C306</f>
        <v>6.6E-3</v>
      </c>
      <c r="H306" s="414">
        <f>'PRPM WP2'!H306</f>
        <v>2.6083333333333332E-3</v>
      </c>
      <c r="I306" s="409">
        <f t="shared" si="4"/>
        <v>3.9916666666666668E-3</v>
      </c>
      <c r="J306" s="407">
        <v>18749</v>
      </c>
    </row>
    <row r="307" spans="2:10">
      <c r="B307" s="407">
        <v>18780</v>
      </c>
      <c r="C307" s="406" t="s">
        <v>3120</v>
      </c>
      <c r="F307" s="414">
        <f>'PRPM WP2'!C307</f>
        <v>-3.9999999999999992E-3</v>
      </c>
      <c r="H307" s="414">
        <f>'PRPM WP2'!H307</f>
        <v>2.6750000000000003E-3</v>
      </c>
      <c r="I307" s="409">
        <f t="shared" si="4"/>
        <v>-6.6749999999999995E-3</v>
      </c>
      <c r="J307" s="407">
        <v>18780</v>
      </c>
    </row>
    <row r="308" spans="2:10">
      <c r="B308" s="407">
        <v>18810</v>
      </c>
      <c r="C308" s="406" t="s">
        <v>3120</v>
      </c>
      <c r="F308" s="414">
        <f>'PRPM WP2'!C308</f>
        <v>4.3899999999999995E-2</v>
      </c>
      <c r="H308" s="414">
        <f>'PRPM WP2'!H308</f>
        <v>2.7166666666666667E-3</v>
      </c>
      <c r="I308" s="409">
        <f t="shared" si="4"/>
        <v>4.1183333333333329E-2</v>
      </c>
      <c r="J308" s="407">
        <v>18810</v>
      </c>
    </row>
    <row r="309" spans="2:10">
      <c r="B309" s="407">
        <v>18841</v>
      </c>
      <c r="C309" s="406" t="s">
        <v>3120</v>
      </c>
      <c r="F309" s="414">
        <f>'PRPM WP2'!C309</f>
        <v>1.5200000000000002E-2</v>
      </c>
      <c r="H309" s="414">
        <f>'PRPM WP2'!H309</f>
        <v>2.6583333333333333E-3</v>
      </c>
      <c r="I309" s="409">
        <f t="shared" si="4"/>
        <v>1.2541666666666668E-2</v>
      </c>
      <c r="J309" s="407">
        <v>18841</v>
      </c>
    </row>
    <row r="310" spans="2:10">
      <c r="B310" s="407">
        <v>18872</v>
      </c>
      <c r="C310" s="406" t="s">
        <v>3120</v>
      </c>
      <c r="F310" s="414">
        <f>'PRPM WP2'!C310</f>
        <v>8.6E-3</v>
      </c>
      <c r="H310" s="414">
        <f>'PRPM WP2'!H310</f>
        <v>2.6166666666666664E-3</v>
      </c>
      <c r="I310" s="409">
        <f t="shared" si="4"/>
        <v>5.9833333333333336E-3</v>
      </c>
      <c r="J310" s="407">
        <v>18872</v>
      </c>
    </row>
    <row r="311" spans="2:10">
      <c r="B311" s="407">
        <v>18902</v>
      </c>
      <c r="C311" s="406" t="s">
        <v>3120</v>
      </c>
      <c r="F311" s="414">
        <f>'PRPM WP2'!C311</f>
        <v>2.8999999999999998E-3</v>
      </c>
      <c r="H311" s="414">
        <f>'PRPM WP2'!H311</f>
        <v>2.6416666666666667E-3</v>
      </c>
      <c r="I311" s="409">
        <f t="shared" si="4"/>
        <v>2.5833333333333307E-4</v>
      </c>
      <c r="J311" s="407">
        <v>18902</v>
      </c>
    </row>
    <row r="312" spans="2:10">
      <c r="B312" s="407">
        <v>18933</v>
      </c>
      <c r="C312" s="406" t="s">
        <v>3120</v>
      </c>
      <c r="F312" s="414">
        <f>'PRPM WP2'!C312</f>
        <v>1.2E-2</v>
      </c>
      <c r="H312" s="414">
        <f>'PRPM WP2'!H312</f>
        <v>2.7000000000000001E-3</v>
      </c>
      <c r="I312" s="409">
        <f t="shared" si="4"/>
        <v>9.2999999999999992E-3</v>
      </c>
      <c r="J312" s="407">
        <v>18933</v>
      </c>
    </row>
    <row r="313" spans="2:10">
      <c r="B313" s="407">
        <v>18963</v>
      </c>
      <c r="C313" s="406" t="s">
        <v>3120</v>
      </c>
      <c r="F313" s="414">
        <f>'PRPM WP2'!C313</f>
        <v>3.5200000000000002E-2</v>
      </c>
      <c r="H313" s="414">
        <f>'PRPM WP2'!H313</f>
        <v>2.7416666666666666E-3</v>
      </c>
      <c r="I313" s="409">
        <f t="shared" si="4"/>
        <v>3.2458333333333339E-2</v>
      </c>
      <c r="J313" s="407">
        <v>18963</v>
      </c>
    </row>
    <row r="314" spans="2:10">
      <c r="B314" s="407">
        <v>18994</v>
      </c>
      <c r="C314" s="406" t="s">
        <v>3120</v>
      </c>
      <c r="F314" s="414">
        <f>'PRPM WP2'!C314</f>
        <v>3.0499999999999999E-2</v>
      </c>
      <c r="H314" s="414">
        <f>'PRPM WP2'!H314</f>
        <v>2.7416666666666666E-3</v>
      </c>
      <c r="I314" s="409">
        <f t="shared" si="4"/>
        <v>2.7758333333333333E-2</v>
      </c>
      <c r="J314" s="407">
        <v>18994</v>
      </c>
    </row>
    <row r="315" spans="2:10">
      <c r="B315" s="407">
        <v>19025</v>
      </c>
      <c r="C315" s="406" t="s">
        <v>3120</v>
      </c>
      <c r="F315" s="414">
        <f>'PRPM WP2'!C315</f>
        <v>5.8999999999999999E-3</v>
      </c>
      <c r="H315" s="414">
        <f>'PRPM WP2'!H315</f>
        <v>2.6916666666666669E-3</v>
      </c>
      <c r="I315" s="409">
        <f t="shared" si="4"/>
        <v>3.208333333333333E-3</v>
      </c>
      <c r="J315" s="407">
        <v>19025</v>
      </c>
    </row>
    <row r="316" spans="2:10">
      <c r="B316" s="407">
        <v>19054</v>
      </c>
      <c r="C316" s="406" t="s">
        <v>3120</v>
      </c>
      <c r="F316" s="414">
        <f>'PRPM WP2'!C316</f>
        <v>1.7599999999999998E-2</v>
      </c>
      <c r="H316" s="414">
        <f>'PRPM WP2'!H316</f>
        <v>2.708333333333333E-3</v>
      </c>
      <c r="I316" s="409">
        <f t="shared" si="4"/>
        <v>1.4891666666666664E-2</v>
      </c>
      <c r="J316" s="407">
        <v>19054</v>
      </c>
    </row>
    <row r="317" spans="2:10">
      <c r="B317" s="407">
        <v>19085</v>
      </c>
      <c r="C317" s="406" t="s">
        <v>3120</v>
      </c>
      <c r="F317" s="414">
        <f>'PRPM WP2'!C317</f>
        <v>-1.54E-2</v>
      </c>
      <c r="H317" s="414">
        <f>'PRPM WP2'!H317</f>
        <v>2.6916666666666669E-3</v>
      </c>
      <c r="I317" s="409">
        <f t="shared" si="4"/>
        <v>-1.8091666666666666E-2</v>
      </c>
      <c r="J317" s="407">
        <v>19085</v>
      </c>
    </row>
    <row r="318" spans="2:10">
      <c r="B318" s="407">
        <v>19115</v>
      </c>
      <c r="C318" s="406" t="s">
        <v>3120</v>
      </c>
      <c r="F318" s="414">
        <f>'PRPM WP2'!C318</f>
        <v>1.9E-2</v>
      </c>
      <c r="H318" s="414">
        <f>'PRPM WP2'!H318</f>
        <v>2.6833333333333336E-3</v>
      </c>
      <c r="I318" s="409">
        <f t="shared" si="4"/>
        <v>1.6316666666666667E-2</v>
      </c>
      <c r="J318" s="407">
        <v>19115</v>
      </c>
    </row>
    <row r="319" spans="2:10">
      <c r="B319" s="407">
        <v>19146</v>
      </c>
      <c r="C319" s="406" t="s">
        <v>3120</v>
      </c>
      <c r="F319" s="414">
        <f>'PRPM WP2'!C319</f>
        <v>4.8999999999999998E-3</v>
      </c>
      <c r="H319" s="414">
        <f>'PRPM WP2'!H319</f>
        <v>2.6833333333333336E-3</v>
      </c>
      <c r="I319" s="409">
        <f t="shared" si="4"/>
        <v>2.2166666666666663E-3</v>
      </c>
      <c r="J319" s="407">
        <v>19146</v>
      </c>
    </row>
    <row r="320" spans="2:10">
      <c r="B320" s="407">
        <v>19176</v>
      </c>
      <c r="C320" s="406" t="s">
        <v>3120</v>
      </c>
      <c r="F320" s="414">
        <f>'PRPM WP2'!C320</f>
        <v>2.06E-2</v>
      </c>
      <c r="H320" s="414">
        <f>'PRPM WP2'!H320</f>
        <v>2.6833333333333336E-3</v>
      </c>
      <c r="I320" s="409">
        <f t="shared" si="4"/>
        <v>1.7916666666666668E-2</v>
      </c>
      <c r="J320" s="407">
        <v>19176</v>
      </c>
    </row>
    <row r="321" spans="2:10">
      <c r="B321" s="407">
        <v>19207</v>
      </c>
      <c r="C321" s="406" t="s">
        <v>3120</v>
      </c>
      <c r="F321" s="414">
        <f>'PRPM WP2'!C321</f>
        <v>2.0300000000000002E-2</v>
      </c>
      <c r="H321" s="414">
        <f>'PRPM WP2'!H321</f>
        <v>2.7000000000000001E-3</v>
      </c>
      <c r="I321" s="409">
        <f t="shared" si="4"/>
        <v>1.7600000000000001E-2</v>
      </c>
      <c r="J321" s="407">
        <v>19207</v>
      </c>
    </row>
    <row r="322" spans="2:10">
      <c r="B322" s="407">
        <v>19238</v>
      </c>
      <c r="C322" s="406" t="s">
        <v>3120</v>
      </c>
      <c r="F322" s="414">
        <f>'PRPM WP2'!C322</f>
        <v>1.4999999999999996E-3</v>
      </c>
      <c r="H322" s="414">
        <f>'PRPM WP2'!H322</f>
        <v>2.7000000000000001E-3</v>
      </c>
      <c r="I322" s="409">
        <f t="shared" si="4"/>
        <v>-1.2000000000000005E-3</v>
      </c>
      <c r="J322" s="407">
        <v>19238</v>
      </c>
    </row>
    <row r="323" spans="2:10">
      <c r="B323" s="407">
        <v>19268</v>
      </c>
      <c r="C323" s="406" t="s">
        <v>3120</v>
      </c>
      <c r="F323" s="414">
        <f>'PRPM WP2'!C323</f>
        <v>1.01E-2</v>
      </c>
      <c r="H323" s="414">
        <f>'PRPM WP2'!H323</f>
        <v>2.7166666666666667E-3</v>
      </c>
      <c r="I323" s="409">
        <f t="shared" si="4"/>
        <v>7.3833333333333329E-3</v>
      </c>
      <c r="J323" s="407">
        <v>19268</v>
      </c>
    </row>
    <row r="324" spans="2:10">
      <c r="B324" s="407">
        <v>19299</v>
      </c>
      <c r="C324" s="406" t="s">
        <v>3120</v>
      </c>
      <c r="F324" s="414">
        <f>'PRPM WP2'!C324</f>
        <v>4.2299999999999997E-2</v>
      </c>
      <c r="H324" s="414">
        <f>'PRPM WP2'!H324</f>
        <v>2.7000000000000001E-3</v>
      </c>
      <c r="I324" s="409">
        <f t="shared" si="4"/>
        <v>3.9599999999999996E-2</v>
      </c>
      <c r="J324" s="407">
        <v>19299</v>
      </c>
    </row>
    <row r="325" spans="2:10">
      <c r="B325" s="407">
        <v>19329</v>
      </c>
      <c r="C325" s="406" t="s">
        <v>3120</v>
      </c>
      <c r="F325" s="414">
        <f>'PRPM WP2'!C325</f>
        <v>2.1299999999999999E-2</v>
      </c>
      <c r="H325" s="414">
        <f>'PRPM WP2'!H325</f>
        <v>2.6833333333333336E-3</v>
      </c>
      <c r="I325" s="409">
        <f t="shared" si="4"/>
        <v>1.8616666666666667E-2</v>
      </c>
      <c r="J325" s="407">
        <v>19329</v>
      </c>
    </row>
    <row r="326" spans="2:10">
      <c r="B326" s="407">
        <v>19360</v>
      </c>
      <c r="C326" s="406" t="s">
        <v>3120</v>
      </c>
      <c r="F326" s="414">
        <f>'PRPM WP2'!C326</f>
        <v>1.03E-2</v>
      </c>
      <c r="H326" s="414">
        <f>'PRPM WP2'!H326</f>
        <v>2.708333333333333E-3</v>
      </c>
      <c r="I326" s="409">
        <f t="shared" si="4"/>
        <v>7.5916666666666667E-3</v>
      </c>
      <c r="J326" s="407">
        <v>19360</v>
      </c>
    </row>
    <row r="327" spans="2:10">
      <c r="B327" s="407">
        <v>19391</v>
      </c>
      <c r="C327" s="406" t="s">
        <v>3120</v>
      </c>
      <c r="F327" s="414">
        <f>'PRPM WP2'!C327</f>
        <v>-6.7000000000000002E-3</v>
      </c>
      <c r="H327" s="414">
        <f>'PRPM WP2'!H327</f>
        <v>2.7500000000000003E-3</v>
      </c>
      <c r="I327" s="409">
        <f t="shared" si="4"/>
        <v>-9.4500000000000001E-3</v>
      </c>
      <c r="J327" s="407">
        <v>19391</v>
      </c>
    </row>
    <row r="328" spans="2:10">
      <c r="B328" s="407">
        <v>19419</v>
      </c>
      <c r="C328" s="406" t="s">
        <v>3120</v>
      </c>
      <c r="F328" s="414">
        <f>'PRPM WP2'!C328</f>
        <v>-4.3E-3</v>
      </c>
      <c r="H328" s="414">
        <f>'PRPM WP2'!H328</f>
        <v>2.7999999999999995E-3</v>
      </c>
      <c r="I328" s="409">
        <f t="shared" si="4"/>
        <v>-7.0999999999999995E-3</v>
      </c>
      <c r="J328" s="407">
        <v>19419</v>
      </c>
    </row>
    <row r="329" spans="2:10">
      <c r="B329" s="407">
        <v>19450</v>
      </c>
      <c r="C329" s="406" t="s">
        <v>3120</v>
      </c>
      <c r="F329" s="414">
        <f>'PRPM WP2'!C329</f>
        <v>-1.9200000000000002E-2</v>
      </c>
      <c r="H329" s="414">
        <f>'PRPM WP2'!H329</f>
        <v>2.891666666666667E-3</v>
      </c>
      <c r="I329" s="409">
        <f t="shared" si="4"/>
        <v>-2.2091666666666669E-2</v>
      </c>
      <c r="J329" s="407">
        <v>19450</v>
      </c>
    </row>
    <row r="330" spans="2:10">
      <c r="B330" s="407">
        <v>19480</v>
      </c>
      <c r="C330" s="406" t="s">
        <v>3120</v>
      </c>
      <c r="F330" s="414">
        <f>'PRPM WP2'!C330</f>
        <v>2.3999999999999998E-3</v>
      </c>
      <c r="H330" s="414">
        <f>'PRPM WP2'!H330</f>
        <v>3.0249999999999999E-3</v>
      </c>
      <c r="I330" s="409">
        <f t="shared" si="4"/>
        <v>-6.2500000000000012E-4</v>
      </c>
      <c r="J330" s="407">
        <v>19480</v>
      </c>
    </row>
    <row r="331" spans="2:10">
      <c r="B331" s="407">
        <v>19511</v>
      </c>
      <c r="C331" s="406" t="s">
        <v>3120</v>
      </c>
      <c r="F331" s="414">
        <f>'PRPM WP2'!C331</f>
        <v>-2.7300000000000001E-2</v>
      </c>
      <c r="H331" s="414">
        <f>'PRPM WP2'!H331</f>
        <v>3.0916666666666666E-3</v>
      </c>
      <c r="I331" s="409">
        <f t="shared" si="4"/>
        <v>-3.0391666666666668E-2</v>
      </c>
      <c r="J331" s="407">
        <v>19511</v>
      </c>
    </row>
    <row r="332" spans="2:10">
      <c r="B332" s="407">
        <v>19541</v>
      </c>
      <c r="C332" s="406" t="s">
        <v>3120</v>
      </c>
      <c r="F332" s="414">
        <f>'PRPM WP2'!C332</f>
        <v>3.4500000000000003E-2</v>
      </c>
      <c r="H332" s="414">
        <f>'PRPM WP2'!H332</f>
        <v>3.0499999999999998E-3</v>
      </c>
      <c r="I332" s="409">
        <f t="shared" si="4"/>
        <v>3.1450000000000006E-2</v>
      </c>
      <c r="J332" s="407">
        <v>19541</v>
      </c>
    </row>
    <row r="333" spans="2:10">
      <c r="B333" s="407">
        <v>19572</v>
      </c>
      <c r="C333" s="406" t="s">
        <v>3120</v>
      </c>
      <c r="F333" s="414">
        <f>'PRPM WP2'!C333</f>
        <v>1.5999999999999999E-3</v>
      </c>
      <c r="H333" s="414">
        <f>'PRPM WP2'!H333</f>
        <v>3.0083333333333333E-3</v>
      </c>
      <c r="I333" s="409">
        <f t="shared" si="4"/>
        <v>-1.4083333333333335E-3</v>
      </c>
      <c r="J333" s="407">
        <v>19572</v>
      </c>
    </row>
    <row r="334" spans="2:10">
      <c r="B334" s="407">
        <v>19603</v>
      </c>
      <c r="C334" s="406" t="s">
        <v>3120</v>
      </c>
      <c r="F334" s="414">
        <f>'PRPM WP2'!C334</f>
        <v>1.1900000000000001E-2</v>
      </c>
      <c r="H334" s="414">
        <f>'PRPM WP2'!H334</f>
        <v>3.0166666666666671E-3</v>
      </c>
      <c r="I334" s="409">
        <f t="shared" si="4"/>
        <v>8.8833333333333334E-3</v>
      </c>
      <c r="J334" s="407">
        <v>19603</v>
      </c>
    </row>
    <row r="335" spans="2:10">
      <c r="B335" s="407">
        <v>19633</v>
      </c>
      <c r="C335" s="406" t="s">
        <v>3120</v>
      </c>
      <c r="F335" s="414">
        <f>'PRPM WP2'!C335</f>
        <v>4.1100000000000005E-2</v>
      </c>
      <c r="H335" s="414">
        <f>'PRPM WP2'!H335</f>
        <v>2.9083333333333335E-3</v>
      </c>
      <c r="I335" s="409">
        <f t="shared" si="4"/>
        <v>3.8191666666666672E-2</v>
      </c>
      <c r="J335" s="407">
        <v>19633</v>
      </c>
    </row>
    <row r="336" spans="2:10">
      <c r="B336" s="407">
        <v>19664</v>
      </c>
      <c r="C336" s="406" t="s">
        <v>3120</v>
      </c>
      <c r="F336" s="414">
        <f>'PRPM WP2'!C336</f>
        <v>2.7400000000000001E-2</v>
      </c>
      <c r="H336" s="414">
        <f>'PRPM WP2'!H336</f>
        <v>2.8333333333333331E-3</v>
      </c>
      <c r="I336" s="409">
        <f t="shared" si="4"/>
        <v>2.4566666666666667E-2</v>
      </c>
      <c r="J336" s="407">
        <v>19664</v>
      </c>
    </row>
    <row r="337" spans="2:10">
      <c r="B337" s="407">
        <v>19694</v>
      </c>
      <c r="C337" s="406" t="s">
        <v>3120</v>
      </c>
      <c r="F337" s="414">
        <f>'PRPM WP2'!C337</f>
        <v>6.4000000000000003E-3</v>
      </c>
      <c r="H337" s="414">
        <f>'PRPM WP2'!H337</f>
        <v>2.816666666666667E-3</v>
      </c>
      <c r="I337" s="409">
        <f t="shared" si="4"/>
        <v>3.5833333333333333E-3</v>
      </c>
      <c r="J337" s="407">
        <v>19694</v>
      </c>
    </row>
    <row r="338" spans="2:10">
      <c r="B338" s="407">
        <v>19725</v>
      </c>
      <c r="C338" s="406" t="s">
        <v>3120</v>
      </c>
      <c r="F338" s="414">
        <f>'PRPM WP2'!C338</f>
        <v>3.27E-2</v>
      </c>
      <c r="H338" s="414">
        <f>'PRPM WP2'!H338</f>
        <v>2.7666666666666668E-3</v>
      </c>
      <c r="I338" s="409">
        <f t="shared" si="4"/>
        <v>2.9933333333333333E-2</v>
      </c>
      <c r="J338" s="407">
        <v>19725</v>
      </c>
    </row>
    <row r="339" spans="2:10">
      <c r="B339" s="407">
        <v>19756</v>
      </c>
      <c r="C339" s="406" t="s">
        <v>3120</v>
      </c>
      <c r="F339" s="414">
        <f>'PRPM WP2'!C339</f>
        <v>1.1699999999999999E-2</v>
      </c>
      <c r="H339" s="414">
        <f>'PRPM WP2'!H339</f>
        <v>2.6916666666666669E-3</v>
      </c>
      <c r="I339" s="409">
        <f t="shared" si="4"/>
        <v>9.0083333333333317E-3</v>
      </c>
      <c r="J339" s="407">
        <v>19756</v>
      </c>
    </row>
    <row r="340" spans="2:10">
      <c r="B340" s="407">
        <v>19784</v>
      </c>
      <c r="C340" s="406" t="s">
        <v>3120</v>
      </c>
      <c r="F340" s="414">
        <f>'PRPM WP2'!C340</f>
        <v>2.7000000000000003E-2</v>
      </c>
      <c r="H340" s="414">
        <f>'PRPM WP2'!H340</f>
        <v>2.6333333333333334E-3</v>
      </c>
      <c r="I340" s="409">
        <f t="shared" si="4"/>
        <v>2.4366666666666668E-2</v>
      </c>
      <c r="J340" s="407">
        <v>19784</v>
      </c>
    </row>
    <row r="341" spans="2:10">
      <c r="B341" s="407">
        <v>19815</v>
      </c>
      <c r="C341" s="406" t="s">
        <v>3120</v>
      </c>
      <c r="F341" s="414">
        <f>'PRPM WP2'!C341</f>
        <v>1.21E-2</v>
      </c>
      <c r="H341" s="414">
        <f>'PRPM WP2'!H341</f>
        <v>2.6333333333333334E-3</v>
      </c>
      <c r="I341" s="409">
        <f t="shared" si="4"/>
        <v>9.4666666666666666E-3</v>
      </c>
      <c r="J341" s="407">
        <v>19815</v>
      </c>
    </row>
    <row r="342" spans="2:10">
      <c r="B342" s="407">
        <v>19845</v>
      </c>
      <c r="C342" s="406" t="s">
        <v>3120</v>
      </c>
      <c r="F342" s="414">
        <f>'PRPM WP2'!C342</f>
        <v>2.5700000000000004E-2</v>
      </c>
      <c r="H342" s="414">
        <f>'PRPM WP2'!H342</f>
        <v>2.6166666666666664E-3</v>
      </c>
      <c r="I342" s="409">
        <f t="shared" si="4"/>
        <v>2.3083333333333338E-2</v>
      </c>
      <c r="J342" s="407">
        <v>19845</v>
      </c>
    </row>
    <row r="343" spans="2:10">
      <c r="B343" s="407">
        <v>19876</v>
      </c>
      <c r="C343" s="406" t="s">
        <v>3120</v>
      </c>
      <c r="F343" s="414">
        <f>'PRPM WP2'!C343</f>
        <v>9.6000000000000009E-3</v>
      </c>
      <c r="H343" s="414">
        <f>'PRPM WP2'!H343</f>
        <v>2.6333333333333334E-3</v>
      </c>
      <c r="I343" s="409">
        <f t="shared" si="4"/>
        <v>6.9666666666666679E-3</v>
      </c>
      <c r="J343" s="407">
        <v>19876</v>
      </c>
    </row>
    <row r="344" spans="2:10">
      <c r="B344" s="407">
        <v>19906</v>
      </c>
      <c r="C344" s="406" t="s">
        <v>3120</v>
      </c>
      <c r="F344" s="414">
        <f>'PRPM WP2'!C344</f>
        <v>4.9500000000000002E-2</v>
      </c>
      <c r="H344" s="414">
        <f>'PRPM WP2'!H344</f>
        <v>2.6166666666666664E-3</v>
      </c>
      <c r="I344" s="409">
        <f t="shared" si="4"/>
        <v>4.6883333333333332E-2</v>
      </c>
      <c r="J344" s="407">
        <v>19906</v>
      </c>
    </row>
    <row r="345" spans="2:10">
      <c r="B345" s="407">
        <v>19937</v>
      </c>
      <c r="C345" s="406" t="s">
        <v>3120</v>
      </c>
      <c r="F345" s="414">
        <f>'PRPM WP2'!C345</f>
        <v>-1.3100000000000001E-2</v>
      </c>
      <c r="H345" s="414">
        <f>'PRPM WP2'!H345</f>
        <v>2.6083333333333332E-3</v>
      </c>
      <c r="I345" s="409">
        <f t="shared" si="4"/>
        <v>-1.5708333333333335E-2</v>
      </c>
      <c r="J345" s="407">
        <v>19937</v>
      </c>
    </row>
    <row r="346" spans="2:10">
      <c r="B346" s="407">
        <v>19968</v>
      </c>
      <c r="C346" s="406" t="s">
        <v>3120</v>
      </c>
      <c r="F346" s="414">
        <f>'PRPM WP2'!C346</f>
        <v>1.78E-2</v>
      </c>
      <c r="H346" s="414">
        <f>'PRPM WP2'!H346</f>
        <v>2.5999999999999999E-3</v>
      </c>
      <c r="I346" s="409">
        <f t="shared" ref="I346:I409" si="5">F346-H346</f>
        <v>1.52E-2</v>
      </c>
      <c r="J346" s="407">
        <v>19968</v>
      </c>
    </row>
    <row r="347" spans="2:10">
      <c r="B347" s="407">
        <v>19998</v>
      </c>
      <c r="C347" s="406" t="s">
        <v>3120</v>
      </c>
      <c r="F347" s="414">
        <f>'PRPM WP2'!C347</f>
        <v>-3.6799999999999999E-2</v>
      </c>
      <c r="H347" s="414">
        <f>'PRPM WP2'!H347</f>
        <v>2.5999999999999999E-3</v>
      </c>
      <c r="I347" s="409">
        <f t="shared" si="5"/>
        <v>-3.9399999999999998E-2</v>
      </c>
      <c r="J347" s="407">
        <v>19998</v>
      </c>
    </row>
    <row r="348" spans="2:10">
      <c r="B348" s="407">
        <v>20029</v>
      </c>
      <c r="C348" s="406" t="s">
        <v>3120</v>
      </c>
      <c r="F348" s="414">
        <f>'PRPM WP2'!C348</f>
        <v>5.6500000000000002E-2</v>
      </c>
      <c r="H348" s="414">
        <f>'PRPM WP2'!H348</f>
        <v>2.5916666666666666E-3</v>
      </c>
      <c r="I348" s="409">
        <f t="shared" si="5"/>
        <v>5.3908333333333336E-2</v>
      </c>
      <c r="J348" s="407">
        <v>20029</v>
      </c>
    </row>
    <row r="349" spans="2:10">
      <c r="B349" s="407">
        <v>20059</v>
      </c>
      <c r="C349" s="406" t="s">
        <v>3120</v>
      </c>
      <c r="F349" s="414">
        <f>'PRPM WP2'!C349</f>
        <v>3.4099999999999998E-2</v>
      </c>
      <c r="H349" s="414">
        <f>'PRPM WP2'!H349</f>
        <v>2.5916666666666666E-3</v>
      </c>
      <c r="I349" s="409">
        <f t="shared" si="5"/>
        <v>3.1508333333333333E-2</v>
      </c>
      <c r="J349" s="407">
        <v>20059</v>
      </c>
    </row>
    <row r="350" spans="2:10">
      <c r="B350" s="407">
        <v>20090</v>
      </c>
      <c r="C350" s="406" t="s">
        <v>3120</v>
      </c>
      <c r="F350" s="414">
        <f>'PRPM WP2'!C350</f>
        <v>1.43E-2</v>
      </c>
      <c r="H350" s="414">
        <f>'PRPM WP2'!H350</f>
        <v>2.6083333333333332E-3</v>
      </c>
      <c r="I350" s="409">
        <f t="shared" si="5"/>
        <v>1.1691666666666666E-2</v>
      </c>
      <c r="J350" s="407">
        <v>20090</v>
      </c>
    </row>
    <row r="351" spans="2:10">
      <c r="B351" s="407">
        <v>20121</v>
      </c>
      <c r="C351" s="406" t="s">
        <v>3120</v>
      </c>
      <c r="F351" s="414">
        <f>'PRPM WP2'!C351</f>
        <v>3.44E-2</v>
      </c>
      <c r="H351" s="414">
        <f>'PRPM WP2'!H351</f>
        <v>2.6166666666666664E-3</v>
      </c>
      <c r="I351" s="409">
        <f t="shared" si="5"/>
        <v>3.178333333333333E-2</v>
      </c>
      <c r="J351" s="407">
        <v>20121</v>
      </c>
    </row>
    <row r="352" spans="2:10">
      <c r="B352" s="407">
        <v>20149</v>
      </c>
      <c r="C352" s="406" t="s">
        <v>3120</v>
      </c>
      <c r="F352" s="414">
        <f>'PRPM WP2'!C352</f>
        <v>-1.1000000000000001E-2</v>
      </c>
      <c r="H352" s="414">
        <f>'PRPM WP2'!H352</f>
        <v>2.6250000000000002E-3</v>
      </c>
      <c r="I352" s="409">
        <f t="shared" si="5"/>
        <v>-1.3625000000000002E-2</v>
      </c>
      <c r="J352" s="407">
        <v>20149</v>
      </c>
    </row>
    <row r="353" spans="2:10">
      <c r="B353" s="407">
        <v>20180</v>
      </c>
      <c r="C353" s="406" t="s">
        <v>3120</v>
      </c>
      <c r="F353" s="414">
        <f>'PRPM WP2'!C353</f>
        <v>2.0199999999999999E-2</v>
      </c>
      <c r="H353" s="414">
        <f>'PRPM WP2'!H353</f>
        <v>2.6250000000000002E-3</v>
      </c>
      <c r="I353" s="409">
        <f t="shared" si="5"/>
        <v>1.7575E-2</v>
      </c>
      <c r="J353" s="407">
        <v>20180</v>
      </c>
    </row>
    <row r="354" spans="2:10">
      <c r="B354" s="407">
        <v>20210</v>
      </c>
      <c r="C354" s="406" t="s">
        <v>3120</v>
      </c>
      <c r="F354" s="414">
        <f>'PRPM WP2'!C354</f>
        <v>-5.7999999999999996E-3</v>
      </c>
      <c r="H354" s="414">
        <f>'PRPM WP2'!H354</f>
        <v>2.6583333333333333E-3</v>
      </c>
      <c r="I354" s="409">
        <f t="shared" si="5"/>
        <v>-8.4583333333333333E-3</v>
      </c>
      <c r="J354" s="407">
        <v>20210</v>
      </c>
    </row>
    <row r="355" spans="2:10">
      <c r="B355" s="407">
        <v>20241</v>
      </c>
      <c r="C355" s="406" t="s">
        <v>3120</v>
      </c>
      <c r="F355" s="414">
        <f>'PRPM WP2'!C355</f>
        <v>2.1099999999999997E-2</v>
      </c>
      <c r="H355" s="414">
        <f>'PRPM WP2'!H355</f>
        <v>2.6750000000000003E-3</v>
      </c>
      <c r="I355" s="409">
        <f t="shared" si="5"/>
        <v>1.8424999999999997E-2</v>
      </c>
      <c r="J355" s="407">
        <v>20241</v>
      </c>
    </row>
    <row r="356" spans="2:10">
      <c r="B356" s="407">
        <v>20271</v>
      </c>
      <c r="C356" s="406" t="s">
        <v>3120</v>
      </c>
      <c r="F356" s="414">
        <f>'PRPM WP2'!C356</f>
        <v>4.6599999999999996E-2</v>
      </c>
      <c r="H356" s="414">
        <f>'PRPM WP2'!H356</f>
        <v>2.6750000000000003E-3</v>
      </c>
      <c r="I356" s="409">
        <f t="shared" si="5"/>
        <v>4.3924999999999992E-2</v>
      </c>
      <c r="J356" s="407">
        <v>20271</v>
      </c>
    </row>
    <row r="357" spans="2:10">
      <c r="B357" s="407">
        <v>20302</v>
      </c>
      <c r="C357" s="406" t="s">
        <v>3120</v>
      </c>
      <c r="F357" s="414">
        <f>'PRPM WP2'!C357</f>
        <v>5.1999999999999998E-3</v>
      </c>
      <c r="H357" s="414">
        <f>'PRPM WP2'!H357</f>
        <v>2.7000000000000001E-3</v>
      </c>
      <c r="I357" s="409">
        <f t="shared" si="5"/>
        <v>2.4999999999999996E-3</v>
      </c>
      <c r="J357" s="407">
        <v>20302</v>
      </c>
    </row>
    <row r="358" spans="2:10">
      <c r="B358" s="407">
        <v>20333</v>
      </c>
      <c r="C358" s="406" t="s">
        <v>3120</v>
      </c>
      <c r="F358" s="414">
        <f>'PRPM WP2'!C358</f>
        <v>-2.8999999999999998E-2</v>
      </c>
      <c r="H358" s="414">
        <f>'PRPM WP2'!H358</f>
        <v>2.725E-3</v>
      </c>
      <c r="I358" s="409">
        <f t="shared" si="5"/>
        <v>-3.1724999999999996E-2</v>
      </c>
      <c r="J358" s="407">
        <v>20333</v>
      </c>
    </row>
    <row r="359" spans="2:10">
      <c r="B359" s="407">
        <v>20363</v>
      </c>
      <c r="C359" s="406" t="s">
        <v>3120</v>
      </c>
      <c r="F359" s="414">
        <f>'PRPM WP2'!C359</f>
        <v>-8.5000000000000006E-3</v>
      </c>
      <c r="H359" s="414">
        <f>'PRPM WP2'!H359</f>
        <v>2.7500000000000003E-3</v>
      </c>
      <c r="I359" s="409">
        <f t="shared" si="5"/>
        <v>-1.1250000000000001E-2</v>
      </c>
      <c r="J359" s="407">
        <v>20363</v>
      </c>
    </row>
    <row r="360" spans="2:10">
      <c r="B360" s="407">
        <v>20394</v>
      </c>
      <c r="C360" s="406" t="s">
        <v>3120</v>
      </c>
      <c r="F360" s="414">
        <f>'PRPM WP2'!C360</f>
        <v>2.92E-2</v>
      </c>
      <c r="H360" s="414">
        <f>'PRPM WP2'!H360</f>
        <v>2.7666666666666668E-3</v>
      </c>
      <c r="I360" s="409">
        <f t="shared" si="5"/>
        <v>2.6433333333333333E-2</v>
      </c>
      <c r="J360" s="407">
        <v>20394</v>
      </c>
    </row>
    <row r="361" spans="2:10">
      <c r="B361" s="407">
        <v>20424</v>
      </c>
      <c r="C361" s="406" t="s">
        <v>3120</v>
      </c>
      <c r="F361" s="414">
        <f>'PRPM WP2'!C361</f>
        <v>-6.7000000000000002E-3</v>
      </c>
      <c r="H361" s="414">
        <f>'PRPM WP2'!H361</f>
        <v>2.7916666666666667E-3</v>
      </c>
      <c r="I361" s="409">
        <f t="shared" si="5"/>
        <v>-9.4916666666666673E-3</v>
      </c>
      <c r="J361" s="407">
        <v>20424</v>
      </c>
    </row>
    <row r="362" spans="2:10">
      <c r="B362" s="407">
        <v>20455</v>
      </c>
      <c r="C362" s="406" t="s">
        <v>3120</v>
      </c>
      <c r="F362" s="414">
        <f>'PRPM WP2'!C362</f>
        <v>3.0000000000000001E-3</v>
      </c>
      <c r="H362" s="414">
        <f>'PRPM WP2'!H362</f>
        <v>2.7583333333333331E-3</v>
      </c>
      <c r="I362" s="409">
        <f t="shared" si="5"/>
        <v>2.4166666666666694E-4</v>
      </c>
      <c r="J362" s="407">
        <v>20455</v>
      </c>
    </row>
    <row r="363" spans="2:10">
      <c r="B363" s="407">
        <v>20486</v>
      </c>
      <c r="C363" s="406" t="s">
        <v>3120</v>
      </c>
      <c r="F363" s="414">
        <f>'PRPM WP2'!C363</f>
        <v>1.78E-2</v>
      </c>
      <c r="H363" s="414">
        <f>'PRPM WP2'!H363</f>
        <v>2.7416666666666666E-3</v>
      </c>
      <c r="I363" s="409">
        <f t="shared" si="5"/>
        <v>1.5058333333333333E-2</v>
      </c>
      <c r="J363" s="407">
        <v>20486</v>
      </c>
    </row>
    <row r="364" spans="2:10">
      <c r="B364" s="407">
        <v>20515</v>
      </c>
      <c r="C364" s="406" t="s">
        <v>3120</v>
      </c>
      <c r="F364" s="414">
        <f>'PRPM WP2'!C364</f>
        <v>3.9399999999999998E-2</v>
      </c>
      <c r="H364" s="414">
        <f>'PRPM WP2'!H364</f>
        <v>2.7416666666666666E-3</v>
      </c>
      <c r="I364" s="409">
        <f t="shared" si="5"/>
        <v>3.6658333333333334E-2</v>
      </c>
      <c r="J364" s="407">
        <v>20515</v>
      </c>
    </row>
    <row r="365" spans="2:10">
      <c r="B365" s="407">
        <v>20546</v>
      </c>
      <c r="C365" s="406" t="s">
        <v>3120</v>
      </c>
      <c r="F365" s="414">
        <f>'PRPM WP2'!C365</f>
        <v>-2.87E-2</v>
      </c>
      <c r="H365" s="414">
        <f>'PRPM WP2'!H365</f>
        <v>2.8333333333333331E-3</v>
      </c>
      <c r="I365" s="409">
        <f t="shared" si="5"/>
        <v>-3.153333333333333E-2</v>
      </c>
      <c r="J365" s="407">
        <v>20546</v>
      </c>
    </row>
    <row r="366" spans="2:10">
      <c r="B366" s="407">
        <v>20576</v>
      </c>
      <c r="C366" s="406" t="s">
        <v>3120</v>
      </c>
      <c r="F366" s="414">
        <f>'PRPM WP2'!C366</f>
        <v>-1.38E-2</v>
      </c>
      <c r="H366" s="414">
        <f>'PRPM WP2'!H366</f>
        <v>2.8999999999999998E-3</v>
      </c>
      <c r="I366" s="409">
        <f t="shared" si="5"/>
        <v>-1.67E-2</v>
      </c>
      <c r="J366" s="407">
        <v>20576</v>
      </c>
    </row>
    <row r="367" spans="2:10">
      <c r="B367" s="407">
        <v>20607</v>
      </c>
      <c r="C367" s="406" t="s">
        <v>3120</v>
      </c>
      <c r="F367" s="414">
        <f>'PRPM WP2'!C367</f>
        <v>2.1099999999999997E-2</v>
      </c>
      <c r="H367" s="414">
        <f>'PRPM WP2'!H367</f>
        <v>2.9083333333333335E-3</v>
      </c>
      <c r="I367" s="409">
        <f t="shared" si="5"/>
        <v>1.8191666666666665E-2</v>
      </c>
      <c r="J367" s="407">
        <v>20607</v>
      </c>
    </row>
    <row r="368" spans="2:10">
      <c r="B368" s="407">
        <v>20637</v>
      </c>
      <c r="C368" s="406" t="s">
        <v>3120</v>
      </c>
      <c r="F368" s="414">
        <f>'PRPM WP2'!C368</f>
        <v>5.2500000000000012E-2</v>
      </c>
      <c r="H368" s="414">
        <f>'PRPM WP2'!H368</f>
        <v>2.9583333333333332E-3</v>
      </c>
      <c r="I368" s="409">
        <f t="shared" si="5"/>
        <v>4.9541666666666678E-2</v>
      </c>
      <c r="J368" s="407">
        <v>20637</v>
      </c>
    </row>
    <row r="369" spans="2:10">
      <c r="B369" s="407">
        <v>20668</v>
      </c>
      <c r="C369" s="406" t="s">
        <v>3120</v>
      </c>
      <c r="F369" s="414">
        <f>'PRPM WP2'!C369</f>
        <v>-2.5899999999999999E-2</v>
      </c>
      <c r="H369" s="414">
        <f>'PRPM WP2'!H369</f>
        <v>3.0249999999999999E-3</v>
      </c>
      <c r="I369" s="409">
        <f t="shared" si="5"/>
        <v>-2.8924999999999999E-2</v>
      </c>
      <c r="J369" s="407">
        <v>20668</v>
      </c>
    </row>
    <row r="370" spans="2:10">
      <c r="B370" s="407">
        <v>20699</v>
      </c>
      <c r="C370" s="406" t="s">
        <v>3120</v>
      </c>
      <c r="F370" s="414">
        <f>'PRPM WP2'!C370</f>
        <v>-3.1899999999999998E-2</v>
      </c>
      <c r="H370" s="414">
        <f>'PRPM WP2'!H370</f>
        <v>3.0999999999999999E-3</v>
      </c>
      <c r="I370" s="409">
        <f t="shared" si="5"/>
        <v>-3.4999999999999996E-2</v>
      </c>
      <c r="J370" s="407">
        <v>20699</v>
      </c>
    </row>
    <row r="371" spans="2:10">
      <c r="B371" s="407">
        <v>20729</v>
      </c>
      <c r="C371" s="406" t="s">
        <v>3120</v>
      </c>
      <c r="F371" s="414">
        <f>'PRPM WP2'!C371</f>
        <v>6.3E-3</v>
      </c>
      <c r="H371" s="414">
        <f>'PRPM WP2'!H371</f>
        <v>3.1583333333333337E-3</v>
      </c>
      <c r="I371" s="409">
        <f t="shared" si="5"/>
        <v>3.1416666666666663E-3</v>
      </c>
      <c r="J371" s="407">
        <v>20729</v>
      </c>
    </row>
    <row r="372" spans="2:10">
      <c r="B372" s="407">
        <v>20760</v>
      </c>
      <c r="C372" s="406" t="s">
        <v>3120</v>
      </c>
      <c r="F372" s="414">
        <f>'PRPM WP2'!C372</f>
        <v>2.8000000000000004E-3</v>
      </c>
      <c r="H372" s="414">
        <f>'PRPM WP2'!H372</f>
        <v>3.1833333333333336E-3</v>
      </c>
      <c r="I372" s="409">
        <f t="shared" si="5"/>
        <v>-3.8333333333333318E-4</v>
      </c>
      <c r="J372" s="407">
        <v>20760</v>
      </c>
    </row>
    <row r="373" spans="2:10">
      <c r="B373" s="407">
        <v>20790</v>
      </c>
      <c r="C373" s="406" t="s">
        <v>3120</v>
      </c>
      <c r="F373" s="414">
        <f>'PRPM WP2'!C373</f>
        <v>1.04E-2</v>
      </c>
      <c r="H373" s="414">
        <f>'PRPM WP2'!H373</f>
        <v>3.2583333333333336E-3</v>
      </c>
      <c r="I373" s="409">
        <f t="shared" si="5"/>
        <v>7.141666666666666E-3</v>
      </c>
      <c r="J373" s="407">
        <v>20790</v>
      </c>
    </row>
    <row r="374" spans="2:10">
      <c r="B374" s="407">
        <v>20821</v>
      </c>
      <c r="C374" s="406" t="s">
        <v>3120</v>
      </c>
      <c r="F374" s="414">
        <f>'PRPM WP2'!C374</f>
        <v>3.2399999999999998E-2</v>
      </c>
      <c r="H374" s="414">
        <f>'PRPM WP2'!H374</f>
        <v>3.3E-3</v>
      </c>
      <c r="I374" s="409">
        <f t="shared" si="5"/>
        <v>2.9099999999999997E-2</v>
      </c>
      <c r="J374" s="407">
        <v>20821</v>
      </c>
    </row>
    <row r="375" spans="2:10">
      <c r="B375" s="407">
        <v>20852</v>
      </c>
      <c r="C375" s="406" t="s">
        <v>3120</v>
      </c>
      <c r="F375" s="414">
        <f>'PRPM WP2'!C375</f>
        <v>-6.0999999999999995E-3</v>
      </c>
      <c r="H375" s="414">
        <f>'PRPM WP2'!H375</f>
        <v>3.3749999999999995E-3</v>
      </c>
      <c r="I375" s="409">
        <f t="shared" si="5"/>
        <v>-9.474999999999999E-3</v>
      </c>
      <c r="J375" s="407">
        <v>20852</v>
      </c>
    </row>
    <row r="376" spans="2:10">
      <c r="B376" s="407">
        <v>20880</v>
      </c>
      <c r="C376" s="406" t="s">
        <v>3120</v>
      </c>
      <c r="F376" s="414">
        <f>'PRPM WP2'!C376</f>
        <v>7.8000000000000005E-3</v>
      </c>
      <c r="H376" s="414">
        <f>'PRPM WP2'!H376</f>
        <v>3.3749999999999995E-3</v>
      </c>
      <c r="I376" s="409">
        <f t="shared" si="5"/>
        <v>4.425000000000001E-3</v>
      </c>
      <c r="J376" s="407">
        <v>20880</v>
      </c>
    </row>
    <row r="377" spans="2:10">
      <c r="B377" s="407">
        <v>20911</v>
      </c>
      <c r="C377" s="406" t="s">
        <v>3120</v>
      </c>
      <c r="F377" s="414">
        <f>'PRPM WP2'!C377</f>
        <v>4.0199999999999993E-2</v>
      </c>
      <c r="H377" s="414">
        <f>'PRPM WP2'!H377</f>
        <v>3.3416666666666668E-3</v>
      </c>
      <c r="I377" s="409">
        <f t="shared" si="5"/>
        <v>3.6858333333333326E-2</v>
      </c>
      <c r="J377" s="407">
        <v>20911</v>
      </c>
    </row>
    <row r="378" spans="2:10">
      <c r="B378" s="407">
        <v>20941</v>
      </c>
      <c r="C378" s="406" t="s">
        <v>3120</v>
      </c>
      <c r="F378" s="414">
        <f>'PRPM WP2'!C378</f>
        <v>1.8000000000000002E-2</v>
      </c>
      <c r="H378" s="414">
        <f>'PRPM WP2'!H378</f>
        <v>3.3416666666666668E-3</v>
      </c>
      <c r="I378" s="409">
        <f t="shared" si="5"/>
        <v>1.4658333333333336E-2</v>
      </c>
      <c r="J378" s="407">
        <v>20941</v>
      </c>
    </row>
    <row r="379" spans="2:10">
      <c r="B379" s="407">
        <v>20972</v>
      </c>
      <c r="C379" s="406" t="s">
        <v>3120</v>
      </c>
      <c r="F379" s="414">
        <f>'PRPM WP2'!C379</f>
        <v>-4.1800000000000004E-2</v>
      </c>
      <c r="H379" s="414">
        <f>'PRPM WP2'!H379</f>
        <v>3.4083333333333331E-3</v>
      </c>
      <c r="I379" s="409">
        <f t="shared" si="5"/>
        <v>-4.5208333333333336E-2</v>
      </c>
      <c r="J379" s="407">
        <v>20972</v>
      </c>
    </row>
    <row r="380" spans="2:10">
      <c r="B380" s="407">
        <v>21002</v>
      </c>
      <c r="C380" s="406" t="s">
        <v>3120</v>
      </c>
      <c r="F380" s="414">
        <f>'PRPM WP2'!C380</f>
        <v>3.5000000000000005E-3</v>
      </c>
      <c r="H380" s="414">
        <f>'PRPM WP2'!H380</f>
        <v>3.5000000000000005E-3</v>
      </c>
      <c r="I380" s="409">
        <f t="shared" si="5"/>
        <v>0</v>
      </c>
      <c r="J380" s="407">
        <v>21002</v>
      </c>
    </row>
    <row r="381" spans="2:10">
      <c r="B381" s="407">
        <v>21033</v>
      </c>
      <c r="C381" s="406" t="s">
        <v>3120</v>
      </c>
      <c r="F381" s="414">
        <f>'PRPM WP2'!C381</f>
        <v>-2.9400000000000003E-2</v>
      </c>
      <c r="H381" s="414">
        <f>'PRPM WP2'!H381</f>
        <v>3.6416666666666667E-3</v>
      </c>
      <c r="I381" s="409">
        <f t="shared" si="5"/>
        <v>-3.3041666666666671E-2</v>
      </c>
      <c r="J381" s="407">
        <v>21033</v>
      </c>
    </row>
    <row r="382" spans="2:10">
      <c r="B382" s="407">
        <v>21064</v>
      </c>
      <c r="C382" s="406" t="s">
        <v>3120</v>
      </c>
      <c r="F382" s="414">
        <f>'PRPM WP2'!C382</f>
        <v>-1.3800000000000002E-2</v>
      </c>
      <c r="H382" s="414">
        <f>'PRPM WP2'!H382</f>
        <v>3.7916666666666667E-3</v>
      </c>
      <c r="I382" s="409">
        <f t="shared" si="5"/>
        <v>-1.7591666666666669E-2</v>
      </c>
      <c r="J382" s="407">
        <v>21064</v>
      </c>
    </row>
    <row r="383" spans="2:10">
      <c r="B383" s="407">
        <v>21094</v>
      </c>
      <c r="C383" s="406" t="s">
        <v>3120</v>
      </c>
      <c r="F383" s="414">
        <f>'PRPM WP2'!C383</f>
        <v>-7.4000000000000003E-3</v>
      </c>
      <c r="H383" s="414">
        <f>'PRPM WP2'!H383</f>
        <v>3.8416666666666673E-3</v>
      </c>
      <c r="I383" s="409">
        <f t="shared" si="5"/>
        <v>-1.1241666666666667E-2</v>
      </c>
      <c r="J383" s="407">
        <v>21094</v>
      </c>
    </row>
    <row r="384" spans="2:10">
      <c r="B384" s="407">
        <v>21125</v>
      </c>
      <c r="C384" s="406" t="s">
        <v>3120</v>
      </c>
      <c r="F384" s="414">
        <f>'PRPM WP2'!C384</f>
        <v>4.2799999999999991E-2</v>
      </c>
      <c r="H384" s="414">
        <f>'PRPM WP2'!H384</f>
        <v>3.8500000000000001E-3</v>
      </c>
      <c r="I384" s="409">
        <f t="shared" si="5"/>
        <v>3.8949999999999992E-2</v>
      </c>
      <c r="J384" s="407">
        <v>21125</v>
      </c>
    </row>
    <row r="385" spans="2:10">
      <c r="B385" s="407">
        <v>21155</v>
      </c>
      <c r="C385" s="406" t="s">
        <v>3120</v>
      </c>
      <c r="F385" s="414">
        <f>'PRPM WP2'!C385</f>
        <v>1.95E-2</v>
      </c>
      <c r="H385" s="414">
        <f>'PRPM WP2'!H385</f>
        <v>3.6333333333333335E-3</v>
      </c>
      <c r="I385" s="409">
        <f t="shared" si="5"/>
        <v>1.5866666666666668E-2</v>
      </c>
      <c r="J385" s="407">
        <v>21155</v>
      </c>
    </row>
    <row r="386" spans="2:10">
      <c r="B386" s="407">
        <v>21186</v>
      </c>
      <c r="C386" s="406" t="s">
        <v>3120</v>
      </c>
      <c r="F386" s="414">
        <f>'PRPM WP2'!C386</f>
        <v>6.0200000000000004E-2</v>
      </c>
      <c r="H386" s="414">
        <f>'PRPM WP2'!H386</f>
        <v>3.2750000000000001E-3</v>
      </c>
      <c r="I386" s="409">
        <f t="shared" si="5"/>
        <v>5.6925000000000003E-2</v>
      </c>
      <c r="J386" s="407">
        <v>21186</v>
      </c>
    </row>
    <row r="387" spans="2:10">
      <c r="B387" s="407">
        <v>21217</v>
      </c>
      <c r="C387" s="406" t="s">
        <v>3120</v>
      </c>
      <c r="F387" s="414">
        <f>'PRPM WP2'!C387</f>
        <v>1.37E-2</v>
      </c>
      <c r="H387" s="414">
        <f>'PRPM WP2'!H387</f>
        <v>3.3E-3</v>
      </c>
      <c r="I387" s="409">
        <f t="shared" si="5"/>
        <v>1.04E-2</v>
      </c>
      <c r="J387" s="407">
        <v>21217</v>
      </c>
    </row>
    <row r="388" spans="2:10">
      <c r="B388" s="407">
        <v>21245</v>
      </c>
      <c r="C388" s="406" t="s">
        <v>3120</v>
      </c>
      <c r="F388" s="414">
        <f>'PRPM WP2'!C388</f>
        <v>0.02</v>
      </c>
      <c r="H388" s="414">
        <f>'PRPM WP2'!H388</f>
        <v>3.4416666666666667E-3</v>
      </c>
      <c r="I388" s="409">
        <f t="shared" si="5"/>
        <v>1.6558333333333335E-2</v>
      </c>
      <c r="J388" s="407">
        <v>21245</v>
      </c>
    </row>
    <row r="389" spans="2:10">
      <c r="B389" s="407">
        <v>21276</v>
      </c>
      <c r="C389" s="406" t="s">
        <v>3120</v>
      </c>
      <c r="F389" s="414">
        <f>'PRPM WP2'!C389</f>
        <v>5.16E-2</v>
      </c>
      <c r="H389" s="414">
        <f>'PRPM WP2'!H389</f>
        <v>3.2916666666666667E-3</v>
      </c>
      <c r="I389" s="409">
        <f t="shared" si="5"/>
        <v>4.8308333333333335E-2</v>
      </c>
      <c r="J389" s="407">
        <v>21276</v>
      </c>
    </row>
    <row r="390" spans="2:10">
      <c r="B390" s="407">
        <v>21306</v>
      </c>
      <c r="C390" s="406" t="s">
        <v>3120</v>
      </c>
      <c r="F390" s="414">
        <f>'PRPM WP2'!C390</f>
        <v>1.6400000000000001E-2</v>
      </c>
      <c r="H390" s="414">
        <f>'PRPM WP2'!H390</f>
        <v>3.3416666666666668E-3</v>
      </c>
      <c r="I390" s="409">
        <f t="shared" si="5"/>
        <v>1.3058333333333335E-2</v>
      </c>
      <c r="J390" s="407">
        <v>21306</v>
      </c>
    </row>
    <row r="391" spans="2:10">
      <c r="B391" s="407">
        <v>21337</v>
      </c>
      <c r="C391" s="406" t="s">
        <v>3120</v>
      </c>
      <c r="F391" s="414">
        <f>'PRPM WP2'!C391</f>
        <v>1.72E-2</v>
      </c>
      <c r="H391" s="414">
        <f>'PRPM WP2'!H391</f>
        <v>3.3250000000000003E-3</v>
      </c>
      <c r="I391" s="409">
        <f t="shared" si="5"/>
        <v>1.3875E-2</v>
      </c>
      <c r="J391" s="407">
        <v>21337</v>
      </c>
    </row>
    <row r="392" spans="2:10">
      <c r="B392" s="407">
        <v>21367</v>
      </c>
      <c r="C392" s="406" t="s">
        <v>3120</v>
      </c>
      <c r="F392" s="414">
        <f>'PRPM WP2'!C392</f>
        <v>1.09E-2</v>
      </c>
      <c r="H392" s="414">
        <f>'PRPM WP2'!H392</f>
        <v>3.3666666666666667E-3</v>
      </c>
      <c r="I392" s="409">
        <f t="shared" si="5"/>
        <v>7.5333333333333329E-3</v>
      </c>
      <c r="J392" s="407">
        <v>21367</v>
      </c>
    </row>
    <row r="393" spans="2:10">
      <c r="B393" s="407">
        <v>21398</v>
      </c>
      <c r="C393" s="406" t="s">
        <v>3120</v>
      </c>
      <c r="F393" s="414">
        <f>'PRPM WP2'!C393</f>
        <v>-6.7000000000000002E-3</v>
      </c>
      <c r="H393" s="414">
        <f>'PRPM WP2'!H393</f>
        <v>3.5750000000000001E-3</v>
      </c>
      <c r="I393" s="409">
        <f t="shared" si="5"/>
        <v>-1.0274999999999999E-2</v>
      </c>
      <c r="J393" s="407">
        <v>21398</v>
      </c>
    </row>
    <row r="394" spans="2:10">
      <c r="B394" s="407">
        <v>21429</v>
      </c>
      <c r="C394" s="406" t="s">
        <v>3120</v>
      </c>
      <c r="F394" s="414">
        <f>'PRPM WP2'!C394</f>
        <v>3.32E-2</v>
      </c>
      <c r="H394" s="414">
        <f>'PRPM WP2'!H394</f>
        <v>3.7916666666666667E-3</v>
      </c>
      <c r="I394" s="409">
        <f t="shared" si="5"/>
        <v>2.9408333333333335E-2</v>
      </c>
      <c r="J394" s="407">
        <v>21429</v>
      </c>
    </row>
    <row r="395" spans="2:10">
      <c r="B395" s="407">
        <v>21459</v>
      </c>
      <c r="C395" s="406" t="s">
        <v>3120</v>
      </c>
      <c r="F395" s="414">
        <f>'PRPM WP2'!C395</f>
        <v>4.0599999999999997E-2</v>
      </c>
      <c r="H395" s="414">
        <f>'PRPM WP2'!H395</f>
        <v>3.7999999999999996E-3</v>
      </c>
      <c r="I395" s="409">
        <f t="shared" si="5"/>
        <v>3.6799999999999999E-2</v>
      </c>
      <c r="J395" s="407">
        <v>21459</v>
      </c>
    </row>
    <row r="396" spans="2:10">
      <c r="B396" s="407">
        <v>21490</v>
      </c>
      <c r="C396" s="406" t="s">
        <v>3120</v>
      </c>
      <c r="F396" s="414">
        <f>'PRPM WP2'!C396</f>
        <v>2.63E-2</v>
      </c>
      <c r="H396" s="414">
        <f>'PRPM WP2'!H396</f>
        <v>3.725E-3</v>
      </c>
      <c r="I396" s="409">
        <f t="shared" si="5"/>
        <v>2.2575000000000001E-2</v>
      </c>
      <c r="J396" s="407">
        <v>21490</v>
      </c>
    </row>
    <row r="397" spans="2:10">
      <c r="B397" s="407">
        <v>21520</v>
      </c>
      <c r="C397" s="406" t="s">
        <v>3120</v>
      </c>
      <c r="F397" s="414">
        <f>'PRPM WP2'!C397</f>
        <v>6.5500000000000003E-2</v>
      </c>
      <c r="H397" s="414">
        <f>'PRPM WP2'!H397</f>
        <v>3.741666666666667E-3</v>
      </c>
      <c r="I397" s="409">
        <f t="shared" si="5"/>
        <v>6.1758333333333339E-2</v>
      </c>
      <c r="J397" s="407">
        <v>21520</v>
      </c>
    </row>
    <row r="398" spans="2:10">
      <c r="B398" s="407">
        <v>21551</v>
      </c>
      <c r="C398" s="406" t="s">
        <v>3120</v>
      </c>
      <c r="F398" s="414">
        <f>'PRPM WP2'!C398</f>
        <v>1.34E-2</v>
      </c>
      <c r="H398" s="414">
        <f>'PRPM WP2'!H398</f>
        <v>3.7666666666666664E-3</v>
      </c>
      <c r="I398" s="409">
        <f t="shared" si="5"/>
        <v>9.633333333333334E-3</v>
      </c>
      <c r="J398" s="407">
        <v>21551</v>
      </c>
    </row>
    <row r="399" spans="2:10">
      <c r="B399" s="407">
        <v>21582</v>
      </c>
      <c r="C399" s="406" t="s">
        <v>3120</v>
      </c>
      <c r="F399" s="414">
        <f>'PRPM WP2'!C399</f>
        <v>2.06E-2</v>
      </c>
      <c r="H399" s="414">
        <f>'PRPM WP2'!H399</f>
        <v>3.7499999999999999E-3</v>
      </c>
      <c r="I399" s="409">
        <f t="shared" si="5"/>
        <v>1.685E-2</v>
      </c>
      <c r="J399" s="407">
        <v>21582</v>
      </c>
    </row>
    <row r="400" spans="2:10">
      <c r="B400" s="407">
        <v>21610</v>
      </c>
      <c r="C400" s="406" t="s">
        <v>3120</v>
      </c>
      <c r="F400" s="414">
        <f>'PRPM WP2'!C400</f>
        <v>1.0200000000000001E-2</v>
      </c>
      <c r="H400" s="414">
        <f>'PRPM WP2'!H400</f>
        <v>3.725E-3</v>
      </c>
      <c r="I400" s="409">
        <f t="shared" si="5"/>
        <v>6.4750000000000007E-3</v>
      </c>
      <c r="J400" s="407">
        <v>21610</v>
      </c>
    </row>
    <row r="401" spans="2:10">
      <c r="B401" s="407">
        <v>21641</v>
      </c>
      <c r="C401" s="406" t="s">
        <v>3120</v>
      </c>
      <c r="F401" s="414">
        <f>'PRPM WP2'!C401</f>
        <v>-2.7999999999999995E-3</v>
      </c>
      <c r="H401" s="414">
        <f>'PRPM WP2'!H401</f>
        <v>3.7999999999999996E-3</v>
      </c>
      <c r="I401" s="409">
        <f t="shared" si="5"/>
        <v>-6.5999999999999991E-3</v>
      </c>
      <c r="J401" s="407">
        <v>21641</v>
      </c>
    </row>
    <row r="402" spans="2:10">
      <c r="B402" s="407">
        <v>21671</v>
      </c>
      <c r="C402" s="406" t="s">
        <v>3120</v>
      </c>
      <c r="F402" s="414">
        <f>'PRPM WP2'!C402</f>
        <v>-1.2E-2</v>
      </c>
      <c r="H402" s="414">
        <f>'PRPM WP2'!H402</f>
        <v>3.9749999999999994E-3</v>
      </c>
      <c r="I402" s="409">
        <f t="shared" si="5"/>
        <v>-1.5975E-2</v>
      </c>
      <c r="J402" s="407">
        <v>21671</v>
      </c>
    </row>
    <row r="403" spans="2:10">
      <c r="B403" s="407">
        <v>21702</v>
      </c>
      <c r="C403" s="406" t="s">
        <v>3120</v>
      </c>
      <c r="F403" s="414">
        <f>'PRPM WP2'!C403</f>
        <v>-8.7999999999999988E-3</v>
      </c>
      <c r="H403" s="414">
        <f>'PRPM WP2'!H403</f>
        <v>4.0500000000000006E-3</v>
      </c>
      <c r="I403" s="409">
        <f t="shared" si="5"/>
        <v>-1.285E-2</v>
      </c>
      <c r="J403" s="407">
        <v>21702</v>
      </c>
    </row>
    <row r="404" spans="2:10">
      <c r="B404" s="407">
        <v>21732</v>
      </c>
      <c r="C404" s="406" t="s">
        <v>3120</v>
      </c>
      <c r="F404" s="414">
        <f>'PRPM WP2'!C404</f>
        <v>3.7100000000000001E-2</v>
      </c>
      <c r="H404" s="414">
        <f>'PRPM WP2'!H404</f>
        <v>4.0666666666666663E-3</v>
      </c>
      <c r="I404" s="409">
        <f t="shared" si="5"/>
        <v>3.3033333333333331E-2</v>
      </c>
      <c r="J404" s="407">
        <v>21732</v>
      </c>
    </row>
    <row r="405" spans="2:10">
      <c r="B405" s="407">
        <v>21763</v>
      </c>
      <c r="C405" s="406" t="s">
        <v>3120</v>
      </c>
      <c r="F405" s="414">
        <f>'PRPM WP2'!C405</f>
        <v>1.7500000000000002E-2</v>
      </c>
      <c r="H405" s="414">
        <f>'PRPM WP2'!H405</f>
        <v>4.0749999999999996E-3</v>
      </c>
      <c r="I405" s="409">
        <f t="shared" si="5"/>
        <v>1.3425000000000003E-2</v>
      </c>
      <c r="J405" s="407">
        <v>21763</v>
      </c>
    </row>
    <row r="406" spans="2:10">
      <c r="B406" s="407">
        <v>21794</v>
      </c>
      <c r="C406" s="406" t="s">
        <v>3120</v>
      </c>
      <c r="F406" s="414">
        <f>'PRPM WP2'!C406</f>
        <v>-3.9300000000000002E-2</v>
      </c>
      <c r="H406" s="414">
        <f>'PRPM WP2'!H406</f>
        <v>4.1916666666666665E-3</v>
      </c>
      <c r="I406" s="409">
        <f t="shared" si="5"/>
        <v>-4.3491666666666665E-2</v>
      </c>
      <c r="J406" s="407">
        <v>21794</v>
      </c>
    </row>
    <row r="407" spans="2:10">
      <c r="B407" s="407">
        <v>21824</v>
      </c>
      <c r="C407" s="406" t="s">
        <v>3120</v>
      </c>
      <c r="F407" s="414">
        <f>'PRPM WP2'!C407</f>
        <v>1.5699999999999999E-2</v>
      </c>
      <c r="H407" s="414">
        <f>'PRPM WP2'!H407</f>
        <v>4.1333333333333335E-3</v>
      </c>
      <c r="I407" s="409">
        <f t="shared" si="5"/>
        <v>1.1566666666666666E-2</v>
      </c>
      <c r="J407" s="407">
        <v>21824</v>
      </c>
    </row>
    <row r="408" spans="2:10">
      <c r="B408" s="407">
        <v>21855</v>
      </c>
      <c r="C408" s="406" t="s">
        <v>3120</v>
      </c>
      <c r="F408" s="414">
        <f>'PRPM WP2'!C408</f>
        <v>9.9999999999999829E-5</v>
      </c>
      <c r="H408" s="414">
        <f>'PRPM WP2'!H408</f>
        <v>4.0833333333333338E-3</v>
      </c>
      <c r="I408" s="409">
        <f t="shared" si="5"/>
        <v>-3.9833333333333335E-3</v>
      </c>
      <c r="J408" s="407">
        <v>21855</v>
      </c>
    </row>
    <row r="409" spans="2:10">
      <c r="B409" s="407">
        <v>21885</v>
      </c>
      <c r="C409" s="406" t="s">
        <v>3120</v>
      </c>
      <c r="F409" s="414">
        <f>'PRPM WP2'!C409</f>
        <v>2.3E-2</v>
      </c>
      <c r="H409" s="414">
        <f>'PRPM WP2'!H409</f>
        <v>4.1333333333333335E-3</v>
      </c>
      <c r="I409" s="409">
        <f t="shared" si="5"/>
        <v>1.8866666666666667E-2</v>
      </c>
      <c r="J409" s="407">
        <v>21885</v>
      </c>
    </row>
    <row r="410" spans="2:10">
      <c r="B410" s="407">
        <v>21916</v>
      </c>
      <c r="C410" s="406" t="s">
        <v>3120</v>
      </c>
      <c r="F410" s="414">
        <f>'PRPM WP2'!C410</f>
        <v>-1.0800000000000001E-2</v>
      </c>
      <c r="H410" s="414">
        <f>'PRPM WP2'!H410</f>
        <v>4.1833333333333332E-3</v>
      </c>
      <c r="I410" s="409">
        <f t="shared" ref="I410:I473" si="6">F410-H410</f>
        <v>-1.4983333333333335E-2</v>
      </c>
      <c r="J410" s="407">
        <v>21916</v>
      </c>
    </row>
    <row r="411" spans="2:10">
      <c r="B411" s="407">
        <v>21947</v>
      </c>
      <c r="C411" s="406" t="s">
        <v>3120</v>
      </c>
      <c r="F411" s="414">
        <f>'PRPM WP2'!C411</f>
        <v>1.8099999999999998E-2</v>
      </c>
      <c r="H411" s="414">
        <f>'PRPM WP2'!H411</f>
        <v>4.1666666666666666E-3</v>
      </c>
      <c r="I411" s="409">
        <f t="shared" si="6"/>
        <v>1.3933333333333332E-2</v>
      </c>
      <c r="J411" s="407">
        <v>21947</v>
      </c>
    </row>
    <row r="412" spans="2:10">
      <c r="B412" s="407">
        <v>21976</v>
      </c>
      <c r="C412" s="406" t="s">
        <v>3120</v>
      </c>
      <c r="F412" s="414">
        <f>'PRPM WP2'!C412</f>
        <v>1.41E-2</v>
      </c>
      <c r="H412" s="414">
        <f>'PRPM WP2'!H412</f>
        <v>4.0916666666666671E-3</v>
      </c>
      <c r="I412" s="409">
        <f t="shared" si="6"/>
        <v>1.0008333333333333E-2</v>
      </c>
      <c r="J412" s="407">
        <v>21976</v>
      </c>
    </row>
    <row r="413" spans="2:10">
      <c r="B413" s="407">
        <v>22007</v>
      </c>
      <c r="C413" s="406" t="s">
        <v>3120</v>
      </c>
      <c r="F413" s="414">
        <f>'PRPM WP2'!C413</f>
        <v>7.4999999999999997E-3</v>
      </c>
      <c r="H413" s="414">
        <f>'PRPM WP2'!H413</f>
        <v>3.9916666666666668E-3</v>
      </c>
      <c r="I413" s="409">
        <f t="shared" si="6"/>
        <v>3.5083333333333329E-3</v>
      </c>
      <c r="J413" s="407">
        <v>22007</v>
      </c>
    </row>
    <row r="414" spans="2:10">
      <c r="B414" s="407">
        <v>22037</v>
      </c>
      <c r="C414" s="406" t="s">
        <v>3120</v>
      </c>
      <c r="F414" s="414">
        <f>'PRPM WP2'!C414</f>
        <v>2.3300000000000001E-2</v>
      </c>
      <c r="H414" s="414">
        <f>'PRPM WP2'!H414</f>
        <v>4.0500000000000006E-3</v>
      </c>
      <c r="I414" s="409">
        <f t="shared" si="6"/>
        <v>1.925E-2</v>
      </c>
      <c r="J414" s="407">
        <v>22037</v>
      </c>
    </row>
    <row r="415" spans="2:10">
      <c r="B415" s="407">
        <v>22068</v>
      </c>
      <c r="C415" s="406" t="s">
        <v>3120</v>
      </c>
      <c r="F415" s="414">
        <f>'PRPM WP2'!C415</f>
        <v>4.0799999999999989E-2</v>
      </c>
      <c r="H415" s="414">
        <f>'PRPM WP2'!H415</f>
        <v>4.0333333333333332E-3</v>
      </c>
      <c r="I415" s="409">
        <f t="shared" si="6"/>
        <v>3.6766666666666656E-2</v>
      </c>
      <c r="J415" s="407">
        <v>22068</v>
      </c>
    </row>
    <row r="416" spans="2:10">
      <c r="B416" s="407">
        <v>22098</v>
      </c>
      <c r="C416" s="406" t="s">
        <v>3120</v>
      </c>
      <c r="F416" s="414">
        <f>'PRPM WP2'!C416</f>
        <v>-0.01</v>
      </c>
      <c r="H416" s="414">
        <f>'PRPM WP2'!H416</f>
        <v>3.9916666666666668E-3</v>
      </c>
      <c r="I416" s="409">
        <f t="shared" si="6"/>
        <v>-1.3991666666666666E-2</v>
      </c>
      <c r="J416" s="407">
        <v>22098</v>
      </c>
    </row>
    <row r="417" spans="2:10">
      <c r="B417" s="407">
        <v>22129</v>
      </c>
      <c r="C417" s="406" t="s">
        <v>3120</v>
      </c>
      <c r="F417" s="414">
        <f>'PRPM WP2'!C417</f>
        <v>5.0200000000000002E-2</v>
      </c>
      <c r="H417" s="414">
        <f>'PRPM WP2'!H417</f>
        <v>3.8666666666666667E-3</v>
      </c>
      <c r="I417" s="409">
        <f t="shared" si="6"/>
        <v>4.6333333333333337E-2</v>
      </c>
      <c r="J417" s="407">
        <v>22129</v>
      </c>
    </row>
    <row r="418" spans="2:10">
      <c r="B418" s="407">
        <v>22160</v>
      </c>
      <c r="C418" s="406" t="s">
        <v>3120</v>
      </c>
      <c r="F418" s="414">
        <f>'PRPM WP2'!C418</f>
        <v>-5.1400000000000008E-2</v>
      </c>
      <c r="H418" s="414">
        <f>'PRPM WP2'!H418</f>
        <v>3.8083333333333337E-3</v>
      </c>
      <c r="I418" s="409">
        <f t="shared" si="6"/>
        <v>-5.5208333333333345E-2</v>
      </c>
      <c r="J418" s="407">
        <v>22160</v>
      </c>
    </row>
    <row r="419" spans="2:10">
      <c r="B419" s="407">
        <v>22190</v>
      </c>
      <c r="C419" s="406" t="s">
        <v>3120</v>
      </c>
      <c r="F419" s="414">
        <f>'PRPM WP2'!C419</f>
        <v>-1.1999999999999997E-3</v>
      </c>
      <c r="H419" s="414">
        <f>'PRPM WP2'!H419</f>
        <v>3.8416666666666673E-3</v>
      </c>
      <c r="I419" s="409">
        <f t="shared" si="6"/>
        <v>-5.0416666666666665E-3</v>
      </c>
      <c r="J419" s="407">
        <v>22190</v>
      </c>
    </row>
    <row r="420" spans="2:10">
      <c r="B420" s="407">
        <v>22221</v>
      </c>
      <c r="C420" s="406" t="s">
        <v>3120</v>
      </c>
      <c r="F420" s="414">
        <f>'PRPM WP2'!C420</f>
        <v>3.8599999999999995E-2</v>
      </c>
      <c r="H420" s="414">
        <f>'PRPM WP2'!H420</f>
        <v>3.8508333333333337E-3</v>
      </c>
      <c r="I420" s="409">
        <f t="shared" si="6"/>
        <v>3.4749166666666664E-2</v>
      </c>
      <c r="J420" s="407">
        <v>22221</v>
      </c>
    </row>
    <row r="421" spans="2:10">
      <c r="B421" s="407">
        <v>22251</v>
      </c>
      <c r="C421" s="406" t="s">
        <v>3120</v>
      </c>
      <c r="F421" s="414">
        <f>'PRPM WP2'!C421</f>
        <v>7.2399999999999992E-2</v>
      </c>
      <c r="H421" s="414">
        <f>'PRPM WP2'!H421</f>
        <v>3.875E-3</v>
      </c>
      <c r="I421" s="409">
        <f t="shared" si="6"/>
        <v>6.8524999999999989E-2</v>
      </c>
      <c r="J421" s="407">
        <v>22251</v>
      </c>
    </row>
    <row r="422" spans="2:10">
      <c r="B422" s="407">
        <v>22282</v>
      </c>
      <c r="C422" s="406" t="s">
        <v>3120</v>
      </c>
      <c r="F422" s="414">
        <f>'PRPM WP2'!C422</f>
        <v>6.1900000000000004E-2</v>
      </c>
      <c r="H422" s="414">
        <f>'PRPM WP2'!H422</f>
        <v>3.8666666666666667E-3</v>
      </c>
      <c r="I422" s="409">
        <f t="shared" si="6"/>
        <v>5.803333333333334E-2</v>
      </c>
      <c r="J422" s="407">
        <v>22282</v>
      </c>
    </row>
    <row r="423" spans="2:10">
      <c r="B423" s="407">
        <v>22313</v>
      </c>
      <c r="C423" s="406" t="s">
        <v>3120</v>
      </c>
      <c r="F423" s="414">
        <f>'PRPM WP2'!C423</f>
        <v>3.5700000000000003E-2</v>
      </c>
      <c r="H423" s="414">
        <f>'PRPM WP2'!H423</f>
        <v>3.8250000000000003E-3</v>
      </c>
      <c r="I423" s="409">
        <f t="shared" si="6"/>
        <v>3.1875000000000001E-2</v>
      </c>
      <c r="J423" s="407">
        <v>22313</v>
      </c>
    </row>
    <row r="424" spans="2:10">
      <c r="B424" s="407">
        <v>22341</v>
      </c>
      <c r="C424" s="406" t="s">
        <v>3120</v>
      </c>
      <c r="F424" s="414">
        <f>'PRPM WP2'!C424</f>
        <v>3.1899999999999998E-2</v>
      </c>
      <c r="H424" s="414">
        <f>'PRPM WP2'!H424</f>
        <v>3.7333333333333333E-3</v>
      </c>
      <c r="I424" s="409">
        <f t="shared" si="6"/>
        <v>2.8166666666666666E-2</v>
      </c>
      <c r="J424" s="407">
        <v>22341</v>
      </c>
    </row>
    <row r="425" spans="2:10">
      <c r="B425" s="407">
        <v>22372</v>
      </c>
      <c r="C425" s="406" t="s">
        <v>3120</v>
      </c>
      <c r="F425" s="414">
        <f>'PRPM WP2'!C425</f>
        <v>1.09E-2</v>
      </c>
      <c r="H425" s="414">
        <f>'PRPM WP2'!H425</f>
        <v>3.7333333333333333E-3</v>
      </c>
      <c r="I425" s="409">
        <f t="shared" si="6"/>
        <v>7.1666666666666667E-3</v>
      </c>
      <c r="J425" s="407">
        <v>22372</v>
      </c>
    </row>
    <row r="426" spans="2:10">
      <c r="B426" s="407">
        <v>22402</v>
      </c>
      <c r="C426" s="406" t="s">
        <v>3120</v>
      </c>
      <c r="F426" s="414">
        <f>'PRPM WP2'!C426</f>
        <v>1.3299999999999999E-2</v>
      </c>
      <c r="H426" s="414">
        <f>'PRPM WP2'!H426</f>
        <v>3.7666666666666664E-3</v>
      </c>
      <c r="I426" s="409">
        <f t="shared" si="6"/>
        <v>9.5333333333333329E-3</v>
      </c>
      <c r="J426" s="407">
        <v>22402</v>
      </c>
    </row>
    <row r="427" spans="2:10">
      <c r="B427" s="407">
        <v>22433</v>
      </c>
      <c r="C427" s="406" t="s">
        <v>3120</v>
      </c>
      <c r="F427" s="414">
        <f>'PRPM WP2'!C427</f>
        <v>-2.2699999999999994E-2</v>
      </c>
      <c r="H427" s="414">
        <f>'PRPM WP2'!H427</f>
        <v>3.8083333333333337E-3</v>
      </c>
      <c r="I427" s="409">
        <f t="shared" si="6"/>
        <v>-2.6508333333333328E-2</v>
      </c>
      <c r="J427" s="407">
        <v>22433</v>
      </c>
    </row>
    <row r="428" spans="2:10">
      <c r="B428" s="407">
        <v>22463</v>
      </c>
      <c r="C428" s="406" t="s">
        <v>3120</v>
      </c>
      <c r="F428" s="414">
        <f>'PRPM WP2'!C428</f>
        <v>4.24E-2</v>
      </c>
      <c r="H428" s="414">
        <f>'PRPM WP2'!H428</f>
        <v>3.875E-3</v>
      </c>
      <c r="I428" s="409">
        <f t="shared" si="6"/>
        <v>3.8525000000000004E-2</v>
      </c>
      <c r="J428" s="407">
        <v>22463</v>
      </c>
    </row>
    <row r="429" spans="2:10">
      <c r="B429" s="407">
        <v>22494</v>
      </c>
      <c r="C429" s="406" t="s">
        <v>3120</v>
      </c>
      <c r="F429" s="414">
        <f>'PRPM WP2'!C429</f>
        <v>4.5400000000000003E-2</v>
      </c>
      <c r="H429" s="414">
        <f>'PRPM WP2'!H429</f>
        <v>3.9416666666666671E-3</v>
      </c>
      <c r="I429" s="409">
        <f t="shared" si="6"/>
        <v>4.1458333333333333E-2</v>
      </c>
      <c r="J429" s="407">
        <v>22494</v>
      </c>
    </row>
    <row r="430" spans="2:10">
      <c r="B430" s="407">
        <v>22525</v>
      </c>
      <c r="C430" s="406" t="s">
        <v>3120</v>
      </c>
      <c r="F430" s="414">
        <f>'PRPM WP2'!C430</f>
        <v>-6.6999999999999994E-3</v>
      </c>
      <c r="H430" s="414">
        <f>'PRPM WP2'!H430</f>
        <v>3.9416666666666671E-3</v>
      </c>
      <c r="I430" s="409">
        <f t="shared" si="6"/>
        <v>-1.0641666666666667E-2</v>
      </c>
      <c r="J430" s="407">
        <v>22525</v>
      </c>
    </row>
    <row r="431" spans="2:10">
      <c r="B431" s="407">
        <v>22555</v>
      </c>
      <c r="C431" s="406" t="s">
        <v>3120</v>
      </c>
      <c r="F431" s="414">
        <f>'PRPM WP2'!C431</f>
        <v>4.8000000000000001E-2</v>
      </c>
      <c r="H431" s="414">
        <f>'PRPM WP2'!H431</f>
        <v>3.9250000000000005E-3</v>
      </c>
      <c r="I431" s="409">
        <f t="shared" si="6"/>
        <v>4.4075000000000003E-2</v>
      </c>
      <c r="J431" s="407">
        <v>22555</v>
      </c>
    </row>
    <row r="432" spans="2:10">
      <c r="B432" s="407">
        <v>22586</v>
      </c>
      <c r="C432" s="406" t="s">
        <v>3120</v>
      </c>
      <c r="F432" s="414">
        <f>'PRPM WP2'!C432</f>
        <v>3.3500000000000002E-2</v>
      </c>
      <c r="H432" s="414">
        <f>'PRPM WP2'!H432</f>
        <v>3.8999999999999994E-3</v>
      </c>
      <c r="I432" s="409">
        <f t="shared" si="6"/>
        <v>2.9600000000000001E-2</v>
      </c>
      <c r="J432" s="407">
        <v>22586</v>
      </c>
    </row>
    <row r="433" spans="2:10">
      <c r="B433" s="407">
        <v>22616</v>
      </c>
      <c r="C433" s="406" t="s">
        <v>3120</v>
      </c>
      <c r="F433" s="414">
        <f>'PRPM WP2'!C433</f>
        <v>-2.92E-2</v>
      </c>
      <c r="H433" s="414">
        <f>'PRPM WP2'!H433</f>
        <v>3.875E-3</v>
      </c>
      <c r="I433" s="409">
        <f t="shared" si="6"/>
        <v>-3.3075E-2</v>
      </c>
      <c r="J433" s="407">
        <v>22616</v>
      </c>
    </row>
    <row r="434" spans="2:10">
      <c r="B434" s="407">
        <v>22647</v>
      </c>
      <c r="C434" s="406" t="s">
        <v>3120</v>
      </c>
      <c r="F434" s="414">
        <f>'PRPM WP2'!C434</f>
        <v>-3.6600000000000001E-2</v>
      </c>
      <c r="H434" s="414">
        <f>'PRPM WP2'!H434</f>
        <v>3.875E-3</v>
      </c>
      <c r="I434" s="409">
        <f t="shared" si="6"/>
        <v>-4.0474999999999997E-2</v>
      </c>
      <c r="J434" s="407">
        <v>22647</v>
      </c>
    </row>
    <row r="435" spans="2:10">
      <c r="B435" s="407">
        <v>22678</v>
      </c>
      <c r="C435" s="406" t="s">
        <v>3120</v>
      </c>
      <c r="F435" s="414">
        <f>'PRPM WP2'!C435</f>
        <v>3.0000000000000006E-2</v>
      </c>
      <c r="H435" s="414">
        <f>'PRPM WP2'!H435</f>
        <v>3.8833333333333337E-3</v>
      </c>
      <c r="I435" s="409">
        <f t="shared" si="6"/>
        <v>2.6116666666666673E-2</v>
      </c>
      <c r="J435" s="407">
        <v>22678</v>
      </c>
    </row>
    <row r="436" spans="2:10">
      <c r="B436" s="407">
        <v>22706</v>
      </c>
      <c r="C436" s="406" t="s">
        <v>3120</v>
      </c>
      <c r="F436" s="414">
        <f>'PRPM WP2'!C436</f>
        <v>8.0999999999999996E-3</v>
      </c>
      <c r="H436" s="414">
        <f>'PRPM WP2'!H436</f>
        <v>3.8666666666666667E-3</v>
      </c>
      <c r="I436" s="409">
        <f t="shared" si="6"/>
        <v>4.2333333333333329E-3</v>
      </c>
      <c r="J436" s="407">
        <v>22706</v>
      </c>
    </row>
    <row r="437" spans="2:10">
      <c r="B437" s="407">
        <v>22737</v>
      </c>
      <c r="C437" s="406" t="s">
        <v>3120</v>
      </c>
      <c r="F437" s="414">
        <f>'PRPM WP2'!C437</f>
        <v>-3.5300000000000005E-2</v>
      </c>
      <c r="H437" s="414">
        <f>'PRPM WP2'!H437</f>
        <v>3.8250000000000003E-3</v>
      </c>
      <c r="I437" s="409">
        <f t="shared" si="6"/>
        <v>-3.9125000000000007E-2</v>
      </c>
      <c r="J437" s="407">
        <v>22737</v>
      </c>
    </row>
    <row r="438" spans="2:10">
      <c r="B438" s="407">
        <v>22767</v>
      </c>
      <c r="C438" s="406" t="s">
        <v>3120</v>
      </c>
      <c r="F438" s="414">
        <f>'PRPM WP2'!C438</f>
        <v>-9.1200000000000003E-2</v>
      </c>
      <c r="H438" s="414">
        <f>'PRPM WP2'!H438</f>
        <v>3.7583333333333331E-3</v>
      </c>
      <c r="I438" s="409">
        <f t="shared" si="6"/>
        <v>-9.4958333333333339E-2</v>
      </c>
      <c r="J438" s="407">
        <v>22767</v>
      </c>
    </row>
    <row r="439" spans="2:10">
      <c r="B439" s="407">
        <v>22798</v>
      </c>
      <c r="C439" s="406" t="s">
        <v>3120</v>
      </c>
      <c r="F439" s="414">
        <f>'PRPM WP2'!C439</f>
        <v>-5.4799999999999995E-2</v>
      </c>
      <c r="H439" s="414">
        <f>'PRPM WP2'!H439</f>
        <v>3.7333333333333333E-3</v>
      </c>
      <c r="I439" s="409">
        <f t="shared" si="6"/>
        <v>-5.8533333333333326E-2</v>
      </c>
      <c r="J439" s="407">
        <v>22798</v>
      </c>
    </row>
    <row r="440" spans="2:10">
      <c r="B440" s="407">
        <v>22828</v>
      </c>
      <c r="C440" s="406" t="s">
        <v>3120</v>
      </c>
      <c r="F440" s="414">
        <f>'PRPM WP2'!C440</f>
        <v>6.8899999999999989E-2</v>
      </c>
      <c r="H440" s="414">
        <f>'PRPM WP2'!H440</f>
        <v>3.7499999999999999E-3</v>
      </c>
      <c r="I440" s="409">
        <f t="shared" si="6"/>
        <v>6.5149999999999986E-2</v>
      </c>
      <c r="J440" s="407">
        <v>22828</v>
      </c>
    </row>
    <row r="441" spans="2:10">
      <c r="B441" s="407">
        <v>22859</v>
      </c>
      <c r="C441" s="406" t="s">
        <v>3120</v>
      </c>
      <c r="F441" s="414">
        <f>'PRPM WP2'!C441</f>
        <v>2.7099999999999999E-2</v>
      </c>
      <c r="H441" s="414">
        <f>'PRPM WP2'!H441</f>
        <v>3.7750000000000001E-3</v>
      </c>
      <c r="I441" s="409">
        <f t="shared" si="6"/>
        <v>2.3324999999999999E-2</v>
      </c>
      <c r="J441" s="407">
        <v>22859</v>
      </c>
    </row>
    <row r="442" spans="2:10">
      <c r="B442" s="407">
        <v>22890</v>
      </c>
      <c r="C442" s="406" t="s">
        <v>3120</v>
      </c>
      <c r="F442" s="414">
        <f>'PRPM WP2'!C442</f>
        <v>-3.3399999999999999E-2</v>
      </c>
      <c r="H442" s="414">
        <f>'PRPM WP2'!H442</f>
        <v>3.7583333333333331E-3</v>
      </c>
      <c r="I442" s="409">
        <f t="shared" si="6"/>
        <v>-3.7158333333333335E-2</v>
      </c>
      <c r="J442" s="407">
        <v>22890</v>
      </c>
    </row>
    <row r="443" spans="2:10">
      <c r="B443" s="407">
        <v>22920</v>
      </c>
      <c r="C443" s="406" t="s">
        <v>3120</v>
      </c>
      <c r="F443" s="414">
        <f>'PRPM WP2'!C443</f>
        <v>-1.3999999999999998E-3</v>
      </c>
      <c r="H443" s="414">
        <f>'PRPM WP2'!H443</f>
        <v>3.741666666666667E-3</v>
      </c>
      <c r="I443" s="409">
        <f t="shared" si="6"/>
        <v>-5.1416666666666668E-3</v>
      </c>
      <c r="J443" s="407">
        <v>22920</v>
      </c>
    </row>
    <row r="444" spans="2:10">
      <c r="B444" s="407">
        <v>22951</v>
      </c>
      <c r="C444" s="406" t="s">
        <v>3120</v>
      </c>
      <c r="F444" s="414">
        <f>'PRPM WP2'!C444</f>
        <v>7.6800000000000007E-2</v>
      </c>
      <c r="H444" s="414">
        <f>'PRPM WP2'!H444</f>
        <v>3.7083333333333334E-3</v>
      </c>
      <c r="I444" s="409">
        <f t="shared" si="6"/>
        <v>7.309166666666668E-2</v>
      </c>
      <c r="J444" s="407">
        <v>22951</v>
      </c>
    </row>
    <row r="445" spans="2:10">
      <c r="B445" s="407">
        <v>22981</v>
      </c>
      <c r="C445" s="406" t="s">
        <v>3120</v>
      </c>
      <c r="F445" s="414">
        <f>'PRPM WP2'!C445</f>
        <v>3.1199999999999995E-2</v>
      </c>
      <c r="H445" s="414">
        <f>'PRPM WP2'!H445</f>
        <v>3.7000000000000006E-3</v>
      </c>
      <c r="I445" s="409">
        <f t="shared" si="6"/>
        <v>2.7499999999999993E-2</v>
      </c>
      <c r="J445" s="407">
        <v>22981</v>
      </c>
    </row>
    <row r="446" spans="2:10">
      <c r="B446" s="407">
        <v>23012</v>
      </c>
      <c r="C446" s="406" t="s">
        <v>3120</v>
      </c>
      <c r="F446" s="414">
        <f>'PRPM WP2'!C446</f>
        <v>5.5800000000000002E-2</v>
      </c>
      <c r="H446" s="414">
        <f>'PRPM WP2'!H446</f>
        <v>3.6583333333333329E-3</v>
      </c>
      <c r="I446" s="409">
        <f t="shared" si="6"/>
        <v>5.2141666666666669E-2</v>
      </c>
      <c r="J446" s="407">
        <v>23012</v>
      </c>
    </row>
    <row r="447" spans="2:10">
      <c r="B447" s="407">
        <v>23043</v>
      </c>
      <c r="C447" s="406" t="s">
        <v>3120</v>
      </c>
      <c r="F447" s="414">
        <f>'PRPM WP2'!C447</f>
        <v>-2.06E-2</v>
      </c>
      <c r="H447" s="414">
        <f>'PRPM WP2'!H447</f>
        <v>3.6416666666666667E-3</v>
      </c>
      <c r="I447" s="409">
        <f t="shared" si="6"/>
        <v>-2.4241666666666668E-2</v>
      </c>
      <c r="J447" s="407">
        <v>23043</v>
      </c>
    </row>
    <row r="448" spans="2:10">
      <c r="B448" s="407">
        <v>23071</v>
      </c>
      <c r="C448" s="406" t="s">
        <v>3120</v>
      </c>
      <c r="F448" s="414">
        <f>'PRPM WP2'!C448</f>
        <v>1.8600000000000002E-2</v>
      </c>
      <c r="H448" s="414">
        <f>'PRPM WP2'!H448</f>
        <v>3.6416666666666667E-3</v>
      </c>
      <c r="I448" s="409">
        <f t="shared" si="6"/>
        <v>1.4958333333333336E-2</v>
      </c>
      <c r="J448" s="407">
        <v>23071</v>
      </c>
    </row>
    <row r="449" spans="2:10">
      <c r="B449" s="407">
        <v>23102</v>
      </c>
      <c r="C449" s="406" t="s">
        <v>3120</v>
      </c>
      <c r="F449" s="414">
        <f>'PRPM WP2'!C449</f>
        <v>2.3200000000000002E-2</v>
      </c>
      <c r="H449" s="414">
        <f>'PRPM WP2'!H449</f>
        <v>3.6416666666666667E-3</v>
      </c>
      <c r="I449" s="409">
        <f t="shared" si="6"/>
        <v>1.9558333333333334E-2</v>
      </c>
      <c r="J449" s="407">
        <v>23102</v>
      </c>
    </row>
    <row r="450" spans="2:10">
      <c r="B450" s="407">
        <v>23132</v>
      </c>
      <c r="C450" s="406" t="s">
        <v>3120</v>
      </c>
      <c r="F450" s="414">
        <f>'PRPM WP2'!C450</f>
        <v>7.000000000000001E-3</v>
      </c>
      <c r="H450" s="414">
        <f>'PRPM WP2'!H450</f>
        <v>3.6416666666666667E-3</v>
      </c>
      <c r="I450" s="409">
        <f t="shared" si="6"/>
        <v>3.3583333333333343E-3</v>
      </c>
      <c r="J450" s="407">
        <v>23132</v>
      </c>
    </row>
    <row r="451" spans="2:10">
      <c r="B451" s="407">
        <v>23163</v>
      </c>
      <c r="C451" s="406" t="s">
        <v>3120</v>
      </c>
      <c r="F451" s="414">
        <f>'PRPM WP2'!C451</f>
        <v>-1.2299999999999998E-2</v>
      </c>
      <c r="H451" s="414">
        <f>'PRPM WP2'!H451</f>
        <v>3.6416666666666667E-3</v>
      </c>
      <c r="I451" s="409">
        <f t="shared" si="6"/>
        <v>-1.5941666666666666E-2</v>
      </c>
      <c r="J451" s="407">
        <v>23163</v>
      </c>
    </row>
    <row r="452" spans="2:10">
      <c r="B452" s="407">
        <v>23193</v>
      </c>
      <c r="C452" s="406" t="s">
        <v>3120</v>
      </c>
      <c r="F452" s="414">
        <f>'PRPM WP2'!C452</f>
        <v>1.23E-2</v>
      </c>
      <c r="H452" s="414">
        <f>'PRPM WP2'!H452</f>
        <v>3.6583333333333329E-3</v>
      </c>
      <c r="I452" s="409">
        <f t="shared" si="6"/>
        <v>8.6416666666666673E-3</v>
      </c>
      <c r="J452" s="407">
        <v>23193</v>
      </c>
    </row>
    <row r="453" spans="2:10">
      <c r="B453" s="407">
        <v>23224</v>
      </c>
      <c r="C453" s="406" t="s">
        <v>3120</v>
      </c>
      <c r="F453" s="414">
        <f>'PRPM WP2'!C453</f>
        <v>4.2500000000000003E-2</v>
      </c>
      <c r="H453" s="414">
        <f>'PRPM WP2'!H453</f>
        <v>3.65E-3</v>
      </c>
      <c r="I453" s="409">
        <f t="shared" si="6"/>
        <v>3.8850000000000003E-2</v>
      </c>
      <c r="J453" s="407">
        <v>23224</v>
      </c>
    </row>
    <row r="454" spans="2:10">
      <c r="B454" s="407">
        <v>23255</v>
      </c>
      <c r="C454" s="406" t="s">
        <v>3120</v>
      </c>
      <c r="F454" s="414">
        <f>'PRPM WP2'!C454</f>
        <v>-2.58E-2</v>
      </c>
      <c r="H454" s="414">
        <f>'PRPM WP2'!H454</f>
        <v>3.666666666666667E-3</v>
      </c>
      <c r="I454" s="409">
        <f t="shared" si="6"/>
        <v>-2.9466666666666669E-2</v>
      </c>
      <c r="J454" s="407">
        <v>23255</v>
      </c>
    </row>
    <row r="455" spans="2:10">
      <c r="B455" s="407">
        <v>23285</v>
      </c>
      <c r="C455" s="406" t="s">
        <v>3120</v>
      </c>
      <c r="F455" s="414">
        <f>'PRPM WP2'!C455</f>
        <v>-3.3E-3</v>
      </c>
      <c r="H455" s="414">
        <f>'PRPM WP2'!H455</f>
        <v>3.6749999999999999E-3</v>
      </c>
      <c r="I455" s="409">
        <f t="shared" si="6"/>
        <v>-6.9750000000000003E-3</v>
      </c>
      <c r="J455" s="407">
        <v>23285</v>
      </c>
    </row>
    <row r="456" spans="2:10">
      <c r="B456" s="407">
        <v>23316</v>
      </c>
      <c r="C456" s="406" t="s">
        <v>3120</v>
      </c>
      <c r="F456" s="414">
        <f>'PRPM WP2'!C456</f>
        <v>-8.199999999999999E-3</v>
      </c>
      <c r="H456" s="414">
        <f>'PRPM WP2'!H456</f>
        <v>3.6833333333333336E-3</v>
      </c>
      <c r="I456" s="409">
        <f t="shared" si="6"/>
        <v>-1.1883333333333333E-2</v>
      </c>
      <c r="J456" s="407">
        <v>23316</v>
      </c>
    </row>
    <row r="457" spans="2:10">
      <c r="B457" s="407">
        <v>23346</v>
      </c>
      <c r="C457" s="406" t="s">
        <v>3120</v>
      </c>
      <c r="F457" s="414">
        <f>'PRPM WP2'!C457</f>
        <v>3.1699999999999999E-2</v>
      </c>
      <c r="H457" s="414">
        <f>'PRPM WP2'!H457</f>
        <v>3.7166666666666663E-3</v>
      </c>
      <c r="I457" s="409">
        <f t="shared" si="6"/>
        <v>2.7983333333333332E-2</v>
      </c>
      <c r="J457" s="407">
        <v>23346</v>
      </c>
    </row>
    <row r="458" spans="2:10">
      <c r="B458" s="407">
        <v>23377</v>
      </c>
      <c r="C458" s="406" t="s">
        <v>3120</v>
      </c>
      <c r="F458" s="414">
        <f>'PRPM WP2'!C458</f>
        <v>1.2699999999999999E-2</v>
      </c>
      <c r="H458" s="414">
        <f>'PRPM WP2'!H458</f>
        <v>3.741666666666667E-3</v>
      </c>
      <c r="I458" s="409">
        <f t="shared" si="6"/>
        <v>8.958333333333332E-3</v>
      </c>
      <c r="J458" s="407">
        <v>23377</v>
      </c>
    </row>
    <row r="459" spans="2:10">
      <c r="B459" s="407">
        <v>23408</v>
      </c>
      <c r="C459" s="406" t="s">
        <v>3120</v>
      </c>
      <c r="F459" s="414">
        <f>'PRPM WP2'!C459</f>
        <v>3.2000000000000002E-3</v>
      </c>
      <c r="H459" s="414">
        <f>'PRPM WP2'!H459</f>
        <v>3.7499999999999999E-3</v>
      </c>
      <c r="I459" s="409">
        <f t="shared" si="6"/>
        <v>-5.4999999999999971E-4</v>
      </c>
      <c r="J459" s="407">
        <v>23408</v>
      </c>
    </row>
    <row r="460" spans="2:10">
      <c r="B460" s="407">
        <v>23437</v>
      </c>
      <c r="C460" s="406" t="s">
        <v>3120</v>
      </c>
      <c r="F460" s="414">
        <f>'PRPM WP2'!C460</f>
        <v>-3.5000000000000005E-3</v>
      </c>
      <c r="H460" s="414">
        <f>'PRPM WP2'!H460</f>
        <v>3.7583333333333331E-3</v>
      </c>
      <c r="I460" s="409">
        <f t="shared" si="6"/>
        <v>-7.2583333333333337E-3</v>
      </c>
      <c r="J460" s="407">
        <v>23437</v>
      </c>
    </row>
    <row r="461" spans="2:10">
      <c r="B461" s="407">
        <v>23468</v>
      </c>
      <c r="C461" s="406" t="s">
        <v>3120</v>
      </c>
      <c r="F461" s="414">
        <f>'PRPM WP2'!C461</f>
        <v>6.6999999999999994E-3</v>
      </c>
      <c r="H461" s="414">
        <f>'PRPM WP2'!H461</f>
        <v>3.7666666666666664E-3</v>
      </c>
      <c r="I461" s="409">
        <f t="shared" si="6"/>
        <v>2.9333333333333329E-3</v>
      </c>
      <c r="J461" s="407">
        <v>23468</v>
      </c>
    </row>
    <row r="462" spans="2:10">
      <c r="B462" s="407">
        <v>23498</v>
      </c>
      <c r="C462" s="406" t="s">
        <v>3120</v>
      </c>
      <c r="F462" s="414">
        <f>'PRPM WP2'!C462</f>
        <v>3.2000000000000002E-3</v>
      </c>
      <c r="H462" s="414">
        <f>'PRPM WP2'!H462</f>
        <v>3.7750000000000001E-3</v>
      </c>
      <c r="I462" s="409">
        <f t="shared" si="6"/>
        <v>-5.7499999999999999E-4</v>
      </c>
      <c r="J462" s="407">
        <v>23498</v>
      </c>
    </row>
    <row r="463" spans="2:10">
      <c r="B463" s="407">
        <v>23529</v>
      </c>
      <c r="C463" s="406" t="s">
        <v>3120</v>
      </c>
      <c r="F463" s="414">
        <f>'PRPM WP2'!C463</f>
        <v>2.3399999999999997E-2</v>
      </c>
      <c r="H463" s="414">
        <f>'PRPM WP2'!H463</f>
        <v>3.7916666666666667E-3</v>
      </c>
      <c r="I463" s="409">
        <f t="shared" si="6"/>
        <v>1.9608333333333332E-2</v>
      </c>
      <c r="J463" s="407">
        <v>23529</v>
      </c>
    </row>
    <row r="464" spans="2:10">
      <c r="B464" s="407">
        <v>23559</v>
      </c>
      <c r="C464" s="406" t="s">
        <v>3120</v>
      </c>
      <c r="F464" s="414">
        <f>'PRPM WP2'!C464</f>
        <v>4.7100000000000003E-2</v>
      </c>
      <c r="H464" s="414">
        <f>'PRPM WP2'!H464</f>
        <v>3.7833333333333334E-3</v>
      </c>
      <c r="I464" s="409">
        <f t="shared" si="6"/>
        <v>4.331666666666667E-2</v>
      </c>
      <c r="J464" s="407">
        <v>23559</v>
      </c>
    </row>
    <row r="465" spans="2:10">
      <c r="B465" s="407">
        <v>23590</v>
      </c>
      <c r="C465" s="406" t="s">
        <v>3120</v>
      </c>
      <c r="F465" s="414">
        <f>'PRPM WP2'!C465</f>
        <v>3.1000000000000003E-3</v>
      </c>
      <c r="H465" s="414">
        <f>'PRPM WP2'!H465</f>
        <v>3.7833333333333334E-3</v>
      </c>
      <c r="I465" s="409">
        <f t="shared" si="6"/>
        <v>-6.833333333333331E-4</v>
      </c>
      <c r="J465" s="407">
        <v>23590</v>
      </c>
    </row>
    <row r="466" spans="2:10">
      <c r="B466" s="407">
        <v>23621</v>
      </c>
      <c r="C466" s="406" t="s">
        <v>3120</v>
      </c>
      <c r="F466" s="414">
        <f>'PRPM WP2'!C466</f>
        <v>1.7000000000000001E-2</v>
      </c>
      <c r="H466" s="414">
        <f>'PRPM WP2'!H466</f>
        <v>3.7750000000000001E-3</v>
      </c>
      <c r="I466" s="409">
        <f t="shared" si="6"/>
        <v>1.3225000000000001E-2</v>
      </c>
      <c r="J466" s="407">
        <v>23621</v>
      </c>
    </row>
    <row r="467" spans="2:10">
      <c r="B467" s="407">
        <v>23651</v>
      </c>
      <c r="C467" s="406" t="s">
        <v>3120</v>
      </c>
      <c r="F467" s="414">
        <f>'PRPM WP2'!C467</f>
        <v>1.6500000000000001E-2</v>
      </c>
      <c r="H467" s="414">
        <f>'PRPM WP2'!H467</f>
        <v>3.7583333333333331E-3</v>
      </c>
      <c r="I467" s="409">
        <f t="shared" si="6"/>
        <v>1.2741666666666669E-2</v>
      </c>
      <c r="J467" s="407">
        <v>23651</v>
      </c>
    </row>
    <row r="468" spans="2:10">
      <c r="B468" s="407">
        <v>23682</v>
      </c>
      <c r="C468" s="406" t="s">
        <v>3120</v>
      </c>
      <c r="F468" s="414">
        <f>'PRPM WP2'!C468</f>
        <v>1.14E-2</v>
      </c>
      <c r="H468" s="414">
        <f>'PRPM WP2'!H468</f>
        <v>3.7750000000000001E-3</v>
      </c>
      <c r="I468" s="409">
        <f t="shared" si="6"/>
        <v>7.6249999999999998E-3</v>
      </c>
      <c r="J468" s="407">
        <v>23682</v>
      </c>
    </row>
    <row r="469" spans="2:10">
      <c r="B469" s="407">
        <v>23712</v>
      </c>
      <c r="C469" s="406" t="s">
        <v>3120</v>
      </c>
      <c r="F469" s="414">
        <f>'PRPM WP2'!C469</f>
        <v>8.6E-3</v>
      </c>
      <c r="H469" s="414">
        <f>'PRPM WP2'!H469</f>
        <v>3.7833333333333334E-3</v>
      </c>
      <c r="I469" s="409">
        <f t="shared" si="6"/>
        <v>4.816666666666667E-3</v>
      </c>
      <c r="J469" s="407">
        <v>23712</v>
      </c>
    </row>
    <row r="470" spans="2:10">
      <c r="B470" s="407">
        <v>23743</v>
      </c>
      <c r="C470" s="406" t="s">
        <v>3120</v>
      </c>
      <c r="F470" s="414">
        <f>'PRPM WP2'!C470</f>
        <v>3.7100000000000001E-2</v>
      </c>
      <c r="H470" s="414">
        <f>'PRPM WP2'!H470</f>
        <v>3.7750000000000001E-3</v>
      </c>
      <c r="I470" s="409">
        <f t="shared" si="6"/>
        <v>3.3325E-2</v>
      </c>
      <c r="J470" s="407">
        <v>23743</v>
      </c>
    </row>
    <row r="471" spans="2:10">
      <c r="B471" s="407">
        <v>23774</v>
      </c>
      <c r="C471" s="406" t="s">
        <v>3120</v>
      </c>
      <c r="F471" s="414">
        <f>'PRPM WP2'!C471</f>
        <v>8.9999999999999998E-4</v>
      </c>
      <c r="H471" s="414">
        <f>'PRPM WP2'!H471</f>
        <v>3.7583333333333331E-3</v>
      </c>
      <c r="I471" s="409">
        <f t="shared" si="6"/>
        <v>-2.8583333333333334E-3</v>
      </c>
      <c r="J471" s="407">
        <v>23774</v>
      </c>
    </row>
    <row r="472" spans="2:10">
      <c r="B472" s="407">
        <v>23802</v>
      </c>
      <c r="C472" s="406" t="s">
        <v>3120</v>
      </c>
      <c r="F472" s="414">
        <f>'PRPM WP2'!C472</f>
        <v>6.9999999999999988E-4</v>
      </c>
      <c r="H472" s="414">
        <f>'PRPM WP2'!H472</f>
        <v>3.7499999999999999E-3</v>
      </c>
      <c r="I472" s="409">
        <f t="shared" si="6"/>
        <v>-3.0499999999999998E-3</v>
      </c>
      <c r="J472" s="407">
        <v>23802</v>
      </c>
    </row>
    <row r="473" spans="2:10">
      <c r="B473" s="407">
        <v>23833</v>
      </c>
      <c r="C473" s="406" t="s">
        <v>3120</v>
      </c>
      <c r="F473" s="414">
        <f>'PRPM WP2'!C473</f>
        <v>1.09E-2</v>
      </c>
      <c r="H473" s="414">
        <f>'PRPM WP2'!H473</f>
        <v>3.741666666666667E-3</v>
      </c>
      <c r="I473" s="409">
        <f t="shared" si="6"/>
        <v>7.1583333333333325E-3</v>
      </c>
      <c r="J473" s="407">
        <v>23833</v>
      </c>
    </row>
    <row r="474" spans="2:10">
      <c r="B474" s="407">
        <v>23863</v>
      </c>
      <c r="C474" s="406" t="s">
        <v>3120</v>
      </c>
      <c r="F474" s="414">
        <f>'PRPM WP2'!C474</f>
        <v>-8.3999999999999995E-3</v>
      </c>
      <c r="H474" s="414">
        <f>'PRPM WP2'!H474</f>
        <v>3.7499999999999999E-3</v>
      </c>
      <c r="I474" s="409">
        <f t="shared" ref="I474:I537" si="7">F474-H474</f>
        <v>-1.2149999999999999E-2</v>
      </c>
      <c r="J474" s="407">
        <v>23863</v>
      </c>
    </row>
    <row r="475" spans="2:10">
      <c r="B475" s="407">
        <v>23894</v>
      </c>
      <c r="C475" s="406" t="s">
        <v>3120</v>
      </c>
      <c r="F475" s="414">
        <f>'PRPM WP2'!C475</f>
        <v>-3.4000000000000002E-2</v>
      </c>
      <c r="H475" s="414">
        <f>'PRPM WP2'!H475</f>
        <v>3.7666666666666664E-3</v>
      </c>
      <c r="I475" s="409">
        <f t="shared" si="7"/>
        <v>-3.7766666666666671E-2</v>
      </c>
      <c r="J475" s="407">
        <v>23894</v>
      </c>
    </row>
    <row r="476" spans="2:10">
      <c r="B476" s="407">
        <v>23924</v>
      </c>
      <c r="C476" s="406" t="s">
        <v>3120</v>
      </c>
      <c r="F476" s="414">
        <f>'PRPM WP2'!C476</f>
        <v>1.0500000000000001E-2</v>
      </c>
      <c r="H476" s="414">
        <f>'PRPM WP2'!H476</f>
        <v>3.7833333333333334E-3</v>
      </c>
      <c r="I476" s="409">
        <f t="shared" si="7"/>
        <v>6.7166666666666677E-3</v>
      </c>
      <c r="J476" s="407">
        <v>23924</v>
      </c>
    </row>
    <row r="477" spans="2:10">
      <c r="B477" s="407">
        <v>23955</v>
      </c>
      <c r="C477" s="406" t="s">
        <v>3120</v>
      </c>
      <c r="F477" s="414">
        <f>'PRPM WP2'!C477</f>
        <v>9.7000000000000003E-3</v>
      </c>
      <c r="H477" s="414">
        <f>'PRPM WP2'!H477</f>
        <v>3.8166666666666666E-3</v>
      </c>
      <c r="I477" s="409">
        <f t="shared" si="7"/>
        <v>5.8833333333333342E-3</v>
      </c>
      <c r="J477" s="407">
        <v>23955</v>
      </c>
    </row>
    <row r="478" spans="2:10">
      <c r="B478" s="407">
        <v>23986</v>
      </c>
      <c r="C478" s="406" t="s">
        <v>3120</v>
      </c>
      <c r="F478" s="414">
        <f>'PRPM WP2'!C478</f>
        <v>1.9400000000000001E-2</v>
      </c>
      <c r="H478" s="414">
        <f>'PRPM WP2'!H478</f>
        <v>3.858333333333333E-3</v>
      </c>
      <c r="I478" s="409">
        <f t="shared" si="7"/>
        <v>1.5541666666666667E-2</v>
      </c>
      <c r="J478" s="407">
        <v>23986</v>
      </c>
    </row>
    <row r="479" spans="2:10">
      <c r="B479" s="407">
        <v>24016</v>
      </c>
      <c r="C479" s="406" t="s">
        <v>3120</v>
      </c>
      <c r="F479" s="414">
        <f>'PRPM WP2'!C479</f>
        <v>1.2900000000000002E-2</v>
      </c>
      <c r="H479" s="414">
        <f>'PRPM WP2'!H479</f>
        <v>3.8833333333333337E-3</v>
      </c>
      <c r="I479" s="409">
        <f t="shared" si="7"/>
        <v>9.0166666666666676E-3</v>
      </c>
      <c r="J479" s="407">
        <v>24016</v>
      </c>
    </row>
    <row r="480" spans="2:10">
      <c r="B480" s="407">
        <v>24047</v>
      </c>
      <c r="C480" s="406" t="s">
        <v>3120</v>
      </c>
      <c r="F480" s="414">
        <f>'PRPM WP2'!C480</f>
        <v>-1.1599999999999999E-2</v>
      </c>
      <c r="H480" s="414">
        <f>'PRPM WP2'!H480</f>
        <v>3.9250000000000005E-3</v>
      </c>
      <c r="I480" s="409">
        <f t="shared" si="7"/>
        <v>-1.5525000000000001E-2</v>
      </c>
      <c r="J480" s="407">
        <v>24047</v>
      </c>
    </row>
    <row r="481" spans="2:10">
      <c r="B481" s="407">
        <v>24077</v>
      </c>
      <c r="C481" s="406" t="s">
        <v>3120</v>
      </c>
      <c r="F481" s="414">
        <f>'PRPM WP2'!C481</f>
        <v>-7.9999999999999993E-4</v>
      </c>
      <c r="H481" s="414">
        <f>'PRPM WP2'!H481</f>
        <v>4.0249999999999999E-3</v>
      </c>
      <c r="I481" s="409">
        <f t="shared" si="7"/>
        <v>-4.8249999999999994E-3</v>
      </c>
      <c r="J481" s="407">
        <v>24077</v>
      </c>
    </row>
    <row r="482" spans="2:10">
      <c r="B482" s="407">
        <v>24108</v>
      </c>
      <c r="C482" s="406" t="s">
        <v>3120</v>
      </c>
      <c r="F482" s="414">
        <f>'PRPM WP2'!C482</f>
        <v>-2.9699999999999997E-2</v>
      </c>
      <c r="H482" s="414">
        <f>'PRPM WP2'!H482</f>
        <v>4.0500000000000006E-3</v>
      </c>
      <c r="I482" s="409">
        <f t="shared" si="7"/>
        <v>-3.3749999999999995E-2</v>
      </c>
      <c r="J482" s="407">
        <v>24108</v>
      </c>
    </row>
    <row r="483" spans="2:10">
      <c r="B483" s="407">
        <v>24139</v>
      </c>
      <c r="C483" s="406" t="s">
        <v>3120</v>
      </c>
      <c r="F483" s="414">
        <f>'PRPM WP2'!C483</f>
        <v>-4.1399999999999999E-2</v>
      </c>
      <c r="H483" s="414">
        <f>'PRPM WP2'!H483</f>
        <v>4.0999999999999995E-3</v>
      </c>
      <c r="I483" s="409">
        <f t="shared" si="7"/>
        <v>-4.5499999999999999E-2</v>
      </c>
      <c r="J483" s="407">
        <v>24139</v>
      </c>
    </row>
    <row r="484" spans="2:10">
      <c r="B484" s="407">
        <v>24167</v>
      </c>
      <c r="C484" s="406" t="s">
        <v>3120</v>
      </c>
      <c r="F484" s="414">
        <f>'PRPM WP2'!C484</f>
        <v>-4.5000000000000005E-3</v>
      </c>
      <c r="H484" s="414">
        <f>'PRPM WP2'!H484</f>
        <v>4.2833333333333326E-3</v>
      </c>
      <c r="I484" s="409">
        <f t="shared" si="7"/>
        <v>-8.783333333333334E-3</v>
      </c>
      <c r="J484" s="407">
        <v>24167</v>
      </c>
    </row>
    <row r="485" spans="2:10">
      <c r="B485" s="407">
        <v>24198</v>
      </c>
      <c r="C485" s="406" t="s">
        <v>3120</v>
      </c>
      <c r="F485" s="414">
        <f>'PRPM WP2'!C485</f>
        <v>1.72E-2</v>
      </c>
      <c r="H485" s="414">
        <f>'PRPM WP2'!H485</f>
        <v>4.3750000000000004E-3</v>
      </c>
      <c r="I485" s="409">
        <f t="shared" si="7"/>
        <v>1.2825E-2</v>
      </c>
      <c r="J485" s="407">
        <v>24198</v>
      </c>
    </row>
    <row r="486" spans="2:10">
      <c r="B486" s="407">
        <v>24228</v>
      </c>
      <c r="C486" s="406" t="s">
        <v>3120</v>
      </c>
      <c r="F486" s="414">
        <f>'PRPM WP2'!C486</f>
        <v>-2.9600000000000001E-2</v>
      </c>
      <c r="H486" s="414">
        <f>'PRPM WP2'!H486</f>
        <v>4.3750000000000004E-3</v>
      </c>
      <c r="I486" s="409">
        <f t="shared" si="7"/>
        <v>-3.3975000000000005E-2</v>
      </c>
      <c r="J486" s="407">
        <v>24228</v>
      </c>
    </row>
    <row r="487" spans="2:10">
      <c r="B487" s="407">
        <v>24259</v>
      </c>
      <c r="C487" s="406" t="s">
        <v>3120</v>
      </c>
      <c r="F487" s="414">
        <f>'PRPM WP2'!C487</f>
        <v>-1.8099999999999998E-2</v>
      </c>
      <c r="H487" s="414">
        <f>'PRPM WP2'!H487</f>
        <v>4.5000000000000005E-3</v>
      </c>
      <c r="I487" s="409">
        <f t="shared" si="7"/>
        <v>-2.2599999999999999E-2</v>
      </c>
      <c r="J487" s="407">
        <v>24259</v>
      </c>
    </row>
    <row r="488" spans="2:10">
      <c r="B488" s="407">
        <v>24289</v>
      </c>
      <c r="C488" s="406" t="s">
        <v>3120</v>
      </c>
      <c r="F488" s="414">
        <f>'PRPM WP2'!C488</f>
        <v>9.0000000000000019E-4</v>
      </c>
      <c r="H488" s="414">
        <f>'PRPM WP2'!H488</f>
        <v>4.5416666666666669E-3</v>
      </c>
      <c r="I488" s="409">
        <f t="shared" si="7"/>
        <v>-3.6416666666666667E-3</v>
      </c>
      <c r="J488" s="407">
        <v>24289</v>
      </c>
    </row>
    <row r="489" spans="2:10">
      <c r="B489" s="407">
        <v>24320</v>
      </c>
      <c r="C489" s="406" t="s">
        <v>3120</v>
      </c>
      <c r="F489" s="414">
        <f>'PRPM WP2'!C489</f>
        <v>-8.7499999999999994E-2</v>
      </c>
      <c r="H489" s="414">
        <f>'PRPM WP2'!H489</f>
        <v>4.6500000000000005E-3</v>
      </c>
      <c r="I489" s="409">
        <f t="shared" si="7"/>
        <v>-9.2149999999999996E-2</v>
      </c>
      <c r="J489" s="407">
        <v>24320</v>
      </c>
    </row>
    <row r="490" spans="2:10">
      <c r="B490" s="407">
        <v>24351</v>
      </c>
      <c r="C490" s="406" t="s">
        <v>3120</v>
      </c>
      <c r="F490" s="414">
        <f>'PRPM WP2'!C490</f>
        <v>4.7500000000000001E-2</v>
      </c>
      <c r="H490" s="414">
        <f>'PRPM WP2'!H490</f>
        <v>4.8416666666666669E-3</v>
      </c>
      <c r="I490" s="409">
        <f t="shared" si="7"/>
        <v>4.2658333333333333E-2</v>
      </c>
      <c r="J490" s="407">
        <v>24351</v>
      </c>
    </row>
    <row r="491" spans="2:10">
      <c r="B491" s="407">
        <v>24381</v>
      </c>
      <c r="C491" s="406" t="s">
        <v>3120</v>
      </c>
      <c r="F491" s="414">
        <f>'PRPM WP2'!C491</f>
        <v>9.7000000000000017E-2</v>
      </c>
      <c r="H491" s="414">
        <f>'PRPM WP2'!H491</f>
        <v>4.783333333333333E-3</v>
      </c>
      <c r="I491" s="409">
        <f t="shared" si="7"/>
        <v>9.2216666666666683E-2</v>
      </c>
      <c r="J491" s="407">
        <v>24381</v>
      </c>
    </row>
    <row r="492" spans="2:10">
      <c r="B492" s="407">
        <v>24412</v>
      </c>
      <c r="C492" s="406" t="s">
        <v>3120</v>
      </c>
      <c r="F492" s="414">
        <f>'PRPM WP2'!C492</f>
        <v>-7.6E-3</v>
      </c>
      <c r="H492" s="414">
        <f>'PRPM WP2'!H492</f>
        <v>4.6916666666666669E-3</v>
      </c>
      <c r="I492" s="409">
        <f t="shared" si="7"/>
        <v>-1.2291666666666666E-2</v>
      </c>
      <c r="J492" s="407">
        <v>24412</v>
      </c>
    </row>
    <row r="493" spans="2:10">
      <c r="B493" s="407">
        <v>24442</v>
      </c>
      <c r="C493" s="406" t="s">
        <v>3120</v>
      </c>
      <c r="F493" s="414">
        <f>'PRPM WP2'!C493</f>
        <v>2.2099999999999998E-2</v>
      </c>
      <c r="H493" s="414">
        <f>'PRPM WP2'!H493</f>
        <v>4.725E-3</v>
      </c>
      <c r="I493" s="409">
        <f t="shared" si="7"/>
        <v>1.7374999999999998E-2</v>
      </c>
      <c r="J493" s="407">
        <v>24442</v>
      </c>
    </row>
    <row r="494" spans="2:10">
      <c r="B494" s="407">
        <v>24473</v>
      </c>
      <c r="C494" s="406" t="s">
        <v>3120</v>
      </c>
      <c r="F494" s="414">
        <f>'PRPM WP2'!C494</f>
        <v>2.7100000000000003E-2</v>
      </c>
      <c r="H494" s="414">
        <f>'PRPM WP2'!H494</f>
        <v>4.5500000000000002E-3</v>
      </c>
      <c r="I494" s="409">
        <f t="shared" si="7"/>
        <v>2.2550000000000001E-2</v>
      </c>
      <c r="J494" s="407">
        <v>24473</v>
      </c>
    </row>
    <row r="495" spans="2:10">
      <c r="B495" s="407">
        <v>24504</v>
      </c>
      <c r="C495" s="406" t="s">
        <v>3120</v>
      </c>
      <c r="F495" s="414">
        <f>'PRPM WP2'!C495</f>
        <v>-1.5699999999999999E-2</v>
      </c>
      <c r="H495" s="414">
        <f>'PRPM WP2'!H495</f>
        <v>4.4000000000000003E-3</v>
      </c>
      <c r="I495" s="409">
        <f t="shared" si="7"/>
        <v>-2.01E-2</v>
      </c>
      <c r="J495" s="407">
        <v>24504</v>
      </c>
    </row>
    <row r="496" spans="2:10">
      <c r="B496" s="407">
        <v>24532</v>
      </c>
      <c r="C496" s="406" t="s">
        <v>3120</v>
      </c>
      <c r="F496" s="414">
        <f>'PRPM WP2'!C496</f>
        <v>1.9700000000000002E-2</v>
      </c>
      <c r="H496" s="414">
        <f>'PRPM WP2'!H496</f>
        <v>4.5333333333333337E-3</v>
      </c>
      <c r="I496" s="409">
        <f t="shared" si="7"/>
        <v>1.5166666666666669E-2</v>
      </c>
      <c r="J496" s="407">
        <v>24532</v>
      </c>
    </row>
    <row r="497" spans="2:10">
      <c r="B497" s="407">
        <v>24563</v>
      </c>
      <c r="C497" s="406" t="s">
        <v>3120</v>
      </c>
      <c r="F497" s="414">
        <f>'PRPM WP2'!C497</f>
        <v>2.0199999999999999E-2</v>
      </c>
      <c r="H497" s="414">
        <f>'PRPM WP2'!H497</f>
        <v>4.5166666666666662E-3</v>
      </c>
      <c r="I497" s="409">
        <f t="shared" si="7"/>
        <v>1.5683333333333334E-2</v>
      </c>
      <c r="J497" s="407">
        <v>24563</v>
      </c>
    </row>
    <row r="498" spans="2:10">
      <c r="B498" s="407">
        <v>24593</v>
      </c>
      <c r="C498" s="406" t="s">
        <v>3120</v>
      </c>
      <c r="F498" s="414">
        <f>'PRPM WP2'!C498</f>
        <v>-5.0600000000000006E-2</v>
      </c>
      <c r="H498" s="414">
        <f>'PRPM WP2'!H498</f>
        <v>4.7166666666666668E-3</v>
      </c>
      <c r="I498" s="409">
        <f t="shared" si="7"/>
        <v>-5.5316666666666674E-2</v>
      </c>
      <c r="J498" s="407">
        <v>24593</v>
      </c>
    </row>
    <row r="499" spans="2:10">
      <c r="B499" s="407">
        <v>24624</v>
      </c>
      <c r="C499" s="406" t="s">
        <v>3120</v>
      </c>
      <c r="F499" s="414">
        <f>'PRPM WP2'!C499</f>
        <v>-1.3100000000000001E-2</v>
      </c>
      <c r="H499" s="414">
        <f>'PRPM WP2'!H499</f>
        <v>4.8666666666666667E-3</v>
      </c>
      <c r="I499" s="409">
        <f t="shared" si="7"/>
        <v>-1.7966666666666666E-2</v>
      </c>
      <c r="J499" s="407">
        <v>24624</v>
      </c>
    </row>
    <row r="500" spans="2:10">
      <c r="B500" s="407">
        <v>24654</v>
      </c>
      <c r="C500" s="406" t="s">
        <v>3120</v>
      </c>
      <c r="F500" s="414">
        <f>'PRPM WP2'!C500</f>
        <v>2.0399999999999995E-2</v>
      </c>
      <c r="H500" s="414">
        <f>'PRPM WP2'!H500</f>
        <v>4.9500000000000004E-3</v>
      </c>
      <c r="I500" s="409">
        <f t="shared" si="7"/>
        <v>1.5449999999999995E-2</v>
      </c>
      <c r="J500" s="407">
        <v>24654</v>
      </c>
    </row>
    <row r="501" spans="2:10">
      <c r="B501" s="407">
        <v>24685</v>
      </c>
      <c r="C501" s="406" t="s">
        <v>3120</v>
      </c>
      <c r="F501" s="414">
        <f>'PRPM WP2'!C501</f>
        <v>-6.5000000000000006E-3</v>
      </c>
      <c r="H501" s="414">
        <f>'PRPM WP2'!H501</f>
        <v>4.9666666666666661E-3</v>
      </c>
      <c r="I501" s="409">
        <f t="shared" si="7"/>
        <v>-1.1466666666666667E-2</v>
      </c>
      <c r="J501" s="407">
        <v>24685</v>
      </c>
    </row>
    <row r="502" spans="2:10">
      <c r="B502" s="407">
        <v>24716</v>
      </c>
      <c r="C502" s="406" t="s">
        <v>3120</v>
      </c>
      <c r="F502" s="414">
        <f>'PRPM WP2'!C502</f>
        <v>-3.7000000000000002E-3</v>
      </c>
      <c r="H502" s="414">
        <f>'PRPM WP2'!H502</f>
        <v>5.0416666666666665E-3</v>
      </c>
      <c r="I502" s="409">
        <f t="shared" si="7"/>
        <v>-8.7416666666666667E-3</v>
      </c>
      <c r="J502" s="407">
        <v>24716</v>
      </c>
    </row>
    <row r="503" spans="2:10">
      <c r="B503" s="407">
        <v>24746</v>
      </c>
      <c r="C503" s="406" t="s">
        <v>3120</v>
      </c>
      <c r="F503" s="414">
        <f>'PRPM WP2'!C503</f>
        <v>-5.7200000000000001E-2</v>
      </c>
      <c r="H503" s="414">
        <f>'PRPM WP2'!H503</f>
        <v>5.1500000000000001E-3</v>
      </c>
      <c r="I503" s="409">
        <f t="shared" si="7"/>
        <v>-6.2350000000000003E-2</v>
      </c>
      <c r="J503" s="407">
        <v>24746</v>
      </c>
    </row>
    <row r="504" spans="2:10">
      <c r="B504" s="407">
        <v>24777</v>
      </c>
      <c r="C504" s="406" t="s">
        <v>3120</v>
      </c>
      <c r="F504" s="414">
        <f>'PRPM WP2'!C504</f>
        <v>2.9300000000000003E-2</v>
      </c>
      <c r="H504" s="414">
        <f>'PRPM WP2'!H504</f>
        <v>5.4000000000000003E-3</v>
      </c>
      <c r="I504" s="409">
        <f t="shared" si="7"/>
        <v>2.3900000000000005E-2</v>
      </c>
      <c r="J504" s="407">
        <v>24777</v>
      </c>
    </row>
    <row r="505" spans="2:10">
      <c r="B505" s="407">
        <v>24807</v>
      </c>
      <c r="C505" s="406" t="s">
        <v>3120</v>
      </c>
      <c r="F505" s="414">
        <f>'PRPM WP2'!C505</f>
        <v>2.86E-2</v>
      </c>
      <c r="H505" s="414">
        <f>'PRPM WP2'!H505</f>
        <v>5.5583333333333327E-3</v>
      </c>
      <c r="I505" s="409">
        <f t="shared" si="7"/>
        <v>2.3041666666666669E-2</v>
      </c>
      <c r="J505" s="407">
        <v>24807</v>
      </c>
    </row>
    <row r="506" spans="2:10">
      <c r="B506" s="407">
        <v>24838</v>
      </c>
      <c r="C506" s="406" t="s">
        <v>3120</v>
      </c>
      <c r="F506" s="414">
        <f>'PRPM WP2'!C506</f>
        <v>8.199999999999999E-3</v>
      </c>
      <c r="H506" s="414">
        <f>'PRPM WP2'!H506</f>
        <v>5.45E-3</v>
      </c>
      <c r="I506" s="409">
        <f t="shared" si="7"/>
        <v>2.749999999999999E-3</v>
      </c>
      <c r="J506" s="407">
        <v>24838</v>
      </c>
    </row>
    <row r="507" spans="2:10">
      <c r="B507" s="407">
        <v>24869</v>
      </c>
      <c r="C507" s="406" t="s">
        <v>3120</v>
      </c>
      <c r="F507" s="414">
        <f>'PRPM WP2'!C507</f>
        <v>-2.3300000000000001E-2</v>
      </c>
      <c r="H507" s="414">
        <f>'PRPM WP2'!H507</f>
        <v>5.3083333333333342E-3</v>
      </c>
      <c r="I507" s="409">
        <f t="shared" si="7"/>
        <v>-2.8608333333333336E-2</v>
      </c>
      <c r="J507" s="407">
        <v>24869</v>
      </c>
    </row>
    <row r="508" spans="2:10">
      <c r="B508" s="407">
        <v>24898</v>
      </c>
      <c r="C508" s="406" t="s">
        <v>3120</v>
      </c>
      <c r="F508" s="414">
        <f>'PRPM WP2'!C508</f>
        <v>-3.9900000000000005E-2</v>
      </c>
      <c r="H508" s="414">
        <f>'PRPM WP2'!H508</f>
        <v>5.3416666666666664E-3</v>
      </c>
      <c r="I508" s="409">
        <f t="shared" si="7"/>
        <v>-4.5241666666666673E-2</v>
      </c>
      <c r="J508" s="407">
        <v>24898</v>
      </c>
    </row>
    <row r="509" spans="2:10">
      <c r="B509" s="407">
        <v>24929</v>
      </c>
      <c r="C509" s="406" t="s">
        <v>3120</v>
      </c>
      <c r="F509" s="414">
        <f>'PRPM WP2'!C509</f>
        <v>2.75E-2</v>
      </c>
      <c r="H509" s="414">
        <f>'PRPM WP2'!H509</f>
        <v>5.4833333333333331E-3</v>
      </c>
      <c r="I509" s="409">
        <f t="shared" si="7"/>
        <v>2.2016666666666667E-2</v>
      </c>
      <c r="J509" s="407">
        <v>24929</v>
      </c>
    </row>
    <row r="510" spans="2:10">
      <c r="B510" s="407">
        <v>24959</v>
      </c>
      <c r="C510" s="406" t="s">
        <v>3120</v>
      </c>
      <c r="F510" s="414">
        <f>'PRPM WP2'!C510</f>
        <v>-6.1999999999999998E-3</v>
      </c>
      <c r="H510" s="414">
        <f>'PRPM WP2'!H510</f>
        <v>5.5166666666666662E-3</v>
      </c>
      <c r="I510" s="409">
        <f t="shared" si="7"/>
        <v>-1.1716666666666667E-2</v>
      </c>
      <c r="J510" s="407">
        <v>24959</v>
      </c>
    </row>
    <row r="511" spans="2:10">
      <c r="B511" s="407">
        <v>24990</v>
      </c>
      <c r="C511" s="406" t="s">
        <v>3120</v>
      </c>
      <c r="F511" s="414">
        <f>'PRPM WP2'!C511</f>
        <v>8.0700000000000008E-2</v>
      </c>
      <c r="H511" s="414">
        <f>'PRPM WP2'!H511</f>
        <v>5.5166666666666662E-3</v>
      </c>
      <c r="I511" s="409">
        <f t="shared" si="7"/>
        <v>7.5183333333333338E-2</v>
      </c>
      <c r="J511" s="407">
        <v>24990</v>
      </c>
    </row>
    <row r="512" spans="2:10">
      <c r="B512" s="407">
        <v>25020</v>
      </c>
      <c r="C512" s="406" t="s">
        <v>3120</v>
      </c>
      <c r="F512" s="414">
        <f>'PRPM WP2'!C512</f>
        <v>-6.9999999999999993E-3</v>
      </c>
      <c r="H512" s="414">
        <f>'PRPM WP2'!H512</f>
        <v>5.4416666666666667E-3</v>
      </c>
      <c r="I512" s="409">
        <f t="shared" si="7"/>
        <v>-1.2441666666666667E-2</v>
      </c>
      <c r="J512" s="407">
        <v>25020</v>
      </c>
    </row>
    <row r="513" spans="2:10">
      <c r="B513" s="407">
        <v>25051</v>
      </c>
      <c r="C513" s="406" t="s">
        <v>3120</v>
      </c>
      <c r="F513" s="414">
        <f>'PRPM WP2'!C513</f>
        <v>4.0000000000000024E-4</v>
      </c>
      <c r="H513" s="414">
        <f>'PRPM WP2'!H513</f>
        <v>5.2250000000000005E-3</v>
      </c>
      <c r="I513" s="409">
        <f t="shared" si="7"/>
        <v>-4.8250000000000003E-3</v>
      </c>
      <c r="J513" s="407">
        <v>25051</v>
      </c>
    </row>
    <row r="514" spans="2:10">
      <c r="B514" s="407">
        <v>25082</v>
      </c>
      <c r="C514" s="406" t="s">
        <v>3120</v>
      </c>
      <c r="F514" s="414">
        <f>'PRPM WP2'!C514</f>
        <v>0.01</v>
      </c>
      <c r="H514" s="414">
        <f>'PRPM WP2'!H514</f>
        <v>5.2250000000000005E-3</v>
      </c>
      <c r="I514" s="409">
        <f t="shared" si="7"/>
        <v>4.7749999999999997E-3</v>
      </c>
      <c r="J514" s="407">
        <v>25082</v>
      </c>
    </row>
    <row r="515" spans="2:10">
      <c r="B515" s="407">
        <v>25112</v>
      </c>
      <c r="C515" s="406" t="s">
        <v>3120</v>
      </c>
      <c r="F515" s="414">
        <f>'PRPM WP2'!C515</f>
        <v>8.6E-3</v>
      </c>
      <c r="H515" s="414">
        <f>'PRPM WP2'!H515</f>
        <v>5.3333333333333332E-3</v>
      </c>
      <c r="I515" s="409">
        <f t="shared" si="7"/>
        <v>3.2666666666666669E-3</v>
      </c>
      <c r="J515" s="407">
        <v>25112</v>
      </c>
    </row>
    <row r="516" spans="2:10">
      <c r="B516" s="407">
        <v>25143</v>
      </c>
      <c r="C516" s="406" t="s">
        <v>3120</v>
      </c>
      <c r="F516" s="414">
        <f>'PRPM WP2'!C516</f>
        <v>7.8099999999999989E-2</v>
      </c>
      <c r="H516" s="414">
        <f>'PRPM WP2'!H516</f>
        <v>5.4916666666666673E-3</v>
      </c>
      <c r="I516" s="409">
        <f t="shared" si="7"/>
        <v>7.2608333333333316E-2</v>
      </c>
      <c r="J516" s="407">
        <v>25143</v>
      </c>
    </row>
    <row r="517" spans="2:10">
      <c r="B517" s="407">
        <v>25173</v>
      </c>
      <c r="C517" s="406" t="s">
        <v>3120</v>
      </c>
      <c r="F517" s="414">
        <f>'PRPM WP2'!C517</f>
        <v>-3.0899999999999997E-2</v>
      </c>
      <c r="H517" s="414">
        <f>'PRPM WP2'!H517</f>
        <v>5.7250000000000001E-3</v>
      </c>
      <c r="I517" s="409">
        <f t="shared" si="7"/>
        <v>-3.6624999999999998E-2</v>
      </c>
      <c r="J517" s="407">
        <v>25173</v>
      </c>
    </row>
    <row r="518" spans="2:10">
      <c r="B518" s="407">
        <v>25204</v>
      </c>
      <c r="C518" s="406" t="s">
        <v>3120</v>
      </c>
      <c r="F518" s="414">
        <f>'PRPM WP2'!C518</f>
        <v>1.6899999999999998E-2</v>
      </c>
      <c r="H518" s="414">
        <f>'PRPM WP2'!H518</f>
        <v>5.8666666666666667E-3</v>
      </c>
      <c r="I518" s="409">
        <f t="shared" si="7"/>
        <v>1.1033333333333332E-2</v>
      </c>
      <c r="J518" s="407">
        <v>25204</v>
      </c>
    </row>
    <row r="519" spans="2:10">
      <c r="B519" s="407">
        <v>25235</v>
      </c>
      <c r="C519" s="406" t="s">
        <v>3120</v>
      </c>
      <c r="F519" s="414">
        <f>'PRPM WP2'!C519</f>
        <v>-5.3200000000000004E-2</v>
      </c>
      <c r="H519" s="414">
        <f>'PRPM WP2'!H519</f>
        <v>5.9416666666666663E-3</v>
      </c>
      <c r="I519" s="409">
        <f t="shared" si="7"/>
        <v>-5.9141666666666669E-2</v>
      </c>
      <c r="J519" s="407">
        <v>25235</v>
      </c>
    </row>
    <row r="520" spans="2:10">
      <c r="B520" s="407">
        <v>25263</v>
      </c>
      <c r="C520" s="406" t="s">
        <v>3120</v>
      </c>
      <c r="F520" s="414">
        <f>'PRPM WP2'!C520</f>
        <v>-9.6000000000000009E-3</v>
      </c>
      <c r="H520" s="414">
        <f>'PRPM WP2'!H520</f>
        <v>6.0583333333333331E-3</v>
      </c>
      <c r="I520" s="409">
        <f t="shared" si="7"/>
        <v>-1.5658333333333333E-2</v>
      </c>
      <c r="J520" s="407">
        <v>25263</v>
      </c>
    </row>
    <row r="521" spans="2:10">
      <c r="B521" s="407">
        <v>25294</v>
      </c>
      <c r="C521" s="406" t="s">
        <v>3120</v>
      </c>
      <c r="F521" s="414">
        <f>'PRPM WP2'!C521</f>
        <v>1.3899999999999999E-2</v>
      </c>
      <c r="H521" s="414">
        <f>'PRPM WP2'!H521</f>
        <v>6.083333333333333E-3</v>
      </c>
      <c r="I521" s="409">
        <f t="shared" si="7"/>
        <v>7.8166666666666662E-3</v>
      </c>
      <c r="J521" s="407">
        <v>25294</v>
      </c>
    </row>
    <row r="522" spans="2:10">
      <c r="B522" s="407">
        <v>25324</v>
      </c>
      <c r="C522" s="406" t="s">
        <v>3120</v>
      </c>
      <c r="F522" s="414">
        <f>'PRPM WP2'!C522</f>
        <v>-5.9999999999999984E-4</v>
      </c>
      <c r="H522" s="414">
        <f>'PRPM WP2'!H522</f>
        <v>5.966666666666667E-3</v>
      </c>
      <c r="I522" s="409">
        <f t="shared" si="7"/>
        <v>-6.5666666666666668E-3</v>
      </c>
      <c r="J522" s="407">
        <v>25324</v>
      </c>
    </row>
    <row r="523" spans="2:10">
      <c r="B523" s="407">
        <v>25355</v>
      </c>
      <c r="C523" s="406" t="s">
        <v>3120</v>
      </c>
      <c r="F523" s="414">
        <f>'PRPM WP2'!C523</f>
        <v>-5.16E-2</v>
      </c>
      <c r="H523" s="414">
        <f>'PRPM WP2'!H523</f>
        <v>6.1750000000000008E-3</v>
      </c>
      <c r="I523" s="409">
        <f t="shared" si="7"/>
        <v>-5.7775E-2</v>
      </c>
      <c r="J523" s="407">
        <v>25355</v>
      </c>
    </row>
    <row r="524" spans="2:10">
      <c r="B524" s="407">
        <v>25385</v>
      </c>
      <c r="C524" s="406" t="s">
        <v>3120</v>
      </c>
      <c r="F524" s="414">
        <f>'PRPM WP2'!C524</f>
        <v>-3.6299999999999999E-2</v>
      </c>
      <c r="H524" s="414">
        <f>'PRPM WP2'!H524</f>
        <v>6.2666666666666669E-3</v>
      </c>
      <c r="I524" s="409">
        <f t="shared" si="7"/>
        <v>-4.2566666666666669E-2</v>
      </c>
      <c r="J524" s="407">
        <v>25385</v>
      </c>
    </row>
    <row r="525" spans="2:10">
      <c r="B525" s="407">
        <v>25416</v>
      </c>
      <c r="C525" s="406" t="s">
        <v>3120</v>
      </c>
      <c r="F525" s="414">
        <f>'PRPM WP2'!C525</f>
        <v>-1.1399999999999999E-2</v>
      </c>
      <c r="H525" s="414">
        <f>'PRPM WP2'!H525</f>
        <v>6.1999999999999998E-3</v>
      </c>
      <c r="I525" s="409">
        <f t="shared" si="7"/>
        <v>-1.7599999999999998E-2</v>
      </c>
      <c r="J525" s="407">
        <v>25416</v>
      </c>
    </row>
    <row r="526" spans="2:10">
      <c r="B526" s="407">
        <v>25447</v>
      </c>
      <c r="C526" s="406" t="s">
        <v>3120</v>
      </c>
      <c r="F526" s="414">
        <f>'PRPM WP2'!C526</f>
        <v>-3.7200000000000004E-2</v>
      </c>
      <c r="H526" s="414">
        <f>'PRPM WP2'!H526</f>
        <v>6.3583333333333339E-3</v>
      </c>
      <c r="I526" s="409">
        <f t="shared" si="7"/>
        <v>-4.3558333333333338E-2</v>
      </c>
      <c r="J526" s="407">
        <v>25447</v>
      </c>
    </row>
    <row r="527" spans="2:10">
      <c r="B527" s="407">
        <v>25477</v>
      </c>
      <c r="C527" s="406" t="s">
        <v>3120</v>
      </c>
      <c r="F527" s="414">
        <f>'PRPM WP2'!C527</f>
        <v>7.980000000000001E-2</v>
      </c>
      <c r="H527" s="414">
        <f>'PRPM WP2'!H527</f>
        <v>6.6833333333333337E-3</v>
      </c>
      <c r="I527" s="409">
        <f t="shared" si="7"/>
        <v>7.3116666666666677E-2</v>
      </c>
      <c r="J527" s="407">
        <v>25477</v>
      </c>
    </row>
    <row r="528" spans="2:10">
      <c r="B528" s="407">
        <v>25508</v>
      </c>
      <c r="C528" s="406" t="s">
        <v>3120</v>
      </c>
      <c r="F528" s="414">
        <f>'PRPM WP2'!C528</f>
        <v>-5.8800000000000005E-2</v>
      </c>
      <c r="H528" s="414">
        <f>'PRPM WP2'!H528</f>
        <v>6.6666666666666662E-3</v>
      </c>
      <c r="I528" s="409">
        <f t="shared" si="7"/>
        <v>-6.5466666666666673E-2</v>
      </c>
      <c r="J528" s="407">
        <v>25508</v>
      </c>
    </row>
    <row r="529" spans="2:10">
      <c r="B529" s="407">
        <v>25538</v>
      </c>
      <c r="C529" s="406" t="s">
        <v>3120</v>
      </c>
      <c r="F529" s="414">
        <f>'PRPM WP2'!C529</f>
        <v>-9.7000000000000003E-3</v>
      </c>
      <c r="H529" s="414">
        <f>'PRPM WP2'!H529</f>
        <v>7.1583333333333334E-3</v>
      </c>
      <c r="I529" s="409">
        <f t="shared" si="7"/>
        <v>-1.6858333333333333E-2</v>
      </c>
      <c r="J529" s="407">
        <v>25538</v>
      </c>
    </row>
    <row r="530" spans="2:10">
      <c r="B530" s="407">
        <v>25569</v>
      </c>
      <c r="C530" s="406" t="s">
        <v>3120</v>
      </c>
      <c r="F530" s="414">
        <f>'PRPM WP2'!C530</f>
        <v>-4.53E-2</v>
      </c>
      <c r="H530" s="414">
        <f>'PRPM WP2'!H530</f>
        <v>7.2416666666666662E-3</v>
      </c>
      <c r="I530" s="409">
        <f t="shared" si="7"/>
        <v>-5.2541666666666667E-2</v>
      </c>
      <c r="J530" s="407">
        <v>25569</v>
      </c>
    </row>
    <row r="531" spans="2:10">
      <c r="B531" s="407">
        <v>25600</v>
      </c>
      <c r="C531" s="406" t="s">
        <v>3120</v>
      </c>
      <c r="F531" s="414">
        <f>'PRPM WP2'!C531</f>
        <v>0.1053</v>
      </c>
      <c r="H531" s="414">
        <f>'PRPM WP2'!H531</f>
        <v>7.0916666666666663E-3</v>
      </c>
      <c r="I531" s="409">
        <f t="shared" si="7"/>
        <v>9.8208333333333342E-2</v>
      </c>
      <c r="J531" s="407">
        <v>25600</v>
      </c>
    </row>
    <row r="532" spans="2:10">
      <c r="B532" s="407">
        <v>25628</v>
      </c>
      <c r="C532" s="406" t="s">
        <v>3120</v>
      </c>
      <c r="F532" s="414">
        <f>'PRPM WP2'!C532</f>
        <v>2.3200000000000002E-2</v>
      </c>
      <c r="H532" s="414">
        <f>'PRPM WP2'!H532</f>
        <v>6.9249999999999997E-3</v>
      </c>
      <c r="I532" s="409">
        <f t="shared" si="7"/>
        <v>1.6275000000000001E-2</v>
      </c>
      <c r="J532" s="407">
        <v>25628</v>
      </c>
    </row>
    <row r="533" spans="2:10">
      <c r="B533" s="407">
        <v>25659</v>
      </c>
      <c r="C533" s="406" t="s">
        <v>3120</v>
      </c>
      <c r="F533" s="414">
        <f>'PRPM WP2'!C533</f>
        <v>-9.2899999999999996E-2</v>
      </c>
      <c r="H533" s="414">
        <f>'PRPM WP2'!H533</f>
        <v>6.9249999999999997E-3</v>
      </c>
      <c r="I533" s="409">
        <f t="shared" si="7"/>
        <v>-9.9824999999999997E-2</v>
      </c>
      <c r="J533" s="407">
        <v>25659</v>
      </c>
    </row>
    <row r="534" spans="2:10">
      <c r="B534" s="407">
        <v>25689</v>
      </c>
      <c r="C534" s="406" t="s">
        <v>3120</v>
      </c>
      <c r="F534" s="414">
        <f>'PRPM WP2'!C534</f>
        <v>-5.1499999999999997E-2</v>
      </c>
      <c r="H534" s="414">
        <f>'PRPM WP2'!H534</f>
        <v>7.2250000000000005E-3</v>
      </c>
      <c r="I534" s="409">
        <f t="shared" si="7"/>
        <v>-5.8724999999999999E-2</v>
      </c>
      <c r="J534" s="407">
        <v>25689</v>
      </c>
    </row>
    <row r="535" spans="2:10">
      <c r="B535" s="407">
        <v>25720</v>
      </c>
      <c r="C535" s="406" t="s">
        <v>3120</v>
      </c>
      <c r="F535" s="414">
        <f>'PRPM WP2'!C535</f>
        <v>-5.8199999999999995E-2</v>
      </c>
      <c r="H535" s="414">
        <f>'PRPM WP2'!H535</f>
        <v>7.5333333333333329E-3</v>
      </c>
      <c r="I535" s="409">
        <f t="shared" si="7"/>
        <v>-6.5733333333333324E-2</v>
      </c>
      <c r="J535" s="407">
        <v>25720</v>
      </c>
    </row>
    <row r="536" spans="2:10">
      <c r="B536" s="407">
        <v>25750</v>
      </c>
      <c r="C536" s="406" t="s">
        <v>3120</v>
      </c>
      <c r="F536" s="414">
        <f>'PRPM WP2'!C536</f>
        <v>9.7299999999999998E-2</v>
      </c>
      <c r="H536" s="414">
        <f>'PRPM WP2'!H536</f>
        <v>7.5500000000000003E-3</v>
      </c>
      <c r="I536" s="409">
        <f t="shared" si="7"/>
        <v>8.9749999999999996E-2</v>
      </c>
      <c r="J536" s="407">
        <v>25750</v>
      </c>
    </row>
    <row r="537" spans="2:10">
      <c r="B537" s="407">
        <v>25781</v>
      </c>
      <c r="C537" s="406" t="s">
        <v>3120</v>
      </c>
      <c r="F537" s="414">
        <f>'PRPM WP2'!C537</f>
        <v>5.8099999999999999E-2</v>
      </c>
      <c r="H537" s="414">
        <f>'PRPM WP2'!H537</f>
        <v>7.4000000000000012E-3</v>
      </c>
      <c r="I537" s="409">
        <f t="shared" si="7"/>
        <v>5.0699999999999995E-2</v>
      </c>
      <c r="J537" s="407">
        <v>25781</v>
      </c>
    </row>
    <row r="538" spans="2:10">
      <c r="B538" s="407">
        <v>25812</v>
      </c>
      <c r="C538" s="406" t="s">
        <v>3120</v>
      </c>
      <c r="F538" s="414">
        <f>'PRPM WP2'!C538</f>
        <v>-1.14E-2</v>
      </c>
      <c r="H538" s="414">
        <f>'PRPM WP2'!H538</f>
        <v>7.3499999999999998E-3</v>
      </c>
      <c r="I538" s="409">
        <f t="shared" ref="I538:I601" si="8">F538-H538</f>
        <v>-1.8749999999999999E-2</v>
      </c>
      <c r="J538" s="407">
        <v>25812</v>
      </c>
    </row>
    <row r="539" spans="2:10">
      <c r="B539" s="407">
        <v>25842</v>
      </c>
      <c r="C539" s="406" t="s">
        <v>3120</v>
      </c>
      <c r="F539" s="414">
        <f>'PRPM WP2'!C539</f>
        <v>-1.4900000000000002E-2</v>
      </c>
      <c r="H539" s="414">
        <f>'PRPM WP2'!H539</f>
        <v>7.3000000000000001E-3</v>
      </c>
      <c r="I539" s="409">
        <f t="shared" si="8"/>
        <v>-2.2200000000000001E-2</v>
      </c>
      <c r="J539" s="407">
        <v>25842</v>
      </c>
    </row>
    <row r="540" spans="2:10">
      <c r="B540" s="407">
        <v>25873</v>
      </c>
      <c r="C540" s="406" t="s">
        <v>3120</v>
      </c>
      <c r="F540" s="414">
        <f>'PRPM WP2'!C540</f>
        <v>9.7500000000000003E-2</v>
      </c>
      <c r="H540" s="414">
        <f>'PRPM WP2'!H540</f>
        <v>7.324999999999999E-3</v>
      </c>
      <c r="I540" s="409">
        <f t="shared" si="8"/>
        <v>9.0175000000000005E-2</v>
      </c>
      <c r="J540" s="407">
        <v>25873</v>
      </c>
    </row>
    <row r="541" spans="2:10">
      <c r="B541" s="407">
        <v>25903</v>
      </c>
      <c r="C541" s="406" t="s">
        <v>3120</v>
      </c>
      <c r="F541" s="414">
        <f>'PRPM WP2'!C541</f>
        <v>7.350000000000001E-2</v>
      </c>
      <c r="H541" s="414">
        <f>'PRPM WP2'!H541</f>
        <v>7.0666666666666664E-3</v>
      </c>
      <c r="I541" s="409">
        <f t="shared" si="8"/>
        <v>6.6433333333333344E-2</v>
      </c>
      <c r="J541" s="407">
        <v>25903</v>
      </c>
    </row>
    <row r="542" spans="2:10">
      <c r="B542" s="407">
        <v>25934</v>
      </c>
      <c r="C542" s="406" t="s">
        <v>3120</v>
      </c>
      <c r="F542" s="414">
        <f>'PRPM WP2'!C542</f>
        <v>2.5700000000000004E-2</v>
      </c>
      <c r="H542" s="414">
        <f>'PRPM WP2'!H542</f>
        <v>6.7916666666666672E-3</v>
      </c>
      <c r="I542" s="409">
        <f t="shared" si="8"/>
        <v>1.8908333333333336E-2</v>
      </c>
      <c r="J542" s="407">
        <v>25934</v>
      </c>
    </row>
    <row r="543" spans="2:10">
      <c r="B543" s="407">
        <v>25965</v>
      </c>
      <c r="C543" s="406" t="s">
        <v>3120</v>
      </c>
      <c r="F543" s="414">
        <f>'PRPM WP2'!C543</f>
        <v>-2.7699999999999999E-2</v>
      </c>
      <c r="H543" s="414">
        <f>'PRPM WP2'!H543</f>
        <v>6.575000000000001E-3</v>
      </c>
      <c r="I543" s="409">
        <f t="shared" si="8"/>
        <v>-3.4275E-2</v>
      </c>
      <c r="J543" s="407">
        <v>25965</v>
      </c>
    </row>
    <row r="544" spans="2:10">
      <c r="B544" s="407">
        <v>25993</v>
      </c>
      <c r="C544" s="406" t="s">
        <v>3120</v>
      </c>
      <c r="F544" s="414">
        <f>'PRPM WP2'!C544</f>
        <v>3.3099999999999997E-2</v>
      </c>
      <c r="H544" s="414">
        <f>'PRPM WP2'!H544</f>
        <v>6.7083333333333335E-3</v>
      </c>
      <c r="I544" s="409">
        <f t="shared" si="8"/>
        <v>2.6391666666666664E-2</v>
      </c>
      <c r="J544" s="407">
        <v>25993</v>
      </c>
    </row>
    <row r="545" spans="2:10">
      <c r="B545" s="407">
        <v>26024</v>
      </c>
      <c r="C545" s="406" t="s">
        <v>3120</v>
      </c>
      <c r="F545" s="414">
        <f>'PRPM WP2'!C545</f>
        <v>-3.49E-2</v>
      </c>
      <c r="H545" s="414">
        <f>'PRPM WP2'!H545</f>
        <v>6.7250000000000001E-3</v>
      </c>
      <c r="I545" s="409">
        <f t="shared" si="8"/>
        <v>-4.1625000000000002E-2</v>
      </c>
      <c r="J545" s="407">
        <v>26024</v>
      </c>
    </row>
    <row r="546" spans="2:10">
      <c r="B546" s="407">
        <v>26054</v>
      </c>
      <c r="C546" s="406" t="s">
        <v>3120</v>
      </c>
      <c r="F546" s="414">
        <f>'PRPM WP2'!C546</f>
        <v>-3.5100000000000006E-2</v>
      </c>
      <c r="H546" s="414">
        <f>'PRPM WP2'!H546</f>
        <v>6.9499999999999996E-3</v>
      </c>
      <c r="I546" s="409">
        <f t="shared" si="8"/>
        <v>-4.2050000000000004E-2</v>
      </c>
      <c r="J546" s="407">
        <v>26054</v>
      </c>
    </row>
    <row r="547" spans="2:10">
      <c r="B547" s="407">
        <v>26085</v>
      </c>
      <c r="C547" s="406" t="s">
        <v>3120</v>
      </c>
      <c r="F547" s="414">
        <f>'PRPM WP2'!C547</f>
        <v>3.9800000000000002E-2</v>
      </c>
      <c r="H547" s="414">
        <f>'PRPM WP2'!H547</f>
        <v>7.0416666666666657E-3</v>
      </c>
      <c r="I547" s="409">
        <f t="shared" si="8"/>
        <v>3.2758333333333334E-2</v>
      </c>
      <c r="J547" s="407">
        <v>26085</v>
      </c>
    </row>
    <row r="548" spans="2:10">
      <c r="B548" s="407">
        <v>26115</v>
      </c>
      <c r="C548" s="406" t="s">
        <v>3120</v>
      </c>
      <c r="F548" s="414">
        <f>'PRPM WP2'!C548</f>
        <v>-2.2499999999999999E-2</v>
      </c>
      <c r="H548" s="414">
        <f>'PRPM WP2'!H548</f>
        <v>7.0416666666666657E-3</v>
      </c>
      <c r="I548" s="409">
        <f t="shared" si="8"/>
        <v>-2.9541666666666664E-2</v>
      </c>
      <c r="J548" s="407">
        <v>26115</v>
      </c>
    </row>
    <row r="549" spans="2:10">
      <c r="B549" s="407">
        <v>26146</v>
      </c>
      <c r="C549" s="406" t="s">
        <v>3120</v>
      </c>
      <c r="F549" s="414">
        <f>'PRPM WP2'!C549</f>
        <v>-2.4699999999999996E-2</v>
      </c>
      <c r="H549" s="414">
        <f>'PRPM WP2'!H549</f>
        <v>7.000000000000001E-3</v>
      </c>
      <c r="I549" s="409">
        <f t="shared" si="8"/>
        <v>-3.1699999999999999E-2</v>
      </c>
      <c r="J549" s="407">
        <v>26146</v>
      </c>
    </row>
    <row r="550" spans="2:10">
      <c r="B550" s="407">
        <v>26177</v>
      </c>
      <c r="C550" s="406" t="s">
        <v>3120</v>
      </c>
      <c r="F550" s="414">
        <f>'PRPM WP2'!C550</f>
        <v>-1.4600000000000002E-2</v>
      </c>
      <c r="H550" s="414">
        <f>'PRPM WP2'!H550</f>
        <v>6.8166666666666662E-3</v>
      </c>
      <c r="I550" s="409">
        <f t="shared" si="8"/>
        <v>-2.1416666666666667E-2</v>
      </c>
      <c r="J550" s="407">
        <v>26177</v>
      </c>
    </row>
    <row r="551" spans="2:10">
      <c r="B551" s="407">
        <v>26207</v>
      </c>
      <c r="C551" s="406" t="s">
        <v>3120</v>
      </c>
      <c r="F551" s="414">
        <f>'PRPM WP2'!C551</f>
        <v>1.7000000000000001E-2</v>
      </c>
      <c r="H551" s="414">
        <f>'PRPM WP2'!H551</f>
        <v>6.7499999999999991E-3</v>
      </c>
      <c r="I551" s="409">
        <f t="shared" si="8"/>
        <v>1.0250000000000002E-2</v>
      </c>
      <c r="J551" s="407">
        <v>26207</v>
      </c>
    </row>
    <row r="552" spans="2:10">
      <c r="B552" s="407">
        <v>26238</v>
      </c>
      <c r="C552" s="406" t="s">
        <v>3120</v>
      </c>
      <c r="F552" s="414">
        <f>'PRPM WP2'!C552</f>
        <v>-5.5000000000000005E-3</v>
      </c>
      <c r="H552" s="414">
        <f>'PRPM WP2'!H552</f>
        <v>6.6333333333333331E-3</v>
      </c>
      <c r="I552" s="409">
        <f t="shared" si="8"/>
        <v>-1.2133333333333333E-2</v>
      </c>
      <c r="J552" s="407">
        <v>26238</v>
      </c>
    </row>
    <row r="553" spans="2:10">
      <c r="B553" s="407">
        <v>26268</v>
      </c>
      <c r="C553" s="406" t="s">
        <v>3120</v>
      </c>
      <c r="F553" s="414">
        <f>'PRPM WP2'!C553</f>
        <v>8.0600000000000005E-2</v>
      </c>
      <c r="H553" s="414">
        <f>'PRPM WP2'!H553</f>
        <v>6.5833333333333334E-3</v>
      </c>
      <c r="I553" s="409">
        <f t="shared" si="8"/>
        <v>7.4016666666666675E-2</v>
      </c>
      <c r="J553" s="407">
        <v>26268</v>
      </c>
    </row>
    <row r="554" spans="2:10">
      <c r="B554" s="407">
        <v>26299</v>
      </c>
      <c r="C554" s="406" t="s">
        <v>3120</v>
      </c>
      <c r="F554" s="414">
        <f>'PRPM WP2'!C554</f>
        <v>-7.4000000000000012E-3</v>
      </c>
      <c r="H554" s="414">
        <f>'PRPM WP2'!H554</f>
        <v>6.4916666666666664E-3</v>
      </c>
      <c r="I554" s="409">
        <f t="shared" si="8"/>
        <v>-1.3891666666666667E-2</v>
      </c>
      <c r="J554" s="407">
        <v>26299</v>
      </c>
    </row>
    <row r="555" spans="2:10">
      <c r="B555" s="407">
        <v>26330</v>
      </c>
      <c r="C555" s="406" t="s">
        <v>3120</v>
      </c>
      <c r="F555" s="414">
        <f>'PRPM WP2'!C555</f>
        <v>-2.4E-2</v>
      </c>
      <c r="H555" s="414">
        <f>'PRPM WP2'!H555</f>
        <v>6.4833333333333331E-3</v>
      </c>
      <c r="I555" s="409">
        <f t="shared" si="8"/>
        <v>-3.0483333333333335E-2</v>
      </c>
      <c r="J555" s="407">
        <v>26330</v>
      </c>
    </row>
    <row r="556" spans="2:10">
      <c r="B556" s="407">
        <v>26359</v>
      </c>
      <c r="C556" s="406" t="s">
        <v>3120</v>
      </c>
      <c r="F556" s="414">
        <f>'PRPM WP2'!C556</f>
        <v>-3.5999999999999999E-3</v>
      </c>
      <c r="H556" s="414">
        <f>'PRPM WP2'!H556</f>
        <v>6.4750000000000007E-3</v>
      </c>
      <c r="I556" s="409">
        <f t="shared" si="8"/>
        <v>-1.0075000000000001E-2</v>
      </c>
      <c r="J556" s="407">
        <v>26359</v>
      </c>
    </row>
    <row r="557" spans="2:10">
      <c r="B557" s="407">
        <v>26390</v>
      </c>
      <c r="C557" s="406" t="s">
        <v>3120</v>
      </c>
      <c r="F557" s="414">
        <f>'PRPM WP2'!C557</f>
        <v>-2.7700000000000006E-2</v>
      </c>
      <c r="H557" s="414">
        <f>'PRPM WP2'!H557</f>
        <v>6.5166666666666671E-3</v>
      </c>
      <c r="I557" s="409">
        <f t="shared" si="8"/>
        <v>-3.4216666666666673E-2</v>
      </c>
      <c r="J557" s="407">
        <v>26390</v>
      </c>
    </row>
    <row r="558" spans="2:10">
      <c r="B558" s="407">
        <v>26420</v>
      </c>
      <c r="C558" s="406" t="s">
        <v>3120</v>
      </c>
      <c r="F558" s="414">
        <f>'PRPM WP2'!C558</f>
        <v>-1.7000000000000001E-3</v>
      </c>
      <c r="H558" s="414">
        <f>'PRPM WP2'!H558</f>
        <v>6.5333333333333328E-3</v>
      </c>
      <c r="I558" s="409">
        <f t="shared" si="8"/>
        <v>-8.2333333333333321E-3</v>
      </c>
      <c r="J558" s="407">
        <v>26420</v>
      </c>
    </row>
    <row r="559" spans="2:10">
      <c r="B559" s="407">
        <v>26451</v>
      </c>
      <c r="C559" s="406" t="s">
        <v>3120</v>
      </c>
      <c r="F559" s="414">
        <f>'PRPM WP2'!C559</f>
        <v>-2.1000000000000001E-2</v>
      </c>
      <c r="H559" s="414">
        <f>'PRPM WP2'!H559</f>
        <v>6.4750000000000007E-3</v>
      </c>
      <c r="I559" s="409">
        <f t="shared" si="8"/>
        <v>-2.7475000000000003E-2</v>
      </c>
      <c r="J559" s="407">
        <v>26451</v>
      </c>
    </row>
    <row r="560" spans="2:10">
      <c r="B560" s="407">
        <v>26481</v>
      </c>
      <c r="C560" s="406" t="s">
        <v>3120</v>
      </c>
      <c r="F560" s="414">
        <f>'PRPM WP2'!C560</f>
        <v>-1.4000000000000002E-3</v>
      </c>
      <c r="H560" s="414">
        <f>'PRPM WP2'!H560</f>
        <v>6.5166666666666671E-3</v>
      </c>
      <c r="I560" s="409">
        <f t="shared" si="8"/>
        <v>-7.9166666666666673E-3</v>
      </c>
      <c r="J560" s="407">
        <v>26481</v>
      </c>
    </row>
    <row r="561" spans="1:10">
      <c r="B561" s="407">
        <v>26512</v>
      </c>
      <c r="C561" s="406" t="s">
        <v>3120</v>
      </c>
      <c r="F561" s="414">
        <f>'PRPM WP2'!C561</f>
        <v>5.74E-2</v>
      </c>
      <c r="H561" s="414">
        <f>'PRPM WP2'!H561</f>
        <v>6.3666666666666672E-3</v>
      </c>
      <c r="I561" s="409">
        <f t="shared" si="8"/>
        <v>5.1033333333333333E-2</v>
      </c>
      <c r="J561" s="407">
        <v>26512</v>
      </c>
    </row>
    <row r="562" spans="1:10">
      <c r="B562" s="407">
        <v>26543</v>
      </c>
      <c r="C562" s="406" t="s">
        <v>3120</v>
      </c>
      <c r="F562" s="414">
        <f>'PRPM WP2'!C562</f>
        <v>2.7000000000000001E-3</v>
      </c>
      <c r="H562" s="414">
        <f>'PRPM WP2'!H562</f>
        <v>6.3416666666666665E-3</v>
      </c>
      <c r="I562" s="409">
        <f t="shared" si="8"/>
        <v>-3.6416666666666663E-3</v>
      </c>
      <c r="J562" s="407">
        <v>26543</v>
      </c>
    </row>
    <row r="563" spans="1:10">
      <c r="B563" s="407">
        <v>26573</v>
      </c>
      <c r="C563" s="406" t="s">
        <v>3120</v>
      </c>
      <c r="F563" s="414">
        <f>'PRPM WP2'!C563</f>
        <v>6.5100000000000005E-2</v>
      </c>
      <c r="H563" s="414">
        <f>'PRPM WP2'!H563</f>
        <v>6.3833333333333329E-3</v>
      </c>
      <c r="I563" s="409">
        <f t="shared" si="8"/>
        <v>5.8716666666666674E-2</v>
      </c>
      <c r="J563" s="407">
        <v>26573</v>
      </c>
    </row>
    <row r="564" spans="1:10">
      <c r="B564" s="407">
        <v>26604</v>
      </c>
      <c r="C564" s="406" t="s">
        <v>3120</v>
      </c>
      <c r="F564" s="414">
        <f>'PRPM WP2'!C564</f>
        <v>6.3899999999999998E-2</v>
      </c>
      <c r="H564" s="414">
        <f>'PRPM WP2'!H564</f>
        <v>6.333333333333334E-3</v>
      </c>
      <c r="I564" s="409">
        <f t="shared" si="8"/>
        <v>5.7566666666666662E-2</v>
      </c>
      <c r="J564" s="407">
        <v>26604</v>
      </c>
    </row>
    <row r="565" spans="1:10">
      <c r="A565" s="406">
        <v>3</v>
      </c>
      <c r="B565" s="407">
        <v>26634</v>
      </c>
      <c r="C565" s="406" t="s">
        <v>3120</v>
      </c>
      <c r="F565" s="414">
        <f>'PRPM WP2'!C565</f>
        <v>-1.7399999999999999E-2</v>
      </c>
      <c r="H565" s="414">
        <f>'PRPM WP2'!H565</f>
        <v>6.2333333333333338E-3</v>
      </c>
      <c r="I565" s="409">
        <f t="shared" si="8"/>
        <v>-2.3633333333333333E-2</v>
      </c>
      <c r="J565" s="407">
        <v>26634</v>
      </c>
    </row>
    <row r="566" spans="1:10">
      <c r="A566" s="406">
        <v>3</v>
      </c>
      <c r="B566" s="407">
        <f t="shared" ref="B566:B629" si="9">DATE(YEAR(B565),MONTH(B565) + 1,1)</f>
        <v>26665</v>
      </c>
      <c r="C566" s="406" t="str">
        <f t="shared" ref="C566:C629" si="10">C565</f>
        <v>S&amp;P 500 Utility Index</v>
      </c>
      <c r="F566" s="414">
        <f>'PRPM WP2'!C566</f>
        <v>-4.3900000000000008E-2</v>
      </c>
      <c r="H566" s="414">
        <f>'PRPM WP2'!H566</f>
        <v>6.2666666666666669E-3</v>
      </c>
      <c r="I566" s="409">
        <f t="shared" si="8"/>
        <v>-5.0166666666666679E-2</v>
      </c>
      <c r="J566" s="407">
        <v>26665</v>
      </c>
    </row>
    <row r="567" spans="1:10">
      <c r="A567" s="406">
        <v>3</v>
      </c>
      <c r="B567" s="407">
        <f t="shared" si="9"/>
        <v>26696</v>
      </c>
      <c r="C567" s="406" t="str">
        <f t="shared" si="10"/>
        <v>S&amp;P 500 Utility Index</v>
      </c>
      <c r="F567" s="414">
        <f>'PRPM WP2'!C567</f>
        <v>-2.3399999999999997E-2</v>
      </c>
      <c r="H567" s="414">
        <f>'PRPM WP2'!H567</f>
        <v>6.3499999999999997E-3</v>
      </c>
      <c r="I567" s="409">
        <f t="shared" si="8"/>
        <v>-2.9749999999999999E-2</v>
      </c>
      <c r="J567" s="407">
        <v>26696</v>
      </c>
    </row>
    <row r="568" spans="1:10">
      <c r="A568" s="406">
        <v>3</v>
      </c>
      <c r="B568" s="407">
        <f t="shared" si="9"/>
        <v>26724</v>
      </c>
      <c r="C568" s="406" t="str">
        <f t="shared" si="10"/>
        <v>S&amp;P 500 Utility Index</v>
      </c>
      <c r="F568" s="414">
        <f>'PRPM WP2'!C568</f>
        <v>-1.3500000000000002E-2</v>
      </c>
      <c r="H568" s="414">
        <f>'PRPM WP2'!H568</f>
        <v>6.3833333333333329E-3</v>
      </c>
      <c r="I568" s="409">
        <f t="shared" si="8"/>
        <v>-1.9883333333333336E-2</v>
      </c>
      <c r="J568" s="407">
        <v>26724</v>
      </c>
    </row>
    <row r="569" spans="1:10">
      <c r="A569" s="406">
        <v>3</v>
      </c>
      <c r="B569" s="407">
        <f t="shared" si="9"/>
        <v>26755</v>
      </c>
      <c r="C569" s="406" t="str">
        <f t="shared" si="10"/>
        <v>S&amp;P 500 Utility Index</v>
      </c>
      <c r="F569" s="414">
        <f>'PRPM WP2'!C569</f>
        <v>-4.9000000000000007E-3</v>
      </c>
      <c r="H569" s="414">
        <f>'PRPM WP2'!H569</f>
        <v>6.3583333333333339E-3</v>
      </c>
      <c r="I569" s="409">
        <f t="shared" si="8"/>
        <v>-1.1258333333333335E-2</v>
      </c>
      <c r="J569" s="407">
        <v>26755</v>
      </c>
    </row>
    <row r="570" spans="1:10">
      <c r="A570" s="406">
        <v>3</v>
      </c>
      <c r="B570" s="407">
        <f t="shared" si="9"/>
        <v>26785</v>
      </c>
      <c r="C570" s="406" t="str">
        <f t="shared" si="10"/>
        <v>S&amp;P 500 Utility Index</v>
      </c>
      <c r="F570" s="414">
        <f>'PRPM WP2'!C570</f>
        <v>6.7000000000000002E-3</v>
      </c>
      <c r="H570" s="414">
        <f>'PRPM WP2'!H570</f>
        <v>6.3583333333333339E-3</v>
      </c>
      <c r="I570" s="409">
        <f t="shared" si="8"/>
        <v>3.4166666666666633E-4</v>
      </c>
      <c r="J570" s="407">
        <v>26785</v>
      </c>
    </row>
    <row r="571" spans="1:10">
      <c r="A571" s="406">
        <v>3</v>
      </c>
      <c r="B571" s="407">
        <f t="shared" si="9"/>
        <v>26816</v>
      </c>
      <c r="C571" s="406" t="str">
        <f t="shared" si="10"/>
        <v>S&amp;P 500 Utility Index</v>
      </c>
      <c r="F571" s="414">
        <f>'PRPM WP2'!C571</f>
        <v>-1.67E-2</v>
      </c>
      <c r="H571" s="414">
        <f>'PRPM WP2'!H571</f>
        <v>6.4249999999999993E-3</v>
      </c>
      <c r="I571" s="409">
        <f t="shared" si="8"/>
        <v>-2.3125E-2</v>
      </c>
      <c r="J571" s="407">
        <v>26816</v>
      </c>
    </row>
    <row r="572" spans="1:10">
      <c r="A572" s="406">
        <v>3</v>
      </c>
      <c r="B572" s="407">
        <f t="shared" si="9"/>
        <v>26846</v>
      </c>
      <c r="C572" s="406" t="str">
        <f t="shared" si="10"/>
        <v>S&amp;P 500 Utility Index</v>
      </c>
      <c r="F572" s="414">
        <f>'PRPM WP2'!C572</f>
        <v>-1.9900000000000001E-2</v>
      </c>
      <c r="H572" s="414">
        <f>'PRPM WP2'!H572</f>
        <v>6.5166666666666671E-3</v>
      </c>
      <c r="I572" s="409">
        <f t="shared" si="8"/>
        <v>-2.6416666666666668E-2</v>
      </c>
      <c r="J572" s="407">
        <v>26846</v>
      </c>
    </row>
    <row r="573" spans="1:10">
      <c r="A573" s="406">
        <v>3</v>
      </c>
      <c r="B573" s="407">
        <f t="shared" si="9"/>
        <v>26877</v>
      </c>
      <c r="C573" s="406" t="str">
        <f t="shared" si="10"/>
        <v>S&amp;P 500 Utility Index</v>
      </c>
      <c r="F573" s="414">
        <f>'PRPM WP2'!C573</f>
        <v>-2.8399999999999995E-2</v>
      </c>
      <c r="H573" s="414">
        <f>'PRPM WP2'!H573</f>
        <v>6.6999999999999994E-3</v>
      </c>
      <c r="I573" s="409">
        <f t="shared" si="8"/>
        <v>-3.5099999999999992E-2</v>
      </c>
      <c r="J573" s="407">
        <v>26877</v>
      </c>
    </row>
    <row r="574" spans="1:10">
      <c r="A574" s="406">
        <v>3</v>
      </c>
      <c r="B574" s="407">
        <f t="shared" si="9"/>
        <v>26908</v>
      </c>
      <c r="C574" s="406" t="str">
        <f t="shared" si="10"/>
        <v>S&amp;P 500 Utility Index</v>
      </c>
      <c r="F574" s="414">
        <f>'PRPM WP2'!C574</f>
        <v>7.7099999999999988E-2</v>
      </c>
      <c r="H574" s="414">
        <f>'PRPM WP2'!H574</f>
        <v>6.6999999999999994E-3</v>
      </c>
      <c r="I574" s="409">
        <f t="shared" si="8"/>
        <v>7.039999999999999E-2</v>
      </c>
      <c r="J574" s="407">
        <v>26908</v>
      </c>
    </row>
    <row r="575" spans="1:10">
      <c r="A575" s="406">
        <v>3</v>
      </c>
      <c r="B575" s="407">
        <f t="shared" si="9"/>
        <v>26938</v>
      </c>
      <c r="C575" s="406" t="str">
        <f t="shared" si="10"/>
        <v>S&amp;P 500 Utility Index</v>
      </c>
      <c r="F575" s="414">
        <f>'PRPM WP2'!C575</f>
        <v>-3.8800000000000001E-2</v>
      </c>
      <c r="H575" s="414">
        <f>'PRPM WP2'!H575</f>
        <v>6.6833333333333337E-3</v>
      </c>
      <c r="I575" s="409">
        <f t="shared" si="8"/>
        <v>-4.5483333333333334E-2</v>
      </c>
      <c r="J575" s="407">
        <v>26938</v>
      </c>
    </row>
    <row r="576" spans="1:10">
      <c r="A576" s="406">
        <v>3</v>
      </c>
      <c r="B576" s="407">
        <f t="shared" si="9"/>
        <v>26969</v>
      </c>
      <c r="C576" s="406" t="str">
        <f t="shared" si="10"/>
        <v>S&amp;P 500 Utility Index</v>
      </c>
      <c r="F576" s="414">
        <f>'PRPM WP2'!C576</f>
        <v>-0.11720000000000001</v>
      </c>
      <c r="H576" s="414">
        <f>'PRPM WP2'!H576</f>
        <v>6.7916666666666672E-3</v>
      </c>
      <c r="I576" s="409">
        <f t="shared" si="8"/>
        <v>-0.12399166666666668</v>
      </c>
      <c r="J576" s="407">
        <v>26969</v>
      </c>
    </row>
    <row r="577" spans="1:10">
      <c r="A577" s="406">
        <v>3</v>
      </c>
      <c r="B577" s="407">
        <f t="shared" si="9"/>
        <v>26999</v>
      </c>
      <c r="C577" s="406" t="str">
        <f t="shared" si="10"/>
        <v>S&amp;P 500 Utility Index</v>
      </c>
      <c r="F577" s="414">
        <f>'PRPM WP2'!C577</f>
        <v>3.7499999999999999E-2</v>
      </c>
      <c r="H577" s="414">
        <f>'PRPM WP2'!H577</f>
        <v>6.8666666666666668E-3</v>
      </c>
      <c r="I577" s="409">
        <f t="shared" si="8"/>
        <v>3.0633333333333332E-2</v>
      </c>
      <c r="J577" s="407">
        <v>26999</v>
      </c>
    </row>
    <row r="578" spans="1:10">
      <c r="A578" s="406">
        <v>3</v>
      </c>
      <c r="B578" s="407">
        <f t="shared" si="9"/>
        <v>27030</v>
      </c>
      <c r="C578" s="406" t="str">
        <f t="shared" si="10"/>
        <v>S&amp;P 500 Utility Index</v>
      </c>
      <c r="F578" s="414">
        <f>'PRPM WP2'!C578</f>
        <v>4.1799999999999997E-2</v>
      </c>
      <c r="H578" s="414">
        <f>'PRPM WP2'!H578</f>
        <v>6.9666666666666661E-3</v>
      </c>
      <c r="I578" s="409">
        <f t="shared" si="8"/>
        <v>3.4833333333333327E-2</v>
      </c>
      <c r="J578" s="407">
        <v>27030</v>
      </c>
    </row>
    <row r="579" spans="1:10">
      <c r="A579" s="406">
        <v>3</v>
      </c>
      <c r="B579" s="407">
        <f t="shared" si="9"/>
        <v>27061</v>
      </c>
      <c r="C579" s="406" t="str">
        <f t="shared" si="10"/>
        <v>S&amp;P 500 Utility Index</v>
      </c>
      <c r="F579" s="414">
        <f>'PRPM WP2'!C579</f>
        <v>6.0000000000000001E-3</v>
      </c>
      <c r="H579" s="414">
        <f>'PRPM WP2'!H579</f>
        <v>7.0166666666666667E-3</v>
      </c>
      <c r="I579" s="409">
        <f t="shared" si="8"/>
        <v>-1.0166666666666666E-3</v>
      </c>
      <c r="J579" s="407">
        <v>27061</v>
      </c>
    </row>
    <row r="580" spans="1:10">
      <c r="A580" s="406">
        <v>3</v>
      </c>
      <c r="B580" s="407">
        <f t="shared" si="9"/>
        <v>27089</v>
      </c>
      <c r="C580" s="406" t="str">
        <f t="shared" si="10"/>
        <v>S&amp;P 500 Utility Index</v>
      </c>
      <c r="F580" s="414">
        <f>'PRPM WP2'!C580</f>
        <v>-3.8900000000000004E-2</v>
      </c>
      <c r="H580" s="414">
        <f>'PRPM WP2'!H580</f>
        <v>7.0500000000000007E-3</v>
      </c>
      <c r="I580" s="409">
        <f t="shared" si="8"/>
        <v>-4.5950000000000005E-2</v>
      </c>
      <c r="J580" s="407">
        <v>27089</v>
      </c>
    </row>
    <row r="581" spans="1:10">
      <c r="A581" s="406">
        <v>3</v>
      </c>
      <c r="B581" s="407">
        <f t="shared" si="9"/>
        <v>27120</v>
      </c>
      <c r="C581" s="406" t="str">
        <f t="shared" si="10"/>
        <v>S&amp;P 500 Utility Index</v>
      </c>
      <c r="F581" s="414">
        <f>'PRPM WP2'!C581</f>
        <v>-0.12959999999999999</v>
      </c>
      <c r="H581" s="414">
        <f>'PRPM WP2'!H581</f>
        <v>7.3083333333333333E-3</v>
      </c>
      <c r="I581" s="409">
        <f t="shared" si="8"/>
        <v>-0.13690833333333333</v>
      </c>
      <c r="J581" s="407">
        <v>27120</v>
      </c>
    </row>
    <row r="582" spans="1:10">
      <c r="A582" s="406">
        <v>3</v>
      </c>
      <c r="B582" s="407">
        <f t="shared" si="9"/>
        <v>27150</v>
      </c>
      <c r="C582" s="406" t="str">
        <f t="shared" si="10"/>
        <v>S&amp;P 500 Utility Index</v>
      </c>
      <c r="F582" s="414">
        <f>'PRPM WP2'!C582</f>
        <v>-4.8399999999999999E-2</v>
      </c>
      <c r="H582" s="414">
        <f>'PRPM WP2'!H582</f>
        <v>7.4999999999999997E-3</v>
      </c>
      <c r="I582" s="409">
        <f t="shared" si="8"/>
        <v>-5.5899999999999998E-2</v>
      </c>
      <c r="J582" s="407">
        <v>27150</v>
      </c>
    </row>
    <row r="583" spans="1:10">
      <c r="A583" s="406">
        <v>3</v>
      </c>
      <c r="B583" s="407">
        <f t="shared" si="9"/>
        <v>27181</v>
      </c>
      <c r="C583" s="406" t="str">
        <f t="shared" si="10"/>
        <v>S&amp;P 500 Utility Index</v>
      </c>
      <c r="F583" s="414">
        <f>'PRPM WP2'!C583</f>
        <v>-5.6999999999999995E-2</v>
      </c>
      <c r="H583" s="414">
        <f>'PRPM WP2'!H583</f>
        <v>7.7666666666666674E-3</v>
      </c>
      <c r="I583" s="409">
        <f t="shared" si="8"/>
        <v>-6.4766666666666667E-2</v>
      </c>
      <c r="J583" s="407">
        <v>27181</v>
      </c>
    </row>
    <row r="584" spans="1:10">
      <c r="A584" s="406">
        <v>3</v>
      </c>
      <c r="B584" s="407">
        <f t="shared" si="9"/>
        <v>27211</v>
      </c>
      <c r="C584" s="406" t="str">
        <f t="shared" si="10"/>
        <v>S&amp;P 500 Utility Index</v>
      </c>
      <c r="F584" s="414">
        <f>'PRPM WP2'!C584</f>
        <v>-8.8999999999999982E-3</v>
      </c>
      <c r="H584" s="414">
        <f>'PRPM WP2'!H584</f>
        <v>8.0499999999999999E-3</v>
      </c>
      <c r="I584" s="409">
        <f t="shared" si="8"/>
        <v>-1.695E-2</v>
      </c>
      <c r="J584" s="407">
        <v>27211</v>
      </c>
    </row>
    <row r="585" spans="1:10">
      <c r="A585" s="406">
        <v>3</v>
      </c>
      <c r="B585" s="407">
        <f t="shared" si="9"/>
        <v>27242</v>
      </c>
      <c r="C585" s="406" t="str">
        <f t="shared" si="10"/>
        <v>S&amp;P 500 Utility Index</v>
      </c>
      <c r="F585" s="414">
        <f>'PRPM WP2'!C585</f>
        <v>-8.7099999999999997E-2</v>
      </c>
      <c r="H585" s="414">
        <f>'PRPM WP2'!H585</f>
        <v>8.3583333333333339E-3</v>
      </c>
      <c r="I585" s="409">
        <f t="shared" si="8"/>
        <v>-9.5458333333333326E-2</v>
      </c>
      <c r="J585" s="407">
        <v>27242</v>
      </c>
    </row>
    <row r="586" spans="1:10">
      <c r="A586" s="406">
        <v>3</v>
      </c>
      <c r="B586" s="407">
        <f t="shared" si="9"/>
        <v>27273</v>
      </c>
      <c r="C586" s="406" t="str">
        <f t="shared" si="10"/>
        <v>S&amp;P 500 Utility Index</v>
      </c>
      <c r="F586" s="414">
        <f>'PRPM WP2'!C586</f>
        <v>-8.6E-3</v>
      </c>
      <c r="H586" s="414">
        <f>'PRPM WP2'!H586</f>
        <v>8.7083333333333353E-3</v>
      </c>
      <c r="I586" s="409">
        <f t="shared" si="8"/>
        <v>-1.7308333333333335E-2</v>
      </c>
      <c r="J586" s="407">
        <v>27273</v>
      </c>
    </row>
    <row r="587" spans="1:10">
      <c r="A587" s="406">
        <v>3</v>
      </c>
      <c r="B587" s="407">
        <f t="shared" si="9"/>
        <v>27303</v>
      </c>
      <c r="C587" s="406" t="str">
        <f t="shared" si="10"/>
        <v>S&amp;P 500 Utility Index</v>
      </c>
      <c r="F587" s="414">
        <f>'PRPM WP2'!C587</f>
        <v>0.11990000000000001</v>
      </c>
      <c r="H587" s="414">
        <f>'PRPM WP2'!H587</f>
        <v>8.9833333333333328E-3</v>
      </c>
      <c r="I587" s="409">
        <f t="shared" si="8"/>
        <v>0.11091666666666668</v>
      </c>
      <c r="J587" s="407">
        <v>27303</v>
      </c>
    </row>
    <row r="588" spans="1:10">
      <c r="A588" s="406">
        <v>3</v>
      </c>
      <c r="B588" s="407">
        <f t="shared" si="9"/>
        <v>27334</v>
      </c>
      <c r="C588" s="406" t="str">
        <f t="shared" si="10"/>
        <v>S&amp;P 500 Utility Index</v>
      </c>
      <c r="F588" s="414">
        <f>'PRPM WP2'!C588</f>
        <v>-1.1900000000000001E-2</v>
      </c>
      <c r="H588" s="414">
        <f>'PRPM WP2'!H588</f>
        <v>8.7166666666666677E-3</v>
      </c>
      <c r="I588" s="409">
        <f t="shared" si="8"/>
        <v>-2.0616666666666669E-2</v>
      </c>
      <c r="J588" s="407">
        <v>27334</v>
      </c>
    </row>
    <row r="589" spans="1:10">
      <c r="A589" s="406">
        <v>3</v>
      </c>
      <c r="B589" s="407">
        <f t="shared" si="9"/>
        <v>27364</v>
      </c>
      <c r="C589" s="406" t="str">
        <f t="shared" si="10"/>
        <v>S&amp;P 500 Utility Index</v>
      </c>
      <c r="F589" s="414">
        <f>'PRPM WP2'!C589</f>
        <v>4.4000000000000003E-3</v>
      </c>
      <c r="H589" s="414">
        <f>'PRPM WP2'!H589</f>
        <v>8.5583333333333327E-3</v>
      </c>
      <c r="I589" s="409">
        <f t="shared" si="8"/>
        <v>-4.1583333333333325E-3</v>
      </c>
      <c r="J589" s="407">
        <v>27364</v>
      </c>
    </row>
    <row r="590" spans="1:10">
      <c r="A590" s="406">
        <v>3</v>
      </c>
      <c r="B590" s="407">
        <f t="shared" si="9"/>
        <v>27395</v>
      </c>
      <c r="C590" s="406" t="str">
        <f t="shared" si="10"/>
        <v>S&amp;P 500 Utility Index</v>
      </c>
      <c r="F590" s="414">
        <f>'PRPM WP2'!C590</f>
        <v>0.18969999999999998</v>
      </c>
      <c r="H590" s="414">
        <f>'PRPM WP2'!H590</f>
        <v>8.6416666666666673E-3</v>
      </c>
      <c r="I590" s="409">
        <f t="shared" si="8"/>
        <v>0.18105833333333332</v>
      </c>
      <c r="J590" s="407">
        <v>27395</v>
      </c>
    </row>
    <row r="591" spans="1:10">
      <c r="A591" s="406">
        <v>3</v>
      </c>
      <c r="B591" s="407">
        <f t="shared" si="9"/>
        <v>27426</v>
      </c>
      <c r="C591" s="406" t="str">
        <f t="shared" si="10"/>
        <v>S&amp;P 500 Utility Index</v>
      </c>
      <c r="F591" s="414">
        <f>'PRPM WP2'!C591</f>
        <v>1.43E-2</v>
      </c>
      <c r="H591" s="414">
        <f>'PRPM WP2'!H591</f>
        <v>8.3250000000000008E-3</v>
      </c>
      <c r="I591" s="409">
        <f t="shared" si="8"/>
        <v>5.9749999999999994E-3</v>
      </c>
      <c r="J591" s="407">
        <v>27426</v>
      </c>
    </row>
    <row r="592" spans="1:10">
      <c r="A592" s="406">
        <v>3</v>
      </c>
      <c r="B592" s="407">
        <f t="shared" si="9"/>
        <v>27454</v>
      </c>
      <c r="C592" s="406" t="str">
        <f t="shared" si="10"/>
        <v>S&amp;P 500 Utility Index</v>
      </c>
      <c r="F592" s="414">
        <f>'PRPM WP2'!C592</f>
        <v>-2.1600000000000001E-2</v>
      </c>
      <c r="H592" s="414">
        <f>'PRPM WP2'!H592</f>
        <v>8.1000000000000013E-3</v>
      </c>
      <c r="I592" s="409">
        <f t="shared" si="8"/>
        <v>-2.9700000000000004E-2</v>
      </c>
      <c r="J592" s="407">
        <v>27454</v>
      </c>
    </row>
    <row r="593" spans="1:10">
      <c r="A593" s="406">
        <v>3</v>
      </c>
      <c r="B593" s="407">
        <f t="shared" si="9"/>
        <v>27485</v>
      </c>
      <c r="C593" s="406" t="str">
        <f t="shared" si="10"/>
        <v>S&amp;P 500 Utility Index</v>
      </c>
      <c r="F593" s="414">
        <f>'PRPM WP2'!C593</f>
        <v>-1.4000000000000002E-2</v>
      </c>
      <c r="H593" s="414">
        <f>'PRPM WP2'!H593</f>
        <v>8.3833333333333329E-3</v>
      </c>
      <c r="I593" s="409">
        <f t="shared" si="8"/>
        <v>-2.2383333333333335E-2</v>
      </c>
      <c r="J593" s="407">
        <v>27485</v>
      </c>
    </row>
    <row r="594" spans="1:10">
      <c r="A594" s="406">
        <v>3</v>
      </c>
      <c r="B594" s="407">
        <f t="shared" si="9"/>
        <v>27515</v>
      </c>
      <c r="C594" s="406" t="str">
        <f t="shared" si="10"/>
        <v>S&amp;P 500 Utility Index</v>
      </c>
      <c r="F594" s="414">
        <f>'PRPM WP2'!C594</f>
        <v>8.6599999999999996E-2</v>
      </c>
      <c r="H594" s="414">
        <f>'PRPM WP2'!H594</f>
        <v>8.5249999999999996E-3</v>
      </c>
      <c r="I594" s="409">
        <f t="shared" si="8"/>
        <v>7.8074999999999992E-2</v>
      </c>
      <c r="J594" s="407">
        <v>27515</v>
      </c>
    </row>
    <row r="595" spans="1:10">
      <c r="A595" s="406">
        <v>3</v>
      </c>
      <c r="B595" s="407">
        <f t="shared" si="9"/>
        <v>27546</v>
      </c>
      <c r="C595" s="406" t="str">
        <f t="shared" si="10"/>
        <v>S&amp;P 500 Utility Index</v>
      </c>
      <c r="F595" s="414">
        <f>'PRPM WP2'!C595</f>
        <v>0.1067</v>
      </c>
      <c r="H595" s="414">
        <f>'PRPM WP2'!H595</f>
        <v>8.416666666666666E-3</v>
      </c>
      <c r="I595" s="409">
        <f t="shared" si="8"/>
        <v>9.8283333333333334E-2</v>
      </c>
      <c r="J595" s="407">
        <v>27546</v>
      </c>
    </row>
    <row r="596" spans="1:10">
      <c r="A596" s="406">
        <v>3</v>
      </c>
      <c r="B596" s="407">
        <f t="shared" si="9"/>
        <v>27576</v>
      </c>
      <c r="C596" s="406" t="str">
        <f t="shared" si="10"/>
        <v>S&amp;P 500 Utility Index</v>
      </c>
      <c r="F596" s="414">
        <f>'PRPM WP2'!C596</f>
        <v>-5.1000000000000004E-2</v>
      </c>
      <c r="H596" s="414">
        <f>'PRPM WP2'!H596</f>
        <v>8.3416666666666656E-3</v>
      </c>
      <c r="I596" s="409">
        <f t="shared" si="8"/>
        <v>-5.9341666666666668E-2</v>
      </c>
      <c r="J596" s="407">
        <v>27576</v>
      </c>
    </row>
    <row r="597" spans="1:10">
      <c r="A597" s="406">
        <v>3</v>
      </c>
      <c r="B597" s="407">
        <f t="shared" si="9"/>
        <v>27607</v>
      </c>
      <c r="C597" s="406" t="str">
        <f t="shared" si="10"/>
        <v>S&amp;P 500 Utility Index</v>
      </c>
      <c r="F597" s="414">
        <f>'PRPM WP2'!C597</f>
        <v>-2.1199999999999997E-2</v>
      </c>
      <c r="H597" s="414">
        <f>'PRPM WP2'!H597</f>
        <v>8.4333333333333326E-3</v>
      </c>
      <c r="I597" s="409">
        <f t="shared" si="8"/>
        <v>-2.9633333333333331E-2</v>
      </c>
      <c r="J597" s="407">
        <v>27607</v>
      </c>
    </row>
    <row r="598" spans="1:10">
      <c r="A598" s="406">
        <v>3</v>
      </c>
      <c r="B598" s="407">
        <f t="shared" si="9"/>
        <v>27638</v>
      </c>
      <c r="C598" s="406" t="str">
        <f t="shared" si="10"/>
        <v>S&amp;P 500 Utility Index</v>
      </c>
      <c r="F598" s="414">
        <f>'PRPM WP2'!C598</f>
        <v>-4.9000000000000007E-3</v>
      </c>
      <c r="H598" s="414">
        <f>'PRPM WP2'!H598</f>
        <v>8.4916666666666665E-3</v>
      </c>
      <c r="I598" s="409">
        <f t="shared" si="8"/>
        <v>-1.3391666666666666E-2</v>
      </c>
      <c r="J598" s="407">
        <v>27638</v>
      </c>
    </row>
    <row r="599" spans="1:10">
      <c r="A599" s="406">
        <v>3</v>
      </c>
      <c r="B599" s="407">
        <f t="shared" si="9"/>
        <v>27668</v>
      </c>
      <c r="C599" s="406" t="str">
        <f t="shared" si="10"/>
        <v>S&amp;P 500 Utility Index</v>
      </c>
      <c r="F599" s="414">
        <f>'PRPM WP2'!C599</f>
        <v>7.0800000000000002E-2</v>
      </c>
      <c r="H599" s="414">
        <f>'PRPM WP2'!H599</f>
        <v>8.4666666666666675E-3</v>
      </c>
      <c r="I599" s="409">
        <f t="shared" si="8"/>
        <v>6.2333333333333338E-2</v>
      </c>
      <c r="J599" s="407">
        <v>27668</v>
      </c>
    </row>
    <row r="600" spans="1:10">
      <c r="A600" s="406">
        <v>3</v>
      </c>
      <c r="B600" s="407">
        <f t="shared" si="9"/>
        <v>27699</v>
      </c>
      <c r="C600" s="406" t="str">
        <f t="shared" si="10"/>
        <v>S&amp;P 500 Utility Index</v>
      </c>
      <c r="F600" s="414">
        <f>'PRPM WP2'!C600</f>
        <v>3.5000000000000003E-2</v>
      </c>
      <c r="H600" s="414">
        <f>'PRPM WP2'!H600</f>
        <v>8.3666666666666663E-3</v>
      </c>
      <c r="I600" s="409">
        <f t="shared" si="8"/>
        <v>2.6633333333333335E-2</v>
      </c>
      <c r="J600" s="407">
        <v>27699</v>
      </c>
    </row>
    <row r="601" spans="1:10">
      <c r="A601" s="406">
        <v>3</v>
      </c>
      <c r="B601" s="407">
        <f t="shared" si="9"/>
        <v>27729</v>
      </c>
      <c r="C601" s="406" t="str">
        <f t="shared" si="10"/>
        <v>S&amp;P 500 Utility Index</v>
      </c>
      <c r="F601" s="414">
        <f>'PRPM WP2'!C601</f>
        <v>7.6999999999999994E-3</v>
      </c>
      <c r="H601" s="414">
        <f>'PRPM WP2'!H601</f>
        <v>8.4249999999999985E-3</v>
      </c>
      <c r="I601" s="409">
        <f t="shared" si="8"/>
        <v>-7.2499999999999908E-4</v>
      </c>
      <c r="J601" s="407">
        <v>27729</v>
      </c>
    </row>
    <row r="602" spans="1:10">
      <c r="A602" s="406">
        <v>3</v>
      </c>
      <c r="B602" s="407">
        <f t="shared" si="9"/>
        <v>27760</v>
      </c>
      <c r="C602" s="406" t="str">
        <f t="shared" si="10"/>
        <v>S&amp;P 500 Utility Index</v>
      </c>
      <c r="F602" s="414">
        <f>'PRPM WP2'!C602</f>
        <v>8.9400000000000007E-2</v>
      </c>
      <c r="H602" s="414">
        <f>'PRPM WP2'!H602</f>
        <v>8.2500000000000004E-3</v>
      </c>
      <c r="I602" s="409">
        <f t="shared" ref="I602:I665" si="11">F602-H602</f>
        <v>8.115E-2</v>
      </c>
      <c r="J602" s="407">
        <v>27760</v>
      </c>
    </row>
    <row r="603" spans="1:10">
      <c r="A603" s="406">
        <v>3</v>
      </c>
      <c r="B603" s="407">
        <f t="shared" si="9"/>
        <v>27791</v>
      </c>
      <c r="C603" s="406" t="str">
        <f t="shared" si="10"/>
        <v>S&amp;P 500 Utility Index</v>
      </c>
      <c r="F603" s="414">
        <f>'PRPM WP2'!C603</f>
        <v>-3.56E-2</v>
      </c>
      <c r="H603" s="414">
        <f>'PRPM WP2'!H603</f>
        <v>8.0916666666666671E-3</v>
      </c>
      <c r="I603" s="409">
        <f t="shared" si="11"/>
        <v>-4.369166666666667E-2</v>
      </c>
      <c r="J603" s="407">
        <v>27791</v>
      </c>
    </row>
    <row r="604" spans="1:10">
      <c r="A604" s="406">
        <v>3</v>
      </c>
      <c r="B604" s="407">
        <f t="shared" si="9"/>
        <v>27820</v>
      </c>
      <c r="C604" s="406" t="str">
        <f t="shared" si="10"/>
        <v>S&amp;P 500 Utility Index</v>
      </c>
      <c r="F604" s="414">
        <f>'PRPM WP2'!C604</f>
        <v>0.01</v>
      </c>
      <c r="H604" s="414">
        <f>'PRPM WP2'!H604</f>
        <v>8.0583333333333323E-3</v>
      </c>
      <c r="I604" s="409">
        <f t="shared" si="11"/>
        <v>1.9416666666666679E-3</v>
      </c>
      <c r="J604" s="407">
        <v>27820</v>
      </c>
    </row>
    <row r="605" spans="1:10">
      <c r="A605" s="406">
        <v>3</v>
      </c>
      <c r="B605" s="407">
        <f t="shared" si="9"/>
        <v>27851</v>
      </c>
      <c r="C605" s="406" t="str">
        <f t="shared" si="10"/>
        <v>S&amp;P 500 Utility Index</v>
      </c>
      <c r="F605" s="414">
        <f>'PRPM WP2'!C605</f>
        <v>3.7000000000000002E-3</v>
      </c>
      <c r="H605" s="414">
        <f>'PRPM WP2'!H605</f>
        <v>7.9416666666666663E-3</v>
      </c>
      <c r="I605" s="409">
        <f t="shared" si="11"/>
        <v>-4.2416666666666662E-3</v>
      </c>
      <c r="J605" s="407">
        <v>27851</v>
      </c>
    </row>
    <row r="606" spans="1:10">
      <c r="A606" s="406">
        <v>3</v>
      </c>
      <c r="B606" s="407">
        <f t="shared" si="9"/>
        <v>27881</v>
      </c>
      <c r="C606" s="406" t="str">
        <f t="shared" si="10"/>
        <v>S&amp;P 500 Utility Index</v>
      </c>
      <c r="F606" s="414">
        <f>'PRPM WP2'!C606</f>
        <v>-1.3899999999999999E-2</v>
      </c>
      <c r="H606" s="414">
        <f>'PRPM WP2'!H606</f>
        <v>7.9583333333333346E-3</v>
      </c>
      <c r="I606" s="409">
        <f t="shared" si="11"/>
        <v>-2.1858333333333334E-2</v>
      </c>
      <c r="J606" s="407">
        <v>27881</v>
      </c>
    </row>
    <row r="607" spans="1:10">
      <c r="A607" s="406">
        <v>3</v>
      </c>
      <c r="B607" s="407">
        <f t="shared" si="9"/>
        <v>27912</v>
      </c>
      <c r="C607" s="406" t="str">
        <f t="shared" si="10"/>
        <v>S&amp;P 500 Utility Index</v>
      </c>
      <c r="F607" s="414">
        <f>'PRPM WP2'!C607</f>
        <v>3.3700000000000001E-2</v>
      </c>
      <c r="H607" s="414">
        <f>'PRPM WP2'!H607</f>
        <v>7.9499999999999987E-3</v>
      </c>
      <c r="I607" s="409">
        <f t="shared" si="11"/>
        <v>2.5750000000000002E-2</v>
      </c>
      <c r="J607" s="407">
        <v>27912</v>
      </c>
    </row>
    <row r="608" spans="1:10">
      <c r="A608" s="406">
        <v>3</v>
      </c>
      <c r="B608" s="407">
        <f t="shared" si="9"/>
        <v>27942</v>
      </c>
      <c r="C608" s="406" t="str">
        <f t="shared" si="10"/>
        <v>S&amp;P 500 Utility Index</v>
      </c>
      <c r="F608" s="414">
        <f>'PRPM WP2'!C608</f>
        <v>3.4099999999999998E-2</v>
      </c>
      <c r="H608" s="414">
        <f>'PRPM WP2'!H608</f>
        <v>7.8083333333333329E-3</v>
      </c>
      <c r="I608" s="409">
        <f t="shared" si="11"/>
        <v>2.6291666666666665E-2</v>
      </c>
      <c r="J608" s="407">
        <v>27942</v>
      </c>
    </row>
    <row r="609" spans="1:10">
      <c r="A609" s="406">
        <v>3</v>
      </c>
      <c r="B609" s="407">
        <f t="shared" si="9"/>
        <v>27973</v>
      </c>
      <c r="C609" s="406" t="str">
        <f t="shared" si="10"/>
        <v>S&amp;P 500 Utility Index</v>
      </c>
      <c r="F609" s="414">
        <f>'PRPM WP2'!C609</f>
        <v>3.8300000000000001E-2</v>
      </c>
      <c r="H609" s="414">
        <f>'PRPM WP2'!H609</f>
        <v>7.6083333333333333E-3</v>
      </c>
      <c r="I609" s="409">
        <f t="shared" si="11"/>
        <v>3.0691666666666666E-2</v>
      </c>
      <c r="J609" s="407">
        <v>27973</v>
      </c>
    </row>
    <row r="610" spans="1:10">
      <c r="A610" s="406">
        <v>3</v>
      </c>
      <c r="B610" s="407">
        <f t="shared" si="9"/>
        <v>28004</v>
      </c>
      <c r="C610" s="406" t="str">
        <f t="shared" si="10"/>
        <v>S&amp;P 500 Utility Index</v>
      </c>
      <c r="F610" s="414">
        <f>'PRPM WP2'!C610</f>
        <v>3.8100000000000002E-2</v>
      </c>
      <c r="H610" s="414">
        <f>'PRPM WP2'!H610</f>
        <v>7.4166666666666669E-3</v>
      </c>
      <c r="I610" s="409">
        <f t="shared" si="11"/>
        <v>3.0683333333333333E-2</v>
      </c>
      <c r="J610" s="407">
        <v>28004</v>
      </c>
    </row>
    <row r="611" spans="1:10">
      <c r="A611" s="406">
        <v>3</v>
      </c>
      <c r="B611" s="407">
        <f t="shared" si="9"/>
        <v>28034</v>
      </c>
      <c r="C611" s="406" t="str">
        <f t="shared" si="10"/>
        <v>S&amp;P 500 Utility Index</v>
      </c>
      <c r="F611" s="414">
        <f>'PRPM WP2'!C611</f>
        <v>-2.1000000000000003E-3</v>
      </c>
      <c r="H611" s="414">
        <f>'PRPM WP2'!H611</f>
        <v>7.324999999999999E-3</v>
      </c>
      <c r="I611" s="409">
        <f t="shared" si="11"/>
        <v>-9.4249999999999994E-3</v>
      </c>
      <c r="J611" s="407">
        <v>28034</v>
      </c>
    </row>
    <row r="612" spans="1:10">
      <c r="A612" s="406">
        <v>3</v>
      </c>
      <c r="B612" s="407">
        <f t="shared" si="9"/>
        <v>28065</v>
      </c>
      <c r="C612" s="406" t="str">
        <f t="shared" si="10"/>
        <v>S&amp;P 500 Utility Index</v>
      </c>
      <c r="F612" s="414">
        <f>'PRPM WP2'!C612</f>
        <v>2.6800000000000001E-2</v>
      </c>
      <c r="H612" s="414">
        <f>'PRPM WP2'!H612</f>
        <v>7.3000000000000001E-3</v>
      </c>
      <c r="I612" s="409">
        <f t="shared" si="11"/>
        <v>1.95E-2</v>
      </c>
      <c r="J612" s="407">
        <v>28065</v>
      </c>
    </row>
    <row r="613" spans="1:10">
      <c r="A613" s="406">
        <v>3</v>
      </c>
      <c r="B613" s="407">
        <f t="shared" si="9"/>
        <v>28095</v>
      </c>
      <c r="C613" s="406" t="str">
        <f t="shared" si="10"/>
        <v>S&amp;P 500 Utility Index</v>
      </c>
      <c r="F613" s="414">
        <f>'PRPM WP2'!C613</f>
        <v>6.3100000000000003E-2</v>
      </c>
      <c r="H613" s="414">
        <f>'PRPM WP2'!H613</f>
        <v>7.1833333333333324E-3</v>
      </c>
      <c r="I613" s="409">
        <f t="shared" si="11"/>
        <v>5.591666666666667E-2</v>
      </c>
      <c r="J613" s="407">
        <v>28095</v>
      </c>
    </row>
    <row r="614" spans="1:10">
      <c r="A614" s="406">
        <v>3</v>
      </c>
      <c r="B614" s="407">
        <f t="shared" si="9"/>
        <v>28126</v>
      </c>
      <c r="C614" s="406" t="str">
        <f t="shared" si="10"/>
        <v>S&amp;P 500 Utility Index</v>
      </c>
      <c r="F614" s="414">
        <f>'PRPM WP2'!C614</f>
        <v>3.5000000000000005E-3</v>
      </c>
      <c r="H614" s="414">
        <f>'PRPM WP2'!H614</f>
        <v>7.1749999999999991E-3</v>
      </c>
      <c r="I614" s="409">
        <f t="shared" si="11"/>
        <v>-3.6749999999999986E-3</v>
      </c>
      <c r="J614" s="407">
        <v>28126</v>
      </c>
    </row>
    <row r="615" spans="1:10">
      <c r="A615" s="406">
        <v>3</v>
      </c>
      <c r="B615" s="407">
        <f t="shared" si="9"/>
        <v>28157</v>
      </c>
      <c r="C615" s="406" t="str">
        <f t="shared" si="10"/>
        <v>S&amp;P 500 Utility Index</v>
      </c>
      <c r="F615" s="414">
        <f>'PRPM WP2'!C615</f>
        <v>-3.7200000000000004E-2</v>
      </c>
      <c r="H615" s="414">
        <f>'PRPM WP2'!H615</f>
        <v>7.2083333333333331E-3</v>
      </c>
      <c r="I615" s="409">
        <f t="shared" si="11"/>
        <v>-4.4408333333333334E-2</v>
      </c>
      <c r="J615" s="407">
        <v>28157</v>
      </c>
    </row>
    <row r="616" spans="1:10">
      <c r="A616" s="406">
        <v>3</v>
      </c>
      <c r="B616" s="407">
        <f t="shared" si="9"/>
        <v>28185</v>
      </c>
      <c r="C616" s="406" t="str">
        <f t="shared" si="10"/>
        <v>S&amp;P 500 Utility Index</v>
      </c>
      <c r="F616" s="414">
        <f>'PRPM WP2'!C616</f>
        <v>1.0200000000000001E-2</v>
      </c>
      <c r="H616" s="414">
        <f>'PRPM WP2'!H616</f>
        <v>7.2499999999999995E-3</v>
      </c>
      <c r="I616" s="409">
        <f t="shared" si="11"/>
        <v>2.9500000000000012E-3</v>
      </c>
      <c r="J616" s="407">
        <v>28185</v>
      </c>
    </row>
    <row r="617" spans="1:10">
      <c r="A617" s="406">
        <v>3</v>
      </c>
      <c r="B617" s="407">
        <f t="shared" si="9"/>
        <v>28216</v>
      </c>
      <c r="C617" s="406" t="str">
        <f t="shared" si="10"/>
        <v>S&amp;P 500 Utility Index</v>
      </c>
      <c r="F617" s="414">
        <f>'PRPM WP2'!C617</f>
        <v>2.0900000000000002E-2</v>
      </c>
      <c r="H617" s="414">
        <f>'PRPM WP2'!H617</f>
        <v>7.2583333333333345E-3</v>
      </c>
      <c r="I617" s="409">
        <f t="shared" si="11"/>
        <v>1.3641666666666667E-2</v>
      </c>
      <c r="J617" s="407">
        <v>28216</v>
      </c>
    </row>
    <row r="618" spans="1:10">
      <c r="A618" s="406">
        <v>3</v>
      </c>
      <c r="B618" s="407">
        <f t="shared" si="9"/>
        <v>28246</v>
      </c>
      <c r="C618" s="406" t="str">
        <f t="shared" si="10"/>
        <v>S&amp;P 500 Utility Index</v>
      </c>
      <c r="F618" s="414">
        <f>'PRPM WP2'!C618</f>
        <v>2.1099999999999997E-2</v>
      </c>
      <c r="H618" s="414">
        <f>'PRPM WP2'!H618</f>
        <v>7.2583333333333345E-3</v>
      </c>
      <c r="I618" s="409">
        <f t="shared" si="11"/>
        <v>1.3841666666666662E-2</v>
      </c>
      <c r="J618" s="407">
        <v>28246</v>
      </c>
    </row>
    <row r="619" spans="1:10">
      <c r="A619" s="406">
        <v>3</v>
      </c>
      <c r="B619" s="407">
        <f t="shared" si="9"/>
        <v>28277</v>
      </c>
      <c r="C619" s="406" t="str">
        <f t="shared" si="10"/>
        <v>S&amp;P 500 Utility Index</v>
      </c>
      <c r="F619" s="414">
        <f>'PRPM WP2'!C619</f>
        <v>5.3099999999999994E-2</v>
      </c>
      <c r="H619" s="414">
        <f>'PRPM WP2'!H619</f>
        <v>7.1500000000000001E-3</v>
      </c>
      <c r="I619" s="409">
        <f t="shared" si="11"/>
        <v>4.5949999999999991E-2</v>
      </c>
      <c r="J619" s="407">
        <v>28277</v>
      </c>
    </row>
    <row r="620" spans="1:10">
      <c r="A620" s="406">
        <v>3</v>
      </c>
      <c r="B620" s="407">
        <f t="shared" si="9"/>
        <v>28307</v>
      </c>
      <c r="C620" s="406" t="str">
        <f t="shared" si="10"/>
        <v>S&amp;P 500 Utility Index</v>
      </c>
      <c r="F620" s="414">
        <f>'PRPM WP2'!C620</f>
        <v>1.6399999999999998E-2</v>
      </c>
      <c r="H620" s="414">
        <f>'PRPM WP2'!H620</f>
        <v>7.0916666666666663E-3</v>
      </c>
      <c r="I620" s="409">
        <f t="shared" si="11"/>
        <v>9.3083333333333317E-3</v>
      </c>
      <c r="J620" s="407">
        <v>28307</v>
      </c>
    </row>
    <row r="621" spans="1:10">
      <c r="A621" s="406">
        <v>3</v>
      </c>
      <c r="B621" s="407">
        <f t="shared" si="9"/>
        <v>28338</v>
      </c>
      <c r="C621" s="406" t="str">
        <f t="shared" si="10"/>
        <v>S&amp;P 500 Utility Index</v>
      </c>
      <c r="F621" s="414">
        <f>'PRPM WP2'!C621</f>
        <v>-3.5300000000000005E-2</v>
      </c>
      <c r="H621" s="414">
        <f>'PRPM WP2'!H621</f>
        <v>7.0750000000000006E-3</v>
      </c>
      <c r="I621" s="409">
        <f t="shared" si="11"/>
        <v>-4.2375000000000003E-2</v>
      </c>
      <c r="J621" s="407">
        <v>28338</v>
      </c>
    </row>
    <row r="622" spans="1:10">
      <c r="A622" s="406">
        <v>3</v>
      </c>
      <c r="B622" s="407">
        <f t="shared" si="9"/>
        <v>28369</v>
      </c>
      <c r="C622" s="406" t="str">
        <f t="shared" si="10"/>
        <v>S&amp;P 500 Utility Index</v>
      </c>
      <c r="F622" s="414">
        <f>'PRPM WP2'!C622</f>
        <v>2.4699999999999996E-2</v>
      </c>
      <c r="H622" s="414">
        <f>'PRPM WP2'!H622</f>
        <v>7.0500000000000007E-3</v>
      </c>
      <c r="I622" s="409">
        <f t="shared" si="11"/>
        <v>1.7649999999999996E-2</v>
      </c>
      <c r="J622" s="407">
        <v>28369</v>
      </c>
    </row>
    <row r="623" spans="1:10">
      <c r="A623" s="406">
        <v>3</v>
      </c>
      <c r="B623" s="407">
        <f t="shared" si="9"/>
        <v>28399</v>
      </c>
      <c r="C623" s="406" t="str">
        <f t="shared" si="10"/>
        <v>S&amp;P 500 Utility Index</v>
      </c>
      <c r="F623" s="414">
        <f>'PRPM WP2'!C623</f>
        <v>-2.9600000000000001E-2</v>
      </c>
      <c r="H623" s="414">
        <f>'PRPM WP2'!H623</f>
        <v>7.1749999999999991E-3</v>
      </c>
      <c r="I623" s="409">
        <f t="shared" si="11"/>
        <v>-3.6775000000000002E-2</v>
      </c>
      <c r="J623" s="407">
        <v>28399</v>
      </c>
    </row>
    <row r="624" spans="1:10">
      <c r="A624" s="406">
        <v>3</v>
      </c>
      <c r="B624" s="407">
        <f t="shared" si="9"/>
        <v>28430</v>
      </c>
      <c r="C624" s="406" t="str">
        <f t="shared" si="10"/>
        <v>S&amp;P 500 Utility Index</v>
      </c>
      <c r="F624" s="414">
        <f>'PRPM WP2'!C624</f>
        <v>3.8100000000000002E-2</v>
      </c>
      <c r="H624" s="414">
        <f>'PRPM WP2'!H624</f>
        <v>7.2000000000000007E-3</v>
      </c>
      <c r="I624" s="409">
        <f t="shared" si="11"/>
        <v>3.09E-2</v>
      </c>
      <c r="J624" s="407">
        <v>28430</v>
      </c>
    </row>
    <row r="625" spans="1:10">
      <c r="A625" s="406">
        <v>3</v>
      </c>
      <c r="B625" s="407">
        <f t="shared" si="9"/>
        <v>28460</v>
      </c>
      <c r="C625" s="406" t="str">
        <f t="shared" si="10"/>
        <v>S&amp;P 500 Utility Index</v>
      </c>
      <c r="F625" s="414">
        <f>'PRPM WP2'!C625</f>
        <v>1.8999999999999998E-3</v>
      </c>
      <c r="H625" s="414">
        <f>'PRPM WP2'!H625</f>
        <v>7.2000000000000007E-3</v>
      </c>
      <c r="I625" s="409">
        <f t="shared" si="11"/>
        <v>-5.3000000000000009E-3</v>
      </c>
      <c r="J625" s="407">
        <v>28460</v>
      </c>
    </row>
    <row r="626" spans="1:10">
      <c r="A626" s="406">
        <v>3</v>
      </c>
      <c r="B626" s="407">
        <f t="shared" si="9"/>
        <v>28491</v>
      </c>
      <c r="C626" s="406" t="str">
        <f t="shared" si="10"/>
        <v>S&amp;P 500 Utility Index</v>
      </c>
      <c r="F626" s="414">
        <f>'PRPM WP2'!C626</f>
        <v>-5.33E-2</v>
      </c>
      <c r="H626" s="414">
        <f>'PRPM WP2'!H626</f>
        <v>7.4333333333333326E-3</v>
      </c>
      <c r="I626" s="409">
        <f t="shared" si="11"/>
        <v>-6.0733333333333334E-2</v>
      </c>
      <c r="J626" s="407">
        <v>28491</v>
      </c>
    </row>
    <row r="627" spans="1:10">
      <c r="A627" s="406">
        <v>3</v>
      </c>
      <c r="B627" s="407">
        <f t="shared" si="9"/>
        <v>28522</v>
      </c>
      <c r="C627" s="406" t="str">
        <f t="shared" si="10"/>
        <v>S&amp;P 500 Utility Index</v>
      </c>
      <c r="F627" s="414">
        <f>'PRPM WP2'!C627</f>
        <v>-6.1999999999999998E-3</v>
      </c>
      <c r="H627" s="414">
        <f>'PRPM WP2'!H627</f>
        <v>7.4750000000000007E-3</v>
      </c>
      <c r="I627" s="409">
        <f t="shared" si="11"/>
        <v>-1.3675E-2</v>
      </c>
      <c r="J627" s="407">
        <v>28522</v>
      </c>
    </row>
    <row r="628" spans="1:10">
      <c r="A628" s="406">
        <v>3</v>
      </c>
      <c r="B628" s="407">
        <f t="shared" si="9"/>
        <v>28550</v>
      </c>
      <c r="C628" s="406" t="str">
        <f t="shared" si="10"/>
        <v>S&amp;P 500 Utility Index</v>
      </c>
      <c r="F628" s="414">
        <f>'PRPM WP2'!C628</f>
        <v>3.0899999999999997E-2</v>
      </c>
      <c r="H628" s="414">
        <f>'PRPM WP2'!H628</f>
        <v>7.483333333333334E-3</v>
      </c>
      <c r="I628" s="409">
        <f t="shared" si="11"/>
        <v>2.3416666666666662E-2</v>
      </c>
      <c r="J628" s="407">
        <v>28550</v>
      </c>
    </row>
    <row r="629" spans="1:10">
      <c r="A629" s="406">
        <v>3</v>
      </c>
      <c r="B629" s="407">
        <f t="shared" si="9"/>
        <v>28581</v>
      </c>
      <c r="C629" s="406" t="str">
        <f t="shared" si="10"/>
        <v>S&amp;P 500 Utility Index</v>
      </c>
      <c r="F629" s="414">
        <f>'PRPM WP2'!C629</f>
        <v>1.06E-2</v>
      </c>
      <c r="H629" s="414">
        <f>'PRPM WP2'!H629</f>
        <v>7.5749999999999993E-3</v>
      </c>
      <c r="I629" s="409">
        <f t="shared" si="11"/>
        <v>3.0250000000000008E-3</v>
      </c>
      <c r="J629" s="407">
        <v>28581</v>
      </c>
    </row>
    <row r="630" spans="1:10">
      <c r="A630" s="406">
        <v>3</v>
      </c>
      <c r="B630" s="407">
        <f t="shared" ref="B630:B693" si="12">DATE(YEAR(B629),MONTH(B629) + 1,1)</f>
        <v>28611</v>
      </c>
      <c r="C630" s="406" t="str">
        <f t="shared" ref="C630:C693" si="13">C629</f>
        <v>S&amp;P 500 Utility Index</v>
      </c>
      <c r="F630" s="414">
        <f>'PRPM WP2'!C630</f>
        <v>4.3E-3</v>
      </c>
      <c r="H630" s="414">
        <f>'PRPM WP2'!H630</f>
        <v>7.6833333333333345E-3</v>
      </c>
      <c r="I630" s="409">
        <f t="shared" si="11"/>
        <v>-3.3833333333333345E-3</v>
      </c>
      <c r="J630" s="407">
        <v>28611</v>
      </c>
    </row>
    <row r="631" spans="1:10">
      <c r="A631" s="406">
        <v>3</v>
      </c>
      <c r="B631" s="407">
        <f t="shared" si="12"/>
        <v>28642</v>
      </c>
      <c r="C631" s="406" t="str">
        <f t="shared" si="13"/>
        <v>S&amp;P 500 Utility Index</v>
      </c>
      <c r="F631" s="414">
        <f>'PRPM WP2'!C631</f>
        <v>3.5999999999999999E-3</v>
      </c>
      <c r="H631" s="414">
        <f>'PRPM WP2'!H631</f>
        <v>7.8333333333333328E-3</v>
      </c>
      <c r="I631" s="409">
        <f t="shared" si="11"/>
        <v>-4.2333333333333329E-3</v>
      </c>
      <c r="J631" s="407">
        <v>28642</v>
      </c>
    </row>
    <row r="632" spans="1:10">
      <c r="A632" s="406">
        <v>3</v>
      </c>
      <c r="B632" s="407">
        <f t="shared" si="12"/>
        <v>28672</v>
      </c>
      <c r="C632" s="406" t="str">
        <f t="shared" si="13"/>
        <v>S&amp;P 500 Utility Index</v>
      </c>
      <c r="F632" s="414">
        <f>'PRPM WP2'!C632</f>
        <v>3.1600000000000003E-2</v>
      </c>
      <c r="H632" s="414">
        <f>'PRPM WP2'!H632</f>
        <v>7.9249999999999998E-3</v>
      </c>
      <c r="I632" s="409">
        <f t="shared" si="11"/>
        <v>2.3675000000000002E-2</v>
      </c>
      <c r="J632" s="407">
        <v>28672</v>
      </c>
    </row>
    <row r="633" spans="1:10">
      <c r="A633" s="406">
        <v>3</v>
      </c>
      <c r="B633" s="407">
        <f t="shared" si="12"/>
        <v>28703</v>
      </c>
      <c r="C633" s="406" t="str">
        <f t="shared" si="13"/>
        <v>S&amp;P 500 Utility Index</v>
      </c>
      <c r="F633" s="414">
        <f>'PRPM WP2'!C633</f>
        <v>-3.0000000000000079E-4</v>
      </c>
      <c r="H633" s="414">
        <f>'PRPM WP2'!H633</f>
        <v>7.7666666666666674E-3</v>
      </c>
      <c r="I633" s="409">
        <f t="shared" si="11"/>
        <v>-8.0666666666666682E-3</v>
      </c>
      <c r="J633" s="407">
        <v>28703</v>
      </c>
    </row>
    <row r="634" spans="1:10">
      <c r="A634" s="406">
        <v>3</v>
      </c>
      <c r="B634" s="407">
        <f t="shared" si="12"/>
        <v>28734</v>
      </c>
      <c r="C634" s="406" t="str">
        <f t="shared" si="13"/>
        <v>S&amp;P 500 Utility Index</v>
      </c>
      <c r="F634" s="414">
        <f>'PRPM WP2'!C634</f>
        <v>-5.6000000000000008E-3</v>
      </c>
      <c r="H634" s="414">
        <f>'PRPM WP2'!H634</f>
        <v>7.7333333333333334E-3</v>
      </c>
      <c r="I634" s="409">
        <f t="shared" si="11"/>
        <v>-1.3333333333333334E-2</v>
      </c>
      <c r="J634" s="407">
        <v>28734</v>
      </c>
    </row>
    <row r="635" spans="1:10">
      <c r="A635" s="406">
        <v>3</v>
      </c>
      <c r="B635" s="407">
        <f t="shared" si="12"/>
        <v>28764</v>
      </c>
      <c r="C635" s="406" t="str">
        <f t="shared" si="13"/>
        <v>S&amp;P 500 Utility Index</v>
      </c>
      <c r="F635" s="414">
        <f>'PRPM WP2'!C635</f>
        <v>-6.8400000000000002E-2</v>
      </c>
      <c r="H635" s="414">
        <f>'PRPM WP2'!H635</f>
        <v>7.8833333333333342E-3</v>
      </c>
      <c r="I635" s="409">
        <f t="shared" si="11"/>
        <v>-7.6283333333333342E-2</v>
      </c>
      <c r="J635" s="407">
        <v>28764</v>
      </c>
    </row>
    <row r="636" spans="1:10">
      <c r="A636" s="406">
        <v>3</v>
      </c>
      <c r="B636" s="407">
        <f t="shared" si="12"/>
        <v>28795</v>
      </c>
      <c r="C636" s="406" t="str">
        <f t="shared" si="13"/>
        <v>S&amp;P 500 Utility Index</v>
      </c>
      <c r="F636" s="414">
        <f>'PRPM WP2'!C636</f>
        <v>3.56E-2</v>
      </c>
      <c r="H636" s="414">
        <f>'PRPM WP2'!H636</f>
        <v>8.0666666666666664E-3</v>
      </c>
      <c r="I636" s="409">
        <f t="shared" si="11"/>
        <v>2.7533333333333333E-2</v>
      </c>
      <c r="J636" s="407">
        <v>28795</v>
      </c>
    </row>
    <row r="637" spans="1:10">
      <c r="A637" s="406">
        <v>3</v>
      </c>
      <c r="B637" s="407">
        <f t="shared" si="12"/>
        <v>28825</v>
      </c>
      <c r="C637" s="406" t="str">
        <f t="shared" si="13"/>
        <v>S&amp;P 500 Utility Index</v>
      </c>
      <c r="F637" s="414">
        <f>'PRPM WP2'!C637</f>
        <v>-1.49E-2</v>
      </c>
      <c r="H637" s="414">
        <f>'PRPM WP2'!H637</f>
        <v>8.083333333333333E-3</v>
      </c>
      <c r="I637" s="409">
        <f t="shared" si="11"/>
        <v>-2.2983333333333335E-2</v>
      </c>
      <c r="J637" s="407">
        <v>28825</v>
      </c>
    </row>
    <row r="638" spans="1:10">
      <c r="A638" s="406">
        <v>3</v>
      </c>
      <c r="B638" s="407">
        <f t="shared" si="12"/>
        <v>28856</v>
      </c>
      <c r="C638" s="406" t="str">
        <f t="shared" si="13"/>
        <v>S&amp;P 500 Utility Index</v>
      </c>
      <c r="F638" s="414">
        <f>'PRPM WP2'!C638</f>
        <v>6.9199999999999998E-2</v>
      </c>
      <c r="H638" s="414">
        <f>'PRPM WP2'!H638</f>
        <v>8.2500000000000004E-3</v>
      </c>
      <c r="I638" s="409">
        <f t="shared" si="11"/>
        <v>6.0949999999999997E-2</v>
      </c>
      <c r="J638" s="407">
        <v>28856</v>
      </c>
    </row>
    <row r="639" spans="1:10">
      <c r="A639" s="406">
        <v>3</v>
      </c>
      <c r="B639" s="407">
        <f t="shared" si="12"/>
        <v>28887</v>
      </c>
      <c r="C639" s="406" t="str">
        <f t="shared" si="13"/>
        <v>S&amp;P 500 Utility Index</v>
      </c>
      <c r="F639" s="414">
        <f>'PRPM WP2'!C639</f>
        <v>-2.12E-2</v>
      </c>
      <c r="H639" s="414">
        <f>'PRPM WP2'!H639</f>
        <v>8.199999999999999E-3</v>
      </c>
      <c r="I639" s="409">
        <f t="shared" si="11"/>
        <v>-2.9399999999999999E-2</v>
      </c>
      <c r="J639" s="407">
        <v>28887</v>
      </c>
    </row>
    <row r="640" spans="1:10">
      <c r="A640" s="406">
        <v>3</v>
      </c>
      <c r="B640" s="407">
        <f t="shared" si="12"/>
        <v>28915</v>
      </c>
      <c r="C640" s="406" t="str">
        <f t="shared" si="13"/>
        <v>S&amp;P 500 Utility Index</v>
      </c>
      <c r="F640" s="414">
        <f>'PRPM WP2'!C640</f>
        <v>1.9599999999999999E-2</v>
      </c>
      <c r="H640" s="414">
        <f>'PRPM WP2'!H640</f>
        <v>8.3666666666666663E-3</v>
      </c>
      <c r="I640" s="409">
        <f t="shared" si="11"/>
        <v>1.1233333333333333E-2</v>
      </c>
      <c r="J640" s="407">
        <v>28915</v>
      </c>
    </row>
    <row r="641" spans="1:10">
      <c r="A641" s="406">
        <v>3</v>
      </c>
      <c r="B641" s="407">
        <f t="shared" si="12"/>
        <v>28946</v>
      </c>
      <c r="C641" s="406" t="str">
        <f t="shared" si="13"/>
        <v>S&amp;P 500 Utility Index</v>
      </c>
      <c r="F641" s="414">
        <f>'PRPM WP2'!C641</f>
        <v>-2.4899999999999999E-2</v>
      </c>
      <c r="H641" s="414">
        <f>'PRPM WP2'!H641</f>
        <v>8.416666666666666E-3</v>
      </c>
      <c r="I641" s="409">
        <f t="shared" si="11"/>
        <v>-3.3316666666666661E-2</v>
      </c>
      <c r="J641" s="407">
        <v>28946</v>
      </c>
    </row>
    <row r="642" spans="1:10">
      <c r="A642" s="406">
        <v>3</v>
      </c>
      <c r="B642" s="407">
        <f t="shared" si="12"/>
        <v>28976</v>
      </c>
      <c r="C642" s="406" t="str">
        <f t="shared" si="13"/>
        <v>S&amp;P 500 Utility Index</v>
      </c>
      <c r="F642" s="414">
        <f>'PRPM WP2'!C642</f>
        <v>1.4999999999999999E-2</v>
      </c>
      <c r="H642" s="414">
        <f>'PRPM WP2'!H642</f>
        <v>8.5833333333333334E-3</v>
      </c>
      <c r="I642" s="409">
        <f t="shared" si="11"/>
        <v>6.416666666666666E-3</v>
      </c>
      <c r="J642" s="407">
        <v>28976</v>
      </c>
    </row>
    <row r="643" spans="1:10">
      <c r="A643" s="406">
        <v>3</v>
      </c>
      <c r="B643" s="407">
        <f t="shared" si="12"/>
        <v>29007</v>
      </c>
      <c r="C643" s="406" t="str">
        <f t="shared" si="13"/>
        <v>S&amp;P 500 Utility Index</v>
      </c>
      <c r="F643" s="414">
        <f>'PRPM WP2'!C643</f>
        <v>3.8600000000000002E-2</v>
      </c>
      <c r="H643" s="414">
        <f>'PRPM WP2'!H643</f>
        <v>8.4500000000000009E-3</v>
      </c>
      <c r="I643" s="409">
        <f t="shared" si="11"/>
        <v>3.0150000000000003E-2</v>
      </c>
      <c r="J643" s="407">
        <v>29007</v>
      </c>
    </row>
    <row r="644" spans="1:10">
      <c r="A644" s="406">
        <v>3</v>
      </c>
      <c r="B644" s="407">
        <f t="shared" si="12"/>
        <v>29037</v>
      </c>
      <c r="C644" s="406" t="str">
        <f t="shared" si="13"/>
        <v>S&amp;P 500 Utility Index</v>
      </c>
      <c r="F644" s="414">
        <f>'PRPM WP2'!C644</f>
        <v>3.4200000000000001E-2</v>
      </c>
      <c r="H644" s="414">
        <f>'PRPM WP2'!H644</f>
        <v>8.3166666666666667E-3</v>
      </c>
      <c r="I644" s="409">
        <f t="shared" si="11"/>
        <v>2.5883333333333335E-2</v>
      </c>
      <c r="J644" s="407">
        <v>29037</v>
      </c>
    </row>
    <row r="645" spans="1:10">
      <c r="A645" s="406">
        <v>3</v>
      </c>
      <c r="B645" s="407">
        <f t="shared" si="12"/>
        <v>29068</v>
      </c>
      <c r="C645" s="406" t="str">
        <f t="shared" si="13"/>
        <v>S&amp;P 500 Utility Index</v>
      </c>
      <c r="F645" s="414">
        <f>'PRPM WP2'!C645</f>
        <v>1.0200000000000001E-2</v>
      </c>
      <c r="H645" s="414">
        <f>'PRPM WP2'!H645</f>
        <v>8.4500000000000009E-3</v>
      </c>
      <c r="I645" s="409">
        <f t="shared" si="11"/>
        <v>1.7499999999999998E-3</v>
      </c>
      <c r="J645" s="407">
        <v>29068</v>
      </c>
    </row>
    <row r="646" spans="1:10">
      <c r="A646" s="406">
        <v>3</v>
      </c>
      <c r="B646" s="407">
        <f t="shared" si="12"/>
        <v>29099</v>
      </c>
      <c r="C646" s="406" t="str">
        <f t="shared" si="13"/>
        <v>S&amp;P 500 Utility Index</v>
      </c>
      <c r="F646" s="414">
        <f>'PRPM WP2'!C646</f>
        <v>-1.77E-2</v>
      </c>
      <c r="H646" s="414">
        <f>'PRPM WP2'!H646</f>
        <v>8.6333333333333331E-3</v>
      </c>
      <c r="I646" s="409">
        <f t="shared" si="11"/>
        <v>-2.6333333333333334E-2</v>
      </c>
      <c r="J646" s="407">
        <v>29099</v>
      </c>
    </row>
    <row r="647" spans="1:10">
      <c r="A647" s="406">
        <v>3</v>
      </c>
      <c r="B647" s="407">
        <f t="shared" si="12"/>
        <v>29129</v>
      </c>
      <c r="C647" s="406" t="str">
        <f t="shared" si="13"/>
        <v>S&amp;P 500 Utility Index</v>
      </c>
      <c r="F647" s="414">
        <f>'PRPM WP2'!C647</f>
        <v>-5.0499999999999996E-2</v>
      </c>
      <c r="H647" s="414">
        <f>'PRPM WP2'!H647</f>
        <v>9.5000000000000015E-3</v>
      </c>
      <c r="I647" s="409">
        <f t="shared" si="11"/>
        <v>-0.06</v>
      </c>
      <c r="J647" s="407">
        <v>29129</v>
      </c>
    </row>
    <row r="648" spans="1:10">
      <c r="A648" s="406">
        <v>3</v>
      </c>
      <c r="B648" s="407">
        <f t="shared" si="12"/>
        <v>29160</v>
      </c>
      <c r="C648" s="406" t="str">
        <f t="shared" si="13"/>
        <v>S&amp;P 500 Utility Index</v>
      </c>
      <c r="F648" s="414">
        <f>'PRPM WP2'!C648</f>
        <v>6.0699999999999997E-2</v>
      </c>
      <c r="H648" s="414">
        <f>'PRPM WP2'!H648</f>
        <v>9.9083333333333332E-3</v>
      </c>
      <c r="I648" s="409">
        <f t="shared" si="11"/>
        <v>5.0791666666666666E-2</v>
      </c>
      <c r="J648" s="407">
        <v>29160</v>
      </c>
    </row>
    <row r="649" spans="1:10">
      <c r="A649" s="406">
        <v>3</v>
      </c>
      <c r="B649" s="407">
        <f t="shared" si="12"/>
        <v>29190</v>
      </c>
      <c r="C649" s="406" t="str">
        <f t="shared" si="13"/>
        <v>S&amp;P 500 Utility Index</v>
      </c>
      <c r="F649" s="414">
        <f>'PRPM WP2'!C649</f>
        <v>2.2000000000000006E-3</v>
      </c>
      <c r="H649" s="414">
        <f>'PRPM WP2'!H649</f>
        <v>1.0125E-2</v>
      </c>
      <c r="I649" s="409">
        <f t="shared" si="11"/>
        <v>-7.9249999999999998E-3</v>
      </c>
      <c r="J649" s="407">
        <v>29190</v>
      </c>
    </row>
    <row r="650" spans="1:10">
      <c r="A650" s="406">
        <v>3</v>
      </c>
      <c r="B650" s="407">
        <f t="shared" si="12"/>
        <v>29221</v>
      </c>
      <c r="C650" s="406" t="str">
        <f t="shared" si="13"/>
        <v>S&amp;P 500 Utility Index</v>
      </c>
      <c r="F650" s="414">
        <f>'PRPM WP2'!C650</f>
        <v>-2.3E-3</v>
      </c>
      <c r="H650" s="414">
        <f>'PRPM WP2'!H650</f>
        <v>1.0177083333333335E-2</v>
      </c>
      <c r="I650" s="409">
        <f t="shared" si="11"/>
        <v>-1.2477083333333335E-2</v>
      </c>
      <c r="J650" s="407">
        <v>29221</v>
      </c>
    </row>
    <row r="651" spans="1:10">
      <c r="A651" s="406">
        <v>3</v>
      </c>
      <c r="B651" s="407">
        <f t="shared" si="12"/>
        <v>29252</v>
      </c>
      <c r="C651" s="406" t="str">
        <f t="shared" si="13"/>
        <v>S&amp;P 500 Utility Index</v>
      </c>
      <c r="F651" s="414">
        <f>'PRPM WP2'!C651</f>
        <v>-2.4700000000000003E-2</v>
      </c>
      <c r="H651" s="414">
        <f>'PRPM WP2'!H651</f>
        <v>1.1028333333333333E-2</v>
      </c>
      <c r="I651" s="409">
        <f t="shared" si="11"/>
        <v>-3.5728333333333334E-2</v>
      </c>
      <c r="J651" s="407">
        <v>29252</v>
      </c>
    </row>
    <row r="652" spans="1:10">
      <c r="A652" s="406">
        <v>3</v>
      </c>
      <c r="B652" s="407">
        <f t="shared" si="12"/>
        <v>29281</v>
      </c>
      <c r="C652" s="406" t="str">
        <f t="shared" si="13"/>
        <v>S&amp;P 500 Utility Index</v>
      </c>
      <c r="F652" s="414">
        <f>'PRPM WP2'!C652</f>
        <v>-5.2900000000000003E-2</v>
      </c>
      <c r="H652" s="414">
        <f>'PRPM WP2'!H652</f>
        <v>1.2158333333333333E-2</v>
      </c>
      <c r="I652" s="409">
        <f t="shared" si="11"/>
        <v>-6.5058333333333329E-2</v>
      </c>
      <c r="J652" s="407">
        <v>29281</v>
      </c>
    </row>
    <row r="653" spans="1:10">
      <c r="A653" s="406">
        <v>3</v>
      </c>
      <c r="B653" s="407">
        <f t="shared" si="12"/>
        <v>29312</v>
      </c>
      <c r="C653" s="406" t="str">
        <f t="shared" si="13"/>
        <v>S&amp;P 500 Utility Index</v>
      </c>
      <c r="F653" s="414">
        <f>'PRPM WP2'!C653</f>
        <v>0.1186</v>
      </c>
      <c r="H653" s="414">
        <f>'PRPM WP2'!H653</f>
        <v>1.1908333333333333E-2</v>
      </c>
      <c r="I653" s="409">
        <f t="shared" si="11"/>
        <v>0.10669166666666666</v>
      </c>
      <c r="J653" s="407">
        <v>29312</v>
      </c>
    </row>
    <row r="654" spans="1:10">
      <c r="A654" s="406">
        <v>3</v>
      </c>
      <c r="B654" s="407">
        <f t="shared" si="12"/>
        <v>29342</v>
      </c>
      <c r="C654" s="406" t="str">
        <f t="shared" si="13"/>
        <v>S&amp;P 500 Utility Index</v>
      </c>
      <c r="F654" s="414">
        <f>'PRPM WP2'!C654</f>
        <v>3.2299999999999995E-2</v>
      </c>
      <c r="H654" s="414">
        <f>'PRPM WP2'!H654</f>
        <v>1.0613333333333334E-2</v>
      </c>
      <c r="I654" s="409">
        <f t="shared" si="11"/>
        <v>2.168666666666666E-2</v>
      </c>
      <c r="J654" s="407">
        <v>29342</v>
      </c>
    </row>
    <row r="655" spans="1:10">
      <c r="A655" s="406">
        <v>3</v>
      </c>
      <c r="B655" s="407">
        <f t="shared" si="12"/>
        <v>29373</v>
      </c>
      <c r="C655" s="406" t="str">
        <f t="shared" si="13"/>
        <v>S&amp;P 500 Utility Index</v>
      </c>
      <c r="F655" s="414">
        <f>'PRPM WP2'!C655</f>
        <v>3.3700000000000001E-2</v>
      </c>
      <c r="H655" s="414">
        <f>'PRPM WP2'!H655</f>
        <v>1.033125E-2</v>
      </c>
      <c r="I655" s="409">
        <f t="shared" si="11"/>
        <v>2.3368750000000001E-2</v>
      </c>
      <c r="J655" s="407">
        <v>29373</v>
      </c>
    </row>
    <row r="656" spans="1:10">
      <c r="A656" s="406">
        <v>3</v>
      </c>
      <c r="B656" s="407">
        <f t="shared" si="12"/>
        <v>29403</v>
      </c>
      <c r="C656" s="406" t="str">
        <f t="shared" si="13"/>
        <v>S&amp;P 500 Utility Index</v>
      </c>
      <c r="F656" s="414">
        <f>'PRPM WP2'!C656</f>
        <v>-4.0999999999999995E-3</v>
      </c>
      <c r="H656" s="414">
        <f>'PRPM WP2'!H656</f>
        <v>1.0127083333333333E-2</v>
      </c>
      <c r="I656" s="409">
        <f t="shared" si="11"/>
        <v>-1.4227083333333333E-2</v>
      </c>
      <c r="J656" s="407">
        <v>29403</v>
      </c>
    </row>
    <row r="657" spans="1:10">
      <c r="A657" s="406">
        <v>3</v>
      </c>
      <c r="B657" s="407">
        <f t="shared" si="12"/>
        <v>29434</v>
      </c>
      <c r="C657" s="406" t="str">
        <f t="shared" si="13"/>
        <v>S&amp;P 500 Utility Index</v>
      </c>
      <c r="F657" s="414">
        <f>'PRPM WP2'!C657</f>
        <v>-1.3899999999999999E-2</v>
      </c>
      <c r="H657" s="414">
        <f>'PRPM WP2'!H657</f>
        <v>1.0549999999999999E-2</v>
      </c>
      <c r="I657" s="409">
        <f t="shared" si="11"/>
        <v>-2.445E-2</v>
      </c>
      <c r="J657" s="407">
        <v>29434</v>
      </c>
    </row>
    <row r="658" spans="1:10">
      <c r="A658" s="406">
        <v>3</v>
      </c>
      <c r="B658" s="407">
        <f t="shared" si="12"/>
        <v>29465</v>
      </c>
      <c r="C658" s="406" t="str">
        <f t="shared" si="13"/>
        <v>S&amp;P 500 Utility Index</v>
      </c>
      <c r="F658" s="414">
        <f>'PRPM WP2'!C658</f>
        <v>-1.14E-2</v>
      </c>
      <c r="H658" s="414">
        <f>'PRPM WP2'!H658</f>
        <v>1.1077083333333333E-2</v>
      </c>
      <c r="I658" s="409">
        <f t="shared" si="11"/>
        <v>-2.2477083333333335E-2</v>
      </c>
      <c r="J658" s="407">
        <v>29465</v>
      </c>
    </row>
    <row r="659" spans="1:10">
      <c r="A659" s="406">
        <v>3</v>
      </c>
      <c r="B659" s="407">
        <f t="shared" si="12"/>
        <v>29495</v>
      </c>
      <c r="C659" s="406" t="str">
        <f t="shared" si="13"/>
        <v>S&amp;P 500 Utility Index</v>
      </c>
      <c r="F659" s="414">
        <f>'PRPM WP2'!C659</f>
        <v>2.7400000000000001E-2</v>
      </c>
      <c r="H659" s="414">
        <f>'PRPM WP2'!H659</f>
        <v>1.1279999999999998E-2</v>
      </c>
      <c r="I659" s="409">
        <f t="shared" si="11"/>
        <v>1.6120000000000002E-2</v>
      </c>
      <c r="J659" s="407">
        <v>29495</v>
      </c>
    </row>
    <row r="660" spans="1:10">
      <c r="A660" s="406">
        <v>3</v>
      </c>
      <c r="B660" s="407">
        <f t="shared" si="12"/>
        <v>29526</v>
      </c>
      <c r="C660" s="406" t="str">
        <f t="shared" si="13"/>
        <v>S&amp;P 500 Utility Index</v>
      </c>
      <c r="F660" s="414">
        <f>'PRPM WP2'!C660</f>
        <v>5.0099999999999999E-2</v>
      </c>
      <c r="H660" s="414">
        <f>'PRPM WP2'!H660</f>
        <v>1.1677083333333333E-2</v>
      </c>
      <c r="I660" s="409">
        <f t="shared" si="11"/>
        <v>3.8422916666666668E-2</v>
      </c>
      <c r="J660" s="407">
        <v>29526</v>
      </c>
    </row>
    <row r="661" spans="1:10">
      <c r="A661" s="406">
        <v>3</v>
      </c>
      <c r="B661" s="407">
        <f t="shared" si="12"/>
        <v>29556</v>
      </c>
      <c r="C661" s="406" t="str">
        <f t="shared" si="13"/>
        <v>S&amp;P 500 Utility Index</v>
      </c>
      <c r="F661" s="414">
        <f>'PRPM WP2'!C661</f>
        <v>-1.4000000000000002E-3</v>
      </c>
      <c r="H661" s="414">
        <f>'PRPM WP2'!H661</f>
        <v>1.2216666666666667E-2</v>
      </c>
      <c r="I661" s="409">
        <f t="shared" si="11"/>
        <v>-1.3616666666666668E-2</v>
      </c>
      <c r="J661" s="407">
        <v>29556</v>
      </c>
    </row>
    <row r="662" spans="1:10">
      <c r="A662" s="406">
        <v>3</v>
      </c>
      <c r="B662" s="407">
        <f t="shared" si="12"/>
        <v>29587</v>
      </c>
      <c r="C662" s="406" t="str">
        <f t="shared" si="13"/>
        <v>S&amp;P 500 Utility Index</v>
      </c>
      <c r="F662" s="414">
        <f>'PRPM WP2'!C662</f>
        <v>-1.8600000000000002E-2</v>
      </c>
      <c r="H662" s="414">
        <f>'PRPM WP2'!H662</f>
        <v>1.1894999999999999E-2</v>
      </c>
      <c r="I662" s="409">
        <f t="shared" si="11"/>
        <v>-3.0495000000000001E-2</v>
      </c>
      <c r="J662" s="407">
        <v>29587</v>
      </c>
    </row>
    <row r="663" spans="1:10">
      <c r="A663" s="406">
        <v>3</v>
      </c>
      <c r="B663" s="407">
        <f t="shared" si="12"/>
        <v>29618</v>
      </c>
      <c r="C663" s="406" t="str">
        <f t="shared" si="13"/>
        <v>S&amp;P 500 Utility Index</v>
      </c>
      <c r="F663" s="414">
        <f>'PRPM WP2'!C663</f>
        <v>-2.2400000000000003E-2</v>
      </c>
      <c r="H663" s="414">
        <f>'PRPM WP2'!H663</f>
        <v>1.2233333333333334E-2</v>
      </c>
      <c r="I663" s="409">
        <f t="shared" si="11"/>
        <v>-3.4633333333333335E-2</v>
      </c>
      <c r="J663" s="407">
        <v>29618</v>
      </c>
    </row>
    <row r="664" spans="1:10">
      <c r="A664" s="406">
        <v>3</v>
      </c>
      <c r="B664" s="407">
        <f t="shared" si="12"/>
        <v>29646</v>
      </c>
      <c r="C664" s="406" t="str">
        <f t="shared" si="13"/>
        <v>S&amp;P 500 Utility Index</v>
      </c>
      <c r="F664" s="414">
        <f>'PRPM WP2'!C664</f>
        <v>4.2000000000000003E-2</v>
      </c>
      <c r="H664" s="414">
        <f>'PRPM WP2'!H664</f>
        <v>1.2604166666666668E-2</v>
      </c>
      <c r="I664" s="409">
        <f t="shared" si="11"/>
        <v>2.9395833333333336E-2</v>
      </c>
      <c r="J664" s="407">
        <v>29646</v>
      </c>
    </row>
    <row r="665" spans="1:10">
      <c r="A665" s="406">
        <v>3</v>
      </c>
      <c r="B665" s="407">
        <f t="shared" si="12"/>
        <v>29677</v>
      </c>
      <c r="C665" s="406" t="str">
        <f t="shared" si="13"/>
        <v>S&amp;P 500 Utility Index</v>
      </c>
      <c r="F665" s="414">
        <f>'PRPM WP2'!C665</f>
        <v>-9.5999999999999992E-3</v>
      </c>
      <c r="H665" s="414">
        <f>'PRPM WP2'!H665</f>
        <v>1.2708333333333332E-2</v>
      </c>
      <c r="I665" s="409">
        <f t="shared" si="11"/>
        <v>-2.2308333333333333E-2</v>
      </c>
      <c r="J665" s="407">
        <v>29677</v>
      </c>
    </row>
    <row r="666" spans="1:10">
      <c r="A666" s="406">
        <v>3</v>
      </c>
      <c r="B666" s="407">
        <f t="shared" si="12"/>
        <v>29707</v>
      </c>
      <c r="C666" s="406" t="str">
        <f t="shared" si="13"/>
        <v>S&amp;P 500 Utility Index</v>
      </c>
      <c r="F666" s="414">
        <f>'PRPM WP2'!C666</f>
        <v>2.9100000000000001E-2</v>
      </c>
      <c r="H666" s="414">
        <f>'PRPM WP2'!H666</f>
        <v>1.3429999999999999E-2</v>
      </c>
      <c r="I666" s="409">
        <f t="shared" ref="I666:I729" si="14">F666-H666</f>
        <v>1.5670000000000003E-2</v>
      </c>
      <c r="J666" s="407">
        <v>29707</v>
      </c>
    </row>
    <row r="667" spans="1:10">
      <c r="A667" s="406">
        <v>3</v>
      </c>
      <c r="B667" s="407">
        <f t="shared" si="12"/>
        <v>29738</v>
      </c>
      <c r="C667" s="406" t="str">
        <f t="shared" si="13"/>
        <v>S&amp;P 500 Utility Index</v>
      </c>
      <c r="F667" s="414">
        <f>'PRPM WP2'!C667</f>
        <v>2.7200000000000002E-2</v>
      </c>
      <c r="H667" s="414">
        <f>'PRPM WP2'!H667</f>
        <v>1.3160416666666667E-2</v>
      </c>
      <c r="I667" s="409">
        <f t="shared" si="14"/>
        <v>1.4039583333333334E-2</v>
      </c>
      <c r="J667" s="407">
        <v>29738</v>
      </c>
    </row>
    <row r="668" spans="1:10">
      <c r="A668" s="406">
        <v>3</v>
      </c>
      <c r="B668" s="407">
        <f t="shared" si="12"/>
        <v>29768</v>
      </c>
      <c r="C668" s="406" t="str">
        <f t="shared" si="13"/>
        <v>S&amp;P 500 Utility Index</v>
      </c>
      <c r="F668" s="414">
        <f>'PRPM WP2'!C668</f>
        <v>3.4099999999999998E-2</v>
      </c>
      <c r="H668" s="414">
        <f>'PRPM WP2'!H668</f>
        <v>1.3393333333333333E-2</v>
      </c>
      <c r="I668" s="409">
        <f t="shared" si="14"/>
        <v>2.0706666666666665E-2</v>
      </c>
      <c r="J668" s="407">
        <v>29768</v>
      </c>
    </row>
    <row r="669" spans="1:10">
      <c r="A669" s="406">
        <v>3</v>
      </c>
      <c r="B669" s="407">
        <f t="shared" si="12"/>
        <v>29799</v>
      </c>
      <c r="C669" s="406" t="str">
        <f t="shared" si="13"/>
        <v>S&amp;P 500 Utility Index</v>
      </c>
      <c r="F669" s="414">
        <f>'PRPM WP2'!C669</f>
        <v>-2.3999999999999994E-3</v>
      </c>
      <c r="H669" s="414">
        <f>'PRPM WP2'!H669</f>
        <v>1.3706250000000001E-2</v>
      </c>
      <c r="I669" s="409">
        <f t="shared" si="14"/>
        <v>-1.6106250000000003E-2</v>
      </c>
      <c r="J669" s="407">
        <v>29799</v>
      </c>
    </row>
    <row r="670" spans="1:10">
      <c r="A670" s="406">
        <v>3</v>
      </c>
      <c r="B670" s="407">
        <f t="shared" si="12"/>
        <v>29830</v>
      </c>
      <c r="C670" s="406" t="str">
        <f t="shared" si="13"/>
        <v>S&amp;P 500 Utility Index</v>
      </c>
      <c r="F670" s="414">
        <f>'PRPM WP2'!C670</f>
        <v>-4.0899999999999999E-2</v>
      </c>
      <c r="H670" s="414">
        <f>'PRPM WP2'!H670</f>
        <v>1.4191666666666667E-2</v>
      </c>
      <c r="I670" s="409">
        <f t="shared" si="14"/>
        <v>-5.5091666666666664E-2</v>
      </c>
      <c r="J670" s="407">
        <v>29830</v>
      </c>
    </row>
    <row r="671" spans="1:10">
      <c r="A671" s="406">
        <v>3</v>
      </c>
      <c r="B671" s="407">
        <f t="shared" si="12"/>
        <v>29860</v>
      </c>
      <c r="C671" s="406" t="str">
        <f t="shared" si="13"/>
        <v>S&amp;P 500 Utility Index</v>
      </c>
      <c r="F671" s="414">
        <f>'PRPM WP2'!C671</f>
        <v>6.1699999999999998E-2</v>
      </c>
      <c r="H671" s="414">
        <f>'PRPM WP2'!H671</f>
        <v>1.4379166666666665E-2</v>
      </c>
      <c r="I671" s="409">
        <f t="shared" si="14"/>
        <v>4.7320833333333333E-2</v>
      </c>
      <c r="J671" s="407">
        <v>29860</v>
      </c>
    </row>
    <row r="672" spans="1:10">
      <c r="A672" s="406">
        <v>3</v>
      </c>
      <c r="B672" s="407">
        <f t="shared" si="12"/>
        <v>29891</v>
      </c>
      <c r="C672" s="406" t="str">
        <f t="shared" si="13"/>
        <v>S&amp;P 500 Utility Index</v>
      </c>
      <c r="F672" s="414">
        <f>'PRPM WP2'!C672</f>
        <v>4.8100000000000004E-2</v>
      </c>
      <c r="H672" s="414">
        <f>'PRPM WP2'!H672</f>
        <v>1.3679166666666666E-2</v>
      </c>
      <c r="I672" s="409">
        <f t="shared" si="14"/>
        <v>3.4420833333333338E-2</v>
      </c>
      <c r="J672" s="407">
        <v>29891</v>
      </c>
    </row>
    <row r="673" spans="1:10">
      <c r="A673" s="406">
        <v>3</v>
      </c>
      <c r="B673" s="407">
        <f t="shared" si="12"/>
        <v>29921</v>
      </c>
      <c r="C673" s="406" t="str">
        <f t="shared" si="13"/>
        <v>S&amp;P 500 Utility Index</v>
      </c>
      <c r="F673" s="414">
        <f>'PRPM WP2'!C673</f>
        <v>-3.0499999999999999E-2</v>
      </c>
      <c r="H673" s="414">
        <f>'PRPM WP2'!H673</f>
        <v>1.3468333333333334E-2</v>
      </c>
      <c r="I673" s="409">
        <f t="shared" si="14"/>
        <v>-4.3968333333333331E-2</v>
      </c>
      <c r="J673" s="407">
        <v>29921</v>
      </c>
    </row>
    <row r="674" spans="1:10">
      <c r="A674" s="406">
        <v>3</v>
      </c>
      <c r="B674" s="407">
        <f t="shared" si="12"/>
        <v>29952</v>
      </c>
      <c r="C674" s="406" t="str">
        <f t="shared" si="13"/>
        <v>S&amp;P 500 Utility Index</v>
      </c>
      <c r="F674" s="414">
        <f>'PRPM WP2'!C674</f>
        <v>3.7000000000000002E-3</v>
      </c>
      <c r="H674" s="414">
        <f>'PRPM WP2'!H674</f>
        <v>1.4000000000000002E-2</v>
      </c>
      <c r="I674" s="409">
        <f t="shared" si="14"/>
        <v>-1.0300000000000002E-2</v>
      </c>
      <c r="J674" s="407">
        <v>29952</v>
      </c>
    </row>
    <row r="675" spans="1:10">
      <c r="A675" s="406">
        <v>3</v>
      </c>
      <c r="B675" s="407">
        <f t="shared" si="12"/>
        <v>29983</v>
      </c>
      <c r="C675" s="406" t="str">
        <f t="shared" si="13"/>
        <v>S&amp;P 500 Utility Index</v>
      </c>
      <c r="F675" s="414">
        <f>'PRPM WP2'!C675</f>
        <v>-3.4999999999999996E-3</v>
      </c>
      <c r="H675" s="414">
        <f>'PRPM WP2'!H675</f>
        <v>1.4095833333333332E-2</v>
      </c>
      <c r="I675" s="409">
        <f t="shared" si="14"/>
        <v>-1.7595833333333331E-2</v>
      </c>
      <c r="J675" s="407">
        <v>29983</v>
      </c>
    </row>
    <row r="676" spans="1:10">
      <c r="A676" s="406">
        <v>3</v>
      </c>
      <c r="B676" s="407">
        <f t="shared" si="12"/>
        <v>30011</v>
      </c>
      <c r="C676" s="406" t="str">
        <f t="shared" si="13"/>
        <v>S&amp;P 500 Utility Index</v>
      </c>
      <c r="F676" s="414">
        <f>'PRPM WP2'!C676</f>
        <v>1.6800000000000002E-2</v>
      </c>
      <c r="H676" s="414">
        <f>'PRPM WP2'!H676</f>
        <v>1.3739999999999999E-2</v>
      </c>
      <c r="I676" s="409">
        <f t="shared" si="14"/>
        <v>3.0600000000000037E-3</v>
      </c>
      <c r="J676" s="407">
        <v>30011</v>
      </c>
    </row>
    <row r="677" spans="1:10">
      <c r="A677" s="406">
        <v>3</v>
      </c>
      <c r="B677" s="407">
        <f t="shared" si="12"/>
        <v>30042</v>
      </c>
      <c r="C677" s="406" t="str">
        <f t="shared" si="13"/>
        <v>S&amp;P 500 Utility Index</v>
      </c>
      <c r="F677" s="414">
        <f>'PRPM WP2'!C677</f>
        <v>5.4800000000000001E-2</v>
      </c>
      <c r="H677" s="414">
        <f>'PRPM WP2'!H677</f>
        <v>1.3664583333333334E-2</v>
      </c>
      <c r="I677" s="409">
        <f t="shared" si="14"/>
        <v>4.1135416666666667E-2</v>
      </c>
      <c r="J677" s="407">
        <v>30042</v>
      </c>
    </row>
    <row r="678" spans="1:10">
      <c r="A678" s="406">
        <v>3</v>
      </c>
      <c r="B678" s="407">
        <f t="shared" si="12"/>
        <v>30072</v>
      </c>
      <c r="C678" s="406" t="str">
        <f t="shared" si="13"/>
        <v>S&amp;P 500 Utility Index</v>
      </c>
      <c r="F678" s="414">
        <f>'PRPM WP2'!C678</f>
        <v>-1.8700000000000001E-2</v>
      </c>
      <c r="H678" s="414">
        <f>'PRPM WP2'!H678</f>
        <v>1.3399999999999999E-2</v>
      </c>
      <c r="I678" s="409">
        <f t="shared" si="14"/>
        <v>-3.2100000000000004E-2</v>
      </c>
      <c r="J678" s="407">
        <v>30072</v>
      </c>
    </row>
    <row r="679" spans="1:10">
      <c r="A679" s="406">
        <v>3</v>
      </c>
      <c r="B679" s="407">
        <f t="shared" si="12"/>
        <v>30103</v>
      </c>
      <c r="C679" s="406" t="str">
        <f t="shared" si="13"/>
        <v>S&amp;P 500 Utility Index</v>
      </c>
      <c r="F679" s="414">
        <f>'PRPM WP2'!C679</f>
        <v>-1.6099999999999996E-2</v>
      </c>
      <c r="H679" s="414">
        <f>'PRPM WP2'!H679</f>
        <v>1.3616666666666666E-2</v>
      </c>
      <c r="I679" s="409">
        <f t="shared" si="14"/>
        <v>-2.9716666666666662E-2</v>
      </c>
      <c r="J679" s="407">
        <v>30103</v>
      </c>
    </row>
    <row r="680" spans="1:10">
      <c r="A680" s="406">
        <v>3</v>
      </c>
      <c r="B680" s="407">
        <f t="shared" si="12"/>
        <v>30133</v>
      </c>
      <c r="C680" s="406" t="str">
        <f t="shared" si="13"/>
        <v>S&amp;P 500 Utility Index</v>
      </c>
      <c r="F680" s="414">
        <f>'PRPM WP2'!C680</f>
        <v>-1.9800000000000002E-2</v>
      </c>
      <c r="H680" s="414">
        <f>'PRPM WP2'!H680</f>
        <v>1.3716666666666669E-2</v>
      </c>
      <c r="I680" s="409">
        <f t="shared" si="14"/>
        <v>-3.3516666666666667E-2</v>
      </c>
      <c r="J680" s="407">
        <v>30133</v>
      </c>
    </row>
    <row r="681" spans="1:10">
      <c r="A681" s="406">
        <v>3</v>
      </c>
      <c r="B681" s="407">
        <f t="shared" si="12"/>
        <v>30164</v>
      </c>
      <c r="C681" s="406" t="str">
        <f t="shared" si="13"/>
        <v>S&amp;P 500 Utility Index</v>
      </c>
      <c r="F681" s="414">
        <f>'PRPM WP2'!C681</f>
        <v>0.1211</v>
      </c>
      <c r="H681" s="414">
        <f>'PRPM WP2'!H681</f>
        <v>1.3266666666666666E-2</v>
      </c>
      <c r="I681" s="409">
        <f t="shared" si="14"/>
        <v>0.10783333333333334</v>
      </c>
      <c r="J681" s="407">
        <v>30164</v>
      </c>
    </row>
    <row r="682" spans="1:10">
      <c r="A682" s="406">
        <v>3</v>
      </c>
      <c r="B682" s="407">
        <f t="shared" si="12"/>
        <v>30195</v>
      </c>
      <c r="C682" s="406" t="str">
        <f t="shared" si="13"/>
        <v>S&amp;P 500 Utility Index</v>
      </c>
      <c r="F682" s="414">
        <f>'PRPM WP2'!C682</f>
        <v>5.1999999999999998E-3</v>
      </c>
      <c r="H682" s="414">
        <f>'PRPM WP2'!H682</f>
        <v>1.2875000000000001E-2</v>
      </c>
      <c r="I682" s="409">
        <f t="shared" si="14"/>
        <v>-7.6750000000000013E-3</v>
      </c>
      <c r="J682" s="407">
        <v>30195</v>
      </c>
    </row>
    <row r="683" spans="1:10">
      <c r="A683" s="406">
        <v>3</v>
      </c>
      <c r="B683" s="407">
        <f t="shared" si="12"/>
        <v>30225</v>
      </c>
      <c r="C683" s="406" t="str">
        <f t="shared" si="13"/>
        <v>S&amp;P 500 Utility Index</v>
      </c>
      <c r="F683" s="414">
        <f>'PRPM WP2'!C683</f>
        <v>6.59E-2</v>
      </c>
      <c r="H683" s="414">
        <f>'PRPM WP2'!H683</f>
        <v>1.2486666666666667E-2</v>
      </c>
      <c r="I683" s="409">
        <f t="shared" si="14"/>
        <v>5.3413333333333333E-2</v>
      </c>
      <c r="J683" s="407">
        <v>30225</v>
      </c>
    </row>
    <row r="684" spans="1:10">
      <c r="A684" s="406">
        <v>3</v>
      </c>
      <c r="B684" s="407">
        <f t="shared" si="12"/>
        <v>30256</v>
      </c>
      <c r="C684" s="406" t="str">
        <f t="shared" si="13"/>
        <v>S&amp;P 500 Utility Index</v>
      </c>
      <c r="F684" s="414">
        <f>'PRPM WP2'!C684</f>
        <v>1.6999999999999993E-3</v>
      </c>
      <c r="H684" s="414">
        <f>'PRPM WP2'!H684</f>
        <v>1.2052083333333335E-2</v>
      </c>
      <c r="I684" s="409">
        <f t="shared" si="14"/>
        <v>-1.0352083333333335E-2</v>
      </c>
      <c r="J684" s="407">
        <v>30256</v>
      </c>
    </row>
    <row r="685" spans="1:10">
      <c r="A685" s="406">
        <v>3</v>
      </c>
      <c r="B685" s="407">
        <f t="shared" si="12"/>
        <v>30286</v>
      </c>
      <c r="C685" s="406" t="str">
        <f t="shared" si="13"/>
        <v>S&amp;P 500 Utility Index</v>
      </c>
      <c r="F685" s="414">
        <f>'PRPM WP2'!C685</f>
        <v>3.5999999999999997E-2</v>
      </c>
      <c r="H685" s="414">
        <f>'PRPM WP2'!H685</f>
        <v>1.2021333333333334E-2</v>
      </c>
      <c r="I685" s="409">
        <f t="shared" si="14"/>
        <v>2.3978666666666662E-2</v>
      </c>
      <c r="J685" s="407">
        <v>30286</v>
      </c>
    </row>
    <row r="686" spans="1:10">
      <c r="A686" s="406">
        <v>3</v>
      </c>
      <c r="B686" s="407">
        <f t="shared" si="12"/>
        <v>30317</v>
      </c>
      <c r="C686" s="406" t="str">
        <f t="shared" si="13"/>
        <v>S&amp;P 500 Utility Index</v>
      </c>
      <c r="F686" s="414">
        <f>'PRPM WP2'!C686</f>
        <v>3.7199999999999997E-2</v>
      </c>
      <c r="H686" s="414">
        <f>'PRPM WP2'!H686</f>
        <v>1.18675E-2</v>
      </c>
      <c r="I686" s="409">
        <f t="shared" si="14"/>
        <v>2.5332499999999997E-2</v>
      </c>
      <c r="J686" s="407">
        <v>30317</v>
      </c>
    </row>
    <row r="687" spans="1:10">
      <c r="A687" s="406">
        <v>3</v>
      </c>
      <c r="B687" s="407">
        <f t="shared" si="12"/>
        <v>30348</v>
      </c>
      <c r="C687" s="406" t="str">
        <f t="shared" si="13"/>
        <v>S&amp;P 500 Utility Index</v>
      </c>
      <c r="F687" s="414">
        <f>'PRPM WP2'!C687</f>
        <v>-4.9999999999999871E-4</v>
      </c>
      <c r="H687" s="414">
        <f>'PRPM WP2'!H687</f>
        <v>1.1898250000000001E-2</v>
      </c>
      <c r="I687" s="409">
        <f t="shared" si="14"/>
        <v>-1.239825E-2</v>
      </c>
      <c r="J687" s="407">
        <v>30348</v>
      </c>
    </row>
    <row r="688" spans="1:10">
      <c r="A688" s="406">
        <v>3</v>
      </c>
      <c r="B688" s="407">
        <f t="shared" si="12"/>
        <v>30376</v>
      </c>
      <c r="C688" s="406" t="str">
        <f t="shared" si="13"/>
        <v>S&amp;P 500 Utility Index</v>
      </c>
      <c r="F688" s="414">
        <f>'PRPM WP2'!C688</f>
        <v>1.7000000000000001E-3</v>
      </c>
      <c r="H688" s="414">
        <f>'PRPM WP2'!H688</f>
        <v>1.1689499999999999E-2</v>
      </c>
      <c r="I688" s="409">
        <f t="shared" si="14"/>
        <v>-9.9894999999999984E-3</v>
      </c>
      <c r="J688" s="407">
        <v>30376</v>
      </c>
    </row>
    <row r="689" spans="1:10">
      <c r="A689" s="406">
        <v>3</v>
      </c>
      <c r="B689" s="407">
        <f t="shared" si="12"/>
        <v>30407</v>
      </c>
      <c r="C689" s="406" t="str">
        <f t="shared" si="13"/>
        <v>S&amp;P 500 Utility Index</v>
      </c>
      <c r="F689" s="414">
        <f>'PRPM WP2'!C689</f>
        <v>5.7099999999999998E-2</v>
      </c>
      <c r="H689" s="414">
        <f>'PRPM WP2'!H689</f>
        <v>1.1364583333333334E-2</v>
      </c>
      <c r="I689" s="409">
        <f t="shared" si="14"/>
        <v>4.5735416666666667E-2</v>
      </c>
      <c r="J689" s="407">
        <v>30407</v>
      </c>
    </row>
    <row r="690" spans="1:10">
      <c r="A690" s="406">
        <v>3</v>
      </c>
      <c r="B690" s="407">
        <f t="shared" si="12"/>
        <v>30437</v>
      </c>
      <c r="C690" s="406" t="str">
        <f t="shared" si="13"/>
        <v>S&amp;P 500 Utility Index</v>
      </c>
      <c r="F690" s="414">
        <f>'PRPM WP2'!C690</f>
        <v>1.2400000000000001E-2</v>
      </c>
      <c r="H690" s="414">
        <f>'PRPM WP2'!H690</f>
        <v>1.1242833333333334E-2</v>
      </c>
      <c r="I690" s="409">
        <f t="shared" si="14"/>
        <v>1.1571666666666675E-3</v>
      </c>
      <c r="J690" s="407">
        <v>30437</v>
      </c>
    </row>
    <row r="691" spans="1:10">
      <c r="A691" s="406">
        <v>3</v>
      </c>
      <c r="B691" s="407">
        <f t="shared" si="12"/>
        <v>30468</v>
      </c>
      <c r="C691" s="406" t="str">
        <f t="shared" si="13"/>
        <v>S&amp;P 500 Utility Index</v>
      </c>
      <c r="F691" s="414">
        <f>'PRPM WP2'!C691</f>
        <v>-1.23E-2</v>
      </c>
      <c r="H691" s="414">
        <f>'PRPM WP2'!H691</f>
        <v>1.1372750000000001E-2</v>
      </c>
      <c r="I691" s="409">
        <f t="shared" si="14"/>
        <v>-2.3672749999999999E-2</v>
      </c>
      <c r="J691" s="407">
        <v>30468</v>
      </c>
    </row>
    <row r="692" spans="1:10">
      <c r="A692" s="406">
        <v>3</v>
      </c>
      <c r="B692" s="407">
        <f t="shared" si="12"/>
        <v>30498</v>
      </c>
      <c r="C692" s="406" t="str">
        <f t="shared" si="13"/>
        <v>S&amp;P 500 Utility Index</v>
      </c>
      <c r="F692" s="414">
        <f>'PRPM WP2'!C692</f>
        <v>3.39E-2</v>
      </c>
      <c r="H692" s="414">
        <f>'PRPM WP2'!H692</f>
        <v>1.1310000000000001E-2</v>
      </c>
      <c r="I692" s="409">
        <f t="shared" si="14"/>
        <v>2.2589999999999999E-2</v>
      </c>
      <c r="J692" s="407">
        <v>30498</v>
      </c>
    </row>
    <row r="693" spans="1:10">
      <c r="A693" s="406">
        <v>3</v>
      </c>
      <c r="B693" s="407">
        <f t="shared" si="12"/>
        <v>30529</v>
      </c>
      <c r="C693" s="406" t="str">
        <f t="shared" si="13"/>
        <v>S&amp;P 500 Utility Index</v>
      </c>
      <c r="F693" s="414">
        <f>'PRPM WP2'!C693</f>
        <v>4.0000000000000001E-3</v>
      </c>
      <c r="H693" s="414">
        <f>'PRPM WP2'!H693</f>
        <v>1.1305833333333333E-2</v>
      </c>
      <c r="I693" s="409">
        <f t="shared" si="14"/>
        <v>-7.3058333333333326E-3</v>
      </c>
      <c r="J693" s="407">
        <v>30529</v>
      </c>
    </row>
    <row r="694" spans="1:10">
      <c r="A694" s="406">
        <v>3</v>
      </c>
      <c r="B694" s="407">
        <f t="shared" ref="B694:B757" si="15">DATE(YEAR(B693),MONTH(B693) + 1,1)</f>
        <v>30560</v>
      </c>
      <c r="C694" s="406" t="str">
        <f t="shared" ref="C694:C757" si="16">C693</f>
        <v>S&amp;P 500 Utility Index</v>
      </c>
      <c r="F694" s="414">
        <f>'PRPM WP2'!C694</f>
        <v>4.4500000000000005E-2</v>
      </c>
      <c r="H694" s="414">
        <f>'PRPM WP2'!H694</f>
        <v>1.1197250000000001E-2</v>
      </c>
      <c r="I694" s="409">
        <f t="shared" si="14"/>
        <v>3.3302750000000006E-2</v>
      </c>
      <c r="J694" s="407">
        <v>30560</v>
      </c>
    </row>
    <row r="695" spans="1:10">
      <c r="A695" s="406">
        <v>3</v>
      </c>
      <c r="B695" s="407">
        <f t="shared" si="15"/>
        <v>30590</v>
      </c>
      <c r="C695" s="406" t="str">
        <f t="shared" si="16"/>
        <v>S&amp;P 500 Utility Index</v>
      </c>
      <c r="F695" s="414">
        <f>'PRPM WP2'!C695</f>
        <v>5.3199999999999997E-2</v>
      </c>
      <c r="H695" s="414">
        <f>'PRPM WP2'!H695</f>
        <v>1.1043666666666667E-2</v>
      </c>
      <c r="I695" s="409">
        <f t="shared" si="14"/>
        <v>4.215633333333333E-2</v>
      </c>
      <c r="J695" s="407">
        <v>30590</v>
      </c>
    </row>
    <row r="696" spans="1:10">
      <c r="A696" s="406">
        <v>3</v>
      </c>
      <c r="B696" s="407">
        <f t="shared" si="15"/>
        <v>30621</v>
      </c>
      <c r="C696" s="406" t="str">
        <f t="shared" si="16"/>
        <v>S&amp;P 500 Utility Index</v>
      </c>
      <c r="F696" s="414">
        <f>'PRPM WP2'!C696</f>
        <v>-2.0400000000000001E-2</v>
      </c>
      <c r="H696" s="414">
        <f>'PRPM WP2'!H696</f>
        <v>1.1152749999999999E-2</v>
      </c>
      <c r="I696" s="409">
        <f t="shared" si="14"/>
        <v>-3.1552750000000004E-2</v>
      </c>
      <c r="J696" s="407">
        <v>30621</v>
      </c>
    </row>
    <row r="697" spans="1:10">
      <c r="A697" s="406">
        <v>3</v>
      </c>
      <c r="B697" s="407">
        <f t="shared" si="15"/>
        <v>30651</v>
      </c>
      <c r="C697" s="406" t="str">
        <f t="shared" si="16"/>
        <v>S&amp;P 500 Utility Index</v>
      </c>
      <c r="F697" s="414">
        <f>'PRPM WP2'!C697</f>
        <v>-2.2600000000000002E-2</v>
      </c>
      <c r="H697" s="414">
        <f>'PRPM WP2'!H697</f>
        <v>1.126425E-2</v>
      </c>
      <c r="I697" s="409">
        <f t="shared" si="14"/>
        <v>-3.3864249999999999E-2</v>
      </c>
      <c r="J697" s="407">
        <v>30651</v>
      </c>
    </row>
    <row r="698" spans="1:10">
      <c r="A698" s="406">
        <v>3</v>
      </c>
      <c r="B698" s="407">
        <f t="shared" si="15"/>
        <v>30682</v>
      </c>
      <c r="C698" s="406" t="str">
        <f t="shared" si="16"/>
        <v>S&amp;P 500 Utility Index</v>
      </c>
      <c r="F698" s="414">
        <f>'PRPM WP2'!C698</f>
        <v>4.82E-2</v>
      </c>
      <c r="H698" s="414">
        <f>'PRPM WP2'!H698</f>
        <v>1.1167083333333333E-2</v>
      </c>
      <c r="I698" s="409">
        <f t="shared" si="14"/>
        <v>3.7032916666666665E-2</v>
      </c>
      <c r="J698" s="407">
        <v>30682</v>
      </c>
    </row>
    <row r="699" spans="1:10">
      <c r="A699" s="406">
        <v>3</v>
      </c>
      <c r="B699" s="407">
        <f t="shared" si="15"/>
        <v>30713</v>
      </c>
      <c r="C699" s="406" t="str">
        <f t="shared" si="16"/>
        <v>S&amp;P 500 Utility Index</v>
      </c>
      <c r="F699" s="414">
        <f>'PRPM WP2'!C699</f>
        <v>-4.1100000000000005E-2</v>
      </c>
      <c r="H699" s="414">
        <f>'PRPM WP2'!H699</f>
        <v>1.1164166666666666E-2</v>
      </c>
      <c r="I699" s="409">
        <f t="shared" si="14"/>
        <v>-5.2264166666666667E-2</v>
      </c>
      <c r="J699" s="407">
        <v>30713</v>
      </c>
    </row>
    <row r="700" spans="1:10">
      <c r="A700" s="406">
        <v>3</v>
      </c>
      <c r="B700" s="407">
        <f t="shared" si="15"/>
        <v>30742</v>
      </c>
      <c r="C700" s="406" t="str">
        <f t="shared" si="16"/>
        <v>S&amp;P 500 Utility Index</v>
      </c>
      <c r="F700" s="414">
        <f>'PRPM WP2'!C700</f>
        <v>-5.4999999999999997E-3</v>
      </c>
      <c r="H700" s="414">
        <f>'PRPM WP2'!H700</f>
        <v>1.1476916666666665E-2</v>
      </c>
      <c r="I700" s="409">
        <f t="shared" si="14"/>
        <v>-1.6976916666666664E-2</v>
      </c>
      <c r="J700" s="407">
        <v>30742</v>
      </c>
    </row>
    <row r="701" spans="1:10">
      <c r="A701" s="406">
        <v>3</v>
      </c>
      <c r="B701" s="407">
        <f t="shared" si="15"/>
        <v>30773</v>
      </c>
      <c r="C701" s="406" t="str">
        <f t="shared" si="16"/>
        <v>S&amp;P 500 Utility Index</v>
      </c>
      <c r="F701" s="414">
        <f>'PRPM WP2'!C701</f>
        <v>1.5900000000000001E-2</v>
      </c>
      <c r="H701" s="414">
        <f>'PRPM WP2'!H701</f>
        <v>1.1774166666666665E-2</v>
      </c>
      <c r="I701" s="409">
        <f t="shared" si="14"/>
        <v>4.1258333333333355E-3</v>
      </c>
      <c r="J701" s="407">
        <v>30773</v>
      </c>
    </row>
    <row r="702" spans="1:10">
      <c r="A702" s="406">
        <v>3</v>
      </c>
      <c r="B702" s="407">
        <f t="shared" si="15"/>
        <v>30803</v>
      </c>
      <c r="C702" s="406" t="str">
        <f t="shared" si="16"/>
        <v>S&amp;P 500 Utility Index</v>
      </c>
      <c r="F702" s="414">
        <f>'PRPM WP2'!C702</f>
        <v>-2.3E-2</v>
      </c>
      <c r="H702" s="414">
        <f>'PRPM WP2'!H702</f>
        <v>1.2399583333333332E-2</v>
      </c>
      <c r="I702" s="409">
        <f t="shared" si="14"/>
        <v>-3.5399583333333332E-2</v>
      </c>
      <c r="J702" s="407">
        <v>30803</v>
      </c>
    </row>
    <row r="703" spans="1:10">
      <c r="A703" s="406">
        <v>3</v>
      </c>
      <c r="B703" s="407">
        <f t="shared" si="15"/>
        <v>30834</v>
      </c>
      <c r="C703" s="406" t="str">
        <f t="shared" si="16"/>
        <v>S&amp;P 500 Utility Index</v>
      </c>
      <c r="F703" s="414">
        <f>'PRPM WP2'!C703</f>
        <v>6.9000000000000008E-3</v>
      </c>
      <c r="H703" s="414">
        <f>'PRPM WP2'!H703</f>
        <v>1.2580916666666666E-2</v>
      </c>
      <c r="I703" s="409">
        <f t="shared" si="14"/>
        <v>-5.6809166666666648E-3</v>
      </c>
      <c r="J703" s="407">
        <v>30834</v>
      </c>
    </row>
    <row r="704" spans="1:10">
      <c r="A704" s="406">
        <v>3</v>
      </c>
      <c r="B704" s="407">
        <f t="shared" si="15"/>
        <v>30864</v>
      </c>
      <c r="C704" s="406" t="str">
        <f t="shared" si="16"/>
        <v>S&amp;P 500 Utility Index</v>
      </c>
      <c r="F704" s="414">
        <f>'PRPM WP2'!C704</f>
        <v>4.3299999999999998E-2</v>
      </c>
      <c r="H704" s="414">
        <f>'PRPM WP2'!H704</f>
        <v>1.2383750000000001E-2</v>
      </c>
      <c r="I704" s="409">
        <f t="shared" si="14"/>
        <v>3.0916249999999999E-2</v>
      </c>
      <c r="J704" s="407">
        <v>30864</v>
      </c>
    </row>
    <row r="705" spans="1:10">
      <c r="A705" s="406">
        <v>3</v>
      </c>
      <c r="B705" s="407">
        <f t="shared" si="15"/>
        <v>30895</v>
      </c>
      <c r="C705" s="406" t="str">
        <f t="shared" si="16"/>
        <v>S&amp;P 500 Utility Index</v>
      </c>
      <c r="F705" s="414">
        <f>'PRPM WP2'!C705</f>
        <v>6.4600000000000005E-2</v>
      </c>
      <c r="H705" s="414">
        <f>'PRPM WP2'!H705</f>
        <v>1.202425E-2</v>
      </c>
      <c r="I705" s="409">
        <f t="shared" si="14"/>
        <v>5.2575750000000004E-2</v>
      </c>
      <c r="J705" s="407">
        <v>30895</v>
      </c>
    </row>
    <row r="706" spans="1:10">
      <c r="A706" s="406">
        <v>3</v>
      </c>
      <c r="B706" s="407">
        <f t="shared" si="15"/>
        <v>30926</v>
      </c>
      <c r="C706" s="406" t="str">
        <f t="shared" si="16"/>
        <v>S&amp;P 500 Utility Index</v>
      </c>
      <c r="F706" s="414">
        <f>'PRPM WP2'!C706</f>
        <v>4.3800000000000006E-2</v>
      </c>
      <c r="H706" s="414">
        <f>'PRPM WP2'!H706</f>
        <v>1.1822833333333333E-2</v>
      </c>
      <c r="I706" s="409">
        <f t="shared" si="14"/>
        <v>3.1977166666666675E-2</v>
      </c>
      <c r="J706" s="407">
        <v>30926</v>
      </c>
    </row>
    <row r="707" spans="1:10">
      <c r="A707" s="406">
        <v>3</v>
      </c>
      <c r="B707" s="407">
        <f t="shared" si="15"/>
        <v>30956</v>
      </c>
      <c r="C707" s="406" t="str">
        <f t="shared" si="16"/>
        <v>S&amp;P 500 Utility Index</v>
      </c>
      <c r="F707" s="414">
        <f>'PRPM WP2'!C707</f>
        <v>2.7199999999999998E-2</v>
      </c>
      <c r="H707" s="414">
        <f>'PRPM WP2'!H707</f>
        <v>1.1524666666666666E-2</v>
      </c>
      <c r="I707" s="409">
        <f t="shared" si="14"/>
        <v>1.5675333333333333E-2</v>
      </c>
      <c r="J707" s="407">
        <v>30956</v>
      </c>
    </row>
    <row r="708" spans="1:10">
      <c r="A708" s="406">
        <v>3</v>
      </c>
      <c r="B708" s="407">
        <f t="shared" si="15"/>
        <v>30987</v>
      </c>
      <c r="C708" s="406" t="str">
        <f t="shared" si="16"/>
        <v>S&amp;P 500 Utility Index</v>
      </c>
      <c r="F708" s="414">
        <f>'PRPM WP2'!C708</f>
        <v>2.7000000000000003E-2</v>
      </c>
      <c r="H708" s="414">
        <f>'PRPM WP2'!H708</f>
        <v>1.1038916666666667E-2</v>
      </c>
      <c r="I708" s="409">
        <f t="shared" si="14"/>
        <v>1.5961083333333334E-2</v>
      </c>
      <c r="J708" s="407">
        <v>30987</v>
      </c>
    </row>
    <row r="709" spans="1:10">
      <c r="A709" s="406">
        <v>3</v>
      </c>
      <c r="B709" s="407">
        <f t="shared" si="15"/>
        <v>31017</v>
      </c>
      <c r="C709" s="406" t="str">
        <f t="shared" si="16"/>
        <v>S&amp;P 500 Utility Index</v>
      </c>
      <c r="F709" s="414">
        <f>'PRPM WP2'!C709</f>
        <v>3.1599999999999996E-2</v>
      </c>
      <c r="H709" s="414">
        <f>'PRPM WP2'!H709</f>
        <v>1.0891249999999998E-2</v>
      </c>
      <c r="I709" s="409">
        <f t="shared" si="14"/>
        <v>2.0708749999999998E-2</v>
      </c>
      <c r="J709" s="407">
        <v>31017</v>
      </c>
    </row>
    <row r="710" spans="1:10">
      <c r="A710" s="406">
        <v>3</v>
      </c>
      <c r="B710" s="407">
        <f t="shared" si="15"/>
        <v>31048</v>
      </c>
      <c r="C710" s="406" t="str">
        <f t="shared" si="16"/>
        <v>S&amp;P 500 Utility Index</v>
      </c>
      <c r="F710" s="414">
        <f>'PRPM WP2'!C710</f>
        <v>2.35E-2</v>
      </c>
      <c r="H710" s="414">
        <f>'PRPM WP2'!H710</f>
        <v>1.0821583333333334E-2</v>
      </c>
      <c r="I710" s="409">
        <f t="shared" si="14"/>
        <v>1.2678416666666666E-2</v>
      </c>
      <c r="J710" s="407">
        <v>31048</v>
      </c>
    </row>
    <row r="711" spans="1:10">
      <c r="A711" s="406">
        <v>3</v>
      </c>
      <c r="B711" s="407">
        <f t="shared" si="15"/>
        <v>31079</v>
      </c>
      <c r="C711" s="406" t="str">
        <f t="shared" si="16"/>
        <v>S&amp;P 500 Utility Index</v>
      </c>
      <c r="F711" s="414">
        <f>'PRPM WP2'!C711</f>
        <v>1.9300000000000001E-2</v>
      </c>
      <c r="H711" s="414">
        <f>'PRPM WP2'!H711</f>
        <v>1.0861833333333333E-2</v>
      </c>
      <c r="I711" s="409">
        <f t="shared" si="14"/>
        <v>8.4381666666666685E-3</v>
      </c>
      <c r="J711" s="407">
        <v>31079</v>
      </c>
    </row>
    <row r="712" spans="1:10">
      <c r="A712" s="406">
        <v>3</v>
      </c>
      <c r="B712" s="407">
        <f t="shared" si="15"/>
        <v>31107</v>
      </c>
      <c r="C712" s="406" t="str">
        <f t="shared" si="16"/>
        <v>S&amp;P 500 Utility Index</v>
      </c>
      <c r="F712" s="414">
        <f>'PRPM WP2'!C712</f>
        <v>3.6200000000000003E-2</v>
      </c>
      <c r="H712" s="414">
        <f>'PRPM WP2'!H712</f>
        <v>1.1501166666666666E-2</v>
      </c>
      <c r="I712" s="409">
        <f t="shared" si="14"/>
        <v>2.4698833333333337E-2</v>
      </c>
      <c r="J712" s="407">
        <v>31107</v>
      </c>
    </row>
    <row r="713" spans="1:10">
      <c r="A713" s="406">
        <v>3</v>
      </c>
      <c r="B713" s="407">
        <f t="shared" si="15"/>
        <v>31138</v>
      </c>
      <c r="C713" s="406" t="str">
        <f t="shared" si="16"/>
        <v>S&amp;P 500 Utility Index</v>
      </c>
      <c r="F713" s="414">
        <f>'PRPM WP2'!C713</f>
        <v>2.07E-2</v>
      </c>
      <c r="H713" s="414">
        <f>'PRPM WP2'!H713</f>
        <v>1.1322250000000001E-2</v>
      </c>
      <c r="I713" s="409">
        <f t="shared" si="14"/>
        <v>9.3777499999999989E-3</v>
      </c>
      <c r="J713" s="407">
        <v>31138</v>
      </c>
    </row>
    <row r="714" spans="1:10">
      <c r="A714" s="406">
        <v>3</v>
      </c>
      <c r="B714" s="407">
        <f t="shared" si="15"/>
        <v>31168</v>
      </c>
      <c r="C714" s="406" t="str">
        <f t="shared" si="16"/>
        <v>S&amp;P 500 Utility Index</v>
      </c>
      <c r="F714" s="414">
        <f>'PRPM WP2'!C714</f>
        <v>6.0600000000000008E-2</v>
      </c>
      <c r="H714" s="414">
        <f>'PRPM WP2'!H714</f>
        <v>1.0978416666666666E-2</v>
      </c>
      <c r="I714" s="409">
        <f t="shared" si="14"/>
        <v>4.9621583333333344E-2</v>
      </c>
      <c r="J714" s="407">
        <v>31168</v>
      </c>
    </row>
    <row r="715" spans="1:10">
      <c r="A715" s="406">
        <v>3</v>
      </c>
      <c r="B715" s="407">
        <f t="shared" si="15"/>
        <v>31199</v>
      </c>
      <c r="C715" s="406" t="str">
        <f t="shared" si="16"/>
        <v>S&amp;P 500 Utility Index</v>
      </c>
      <c r="F715" s="414">
        <f>'PRPM WP2'!C715</f>
        <v>2.7900000000000001E-2</v>
      </c>
      <c r="H715" s="414">
        <f>'PRPM WP2'!H715</f>
        <v>1.0119583333333333E-2</v>
      </c>
      <c r="I715" s="409">
        <f t="shared" si="14"/>
        <v>1.7780416666666667E-2</v>
      </c>
      <c r="J715" s="407">
        <v>31199</v>
      </c>
    </row>
    <row r="716" spans="1:10">
      <c r="A716" s="406">
        <v>3</v>
      </c>
      <c r="B716" s="407">
        <f t="shared" si="15"/>
        <v>31229</v>
      </c>
      <c r="C716" s="406" t="str">
        <f t="shared" si="16"/>
        <v>S&amp;P 500 Utility Index</v>
      </c>
      <c r="F716" s="414">
        <f>'PRPM WP2'!C716</f>
        <v>-4.2700000000000002E-2</v>
      </c>
      <c r="H716" s="414">
        <f>'PRPM WP2'!H716</f>
        <v>1.0053750000000002E-2</v>
      </c>
      <c r="I716" s="409">
        <f t="shared" si="14"/>
        <v>-5.2753750000000002E-2</v>
      </c>
      <c r="J716" s="407">
        <v>31229</v>
      </c>
    </row>
    <row r="717" spans="1:10">
      <c r="A717" s="406">
        <v>3</v>
      </c>
      <c r="B717" s="407">
        <f t="shared" si="15"/>
        <v>31260</v>
      </c>
      <c r="C717" s="406" t="str">
        <f t="shared" si="16"/>
        <v>S&amp;P 500 Utility Index</v>
      </c>
      <c r="F717" s="414">
        <f>'PRPM WP2'!C717</f>
        <v>1.8099999999999998E-2</v>
      </c>
      <c r="H717" s="414">
        <f>'PRPM WP2'!H717</f>
        <v>1.0114416666666666E-2</v>
      </c>
      <c r="I717" s="409">
        <f t="shared" si="14"/>
        <v>7.9855833333333324E-3</v>
      </c>
      <c r="J717" s="407">
        <v>31260</v>
      </c>
    </row>
    <row r="718" spans="1:10">
      <c r="A718" s="406">
        <v>3</v>
      </c>
      <c r="B718" s="407">
        <f t="shared" si="15"/>
        <v>31291</v>
      </c>
      <c r="C718" s="406" t="str">
        <f t="shared" si="16"/>
        <v>S&amp;P 500 Utility Index</v>
      </c>
      <c r="F718" s="414">
        <f>'PRPM WP2'!C718</f>
        <v>-5.21E-2</v>
      </c>
      <c r="H718" s="414">
        <f>'PRPM WP2'!H718</f>
        <v>1.0110083333333332E-2</v>
      </c>
      <c r="I718" s="409">
        <f t="shared" si="14"/>
        <v>-6.2210083333333333E-2</v>
      </c>
      <c r="J718" s="407">
        <v>31291</v>
      </c>
    </row>
    <row r="719" spans="1:10">
      <c r="A719" s="406">
        <v>3</v>
      </c>
      <c r="B719" s="407">
        <f t="shared" si="15"/>
        <v>31321</v>
      </c>
      <c r="C719" s="406" t="str">
        <f t="shared" si="16"/>
        <v>S&amp;P 500 Utility Index</v>
      </c>
      <c r="F719" s="414">
        <f>'PRPM WP2'!C719</f>
        <v>6.3799999999999996E-2</v>
      </c>
      <c r="H719" s="414">
        <f>'PRPM WP2'!H719</f>
        <v>1.0011583333333334E-2</v>
      </c>
      <c r="I719" s="409">
        <f t="shared" si="14"/>
        <v>5.3788416666666658E-2</v>
      </c>
      <c r="J719" s="407">
        <v>31321</v>
      </c>
    </row>
    <row r="720" spans="1:10">
      <c r="A720" s="406">
        <v>3</v>
      </c>
      <c r="B720" s="407">
        <f t="shared" si="15"/>
        <v>31352</v>
      </c>
      <c r="C720" s="406" t="str">
        <f t="shared" si="16"/>
        <v>S&amp;P 500 Utility Index</v>
      </c>
      <c r="F720" s="414">
        <f>'PRPM WP2'!C720</f>
        <v>5.2200000000000003E-2</v>
      </c>
      <c r="H720" s="414">
        <f>'PRPM WP2'!H720</f>
        <v>9.5949999999999994E-3</v>
      </c>
      <c r="I720" s="409">
        <f t="shared" si="14"/>
        <v>4.2605000000000004E-2</v>
      </c>
      <c r="J720" s="407">
        <v>31352</v>
      </c>
    </row>
    <row r="721" spans="1:10">
      <c r="A721" s="406">
        <v>3</v>
      </c>
      <c r="B721" s="407">
        <f t="shared" si="15"/>
        <v>31382</v>
      </c>
      <c r="C721" s="406" t="str">
        <f t="shared" si="16"/>
        <v>S&amp;P 500 Utility Index</v>
      </c>
      <c r="F721" s="414">
        <f>'PRPM WP2'!C721</f>
        <v>6.9400000000000003E-2</v>
      </c>
      <c r="H721" s="414">
        <f>'PRPM WP2'!H721</f>
        <v>9.173333333333332E-3</v>
      </c>
      <c r="I721" s="409">
        <f t="shared" si="14"/>
        <v>6.0226666666666671E-2</v>
      </c>
      <c r="J721" s="407">
        <v>31382</v>
      </c>
    </row>
    <row r="722" spans="1:10">
      <c r="A722" s="406">
        <v>3</v>
      </c>
      <c r="B722" s="407">
        <f t="shared" si="15"/>
        <v>31413</v>
      </c>
      <c r="C722" s="406" t="str">
        <f t="shared" si="16"/>
        <v>S&amp;P 500 Utility Index</v>
      </c>
      <c r="F722" s="414">
        <f>'PRPM WP2'!C722</f>
        <v>2.9300000000000003E-2</v>
      </c>
      <c r="H722" s="414">
        <f>'PRPM WP2'!H722</f>
        <v>8.9988333333333344E-3</v>
      </c>
      <c r="I722" s="409">
        <f t="shared" si="14"/>
        <v>2.0301166666666669E-2</v>
      </c>
      <c r="J722" s="407">
        <v>31413</v>
      </c>
    </row>
    <row r="723" spans="1:10">
      <c r="A723" s="406">
        <v>3</v>
      </c>
      <c r="B723" s="407">
        <f t="shared" si="15"/>
        <v>31444</v>
      </c>
      <c r="C723" s="406" t="str">
        <f t="shared" si="16"/>
        <v>S&amp;P 500 Utility Index</v>
      </c>
      <c r="F723" s="414">
        <f>'PRPM WP2'!C723</f>
        <v>6.2300000000000001E-2</v>
      </c>
      <c r="H723" s="414">
        <f>'PRPM WP2'!H723</f>
        <v>8.5969166666666659E-3</v>
      </c>
      <c r="I723" s="409">
        <f t="shared" si="14"/>
        <v>5.3703083333333332E-2</v>
      </c>
      <c r="J723" s="407">
        <v>31444</v>
      </c>
    </row>
    <row r="724" spans="1:10">
      <c r="A724" s="406">
        <v>3</v>
      </c>
      <c r="B724" s="407">
        <f t="shared" si="15"/>
        <v>31472</v>
      </c>
      <c r="C724" s="406" t="str">
        <f t="shared" si="16"/>
        <v>S&amp;P 500 Utility Index</v>
      </c>
      <c r="F724" s="414">
        <f>'PRPM WP2'!C724</f>
        <v>5.1400000000000008E-2</v>
      </c>
      <c r="H724" s="414">
        <f>'PRPM WP2'!H724</f>
        <v>7.9274999999999988E-3</v>
      </c>
      <c r="I724" s="409">
        <f t="shared" si="14"/>
        <v>4.3472500000000011E-2</v>
      </c>
      <c r="J724" s="407">
        <v>31472</v>
      </c>
    </row>
    <row r="725" spans="1:10">
      <c r="A725" s="406">
        <v>3</v>
      </c>
      <c r="B725" s="407">
        <f t="shared" si="15"/>
        <v>31503</v>
      </c>
      <c r="C725" s="406" t="str">
        <f t="shared" si="16"/>
        <v>S&amp;P 500 Utility Index</v>
      </c>
      <c r="F725" s="414">
        <f>'PRPM WP2'!C725</f>
        <v>-3.3300000000000003E-2</v>
      </c>
      <c r="H725" s="414">
        <f>'PRPM WP2'!H725</f>
        <v>7.609083333333334E-3</v>
      </c>
      <c r="I725" s="409">
        <f t="shared" si="14"/>
        <v>-4.0909083333333339E-2</v>
      </c>
      <c r="J725" s="407">
        <v>31503</v>
      </c>
    </row>
    <row r="726" spans="1:10">
      <c r="A726" s="406">
        <v>3</v>
      </c>
      <c r="B726" s="407">
        <f t="shared" si="15"/>
        <v>31533</v>
      </c>
      <c r="C726" s="406" t="str">
        <f t="shared" si="16"/>
        <v>S&amp;P 500 Utility Index</v>
      </c>
      <c r="F726" s="414">
        <f>'PRPM WP2'!C726</f>
        <v>5.2500000000000012E-2</v>
      </c>
      <c r="H726" s="414">
        <f>'PRPM WP2'!H726</f>
        <v>7.9722500000000002E-3</v>
      </c>
      <c r="I726" s="409">
        <f t="shared" si="14"/>
        <v>4.4527750000000012E-2</v>
      </c>
      <c r="J726" s="407">
        <v>31533</v>
      </c>
    </row>
    <row r="727" spans="1:10">
      <c r="A727" s="406">
        <v>3</v>
      </c>
      <c r="B727" s="407">
        <f t="shared" si="15"/>
        <v>31564</v>
      </c>
      <c r="C727" s="406" t="str">
        <f t="shared" si="16"/>
        <v>S&amp;P 500 Utility Index</v>
      </c>
      <c r="F727" s="414">
        <f>'PRPM WP2'!C727</f>
        <v>5.9699999999999996E-2</v>
      </c>
      <c r="H727" s="414">
        <f>'PRPM WP2'!H727</f>
        <v>8.0456666666666662E-3</v>
      </c>
      <c r="I727" s="409">
        <f t="shared" si="14"/>
        <v>5.165433333333333E-2</v>
      </c>
      <c r="J727" s="407">
        <v>31564</v>
      </c>
    </row>
    <row r="728" spans="1:10">
      <c r="A728" s="406">
        <v>3</v>
      </c>
      <c r="B728" s="407">
        <f t="shared" si="15"/>
        <v>31594</v>
      </c>
      <c r="C728" s="406" t="str">
        <f t="shared" si="16"/>
        <v>S&amp;P 500 Utility Index</v>
      </c>
      <c r="F728" s="414">
        <f>'PRPM WP2'!C728</f>
        <v>2.8300000000000002E-2</v>
      </c>
      <c r="H728" s="414">
        <f>'PRPM WP2'!H728</f>
        <v>7.7954166666666666E-3</v>
      </c>
      <c r="I728" s="409">
        <f t="shared" si="14"/>
        <v>2.0504583333333336E-2</v>
      </c>
      <c r="J728" s="407">
        <v>31594</v>
      </c>
    </row>
    <row r="729" spans="1:10">
      <c r="A729" s="406">
        <v>3</v>
      </c>
      <c r="B729" s="407">
        <f t="shared" si="15"/>
        <v>31625</v>
      </c>
      <c r="C729" s="406" t="str">
        <f t="shared" si="16"/>
        <v>S&amp;P 500 Utility Index</v>
      </c>
      <c r="F729" s="414">
        <f>'PRPM WP2'!C729</f>
        <v>8.8399999999999992E-2</v>
      </c>
      <c r="H729" s="414">
        <f>'PRPM WP2'!H729</f>
        <v>7.7555833333333322E-3</v>
      </c>
      <c r="I729" s="409">
        <f t="shared" si="14"/>
        <v>8.0644416666666663E-2</v>
      </c>
      <c r="J729" s="407">
        <v>31625</v>
      </c>
    </row>
    <row r="730" spans="1:10">
      <c r="A730" s="406">
        <v>3</v>
      </c>
      <c r="B730" s="407">
        <f t="shared" si="15"/>
        <v>31656</v>
      </c>
      <c r="C730" s="406" t="str">
        <f t="shared" si="16"/>
        <v>S&amp;P 500 Utility Index</v>
      </c>
      <c r="F730" s="414">
        <f>'PRPM WP2'!C730</f>
        <v>-0.11370000000000001</v>
      </c>
      <c r="H730" s="414">
        <f>'PRPM WP2'!H730</f>
        <v>7.9194166666666666E-3</v>
      </c>
      <c r="I730" s="409">
        <f t="shared" ref="I730:I793" si="17">F730-H730</f>
        <v>-0.12161941666666667</v>
      </c>
      <c r="J730" s="407">
        <v>31656</v>
      </c>
    </row>
    <row r="731" spans="1:10">
      <c r="A731" s="406">
        <v>3</v>
      </c>
      <c r="B731" s="407">
        <f t="shared" si="15"/>
        <v>31686</v>
      </c>
      <c r="C731" s="406" t="str">
        <f t="shared" si="16"/>
        <v>S&amp;P 500 Utility Index</v>
      </c>
      <c r="F731" s="414">
        <f>'PRPM WP2'!C731</f>
        <v>5.050000000000001E-2</v>
      </c>
      <c r="H731" s="414">
        <f>'PRPM WP2'!H731</f>
        <v>7.9395000000000004E-3</v>
      </c>
      <c r="I731" s="409">
        <f t="shared" si="17"/>
        <v>4.2560500000000008E-2</v>
      </c>
      <c r="J731" s="407">
        <v>31686</v>
      </c>
    </row>
    <row r="732" spans="1:10">
      <c r="A732" s="406">
        <v>3</v>
      </c>
      <c r="B732" s="407">
        <f t="shared" si="15"/>
        <v>31717</v>
      </c>
      <c r="C732" s="406" t="str">
        <f t="shared" si="16"/>
        <v>S&amp;P 500 Utility Index</v>
      </c>
      <c r="F732" s="414">
        <f>'PRPM WP2'!C732</f>
        <v>2.1099999999999997E-2</v>
      </c>
      <c r="H732" s="414">
        <f>'PRPM WP2'!H732</f>
        <v>7.744749999999999E-3</v>
      </c>
      <c r="I732" s="409">
        <f t="shared" si="17"/>
        <v>1.3355249999999999E-2</v>
      </c>
      <c r="J732" s="407">
        <v>31717</v>
      </c>
    </row>
    <row r="733" spans="1:10">
      <c r="A733" s="406">
        <v>3</v>
      </c>
      <c r="B733" s="407">
        <f t="shared" si="15"/>
        <v>31747</v>
      </c>
      <c r="C733" s="406" t="str">
        <f t="shared" si="16"/>
        <v>S&amp;P 500 Utility Index</v>
      </c>
      <c r="F733" s="414">
        <f>'PRPM WP2'!C733</f>
        <v>-2.5399999999999999E-2</v>
      </c>
      <c r="H733" s="414">
        <f>'PRPM WP2'!H733</f>
        <v>7.5995833333333341E-3</v>
      </c>
      <c r="I733" s="409">
        <f t="shared" si="17"/>
        <v>-3.2999583333333332E-2</v>
      </c>
      <c r="J733" s="407">
        <v>31747</v>
      </c>
    </row>
    <row r="734" spans="1:10">
      <c r="A734" s="406">
        <v>3</v>
      </c>
      <c r="B734" s="407">
        <f t="shared" si="15"/>
        <v>31778</v>
      </c>
      <c r="C734" s="406" t="str">
        <f t="shared" si="16"/>
        <v>S&amp;P 500 Utility Index</v>
      </c>
      <c r="F734" s="414">
        <f>'PRPM WP2'!C734</f>
        <v>9.8400000000000001E-2</v>
      </c>
      <c r="H734" s="414">
        <f>'PRPM WP2'!H734</f>
        <v>7.4537500000000003E-3</v>
      </c>
      <c r="I734" s="409">
        <f t="shared" si="17"/>
        <v>9.0946250000000006E-2</v>
      </c>
      <c r="J734" s="407">
        <v>31778</v>
      </c>
    </row>
    <row r="735" spans="1:10">
      <c r="A735" s="406">
        <v>3</v>
      </c>
      <c r="B735" s="407">
        <f t="shared" si="15"/>
        <v>31809</v>
      </c>
      <c r="C735" s="406" t="str">
        <f t="shared" si="16"/>
        <v>S&amp;P 500 Utility Index</v>
      </c>
      <c r="F735" s="414">
        <f>'PRPM WP2'!C735</f>
        <v>-3.0100000000000002E-2</v>
      </c>
      <c r="H735" s="414">
        <f>'PRPM WP2'!H735</f>
        <v>7.5030833333333338E-3</v>
      </c>
      <c r="I735" s="409">
        <f t="shared" si="17"/>
        <v>-3.7603083333333336E-2</v>
      </c>
      <c r="J735" s="407">
        <v>31809</v>
      </c>
    </row>
    <row r="736" spans="1:10">
      <c r="A736" s="406">
        <v>3</v>
      </c>
      <c r="B736" s="407">
        <f t="shared" si="15"/>
        <v>31837</v>
      </c>
      <c r="C736" s="406" t="str">
        <f t="shared" si="16"/>
        <v>S&amp;P 500 Utility Index</v>
      </c>
      <c r="F736" s="414">
        <f>'PRPM WP2'!C736</f>
        <v>-1.89E-2</v>
      </c>
      <c r="H736" s="414">
        <f>'PRPM WP2'!H736</f>
        <v>7.4409166666666669E-3</v>
      </c>
      <c r="I736" s="409">
        <f t="shared" si="17"/>
        <v>-2.6340916666666665E-2</v>
      </c>
      <c r="J736" s="407">
        <v>31837</v>
      </c>
    </row>
    <row r="737" spans="1:10">
      <c r="A737" s="406">
        <v>3</v>
      </c>
      <c r="B737" s="407">
        <f t="shared" si="15"/>
        <v>31868</v>
      </c>
      <c r="C737" s="406" t="str">
        <f t="shared" si="16"/>
        <v>S&amp;P 500 Utility Index</v>
      </c>
      <c r="F737" s="414">
        <f>'PRPM WP2'!C737</f>
        <v>-4.1399999999999999E-2</v>
      </c>
      <c r="H737" s="414">
        <f>'PRPM WP2'!H737</f>
        <v>7.7940833333333334E-3</v>
      </c>
      <c r="I737" s="409">
        <f t="shared" si="17"/>
        <v>-4.9194083333333333E-2</v>
      </c>
      <c r="J737" s="407">
        <v>31868</v>
      </c>
    </row>
    <row r="738" spans="1:10">
      <c r="A738" s="406">
        <v>3</v>
      </c>
      <c r="B738" s="407">
        <f t="shared" si="15"/>
        <v>31898</v>
      </c>
      <c r="C738" s="406" t="str">
        <f t="shared" si="16"/>
        <v>S&amp;P 500 Utility Index</v>
      </c>
      <c r="F738" s="414">
        <f>'PRPM WP2'!C738</f>
        <v>-6.4000000000000003E-3</v>
      </c>
      <c r="H738" s="414">
        <f>'PRPM WP2'!H738</f>
        <v>8.2208333333333335E-3</v>
      </c>
      <c r="I738" s="409">
        <f t="shared" si="17"/>
        <v>-1.4620833333333333E-2</v>
      </c>
      <c r="J738" s="407">
        <v>31898</v>
      </c>
    </row>
    <row r="739" spans="1:10">
      <c r="A739" s="406">
        <v>3</v>
      </c>
      <c r="B739" s="407">
        <f t="shared" si="15"/>
        <v>31929</v>
      </c>
      <c r="C739" s="406" t="str">
        <f t="shared" si="16"/>
        <v>S&amp;P 500 Utility Index</v>
      </c>
      <c r="F739" s="414">
        <f>'PRPM WP2'!C739</f>
        <v>4.3899999999999995E-2</v>
      </c>
      <c r="H739" s="414">
        <f>'PRPM WP2'!H739</f>
        <v>8.3485E-3</v>
      </c>
      <c r="I739" s="409">
        <f t="shared" si="17"/>
        <v>3.5551499999999993E-2</v>
      </c>
      <c r="J739" s="407">
        <v>31929</v>
      </c>
    </row>
    <row r="740" spans="1:10">
      <c r="A740" s="406">
        <v>3</v>
      </c>
      <c r="B740" s="407">
        <f t="shared" si="15"/>
        <v>31959</v>
      </c>
      <c r="C740" s="406" t="str">
        <f t="shared" si="16"/>
        <v>S&amp;P 500 Utility Index</v>
      </c>
      <c r="F740" s="414">
        <f>'PRPM WP2'!C740</f>
        <v>-2.5000000000000005E-3</v>
      </c>
      <c r="H740" s="414">
        <f>'PRPM WP2'!H740</f>
        <v>8.445833333333333E-3</v>
      </c>
      <c r="I740" s="409">
        <f t="shared" si="17"/>
        <v>-1.0945833333333333E-2</v>
      </c>
      <c r="J740" s="407">
        <v>31959</v>
      </c>
    </row>
    <row r="741" spans="1:10">
      <c r="A741" s="406">
        <v>3</v>
      </c>
      <c r="B741" s="407">
        <f t="shared" si="15"/>
        <v>31990</v>
      </c>
      <c r="C741" s="406" t="str">
        <f t="shared" si="16"/>
        <v>S&amp;P 500 Utility Index</v>
      </c>
      <c r="F741" s="414">
        <f>'PRPM WP2'!C741</f>
        <v>5.2699999999999997E-2</v>
      </c>
      <c r="H741" s="414">
        <f>'PRPM WP2'!H741</f>
        <v>8.7027500000000004E-3</v>
      </c>
      <c r="I741" s="409">
        <f t="shared" si="17"/>
        <v>4.3997249999999995E-2</v>
      </c>
      <c r="J741" s="407">
        <v>31990</v>
      </c>
    </row>
    <row r="742" spans="1:10">
      <c r="A742" s="406">
        <v>3</v>
      </c>
      <c r="B742" s="407">
        <f t="shared" si="15"/>
        <v>32021</v>
      </c>
      <c r="C742" s="406" t="str">
        <f t="shared" si="16"/>
        <v>S&amp;P 500 Utility Index</v>
      </c>
      <c r="F742" s="414">
        <f>'PRPM WP2'!C742</f>
        <v>2.0999999999999999E-3</v>
      </c>
      <c r="H742" s="414">
        <f>'PRPM WP2'!H742</f>
        <v>9.3135000000000006E-3</v>
      </c>
      <c r="I742" s="409">
        <f t="shared" si="17"/>
        <v>-7.2135000000000012E-3</v>
      </c>
      <c r="J742" s="407">
        <v>32021</v>
      </c>
    </row>
    <row r="743" spans="1:10">
      <c r="A743" s="406">
        <v>3</v>
      </c>
      <c r="B743" s="407">
        <f t="shared" si="15"/>
        <v>32051</v>
      </c>
      <c r="C743" s="406" t="str">
        <f t="shared" si="16"/>
        <v>S&amp;P 500 Utility Index</v>
      </c>
      <c r="F743" s="414">
        <f>'PRPM WP2'!C743</f>
        <v>-7.0500000000000007E-2</v>
      </c>
      <c r="H743" s="414">
        <f>'PRPM WP2'!H743</f>
        <v>9.4654999999999982E-3</v>
      </c>
      <c r="I743" s="409">
        <f t="shared" si="17"/>
        <v>-7.9965500000000009E-2</v>
      </c>
      <c r="J743" s="407">
        <v>32051</v>
      </c>
    </row>
    <row r="744" spans="1:10">
      <c r="A744" s="406">
        <v>3</v>
      </c>
      <c r="B744" s="407">
        <f t="shared" si="15"/>
        <v>32082</v>
      </c>
      <c r="C744" s="406" t="str">
        <f t="shared" si="16"/>
        <v>S&amp;P 500 Utility Index</v>
      </c>
      <c r="F744" s="414">
        <f>'PRPM WP2'!C744</f>
        <v>-5.5499999999999987E-2</v>
      </c>
      <c r="H744" s="414">
        <f>'PRPM WP2'!H744</f>
        <v>9.0204166666666679E-3</v>
      </c>
      <c r="I744" s="409">
        <f t="shared" si="17"/>
        <v>-6.452041666666665E-2</v>
      </c>
      <c r="J744" s="407">
        <v>32082</v>
      </c>
    </row>
    <row r="745" spans="1:10">
      <c r="A745" s="406">
        <v>3</v>
      </c>
      <c r="B745" s="407">
        <f t="shared" si="15"/>
        <v>32112</v>
      </c>
      <c r="C745" s="406" t="str">
        <f t="shared" si="16"/>
        <v>S&amp;P 500 Utility Index</v>
      </c>
      <c r="F745" s="414">
        <f>'PRPM WP2'!C745</f>
        <v>1.0800000000000001E-2</v>
      </c>
      <c r="H745" s="414">
        <f>'PRPM WP2'!H745</f>
        <v>9.1140000000000006E-3</v>
      </c>
      <c r="I745" s="409">
        <f t="shared" si="17"/>
        <v>1.686E-3</v>
      </c>
      <c r="J745" s="407">
        <v>32112</v>
      </c>
    </row>
    <row r="746" spans="1:10">
      <c r="A746" s="406">
        <v>3</v>
      </c>
      <c r="B746" s="407">
        <f t="shared" si="15"/>
        <v>32143</v>
      </c>
      <c r="C746" s="406" t="str">
        <f t="shared" si="16"/>
        <v>S&amp;P 500 Utility Index</v>
      </c>
      <c r="F746" s="414">
        <f>'PRPM WP2'!C746</f>
        <v>0.1153</v>
      </c>
      <c r="H746" s="414">
        <f>'PRPM WP2'!H746</f>
        <v>8.9983333333333339E-3</v>
      </c>
      <c r="I746" s="409">
        <f t="shared" si="17"/>
        <v>0.10630166666666667</v>
      </c>
      <c r="J746" s="407">
        <v>32143</v>
      </c>
    </row>
    <row r="747" spans="1:10">
      <c r="A747" s="406">
        <v>3</v>
      </c>
      <c r="B747" s="407">
        <f t="shared" si="15"/>
        <v>32174</v>
      </c>
      <c r="C747" s="406" t="str">
        <f t="shared" si="16"/>
        <v>S&amp;P 500 Utility Index</v>
      </c>
      <c r="F747" s="414">
        <f>'PRPM WP2'!C747</f>
        <v>-1.7500000000000002E-2</v>
      </c>
      <c r="H747" s="414">
        <f>'PRPM WP2'!H747</f>
        <v>8.4295833333333341E-3</v>
      </c>
      <c r="I747" s="409">
        <f t="shared" si="17"/>
        <v>-2.5929583333333336E-2</v>
      </c>
      <c r="J747" s="407">
        <v>32174</v>
      </c>
    </row>
    <row r="748" spans="1:10">
      <c r="A748" s="406">
        <v>3</v>
      </c>
      <c r="B748" s="407">
        <f t="shared" si="15"/>
        <v>32203</v>
      </c>
      <c r="C748" s="406" t="str">
        <f t="shared" si="16"/>
        <v>S&amp;P 500 Utility Index</v>
      </c>
      <c r="F748" s="414">
        <f>'PRPM WP2'!C748</f>
        <v>-5.2699999999999997E-2</v>
      </c>
      <c r="H748" s="414">
        <f>'PRPM WP2'!H748</f>
        <v>8.3956666666666676E-3</v>
      </c>
      <c r="I748" s="409">
        <f t="shared" si="17"/>
        <v>-6.1095666666666666E-2</v>
      </c>
      <c r="J748" s="407">
        <v>32203</v>
      </c>
    </row>
    <row r="749" spans="1:10">
      <c r="A749" s="406">
        <v>3</v>
      </c>
      <c r="B749" s="407">
        <f t="shared" si="15"/>
        <v>32234</v>
      </c>
      <c r="C749" s="406" t="str">
        <f t="shared" si="16"/>
        <v>S&amp;P 500 Utility Index</v>
      </c>
      <c r="F749" s="414">
        <f>'PRPM WP2'!C749</f>
        <v>1.9000000000000006E-3</v>
      </c>
      <c r="H749" s="414">
        <f>'PRPM WP2'!H749</f>
        <v>8.7683333333333328E-3</v>
      </c>
      <c r="I749" s="409">
        <f t="shared" si="17"/>
        <v>-6.8683333333333322E-3</v>
      </c>
      <c r="J749" s="407">
        <v>32234</v>
      </c>
    </row>
    <row r="750" spans="1:10">
      <c r="A750" s="406">
        <v>3</v>
      </c>
      <c r="B750" s="407">
        <f t="shared" si="15"/>
        <v>32264</v>
      </c>
      <c r="C750" s="406" t="str">
        <f t="shared" si="16"/>
        <v>S&amp;P 500 Utility Index</v>
      </c>
      <c r="F750" s="414">
        <f>'PRPM WP2'!C750</f>
        <v>4.5999999999999999E-2</v>
      </c>
      <c r="H750" s="414">
        <f>'PRPM WP2'!H750</f>
        <v>8.9932500000000012E-3</v>
      </c>
      <c r="I750" s="409">
        <f t="shared" si="17"/>
        <v>3.7006749999999998E-2</v>
      </c>
      <c r="J750" s="407">
        <v>32264</v>
      </c>
    </row>
    <row r="751" spans="1:10">
      <c r="A751" s="406">
        <v>3</v>
      </c>
      <c r="B751" s="407">
        <f t="shared" si="15"/>
        <v>32295</v>
      </c>
      <c r="C751" s="406" t="str">
        <f t="shared" si="16"/>
        <v>S&amp;P 500 Utility Index</v>
      </c>
      <c r="F751" s="414">
        <f>'PRPM WP2'!C751</f>
        <v>3.15E-2</v>
      </c>
      <c r="H751" s="414">
        <f>'PRPM WP2'!H751</f>
        <v>9.0045833333333332E-3</v>
      </c>
      <c r="I751" s="409">
        <f t="shared" si="17"/>
        <v>2.2495416666666667E-2</v>
      </c>
      <c r="J751" s="407">
        <v>32295</v>
      </c>
    </row>
    <row r="752" spans="1:10">
      <c r="A752" s="406">
        <v>3</v>
      </c>
      <c r="B752" s="407">
        <f t="shared" si="15"/>
        <v>32325</v>
      </c>
      <c r="C752" s="406" t="str">
        <f t="shared" si="16"/>
        <v>S&amp;P 500 Utility Index</v>
      </c>
      <c r="F752" s="414">
        <f>'PRPM WP2'!C752</f>
        <v>1.6999999999999993E-3</v>
      </c>
      <c r="H752" s="414">
        <f>'PRPM WP2'!H752</f>
        <v>9.1866666666666659E-3</v>
      </c>
      <c r="I752" s="409">
        <f t="shared" si="17"/>
        <v>-7.4866666666666666E-3</v>
      </c>
      <c r="J752" s="407">
        <v>32325</v>
      </c>
    </row>
    <row r="753" spans="1:10">
      <c r="A753" s="406">
        <v>3</v>
      </c>
      <c r="B753" s="407">
        <f t="shared" si="15"/>
        <v>32356</v>
      </c>
      <c r="C753" s="406" t="str">
        <f t="shared" si="16"/>
        <v>S&amp;P 500 Utility Index</v>
      </c>
      <c r="F753" s="414">
        <f>'PRPM WP2'!C753</f>
        <v>-1.37E-2</v>
      </c>
      <c r="H753" s="414">
        <f>'PRPM WP2'!H753</f>
        <v>9.3080000000000003E-3</v>
      </c>
      <c r="I753" s="409">
        <f t="shared" si="17"/>
        <v>-2.3008000000000001E-2</v>
      </c>
      <c r="J753" s="407">
        <v>32356</v>
      </c>
    </row>
    <row r="754" spans="1:10">
      <c r="A754" s="406">
        <v>3</v>
      </c>
      <c r="B754" s="407">
        <f t="shared" si="15"/>
        <v>32387</v>
      </c>
      <c r="C754" s="406" t="str">
        <f t="shared" si="16"/>
        <v>S&amp;P 500 Utility Index</v>
      </c>
      <c r="F754" s="414">
        <f>'PRPM WP2'!C754</f>
        <v>4.1299999999999996E-2</v>
      </c>
      <c r="H754" s="414">
        <f>'PRPM WP2'!H754</f>
        <v>8.8885000000000006E-3</v>
      </c>
      <c r="I754" s="409">
        <f t="shared" si="17"/>
        <v>3.2411499999999996E-2</v>
      </c>
      <c r="J754" s="407">
        <v>32387</v>
      </c>
    </row>
    <row r="755" spans="1:10">
      <c r="A755" s="406">
        <v>3</v>
      </c>
      <c r="B755" s="407">
        <f t="shared" si="15"/>
        <v>32417</v>
      </c>
      <c r="C755" s="406" t="str">
        <f t="shared" si="16"/>
        <v>S&amp;P 500 Utility Index</v>
      </c>
      <c r="F755" s="414">
        <f>'PRPM WP2'!C755</f>
        <v>2.6199999999999998E-2</v>
      </c>
      <c r="H755" s="414">
        <f>'PRPM WP2'!H755</f>
        <v>8.3178333333333351E-3</v>
      </c>
      <c r="I755" s="409">
        <f t="shared" si="17"/>
        <v>1.7882166666666664E-2</v>
      </c>
      <c r="J755" s="407">
        <v>32417</v>
      </c>
    </row>
    <row r="756" spans="1:10">
      <c r="A756" s="406">
        <v>3</v>
      </c>
      <c r="B756" s="407">
        <f t="shared" si="15"/>
        <v>32448</v>
      </c>
      <c r="C756" s="406" t="str">
        <f t="shared" si="16"/>
        <v>S&amp;P 500 Utility Index</v>
      </c>
      <c r="F756" s="414">
        <f>'PRPM WP2'!C756</f>
        <v>-7.899999999999999E-3</v>
      </c>
      <c r="H756" s="414">
        <f>'PRPM WP2'!H756</f>
        <v>8.241666666666668E-3</v>
      </c>
      <c r="I756" s="409">
        <f t="shared" si="17"/>
        <v>-1.6141666666666665E-2</v>
      </c>
      <c r="J756" s="407">
        <v>32448</v>
      </c>
    </row>
    <row r="757" spans="1:10">
      <c r="A757" s="406">
        <v>3</v>
      </c>
      <c r="B757" s="407">
        <f t="shared" si="15"/>
        <v>32478</v>
      </c>
      <c r="C757" s="406" t="str">
        <f t="shared" si="16"/>
        <v>S&amp;P 500 Utility Index</v>
      </c>
      <c r="F757" s="414">
        <f>'PRPM WP2'!C757</f>
        <v>6.3E-3</v>
      </c>
      <c r="H757" s="414">
        <f>'PRPM WP2'!H757</f>
        <v>8.3765833333333331E-3</v>
      </c>
      <c r="I757" s="409">
        <f t="shared" si="17"/>
        <v>-2.0765833333333331E-3</v>
      </c>
      <c r="J757" s="407">
        <v>32478</v>
      </c>
    </row>
    <row r="758" spans="1:10">
      <c r="A758" s="406">
        <v>3</v>
      </c>
      <c r="B758" s="407">
        <f t="shared" ref="B758:B821" si="18">DATE(YEAR(B757),MONTH(B757) + 1,1)</f>
        <v>32509</v>
      </c>
      <c r="C758" s="406" t="str">
        <f t="shared" ref="C758:C821" si="19">C757</f>
        <v>S&amp;P 500 Utility Index</v>
      </c>
      <c r="F758" s="414">
        <f>'PRPM WP2'!C758</f>
        <v>5.7100000000000012E-2</v>
      </c>
      <c r="H758" s="414">
        <f>'PRPM WP2'!H758</f>
        <v>8.404E-3</v>
      </c>
      <c r="I758" s="409">
        <f t="shared" si="17"/>
        <v>4.869600000000001E-2</v>
      </c>
      <c r="J758" s="407">
        <v>32509</v>
      </c>
    </row>
    <row r="759" spans="1:10">
      <c r="A759" s="406">
        <v>3</v>
      </c>
      <c r="B759" s="407">
        <f t="shared" si="18"/>
        <v>32540</v>
      </c>
      <c r="C759" s="406" t="str">
        <f t="shared" si="19"/>
        <v>S&amp;P 500 Utility Index</v>
      </c>
      <c r="F759" s="414">
        <f>'PRPM WP2'!C759</f>
        <v>-2.1499999999999998E-2</v>
      </c>
      <c r="H759" s="414">
        <f>'PRPM WP2'!H759</f>
        <v>8.382916666666667E-3</v>
      </c>
      <c r="I759" s="409">
        <f t="shared" si="17"/>
        <v>-2.9882916666666665E-2</v>
      </c>
      <c r="J759" s="407">
        <v>32540</v>
      </c>
    </row>
    <row r="760" spans="1:10">
      <c r="A760" s="406">
        <v>3</v>
      </c>
      <c r="B760" s="407">
        <f t="shared" si="18"/>
        <v>32568</v>
      </c>
      <c r="C760" s="406" t="str">
        <f t="shared" si="19"/>
        <v>S&amp;P 500 Utility Index</v>
      </c>
      <c r="F760" s="414">
        <f>'PRPM WP2'!C760</f>
        <v>2.69E-2</v>
      </c>
      <c r="H760" s="414">
        <f>'PRPM WP2'!H760</f>
        <v>8.5345000000000004E-3</v>
      </c>
      <c r="I760" s="409">
        <f t="shared" si="17"/>
        <v>1.83655E-2</v>
      </c>
      <c r="J760" s="407">
        <v>32568</v>
      </c>
    </row>
    <row r="761" spans="1:10">
      <c r="A761" s="406">
        <v>3</v>
      </c>
      <c r="B761" s="407">
        <f t="shared" si="18"/>
        <v>32599</v>
      </c>
      <c r="C761" s="406" t="str">
        <f t="shared" si="19"/>
        <v>S&amp;P 500 Utility Index</v>
      </c>
      <c r="F761" s="414">
        <f>'PRPM WP2'!C761</f>
        <v>6.3399999999999998E-2</v>
      </c>
      <c r="H761" s="414">
        <f>'PRPM WP2'!H761</f>
        <v>8.4920833333333341E-3</v>
      </c>
      <c r="I761" s="409">
        <f t="shared" si="17"/>
        <v>5.4907916666666667E-2</v>
      </c>
      <c r="J761" s="407">
        <v>32599</v>
      </c>
    </row>
    <row r="762" spans="1:10">
      <c r="A762" s="406">
        <v>3</v>
      </c>
      <c r="B762" s="407">
        <f t="shared" si="18"/>
        <v>32629</v>
      </c>
      <c r="C762" s="406" t="str">
        <f t="shared" si="19"/>
        <v>S&amp;P 500 Utility Index</v>
      </c>
      <c r="F762" s="414">
        <f>'PRPM WP2'!C762</f>
        <v>5.7999999999999996E-2</v>
      </c>
      <c r="H762" s="414">
        <f>'PRPM WP2'!H762</f>
        <v>8.3340833333333322E-3</v>
      </c>
      <c r="I762" s="409">
        <f t="shared" si="17"/>
        <v>4.9665916666666664E-2</v>
      </c>
      <c r="J762" s="407">
        <v>32629</v>
      </c>
    </row>
    <row r="763" spans="1:10">
      <c r="A763" s="406">
        <v>3</v>
      </c>
      <c r="B763" s="407">
        <f t="shared" si="18"/>
        <v>32660</v>
      </c>
      <c r="C763" s="406" t="str">
        <f t="shared" si="19"/>
        <v>S&amp;P 500 Utility Index</v>
      </c>
      <c r="F763" s="414">
        <f>'PRPM WP2'!C763</f>
        <v>1.61E-2</v>
      </c>
      <c r="H763" s="414">
        <f>'PRPM WP2'!H763</f>
        <v>8.0485000000000001E-3</v>
      </c>
      <c r="I763" s="409">
        <f t="shared" si="17"/>
        <v>8.0514999999999996E-3</v>
      </c>
      <c r="J763" s="407">
        <v>32660</v>
      </c>
    </row>
    <row r="764" spans="1:10">
      <c r="A764" s="406">
        <v>3</v>
      </c>
      <c r="B764" s="407">
        <f t="shared" si="18"/>
        <v>32690</v>
      </c>
      <c r="C764" s="406" t="str">
        <f t="shared" si="19"/>
        <v>S&amp;P 500 Utility Index</v>
      </c>
      <c r="F764" s="414">
        <f>'PRPM WP2'!C764</f>
        <v>8.0399999999999985E-2</v>
      </c>
      <c r="H764" s="414">
        <f>'PRPM WP2'!H764</f>
        <v>7.9204166666666659E-3</v>
      </c>
      <c r="I764" s="409">
        <f t="shared" si="17"/>
        <v>7.2479583333333319E-2</v>
      </c>
      <c r="J764" s="407">
        <v>32690</v>
      </c>
    </row>
    <row r="765" spans="1:10">
      <c r="A765" s="406">
        <v>3</v>
      </c>
      <c r="B765" s="407">
        <f t="shared" si="18"/>
        <v>32721</v>
      </c>
      <c r="C765" s="406" t="str">
        <f t="shared" si="19"/>
        <v>S&amp;P 500 Utility Index</v>
      </c>
      <c r="F765" s="414">
        <f>'PRPM WP2'!C765</f>
        <v>-5.6999999999999993E-3</v>
      </c>
      <c r="H765" s="414">
        <f>'PRPM WP2'!H765</f>
        <v>7.9289999999999985E-3</v>
      </c>
      <c r="I765" s="409">
        <f t="shared" si="17"/>
        <v>-1.3628999999999999E-2</v>
      </c>
      <c r="J765" s="407">
        <v>32721</v>
      </c>
    </row>
    <row r="766" spans="1:10">
      <c r="A766" s="406">
        <v>3</v>
      </c>
      <c r="B766" s="407">
        <f t="shared" si="18"/>
        <v>32752</v>
      </c>
      <c r="C766" s="406" t="str">
        <f t="shared" si="19"/>
        <v>S&amp;P 500 Utility Index</v>
      </c>
      <c r="F766" s="414">
        <f>'PRPM WP2'!C766</f>
        <v>1.7000000000000001E-2</v>
      </c>
      <c r="H766" s="414">
        <f>'PRPM WP2'!H766</f>
        <v>7.9866666666666662E-3</v>
      </c>
      <c r="I766" s="409">
        <f t="shared" si="17"/>
        <v>9.013333333333335E-3</v>
      </c>
      <c r="J766" s="407">
        <v>32752</v>
      </c>
    </row>
    <row r="767" spans="1:10">
      <c r="A767" s="406">
        <v>3</v>
      </c>
      <c r="B767" s="407">
        <f t="shared" si="18"/>
        <v>32782</v>
      </c>
      <c r="C767" s="406" t="str">
        <f t="shared" si="19"/>
        <v>S&amp;P 500 Utility Index</v>
      </c>
      <c r="F767" s="414">
        <f>'PRPM WP2'!C767</f>
        <v>4.5000000000000005E-3</v>
      </c>
      <c r="H767" s="414">
        <f>'PRPM WP2'!H767</f>
        <v>7.948499999999999E-3</v>
      </c>
      <c r="I767" s="409">
        <f t="shared" si="17"/>
        <v>-3.4484999999999984E-3</v>
      </c>
      <c r="J767" s="407">
        <v>32782</v>
      </c>
    </row>
    <row r="768" spans="1:10">
      <c r="A768" s="406">
        <v>3</v>
      </c>
      <c r="B768" s="407">
        <f t="shared" si="18"/>
        <v>32813</v>
      </c>
      <c r="C768" s="406" t="str">
        <f t="shared" si="19"/>
        <v>S&amp;P 500 Utility Index</v>
      </c>
      <c r="F768" s="414">
        <f>'PRPM WP2'!C768</f>
        <v>3.3599999999999998E-2</v>
      </c>
      <c r="H768" s="414">
        <f>'PRPM WP2'!H768</f>
        <v>7.929750000000001E-3</v>
      </c>
      <c r="I768" s="409">
        <f t="shared" si="17"/>
        <v>2.5670249999999999E-2</v>
      </c>
      <c r="J768" s="407">
        <v>32813</v>
      </c>
    </row>
    <row r="769" spans="1:10">
      <c r="A769" s="406">
        <v>3</v>
      </c>
      <c r="B769" s="407">
        <f t="shared" si="18"/>
        <v>32843</v>
      </c>
      <c r="C769" s="406" t="str">
        <f t="shared" si="19"/>
        <v>S&amp;P 500 Utility Index</v>
      </c>
      <c r="F769" s="414">
        <f>'PRPM WP2'!C769</f>
        <v>7.3099999999999998E-2</v>
      </c>
      <c r="H769" s="414">
        <f>'PRPM WP2'!H769</f>
        <v>7.8612500000000002E-3</v>
      </c>
      <c r="I769" s="409">
        <f t="shared" si="17"/>
        <v>6.5238749999999998E-2</v>
      </c>
      <c r="J769" s="407">
        <v>32843</v>
      </c>
    </row>
    <row r="770" spans="1:10">
      <c r="A770" s="406">
        <v>3</v>
      </c>
      <c r="B770" s="407">
        <f t="shared" si="18"/>
        <v>32874</v>
      </c>
      <c r="C770" s="406" t="str">
        <f t="shared" si="19"/>
        <v>S&amp;P 500 Utility Index</v>
      </c>
      <c r="F770" s="414">
        <f>'PRPM WP2'!C770</f>
        <v>-8.09E-2</v>
      </c>
      <c r="H770" s="414">
        <f>'PRPM WP2'!H770</f>
        <v>7.9564166666666672E-3</v>
      </c>
      <c r="I770" s="409">
        <f t="shared" si="17"/>
        <v>-8.885641666666666E-2</v>
      </c>
      <c r="J770" s="407">
        <v>32874</v>
      </c>
    </row>
    <row r="771" spans="1:10">
      <c r="A771" s="406">
        <v>3</v>
      </c>
      <c r="B771" s="407">
        <f t="shared" si="18"/>
        <v>32905</v>
      </c>
      <c r="C771" s="406" t="str">
        <f t="shared" si="19"/>
        <v>S&amp;P 500 Utility Index</v>
      </c>
      <c r="F771" s="414">
        <f>'PRPM WP2'!C771</f>
        <v>-1.09E-2</v>
      </c>
      <c r="H771" s="414">
        <f>'PRPM WP2'!H771</f>
        <v>8.1302500000000003E-3</v>
      </c>
      <c r="I771" s="409">
        <f t="shared" si="17"/>
        <v>-1.9030249999999999E-2</v>
      </c>
      <c r="J771" s="407">
        <v>32905</v>
      </c>
    </row>
    <row r="772" spans="1:10">
      <c r="A772" s="406">
        <v>3</v>
      </c>
      <c r="B772" s="407">
        <f t="shared" si="18"/>
        <v>32933</v>
      </c>
      <c r="C772" s="406" t="str">
        <f t="shared" si="19"/>
        <v>S&amp;P 500 Utility Index</v>
      </c>
      <c r="F772" s="414">
        <f>'PRPM WP2'!C772</f>
        <v>1.8700000000000001E-2</v>
      </c>
      <c r="H772" s="414">
        <f>'PRPM WP2'!H772</f>
        <v>8.2053333333333318E-3</v>
      </c>
      <c r="I772" s="409">
        <f t="shared" si="17"/>
        <v>1.049466666666667E-2</v>
      </c>
      <c r="J772" s="407">
        <v>32933</v>
      </c>
    </row>
    <row r="773" spans="1:10">
      <c r="A773" s="406">
        <v>3</v>
      </c>
      <c r="B773" s="407">
        <f t="shared" si="18"/>
        <v>32964</v>
      </c>
      <c r="C773" s="406" t="str">
        <f t="shared" si="19"/>
        <v>S&amp;P 500 Utility Index</v>
      </c>
      <c r="F773" s="414">
        <f>'PRPM WP2'!C773</f>
        <v>-3.85E-2</v>
      </c>
      <c r="H773" s="414">
        <f>'PRPM WP2'!H773</f>
        <v>8.2587500000000005E-3</v>
      </c>
      <c r="I773" s="409">
        <f t="shared" si="17"/>
        <v>-4.6758750000000002E-2</v>
      </c>
      <c r="J773" s="407">
        <v>32964</v>
      </c>
    </row>
    <row r="774" spans="1:10">
      <c r="A774" s="406">
        <v>3</v>
      </c>
      <c r="B774" s="407">
        <f t="shared" si="18"/>
        <v>32994</v>
      </c>
      <c r="C774" s="406" t="str">
        <f t="shared" si="19"/>
        <v>S&amp;P 500 Utility Index</v>
      </c>
      <c r="F774" s="414">
        <f>'PRPM WP2'!C774</f>
        <v>6.8200000000000011E-2</v>
      </c>
      <c r="H774" s="414">
        <f>'PRPM WP2'!H774</f>
        <v>8.3382500000000002E-3</v>
      </c>
      <c r="I774" s="409">
        <f t="shared" si="17"/>
        <v>5.9861750000000012E-2</v>
      </c>
      <c r="J774" s="407">
        <v>32994</v>
      </c>
    </row>
    <row r="775" spans="1:10">
      <c r="A775" s="406">
        <v>3</v>
      </c>
      <c r="B775" s="407">
        <f t="shared" si="18"/>
        <v>33025</v>
      </c>
      <c r="C775" s="406" t="str">
        <f t="shared" si="19"/>
        <v>S&amp;P 500 Utility Index</v>
      </c>
      <c r="F775" s="414">
        <f>'PRPM WP2'!C775</f>
        <v>-2.1099999999999997E-2</v>
      </c>
      <c r="H775" s="414">
        <f>'PRPM WP2'!H775</f>
        <v>8.175E-3</v>
      </c>
      <c r="I775" s="409">
        <f t="shared" si="17"/>
        <v>-2.9274999999999995E-2</v>
      </c>
      <c r="J775" s="407">
        <v>33025</v>
      </c>
    </row>
    <row r="776" spans="1:10">
      <c r="A776" s="406">
        <v>3</v>
      </c>
      <c r="B776" s="407">
        <f t="shared" si="18"/>
        <v>33055</v>
      </c>
      <c r="C776" s="406" t="str">
        <f t="shared" si="19"/>
        <v>S&amp;P 500 Utility Index</v>
      </c>
      <c r="F776" s="414">
        <f>'PRPM WP2'!C776</f>
        <v>-3.1999999999999997E-3</v>
      </c>
      <c r="H776" s="414">
        <f>'PRPM WP2'!H776</f>
        <v>8.1317500000000001E-3</v>
      </c>
      <c r="I776" s="409">
        <f t="shared" si="17"/>
        <v>-1.133175E-2</v>
      </c>
      <c r="J776" s="407">
        <v>33055</v>
      </c>
    </row>
    <row r="777" spans="1:10">
      <c r="A777" s="406">
        <v>3</v>
      </c>
      <c r="B777" s="407">
        <f t="shared" si="18"/>
        <v>33086</v>
      </c>
      <c r="C777" s="406" t="str">
        <f t="shared" si="19"/>
        <v>S&amp;P 500 Utility Index</v>
      </c>
      <c r="F777" s="414">
        <f>'PRPM WP2'!C777</f>
        <v>-7.9199999999999993E-2</v>
      </c>
      <c r="H777" s="414">
        <f>'PRPM WP2'!H777</f>
        <v>8.2464166666666658E-3</v>
      </c>
      <c r="I777" s="409">
        <f t="shared" si="17"/>
        <v>-8.7446416666666665E-2</v>
      </c>
      <c r="J777" s="407">
        <v>33086</v>
      </c>
    </row>
    <row r="778" spans="1:10">
      <c r="A778" s="406">
        <v>3</v>
      </c>
      <c r="B778" s="407">
        <f t="shared" si="18"/>
        <v>33117</v>
      </c>
      <c r="C778" s="406" t="str">
        <f t="shared" si="19"/>
        <v>S&amp;P 500 Utility Index</v>
      </c>
      <c r="F778" s="414">
        <f>'PRPM WP2'!C778</f>
        <v>4.1100000000000005E-2</v>
      </c>
      <c r="H778" s="414">
        <f>'PRPM WP2'!H778</f>
        <v>8.4306666666666662E-3</v>
      </c>
      <c r="I778" s="409">
        <f t="shared" si="17"/>
        <v>3.2669333333333342E-2</v>
      </c>
      <c r="J778" s="407">
        <v>33117</v>
      </c>
    </row>
    <row r="779" spans="1:10">
      <c r="A779" s="406">
        <v>3</v>
      </c>
      <c r="B779" s="407">
        <f t="shared" si="18"/>
        <v>33147</v>
      </c>
      <c r="C779" s="406" t="str">
        <f t="shared" si="19"/>
        <v>S&amp;P 500 Utility Index</v>
      </c>
      <c r="F779" s="414">
        <f>'PRPM WP2'!C779</f>
        <v>6.5299999999999997E-2</v>
      </c>
      <c r="H779" s="414">
        <f>'PRPM WP2'!H779</f>
        <v>8.3855000000000006E-3</v>
      </c>
      <c r="I779" s="409">
        <f t="shared" si="17"/>
        <v>5.6914499999999993E-2</v>
      </c>
      <c r="J779" s="407">
        <v>33147</v>
      </c>
    </row>
    <row r="780" spans="1:10">
      <c r="A780" s="406">
        <v>3</v>
      </c>
      <c r="B780" s="407">
        <f t="shared" si="18"/>
        <v>33178</v>
      </c>
      <c r="C780" s="406" t="str">
        <f t="shared" si="19"/>
        <v>S&amp;P 500 Utility Index</v>
      </c>
      <c r="F780" s="414">
        <f>'PRPM WP2'!C780</f>
        <v>1.9299999999999998E-2</v>
      </c>
      <c r="H780" s="414">
        <f>'PRPM WP2'!H780</f>
        <v>8.2603333333333331E-3</v>
      </c>
      <c r="I780" s="409">
        <f t="shared" si="17"/>
        <v>1.1039666666666665E-2</v>
      </c>
      <c r="J780" s="407">
        <v>33178</v>
      </c>
    </row>
    <row r="781" spans="1:10">
      <c r="A781" s="406">
        <v>3</v>
      </c>
      <c r="B781" s="407">
        <f t="shared" si="18"/>
        <v>33208</v>
      </c>
      <c r="C781" s="406" t="str">
        <f t="shared" si="19"/>
        <v>S&amp;P 500 Utility Index</v>
      </c>
      <c r="F781" s="414">
        <f>'PRPM WP2'!C781</f>
        <v>8.6E-3</v>
      </c>
      <c r="H781" s="414">
        <f>'PRPM WP2'!H781</f>
        <v>8.1091666666666656E-3</v>
      </c>
      <c r="I781" s="409">
        <f t="shared" si="17"/>
        <v>4.9083333333333444E-4</v>
      </c>
      <c r="J781" s="407">
        <v>33208</v>
      </c>
    </row>
    <row r="782" spans="1:10">
      <c r="A782" s="406">
        <v>3</v>
      </c>
      <c r="B782" s="407">
        <f t="shared" si="18"/>
        <v>33239</v>
      </c>
      <c r="C782" s="406" t="str">
        <f t="shared" si="19"/>
        <v>S&amp;P 500 Utility Index</v>
      </c>
      <c r="F782" s="414">
        <f>'PRPM WP2'!C782</f>
        <v>-3.0100000000000002E-2</v>
      </c>
      <c r="H782" s="414">
        <f>'PRPM WP2'!H782</f>
        <v>8.0939166666666659E-3</v>
      </c>
      <c r="I782" s="409">
        <f t="shared" si="17"/>
        <v>-3.8193916666666668E-2</v>
      </c>
      <c r="J782" s="407">
        <v>33239</v>
      </c>
    </row>
    <row r="783" spans="1:10">
      <c r="A783" s="406">
        <v>3</v>
      </c>
      <c r="B783" s="407">
        <f t="shared" si="18"/>
        <v>33270</v>
      </c>
      <c r="C783" s="406" t="str">
        <f t="shared" si="19"/>
        <v>S&amp;P 500 Utility Index</v>
      </c>
      <c r="F783" s="414">
        <f>'PRPM WP2'!C783</f>
        <v>3.49E-2</v>
      </c>
      <c r="H783" s="414">
        <f>'PRPM WP2'!H783</f>
        <v>7.8978333333333331E-3</v>
      </c>
      <c r="I783" s="409">
        <f t="shared" si="17"/>
        <v>2.7002166666666667E-2</v>
      </c>
      <c r="J783" s="407">
        <v>33270</v>
      </c>
    </row>
    <row r="784" spans="1:10">
      <c r="A784" s="406">
        <v>3</v>
      </c>
      <c r="B784" s="407">
        <f t="shared" si="18"/>
        <v>33298</v>
      </c>
      <c r="C784" s="406" t="str">
        <f t="shared" si="19"/>
        <v>S&amp;P 500 Utility Index</v>
      </c>
      <c r="F784" s="414">
        <f>'PRPM WP2'!C784</f>
        <v>1.9799999999999998E-2</v>
      </c>
      <c r="H784" s="414">
        <f>'PRPM WP2'!H784</f>
        <v>7.9608333333333337E-3</v>
      </c>
      <c r="I784" s="409">
        <f t="shared" si="17"/>
        <v>1.1839166666666665E-2</v>
      </c>
      <c r="J784" s="407">
        <v>33298</v>
      </c>
    </row>
    <row r="785" spans="1:10">
      <c r="A785" s="406">
        <v>3</v>
      </c>
      <c r="B785" s="407">
        <f t="shared" si="18"/>
        <v>33329</v>
      </c>
      <c r="C785" s="406" t="str">
        <f t="shared" si="19"/>
        <v>S&amp;P 500 Utility Index</v>
      </c>
      <c r="F785" s="414">
        <f>'PRPM WP2'!C785</f>
        <v>-1.6200000000000003E-2</v>
      </c>
      <c r="H785" s="414">
        <f>'PRPM WP2'!H785</f>
        <v>7.8870833333333328E-3</v>
      </c>
      <c r="I785" s="409">
        <f t="shared" si="17"/>
        <v>-2.4087083333333335E-2</v>
      </c>
      <c r="J785" s="407">
        <v>33329</v>
      </c>
    </row>
    <row r="786" spans="1:10">
      <c r="A786" s="406">
        <v>3</v>
      </c>
      <c r="B786" s="407">
        <f t="shared" si="18"/>
        <v>33359</v>
      </c>
      <c r="C786" s="406" t="str">
        <f t="shared" si="19"/>
        <v>S&amp;P 500 Utility Index</v>
      </c>
      <c r="F786" s="414">
        <f>'PRPM WP2'!C786</f>
        <v>-1.2999999999999998E-2</v>
      </c>
      <c r="H786" s="414">
        <f>'PRPM WP2'!H786</f>
        <v>7.8602499999999992E-3</v>
      </c>
      <c r="I786" s="409">
        <f t="shared" si="17"/>
        <v>-2.0860249999999997E-2</v>
      </c>
      <c r="J786" s="407">
        <v>33359</v>
      </c>
    </row>
    <row r="787" spans="1:10">
      <c r="A787" s="406">
        <v>3</v>
      </c>
      <c r="B787" s="407">
        <f t="shared" si="18"/>
        <v>33390</v>
      </c>
      <c r="C787" s="406" t="str">
        <f t="shared" si="19"/>
        <v>S&amp;P 500 Utility Index</v>
      </c>
      <c r="F787" s="414">
        <f>'PRPM WP2'!C787</f>
        <v>-1.3899999999999999E-2</v>
      </c>
      <c r="H787" s="414">
        <f>'PRPM WP2'!H787</f>
        <v>7.9862500000000003E-3</v>
      </c>
      <c r="I787" s="409">
        <f t="shared" si="17"/>
        <v>-2.1886249999999999E-2</v>
      </c>
      <c r="J787" s="407">
        <v>33390</v>
      </c>
    </row>
    <row r="788" spans="1:10">
      <c r="A788" s="406">
        <v>3</v>
      </c>
      <c r="B788" s="407">
        <f t="shared" si="18"/>
        <v>33420</v>
      </c>
      <c r="C788" s="406" t="str">
        <f t="shared" si="19"/>
        <v>S&amp;P 500 Utility Index</v>
      </c>
      <c r="F788" s="414">
        <f>'PRPM WP2'!C788</f>
        <v>3.0700000000000002E-2</v>
      </c>
      <c r="H788" s="414">
        <f>'PRPM WP2'!H788</f>
        <v>7.9564166666666672E-3</v>
      </c>
      <c r="I788" s="409">
        <f t="shared" si="17"/>
        <v>2.2743583333333334E-2</v>
      </c>
      <c r="J788" s="407">
        <v>33420</v>
      </c>
    </row>
    <row r="789" spans="1:10">
      <c r="A789" s="406">
        <v>3</v>
      </c>
      <c r="B789" s="407">
        <f t="shared" si="18"/>
        <v>33451</v>
      </c>
      <c r="C789" s="406" t="str">
        <f t="shared" si="19"/>
        <v>S&amp;P 500 Utility Index</v>
      </c>
      <c r="F789" s="414">
        <f>'PRPM WP2'!C789</f>
        <v>2.58E-2</v>
      </c>
      <c r="H789" s="414">
        <f>'PRPM WP2'!H789</f>
        <v>7.7541666666666662E-3</v>
      </c>
      <c r="I789" s="409">
        <f t="shared" si="17"/>
        <v>1.8045833333333334E-2</v>
      </c>
      <c r="J789" s="407">
        <v>33451</v>
      </c>
    </row>
    <row r="790" spans="1:10">
      <c r="A790" s="406">
        <v>3</v>
      </c>
      <c r="B790" s="407">
        <f t="shared" si="18"/>
        <v>33482</v>
      </c>
      <c r="C790" s="406" t="str">
        <f t="shared" si="19"/>
        <v>S&amp;P 500 Utility Index</v>
      </c>
      <c r="F790" s="414">
        <f>'PRPM WP2'!C790</f>
        <v>2.0199999999999999E-2</v>
      </c>
      <c r="H790" s="414">
        <f>'PRPM WP2'!H790</f>
        <v>7.6383333333333338E-3</v>
      </c>
      <c r="I790" s="409">
        <f t="shared" si="17"/>
        <v>1.2561666666666665E-2</v>
      </c>
      <c r="J790" s="407">
        <v>33482</v>
      </c>
    </row>
    <row r="791" spans="1:10">
      <c r="A791" s="406">
        <v>3</v>
      </c>
      <c r="B791" s="407">
        <f t="shared" si="18"/>
        <v>33512</v>
      </c>
      <c r="C791" s="406" t="str">
        <f t="shared" si="19"/>
        <v>S&amp;P 500 Utility Index</v>
      </c>
      <c r="F791" s="414">
        <f>'PRPM WP2'!C791</f>
        <v>0.02</v>
      </c>
      <c r="H791" s="414">
        <f>'PRPM WP2'!H791</f>
        <v>7.6007500000000007E-3</v>
      </c>
      <c r="I791" s="409">
        <f t="shared" si="17"/>
        <v>1.2399250000000001E-2</v>
      </c>
      <c r="J791" s="407">
        <v>33512</v>
      </c>
    </row>
    <row r="792" spans="1:10">
      <c r="A792" s="406">
        <v>3</v>
      </c>
      <c r="B792" s="407">
        <f t="shared" si="18"/>
        <v>33543</v>
      </c>
      <c r="C792" s="406" t="str">
        <f t="shared" si="19"/>
        <v>S&amp;P 500 Utility Index</v>
      </c>
      <c r="F792" s="414">
        <f>'PRPM WP2'!C792</f>
        <v>-9.7999999999999997E-3</v>
      </c>
      <c r="H792" s="414">
        <f>'PRPM WP2'!H792</f>
        <v>7.5445833333333337E-3</v>
      </c>
      <c r="I792" s="409">
        <f t="shared" si="17"/>
        <v>-1.7344583333333333E-2</v>
      </c>
      <c r="J792" s="407">
        <v>33543</v>
      </c>
    </row>
    <row r="793" spans="1:10">
      <c r="A793" s="406">
        <v>3</v>
      </c>
      <c r="B793" s="407">
        <f t="shared" si="18"/>
        <v>33573</v>
      </c>
      <c r="C793" s="406" t="str">
        <f t="shared" si="19"/>
        <v>S&amp;P 500 Utility Index</v>
      </c>
      <c r="F793" s="414">
        <f>'PRPM WP2'!C793</f>
        <v>7.3300000000000004E-2</v>
      </c>
      <c r="H793" s="414">
        <f>'PRPM WP2'!H793</f>
        <v>7.4162500000000001E-3</v>
      </c>
      <c r="I793" s="409">
        <f t="shared" si="17"/>
        <v>6.5883750000000005E-2</v>
      </c>
      <c r="J793" s="407">
        <v>33573</v>
      </c>
    </row>
    <row r="794" spans="1:10">
      <c r="A794" s="406">
        <v>3</v>
      </c>
      <c r="B794" s="407">
        <f t="shared" si="18"/>
        <v>33604</v>
      </c>
      <c r="C794" s="406" t="str">
        <f t="shared" si="19"/>
        <v>S&amp;P 500 Utility Index</v>
      </c>
      <c r="F794" s="414">
        <f>'PRPM WP2'!C794</f>
        <v>-5.3600000000000002E-2</v>
      </c>
      <c r="H794" s="414">
        <f>'PRPM WP2'!H794</f>
        <v>7.3602500000000005E-3</v>
      </c>
      <c r="I794" s="409">
        <f t="shared" ref="I794:I857" si="20">F794-H794</f>
        <v>-6.0960250000000001E-2</v>
      </c>
      <c r="J794" s="407">
        <v>33604</v>
      </c>
    </row>
    <row r="795" spans="1:10">
      <c r="A795" s="406">
        <v>3</v>
      </c>
      <c r="B795" s="407">
        <f t="shared" si="18"/>
        <v>33635</v>
      </c>
      <c r="C795" s="406" t="str">
        <f t="shared" si="19"/>
        <v>S&amp;P 500 Utility Index</v>
      </c>
      <c r="F795" s="414">
        <f>'PRPM WP2'!C795</f>
        <v>-2.7300000000000001E-2</v>
      </c>
      <c r="H795" s="414">
        <f>'PRPM WP2'!H795</f>
        <v>7.4420833333333335E-3</v>
      </c>
      <c r="I795" s="409">
        <f t="shared" si="20"/>
        <v>-3.4742083333333333E-2</v>
      </c>
      <c r="J795" s="407">
        <v>33635</v>
      </c>
    </row>
    <row r="796" spans="1:10">
      <c r="A796" s="406">
        <v>3</v>
      </c>
      <c r="B796" s="407">
        <f t="shared" si="18"/>
        <v>33664</v>
      </c>
      <c r="C796" s="406" t="str">
        <f t="shared" si="19"/>
        <v>S&amp;P 500 Utility Index</v>
      </c>
      <c r="F796" s="414">
        <f>'PRPM WP2'!C796</f>
        <v>-1.43E-2</v>
      </c>
      <c r="H796" s="414">
        <f>'PRPM WP2'!H796</f>
        <v>7.4727500000000002E-3</v>
      </c>
      <c r="I796" s="409">
        <f t="shared" si="20"/>
        <v>-2.177275E-2</v>
      </c>
      <c r="J796" s="407">
        <v>33664</v>
      </c>
    </row>
    <row r="797" spans="1:10">
      <c r="A797" s="406">
        <v>3</v>
      </c>
      <c r="B797" s="407">
        <f t="shared" si="18"/>
        <v>33695</v>
      </c>
      <c r="C797" s="406" t="str">
        <f t="shared" si="19"/>
        <v>S&amp;P 500 Utility Index</v>
      </c>
      <c r="F797" s="414">
        <f>'PRPM WP2'!C797</f>
        <v>6.4500000000000002E-2</v>
      </c>
      <c r="H797" s="414">
        <f>'PRPM WP2'!H797</f>
        <v>7.4380833333333339E-3</v>
      </c>
      <c r="I797" s="409">
        <f t="shared" si="20"/>
        <v>5.7061916666666671E-2</v>
      </c>
      <c r="J797" s="407">
        <v>33695</v>
      </c>
    </row>
    <row r="798" spans="1:10">
      <c r="A798" s="406">
        <v>3</v>
      </c>
      <c r="B798" s="407">
        <f t="shared" si="18"/>
        <v>33725</v>
      </c>
      <c r="C798" s="406" t="str">
        <f t="shared" si="19"/>
        <v>S&amp;P 500 Utility Index</v>
      </c>
      <c r="F798" s="414">
        <f>'PRPM WP2'!C798</f>
        <v>-1.5000000000000005E-3</v>
      </c>
      <c r="H798" s="414">
        <f>'PRPM WP2'!H798</f>
        <v>7.3995833333333335E-3</v>
      </c>
      <c r="I798" s="409">
        <f t="shared" si="20"/>
        <v>-8.899583333333334E-3</v>
      </c>
      <c r="J798" s="407">
        <v>33725</v>
      </c>
    </row>
    <row r="799" spans="1:10">
      <c r="A799" s="406">
        <v>3</v>
      </c>
      <c r="B799" s="407">
        <f t="shared" si="18"/>
        <v>33756</v>
      </c>
      <c r="C799" s="406" t="str">
        <f t="shared" si="19"/>
        <v>S&amp;P 500 Utility Index</v>
      </c>
      <c r="F799" s="414">
        <f>'PRPM WP2'!C799</f>
        <v>1.41E-2</v>
      </c>
      <c r="H799" s="414">
        <f>'PRPM WP2'!H799</f>
        <v>7.3230833333333325E-3</v>
      </c>
      <c r="I799" s="409">
        <f t="shared" si="20"/>
        <v>6.7769166666666672E-3</v>
      </c>
      <c r="J799" s="407">
        <v>33756</v>
      </c>
    </row>
    <row r="800" spans="1:10">
      <c r="A800" s="406">
        <v>3</v>
      </c>
      <c r="B800" s="407">
        <f t="shared" si="18"/>
        <v>33786</v>
      </c>
      <c r="C800" s="406" t="str">
        <f t="shared" si="19"/>
        <v>S&amp;P 500 Utility Index</v>
      </c>
      <c r="F800" s="414">
        <f>'PRPM WP2'!C800</f>
        <v>7.9000000000000001E-2</v>
      </c>
      <c r="H800" s="414">
        <f>'PRPM WP2'!H800</f>
        <v>7.1492500000000002E-3</v>
      </c>
      <c r="I800" s="409">
        <f t="shared" si="20"/>
        <v>7.1850750000000005E-2</v>
      </c>
      <c r="J800" s="407">
        <v>33786</v>
      </c>
    </row>
    <row r="801" spans="1:10">
      <c r="A801" s="406">
        <v>3</v>
      </c>
      <c r="B801" s="407">
        <f t="shared" si="18"/>
        <v>33817</v>
      </c>
      <c r="C801" s="406" t="str">
        <f t="shared" si="19"/>
        <v>S&amp;P 500 Utility Index</v>
      </c>
      <c r="F801" s="414">
        <f>'PRPM WP2'!C801</f>
        <v>-7.4000000000000012E-3</v>
      </c>
      <c r="H801" s="414">
        <f>'PRPM WP2'!H801</f>
        <v>7.031333333333333E-3</v>
      </c>
      <c r="I801" s="409">
        <f t="shared" si="20"/>
        <v>-1.4431333333333334E-2</v>
      </c>
      <c r="J801" s="407">
        <v>33817</v>
      </c>
    </row>
    <row r="802" spans="1:10">
      <c r="A802" s="406">
        <v>3</v>
      </c>
      <c r="B802" s="407">
        <f t="shared" si="18"/>
        <v>33848</v>
      </c>
      <c r="C802" s="406" t="str">
        <f t="shared" si="19"/>
        <v>S&amp;P 500 Utility Index</v>
      </c>
      <c r="F802" s="414">
        <f>'PRPM WP2'!C802</f>
        <v>7.2999999999999983E-3</v>
      </c>
      <c r="H802" s="414">
        <f>'PRPM WP2'!H802</f>
        <v>7.0059166666666664E-3</v>
      </c>
      <c r="I802" s="409">
        <f t="shared" si="20"/>
        <v>2.9408333333333196E-4</v>
      </c>
      <c r="J802" s="407">
        <v>33848</v>
      </c>
    </row>
    <row r="803" spans="1:10">
      <c r="A803" s="406">
        <v>3</v>
      </c>
      <c r="B803" s="407">
        <f t="shared" si="18"/>
        <v>33878</v>
      </c>
      <c r="C803" s="406" t="str">
        <f t="shared" si="19"/>
        <v>S&amp;P 500 Utility Index</v>
      </c>
      <c r="F803" s="414">
        <f>'PRPM WP2'!C803</f>
        <v>-9.3999999999999986E-3</v>
      </c>
      <c r="H803" s="414">
        <f>'PRPM WP2'!H803</f>
        <v>7.1056666666666664E-3</v>
      </c>
      <c r="I803" s="409">
        <f t="shared" si="20"/>
        <v>-1.6505666666666665E-2</v>
      </c>
      <c r="J803" s="407">
        <v>33878</v>
      </c>
    </row>
    <row r="804" spans="1:10">
      <c r="A804" s="406">
        <v>3</v>
      </c>
      <c r="B804" s="407">
        <f t="shared" si="18"/>
        <v>33909</v>
      </c>
      <c r="C804" s="406" t="str">
        <f t="shared" si="19"/>
        <v>S&amp;P 500 Utility Index</v>
      </c>
      <c r="F804" s="414">
        <f>'PRPM WP2'!C804</f>
        <v>-1.5000000000000005E-3</v>
      </c>
      <c r="H804" s="414">
        <f>'PRPM WP2'!H804</f>
        <v>7.1925833333333329E-3</v>
      </c>
      <c r="I804" s="409">
        <f t="shared" si="20"/>
        <v>-8.6925833333333334E-3</v>
      </c>
      <c r="J804" s="407">
        <v>33909</v>
      </c>
    </row>
    <row r="805" spans="1:10">
      <c r="A805" s="406">
        <v>3</v>
      </c>
      <c r="B805" s="407">
        <f t="shared" si="18"/>
        <v>33939</v>
      </c>
      <c r="C805" s="406" t="str">
        <f t="shared" si="19"/>
        <v>S&amp;P 500 Utility Index</v>
      </c>
      <c r="F805" s="414">
        <f>'PRPM WP2'!C805</f>
        <v>3.5799999999999998E-2</v>
      </c>
      <c r="H805" s="414">
        <f>'PRPM WP2'!H805</f>
        <v>7.0420833333333334E-3</v>
      </c>
      <c r="I805" s="409">
        <f t="shared" si="20"/>
        <v>2.8757916666666664E-2</v>
      </c>
      <c r="J805" s="407">
        <v>33939</v>
      </c>
    </row>
    <row r="806" spans="1:10">
      <c r="A806" s="406">
        <v>3</v>
      </c>
      <c r="B806" s="407">
        <f t="shared" si="18"/>
        <v>33970</v>
      </c>
      <c r="C806" s="406" t="str">
        <f t="shared" si="19"/>
        <v>S&amp;P 500 Utility Index</v>
      </c>
      <c r="F806" s="414">
        <f>'PRPM WP2'!C806</f>
        <v>1.5699999999999999E-2</v>
      </c>
      <c r="H806" s="414">
        <f>'PRPM WP2'!H806</f>
        <v>6.9009166666666663E-3</v>
      </c>
      <c r="I806" s="409">
        <f t="shared" si="20"/>
        <v>8.7990833333333324E-3</v>
      </c>
      <c r="J806" s="407">
        <v>33970</v>
      </c>
    </row>
    <row r="807" spans="1:10">
      <c r="A807" s="406">
        <v>3</v>
      </c>
      <c r="B807" s="407">
        <f t="shared" si="18"/>
        <v>34001</v>
      </c>
      <c r="C807" s="406" t="str">
        <f t="shared" si="19"/>
        <v>S&amp;P 500 Utility Index</v>
      </c>
      <c r="F807" s="414">
        <f>'PRPM WP2'!C807</f>
        <v>7.2099999999999997E-2</v>
      </c>
      <c r="H807" s="414">
        <f>'PRPM WP2'!H807</f>
        <v>6.7039166666666671E-3</v>
      </c>
      <c r="I807" s="409">
        <f t="shared" si="20"/>
        <v>6.5396083333333327E-2</v>
      </c>
      <c r="J807" s="407">
        <v>34001</v>
      </c>
    </row>
    <row r="808" spans="1:10">
      <c r="A808" s="406">
        <v>3</v>
      </c>
      <c r="B808" s="407">
        <f t="shared" si="18"/>
        <v>34029</v>
      </c>
      <c r="C808" s="406" t="str">
        <f t="shared" si="19"/>
        <v>S&amp;P 500 Utility Index</v>
      </c>
      <c r="F808" s="414">
        <f>'PRPM WP2'!C808</f>
        <v>1.7999999999999999E-2</v>
      </c>
      <c r="H808" s="414">
        <f>'PRPM WP2'!H808</f>
        <v>6.5854999999999993E-3</v>
      </c>
      <c r="I808" s="409">
        <f t="shared" si="20"/>
        <v>1.1414499999999999E-2</v>
      </c>
      <c r="J808" s="407">
        <v>34029</v>
      </c>
    </row>
    <row r="809" spans="1:10">
      <c r="A809" s="406">
        <v>3</v>
      </c>
      <c r="B809" s="407">
        <f t="shared" si="18"/>
        <v>34060</v>
      </c>
      <c r="C809" s="406" t="str">
        <f t="shared" si="19"/>
        <v>S&amp;P 500 Utility Index</v>
      </c>
      <c r="F809" s="414">
        <f>'PRPM WP2'!C809</f>
        <v>-2.6999999999999993E-3</v>
      </c>
      <c r="H809" s="414">
        <f>'PRPM WP2'!H809</f>
        <v>6.514666666666666E-3</v>
      </c>
      <c r="I809" s="409">
        <f t="shared" si="20"/>
        <v>-9.2146666666666661E-3</v>
      </c>
      <c r="J809" s="407">
        <v>34060</v>
      </c>
    </row>
    <row r="810" spans="1:10">
      <c r="A810" s="406">
        <v>3</v>
      </c>
      <c r="B810" s="407">
        <f t="shared" si="18"/>
        <v>34090</v>
      </c>
      <c r="C810" s="406" t="str">
        <f t="shared" si="19"/>
        <v>S&amp;P 500 Utility Index</v>
      </c>
      <c r="F810" s="414">
        <f>'PRPM WP2'!C810</f>
        <v>-1.9099999999999999E-2</v>
      </c>
      <c r="H810" s="414">
        <f>'PRPM WP2'!H810</f>
        <v>6.5491666666666667E-3</v>
      </c>
      <c r="I810" s="409">
        <f t="shared" si="20"/>
        <v>-2.5649166666666667E-2</v>
      </c>
      <c r="J810" s="407">
        <v>34090</v>
      </c>
    </row>
    <row r="811" spans="1:10">
      <c r="A811" s="406">
        <v>3</v>
      </c>
      <c r="B811" s="407">
        <f t="shared" si="18"/>
        <v>34121</v>
      </c>
      <c r="C811" s="406" t="str">
        <f t="shared" si="19"/>
        <v>S&amp;P 500 Utility Index</v>
      </c>
      <c r="F811" s="414">
        <f>'PRPM WP2'!C811</f>
        <v>4.6300000000000001E-2</v>
      </c>
      <c r="H811" s="414">
        <f>'PRPM WP2'!H811</f>
        <v>6.4693333333333339E-3</v>
      </c>
      <c r="I811" s="409">
        <f t="shared" si="20"/>
        <v>3.9830666666666667E-2</v>
      </c>
      <c r="J811" s="407">
        <v>34121</v>
      </c>
    </row>
    <row r="812" spans="1:10">
      <c r="A812" s="406">
        <v>3</v>
      </c>
      <c r="B812" s="407">
        <f t="shared" si="18"/>
        <v>34151</v>
      </c>
      <c r="C812" s="406" t="str">
        <f t="shared" si="19"/>
        <v>S&amp;P 500 Utility Index</v>
      </c>
      <c r="F812" s="414">
        <f>'PRPM WP2'!C812</f>
        <v>2.2599999999999999E-2</v>
      </c>
      <c r="H812" s="414">
        <f>'PRPM WP2'!H812</f>
        <v>6.284500000000001E-3</v>
      </c>
      <c r="I812" s="409">
        <f t="shared" si="20"/>
        <v>1.6315499999999997E-2</v>
      </c>
      <c r="J812" s="407">
        <v>34151</v>
      </c>
    </row>
    <row r="813" spans="1:10">
      <c r="A813" s="406">
        <v>3</v>
      </c>
      <c r="B813" s="407">
        <f t="shared" si="18"/>
        <v>34182</v>
      </c>
      <c r="C813" s="406" t="str">
        <f t="shared" si="19"/>
        <v>S&amp;P 500 Utility Index</v>
      </c>
      <c r="F813" s="414">
        <f>'PRPM WP2'!C813</f>
        <v>4.8399999999999999E-2</v>
      </c>
      <c r="H813" s="414">
        <f>'PRPM WP2'!H813</f>
        <v>6.0587500000000008E-3</v>
      </c>
      <c r="I813" s="409">
        <f t="shared" si="20"/>
        <v>4.2341249999999997E-2</v>
      </c>
      <c r="J813" s="407">
        <v>34182</v>
      </c>
    </row>
    <row r="814" spans="1:10">
      <c r="A814" s="406">
        <v>3</v>
      </c>
      <c r="B814" s="407">
        <f t="shared" si="18"/>
        <v>34213</v>
      </c>
      <c r="C814" s="406" t="str">
        <f t="shared" si="19"/>
        <v>S&amp;P 500 Utility Index</v>
      </c>
      <c r="F814" s="414">
        <f>'PRPM WP2'!C814</f>
        <v>-2E-3</v>
      </c>
      <c r="H814" s="414">
        <f>'PRPM WP2'!H814</f>
        <v>5.8635000000000007E-3</v>
      </c>
      <c r="I814" s="409">
        <f t="shared" si="20"/>
        <v>-7.8635000000000007E-3</v>
      </c>
      <c r="J814" s="407">
        <v>34213</v>
      </c>
    </row>
    <row r="815" spans="1:10">
      <c r="A815" s="406">
        <v>3</v>
      </c>
      <c r="B815" s="407">
        <f t="shared" si="18"/>
        <v>34243</v>
      </c>
      <c r="C815" s="406" t="str">
        <f t="shared" si="19"/>
        <v>S&amp;P 500 Utility Index</v>
      </c>
      <c r="F815" s="414">
        <f>'PRPM WP2'!C815</f>
        <v>-2.1000000000000003E-3</v>
      </c>
      <c r="H815" s="414">
        <f>'PRPM WP2'!H815</f>
        <v>5.8567500000000008E-3</v>
      </c>
      <c r="I815" s="409">
        <f t="shared" si="20"/>
        <v>-7.956750000000002E-3</v>
      </c>
      <c r="J815" s="407">
        <v>34243</v>
      </c>
    </row>
    <row r="816" spans="1:10">
      <c r="A816" s="406">
        <v>3</v>
      </c>
      <c r="B816" s="407">
        <f t="shared" si="18"/>
        <v>34274</v>
      </c>
      <c r="C816" s="406" t="str">
        <f t="shared" si="19"/>
        <v>S&amp;P 500 Utility Index</v>
      </c>
      <c r="F816" s="414">
        <f>'PRPM WP2'!C816</f>
        <v>-5.0700000000000002E-2</v>
      </c>
      <c r="H816" s="414">
        <f>'PRPM WP2'!H816</f>
        <v>6.0670833333333332E-3</v>
      </c>
      <c r="I816" s="409">
        <f t="shared" si="20"/>
        <v>-5.6767083333333336E-2</v>
      </c>
      <c r="J816" s="407">
        <v>34274</v>
      </c>
    </row>
    <row r="817" spans="1:10">
      <c r="A817" s="406">
        <v>3</v>
      </c>
      <c r="B817" s="407">
        <f t="shared" si="18"/>
        <v>34304</v>
      </c>
      <c r="C817" s="406" t="str">
        <f t="shared" si="19"/>
        <v>S&amp;P 500 Utility Index</v>
      </c>
      <c r="F817" s="414">
        <f>'PRPM WP2'!C817</f>
        <v>-5.3E-3</v>
      </c>
      <c r="H817" s="414">
        <f>'PRPM WP2'!H817</f>
        <v>6.1131666666666661E-3</v>
      </c>
      <c r="I817" s="409">
        <f t="shared" si="20"/>
        <v>-1.1413166666666665E-2</v>
      </c>
      <c r="J817" s="407">
        <v>34304</v>
      </c>
    </row>
    <row r="818" spans="1:10">
      <c r="A818" s="406">
        <v>3</v>
      </c>
      <c r="B818" s="407">
        <f t="shared" si="18"/>
        <v>34335</v>
      </c>
      <c r="C818" s="406" t="str">
        <f t="shared" si="19"/>
        <v>S&amp;P 500 Utility Index</v>
      </c>
      <c r="F818" s="414">
        <f>'PRPM WP2'!C818</f>
        <v>7.1999999999999998E-3</v>
      </c>
      <c r="H818" s="414">
        <f>'PRPM WP2'!H818</f>
        <v>6.1104166666666668E-3</v>
      </c>
      <c r="I818" s="409">
        <f t="shared" si="20"/>
        <v>1.089583333333333E-3</v>
      </c>
      <c r="J818" s="407">
        <v>34335</v>
      </c>
    </row>
    <row r="819" spans="1:10">
      <c r="A819" s="406">
        <v>3</v>
      </c>
      <c r="B819" s="407">
        <f t="shared" si="18"/>
        <v>34366</v>
      </c>
      <c r="C819" s="406" t="str">
        <f t="shared" si="19"/>
        <v>S&amp;P 500 Utility Index</v>
      </c>
      <c r="F819" s="414">
        <f>'PRPM WP2'!C819</f>
        <v>-5.67E-2</v>
      </c>
      <c r="H819" s="414">
        <f>'PRPM WP2'!H819</f>
        <v>6.2052499999999998E-3</v>
      </c>
      <c r="I819" s="409">
        <f t="shared" si="20"/>
        <v>-6.2905249999999996E-2</v>
      </c>
      <c r="J819" s="407">
        <v>34366</v>
      </c>
    </row>
    <row r="820" spans="1:10">
      <c r="A820" s="406">
        <v>3</v>
      </c>
      <c r="B820" s="407">
        <f t="shared" si="18"/>
        <v>34394</v>
      </c>
      <c r="C820" s="406" t="str">
        <f t="shared" si="19"/>
        <v>S&amp;P 500 Utility Index</v>
      </c>
      <c r="F820" s="414">
        <f>'PRPM WP2'!C820</f>
        <v>-3.3800000000000004E-2</v>
      </c>
      <c r="H820" s="414">
        <f>'PRPM WP2'!H820</f>
        <v>6.527666666666666E-3</v>
      </c>
      <c r="I820" s="409">
        <f t="shared" si="20"/>
        <v>-4.0327666666666671E-2</v>
      </c>
      <c r="J820" s="407">
        <v>34394</v>
      </c>
    </row>
    <row r="821" spans="1:10">
      <c r="A821" s="406">
        <v>3</v>
      </c>
      <c r="B821" s="407">
        <f t="shared" si="18"/>
        <v>34425</v>
      </c>
      <c r="C821" s="406" t="str">
        <f t="shared" si="19"/>
        <v>S&amp;P 500 Utility Index</v>
      </c>
      <c r="F821" s="414">
        <f>'PRPM WP2'!C821</f>
        <v>2.46E-2</v>
      </c>
      <c r="H821" s="414">
        <f>'PRPM WP2'!H821</f>
        <v>6.8514166666666662E-3</v>
      </c>
      <c r="I821" s="409">
        <f t="shared" si="20"/>
        <v>1.7748583333333335E-2</v>
      </c>
      <c r="J821" s="407">
        <v>34425</v>
      </c>
    </row>
    <row r="822" spans="1:10">
      <c r="A822" s="406">
        <v>3</v>
      </c>
      <c r="B822" s="407">
        <f t="shared" ref="B822:B885" si="21">DATE(YEAR(B821),MONTH(B821) + 1,1)</f>
        <v>34455</v>
      </c>
      <c r="C822" s="406" t="str">
        <f t="shared" ref="C822:C885" si="22">C821</f>
        <v>S&amp;P 500 Utility Index</v>
      </c>
      <c r="F822" s="414">
        <f>'PRPM WP2'!C822</f>
        <v>-2.6800000000000001E-2</v>
      </c>
      <c r="H822" s="414">
        <f>'PRPM WP2'!H822</f>
        <v>6.9384999999999994E-3</v>
      </c>
      <c r="I822" s="409">
        <f t="shared" si="20"/>
        <v>-3.3738499999999998E-2</v>
      </c>
      <c r="J822" s="407">
        <v>34455</v>
      </c>
    </row>
    <row r="823" spans="1:10">
      <c r="A823" s="406">
        <v>3</v>
      </c>
      <c r="B823" s="407">
        <f t="shared" si="21"/>
        <v>34486</v>
      </c>
      <c r="C823" s="406" t="str">
        <f t="shared" si="22"/>
        <v>S&amp;P 500 Utility Index</v>
      </c>
      <c r="F823" s="414">
        <f>'PRPM WP2'!C823</f>
        <v>2.0999999999999994E-3</v>
      </c>
      <c r="H823" s="414">
        <f>'PRPM WP2'!H823</f>
        <v>6.9234166666666663E-3</v>
      </c>
      <c r="I823" s="409">
        <f t="shared" si="20"/>
        <v>-4.8234166666666668E-3</v>
      </c>
      <c r="J823" s="407">
        <v>34486</v>
      </c>
    </row>
    <row r="824" spans="1:10">
      <c r="A824" s="406">
        <v>3</v>
      </c>
      <c r="B824" s="407">
        <f t="shared" si="21"/>
        <v>34516</v>
      </c>
      <c r="C824" s="406" t="str">
        <f t="shared" si="22"/>
        <v>S&amp;P 500 Utility Index</v>
      </c>
      <c r="F824" s="414">
        <f>'PRPM WP2'!C824</f>
        <v>3.3599999999999998E-2</v>
      </c>
      <c r="H824" s="414">
        <f>'PRPM WP2'!H824</f>
        <v>7.0627500000000013E-3</v>
      </c>
      <c r="I824" s="409">
        <f t="shared" si="20"/>
        <v>2.6537249999999998E-2</v>
      </c>
      <c r="J824" s="407">
        <v>34516</v>
      </c>
    </row>
    <row r="825" spans="1:10">
      <c r="A825" s="406">
        <v>3</v>
      </c>
      <c r="B825" s="407">
        <f t="shared" si="21"/>
        <v>34547</v>
      </c>
      <c r="C825" s="406" t="str">
        <f t="shared" si="22"/>
        <v>S&amp;P 500 Utility Index</v>
      </c>
      <c r="F825" s="414">
        <f>'PRPM WP2'!C825</f>
        <v>-2.7999999999999995E-3</v>
      </c>
      <c r="H825" s="414">
        <f>'PRPM WP2'!H825</f>
        <v>7.0058333333333335E-3</v>
      </c>
      <c r="I825" s="409">
        <f t="shared" si="20"/>
        <v>-9.8058333333333331E-3</v>
      </c>
      <c r="J825" s="407">
        <v>34547</v>
      </c>
    </row>
    <row r="826" spans="1:10">
      <c r="A826" s="406">
        <v>3</v>
      </c>
      <c r="B826" s="407">
        <f t="shared" si="21"/>
        <v>34578</v>
      </c>
      <c r="C826" s="406" t="str">
        <f t="shared" si="22"/>
        <v>S&amp;P 500 Utility Index</v>
      </c>
      <c r="F826" s="414">
        <f>'PRPM WP2'!C826</f>
        <v>-2.5399999999999999E-2</v>
      </c>
      <c r="H826" s="414">
        <f>'PRPM WP2'!H826</f>
        <v>7.1869166666666661E-3</v>
      </c>
      <c r="I826" s="409">
        <f t="shared" si="20"/>
        <v>-3.2586916666666667E-2</v>
      </c>
      <c r="J826" s="407">
        <v>34578</v>
      </c>
    </row>
    <row r="827" spans="1:10">
      <c r="A827" s="406">
        <v>3</v>
      </c>
      <c r="B827" s="407">
        <f t="shared" si="21"/>
        <v>34608</v>
      </c>
      <c r="C827" s="406" t="str">
        <f t="shared" si="22"/>
        <v>S&amp;P 500 Utility Index</v>
      </c>
      <c r="F827" s="414">
        <f>'PRPM WP2'!C827</f>
        <v>8.6E-3</v>
      </c>
      <c r="H827" s="414">
        <f>'PRPM WP2'!H827</f>
        <v>7.376999999999999E-3</v>
      </c>
      <c r="I827" s="409">
        <f t="shared" si="20"/>
        <v>1.223000000000001E-3</v>
      </c>
      <c r="J827" s="407">
        <v>34608</v>
      </c>
    </row>
    <row r="828" spans="1:10">
      <c r="A828" s="406">
        <v>3</v>
      </c>
      <c r="B828" s="407">
        <f t="shared" si="21"/>
        <v>34639</v>
      </c>
      <c r="C828" s="406" t="str">
        <f t="shared" si="22"/>
        <v>S&amp;P 500 Utility Index</v>
      </c>
      <c r="F828" s="414">
        <f>'PRPM WP2'!C828</f>
        <v>-1.46E-2</v>
      </c>
      <c r="H828" s="414">
        <f>'PRPM WP2'!H828</f>
        <v>7.4862499999999998E-3</v>
      </c>
      <c r="I828" s="409">
        <f t="shared" si="20"/>
        <v>-2.2086250000000002E-2</v>
      </c>
      <c r="J828" s="407">
        <v>34639</v>
      </c>
    </row>
    <row r="829" spans="1:10">
      <c r="A829" s="406">
        <v>3</v>
      </c>
      <c r="B829" s="407">
        <f t="shared" si="21"/>
        <v>34669</v>
      </c>
      <c r="C829" s="406" t="str">
        <f t="shared" si="22"/>
        <v>S&amp;P 500 Utility Index</v>
      </c>
      <c r="F829" s="414">
        <f>'PRPM WP2'!C829</f>
        <v>5.1999999999999998E-3</v>
      </c>
      <c r="H829" s="414">
        <f>'PRPM WP2'!H829</f>
        <v>7.3067500000000007E-3</v>
      </c>
      <c r="I829" s="409">
        <f t="shared" si="20"/>
        <v>-2.106750000000001E-3</v>
      </c>
      <c r="J829" s="407">
        <v>34669</v>
      </c>
    </row>
    <row r="830" spans="1:10">
      <c r="A830" s="406">
        <v>3</v>
      </c>
      <c r="B830" s="407">
        <f t="shared" si="21"/>
        <v>34700</v>
      </c>
      <c r="C830" s="406" t="str">
        <f t="shared" si="22"/>
        <v>S&amp;P 500 Utility Index</v>
      </c>
      <c r="F830" s="414">
        <f>'PRPM WP2'!C830</f>
        <v>7.7900000000000011E-2</v>
      </c>
      <c r="H830" s="414">
        <f>'PRPM WP2'!H830</f>
        <v>7.2879166666666665E-3</v>
      </c>
      <c r="I830" s="409">
        <f t="shared" si="20"/>
        <v>7.0612083333333339E-2</v>
      </c>
      <c r="J830" s="407">
        <v>34700</v>
      </c>
    </row>
    <row r="831" spans="1:10">
      <c r="A831" s="406">
        <v>3</v>
      </c>
      <c r="B831" s="407">
        <f t="shared" si="21"/>
        <v>34731</v>
      </c>
      <c r="C831" s="406" t="str">
        <f t="shared" si="22"/>
        <v>S&amp;P 500 Utility Index</v>
      </c>
      <c r="F831" s="414">
        <f>'PRPM WP2'!C831</f>
        <v>-1.5000000000000005E-3</v>
      </c>
      <c r="H831" s="414">
        <f>'PRPM WP2'!H831</f>
        <v>7.1083333333333328E-3</v>
      </c>
      <c r="I831" s="409">
        <f t="shared" si="20"/>
        <v>-8.6083333333333324E-3</v>
      </c>
      <c r="J831" s="407">
        <v>34731</v>
      </c>
    </row>
    <row r="832" spans="1:10">
      <c r="A832" s="406">
        <v>3</v>
      </c>
      <c r="B832" s="407">
        <f t="shared" si="21"/>
        <v>34759</v>
      </c>
      <c r="C832" s="406" t="str">
        <f t="shared" si="22"/>
        <v>S&amp;P 500 Utility Index</v>
      </c>
      <c r="F832" s="414">
        <f>'PRPM WP2'!C832</f>
        <v>-6.0000000000000001E-3</v>
      </c>
      <c r="H832" s="414">
        <f>'PRPM WP2'!H832</f>
        <v>6.9785833333333332E-3</v>
      </c>
      <c r="I832" s="409">
        <f t="shared" si="20"/>
        <v>-1.2978583333333333E-2</v>
      </c>
      <c r="J832" s="407">
        <v>34759</v>
      </c>
    </row>
    <row r="833" spans="1:10">
      <c r="A833" s="406">
        <v>3</v>
      </c>
      <c r="B833" s="407">
        <f t="shared" si="21"/>
        <v>34790</v>
      </c>
      <c r="C833" s="406" t="str">
        <f t="shared" si="22"/>
        <v>S&amp;P 500 Utility Index</v>
      </c>
      <c r="F833" s="414">
        <f>'PRPM WP2'!C833</f>
        <v>3.6500000000000005E-2</v>
      </c>
      <c r="H833" s="414">
        <f>'PRPM WP2'!H833</f>
        <v>6.8982499999999999E-3</v>
      </c>
      <c r="I833" s="409">
        <f t="shared" si="20"/>
        <v>2.9601750000000003E-2</v>
      </c>
      <c r="J833" s="407">
        <v>34790</v>
      </c>
    </row>
    <row r="834" spans="1:10">
      <c r="A834" s="406">
        <v>3</v>
      </c>
      <c r="B834" s="407">
        <f t="shared" si="21"/>
        <v>34820</v>
      </c>
      <c r="C834" s="406" t="str">
        <f t="shared" si="22"/>
        <v>S&amp;P 500 Utility Index</v>
      </c>
      <c r="F834" s="414">
        <f>'PRPM WP2'!C834</f>
        <v>3.1600000000000003E-2</v>
      </c>
      <c r="H834" s="414">
        <f>'PRPM WP2'!H834</f>
        <v>6.6102499999999998E-3</v>
      </c>
      <c r="I834" s="409">
        <f t="shared" si="20"/>
        <v>2.4989750000000005E-2</v>
      </c>
      <c r="J834" s="407">
        <v>34820</v>
      </c>
    </row>
    <row r="835" spans="1:10">
      <c r="A835" s="406">
        <v>3</v>
      </c>
      <c r="B835" s="407">
        <f t="shared" si="21"/>
        <v>34851</v>
      </c>
      <c r="C835" s="406" t="str">
        <f t="shared" si="22"/>
        <v>S&amp;P 500 Utility Index</v>
      </c>
      <c r="F835" s="414">
        <f>'PRPM WP2'!C835</f>
        <v>4.6999999999999993E-3</v>
      </c>
      <c r="H835" s="414">
        <f>'PRPM WP2'!H835</f>
        <v>6.3360000000000005E-3</v>
      </c>
      <c r="I835" s="409">
        <f t="shared" si="20"/>
        <v>-1.6360000000000012E-3</v>
      </c>
      <c r="J835" s="407">
        <v>34851</v>
      </c>
    </row>
    <row r="836" spans="1:10">
      <c r="A836" s="406">
        <v>3</v>
      </c>
      <c r="B836" s="407">
        <f t="shared" si="21"/>
        <v>34881</v>
      </c>
      <c r="C836" s="406" t="str">
        <f t="shared" si="22"/>
        <v>S&amp;P 500 Utility Index</v>
      </c>
      <c r="F836" s="414">
        <f>'PRPM WP2'!C836</f>
        <v>2.5500000000000002E-2</v>
      </c>
      <c r="H836" s="414">
        <f>'PRPM WP2'!H836</f>
        <v>6.4079166666666668E-3</v>
      </c>
      <c r="I836" s="409">
        <f t="shared" si="20"/>
        <v>1.9092083333333336E-2</v>
      </c>
      <c r="J836" s="407">
        <v>34881</v>
      </c>
    </row>
    <row r="837" spans="1:10">
      <c r="A837" s="406">
        <v>3</v>
      </c>
      <c r="B837" s="407">
        <f t="shared" si="21"/>
        <v>34912</v>
      </c>
      <c r="C837" s="406" t="str">
        <f t="shared" si="22"/>
        <v>S&amp;P 500 Utility Index</v>
      </c>
      <c r="F837" s="414">
        <f>'PRPM WP2'!C837</f>
        <v>2.0200000000000006E-2</v>
      </c>
      <c r="H837" s="414">
        <f>'PRPM WP2'!H837</f>
        <v>6.5322500000000007E-3</v>
      </c>
      <c r="I837" s="409">
        <f t="shared" si="20"/>
        <v>1.3667750000000006E-2</v>
      </c>
      <c r="J837" s="407">
        <v>34912</v>
      </c>
    </row>
    <row r="838" spans="1:10">
      <c r="A838" s="406">
        <v>3</v>
      </c>
      <c r="B838" s="407">
        <f t="shared" si="21"/>
        <v>34943</v>
      </c>
      <c r="C838" s="406" t="str">
        <f t="shared" si="22"/>
        <v>S&amp;P 500 Utility Index</v>
      </c>
      <c r="F838" s="414">
        <f>'PRPM WP2'!C838</f>
        <v>6.3799999999999996E-2</v>
      </c>
      <c r="H838" s="414">
        <f>'PRPM WP2'!H838</f>
        <v>6.3499999999999997E-3</v>
      </c>
      <c r="I838" s="409">
        <f t="shared" si="20"/>
        <v>5.7449999999999994E-2</v>
      </c>
      <c r="J838" s="407">
        <v>34943</v>
      </c>
    </row>
    <row r="839" spans="1:10">
      <c r="A839" s="406">
        <v>3</v>
      </c>
      <c r="B839" s="407">
        <f t="shared" si="21"/>
        <v>34973</v>
      </c>
      <c r="C839" s="406" t="str">
        <f t="shared" si="22"/>
        <v>S&amp;P 500 Utility Index</v>
      </c>
      <c r="F839" s="414">
        <f>'PRPM WP2'!C839</f>
        <v>2.3799999999999998E-2</v>
      </c>
      <c r="H839" s="414">
        <f>'PRPM WP2'!H839</f>
        <v>6.2238333333333338E-3</v>
      </c>
      <c r="I839" s="409">
        <f t="shared" si="20"/>
        <v>1.7576166666666664E-2</v>
      </c>
      <c r="J839" s="407">
        <v>34973</v>
      </c>
    </row>
    <row r="840" spans="1:10">
      <c r="A840" s="406">
        <v>3</v>
      </c>
      <c r="B840" s="407">
        <f t="shared" si="21"/>
        <v>35004</v>
      </c>
      <c r="C840" s="406" t="str">
        <f t="shared" si="22"/>
        <v>S&amp;P 500 Utility Index</v>
      </c>
      <c r="F840" s="414">
        <f>'PRPM WP2'!C840</f>
        <v>1.3599999999999999E-2</v>
      </c>
      <c r="H840" s="414">
        <f>'PRPM WP2'!H840</f>
        <v>6.1999999999999998E-3</v>
      </c>
      <c r="I840" s="409">
        <f t="shared" si="20"/>
        <v>7.3999999999999995E-3</v>
      </c>
      <c r="J840" s="407">
        <v>35004</v>
      </c>
    </row>
    <row r="841" spans="1:10">
      <c r="A841" s="406">
        <v>3</v>
      </c>
      <c r="B841" s="407">
        <f t="shared" si="21"/>
        <v>35034</v>
      </c>
      <c r="C841" s="406" t="str">
        <f t="shared" si="22"/>
        <v>S&amp;P 500 Utility Index</v>
      </c>
      <c r="F841" s="414">
        <f>'PRPM WP2'!C841</f>
        <v>7.0800000000000002E-2</v>
      </c>
      <c r="H841" s="414">
        <f>'PRPM WP2'!H841</f>
        <v>6.0447499999999998E-3</v>
      </c>
      <c r="I841" s="409">
        <f t="shared" si="20"/>
        <v>6.475525E-2</v>
      </c>
      <c r="J841" s="407">
        <v>35034</v>
      </c>
    </row>
    <row r="842" spans="1:10">
      <c r="A842" s="406">
        <v>3</v>
      </c>
      <c r="B842" s="407">
        <f t="shared" si="21"/>
        <v>35065</v>
      </c>
      <c r="C842" s="406" t="str">
        <f t="shared" si="22"/>
        <v>S&amp;P 500 Utility Index</v>
      </c>
      <c r="F842" s="414">
        <f>'PRPM WP2'!C842</f>
        <v>1.29E-2</v>
      </c>
      <c r="H842" s="414">
        <f>'PRPM WP2'!H842</f>
        <v>6.005666666666667E-3</v>
      </c>
      <c r="I842" s="409">
        <f t="shared" si="20"/>
        <v>6.894333333333333E-3</v>
      </c>
      <c r="J842" s="407">
        <v>35065</v>
      </c>
    </row>
    <row r="843" spans="1:10">
      <c r="A843" s="406">
        <v>3</v>
      </c>
      <c r="B843" s="407">
        <f t="shared" si="21"/>
        <v>35096</v>
      </c>
      <c r="C843" s="406" t="str">
        <f t="shared" si="22"/>
        <v>S&amp;P 500 Utility Index</v>
      </c>
      <c r="F843" s="414">
        <f>'PRPM WP2'!C843</f>
        <v>-3.95E-2</v>
      </c>
      <c r="H843" s="414">
        <f>'PRPM WP2'!H843</f>
        <v>6.1250000000000002E-3</v>
      </c>
      <c r="I843" s="409">
        <f t="shared" si="20"/>
        <v>-4.5624999999999999E-2</v>
      </c>
      <c r="J843" s="407">
        <v>35096</v>
      </c>
    </row>
    <row r="844" spans="1:10">
      <c r="A844" s="406">
        <v>3</v>
      </c>
      <c r="B844" s="407">
        <f t="shared" si="21"/>
        <v>35125</v>
      </c>
      <c r="C844" s="406" t="str">
        <f t="shared" si="22"/>
        <v>S&amp;P 500 Utility Index</v>
      </c>
      <c r="F844" s="414">
        <f>'PRPM WP2'!C844</f>
        <v>-2.0299999999999999E-2</v>
      </c>
      <c r="H844" s="414">
        <f>'PRPM WP2'!H844</f>
        <v>6.4353333333333337E-3</v>
      </c>
      <c r="I844" s="409">
        <f t="shared" si="20"/>
        <v>-2.6735333333333333E-2</v>
      </c>
      <c r="J844" s="407">
        <v>35125</v>
      </c>
    </row>
    <row r="845" spans="1:10">
      <c r="A845" s="406">
        <v>3</v>
      </c>
      <c r="B845" s="407">
        <f t="shared" si="21"/>
        <v>35156</v>
      </c>
      <c r="C845" s="406" t="str">
        <f t="shared" si="22"/>
        <v>S&amp;P 500 Utility Index</v>
      </c>
      <c r="F845" s="414">
        <f>'PRPM WP2'!C845</f>
        <v>1.0999999999999999E-2</v>
      </c>
      <c r="H845" s="414">
        <f>'PRPM WP2'!H845</f>
        <v>6.5698333333333338E-3</v>
      </c>
      <c r="I845" s="409">
        <f t="shared" si="20"/>
        <v>4.4301666666666656E-3</v>
      </c>
      <c r="J845" s="407">
        <v>35156</v>
      </c>
    </row>
    <row r="846" spans="1:10">
      <c r="A846" s="406">
        <v>3</v>
      </c>
      <c r="B846" s="407">
        <f t="shared" si="21"/>
        <v>35186</v>
      </c>
      <c r="C846" s="406" t="str">
        <f t="shared" si="22"/>
        <v>S&amp;P 500 Utility Index</v>
      </c>
      <c r="F846" s="414">
        <f>'PRPM WP2'!C846</f>
        <v>-2.4999999999999996E-3</v>
      </c>
      <c r="H846" s="414">
        <f>'PRPM WP2'!H846</f>
        <v>6.6504166666666665E-3</v>
      </c>
      <c r="I846" s="409">
        <f t="shared" si="20"/>
        <v>-9.1504166666666661E-3</v>
      </c>
      <c r="J846" s="407">
        <v>35186</v>
      </c>
    </row>
    <row r="847" spans="1:10">
      <c r="A847" s="406">
        <v>3</v>
      </c>
      <c r="B847" s="407">
        <f t="shared" si="21"/>
        <v>35217</v>
      </c>
      <c r="C847" s="406" t="str">
        <f t="shared" si="22"/>
        <v>S&amp;P 500 Utility Index</v>
      </c>
      <c r="F847" s="414">
        <f>'PRPM WP2'!C847</f>
        <v>4.1599999999999998E-2</v>
      </c>
      <c r="H847" s="414">
        <f>'PRPM WP2'!H847</f>
        <v>6.7200000000000003E-3</v>
      </c>
      <c r="I847" s="409">
        <f t="shared" si="20"/>
        <v>3.4879999999999994E-2</v>
      </c>
      <c r="J847" s="407">
        <v>35217</v>
      </c>
    </row>
    <row r="848" spans="1:10">
      <c r="A848" s="406">
        <v>3</v>
      </c>
      <c r="B848" s="407">
        <f t="shared" si="21"/>
        <v>35247</v>
      </c>
      <c r="C848" s="406" t="str">
        <f t="shared" si="22"/>
        <v>S&amp;P 500 Utility Index</v>
      </c>
      <c r="F848" s="414">
        <f>'PRPM WP2'!C848</f>
        <v>-6.2800000000000009E-2</v>
      </c>
      <c r="H848" s="414">
        <f>'PRPM WP2'!H848</f>
        <v>6.6876666666666664E-3</v>
      </c>
      <c r="I848" s="409">
        <f t="shared" si="20"/>
        <v>-6.948766666666667E-2</v>
      </c>
      <c r="J848" s="407">
        <v>35247</v>
      </c>
    </row>
    <row r="849" spans="1:10">
      <c r="A849" s="406">
        <v>3</v>
      </c>
      <c r="B849" s="407">
        <f t="shared" si="21"/>
        <v>35278</v>
      </c>
      <c r="C849" s="406" t="str">
        <f t="shared" si="22"/>
        <v>S&amp;P 500 Utility Index</v>
      </c>
      <c r="F849" s="414">
        <f>'PRPM WP2'!C849</f>
        <v>2.1299999999999999E-2</v>
      </c>
      <c r="H849" s="414">
        <f>'PRPM WP2'!H849</f>
        <v>6.5318333333333331E-3</v>
      </c>
      <c r="I849" s="409">
        <f t="shared" si="20"/>
        <v>1.4768166666666666E-2</v>
      </c>
      <c r="J849" s="407">
        <v>35278</v>
      </c>
    </row>
    <row r="850" spans="1:10">
      <c r="A850" s="406">
        <v>3</v>
      </c>
      <c r="B850" s="407">
        <f t="shared" si="21"/>
        <v>35309</v>
      </c>
      <c r="C850" s="406" t="str">
        <f t="shared" si="22"/>
        <v>S&amp;P 500 Utility Index</v>
      </c>
      <c r="F850" s="414">
        <f>'PRPM WP2'!C850</f>
        <v>9.4999999999999998E-3</v>
      </c>
      <c r="H850" s="414">
        <f>'PRPM WP2'!H850</f>
        <v>6.6812499999999997E-3</v>
      </c>
      <c r="I850" s="409">
        <f t="shared" si="20"/>
        <v>2.8187500000000001E-3</v>
      </c>
      <c r="J850" s="407">
        <v>35309</v>
      </c>
    </row>
    <row r="851" spans="1:10">
      <c r="A851" s="406">
        <v>3</v>
      </c>
      <c r="B851" s="407">
        <f t="shared" si="21"/>
        <v>35339</v>
      </c>
      <c r="C851" s="406" t="str">
        <f t="shared" si="22"/>
        <v>S&amp;P 500 Utility Index</v>
      </c>
      <c r="F851" s="414">
        <f>'PRPM WP2'!C851</f>
        <v>5.0799999999999998E-2</v>
      </c>
      <c r="H851" s="414">
        <f>'PRPM WP2'!H851</f>
        <v>6.4820833333333336E-3</v>
      </c>
      <c r="I851" s="409">
        <f t="shared" si="20"/>
        <v>4.4317916666666665E-2</v>
      </c>
      <c r="J851" s="407">
        <v>35339</v>
      </c>
    </row>
    <row r="852" spans="1:10">
      <c r="A852" s="406">
        <v>3</v>
      </c>
      <c r="B852" s="407">
        <f t="shared" si="21"/>
        <v>35370</v>
      </c>
      <c r="C852" s="406" t="str">
        <f t="shared" si="22"/>
        <v>S&amp;P 500 Utility Index</v>
      </c>
      <c r="F852" s="414">
        <f>'PRPM WP2'!C852</f>
        <v>2.1099999999999997E-2</v>
      </c>
      <c r="H852" s="414">
        <f>'PRPM WP2'!H852</f>
        <v>6.2527500000000005E-3</v>
      </c>
      <c r="I852" s="409">
        <f t="shared" si="20"/>
        <v>1.4847249999999996E-2</v>
      </c>
      <c r="J852" s="407">
        <v>35370</v>
      </c>
    </row>
    <row r="853" spans="1:10">
      <c r="A853" s="406">
        <v>3</v>
      </c>
      <c r="B853" s="407">
        <f t="shared" si="21"/>
        <v>35400</v>
      </c>
      <c r="C853" s="406" t="str">
        <f t="shared" si="22"/>
        <v>S&amp;P 500 Utility Index</v>
      </c>
      <c r="F853" s="414">
        <f>'PRPM WP2'!C853</f>
        <v>-6.000000000000001E-3</v>
      </c>
      <c r="H853" s="414">
        <f>'PRPM WP2'!H853</f>
        <v>6.3091666666666669E-3</v>
      </c>
      <c r="I853" s="409">
        <f t="shared" si="20"/>
        <v>-1.2309166666666668E-2</v>
      </c>
      <c r="J853" s="407">
        <v>35400</v>
      </c>
    </row>
    <row r="854" spans="1:10">
      <c r="A854" s="406">
        <v>3</v>
      </c>
      <c r="B854" s="407">
        <f t="shared" si="21"/>
        <v>35431</v>
      </c>
      <c r="C854" s="406" t="str">
        <f t="shared" si="22"/>
        <v>S&amp;P 500 Utility Index</v>
      </c>
      <c r="F854" s="414">
        <f>'PRPM WP2'!C854</f>
        <v>6.6E-3</v>
      </c>
      <c r="H854" s="414">
        <f>'PRPM WP2'!H854</f>
        <v>6.4722500000000006E-3</v>
      </c>
      <c r="I854" s="409">
        <f t="shared" si="20"/>
        <v>1.2774999999999939E-4</v>
      </c>
      <c r="J854" s="407">
        <v>35431</v>
      </c>
    </row>
    <row r="855" spans="1:10">
      <c r="A855" s="406">
        <v>3</v>
      </c>
      <c r="B855" s="407">
        <f t="shared" si="21"/>
        <v>35462</v>
      </c>
      <c r="C855" s="406" t="str">
        <f t="shared" si="22"/>
        <v>S&amp;P 500 Utility Index</v>
      </c>
      <c r="F855" s="414">
        <f>'PRPM WP2'!C855</f>
        <v>-9.5000000000000015E-3</v>
      </c>
      <c r="H855" s="414">
        <f>'PRPM WP2'!H855</f>
        <v>6.368833333333334E-3</v>
      </c>
      <c r="I855" s="409">
        <f t="shared" si="20"/>
        <v>-1.5868833333333335E-2</v>
      </c>
      <c r="J855" s="407">
        <v>35462</v>
      </c>
    </row>
    <row r="856" spans="1:10">
      <c r="A856" s="406">
        <v>3</v>
      </c>
      <c r="B856" s="407">
        <f t="shared" si="21"/>
        <v>35490</v>
      </c>
      <c r="C856" s="406" t="str">
        <f t="shared" si="22"/>
        <v>S&amp;P 500 Utility Index</v>
      </c>
      <c r="F856" s="414">
        <f>'PRPM WP2'!C856</f>
        <v>-3.0099999999999998E-2</v>
      </c>
      <c r="H856" s="414">
        <f>'PRPM WP2'!H856</f>
        <v>6.5545833333333333E-3</v>
      </c>
      <c r="I856" s="409">
        <f t="shared" si="20"/>
        <v>-3.6654583333333331E-2</v>
      </c>
      <c r="J856" s="407">
        <v>35490</v>
      </c>
    </row>
    <row r="857" spans="1:10">
      <c r="A857" s="406">
        <v>3</v>
      </c>
      <c r="B857" s="407">
        <f t="shared" si="21"/>
        <v>35521</v>
      </c>
      <c r="C857" s="406" t="str">
        <f t="shared" si="22"/>
        <v>S&amp;P 500 Utility Index</v>
      </c>
      <c r="F857" s="414">
        <f>'PRPM WP2'!C857</f>
        <v>-1.4999999999999999E-2</v>
      </c>
      <c r="H857" s="414">
        <f>'PRPM WP2'!H857</f>
        <v>6.6973333333333329E-3</v>
      </c>
      <c r="I857" s="409">
        <f t="shared" si="20"/>
        <v>-2.1697333333333332E-2</v>
      </c>
      <c r="J857" s="407">
        <v>35521</v>
      </c>
    </row>
    <row r="858" spans="1:10">
      <c r="A858" s="406">
        <v>3</v>
      </c>
      <c r="B858" s="407">
        <f t="shared" si="21"/>
        <v>35551</v>
      </c>
      <c r="C858" s="406" t="str">
        <f t="shared" si="22"/>
        <v>S&amp;P 500 Utility Index</v>
      </c>
      <c r="F858" s="414">
        <f>'PRPM WP2'!C858</f>
        <v>4.2299999999999997E-2</v>
      </c>
      <c r="H858" s="414">
        <f>'PRPM WP2'!H858</f>
        <v>6.5754166666666669E-3</v>
      </c>
      <c r="I858" s="409">
        <f t="shared" ref="I858:I921" si="23">F858-H858</f>
        <v>3.572458333333333E-2</v>
      </c>
      <c r="J858" s="407">
        <v>35551</v>
      </c>
    </row>
    <row r="859" spans="1:10">
      <c r="A859" s="406">
        <v>3</v>
      </c>
      <c r="B859" s="407">
        <f t="shared" si="21"/>
        <v>35582</v>
      </c>
      <c r="C859" s="406" t="str">
        <f t="shared" si="22"/>
        <v>S&amp;P 500 Utility Index</v>
      </c>
      <c r="F859" s="414">
        <f>'PRPM WP2'!C859</f>
        <v>3.1399999999999997E-2</v>
      </c>
      <c r="H859" s="414">
        <f>'PRPM WP2'!H859</f>
        <v>6.437333333333334E-3</v>
      </c>
      <c r="I859" s="409">
        <f t="shared" si="23"/>
        <v>2.4962666666666664E-2</v>
      </c>
      <c r="J859" s="407">
        <v>35582</v>
      </c>
    </row>
    <row r="860" spans="1:10">
      <c r="A860" s="406">
        <v>3</v>
      </c>
      <c r="B860" s="407">
        <f t="shared" si="21"/>
        <v>35612</v>
      </c>
      <c r="C860" s="406" t="str">
        <f t="shared" si="22"/>
        <v>S&amp;P 500 Utility Index</v>
      </c>
      <c r="F860" s="414">
        <f>'PRPM WP2'!C860</f>
        <v>2.3E-2</v>
      </c>
      <c r="H860" s="414">
        <f>'PRPM WP2'!H860</f>
        <v>6.2409166666666663E-3</v>
      </c>
      <c r="I860" s="409">
        <f t="shared" si="23"/>
        <v>1.6759083333333334E-2</v>
      </c>
      <c r="J860" s="407">
        <v>35612</v>
      </c>
    </row>
    <row r="861" spans="1:10">
      <c r="A861" s="406">
        <v>3</v>
      </c>
      <c r="B861" s="407">
        <f t="shared" si="21"/>
        <v>35643</v>
      </c>
      <c r="C861" s="406" t="str">
        <f t="shared" si="22"/>
        <v>S&amp;P 500 Utility Index</v>
      </c>
      <c r="F861" s="414">
        <f>'PRPM WP2'!C861</f>
        <v>-1.83E-2</v>
      </c>
      <c r="H861" s="414">
        <f>'PRPM WP2'!H861</f>
        <v>6.2475833333333333E-3</v>
      </c>
      <c r="I861" s="409">
        <f t="shared" si="23"/>
        <v>-2.4547583333333334E-2</v>
      </c>
      <c r="J861" s="407">
        <v>35643</v>
      </c>
    </row>
    <row r="862" spans="1:10">
      <c r="A862" s="406">
        <v>3</v>
      </c>
      <c r="B862" s="407">
        <f t="shared" si="21"/>
        <v>35674</v>
      </c>
      <c r="C862" s="406" t="str">
        <f t="shared" si="22"/>
        <v>S&amp;P 500 Utility Index</v>
      </c>
      <c r="F862" s="414">
        <f>'PRPM WP2'!C862</f>
        <v>4.3299999999999998E-2</v>
      </c>
      <c r="H862" s="414">
        <f>'PRPM WP2'!H862</f>
        <v>6.2285833333333342E-3</v>
      </c>
      <c r="I862" s="409">
        <f t="shared" si="23"/>
        <v>3.7071416666666662E-2</v>
      </c>
      <c r="J862" s="407">
        <v>35674</v>
      </c>
    </row>
    <row r="863" spans="1:10">
      <c r="A863" s="406">
        <v>3</v>
      </c>
      <c r="B863" s="407">
        <f t="shared" si="21"/>
        <v>35704</v>
      </c>
      <c r="C863" s="406" t="str">
        <f t="shared" si="22"/>
        <v>S&amp;P 500 Utility Index</v>
      </c>
      <c r="F863" s="414">
        <f>'PRPM WP2'!C863</f>
        <v>9.7999999999999997E-3</v>
      </c>
      <c r="H863" s="414">
        <f>'PRPM WP2'!H863</f>
        <v>6.130416666666666E-3</v>
      </c>
      <c r="I863" s="409">
        <f t="shared" si="23"/>
        <v>3.6695833333333337E-3</v>
      </c>
      <c r="J863" s="407">
        <v>35704</v>
      </c>
    </row>
    <row r="864" spans="1:10">
      <c r="A864" s="406">
        <v>3</v>
      </c>
      <c r="B864" s="407">
        <f t="shared" si="21"/>
        <v>35735</v>
      </c>
      <c r="C864" s="406" t="str">
        <f t="shared" si="22"/>
        <v>S&amp;P 500 Utility Index</v>
      </c>
      <c r="F864" s="414">
        <f>'PRPM WP2'!C864</f>
        <v>7.0700000000000013E-2</v>
      </c>
      <c r="H864" s="414">
        <f>'PRPM WP2'!H864</f>
        <v>6.0390000000000001E-3</v>
      </c>
      <c r="I864" s="409">
        <f t="shared" si="23"/>
        <v>6.466100000000001E-2</v>
      </c>
      <c r="J864" s="407">
        <v>35735</v>
      </c>
    </row>
    <row r="865" spans="1:10">
      <c r="A865" s="406">
        <v>3</v>
      </c>
      <c r="B865" s="407">
        <f t="shared" si="21"/>
        <v>35765</v>
      </c>
      <c r="C865" s="406" t="str">
        <f t="shared" si="22"/>
        <v>S&amp;P 500 Utility Index</v>
      </c>
      <c r="F865" s="414">
        <f>'PRPM WP2'!C865</f>
        <v>7.5200000000000003E-2</v>
      </c>
      <c r="H865" s="414">
        <f>'PRPM WP2'!H865</f>
        <v>5.9696666666666665E-3</v>
      </c>
      <c r="I865" s="409">
        <f t="shared" si="23"/>
        <v>6.9230333333333338E-2</v>
      </c>
      <c r="J865" s="407">
        <v>35765</v>
      </c>
    </row>
    <row r="866" spans="1:10">
      <c r="A866" s="406">
        <v>3</v>
      </c>
      <c r="B866" s="407">
        <f t="shared" si="21"/>
        <v>35796</v>
      </c>
      <c r="C866" s="406" t="str">
        <f t="shared" si="22"/>
        <v>S&amp;P 500 Utility Index</v>
      </c>
      <c r="F866" s="414">
        <f>'PRPM WP2'!C866</f>
        <v>-3.95E-2</v>
      </c>
      <c r="H866" s="414">
        <f>'PRPM WP2'!H866</f>
        <v>5.8783333333333335E-3</v>
      </c>
      <c r="I866" s="409">
        <f t="shared" si="23"/>
        <v>-4.5378333333333333E-2</v>
      </c>
      <c r="J866" s="407">
        <v>35796</v>
      </c>
    </row>
    <row r="867" spans="1:10">
      <c r="A867" s="406">
        <v>3</v>
      </c>
      <c r="B867" s="407">
        <f t="shared" si="21"/>
        <v>35827</v>
      </c>
      <c r="C867" s="406" t="str">
        <f t="shared" si="22"/>
        <v>S&amp;P 500 Utility Index</v>
      </c>
      <c r="F867" s="414">
        <f>'PRPM WP2'!C867</f>
        <v>3.4099999999999998E-2</v>
      </c>
      <c r="H867" s="414">
        <f>'PRPM WP2'!H867</f>
        <v>5.9315833333333338E-3</v>
      </c>
      <c r="I867" s="409">
        <f t="shared" si="23"/>
        <v>2.8168416666666665E-2</v>
      </c>
      <c r="J867" s="407">
        <v>35827</v>
      </c>
    </row>
    <row r="868" spans="1:10">
      <c r="A868" s="406">
        <v>3</v>
      </c>
      <c r="B868" s="407">
        <f t="shared" si="21"/>
        <v>35855</v>
      </c>
      <c r="C868" s="406" t="str">
        <f t="shared" si="22"/>
        <v>S&amp;P 500 Utility Index</v>
      </c>
      <c r="F868" s="414">
        <f>'PRPM WP2'!C868</f>
        <v>6.4199999999999993E-2</v>
      </c>
      <c r="H868" s="414">
        <f>'PRPM WP2'!H868</f>
        <v>5.9681666666666668E-3</v>
      </c>
      <c r="I868" s="409">
        <f t="shared" si="23"/>
        <v>5.823183333333333E-2</v>
      </c>
      <c r="J868" s="407">
        <v>35855</v>
      </c>
    </row>
    <row r="869" spans="1:10">
      <c r="A869" s="406">
        <v>3</v>
      </c>
      <c r="B869" s="407">
        <f t="shared" si="21"/>
        <v>35886</v>
      </c>
      <c r="C869" s="406" t="str">
        <f t="shared" si="22"/>
        <v>S&amp;P 500 Utility Index</v>
      </c>
      <c r="F869" s="414">
        <f>'PRPM WP2'!C869</f>
        <v>-1.9300000000000001E-2</v>
      </c>
      <c r="H869" s="414">
        <f>'PRPM WP2'!H869</f>
        <v>5.9682500000000005E-3</v>
      </c>
      <c r="I869" s="409">
        <f t="shared" si="23"/>
        <v>-2.5268250000000003E-2</v>
      </c>
      <c r="J869" s="407">
        <v>35886</v>
      </c>
    </row>
    <row r="870" spans="1:10">
      <c r="A870" s="406">
        <v>3</v>
      </c>
      <c r="B870" s="407">
        <f t="shared" si="21"/>
        <v>35916</v>
      </c>
      <c r="C870" s="406" t="str">
        <f t="shared" si="22"/>
        <v>S&amp;P 500 Utility Index</v>
      </c>
      <c r="F870" s="414">
        <f>'PRPM WP2'!C870</f>
        <v>-5.0000000000000001E-3</v>
      </c>
      <c r="H870" s="414">
        <f>'PRPM WP2'!H870</f>
        <v>5.9691666666666669E-3</v>
      </c>
      <c r="I870" s="409">
        <f t="shared" si="23"/>
        <v>-1.0969166666666667E-2</v>
      </c>
      <c r="J870" s="407">
        <v>35916</v>
      </c>
    </row>
    <row r="871" spans="1:10">
      <c r="A871" s="406">
        <v>3</v>
      </c>
      <c r="B871" s="407">
        <f t="shared" si="21"/>
        <v>35947</v>
      </c>
      <c r="C871" s="406" t="str">
        <f t="shared" si="22"/>
        <v>S&amp;P 500 Utility Index</v>
      </c>
      <c r="F871" s="414">
        <f>'PRPM WP2'!C871</f>
        <v>3.6900000000000002E-2</v>
      </c>
      <c r="H871" s="414">
        <f>'PRPM WP2'!H871</f>
        <v>5.8636666666666672E-3</v>
      </c>
      <c r="I871" s="409">
        <f t="shared" si="23"/>
        <v>3.1036333333333336E-2</v>
      </c>
      <c r="J871" s="407">
        <v>35947</v>
      </c>
    </row>
    <row r="872" spans="1:10">
      <c r="A872" s="406">
        <v>3</v>
      </c>
      <c r="B872" s="407">
        <f t="shared" si="21"/>
        <v>35977</v>
      </c>
      <c r="C872" s="406" t="str">
        <f t="shared" si="22"/>
        <v>S&amp;P 500 Utility Index</v>
      </c>
      <c r="F872" s="414">
        <f>'PRPM WP2'!C872</f>
        <v>-4.9299999999999997E-2</v>
      </c>
      <c r="H872" s="414">
        <f>'PRPM WP2'!H872</f>
        <v>5.8534166666666665E-3</v>
      </c>
      <c r="I872" s="409">
        <f t="shared" si="23"/>
        <v>-5.5153416666666663E-2</v>
      </c>
      <c r="J872" s="407">
        <v>35977</v>
      </c>
    </row>
    <row r="873" spans="1:10">
      <c r="A873" s="406">
        <v>3</v>
      </c>
      <c r="B873" s="407">
        <f t="shared" si="21"/>
        <v>36008</v>
      </c>
      <c r="C873" s="406" t="str">
        <f t="shared" si="22"/>
        <v>S&amp;P 500 Utility Index</v>
      </c>
      <c r="F873" s="414">
        <f>'PRPM WP2'!C873</f>
        <v>1.61E-2</v>
      </c>
      <c r="H873" s="414">
        <f>'PRPM WP2'!H873</f>
        <v>5.8349166666666662E-3</v>
      </c>
      <c r="I873" s="409">
        <f t="shared" si="23"/>
        <v>1.0265083333333334E-2</v>
      </c>
      <c r="J873" s="407">
        <v>36008</v>
      </c>
    </row>
    <row r="874" spans="1:10">
      <c r="A874" s="406">
        <v>3</v>
      </c>
      <c r="B874" s="407">
        <f t="shared" si="21"/>
        <v>36039</v>
      </c>
      <c r="C874" s="406" t="str">
        <f t="shared" si="22"/>
        <v>S&amp;P 500 Utility Index</v>
      </c>
      <c r="F874" s="414">
        <f>'PRPM WP2'!C874</f>
        <v>8.3499999999999991E-2</v>
      </c>
      <c r="H874" s="414">
        <f>'PRPM WP2'!H874</f>
        <v>5.780166666666667E-3</v>
      </c>
      <c r="I874" s="409">
        <f t="shared" si="23"/>
        <v>7.7719833333333321E-2</v>
      </c>
      <c r="J874" s="407">
        <v>36039</v>
      </c>
    </row>
    <row r="875" spans="1:10">
      <c r="A875" s="406">
        <v>3</v>
      </c>
      <c r="B875" s="407">
        <f t="shared" si="21"/>
        <v>36069</v>
      </c>
      <c r="C875" s="406" t="str">
        <f t="shared" si="22"/>
        <v>S&amp;P 500 Utility Index</v>
      </c>
      <c r="F875" s="414">
        <f>'PRPM WP2'!C875</f>
        <v>-1.66E-2</v>
      </c>
      <c r="H875" s="414">
        <f>'PRPM WP2'!H875</f>
        <v>5.7962499999999993E-3</v>
      </c>
      <c r="I875" s="409">
        <f t="shared" si="23"/>
        <v>-2.2396249999999999E-2</v>
      </c>
      <c r="J875" s="407">
        <v>36069</v>
      </c>
    </row>
    <row r="876" spans="1:10">
      <c r="A876" s="406">
        <v>3</v>
      </c>
      <c r="B876" s="407">
        <f t="shared" si="21"/>
        <v>36100</v>
      </c>
      <c r="C876" s="406" t="str">
        <f t="shared" si="22"/>
        <v>S&amp;P 500 Utility Index</v>
      </c>
      <c r="F876" s="414">
        <f>'PRPM WP2'!C876</f>
        <v>1.3399999999999999E-2</v>
      </c>
      <c r="H876" s="414">
        <f>'PRPM WP2'!H876</f>
        <v>5.8635833333333335E-3</v>
      </c>
      <c r="I876" s="409">
        <f t="shared" si="23"/>
        <v>7.5364166666666652E-3</v>
      </c>
      <c r="J876" s="407">
        <v>36100</v>
      </c>
    </row>
    <row r="877" spans="1:10">
      <c r="A877" s="406">
        <v>3</v>
      </c>
      <c r="B877" s="407">
        <f t="shared" si="21"/>
        <v>36130</v>
      </c>
      <c r="C877" s="406" t="str">
        <f t="shared" si="22"/>
        <v>S&amp;P 500 Utility Index</v>
      </c>
      <c r="F877" s="414">
        <f>'PRPM WP2'!C877</f>
        <v>2.9500000000000002E-2</v>
      </c>
      <c r="H877" s="414">
        <f>'PRPM WP2'!H877</f>
        <v>5.7568333333333334E-3</v>
      </c>
      <c r="I877" s="409">
        <f t="shared" si="23"/>
        <v>2.3743166666666669E-2</v>
      </c>
      <c r="J877" s="407">
        <v>36130</v>
      </c>
    </row>
    <row r="878" spans="1:10">
      <c r="A878" s="406">
        <v>3</v>
      </c>
      <c r="B878" s="407">
        <f t="shared" si="21"/>
        <v>36161</v>
      </c>
      <c r="C878" s="406" t="str">
        <f t="shared" si="22"/>
        <v>S&amp;P 500 Utility Index</v>
      </c>
      <c r="F878" s="414">
        <f>'PRPM WP2'!C878</f>
        <v>-4.5100000000000001E-2</v>
      </c>
      <c r="H878" s="414">
        <f>'PRPM WP2'!H878</f>
        <v>5.8083333333333329E-3</v>
      </c>
      <c r="I878" s="409">
        <f t="shared" si="23"/>
        <v>-5.0908333333333333E-2</v>
      </c>
      <c r="J878" s="407">
        <v>36161</v>
      </c>
    </row>
    <row r="879" spans="1:10">
      <c r="A879" s="406">
        <v>3</v>
      </c>
      <c r="B879" s="407">
        <f t="shared" si="21"/>
        <v>36192</v>
      </c>
      <c r="C879" s="406" t="str">
        <f t="shared" si="22"/>
        <v>S&amp;P 500 Utility Index</v>
      </c>
      <c r="F879" s="414">
        <f>'PRPM WP2'!C879</f>
        <v>-3.6400000000000002E-2</v>
      </c>
      <c r="H879" s="414">
        <f>'PRPM WP2'!H879</f>
        <v>5.8964999999999998E-3</v>
      </c>
      <c r="I879" s="409">
        <f t="shared" si="23"/>
        <v>-4.2296500000000001E-2</v>
      </c>
      <c r="J879" s="407">
        <v>36192</v>
      </c>
    </row>
    <row r="880" spans="1:10">
      <c r="A880" s="406">
        <v>3</v>
      </c>
      <c r="B880" s="407">
        <f t="shared" si="21"/>
        <v>36220</v>
      </c>
      <c r="C880" s="406" t="str">
        <f t="shared" si="22"/>
        <v>S&amp;P 500 Utility Index</v>
      </c>
      <c r="F880" s="414">
        <f>'PRPM WP2'!C880</f>
        <v>-1.4800000000000001E-2</v>
      </c>
      <c r="H880" s="414">
        <f>'PRPM WP2'!H880</f>
        <v>6.0460000000000002E-3</v>
      </c>
      <c r="I880" s="409">
        <f t="shared" si="23"/>
        <v>-2.0846E-2</v>
      </c>
      <c r="J880" s="407">
        <v>36220</v>
      </c>
    </row>
    <row r="881" spans="1:10">
      <c r="A881" s="406">
        <v>3</v>
      </c>
      <c r="B881" s="407">
        <f t="shared" si="21"/>
        <v>36251</v>
      </c>
      <c r="C881" s="406" t="str">
        <f t="shared" si="22"/>
        <v>S&amp;P 500 Utility Index</v>
      </c>
      <c r="F881" s="414">
        <f>'PRPM WP2'!C881</f>
        <v>8.8399999999999992E-2</v>
      </c>
      <c r="H881" s="414">
        <f>'PRPM WP2'!H881</f>
        <v>6.0119166666666671E-3</v>
      </c>
      <c r="I881" s="409">
        <f t="shared" si="23"/>
        <v>8.238808333333332E-2</v>
      </c>
      <c r="J881" s="407">
        <v>36251</v>
      </c>
    </row>
    <row r="882" spans="1:10">
      <c r="A882" s="406">
        <v>3</v>
      </c>
      <c r="B882" s="407">
        <f t="shared" si="21"/>
        <v>36281</v>
      </c>
      <c r="C882" s="406" t="str">
        <f t="shared" si="22"/>
        <v>S&amp;P 500 Utility Index</v>
      </c>
      <c r="F882" s="414">
        <f>'PRPM WP2'!C882</f>
        <v>6.0899999999999996E-2</v>
      </c>
      <c r="H882" s="414">
        <f>'PRPM WP2'!H882</f>
        <v>6.2141666666666664E-3</v>
      </c>
      <c r="I882" s="409">
        <f t="shared" si="23"/>
        <v>5.4685833333333329E-2</v>
      </c>
      <c r="J882" s="407">
        <v>36281</v>
      </c>
    </row>
    <row r="883" spans="1:10">
      <c r="A883" s="406">
        <v>3</v>
      </c>
      <c r="B883" s="407">
        <f t="shared" si="21"/>
        <v>36312</v>
      </c>
      <c r="C883" s="406" t="str">
        <f t="shared" si="22"/>
        <v>S&amp;P 500 Utility Index</v>
      </c>
      <c r="F883" s="414">
        <f>'PRPM WP2'!C883</f>
        <v>-3.32E-2</v>
      </c>
      <c r="H883" s="414">
        <f>'PRPM WP2'!H883</f>
        <v>6.445416666666667E-3</v>
      </c>
      <c r="I883" s="409">
        <f t="shared" si="23"/>
        <v>-3.9645416666666669E-2</v>
      </c>
      <c r="J883" s="407">
        <v>36312</v>
      </c>
    </row>
    <row r="884" spans="1:10">
      <c r="A884" s="406">
        <v>3</v>
      </c>
      <c r="B884" s="407">
        <f t="shared" si="21"/>
        <v>36342</v>
      </c>
      <c r="C884" s="406" t="str">
        <f t="shared" si="22"/>
        <v>S&amp;P 500 Utility Index</v>
      </c>
      <c r="F884" s="414">
        <f>'PRPM WP2'!C884</f>
        <v>-1.14E-2</v>
      </c>
      <c r="H884" s="414">
        <f>'PRPM WP2'!H884</f>
        <v>6.4182499999999995E-3</v>
      </c>
      <c r="I884" s="409">
        <f t="shared" si="23"/>
        <v>-1.7818250000000001E-2</v>
      </c>
      <c r="J884" s="407">
        <v>36342</v>
      </c>
    </row>
    <row r="885" spans="1:10">
      <c r="A885" s="406">
        <v>3</v>
      </c>
      <c r="B885" s="407">
        <f t="shared" si="21"/>
        <v>36373</v>
      </c>
      <c r="C885" s="406" t="str">
        <f t="shared" si="22"/>
        <v>S&amp;P 500 Utility Index</v>
      </c>
      <c r="F885" s="414">
        <f>'PRPM WP2'!C885</f>
        <v>1.1699999999999999E-2</v>
      </c>
      <c r="H885" s="414">
        <f>'PRPM WP2'!H885</f>
        <v>6.5894166666666662E-3</v>
      </c>
      <c r="I885" s="409">
        <f t="shared" si="23"/>
        <v>5.1105833333333324E-3</v>
      </c>
      <c r="J885" s="407">
        <v>36373</v>
      </c>
    </row>
    <row r="886" spans="1:10">
      <c r="A886" s="406">
        <v>3</v>
      </c>
      <c r="B886" s="407">
        <f t="shared" ref="B886:B949" si="24">DATE(YEAR(B885),MONTH(B885) + 1,1)</f>
        <v>36404</v>
      </c>
      <c r="C886" s="406" t="str">
        <f t="shared" ref="C886:C949" si="25">C885</f>
        <v>S&amp;P 500 Utility Index</v>
      </c>
      <c r="F886" s="414">
        <f>'PRPM WP2'!C886</f>
        <v>-4.8000000000000001E-2</v>
      </c>
      <c r="H886" s="414">
        <f>'PRPM WP2'!H886</f>
        <v>6.6099166666666667E-3</v>
      </c>
      <c r="I886" s="409">
        <f t="shared" si="23"/>
        <v>-5.4609916666666668E-2</v>
      </c>
      <c r="J886" s="407">
        <v>36404</v>
      </c>
    </row>
    <row r="887" spans="1:10">
      <c r="A887" s="406">
        <v>3</v>
      </c>
      <c r="B887" s="407">
        <f t="shared" si="24"/>
        <v>36434</v>
      </c>
      <c r="C887" s="406" t="str">
        <f t="shared" si="25"/>
        <v>S&amp;P 500 Utility Index</v>
      </c>
      <c r="F887" s="414">
        <f>'PRPM WP2'!C887</f>
        <v>1.5699999999999999E-2</v>
      </c>
      <c r="H887" s="414">
        <f>'PRPM WP2'!H887</f>
        <v>6.7205833333333327E-3</v>
      </c>
      <c r="I887" s="409">
        <f t="shared" si="23"/>
        <v>8.9794166666666668E-3</v>
      </c>
      <c r="J887" s="407">
        <v>36434</v>
      </c>
    </row>
    <row r="888" spans="1:10">
      <c r="A888" s="406">
        <v>3</v>
      </c>
      <c r="B888" s="407">
        <f t="shared" si="24"/>
        <v>36465</v>
      </c>
      <c r="C888" s="406" t="str">
        <f t="shared" si="25"/>
        <v>S&amp;P 500 Utility Index</v>
      </c>
      <c r="F888" s="414">
        <f>'PRPM WP2'!C888</f>
        <v>-7.7300000000000008E-2</v>
      </c>
      <c r="H888" s="414">
        <f>'PRPM WP2'!H888</f>
        <v>6.6095833333333328E-3</v>
      </c>
      <c r="I888" s="409">
        <f t="shared" si="23"/>
        <v>-8.3909583333333343E-2</v>
      </c>
      <c r="J888" s="407">
        <v>36465</v>
      </c>
    </row>
    <row r="889" spans="1:10">
      <c r="A889" s="406">
        <v>3</v>
      </c>
      <c r="B889" s="407">
        <f t="shared" si="24"/>
        <v>36495</v>
      </c>
      <c r="C889" s="406" t="str">
        <f t="shared" si="25"/>
        <v>S&amp;P 500 Utility Index</v>
      </c>
      <c r="F889" s="414">
        <f>'PRPM WP2'!C889</f>
        <v>9.2999999999999992E-3</v>
      </c>
      <c r="H889" s="414">
        <f>'PRPM WP2'!H889</f>
        <v>6.7658333333333329E-3</v>
      </c>
      <c r="I889" s="409">
        <f t="shared" si="23"/>
        <v>2.5341666666666663E-3</v>
      </c>
      <c r="J889" s="407">
        <v>36495</v>
      </c>
    </row>
    <row r="890" spans="1:10">
      <c r="A890" s="406">
        <v>3</v>
      </c>
      <c r="B890" s="407">
        <f t="shared" si="24"/>
        <v>36526</v>
      </c>
      <c r="C890" s="406" t="str">
        <f t="shared" si="25"/>
        <v>S&amp;P 500 Utility Index</v>
      </c>
      <c r="F890" s="414">
        <f>'PRPM WP2'!C890</f>
        <v>0.1085</v>
      </c>
      <c r="H890" s="414">
        <f>'PRPM WP2'!H890</f>
        <v>6.9562500000000006E-3</v>
      </c>
      <c r="I890" s="409">
        <f t="shared" si="23"/>
        <v>0.10154375</v>
      </c>
      <c r="J890" s="407">
        <v>36526</v>
      </c>
    </row>
    <row r="891" spans="1:10">
      <c r="A891" s="406">
        <v>3</v>
      </c>
      <c r="B891" s="407">
        <f t="shared" si="24"/>
        <v>36557</v>
      </c>
      <c r="C891" s="406" t="str">
        <f t="shared" si="25"/>
        <v>S&amp;P 500 Utility Index</v>
      </c>
      <c r="F891" s="414">
        <f>'PRPM WP2'!C891</f>
        <v>-5.7800000000000004E-2</v>
      </c>
      <c r="H891" s="414">
        <f>'PRPM WP2'!H891</f>
        <v>6.8737499999999997E-3</v>
      </c>
      <c r="I891" s="409">
        <f t="shared" si="23"/>
        <v>-6.4673750000000002E-2</v>
      </c>
      <c r="J891" s="407">
        <v>36557</v>
      </c>
    </row>
    <row r="892" spans="1:10">
      <c r="A892" s="406">
        <v>3</v>
      </c>
      <c r="B892" s="407">
        <f t="shared" si="24"/>
        <v>36586</v>
      </c>
      <c r="C892" s="406" t="str">
        <f t="shared" si="25"/>
        <v>S&amp;P 500 Utility Index</v>
      </c>
      <c r="F892" s="414">
        <f>'PRPM WP2'!C892</f>
        <v>3.49E-2</v>
      </c>
      <c r="H892" s="414">
        <f>'PRPM WP2'!H892</f>
        <v>6.9058333333333341E-3</v>
      </c>
      <c r="I892" s="409">
        <f t="shared" si="23"/>
        <v>2.7994166666666667E-2</v>
      </c>
      <c r="J892" s="407">
        <v>36586</v>
      </c>
    </row>
    <row r="893" spans="1:10">
      <c r="A893" s="406">
        <v>3</v>
      </c>
      <c r="B893" s="407">
        <f t="shared" si="24"/>
        <v>36617</v>
      </c>
      <c r="C893" s="406" t="str">
        <f t="shared" si="25"/>
        <v>S&amp;P 500 Utility Index</v>
      </c>
      <c r="F893" s="414">
        <f>'PRPM WP2'!C893</f>
        <v>7.9399999999999998E-2</v>
      </c>
      <c r="H893" s="414">
        <f>'PRPM WP2'!H893</f>
        <v>6.8982499999999999E-3</v>
      </c>
      <c r="I893" s="409">
        <f t="shared" si="23"/>
        <v>7.2501750000000004E-2</v>
      </c>
      <c r="J893" s="407">
        <v>36617</v>
      </c>
    </row>
    <row r="894" spans="1:10">
      <c r="A894" s="406">
        <v>3</v>
      </c>
      <c r="B894" s="407">
        <f t="shared" si="24"/>
        <v>36647</v>
      </c>
      <c r="C894" s="406" t="str">
        <f t="shared" si="25"/>
        <v>S&amp;P 500 Utility Index</v>
      </c>
      <c r="F894" s="414">
        <f>'PRPM WP2'!C894</f>
        <v>4.8599999999999997E-2</v>
      </c>
      <c r="H894" s="414">
        <f>'PRPM WP2'!H894</f>
        <v>7.2435833333333336E-3</v>
      </c>
      <c r="I894" s="409">
        <f t="shared" si="23"/>
        <v>4.1356416666666666E-2</v>
      </c>
      <c r="J894" s="407">
        <v>36647</v>
      </c>
    </row>
    <row r="895" spans="1:10">
      <c r="A895" s="406">
        <v>3</v>
      </c>
      <c r="B895" s="407">
        <f t="shared" si="24"/>
        <v>36678</v>
      </c>
      <c r="C895" s="406" t="str">
        <f t="shared" si="25"/>
        <v>S&amp;P 500 Utility Index</v>
      </c>
      <c r="F895" s="414">
        <f>'PRPM WP2'!C895</f>
        <v>-5.7500000000000002E-2</v>
      </c>
      <c r="H895" s="414">
        <f>'PRPM WP2'!H895</f>
        <v>6.9795833333333333E-3</v>
      </c>
      <c r="I895" s="409">
        <f t="shared" si="23"/>
        <v>-6.447958333333334E-2</v>
      </c>
      <c r="J895" s="407">
        <v>36678</v>
      </c>
    </row>
    <row r="896" spans="1:10">
      <c r="A896" s="406">
        <v>3</v>
      </c>
      <c r="B896" s="407">
        <f t="shared" si="24"/>
        <v>36708</v>
      </c>
      <c r="C896" s="406" t="str">
        <f t="shared" si="25"/>
        <v>S&amp;P 500 Utility Index</v>
      </c>
      <c r="F896" s="414">
        <f>'PRPM WP2'!C896</f>
        <v>6.7699999999999996E-2</v>
      </c>
      <c r="H896" s="414">
        <f>'PRPM WP2'!H896</f>
        <v>6.8820000000000001E-3</v>
      </c>
      <c r="I896" s="409">
        <f t="shared" si="23"/>
        <v>6.0817999999999997E-2</v>
      </c>
      <c r="J896" s="407">
        <v>36708</v>
      </c>
    </row>
    <row r="897" spans="1:10">
      <c r="A897" s="406">
        <v>3</v>
      </c>
      <c r="B897" s="407">
        <f t="shared" si="24"/>
        <v>36739</v>
      </c>
      <c r="C897" s="406" t="str">
        <f t="shared" si="25"/>
        <v>S&amp;P 500 Utility Index</v>
      </c>
      <c r="F897" s="414">
        <f>'PRPM WP2'!C897</f>
        <v>0.13720000000000002</v>
      </c>
      <c r="H897" s="414">
        <f>'PRPM WP2'!H897</f>
        <v>6.7739166666666677E-3</v>
      </c>
      <c r="I897" s="409">
        <f t="shared" si="23"/>
        <v>0.13042608333333336</v>
      </c>
      <c r="J897" s="407">
        <v>36739</v>
      </c>
    </row>
    <row r="898" spans="1:10">
      <c r="A898" s="406">
        <v>3</v>
      </c>
      <c r="B898" s="407">
        <f t="shared" si="24"/>
        <v>36770</v>
      </c>
      <c r="C898" s="406" t="str">
        <f t="shared" si="25"/>
        <v>S&amp;P 500 Utility Index</v>
      </c>
      <c r="F898" s="414">
        <f>'PRPM WP2'!C898</f>
        <v>9.1499999999999998E-2</v>
      </c>
      <c r="H898" s="414">
        <f>'PRPM WP2'!H898</f>
        <v>6.8533333333333337E-3</v>
      </c>
      <c r="I898" s="409">
        <f t="shared" si="23"/>
        <v>8.4646666666666662E-2</v>
      </c>
      <c r="J898" s="407">
        <v>36770</v>
      </c>
    </row>
    <row r="899" spans="1:10">
      <c r="A899" s="406">
        <v>3</v>
      </c>
      <c r="B899" s="407">
        <f t="shared" si="24"/>
        <v>36800</v>
      </c>
      <c r="C899" s="406" t="str">
        <f t="shared" si="25"/>
        <v>S&amp;P 500 Utility Index</v>
      </c>
      <c r="F899" s="414">
        <f>'PRPM WP2'!C899</f>
        <v>-3.5699999999999996E-2</v>
      </c>
      <c r="H899" s="414">
        <f>'PRPM WP2'!H899</f>
        <v>6.7868333333333331E-3</v>
      </c>
      <c r="I899" s="409">
        <f t="shared" si="23"/>
        <v>-4.2486833333333328E-2</v>
      </c>
      <c r="J899" s="407">
        <v>36800</v>
      </c>
    </row>
    <row r="900" spans="1:10">
      <c r="A900" s="406">
        <v>3</v>
      </c>
      <c r="B900" s="407">
        <f t="shared" si="24"/>
        <v>36831</v>
      </c>
      <c r="C900" s="406" t="str">
        <f t="shared" si="25"/>
        <v>S&amp;P 500 Utility Index</v>
      </c>
      <c r="F900" s="414">
        <f>'PRPM WP2'!C900</f>
        <v>-1.32E-2</v>
      </c>
      <c r="H900" s="414">
        <f>'PRPM WP2'!H900</f>
        <v>6.7716666666666654E-3</v>
      </c>
      <c r="I900" s="409">
        <f t="shared" si="23"/>
        <v>-1.9971666666666665E-2</v>
      </c>
      <c r="J900" s="407">
        <v>36831</v>
      </c>
    </row>
    <row r="901" spans="1:10">
      <c r="A901" s="406">
        <v>3</v>
      </c>
      <c r="B901" s="407">
        <f t="shared" si="24"/>
        <v>36861</v>
      </c>
      <c r="C901" s="406" t="str">
        <f t="shared" si="25"/>
        <v>S&amp;P 500 Utility Index</v>
      </c>
      <c r="F901" s="414">
        <f>'PRPM WP2'!C901</f>
        <v>9.820000000000001E-2</v>
      </c>
      <c r="H901" s="414">
        <f>'PRPM WP2'!H901</f>
        <v>6.5465000000000002E-3</v>
      </c>
      <c r="I901" s="409">
        <f t="shared" si="23"/>
        <v>9.1653500000000013E-2</v>
      </c>
      <c r="J901" s="407">
        <v>36861</v>
      </c>
    </row>
    <row r="902" spans="1:10">
      <c r="A902" s="406">
        <v>3</v>
      </c>
      <c r="B902" s="407">
        <f t="shared" si="24"/>
        <v>36892</v>
      </c>
      <c r="C902" s="406" t="str">
        <f t="shared" si="25"/>
        <v>S&amp;P 500 Utility Index</v>
      </c>
      <c r="F902" s="414">
        <f>'PRPM WP2'!C902</f>
        <v>-9.6699999999999994E-2</v>
      </c>
      <c r="H902" s="414">
        <f>'PRPM WP2'!H902</f>
        <v>6.4988333333333339E-3</v>
      </c>
      <c r="I902" s="409">
        <f t="shared" si="23"/>
        <v>-0.10319883333333332</v>
      </c>
      <c r="J902" s="407">
        <v>36892</v>
      </c>
    </row>
    <row r="903" spans="1:10">
      <c r="A903" s="406">
        <v>3</v>
      </c>
      <c r="B903" s="407">
        <f t="shared" si="24"/>
        <v>36923</v>
      </c>
      <c r="C903" s="406" t="str">
        <f t="shared" si="25"/>
        <v>S&amp;P 500 Utility Index</v>
      </c>
      <c r="F903" s="414">
        <f>'PRPM WP2'!C903</f>
        <v>3.5299999999999998E-2</v>
      </c>
      <c r="H903" s="414">
        <f>'PRPM WP2'!H903</f>
        <v>6.4490833333333327E-3</v>
      </c>
      <c r="I903" s="409">
        <f t="shared" si="23"/>
        <v>2.8850916666666664E-2</v>
      </c>
      <c r="J903" s="407">
        <v>36923</v>
      </c>
    </row>
    <row r="904" spans="1:10">
      <c r="A904" s="406">
        <v>3</v>
      </c>
      <c r="B904" s="407">
        <f t="shared" si="24"/>
        <v>36951</v>
      </c>
      <c r="C904" s="406" t="str">
        <f t="shared" si="25"/>
        <v>S&amp;P 500 Utility Index</v>
      </c>
      <c r="F904" s="414">
        <f>'PRPM WP2'!C904</f>
        <v>-6.3E-3</v>
      </c>
      <c r="H904" s="414">
        <f>'PRPM WP2'!H904</f>
        <v>6.3935833333333336E-3</v>
      </c>
      <c r="I904" s="409">
        <f t="shared" si="23"/>
        <v>-1.2693583333333334E-2</v>
      </c>
      <c r="J904" s="407">
        <v>36951</v>
      </c>
    </row>
    <row r="905" spans="1:10">
      <c r="A905" s="406">
        <v>3</v>
      </c>
      <c r="B905" s="407">
        <f t="shared" si="24"/>
        <v>36982</v>
      </c>
      <c r="C905" s="406" t="str">
        <f t="shared" si="25"/>
        <v>S&amp;P 500 Utility Index</v>
      </c>
      <c r="F905" s="414">
        <f>'PRPM WP2'!C905</f>
        <v>6.0499999999999998E-2</v>
      </c>
      <c r="H905" s="414">
        <f>'PRPM WP2'!H905</f>
        <v>6.6033333333333335E-3</v>
      </c>
      <c r="I905" s="409">
        <f t="shared" si="23"/>
        <v>5.3896666666666662E-2</v>
      </c>
      <c r="J905" s="407">
        <v>36982</v>
      </c>
    </row>
    <row r="906" spans="1:10">
      <c r="A906" s="406">
        <v>3</v>
      </c>
      <c r="B906" s="407">
        <f t="shared" si="24"/>
        <v>37012</v>
      </c>
      <c r="C906" s="406" t="str">
        <f t="shared" si="25"/>
        <v>S&amp;P 500 Utility Index</v>
      </c>
      <c r="F906" s="414">
        <f>'PRPM WP2'!C906</f>
        <v>-3.4300000000000004E-2</v>
      </c>
      <c r="H906" s="414">
        <f>'PRPM WP2'!H906</f>
        <v>6.6629166666666659E-3</v>
      </c>
      <c r="I906" s="409">
        <f t="shared" si="23"/>
        <v>-4.0962916666666668E-2</v>
      </c>
      <c r="J906" s="407">
        <v>37012</v>
      </c>
    </row>
    <row r="907" spans="1:10">
      <c r="A907" s="406">
        <v>3</v>
      </c>
      <c r="B907" s="407">
        <f t="shared" si="24"/>
        <v>37043</v>
      </c>
      <c r="C907" s="406" t="str">
        <f t="shared" si="25"/>
        <v>S&amp;P 500 Utility Index</v>
      </c>
      <c r="F907" s="414">
        <f>'PRPM WP2'!C907</f>
        <v>-7.9100000000000004E-2</v>
      </c>
      <c r="H907" s="414">
        <f>'PRPM WP2'!H907</f>
        <v>6.5459999999999997E-3</v>
      </c>
      <c r="I907" s="409">
        <f t="shared" si="23"/>
        <v>-8.5646E-2</v>
      </c>
      <c r="J907" s="407">
        <v>37043</v>
      </c>
    </row>
    <row r="908" spans="1:10">
      <c r="A908" s="406">
        <v>3</v>
      </c>
      <c r="B908" s="407">
        <f t="shared" si="24"/>
        <v>37073</v>
      </c>
      <c r="C908" s="406" t="str">
        <f t="shared" si="25"/>
        <v>S&amp;P 500 Utility Index</v>
      </c>
      <c r="F908" s="414">
        <f>'PRPM WP2'!C908</f>
        <v>-4.4799999999999993E-2</v>
      </c>
      <c r="H908" s="414">
        <f>'PRPM WP2'!H908</f>
        <v>6.4940833333333335E-3</v>
      </c>
      <c r="I908" s="409">
        <f t="shared" si="23"/>
        <v>-5.1294083333333323E-2</v>
      </c>
      <c r="J908" s="407">
        <v>37073</v>
      </c>
    </row>
    <row r="909" spans="1:10">
      <c r="A909" s="406">
        <v>3</v>
      </c>
      <c r="B909" s="407">
        <f t="shared" si="24"/>
        <v>37104</v>
      </c>
      <c r="C909" s="406" t="str">
        <f t="shared" si="25"/>
        <v>S&amp;P 500 Utility Index</v>
      </c>
      <c r="F909" s="414">
        <f>'PRPM WP2'!C909</f>
        <v>-2.9000000000000005E-2</v>
      </c>
      <c r="H909" s="414">
        <f>'PRPM WP2'!H909</f>
        <v>6.3285833333333328E-3</v>
      </c>
      <c r="I909" s="409">
        <f t="shared" si="23"/>
        <v>-3.5328583333333337E-2</v>
      </c>
      <c r="J909" s="407">
        <v>37104</v>
      </c>
    </row>
    <row r="910" spans="1:10">
      <c r="A910" s="406">
        <v>3</v>
      </c>
      <c r="B910" s="407">
        <f t="shared" si="24"/>
        <v>37135</v>
      </c>
      <c r="C910" s="406" t="str">
        <f t="shared" si="25"/>
        <v>S&amp;P 500 Utility Index</v>
      </c>
      <c r="F910" s="414">
        <f>'PRPM WP2'!C910</f>
        <v>-0.1152</v>
      </c>
      <c r="H910" s="414">
        <f>'PRPM WP2'!H910</f>
        <v>6.4227500000000005E-3</v>
      </c>
      <c r="I910" s="409">
        <f t="shared" si="23"/>
        <v>-0.12162275</v>
      </c>
      <c r="J910" s="407">
        <v>37135</v>
      </c>
    </row>
    <row r="911" spans="1:10">
      <c r="A911" s="406">
        <v>3</v>
      </c>
      <c r="B911" s="407">
        <f t="shared" si="24"/>
        <v>37165</v>
      </c>
      <c r="C911" s="406" t="str">
        <f t="shared" si="25"/>
        <v>S&amp;P 500 Utility Index</v>
      </c>
      <c r="F911" s="414">
        <f>'PRPM WP2'!C911</f>
        <v>-1.7000000000000001E-3</v>
      </c>
      <c r="H911" s="414">
        <f>'PRPM WP2'!H911</f>
        <v>6.3725833333333334E-3</v>
      </c>
      <c r="I911" s="409">
        <f t="shared" si="23"/>
        <v>-8.0725833333333344E-3</v>
      </c>
      <c r="J911" s="407">
        <v>37165</v>
      </c>
    </row>
    <row r="912" spans="1:10">
      <c r="A912" s="406">
        <v>3</v>
      </c>
      <c r="B912" s="407">
        <f t="shared" si="24"/>
        <v>37196</v>
      </c>
      <c r="C912" s="406" t="str">
        <f t="shared" si="25"/>
        <v>S&amp;P 500 Utility Index</v>
      </c>
      <c r="F912" s="414">
        <f>'PRPM WP2'!C912</f>
        <v>-5.5199999999999999E-2</v>
      </c>
      <c r="H912" s="414">
        <f>'PRPM WP2'!H912</f>
        <v>6.2872499999999994E-3</v>
      </c>
      <c r="I912" s="409">
        <f t="shared" si="23"/>
        <v>-6.148725E-2</v>
      </c>
      <c r="J912" s="407">
        <v>37196</v>
      </c>
    </row>
    <row r="913" spans="1:10">
      <c r="A913" s="406">
        <v>3</v>
      </c>
      <c r="B913" s="407">
        <f t="shared" si="24"/>
        <v>37226</v>
      </c>
      <c r="C913" s="406" t="str">
        <f t="shared" si="25"/>
        <v>S&amp;P 500 Utility Index</v>
      </c>
      <c r="F913" s="414">
        <f>'PRPM WP2'!C913</f>
        <v>2.6000000000000002E-2</v>
      </c>
      <c r="H913" s="414">
        <f>'PRPM WP2'!H913</f>
        <v>6.5259166666666668E-3</v>
      </c>
      <c r="I913" s="409">
        <f t="shared" si="23"/>
        <v>1.9474083333333336E-2</v>
      </c>
      <c r="J913" s="407">
        <v>37226</v>
      </c>
    </row>
    <row r="914" spans="1:10">
      <c r="A914" s="406">
        <v>3</v>
      </c>
      <c r="B914" s="407">
        <f t="shared" si="24"/>
        <v>37257</v>
      </c>
      <c r="C914" s="406" t="str">
        <f t="shared" si="25"/>
        <v>S&amp;P 500 Utility Index</v>
      </c>
      <c r="F914" s="414">
        <f>'PRPM WP2'!C914</f>
        <v>-5.6499999999999995E-2</v>
      </c>
      <c r="H914" s="414">
        <f>'PRPM WP2'!H914</f>
        <v>6.3869166666666666E-3</v>
      </c>
      <c r="I914" s="409">
        <f t="shared" si="23"/>
        <v>-6.2886916666666667E-2</v>
      </c>
      <c r="J914" s="407">
        <v>37257</v>
      </c>
    </row>
    <row r="915" spans="1:10">
      <c r="A915" s="406">
        <v>3</v>
      </c>
      <c r="B915" s="407">
        <f t="shared" si="24"/>
        <v>37288</v>
      </c>
      <c r="C915" s="406" t="str">
        <f t="shared" si="25"/>
        <v>S&amp;P 500 Utility Index</v>
      </c>
      <c r="F915" s="414">
        <f>'PRPM WP2'!C915</f>
        <v>-2.35E-2</v>
      </c>
      <c r="H915" s="414">
        <f>'PRPM WP2'!H915</f>
        <v>6.2833333333333326E-3</v>
      </c>
      <c r="I915" s="409">
        <f t="shared" si="23"/>
        <v>-2.9783333333333332E-2</v>
      </c>
      <c r="J915" s="407">
        <v>37288</v>
      </c>
    </row>
    <row r="916" spans="1:10">
      <c r="A916" s="406">
        <v>3</v>
      </c>
      <c r="B916" s="407">
        <f t="shared" si="24"/>
        <v>37316</v>
      </c>
      <c r="C916" s="406" t="str">
        <f t="shared" si="25"/>
        <v>S&amp;P 500 Utility Index</v>
      </c>
      <c r="F916" s="414">
        <f>'PRPM WP2'!C916</f>
        <v>0.12229999999999999</v>
      </c>
      <c r="H916" s="414">
        <f>'PRPM WP2'!H916</f>
        <v>6.4529166666666667E-3</v>
      </c>
      <c r="I916" s="409">
        <f t="shared" si="23"/>
        <v>0.11584708333333332</v>
      </c>
      <c r="J916" s="407">
        <v>37316</v>
      </c>
    </row>
    <row r="917" spans="1:10">
      <c r="A917" s="406">
        <v>3</v>
      </c>
      <c r="B917" s="407">
        <f t="shared" si="24"/>
        <v>37347</v>
      </c>
      <c r="C917" s="406" t="str">
        <f t="shared" si="25"/>
        <v>S&amp;P 500 Utility Index</v>
      </c>
      <c r="F917" s="414">
        <f>'PRPM WP2'!C917</f>
        <v>-1.7100000000000001E-2</v>
      </c>
      <c r="H917" s="414">
        <f>'PRPM WP2'!H917</f>
        <v>6.3159166666666667E-3</v>
      </c>
      <c r="I917" s="409">
        <f t="shared" si="23"/>
        <v>-2.3415916666666668E-2</v>
      </c>
      <c r="J917" s="407">
        <v>37347</v>
      </c>
    </row>
    <row r="918" spans="1:10">
      <c r="A918" s="406">
        <v>3</v>
      </c>
      <c r="B918" s="407">
        <f t="shared" si="24"/>
        <v>37377</v>
      </c>
      <c r="C918" s="406" t="str">
        <f t="shared" si="25"/>
        <v>S&amp;P 500 Utility Index</v>
      </c>
      <c r="F918" s="414">
        <f>'PRPM WP2'!C918</f>
        <v>-9.0200000000000002E-2</v>
      </c>
      <c r="H918" s="414">
        <f>'PRPM WP2'!H918</f>
        <v>6.2723333333333329E-3</v>
      </c>
      <c r="I918" s="409">
        <f t="shared" si="23"/>
        <v>-9.647233333333334E-2</v>
      </c>
      <c r="J918" s="407">
        <v>37377</v>
      </c>
    </row>
    <row r="919" spans="1:10">
      <c r="A919" s="406">
        <v>3</v>
      </c>
      <c r="B919" s="407">
        <f t="shared" si="24"/>
        <v>37408</v>
      </c>
      <c r="C919" s="406" t="str">
        <f t="shared" si="25"/>
        <v>S&amp;P 500 Utility Index</v>
      </c>
      <c r="F919" s="414">
        <f>'PRPM WP2'!C919</f>
        <v>-7.1000000000000008E-2</v>
      </c>
      <c r="H919" s="414">
        <f>'PRPM WP2'!H919</f>
        <v>6.1804166666666674E-3</v>
      </c>
      <c r="I919" s="409">
        <f t="shared" si="23"/>
        <v>-7.7180416666666668E-2</v>
      </c>
      <c r="J919" s="407">
        <v>37408</v>
      </c>
    </row>
    <row r="920" spans="1:10">
      <c r="A920" s="406">
        <v>3</v>
      </c>
      <c r="B920" s="407">
        <f t="shared" si="24"/>
        <v>37438</v>
      </c>
      <c r="C920" s="406" t="str">
        <f t="shared" si="25"/>
        <v>S&amp;P 500 Utility Index</v>
      </c>
      <c r="F920" s="414">
        <f>'PRPM WP2'!C920</f>
        <v>-0.13799999999999998</v>
      </c>
      <c r="H920" s="414">
        <f>'PRPM WP2'!H920</f>
        <v>6.1008333333333331E-3</v>
      </c>
      <c r="I920" s="409">
        <f t="shared" si="23"/>
        <v>-0.14410083333333332</v>
      </c>
      <c r="J920" s="407">
        <v>37438</v>
      </c>
    </row>
    <row r="921" spans="1:10">
      <c r="A921" s="406">
        <v>3</v>
      </c>
      <c r="B921" s="407">
        <f t="shared" si="24"/>
        <v>37469</v>
      </c>
      <c r="C921" s="406" t="str">
        <f t="shared" si="25"/>
        <v>S&amp;P 500 Utility Index</v>
      </c>
      <c r="F921" s="414">
        <f>'PRPM WP2'!C921</f>
        <v>3.5000000000000003E-2</v>
      </c>
      <c r="H921" s="414">
        <f>'PRPM WP2'!H921</f>
        <v>5.9787500000000006E-3</v>
      </c>
      <c r="I921" s="409">
        <f t="shared" si="23"/>
        <v>2.9021250000000002E-2</v>
      </c>
      <c r="J921" s="407">
        <v>37469</v>
      </c>
    </row>
    <row r="922" spans="1:10">
      <c r="A922" s="406">
        <v>3</v>
      </c>
      <c r="B922" s="407">
        <f t="shared" si="24"/>
        <v>37500</v>
      </c>
      <c r="C922" s="406" t="str">
        <f t="shared" si="25"/>
        <v>S&amp;P 500 Utility Index</v>
      </c>
      <c r="F922" s="414">
        <f>'PRPM WP2'!C922</f>
        <v>-0.12830000000000003</v>
      </c>
      <c r="H922" s="414">
        <f>'PRPM WP2'!H922</f>
        <v>5.9062500000000009E-3</v>
      </c>
      <c r="I922" s="409">
        <f t="shared" ref="I922:I985" si="26">F922-H922</f>
        <v>-0.13420625000000003</v>
      </c>
      <c r="J922" s="407">
        <v>37500</v>
      </c>
    </row>
    <row r="923" spans="1:10">
      <c r="A923" s="406">
        <v>3</v>
      </c>
      <c r="B923" s="407">
        <f t="shared" si="24"/>
        <v>37530</v>
      </c>
      <c r="C923" s="406" t="str">
        <f t="shared" si="25"/>
        <v>S&amp;P 500 Utility Index</v>
      </c>
      <c r="F923" s="414">
        <f>'PRPM WP2'!C923</f>
        <v>-1.7299999999999999E-2</v>
      </c>
      <c r="H923" s="414">
        <f>'PRPM WP2'!H923</f>
        <v>6.0162499999999999E-3</v>
      </c>
      <c r="I923" s="409">
        <f t="shared" si="26"/>
        <v>-2.331625E-2</v>
      </c>
      <c r="J923" s="407">
        <v>37530</v>
      </c>
    </row>
    <row r="924" spans="1:10">
      <c r="A924" s="406">
        <v>3</v>
      </c>
      <c r="B924" s="407">
        <f t="shared" si="24"/>
        <v>37561</v>
      </c>
      <c r="C924" s="406" t="str">
        <f t="shared" si="25"/>
        <v>S&amp;P 500 Utility Index</v>
      </c>
      <c r="F924" s="414">
        <f>'PRPM WP2'!C924</f>
        <v>2.4900000000000002E-2</v>
      </c>
      <c r="H924" s="414">
        <f>'PRPM WP2'!H924</f>
        <v>5.9523333333333338E-3</v>
      </c>
      <c r="I924" s="409">
        <f t="shared" si="26"/>
        <v>1.8947666666666668E-2</v>
      </c>
      <c r="J924" s="407">
        <v>37561</v>
      </c>
    </row>
    <row r="925" spans="1:10">
      <c r="A925" s="406">
        <v>3</v>
      </c>
      <c r="B925" s="407">
        <f t="shared" si="24"/>
        <v>37591</v>
      </c>
      <c r="C925" s="406" t="str">
        <f t="shared" si="25"/>
        <v>S&amp;P 500 Utility Index</v>
      </c>
      <c r="F925" s="414">
        <f>'PRPM WP2'!C925</f>
        <v>4.1599999999999998E-2</v>
      </c>
      <c r="H925" s="414">
        <f>'PRPM WP2'!H925</f>
        <v>5.896416666666667E-3</v>
      </c>
      <c r="I925" s="409">
        <f t="shared" si="26"/>
        <v>3.570358333333333E-2</v>
      </c>
      <c r="J925" s="407">
        <v>37591</v>
      </c>
    </row>
    <row r="926" spans="1:10">
      <c r="A926" s="406">
        <v>3</v>
      </c>
      <c r="B926" s="407">
        <f t="shared" si="24"/>
        <v>37622</v>
      </c>
      <c r="C926" s="406" t="str">
        <f t="shared" si="25"/>
        <v>S&amp;P 500 Utility Index</v>
      </c>
      <c r="F926" s="414">
        <f>'PRPM WP2'!C926</f>
        <v>-2.9200000000000004E-2</v>
      </c>
      <c r="H926" s="414">
        <f>'PRPM WP2'!H926</f>
        <v>5.886916666666667E-3</v>
      </c>
      <c r="I926" s="409">
        <f t="shared" si="26"/>
        <v>-3.5086916666666669E-2</v>
      </c>
      <c r="J926" s="407">
        <v>37622</v>
      </c>
    </row>
    <row r="927" spans="1:10">
      <c r="A927" s="406">
        <v>3</v>
      </c>
      <c r="B927" s="407">
        <f t="shared" si="24"/>
        <v>37653</v>
      </c>
      <c r="C927" s="406" t="str">
        <f t="shared" si="25"/>
        <v>S&amp;P 500 Utility Index</v>
      </c>
      <c r="F927" s="414">
        <f>'PRPM WP2'!C927</f>
        <v>-4.8999999999999995E-2</v>
      </c>
      <c r="H927" s="414">
        <f>'PRPM WP2'!H927</f>
        <v>5.7775833333333325E-3</v>
      </c>
      <c r="I927" s="409">
        <f t="shared" si="26"/>
        <v>-5.4777583333333324E-2</v>
      </c>
      <c r="J927" s="407">
        <v>37653</v>
      </c>
    </row>
    <row r="928" spans="1:10">
      <c r="A928" s="406">
        <v>3</v>
      </c>
      <c r="B928" s="407">
        <f t="shared" si="24"/>
        <v>37681</v>
      </c>
      <c r="C928" s="406" t="str">
        <f t="shared" si="25"/>
        <v>S&amp;P 500 Utility Index</v>
      </c>
      <c r="F928" s="414">
        <f>'PRPM WP2'!C928</f>
        <v>5.050000000000001E-2</v>
      </c>
      <c r="H928" s="414">
        <f>'PRPM WP2'!H928</f>
        <v>5.6626666666666665E-3</v>
      </c>
      <c r="I928" s="409">
        <f t="shared" si="26"/>
        <v>4.483733333333334E-2</v>
      </c>
      <c r="J928" s="407">
        <v>37681</v>
      </c>
    </row>
    <row r="929" spans="1:10">
      <c r="A929" s="406">
        <v>3</v>
      </c>
      <c r="B929" s="407">
        <f t="shared" si="24"/>
        <v>37712</v>
      </c>
      <c r="C929" s="406" t="str">
        <f t="shared" si="25"/>
        <v>S&amp;P 500 Utility Index</v>
      </c>
      <c r="F929" s="414">
        <f>'PRPM WP2'!C929</f>
        <v>8.8500000000000009E-2</v>
      </c>
      <c r="H929" s="414">
        <f>'PRPM WP2'!H929</f>
        <v>5.5400833333333335E-3</v>
      </c>
      <c r="I929" s="409">
        <f t="shared" si="26"/>
        <v>8.2959916666666675E-2</v>
      </c>
      <c r="J929" s="407">
        <v>37712</v>
      </c>
    </row>
    <row r="930" spans="1:10">
      <c r="A930" s="406">
        <v>3</v>
      </c>
      <c r="B930" s="407">
        <f t="shared" si="24"/>
        <v>37742</v>
      </c>
      <c r="C930" s="406" t="str">
        <f t="shared" si="25"/>
        <v>S&amp;P 500 Utility Index</v>
      </c>
      <c r="F930" s="414">
        <f>'PRPM WP2'!C930</f>
        <v>0.1021</v>
      </c>
      <c r="H930" s="414">
        <f>'PRPM WP2'!H930</f>
        <v>5.3103333333333336E-3</v>
      </c>
      <c r="I930" s="409">
        <f t="shared" si="26"/>
        <v>9.6789666666666663E-2</v>
      </c>
      <c r="J930" s="407">
        <v>37742</v>
      </c>
    </row>
    <row r="931" spans="1:10">
      <c r="A931" s="406">
        <v>3</v>
      </c>
      <c r="B931" s="407">
        <f t="shared" si="24"/>
        <v>37773</v>
      </c>
      <c r="C931" s="406" t="str">
        <f t="shared" si="25"/>
        <v>S&amp;P 500 Utility Index</v>
      </c>
      <c r="F931" s="414">
        <f>'PRPM WP2'!C931</f>
        <v>1.1900000000000001E-2</v>
      </c>
      <c r="H931" s="414">
        <f>'PRPM WP2'!H931</f>
        <v>5.1729999999999996E-3</v>
      </c>
      <c r="I931" s="409">
        <f t="shared" si="26"/>
        <v>6.7270000000000012E-3</v>
      </c>
      <c r="J931" s="407">
        <v>37773</v>
      </c>
    </row>
    <row r="932" spans="1:10">
      <c r="A932" s="406">
        <v>3</v>
      </c>
      <c r="B932" s="407">
        <f t="shared" si="24"/>
        <v>37803</v>
      </c>
      <c r="C932" s="406" t="str">
        <f t="shared" si="25"/>
        <v>S&amp;P 500 Utility Index</v>
      </c>
      <c r="F932" s="414">
        <f>'PRPM WP2'!C932</f>
        <v>-6.5000000000000002E-2</v>
      </c>
      <c r="H932" s="414">
        <f>'PRPM WP2'!H932</f>
        <v>5.4568333333333326E-3</v>
      </c>
      <c r="I932" s="409">
        <f t="shared" si="26"/>
        <v>-7.045683333333333E-2</v>
      </c>
      <c r="J932" s="407">
        <v>37803</v>
      </c>
    </row>
    <row r="933" spans="1:10">
      <c r="A933" s="406">
        <v>3</v>
      </c>
      <c r="B933" s="407">
        <f t="shared" si="24"/>
        <v>37834</v>
      </c>
      <c r="C933" s="406" t="str">
        <f t="shared" si="25"/>
        <v>S&amp;P 500 Utility Index</v>
      </c>
      <c r="F933" s="414">
        <f>'PRPM WP2'!C933</f>
        <v>1.7499999999999998E-2</v>
      </c>
      <c r="H933" s="414">
        <f>'PRPM WP2'!H933</f>
        <v>5.6591666666666674E-3</v>
      </c>
      <c r="I933" s="409">
        <f t="shared" si="26"/>
        <v>1.1840833333333332E-2</v>
      </c>
      <c r="J933" s="407">
        <v>37834</v>
      </c>
    </row>
    <row r="934" spans="1:10">
      <c r="A934" s="406">
        <v>3</v>
      </c>
      <c r="B934" s="407">
        <f t="shared" si="24"/>
        <v>37865</v>
      </c>
      <c r="C934" s="406" t="str">
        <f t="shared" si="25"/>
        <v>S&amp;P 500 Utility Index</v>
      </c>
      <c r="F934" s="414">
        <f>'PRPM WP2'!C934</f>
        <v>4.5699999999999991E-2</v>
      </c>
      <c r="H934" s="414">
        <f>'PRPM WP2'!H934</f>
        <v>5.4869166666666669E-3</v>
      </c>
      <c r="I934" s="409">
        <f t="shared" si="26"/>
        <v>4.0213083333333323E-2</v>
      </c>
      <c r="J934" s="407">
        <v>37865</v>
      </c>
    </row>
    <row r="935" spans="1:10">
      <c r="A935" s="406">
        <v>3</v>
      </c>
      <c r="B935" s="407">
        <f t="shared" si="24"/>
        <v>37895</v>
      </c>
      <c r="C935" s="406" t="str">
        <f t="shared" si="25"/>
        <v>S&amp;P 500 Utility Index</v>
      </c>
      <c r="F935" s="414">
        <f>'PRPM WP2'!C935</f>
        <v>1.1199999999999998E-2</v>
      </c>
      <c r="H935" s="414">
        <f>'PRPM WP2'!H935</f>
        <v>5.3500000000000006E-3</v>
      </c>
      <c r="I935" s="409">
        <f t="shared" si="26"/>
        <v>5.8499999999999976E-3</v>
      </c>
      <c r="J935" s="407">
        <v>37895</v>
      </c>
    </row>
    <row r="936" spans="1:10">
      <c r="A936" s="406">
        <v>3</v>
      </c>
      <c r="B936" s="407">
        <f t="shared" si="24"/>
        <v>37926</v>
      </c>
      <c r="C936" s="406" t="str">
        <f t="shared" si="25"/>
        <v>S&amp;P 500 Utility Index</v>
      </c>
      <c r="F936" s="414">
        <f>'PRPM WP2'!C936</f>
        <v>-5.0000000000000001E-4</v>
      </c>
      <c r="H936" s="414">
        <f>'PRPM WP2'!H936</f>
        <v>5.3093333333333334E-3</v>
      </c>
      <c r="I936" s="409">
        <f t="shared" si="26"/>
        <v>-5.809333333333333E-3</v>
      </c>
      <c r="J936" s="407">
        <v>37926</v>
      </c>
    </row>
    <row r="937" spans="1:10">
      <c r="A937" s="406">
        <v>3</v>
      </c>
      <c r="B937" s="407">
        <f t="shared" si="24"/>
        <v>37956</v>
      </c>
      <c r="C937" s="406" t="str">
        <f t="shared" si="25"/>
        <v>S&amp;P 500 Utility Index</v>
      </c>
      <c r="F937" s="414">
        <f>'PRPM WP2'!C937</f>
        <v>6.7499999999999991E-2</v>
      </c>
      <c r="H937" s="414">
        <f>'PRPM WP2'!H937</f>
        <v>5.2325000000000002E-3</v>
      </c>
      <c r="I937" s="409">
        <f t="shared" si="26"/>
        <v>6.226749999999999E-2</v>
      </c>
      <c r="J937" s="407">
        <v>37956</v>
      </c>
    </row>
    <row r="938" spans="1:10">
      <c r="A938" s="406">
        <v>3</v>
      </c>
      <c r="B938" s="407">
        <f t="shared" si="24"/>
        <v>37987</v>
      </c>
      <c r="C938" s="406" t="str">
        <f t="shared" si="25"/>
        <v>S&amp;P 500 Utility Index</v>
      </c>
      <c r="F938" s="414">
        <f>'PRPM WP2'!C938</f>
        <v>2.1599999999999998E-2</v>
      </c>
      <c r="H938" s="414">
        <f>'PRPM WP2'!H938</f>
        <v>5.1280833333333335E-3</v>
      </c>
      <c r="I938" s="409">
        <f t="shared" si="26"/>
        <v>1.6471916666666662E-2</v>
      </c>
      <c r="J938" s="407">
        <v>37987</v>
      </c>
    </row>
    <row r="939" spans="1:10">
      <c r="A939" s="406">
        <v>3</v>
      </c>
      <c r="B939" s="407">
        <f t="shared" si="24"/>
        <v>38018</v>
      </c>
      <c r="C939" s="406" t="str">
        <f t="shared" si="25"/>
        <v>S&amp;P 500 Utility Index</v>
      </c>
      <c r="F939" s="414">
        <f>'PRPM WP2'!C939</f>
        <v>1.8100000000000002E-2</v>
      </c>
      <c r="H939" s="414">
        <f>'PRPM WP2'!H939</f>
        <v>5.1250000000000011E-3</v>
      </c>
      <c r="I939" s="409">
        <f t="shared" si="26"/>
        <v>1.2975E-2</v>
      </c>
      <c r="J939" s="407">
        <v>38018</v>
      </c>
    </row>
    <row r="940" spans="1:10">
      <c r="A940" s="406">
        <v>3</v>
      </c>
      <c r="B940" s="407">
        <f t="shared" si="24"/>
        <v>38047</v>
      </c>
      <c r="C940" s="406" t="str">
        <f t="shared" si="25"/>
        <v>S&amp;P 500 Utility Index</v>
      </c>
      <c r="F940" s="414">
        <f>'PRPM WP2'!C940</f>
        <v>1.04E-2</v>
      </c>
      <c r="H940" s="414">
        <f>'PRPM WP2'!H940</f>
        <v>4.9753333333333333E-3</v>
      </c>
      <c r="I940" s="409">
        <f t="shared" si="26"/>
        <v>5.4246666666666662E-3</v>
      </c>
      <c r="J940" s="407">
        <v>38047</v>
      </c>
    </row>
    <row r="941" spans="1:10">
      <c r="A941" s="406">
        <v>3</v>
      </c>
      <c r="B941" s="407">
        <f t="shared" si="24"/>
        <v>38078</v>
      </c>
      <c r="C941" s="406" t="str">
        <f t="shared" si="25"/>
        <v>S&amp;P 500 Utility Index</v>
      </c>
      <c r="F941" s="414">
        <f>'PRPM WP2'!C941</f>
        <v>-3.6199999999999996E-2</v>
      </c>
      <c r="H941" s="414">
        <f>'PRPM WP2'!H941</f>
        <v>5.2710000000000005E-3</v>
      </c>
      <c r="I941" s="409">
        <f t="shared" si="26"/>
        <v>-4.1470999999999994E-2</v>
      </c>
      <c r="J941" s="407">
        <v>38078</v>
      </c>
    </row>
    <row r="942" spans="1:10">
      <c r="A942" s="406">
        <v>3</v>
      </c>
      <c r="B942" s="407">
        <f t="shared" si="24"/>
        <v>38108</v>
      </c>
      <c r="C942" s="406" t="str">
        <f t="shared" si="25"/>
        <v>S&amp;P 500 Utility Index</v>
      </c>
      <c r="F942" s="414">
        <f>'PRPM WP2'!C942</f>
        <v>7.9000000000000008E-3</v>
      </c>
      <c r="H942" s="414">
        <f>'PRPM WP2'!H942</f>
        <v>5.5170833333333339E-3</v>
      </c>
      <c r="I942" s="409">
        <f t="shared" si="26"/>
        <v>2.3829166666666669E-3</v>
      </c>
      <c r="J942" s="407">
        <v>38108</v>
      </c>
    </row>
    <row r="943" spans="1:10">
      <c r="A943" s="406">
        <v>3</v>
      </c>
      <c r="B943" s="407">
        <f t="shared" si="24"/>
        <v>38139</v>
      </c>
      <c r="C943" s="406" t="str">
        <f t="shared" si="25"/>
        <v>S&amp;P 500 Utility Index</v>
      </c>
      <c r="F943" s="414">
        <f>'PRPM WP2'!C943</f>
        <v>1.55E-2</v>
      </c>
      <c r="H943" s="414">
        <f>'PRPM WP2'!H943</f>
        <v>5.3876666666666673E-3</v>
      </c>
      <c r="I943" s="409">
        <f t="shared" si="26"/>
        <v>1.0112333333333333E-2</v>
      </c>
      <c r="J943" s="407">
        <v>38139</v>
      </c>
    </row>
    <row r="944" spans="1:10">
      <c r="A944" s="406">
        <v>3</v>
      </c>
      <c r="B944" s="407">
        <f t="shared" si="24"/>
        <v>38169</v>
      </c>
      <c r="C944" s="406" t="str">
        <f t="shared" si="25"/>
        <v>S&amp;P 500 Utility Index</v>
      </c>
      <c r="F944" s="414">
        <f>'PRPM WP2'!C944</f>
        <v>1.7299999999999999E-2</v>
      </c>
      <c r="H944" s="414">
        <f>'PRPM WP2'!H944</f>
        <v>5.2270000000000007E-3</v>
      </c>
      <c r="I944" s="409">
        <f t="shared" si="26"/>
        <v>1.2072999999999999E-2</v>
      </c>
      <c r="J944" s="407">
        <v>38169</v>
      </c>
    </row>
    <row r="945" spans="1:10">
      <c r="A945" s="406">
        <v>3</v>
      </c>
      <c r="B945" s="407">
        <f t="shared" si="24"/>
        <v>38200</v>
      </c>
      <c r="C945" s="406" t="str">
        <f t="shared" si="25"/>
        <v>S&amp;P 500 Utility Index</v>
      </c>
      <c r="F945" s="414">
        <f>'PRPM WP2'!C945</f>
        <v>3.9300000000000002E-2</v>
      </c>
      <c r="H945" s="414">
        <f>'PRPM WP2'!H945</f>
        <v>5.1234999999999996E-3</v>
      </c>
      <c r="I945" s="409">
        <f t="shared" si="26"/>
        <v>3.4176499999999999E-2</v>
      </c>
      <c r="J945" s="407">
        <v>38200</v>
      </c>
    </row>
    <row r="946" spans="1:10">
      <c r="A946" s="406">
        <v>3</v>
      </c>
      <c r="B946" s="407">
        <f t="shared" si="24"/>
        <v>38231</v>
      </c>
      <c r="C946" s="406" t="str">
        <f t="shared" si="25"/>
        <v>S&amp;P 500 Utility Index</v>
      </c>
      <c r="F946" s="414">
        <f>'PRPM WP2'!C946</f>
        <v>9.1000000000000004E-3</v>
      </c>
      <c r="H946" s="414">
        <f>'PRPM WP2'!H946</f>
        <v>4.9853333333333329E-3</v>
      </c>
      <c r="I946" s="409">
        <f t="shared" si="26"/>
        <v>4.1146666666666675E-3</v>
      </c>
      <c r="J946" s="407">
        <v>38231</v>
      </c>
    </row>
    <row r="947" spans="1:10">
      <c r="A947" s="406">
        <v>3</v>
      </c>
      <c r="B947" s="407">
        <f t="shared" si="24"/>
        <v>38261</v>
      </c>
      <c r="C947" s="406" t="str">
        <f t="shared" si="25"/>
        <v>S&amp;P 500 Utility Index</v>
      </c>
      <c r="F947" s="414">
        <f>'PRPM WP2'!C947</f>
        <v>4.9499999999999995E-2</v>
      </c>
      <c r="H947" s="414">
        <f>'PRPM WP2'!H947</f>
        <v>4.9920833333333327E-3</v>
      </c>
      <c r="I947" s="409">
        <f t="shared" si="26"/>
        <v>4.4507916666666661E-2</v>
      </c>
      <c r="J947" s="407">
        <v>38261</v>
      </c>
    </row>
    <row r="948" spans="1:10">
      <c r="A948" s="406">
        <v>3</v>
      </c>
      <c r="B948" s="407">
        <f t="shared" si="24"/>
        <v>38292</v>
      </c>
      <c r="C948" s="406" t="str">
        <f t="shared" si="25"/>
        <v>S&amp;P 500 Utility Index</v>
      </c>
      <c r="F948" s="414">
        <f>'PRPM WP2'!C948</f>
        <v>4.07E-2</v>
      </c>
      <c r="H948" s="414">
        <f>'PRPM WP2'!H948</f>
        <v>4.9627500000000001E-3</v>
      </c>
      <c r="I948" s="409">
        <f t="shared" si="26"/>
        <v>3.5737249999999998E-2</v>
      </c>
      <c r="J948" s="407">
        <v>38292</v>
      </c>
    </row>
    <row r="949" spans="1:10">
      <c r="A949" s="406">
        <v>3</v>
      </c>
      <c r="B949" s="407">
        <f t="shared" si="24"/>
        <v>38322</v>
      </c>
      <c r="C949" s="406" t="str">
        <f t="shared" si="25"/>
        <v>S&amp;P 500 Utility Index</v>
      </c>
      <c r="F949" s="414">
        <f>'PRPM WP2'!C949</f>
        <v>2.6499999999999999E-2</v>
      </c>
      <c r="H949" s="414">
        <f>'PRPM WP2'!H949</f>
        <v>4.938916666666667E-3</v>
      </c>
      <c r="I949" s="409">
        <f t="shared" si="26"/>
        <v>2.1561083333333331E-2</v>
      </c>
      <c r="J949" s="407">
        <v>38322</v>
      </c>
    </row>
    <row r="950" spans="1:10">
      <c r="A950" s="406">
        <v>3</v>
      </c>
      <c r="B950" s="407">
        <f t="shared" ref="B950:B1013" si="27">DATE(YEAR(B949),MONTH(B949) + 1,1)</f>
        <v>38353</v>
      </c>
      <c r="C950" s="406" t="str">
        <f t="shared" ref="C950:C1013" si="28">C949</f>
        <v>S&amp;P 500 Utility Index</v>
      </c>
      <c r="F950" s="414">
        <f>'PRPM WP2'!C950</f>
        <v>2.2099999999999998E-2</v>
      </c>
      <c r="H950" s="414">
        <f>'PRPM WP2'!H950</f>
        <v>4.827916666666667E-3</v>
      </c>
      <c r="I950" s="409">
        <f t="shared" si="26"/>
        <v>1.727208333333333E-2</v>
      </c>
      <c r="J950" s="407">
        <v>38353</v>
      </c>
    </row>
    <row r="951" spans="1:10">
      <c r="A951" s="406">
        <v>3</v>
      </c>
      <c r="B951" s="407">
        <f t="shared" si="27"/>
        <v>38384</v>
      </c>
      <c r="C951" s="406" t="str">
        <f t="shared" si="28"/>
        <v>S&amp;P 500 Utility Index</v>
      </c>
      <c r="F951" s="414">
        <f>'PRPM WP2'!C951</f>
        <v>1.9699999999999999E-2</v>
      </c>
      <c r="H951" s="414">
        <f>'PRPM WP2'!H951</f>
        <v>4.6785000000000004E-3</v>
      </c>
      <c r="I951" s="409">
        <f t="shared" si="26"/>
        <v>1.5021499999999998E-2</v>
      </c>
      <c r="J951" s="407">
        <v>38384</v>
      </c>
    </row>
    <row r="952" spans="1:10">
      <c r="A952" s="406">
        <v>3</v>
      </c>
      <c r="B952" s="407">
        <f t="shared" si="27"/>
        <v>38412</v>
      </c>
      <c r="C952" s="406" t="str">
        <f t="shared" si="28"/>
        <v>S&amp;P 500 Utility Index</v>
      </c>
      <c r="F952" s="414">
        <f>'PRPM WP2'!C952</f>
        <v>1.0800000000000001E-2</v>
      </c>
      <c r="H952" s="414">
        <f>'PRPM WP2'!H952</f>
        <v>4.855333333333333E-3</v>
      </c>
      <c r="I952" s="409">
        <f t="shared" si="26"/>
        <v>5.9446666666666675E-3</v>
      </c>
      <c r="J952" s="407">
        <v>38412</v>
      </c>
    </row>
    <row r="953" spans="1:10">
      <c r="A953" s="406">
        <v>3</v>
      </c>
      <c r="B953" s="407">
        <f t="shared" si="27"/>
        <v>38443</v>
      </c>
      <c r="C953" s="406" t="str">
        <f t="shared" si="28"/>
        <v>S&amp;P 500 Utility Index</v>
      </c>
      <c r="F953" s="414">
        <f>'PRPM WP2'!C953</f>
        <v>3.2100000000000004E-2</v>
      </c>
      <c r="H953" s="414">
        <f>'PRPM WP2'!H953</f>
        <v>4.7079166666666667E-3</v>
      </c>
      <c r="I953" s="409">
        <f t="shared" si="26"/>
        <v>2.7392083333333338E-2</v>
      </c>
      <c r="J953" s="407">
        <v>38443</v>
      </c>
    </row>
    <row r="954" spans="1:10">
      <c r="A954" s="406">
        <v>3</v>
      </c>
      <c r="B954" s="407">
        <f t="shared" si="27"/>
        <v>38473</v>
      </c>
      <c r="C954" s="406" t="str">
        <f t="shared" si="28"/>
        <v>S&amp;P 500 Utility Index</v>
      </c>
      <c r="F954" s="414">
        <f>'PRPM WP2'!C954</f>
        <v>7.9999999999999993E-4</v>
      </c>
      <c r="H954" s="414">
        <f>'PRPM WP2'!H954</f>
        <v>4.6162499999999997E-3</v>
      </c>
      <c r="I954" s="409">
        <f t="shared" si="26"/>
        <v>-3.8162499999999998E-3</v>
      </c>
      <c r="J954" s="407">
        <v>38473</v>
      </c>
    </row>
    <row r="955" spans="1:10">
      <c r="A955" s="406">
        <v>3</v>
      </c>
      <c r="B955" s="407">
        <f t="shared" si="27"/>
        <v>38504</v>
      </c>
      <c r="C955" s="406" t="str">
        <f t="shared" si="28"/>
        <v>S&amp;P 500 Utility Index</v>
      </c>
      <c r="F955" s="414">
        <f>'PRPM WP2'!C955</f>
        <v>5.7599999999999998E-2</v>
      </c>
      <c r="H955" s="414">
        <f>'PRPM WP2'!H955</f>
        <v>4.5019166666666671E-3</v>
      </c>
      <c r="I955" s="409">
        <f t="shared" si="26"/>
        <v>5.309808333333333E-2</v>
      </c>
      <c r="J955" s="407">
        <v>38504</v>
      </c>
    </row>
    <row r="956" spans="1:10">
      <c r="A956" s="406">
        <v>3</v>
      </c>
      <c r="B956" s="407">
        <f t="shared" si="27"/>
        <v>38534</v>
      </c>
      <c r="C956" s="406" t="str">
        <f t="shared" si="28"/>
        <v>S&amp;P 500 Utility Index</v>
      </c>
      <c r="F956" s="414">
        <f>'PRPM WP2'!C956</f>
        <v>2.3300000000000001E-2</v>
      </c>
      <c r="H956" s="414">
        <f>'PRPM WP2'!H956</f>
        <v>4.5829166666666674E-3</v>
      </c>
      <c r="I956" s="409">
        <f t="shared" si="26"/>
        <v>1.8717083333333336E-2</v>
      </c>
      <c r="J956" s="407">
        <v>38534</v>
      </c>
    </row>
    <row r="957" spans="1:10">
      <c r="A957" s="406">
        <v>3</v>
      </c>
      <c r="B957" s="407">
        <f t="shared" si="27"/>
        <v>38565</v>
      </c>
      <c r="C957" s="406" t="str">
        <f t="shared" si="28"/>
        <v>S&amp;P 500 Utility Index</v>
      </c>
      <c r="F957" s="414">
        <f>'PRPM WP2'!C957</f>
        <v>7.3000000000000001E-3</v>
      </c>
      <c r="H957" s="414">
        <f>'PRPM WP2'!H957</f>
        <v>4.5909166666666668E-3</v>
      </c>
      <c r="I957" s="409">
        <f t="shared" si="26"/>
        <v>2.7090833333333333E-3</v>
      </c>
      <c r="J957" s="407">
        <v>38565</v>
      </c>
    </row>
    <row r="958" spans="1:10">
      <c r="A958" s="406">
        <v>3</v>
      </c>
      <c r="B958" s="407">
        <f t="shared" si="27"/>
        <v>38596</v>
      </c>
      <c r="C958" s="406" t="str">
        <f t="shared" si="28"/>
        <v>S&amp;P 500 Utility Index</v>
      </c>
      <c r="F958" s="414">
        <f>'PRPM WP2'!C958</f>
        <v>4.0199999999999993E-2</v>
      </c>
      <c r="H958" s="414">
        <f>'PRPM WP2'!H958</f>
        <v>4.5853333333333328E-3</v>
      </c>
      <c r="I958" s="409">
        <f t="shared" si="26"/>
        <v>3.5614666666666663E-2</v>
      </c>
      <c r="J958" s="407">
        <v>38596</v>
      </c>
    </row>
    <row r="959" spans="1:10">
      <c r="A959" s="406">
        <v>3</v>
      </c>
      <c r="B959" s="407">
        <f t="shared" si="27"/>
        <v>38626</v>
      </c>
      <c r="C959" s="406" t="str">
        <f t="shared" si="28"/>
        <v>S&amp;P 500 Utility Index</v>
      </c>
      <c r="F959" s="414">
        <f>'PRPM WP2'!C959</f>
        <v>-6.1699999999999998E-2</v>
      </c>
      <c r="H959" s="414">
        <f>'PRPM WP2'!H959</f>
        <v>4.8123333333333334E-3</v>
      </c>
      <c r="I959" s="409">
        <f t="shared" si="26"/>
        <v>-6.6512333333333326E-2</v>
      </c>
      <c r="J959" s="407">
        <v>38626</v>
      </c>
    </row>
    <row r="960" spans="1:10">
      <c r="A960" s="406">
        <v>3</v>
      </c>
      <c r="B960" s="407">
        <f t="shared" si="27"/>
        <v>38657</v>
      </c>
      <c r="C960" s="406" t="str">
        <f t="shared" si="28"/>
        <v>S&amp;P 500 Utility Index</v>
      </c>
      <c r="F960" s="414">
        <f>'PRPM WP2'!C960</f>
        <v>-3.8999999999999994E-3</v>
      </c>
      <c r="H960" s="414">
        <f>'PRPM WP2'!H960</f>
        <v>4.8986666666666666E-3</v>
      </c>
      <c r="I960" s="409">
        <f t="shared" si="26"/>
        <v>-8.7986666666666664E-3</v>
      </c>
      <c r="J960" s="407">
        <v>38657</v>
      </c>
    </row>
    <row r="961" spans="1:10">
      <c r="A961" s="406">
        <v>3</v>
      </c>
      <c r="B961" s="407">
        <f t="shared" si="27"/>
        <v>38687</v>
      </c>
      <c r="C961" s="406" t="str">
        <f t="shared" si="28"/>
        <v>S&amp;P 500 Utility Index</v>
      </c>
      <c r="F961" s="414">
        <f>'PRPM WP2'!C961</f>
        <v>1.0999999999999999E-2</v>
      </c>
      <c r="H961" s="414">
        <f>'PRPM WP2'!H961</f>
        <v>4.8481666666666664E-3</v>
      </c>
      <c r="I961" s="409">
        <f t="shared" si="26"/>
        <v>6.1518333333333329E-3</v>
      </c>
      <c r="J961" s="407">
        <v>38687</v>
      </c>
    </row>
    <row r="962" spans="1:10">
      <c r="A962" s="406">
        <v>3</v>
      </c>
      <c r="B962" s="407">
        <f t="shared" si="27"/>
        <v>38718</v>
      </c>
      <c r="C962" s="406" t="str">
        <f t="shared" si="28"/>
        <v>S&amp;P 500 Utility Index</v>
      </c>
      <c r="F962" s="414">
        <f>'PRPM WP2'!C962</f>
        <v>2.6347999999999996E-2</v>
      </c>
      <c r="H962" s="414">
        <f>'PRPM WP2'!H962</f>
        <v>4.7916666666666672E-3</v>
      </c>
      <c r="I962" s="409">
        <f t="shared" si="26"/>
        <v>2.155633333333333E-2</v>
      </c>
      <c r="J962" s="407">
        <v>38718</v>
      </c>
    </row>
    <row r="963" spans="1:10">
      <c r="A963" s="406">
        <v>3</v>
      </c>
      <c r="B963" s="407">
        <f t="shared" si="27"/>
        <v>38749</v>
      </c>
      <c r="C963" s="406" t="str">
        <f t="shared" si="28"/>
        <v>S&amp;P 500 Utility Index</v>
      </c>
      <c r="F963" s="414">
        <f>'PRPM WP2'!C963</f>
        <v>9.5270000000000007E-3</v>
      </c>
      <c r="H963" s="414">
        <f>'PRPM WP2'!H963</f>
        <v>4.8500000000000001E-3</v>
      </c>
      <c r="I963" s="409">
        <f t="shared" si="26"/>
        <v>4.6770000000000006E-3</v>
      </c>
      <c r="J963" s="407">
        <v>38749</v>
      </c>
    </row>
    <row r="964" spans="1:10">
      <c r="A964" s="406">
        <v>3</v>
      </c>
      <c r="B964" s="407">
        <f t="shared" si="27"/>
        <v>38777</v>
      </c>
      <c r="C964" s="406" t="str">
        <f t="shared" si="28"/>
        <v>S&amp;P 500 Utility Index</v>
      </c>
      <c r="F964" s="414">
        <f>'PRPM WP2'!C964</f>
        <v>-4.6344999999999997E-2</v>
      </c>
      <c r="H964" s="414">
        <f>'PRPM WP2'!H964</f>
        <v>4.9833333333333335E-3</v>
      </c>
      <c r="I964" s="409">
        <f t="shared" si="26"/>
        <v>-5.132833333333333E-2</v>
      </c>
      <c r="J964" s="407">
        <v>38777</v>
      </c>
    </row>
    <row r="965" spans="1:10">
      <c r="A965" s="406">
        <v>3</v>
      </c>
      <c r="B965" s="407">
        <f t="shared" si="27"/>
        <v>38808</v>
      </c>
      <c r="C965" s="406" t="str">
        <f t="shared" si="28"/>
        <v>S&amp;P 500 Utility Index</v>
      </c>
      <c r="F965" s="414">
        <f>'PRPM WP2'!C965</f>
        <v>1.7167000000000002E-2</v>
      </c>
      <c r="H965" s="414">
        <f>'PRPM WP2'!H965</f>
        <v>5.241666666666667E-3</v>
      </c>
      <c r="I965" s="409">
        <f t="shared" si="26"/>
        <v>1.1925333333333335E-2</v>
      </c>
      <c r="J965" s="407">
        <v>38808</v>
      </c>
    </row>
    <row r="966" spans="1:10">
      <c r="A966" s="406">
        <v>3</v>
      </c>
      <c r="B966" s="407">
        <f t="shared" si="27"/>
        <v>38838</v>
      </c>
      <c r="C966" s="406" t="str">
        <f t="shared" si="28"/>
        <v>S&amp;P 500 Utility Index</v>
      </c>
      <c r="F966" s="414">
        <f>'PRPM WP2'!C966</f>
        <v>1.4280999999999999E-2</v>
      </c>
      <c r="H966" s="414">
        <f>'PRPM WP2'!H966</f>
        <v>5.3500000000000006E-3</v>
      </c>
      <c r="I966" s="409">
        <f t="shared" si="26"/>
        <v>8.930999999999998E-3</v>
      </c>
      <c r="J966" s="407">
        <v>38838</v>
      </c>
    </row>
    <row r="967" spans="1:10">
      <c r="A967" s="406">
        <v>3</v>
      </c>
      <c r="B967" s="407">
        <f t="shared" si="27"/>
        <v>38869</v>
      </c>
      <c r="C967" s="406" t="str">
        <f t="shared" si="28"/>
        <v>S&amp;P 500 Utility Index</v>
      </c>
      <c r="F967" s="414">
        <f>'PRPM WP2'!C967</f>
        <v>2.4157999999999999E-2</v>
      </c>
      <c r="H967" s="414">
        <f>'PRPM WP2'!H967</f>
        <v>5.3333333333333332E-3</v>
      </c>
      <c r="I967" s="409">
        <f t="shared" si="26"/>
        <v>1.8824666666666667E-2</v>
      </c>
      <c r="J967" s="407">
        <v>38869</v>
      </c>
    </row>
    <row r="968" spans="1:10">
      <c r="A968" s="406">
        <v>3</v>
      </c>
      <c r="B968" s="407">
        <f t="shared" si="27"/>
        <v>38899</v>
      </c>
      <c r="C968" s="406" t="str">
        <f t="shared" si="28"/>
        <v>S&amp;P 500 Utility Index</v>
      </c>
      <c r="F968" s="414">
        <f>'PRPM WP2'!C968</f>
        <v>5.1109000000000002E-2</v>
      </c>
      <c r="H968" s="414">
        <f>'PRPM WP2'!H968</f>
        <v>5.3083333333333342E-3</v>
      </c>
      <c r="I968" s="409">
        <f t="shared" si="26"/>
        <v>4.580066666666667E-2</v>
      </c>
      <c r="J968" s="407">
        <v>38899</v>
      </c>
    </row>
    <row r="969" spans="1:10">
      <c r="A969" s="406">
        <v>3</v>
      </c>
      <c r="B969" s="407">
        <f t="shared" si="27"/>
        <v>38930</v>
      </c>
      <c r="C969" s="406" t="str">
        <f t="shared" si="28"/>
        <v>S&amp;P 500 Utility Index</v>
      </c>
      <c r="F969" s="414">
        <f>'PRPM WP2'!C969</f>
        <v>2.7122E-2</v>
      </c>
      <c r="H969" s="414">
        <f>'PRPM WP2'!H969</f>
        <v>5.1666666666666675E-3</v>
      </c>
      <c r="I969" s="409">
        <f t="shared" si="26"/>
        <v>2.1955333333333334E-2</v>
      </c>
      <c r="J969" s="407">
        <v>38930</v>
      </c>
    </row>
    <row r="970" spans="1:10">
      <c r="A970" s="406">
        <v>3</v>
      </c>
      <c r="B970" s="407">
        <f t="shared" si="27"/>
        <v>38961</v>
      </c>
      <c r="C970" s="406" t="str">
        <f t="shared" si="28"/>
        <v>S&amp;P 500 Utility Index</v>
      </c>
      <c r="F970" s="414">
        <f>'PRPM WP2'!C970</f>
        <v>-1.7362000000000002E-2</v>
      </c>
      <c r="H970" s="414">
        <f>'PRPM WP2'!H970</f>
        <v>5.0000000000000001E-3</v>
      </c>
      <c r="I970" s="409">
        <f t="shared" si="26"/>
        <v>-2.2362000000000003E-2</v>
      </c>
      <c r="J970" s="407">
        <v>38961</v>
      </c>
    </row>
    <row r="971" spans="1:10">
      <c r="A971" s="406">
        <v>3</v>
      </c>
      <c r="B971" s="407">
        <f t="shared" si="27"/>
        <v>38991</v>
      </c>
      <c r="C971" s="406" t="str">
        <f t="shared" si="28"/>
        <v>S&amp;P 500 Utility Index</v>
      </c>
      <c r="F971" s="414">
        <f>'PRPM WP2'!C971</f>
        <v>5.6025999999999999E-2</v>
      </c>
      <c r="H971" s="414">
        <f>'PRPM WP2'!H971</f>
        <v>4.9833333333333335E-3</v>
      </c>
      <c r="I971" s="409">
        <f t="shared" si="26"/>
        <v>5.1042666666666667E-2</v>
      </c>
      <c r="J971" s="407">
        <v>38991</v>
      </c>
    </row>
    <row r="972" spans="1:10">
      <c r="A972" s="406">
        <v>3</v>
      </c>
      <c r="B972" s="407">
        <f t="shared" si="27"/>
        <v>39022</v>
      </c>
      <c r="C972" s="406" t="str">
        <f t="shared" si="28"/>
        <v>S&amp;P 500 Utility Index</v>
      </c>
      <c r="F972" s="414">
        <f>'PRPM WP2'!C972</f>
        <v>2.1404999999999997E-2</v>
      </c>
      <c r="H972" s="414">
        <f>'PRPM WP2'!H972</f>
        <v>4.8333333333333336E-3</v>
      </c>
      <c r="I972" s="409">
        <f t="shared" si="26"/>
        <v>1.6571666666666665E-2</v>
      </c>
      <c r="J972" s="407">
        <v>39022</v>
      </c>
    </row>
    <row r="973" spans="1:10">
      <c r="A973" s="406">
        <v>3</v>
      </c>
      <c r="B973" s="407">
        <f t="shared" si="27"/>
        <v>39052</v>
      </c>
      <c r="C973" s="406" t="str">
        <f t="shared" si="28"/>
        <v>S&amp;P 500 Utility Index</v>
      </c>
      <c r="F973" s="414">
        <f>'PRPM WP2'!C973</f>
        <v>1.1817000000000001E-2</v>
      </c>
      <c r="H973" s="414">
        <f>'PRPM WP2'!H973</f>
        <v>4.8416666666666669E-3</v>
      </c>
      <c r="I973" s="409">
        <f t="shared" si="26"/>
        <v>6.9753333333333343E-3</v>
      </c>
      <c r="J973" s="407">
        <v>39052</v>
      </c>
    </row>
    <row r="974" spans="1:10">
      <c r="A974" s="406">
        <v>3</v>
      </c>
      <c r="B974" s="407">
        <f t="shared" si="27"/>
        <v>39083</v>
      </c>
      <c r="C974" s="406" t="str">
        <f t="shared" si="28"/>
        <v>S&amp;P 500 Utility Index</v>
      </c>
      <c r="F974" s="414">
        <f>'PRPM WP2'!C974</f>
        <v>-1.134E-3</v>
      </c>
      <c r="H974" s="414">
        <f>'PRPM WP2'!H974</f>
        <v>4.9666666666666661E-3</v>
      </c>
      <c r="I974" s="409">
        <f t="shared" si="26"/>
        <v>-6.1006666666666657E-3</v>
      </c>
      <c r="J974" s="407">
        <v>39083</v>
      </c>
    </row>
    <row r="975" spans="1:10">
      <c r="A975" s="406">
        <v>3</v>
      </c>
      <c r="B975" s="407">
        <f t="shared" si="27"/>
        <v>39114</v>
      </c>
      <c r="C975" s="406" t="str">
        <f t="shared" si="28"/>
        <v>S&amp;P 500 Utility Index</v>
      </c>
      <c r="F975" s="414">
        <f>'PRPM WP2'!C975</f>
        <v>5.0340999999999997E-2</v>
      </c>
      <c r="H975" s="414">
        <f>'PRPM WP2'!H975</f>
        <v>4.9166666666666673E-3</v>
      </c>
      <c r="I975" s="409">
        <f t="shared" si="26"/>
        <v>4.542433333333333E-2</v>
      </c>
      <c r="J975" s="407">
        <v>39114</v>
      </c>
    </row>
    <row r="976" spans="1:10">
      <c r="A976" s="406">
        <v>3</v>
      </c>
      <c r="B976" s="407">
        <f t="shared" si="27"/>
        <v>39142</v>
      </c>
      <c r="C976" s="406" t="str">
        <f t="shared" si="28"/>
        <v>S&amp;P 500 Utility Index</v>
      </c>
      <c r="F976" s="414">
        <f>'PRPM WP2'!C976</f>
        <v>4.1373E-2</v>
      </c>
      <c r="H976" s="414">
        <f>'PRPM WP2'!H976</f>
        <v>4.8750000000000009E-3</v>
      </c>
      <c r="I976" s="409">
        <f t="shared" si="26"/>
        <v>3.6498000000000003E-2</v>
      </c>
      <c r="J976" s="407">
        <v>39142</v>
      </c>
    </row>
    <row r="977" spans="1:10">
      <c r="A977" s="406">
        <v>3</v>
      </c>
      <c r="B977" s="407">
        <f t="shared" si="27"/>
        <v>39173</v>
      </c>
      <c r="C977" s="406" t="str">
        <f t="shared" si="28"/>
        <v>S&amp;P 500 Utility Index</v>
      </c>
      <c r="F977" s="414">
        <f>'PRPM WP2'!C977</f>
        <v>4.3758999999999999E-2</v>
      </c>
      <c r="H977" s="414">
        <f>'PRPM WP2'!H977</f>
        <v>4.9750000000000003E-3</v>
      </c>
      <c r="I977" s="409">
        <f t="shared" si="26"/>
        <v>3.8783999999999999E-2</v>
      </c>
      <c r="J977" s="407">
        <v>39173</v>
      </c>
    </row>
    <row r="978" spans="1:10">
      <c r="A978" s="406">
        <v>3</v>
      </c>
      <c r="B978" s="407">
        <f t="shared" si="27"/>
        <v>39203</v>
      </c>
      <c r="C978" s="406" t="str">
        <f t="shared" si="28"/>
        <v>S&amp;P 500 Utility Index</v>
      </c>
      <c r="F978" s="414">
        <f>'PRPM WP2'!C978</f>
        <v>5.1450000000000003E-3</v>
      </c>
      <c r="H978" s="414">
        <f>'PRPM WP2'!H978</f>
        <v>4.9916666666666668E-3</v>
      </c>
      <c r="I978" s="409">
        <f t="shared" si="26"/>
        <v>1.5333333333333345E-4</v>
      </c>
      <c r="J978" s="407">
        <v>39203</v>
      </c>
    </row>
    <row r="979" spans="1:10">
      <c r="A979" s="406">
        <v>3</v>
      </c>
      <c r="B979" s="407">
        <f t="shared" si="27"/>
        <v>39234</v>
      </c>
      <c r="C979" s="406" t="str">
        <f t="shared" si="28"/>
        <v>S&amp;P 500 Utility Index</v>
      </c>
      <c r="F979" s="414">
        <f>'PRPM WP2'!C979</f>
        <v>-5.0620999999999999E-2</v>
      </c>
      <c r="H979" s="414">
        <f>'PRPM WP2'!H979</f>
        <v>5.2500000000000003E-3</v>
      </c>
      <c r="I979" s="409">
        <f t="shared" si="26"/>
        <v>-5.5870999999999997E-2</v>
      </c>
      <c r="J979" s="407">
        <v>39234</v>
      </c>
    </row>
    <row r="980" spans="1:10">
      <c r="A980" s="406">
        <v>3</v>
      </c>
      <c r="B980" s="407">
        <f t="shared" si="27"/>
        <v>39264</v>
      </c>
      <c r="C980" s="406" t="str">
        <f t="shared" si="28"/>
        <v>S&amp;P 500 Utility Index</v>
      </c>
      <c r="F980" s="414">
        <f>'PRPM WP2'!C980</f>
        <v>-3.5666000000000003E-2</v>
      </c>
      <c r="H980" s="414">
        <f>'PRPM WP2'!H980</f>
        <v>5.2083333333333339E-3</v>
      </c>
      <c r="I980" s="409">
        <f t="shared" si="26"/>
        <v>-4.0874333333333339E-2</v>
      </c>
      <c r="J980" s="407">
        <v>39264</v>
      </c>
    </row>
    <row r="981" spans="1:10">
      <c r="A981" s="406">
        <v>3</v>
      </c>
      <c r="B981" s="407">
        <f t="shared" si="27"/>
        <v>39295</v>
      </c>
      <c r="C981" s="406" t="str">
        <f t="shared" si="28"/>
        <v>S&amp;P 500 Utility Index</v>
      </c>
      <c r="F981" s="414">
        <f>'PRPM WP2'!C981</f>
        <v>2.0955999999999995E-2</v>
      </c>
      <c r="H981" s="414">
        <f>'PRPM WP2'!H981</f>
        <v>5.1999999999999998E-3</v>
      </c>
      <c r="I981" s="409">
        <f t="shared" si="26"/>
        <v>1.5755999999999996E-2</v>
      </c>
      <c r="J981" s="407">
        <v>39295</v>
      </c>
    </row>
    <row r="982" spans="1:10">
      <c r="A982" s="406">
        <v>3</v>
      </c>
      <c r="B982" s="407">
        <f t="shared" si="27"/>
        <v>39326</v>
      </c>
      <c r="C982" s="406" t="str">
        <f t="shared" si="28"/>
        <v>S&amp;P 500 Utility Index</v>
      </c>
      <c r="F982" s="414">
        <f>'PRPM WP2'!C982</f>
        <v>3.5427E-2</v>
      </c>
      <c r="H982" s="414">
        <f>'PRPM WP2'!H982</f>
        <v>5.1500000000000001E-3</v>
      </c>
      <c r="I982" s="409">
        <f t="shared" si="26"/>
        <v>3.0276999999999998E-2</v>
      </c>
      <c r="J982" s="407">
        <v>39326</v>
      </c>
    </row>
    <row r="983" spans="1:10">
      <c r="A983" s="406">
        <v>3</v>
      </c>
      <c r="B983" s="407">
        <f t="shared" si="27"/>
        <v>39356</v>
      </c>
      <c r="C983" s="406" t="str">
        <f t="shared" si="28"/>
        <v>S&amp;P 500 Utility Index</v>
      </c>
      <c r="F983" s="414">
        <f>'PRPM WP2'!C983</f>
        <v>6.8641000000000008E-2</v>
      </c>
      <c r="H983" s="414">
        <f>'PRPM WP2'!H983</f>
        <v>5.0916666666666662E-3</v>
      </c>
      <c r="I983" s="409">
        <f t="shared" si="26"/>
        <v>6.3549333333333347E-2</v>
      </c>
      <c r="J983" s="407">
        <v>39356</v>
      </c>
    </row>
    <row r="984" spans="1:10">
      <c r="A984" s="406">
        <v>3</v>
      </c>
      <c r="B984" s="407">
        <f t="shared" si="27"/>
        <v>39387</v>
      </c>
      <c r="C984" s="406" t="str">
        <f t="shared" si="28"/>
        <v>S&amp;P 500 Utility Index</v>
      </c>
      <c r="F984" s="414">
        <f>'PRPM WP2'!C984</f>
        <v>3.405E-3</v>
      </c>
      <c r="H984" s="414">
        <f>'PRPM WP2'!H984</f>
        <v>4.9750000000000003E-3</v>
      </c>
      <c r="I984" s="409">
        <f t="shared" si="26"/>
        <v>-1.5700000000000002E-3</v>
      </c>
      <c r="J984" s="407">
        <v>39387</v>
      </c>
    </row>
    <row r="985" spans="1:10">
      <c r="A985" s="406">
        <v>3</v>
      </c>
      <c r="B985" s="407">
        <f t="shared" si="27"/>
        <v>39417</v>
      </c>
      <c r="C985" s="406" t="str">
        <f t="shared" si="28"/>
        <v>S&amp;P 500 Utility Index</v>
      </c>
      <c r="F985" s="414">
        <f>'PRPM WP2'!C985</f>
        <v>2.7539999999999999E-3</v>
      </c>
      <c r="H985" s="414">
        <f>'PRPM WP2'!H985</f>
        <v>5.1333333333333335E-3</v>
      </c>
      <c r="I985" s="409">
        <f t="shared" si="26"/>
        <v>-2.3793333333333336E-3</v>
      </c>
      <c r="J985" s="407">
        <v>39417</v>
      </c>
    </row>
    <row r="986" spans="1:10">
      <c r="A986" s="406">
        <v>3</v>
      </c>
      <c r="B986" s="407">
        <f t="shared" si="27"/>
        <v>39448</v>
      </c>
      <c r="C986" s="406" t="str">
        <f t="shared" si="28"/>
        <v>S&amp;P 500 Utility Index</v>
      </c>
      <c r="F986" s="414">
        <f>'PRPM WP2'!C986</f>
        <v>-6.8132999999999999E-2</v>
      </c>
      <c r="H986" s="414">
        <f>'PRPM WP2'!H986</f>
        <v>5.0166666666666658E-3</v>
      </c>
      <c r="I986" s="409">
        <f t="shared" ref="I986:I1049" si="29">F986-H986</f>
        <v>-7.3149666666666668E-2</v>
      </c>
      <c r="J986" s="407">
        <v>39448</v>
      </c>
    </row>
    <row r="987" spans="1:10">
      <c r="A987" s="406">
        <v>3</v>
      </c>
      <c r="B987" s="407">
        <f t="shared" si="27"/>
        <v>39479</v>
      </c>
      <c r="C987" s="406" t="str">
        <f t="shared" si="28"/>
        <v>S&amp;P 500 Utility Index</v>
      </c>
      <c r="F987" s="414">
        <f>'PRPM WP2'!C987</f>
        <v>-4.9955999999999993E-2</v>
      </c>
      <c r="H987" s="414">
        <f>'PRPM WP2'!H987</f>
        <v>5.1749999999999999E-3</v>
      </c>
      <c r="I987" s="409">
        <f t="shared" si="29"/>
        <v>-5.5130999999999993E-2</v>
      </c>
      <c r="J987" s="407">
        <v>39479</v>
      </c>
    </row>
    <row r="988" spans="1:10">
      <c r="A988" s="406">
        <v>3</v>
      </c>
      <c r="B988" s="407">
        <f t="shared" si="27"/>
        <v>39508</v>
      </c>
      <c r="C988" s="406" t="str">
        <f t="shared" si="28"/>
        <v>S&amp;P 500 Utility Index</v>
      </c>
      <c r="F988" s="414">
        <f>'PRPM WP2'!C988</f>
        <v>1.7056000000000002E-2</v>
      </c>
      <c r="H988" s="414">
        <f>'PRPM WP2'!H988</f>
        <v>5.1749999999999999E-3</v>
      </c>
      <c r="I988" s="409">
        <f t="shared" si="29"/>
        <v>1.1881000000000003E-2</v>
      </c>
      <c r="J988" s="407">
        <v>39508</v>
      </c>
    </row>
    <row r="989" spans="1:10">
      <c r="A989" s="406">
        <v>3</v>
      </c>
      <c r="B989" s="407">
        <f t="shared" si="27"/>
        <v>39539</v>
      </c>
      <c r="C989" s="406" t="str">
        <f t="shared" si="28"/>
        <v>S&amp;P 500 Utility Index</v>
      </c>
      <c r="F989" s="414">
        <f>'PRPM WP2'!C989</f>
        <v>5.5163000000000004E-2</v>
      </c>
      <c r="H989" s="414">
        <f>'PRPM WP2'!H989</f>
        <v>5.241666666666667E-3</v>
      </c>
      <c r="I989" s="409">
        <f t="shared" si="29"/>
        <v>4.9921333333333338E-2</v>
      </c>
      <c r="J989" s="407">
        <v>39539</v>
      </c>
    </row>
    <row r="990" spans="1:10">
      <c r="A990" s="406">
        <v>3</v>
      </c>
      <c r="B990" s="407">
        <f t="shared" si="27"/>
        <v>39569</v>
      </c>
      <c r="C990" s="406" t="str">
        <f t="shared" si="28"/>
        <v>S&amp;P 500 Utility Index</v>
      </c>
      <c r="F990" s="414">
        <f>'PRPM WP2'!C990</f>
        <v>3.1987000000000002E-2</v>
      </c>
      <c r="H990" s="414">
        <f>'PRPM WP2'!H990</f>
        <v>5.2249999999999996E-3</v>
      </c>
      <c r="I990" s="409">
        <f t="shared" si="29"/>
        <v>2.6762000000000001E-2</v>
      </c>
      <c r="J990" s="407">
        <v>39569</v>
      </c>
    </row>
    <row r="991" spans="1:10">
      <c r="A991" s="406">
        <v>3</v>
      </c>
      <c r="B991" s="407">
        <f t="shared" si="27"/>
        <v>39600</v>
      </c>
      <c r="C991" s="406" t="str">
        <f t="shared" si="28"/>
        <v>S&amp;P 500 Utility Index</v>
      </c>
      <c r="F991" s="414">
        <f>'PRPM WP2'!C991</f>
        <v>-8.6680000000000004E-3</v>
      </c>
      <c r="H991" s="414">
        <f>'PRPM WP2'!H991</f>
        <v>5.3166666666666666E-3</v>
      </c>
      <c r="I991" s="409">
        <f t="shared" si="29"/>
        <v>-1.3984666666666666E-2</v>
      </c>
      <c r="J991" s="407">
        <v>39600</v>
      </c>
    </row>
    <row r="992" spans="1:10">
      <c r="A992" s="406">
        <v>3</v>
      </c>
      <c r="B992" s="407">
        <f t="shared" si="27"/>
        <v>39630</v>
      </c>
      <c r="C992" s="406" t="str">
        <f t="shared" si="28"/>
        <v>S&amp;P 500 Utility Index</v>
      </c>
      <c r="F992" s="414">
        <f>'PRPM WP2'!C992</f>
        <v>-6.1108000000000003E-2</v>
      </c>
      <c r="H992" s="414">
        <f>'PRPM WP2'!H992</f>
        <v>5.3333333333333332E-3</v>
      </c>
      <c r="I992" s="409">
        <f t="shared" si="29"/>
        <v>-6.6441333333333338E-2</v>
      </c>
      <c r="J992" s="407">
        <v>39630</v>
      </c>
    </row>
    <row r="993" spans="1:10">
      <c r="A993" s="406">
        <v>3</v>
      </c>
      <c r="B993" s="407">
        <f t="shared" si="27"/>
        <v>39661</v>
      </c>
      <c r="C993" s="406" t="str">
        <f t="shared" si="28"/>
        <v>S&amp;P 500 Utility Index</v>
      </c>
      <c r="F993" s="414">
        <f>'PRPM WP2'!C993</f>
        <v>-1.6601999999999999E-2</v>
      </c>
      <c r="H993" s="414">
        <f>'PRPM WP2'!H993</f>
        <v>5.3083333333333342E-3</v>
      </c>
      <c r="I993" s="409">
        <f t="shared" si="29"/>
        <v>-2.1910333333333334E-2</v>
      </c>
      <c r="J993" s="407">
        <v>39661</v>
      </c>
    </row>
    <row r="994" spans="1:10">
      <c r="A994" s="406">
        <v>3</v>
      </c>
      <c r="B994" s="407">
        <f t="shared" si="27"/>
        <v>39692</v>
      </c>
      <c r="C994" s="406" t="str">
        <f t="shared" si="28"/>
        <v>S&amp;P 500 Utility Index</v>
      </c>
      <c r="F994" s="414">
        <f>'PRPM WP2'!C994</f>
        <v>-0.11482300000000001</v>
      </c>
      <c r="H994" s="414">
        <f>'PRPM WP2'!H994</f>
        <v>5.4083333333333336E-3</v>
      </c>
      <c r="I994" s="409">
        <f t="shared" si="29"/>
        <v>-0.12023133333333334</v>
      </c>
      <c r="J994" s="407">
        <v>39692</v>
      </c>
    </row>
    <row r="995" spans="1:10">
      <c r="A995" s="406">
        <v>3</v>
      </c>
      <c r="B995" s="407">
        <f t="shared" si="27"/>
        <v>39722</v>
      </c>
      <c r="C995" s="406" t="str">
        <f t="shared" si="28"/>
        <v>S&amp;P 500 Utility Index</v>
      </c>
      <c r="F995" s="414">
        <f>'PRPM WP2'!C995</f>
        <v>-0.116128</v>
      </c>
      <c r="H995" s="414">
        <f>'PRPM WP2'!H995</f>
        <v>6.3E-3</v>
      </c>
      <c r="I995" s="409">
        <f t="shared" si="29"/>
        <v>-0.122428</v>
      </c>
      <c r="J995" s="407">
        <v>39722</v>
      </c>
    </row>
    <row r="996" spans="1:10">
      <c r="A996" s="406">
        <v>3</v>
      </c>
      <c r="B996" s="407">
        <f t="shared" si="27"/>
        <v>39753</v>
      </c>
      <c r="C996" s="406" t="str">
        <f t="shared" si="28"/>
        <v>S&amp;P 500 Utility Index</v>
      </c>
      <c r="F996" s="414">
        <f>'PRPM WP2'!C996</f>
        <v>2.7894000000000002E-2</v>
      </c>
      <c r="H996" s="414">
        <f>'PRPM WP2'!H996</f>
        <v>6.3333333333333332E-3</v>
      </c>
      <c r="I996" s="409">
        <f t="shared" si="29"/>
        <v>2.1560666666666669E-2</v>
      </c>
      <c r="J996" s="407">
        <v>39753</v>
      </c>
    </row>
    <row r="997" spans="1:10">
      <c r="A997" s="406">
        <v>3</v>
      </c>
      <c r="B997" s="407">
        <f t="shared" si="27"/>
        <v>39783</v>
      </c>
      <c r="C997" s="406" t="str">
        <f t="shared" si="28"/>
        <v>S&amp;P 500 Utility Index</v>
      </c>
      <c r="F997" s="414">
        <f>'PRPM WP2'!C997</f>
        <v>-1.6796999999999999E-2</v>
      </c>
      <c r="H997" s="414">
        <f>'PRPM WP2'!H997</f>
        <v>5.45E-3</v>
      </c>
      <c r="I997" s="409">
        <f t="shared" si="29"/>
        <v>-2.2246999999999999E-2</v>
      </c>
      <c r="J997" s="407">
        <v>39783</v>
      </c>
    </row>
    <row r="998" spans="1:10">
      <c r="A998" s="406">
        <v>3</v>
      </c>
      <c r="B998" s="407">
        <f t="shared" si="27"/>
        <v>39814</v>
      </c>
      <c r="C998" s="406" t="str">
        <f t="shared" si="28"/>
        <v>S&amp;P 500 Utility Index</v>
      </c>
      <c r="F998" s="414">
        <f>'PRPM WP2'!C998</f>
        <v>-4.5409999999999999E-3</v>
      </c>
      <c r="H998" s="414">
        <f>'PRPM WP2'!H998</f>
        <v>5.3249999999999999E-3</v>
      </c>
      <c r="I998" s="409">
        <f t="shared" si="29"/>
        <v>-9.8659999999999998E-3</v>
      </c>
      <c r="J998" s="407">
        <v>39814</v>
      </c>
    </row>
    <row r="999" spans="1:10">
      <c r="A999" s="406">
        <v>3</v>
      </c>
      <c r="B999" s="407">
        <f t="shared" si="27"/>
        <v>39845</v>
      </c>
      <c r="C999" s="406" t="str">
        <f t="shared" si="28"/>
        <v>S&amp;P 500 Utility Index</v>
      </c>
      <c r="F999" s="414">
        <f>'PRPM WP2'!C999</f>
        <v>-0.12570800000000001</v>
      </c>
      <c r="H999" s="414">
        <f>'PRPM WP2'!H999</f>
        <v>5.2500000000000003E-3</v>
      </c>
      <c r="I999" s="409">
        <f t="shared" si="29"/>
        <v>-0.13095800000000002</v>
      </c>
      <c r="J999" s="407">
        <v>39845</v>
      </c>
    </row>
    <row r="1000" spans="1:10">
      <c r="A1000" s="406">
        <v>3</v>
      </c>
      <c r="B1000" s="407">
        <f t="shared" si="27"/>
        <v>39873</v>
      </c>
      <c r="C1000" s="406" t="str">
        <f t="shared" si="28"/>
        <v>S&amp;P 500 Utility Index</v>
      </c>
      <c r="F1000" s="414">
        <f>'PRPM WP2'!C1000</f>
        <v>2.5255E-2</v>
      </c>
      <c r="H1000" s="414">
        <f>'PRPM WP2'!H1000</f>
        <v>5.3500000000000006E-3</v>
      </c>
      <c r="I1000" s="409">
        <f t="shared" si="29"/>
        <v>1.9904999999999999E-2</v>
      </c>
      <c r="J1000" s="407">
        <v>39873</v>
      </c>
    </row>
    <row r="1001" spans="1:10">
      <c r="A1001" s="406">
        <v>3</v>
      </c>
      <c r="B1001" s="407">
        <f t="shared" si="27"/>
        <v>39904</v>
      </c>
      <c r="C1001" s="406" t="str">
        <f t="shared" si="28"/>
        <v>S&amp;P 500 Utility Index</v>
      </c>
      <c r="F1001" s="414">
        <f>'PRPM WP2'!C1001</f>
        <v>8.4620000000000008E-3</v>
      </c>
      <c r="H1001" s="414">
        <f>'PRPM WP2'!H1001</f>
        <v>5.4000000000000003E-3</v>
      </c>
      <c r="I1001" s="409">
        <f t="shared" si="29"/>
        <v>3.0620000000000005E-3</v>
      </c>
      <c r="J1001" s="407">
        <v>39904</v>
      </c>
    </row>
    <row r="1002" spans="1:10">
      <c r="A1002" s="406">
        <v>3</v>
      </c>
      <c r="B1002" s="407">
        <f t="shared" si="27"/>
        <v>39934</v>
      </c>
      <c r="C1002" s="406" t="str">
        <f t="shared" si="28"/>
        <v>S&amp;P 500 Utility Index</v>
      </c>
      <c r="F1002" s="414">
        <f>'PRPM WP2'!C1002</f>
        <v>3.5286999999999999E-2</v>
      </c>
      <c r="H1002" s="414">
        <f>'PRPM WP2'!H1002</f>
        <v>5.4083333333333336E-3</v>
      </c>
      <c r="I1002" s="409">
        <f t="shared" si="29"/>
        <v>2.9878666666666664E-2</v>
      </c>
      <c r="J1002" s="407">
        <v>39934</v>
      </c>
    </row>
    <row r="1003" spans="1:10">
      <c r="A1003" s="406">
        <v>3</v>
      </c>
      <c r="B1003" s="407">
        <f t="shared" si="27"/>
        <v>39965</v>
      </c>
      <c r="C1003" s="406" t="str">
        <f t="shared" si="28"/>
        <v>S&amp;P 500 Utility Index</v>
      </c>
      <c r="F1003" s="414">
        <f>'PRPM WP2'!C1003</f>
        <v>5.5202000000000001E-2</v>
      </c>
      <c r="H1003" s="414">
        <f>'PRPM WP2'!H1003</f>
        <v>5.1666666666666675E-3</v>
      </c>
      <c r="I1003" s="409">
        <f t="shared" si="29"/>
        <v>5.0035333333333334E-2</v>
      </c>
      <c r="J1003" s="407">
        <v>39965</v>
      </c>
    </row>
    <row r="1004" spans="1:10">
      <c r="A1004" s="406">
        <v>3</v>
      </c>
      <c r="B1004" s="407">
        <f t="shared" si="27"/>
        <v>39995</v>
      </c>
      <c r="C1004" s="406" t="str">
        <f t="shared" si="28"/>
        <v>S&amp;P 500 Utility Index</v>
      </c>
      <c r="F1004" s="414">
        <f>'PRPM WP2'!C1004</f>
        <v>4.0755E-2</v>
      </c>
      <c r="H1004" s="414">
        <f>'PRPM WP2'!H1004</f>
        <v>4.9750000000000003E-3</v>
      </c>
      <c r="I1004" s="409">
        <f t="shared" si="29"/>
        <v>3.5779999999999999E-2</v>
      </c>
      <c r="J1004" s="407">
        <v>39995</v>
      </c>
    </row>
    <row r="1005" spans="1:10">
      <c r="A1005" s="406">
        <v>3</v>
      </c>
      <c r="B1005" s="407">
        <f t="shared" si="27"/>
        <v>40026</v>
      </c>
      <c r="C1005" s="406" t="str">
        <f t="shared" si="28"/>
        <v>S&amp;P 500 Utility Index</v>
      </c>
      <c r="F1005" s="414">
        <f>'PRPM WP2'!C1005</f>
        <v>5.4599999999999996E-3</v>
      </c>
      <c r="H1005" s="414">
        <f>'PRPM WP2'!H1005</f>
        <v>4.7583333333333332E-3</v>
      </c>
      <c r="I1005" s="409">
        <f t="shared" si="29"/>
        <v>7.0166666666666641E-4</v>
      </c>
      <c r="J1005" s="407">
        <v>40026</v>
      </c>
    </row>
    <row r="1006" spans="1:10">
      <c r="A1006" s="406">
        <v>3</v>
      </c>
      <c r="B1006" s="407">
        <f t="shared" si="27"/>
        <v>40057</v>
      </c>
      <c r="C1006" s="406" t="str">
        <f t="shared" si="28"/>
        <v>S&amp;P 500 Utility Index</v>
      </c>
      <c r="F1006" s="414">
        <f>'PRPM WP2'!C1006</f>
        <v>1.4283999999999998E-2</v>
      </c>
      <c r="H1006" s="414">
        <f>'PRPM WP2'!H1006</f>
        <v>4.6083333333333341E-3</v>
      </c>
      <c r="I1006" s="409">
        <f t="shared" si="29"/>
        <v>9.675666666666664E-3</v>
      </c>
      <c r="J1006" s="407">
        <v>40057</v>
      </c>
    </row>
    <row r="1007" spans="1:10">
      <c r="A1007" s="406">
        <v>3</v>
      </c>
      <c r="B1007" s="407">
        <f t="shared" si="27"/>
        <v>40087</v>
      </c>
      <c r="C1007" s="406" t="str">
        <f t="shared" si="28"/>
        <v>S&amp;P 500 Utility Index</v>
      </c>
      <c r="F1007" s="414">
        <f>'PRPM WP2'!C1007</f>
        <v>-2.8427000000000001E-2</v>
      </c>
      <c r="H1007" s="414">
        <f>'PRPM WP2'!H1007</f>
        <v>4.6249999999999998E-3</v>
      </c>
      <c r="I1007" s="409">
        <f t="shared" si="29"/>
        <v>-3.3051999999999998E-2</v>
      </c>
      <c r="J1007" s="407">
        <v>40087</v>
      </c>
    </row>
    <row r="1008" spans="1:10">
      <c r="A1008" s="406">
        <v>3</v>
      </c>
      <c r="B1008" s="407">
        <f t="shared" si="27"/>
        <v>40118</v>
      </c>
      <c r="C1008" s="406" t="str">
        <f t="shared" si="28"/>
        <v>S&amp;P 500 Utility Index</v>
      </c>
      <c r="F1008" s="414">
        <f>'PRPM WP2'!C1008</f>
        <v>4.5586000000000002E-2</v>
      </c>
      <c r="H1008" s="414">
        <f>'PRPM WP2'!H1008</f>
        <v>4.6999999999999993E-3</v>
      </c>
      <c r="I1008" s="409">
        <f t="shared" si="29"/>
        <v>4.0886000000000006E-2</v>
      </c>
      <c r="J1008" s="407">
        <v>40118</v>
      </c>
    </row>
    <row r="1009" spans="1:10">
      <c r="A1009" s="406">
        <v>3</v>
      </c>
      <c r="B1009" s="407">
        <f t="shared" si="27"/>
        <v>40148</v>
      </c>
      <c r="C1009" s="406" t="str">
        <f t="shared" si="28"/>
        <v>S&amp;P 500 Utility Index</v>
      </c>
      <c r="F1009" s="414">
        <f>'PRPM WP2'!C1009</f>
        <v>5.5813000000000008E-2</v>
      </c>
      <c r="H1009" s="414">
        <f>'PRPM WP2'!H1009</f>
        <v>4.8249999999999994E-3</v>
      </c>
      <c r="I1009" s="409">
        <f t="shared" si="29"/>
        <v>5.0988000000000006E-2</v>
      </c>
      <c r="J1009" s="407">
        <v>40148</v>
      </c>
    </row>
    <row r="1010" spans="1:10">
      <c r="A1010" s="406">
        <v>3</v>
      </c>
      <c r="B1010" s="407">
        <f t="shared" si="27"/>
        <v>40179</v>
      </c>
      <c r="C1010" s="406" t="str">
        <f t="shared" si="28"/>
        <v>S&amp;P 500 Utility Index</v>
      </c>
      <c r="F1010" s="414">
        <f>'PRPM WP2'!C1010</f>
        <v>-4.7493E-2</v>
      </c>
      <c r="H1010" s="414">
        <f>'PRPM WP2'!H1010</f>
        <v>4.8083333333333329E-3</v>
      </c>
      <c r="I1010" s="409">
        <f t="shared" si="29"/>
        <v>-5.2301333333333332E-2</v>
      </c>
      <c r="J1010" s="407">
        <v>40179</v>
      </c>
    </row>
    <row r="1011" spans="1:10">
      <c r="A1011" s="406">
        <v>3</v>
      </c>
      <c r="B1011" s="407">
        <f t="shared" si="27"/>
        <v>40210</v>
      </c>
      <c r="C1011" s="406" t="str">
        <f t="shared" si="28"/>
        <v>S&amp;P 500 Utility Index</v>
      </c>
      <c r="F1011" s="414">
        <f>'PRPM WP2'!C1011</f>
        <v>-1.4896E-2</v>
      </c>
      <c r="H1011" s="414">
        <f>'PRPM WP2'!H1011</f>
        <v>4.8916666666666666E-3</v>
      </c>
      <c r="I1011" s="409">
        <f t="shared" si="29"/>
        <v>-1.9787666666666665E-2</v>
      </c>
      <c r="J1011" s="407">
        <v>40210</v>
      </c>
    </row>
    <row r="1012" spans="1:10">
      <c r="A1012" s="406">
        <v>3</v>
      </c>
      <c r="B1012" s="407">
        <f t="shared" si="27"/>
        <v>40238</v>
      </c>
      <c r="C1012" s="406" t="str">
        <f t="shared" si="28"/>
        <v>S&amp;P 500 Utility Index</v>
      </c>
      <c r="F1012" s="414">
        <f>'PRPM WP2'!C1012</f>
        <v>2.7978000000000006E-2</v>
      </c>
      <c r="H1012" s="414">
        <f>'PRPM WP2'!H1012</f>
        <v>4.8666666666666667E-3</v>
      </c>
      <c r="I1012" s="409">
        <f t="shared" si="29"/>
        <v>2.3111333333333338E-2</v>
      </c>
      <c r="J1012" s="407">
        <v>40238</v>
      </c>
    </row>
    <row r="1013" spans="1:10">
      <c r="A1013" s="406">
        <v>3</v>
      </c>
      <c r="B1013" s="407">
        <f t="shared" si="27"/>
        <v>40269</v>
      </c>
      <c r="C1013" s="406" t="str">
        <f t="shared" si="28"/>
        <v>S&amp;P 500 Utility Index</v>
      </c>
      <c r="F1013" s="414">
        <f>'PRPM WP2'!C1013</f>
        <v>2.8058E-2</v>
      </c>
      <c r="H1013" s="414">
        <f>'PRPM WP2'!H1013</f>
        <v>4.841666666666666E-3</v>
      </c>
      <c r="I1013" s="409">
        <f t="shared" si="29"/>
        <v>2.3216333333333332E-2</v>
      </c>
      <c r="J1013" s="407">
        <v>40269</v>
      </c>
    </row>
    <row r="1014" spans="1:10">
      <c r="A1014" s="406">
        <v>3</v>
      </c>
      <c r="B1014" s="407">
        <f t="shared" ref="B1014:B1077" si="30">DATE(YEAR(B1013),MONTH(B1013) + 1,1)</f>
        <v>40299</v>
      </c>
      <c r="C1014" s="406" t="str">
        <f t="shared" ref="C1014:C1077" si="31">C1013</f>
        <v>S&amp;P 500 Utility Index</v>
      </c>
      <c r="F1014" s="414">
        <f>'PRPM WP2'!C1014</f>
        <v>-5.7599999999999998E-2</v>
      </c>
      <c r="H1014" s="414">
        <f>'PRPM WP2'!H1014</f>
        <v>4.5833333333333334E-3</v>
      </c>
      <c r="I1014" s="409">
        <f t="shared" si="29"/>
        <v>-6.2183333333333334E-2</v>
      </c>
      <c r="J1014" s="407">
        <v>40299</v>
      </c>
    </row>
    <row r="1015" spans="1:10">
      <c r="A1015" s="406">
        <v>3</v>
      </c>
      <c r="B1015" s="407">
        <f t="shared" si="30"/>
        <v>40330</v>
      </c>
      <c r="C1015" s="406" t="str">
        <f t="shared" si="31"/>
        <v>S&amp;P 500 Utility Index</v>
      </c>
      <c r="F1015" s="414">
        <f>'PRPM WP2'!C1015</f>
        <v>-6.3599999999999993E-3</v>
      </c>
      <c r="H1015" s="414">
        <f>'PRPM WP2'!H1015</f>
        <v>4.5500000000000002E-3</v>
      </c>
      <c r="I1015" s="409">
        <f t="shared" si="29"/>
        <v>-1.091E-2</v>
      </c>
      <c r="J1015" s="407">
        <v>40330</v>
      </c>
    </row>
    <row r="1016" spans="1:10">
      <c r="A1016" s="406">
        <v>3</v>
      </c>
      <c r="B1016" s="407">
        <f t="shared" si="30"/>
        <v>40360</v>
      </c>
      <c r="C1016" s="406" t="str">
        <f t="shared" si="31"/>
        <v>S&amp;P 500 Utility Index</v>
      </c>
      <c r="F1016" s="414">
        <f>'PRPM WP2'!C1016</f>
        <v>7.741300000000001E-2</v>
      </c>
      <c r="H1016" s="414">
        <f>'PRPM WP2'!H1016</f>
        <v>4.3833333333333328E-3</v>
      </c>
      <c r="I1016" s="409">
        <f t="shared" si="29"/>
        <v>7.3029666666666673E-2</v>
      </c>
      <c r="J1016" s="407">
        <v>40360</v>
      </c>
    </row>
    <row r="1017" spans="1:10">
      <c r="A1017" s="406">
        <v>3</v>
      </c>
      <c r="B1017" s="407">
        <f t="shared" si="30"/>
        <v>40391</v>
      </c>
      <c r="C1017" s="406" t="str">
        <f t="shared" si="31"/>
        <v>S&amp;P 500 Utility Index</v>
      </c>
      <c r="F1017" s="414">
        <f>'PRPM WP2'!C1017</f>
        <v>1.2496E-2</v>
      </c>
      <c r="H1017" s="414">
        <f>'PRPM WP2'!H1017</f>
        <v>4.1749999999999999E-3</v>
      </c>
      <c r="I1017" s="409">
        <f t="shared" si="29"/>
        <v>8.3210000000000003E-3</v>
      </c>
      <c r="J1017" s="407">
        <v>40391</v>
      </c>
    </row>
    <row r="1018" spans="1:10">
      <c r="A1018" s="406">
        <v>3</v>
      </c>
      <c r="B1018" s="407">
        <f t="shared" si="30"/>
        <v>40422</v>
      </c>
      <c r="C1018" s="406" t="str">
        <f t="shared" si="31"/>
        <v>S&amp;P 500 Utility Index</v>
      </c>
      <c r="F1018" s="414">
        <f>'PRPM WP2'!C1018</f>
        <v>2.9575000000000001E-2</v>
      </c>
      <c r="H1018" s="414">
        <f>'PRPM WP2'!H1018</f>
        <v>4.1749999999999999E-3</v>
      </c>
      <c r="I1018" s="409">
        <f t="shared" si="29"/>
        <v>2.5399999999999999E-2</v>
      </c>
      <c r="J1018" s="407">
        <v>40422</v>
      </c>
    </row>
    <row r="1019" spans="1:10">
      <c r="A1019" s="406">
        <v>3</v>
      </c>
      <c r="B1019" s="407">
        <f t="shared" si="30"/>
        <v>40452</v>
      </c>
      <c r="C1019" s="406" t="str">
        <f t="shared" si="31"/>
        <v>S&amp;P 500 Utility Index</v>
      </c>
      <c r="F1019" s="414">
        <f>'PRPM WP2'!C1019</f>
        <v>1.2868999999999998E-2</v>
      </c>
      <c r="H1019" s="414">
        <f>'PRPM WP2'!H1019</f>
        <v>4.2500000000000003E-3</v>
      </c>
      <c r="I1019" s="409">
        <f t="shared" si="29"/>
        <v>8.6189999999999982E-3</v>
      </c>
      <c r="J1019" s="407">
        <v>40452</v>
      </c>
    </row>
    <row r="1020" spans="1:10">
      <c r="A1020" s="406">
        <v>3</v>
      </c>
      <c r="B1020" s="407">
        <f t="shared" si="30"/>
        <v>40483</v>
      </c>
      <c r="C1020" s="406" t="str">
        <f t="shared" si="31"/>
        <v>S&amp;P 500 Utility Index</v>
      </c>
      <c r="F1020" s="414">
        <f>'PRPM WP2'!C1020</f>
        <v>-3.2323000000000005E-2</v>
      </c>
      <c r="H1020" s="414">
        <f>'PRPM WP2'!H1020</f>
        <v>4.4749999999999998E-3</v>
      </c>
      <c r="I1020" s="409">
        <f t="shared" si="29"/>
        <v>-3.6798000000000004E-2</v>
      </c>
      <c r="J1020" s="407">
        <v>40483</v>
      </c>
    </row>
    <row r="1021" spans="1:10">
      <c r="A1021" s="406">
        <v>3</v>
      </c>
      <c r="B1021" s="407">
        <f t="shared" si="30"/>
        <v>40513</v>
      </c>
      <c r="C1021" s="406" t="str">
        <f t="shared" si="31"/>
        <v>S&amp;P 500 Utility Index</v>
      </c>
      <c r="F1021" s="414">
        <f>'PRPM WP2'!C1021</f>
        <v>3.1150999999999998E-2</v>
      </c>
      <c r="H1021" s="414">
        <f>'PRPM WP2'!H1021</f>
        <v>4.6333333333333331E-3</v>
      </c>
      <c r="I1021" s="409">
        <f t="shared" si="29"/>
        <v>2.6517666666666665E-2</v>
      </c>
      <c r="J1021" s="407">
        <v>40513</v>
      </c>
    </row>
    <row r="1022" spans="1:10">
      <c r="A1022" s="406">
        <v>3</v>
      </c>
      <c r="B1022" s="407">
        <f t="shared" si="30"/>
        <v>40544</v>
      </c>
      <c r="C1022" s="406" t="str">
        <f t="shared" si="31"/>
        <v>S&amp;P 500 Utility Index</v>
      </c>
      <c r="F1022" s="414">
        <f>'PRPM WP2'!C1022</f>
        <v>1.4241E-2</v>
      </c>
      <c r="H1022" s="414">
        <f>'PRPM WP2'!H1022</f>
        <v>4.6416666666666663E-3</v>
      </c>
      <c r="I1022" s="409">
        <f t="shared" si="29"/>
        <v>9.5993333333333347E-3</v>
      </c>
      <c r="J1022" s="407">
        <v>40544</v>
      </c>
    </row>
    <row r="1023" spans="1:10">
      <c r="A1023" s="406">
        <v>3</v>
      </c>
      <c r="B1023" s="407">
        <f t="shared" si="30"/>
        <v>40575</v>
      </c>
      <c r="C1023" s="406" t="str">
        <f t="shared" si="31"/>
        <v>S&amp;P 500 Utility Index</v>
      </c>
      <c r="F1023" s="414">
        <f>'PRPM WP2'!C1023</f>
        <v>1.1235E-2</v>
      </c>
      <c r="H1023" s="414">
        <f>'PRPM WP2'!H1023</f>
        <v>4.7333333333333333E-3</v>
      </c>
      <c r="I1023" s="409">
        <f t="shared" si="29"/>
        <v>6.5016666666666669E-3</v>
      </c>
      <c r="J1023" s="407">
        <v>40575</v>
      </c>
    </row>
    <row r="1024" spans="1:10">
      <c r="A1024" s="406">
        <v>3</v>
      </c>
      <c r="B1024" s="407">
        <f t="shared" si="30"/>
        <v>40603</v>
      </c>
      <c r="C1024" s="406" t="str">
        <f t="shared" si="31"/>
        <v>S&amp;P 500 Utility Index</v>
      </c>
      <c r="F1024" s="414">
        <f>'PRPM WP2'!C1024</f>
        <v>1.474E-3</v>
      </c>
      <c r="H1024" s="414">
        <f>'PRPM WP2'!H1024</f>
        <v>4.6333333333333331E-3</v>
      </c>
      <c r="I1024" s="409">
        <f t="shared" si="29"/>
        <v>-3.159333333333333E-3</v>
      </c>
      <c r="J1024" s="407">
        <v>40603</v>
      </c>
    </row>
    <row r="1025" spans="1:10">
      <c r="A1025" s="406">
        <v>3</v>
      </c>
      <c r="B1025" s="407">
        <f t="shared" si="30"/>
        <v>40634</v>
      </c>
      <c r="C1025" s="406" t="str">
        <f t="shared" si="31"/>
        <v>S&amp;P 500 Utility Index</v>
      </c>
      <c r="F1025" s="414">
        <f>'PRPM WP2'!C1025</f>
        <v>4.1877999999999999E-2</v>
      </c>
      <c r="H1025" s="414">
        <f>'PRPM WP2'!H1025</f>
        <v>4.6249999999999998E-3</v>
      </c>
      <c r="I1025" s="409">
        <f t="shared" si="29"/>
        <v>3.7253000000000001E-2</v>
      </c>
      <c r="J1025" s="407">
        <v>40634</v>
      </c>
    </row>
    <row r="1026" spans="1:10">
      <c r="A1026" s="406">
        <v>3</v>
      </c>
      <c r="B1026" s="407">
        <f t="shared" si="30"/>
        <v>40664</v>
      </c>
      <c r="C1026" s="406" t="str">
        <f t="shared" si="31"/>
        <v>S&amp;P 500 Utility Index</v>
      </c>
      <c r="F1026" s="414">
        <f>'PRPM WP2'!C1026</f>
        <v>1.9754000000000001E-2</v>
      </c>
      <c r="H1026" s="414">
        <f>'PRPM WP2'!H1026</f>
        <v>4.4333333333333334E-3</v>
      </c>
      <c r="I1026" s="409">
        <f t="shared" si="29"/>
        <v>1.5320666666666666E-2</v>
      </c>
      <c r="J1026" s="407">
        <v>40664</v>
      </c>
    </row>
    <row r="1027" spans="1:10">
      <c r="B1027" s="407">
        <f t="shared" si="30"/>
        <v>40695</v>
      </c>
      <c r="C1027" s="406" t="str">
        <f t="shared" si="31"/>
        <v>S&amp;P 500 Utility Index</v>
      </c>
      <c r="F1027" s="414">
        <f>'PRPM WP2'!C1027</f>
        <v>-1.2830000000000003E-3</v>
      </c>
      <c r="H1027" s="414">
        <f>'PRPM WP2'!H1027</f>
        <v>4.3833333333333328E-3</v>
      </c>
      <c r="I1027" s="409">
        <f t="shared" si="29"/>
        <v>-5.6663333333333331E-3</v>
      </c>
      <c r="J1027" s="407">
        <v>40695</v>
      </c>
    </row>
    <row r="1028" spans="1:10">
      <c r="B1028" s="407">
        <f t="shared" si="30"/>
        <v>40725</v>
      </c>
      <c r="C1028" s="406" t="str">
        <f t="shared" si="31"/>
        <v>S&amp;P 500 Utility Index</v>
      </c>
      <c r="F1028" s="414">
        <f>'PRPM WP2'!C1028</f>
        <v>-7.5380000000000013E-3</v>
      </c>
      <c r="H1028" s="414">
        <f>'PRPM WP2'!H1028</f>
        <v>4.3916666666666661E-3</v>
      </c>
      <c r="I1028" s="409">
        <f t="shared" si="29"/>
        <v>-1.1929666666666668E-2</v>
      </c>
      <c r="J1028" s="407">
        <v>40725</v>
      </c>
    </row>
    <row r="1029" spans="1:10">
      <c r="B1029" s="407">
        <f t="shared" si="30"/>
        <v>40756</v>
      </c>
      <c r="C1029" s="406" t="str">
        <f t="shared" si="31"/>
        <v>S&amp;P 500 Utility Index</v>
      </c>
      <c r="F1029" s="414">
        <f>'PRPM WP2'!C1029</f>
        <v>2.0388E-2</v>
      </c>
      <c r="H1029" s="414">
        <f>'PRPM WP2'!H1029</f>
        <v>3.908333333333334E-3</v>
      </c>
      <c r="I1029" s="409">
        <f t="shared" si="29"/>
        <v>1.6479666666666667E-2</v>
      </c>
      <c r="J1029" s="407">
        <v>40756</v>
      </c>
    </row>
    <row r="1030" spans="1:10">
      <c r="B1030" s="407">
        <f t="shared" si="30"/>
        <v>40787</v>
      </c>
      <c r="C1030" s="406" t="str">
        <f t="shared" si="31"/>
        <v>S&amp;P 500 Utility Index</v>
      </c>
      <c r="F1030" s="414">
        <f>'PRPM WP2'!C1030</f>
        <v>2.271E-3</v>
      </c>
      <c r="H1030" s="414">
        <f>'PRPM WP2'!H1030</f>
        <v>3.7333333333333333E-3</v>
      </c>
      <c r="I1030" s="409">
        <f t="shared" si="29"/>
        <v>-1.4623333333333333E-3</v>
      </c>
      <c r="J1030" s="407">
        <v>40787</v>
      </c>
    </row>
    <row r="1031" spans="1:10">
      <c r="B1031" s="407">
        <f t="shared" si="30"/>
        <v>40817</v>
      </c>
      <c r="C1031" s="406" t="str">
        <f t="shared" si="31"/>
        <v>S&amp;P 500 Utility Index</v>
      </c>
      <c r="F1031" s="414">
        <f>'PRPM WP2'!C1031</f>
        <v>3.8747000000000004E-2</v>
      </c>
      <c r="H1031" s="414">
        <f>'PRPM WP2'!H1031</f>
        <v>3.7666666666666664E-3</v>
      </c>
      <c r="I1031" s="409">
        <f t="shared" si="29"/>
        <v>3.4980333333333335E-2</v>
      </c>
      <c r="J1031" s="407">
        <v>40817</v>
      </c>
    </row>
    <row r="1032" spans="1:10">
      <c r="B1032" s="407">
        <f t="shared" si="30"/>
        <v>40848</v>
      </c>
      <c r="C1032" s="406" t="str">
        <f t="shared" si="31"/>
        <v>S&amp;P 500 Utility Index</v>
      </c>
      <c r="F1032" s="414">
        <f>'PRPM WP2'!C1032</f>
        <v>8.0140000000000003E-3</v>
      </c>
      <c r="H1032" s="414">
        <f>'PRPM WP2'!H1032</f>
        <v>3.5416666666666669E-3</v>
      </c>
      <c r="I1032" s="409">
        <f t="shared" si="29"/>
        <v>4.4723333333333334E-3</v>
      </c>
      <c r="J1032" s="407">
        <v>40848</v>
      </c>
    </row>
    <row r="1033" spans="1:10">
      <c r="B1033" s="407">
        <f t="shared" si="30"/>
        <v>40878</v>
      </c>
      <c r="C1033" s="406" t="str">
        <f t="shared" si="31"/>
        <v>S&amp;P 500 Utility Index</v>
      </c>
      <c r="F1033" s="414">
        <f>'PRPM WP2'!C1033</f>
        <v>3.3766999999999998E-2</v>
      </c>
      <c r="H1033" s="414">
        <f>'PRPM WP2'!H1033</f>
        <v>3.6083333333333332E-3</v>
      </c>
      <c r="I1033" s="409">
        <f t="shared" si="29"/>
        <v>3.0158666666666667E-2</v>
      </c>
      <c r="J1033" s="407">
        <v>40878</v>
      </c>
    </row>
    <row r="1034" spans="1:10">
      <c r="B1034" s="407">
        <f t="shared" si="30"/>
        <v>40909</v>
      </c>
      <c r="C1034" s="406" t="str">
        <f t="shared" si="31"/>
        <v>S&amp;P 500 Utility Index</v>
      </c>
      <c r="F1034" s="414">
        <f>'PRPM WP2'!C1034</f>
        <v>-3.3237000000000003E-2</v>
      </c>
      <c r="H1034" s="414">
        <f>'PRPM WP2'!H1034</f>
        <v>3.6166666666666665E-3</v>
      </c>
      <c r="I1034" s="409">
        <f t="shared" si="29"/>
        <v>-3.6853666666666667E-2</v>
      </c>
      <c r="J1034" s="407">
        <v>40909</v>
      </c>
    </row>
    <row r="1035" spans="1:10">
      <c r="B1035" s="407">
        <f t="shared" si="30"/>
        <v>40940</v>
      </c>
      <c r="C1035" s="406" t="str">
        <f t="shared" si="31"/>
        <v>S&amp;P 500 Utility Index</v>
      </c>
      <c r="F1035" s="414">
        <f>'PRPM WP2'!C1035</f>
        <v>3.4509999999999996E-3</v>
      </c>
      <c r="H1035" s="414">
        <f>'PRPM WP2'!H1035</f>
        <v>3.6333333333333335E-3</v>
      </c>
      <c r="I1035" s="409">
        <f t="shared" si="29"/>
        <v>-1.8233333333333383E-4</v>
      </c>
      <c r="J1035" s="407">
        <v>40940</v>
      </c>
    </row>
    <row r="1036" spans="1:10">
      <c r="B1036" s="407">
        <f t="shared" si="30"/>
        <v>40969</v>
      </c>
      <c r="C1036" s="406" t="str">
        <f t="shared" si="31"/>
        <v>S&amp;P 500 Utility Index</v>
      </c>
      <c r="F1036" s="414">
        <f>'PRPM WP2'!C1036</f>
        <v>1.372E-2</v>
      </c>
      <c r="H1036" s="414">
        <f>'PRPM WP2'!H1036</f>
        <v>3.7333333333333333E-3</v>
      </c>
      <c r="I1036" s="409">
        <f t="shared" si="29"/>
        <v>9.9866666666666663E-3</v>
      </c>
      <c r="J1036" s="407">
        <v>40969</v>
      </c>
    </row>
    <row r="1037" spans="1:10">
      <c r="B1037" s="407">
        <f t="shared" si="30"/>
        <v>41000</v>
      </c>
      <c r="C1037" s="406" t="str">
        <f t="shared" si="31"/>
        <v>S&amp;P 500 Utility Index</v>
      </c>
      <c r="F1037" s="414">
        <f>'PRPM WP2'!C1037</f>
        <v>2.1237000000000002E-2</v>
      </c>
      <c r="H1037" s="414">
        <f>'PRPM WP2'!H1037</f>
        <v>3.6666666666666666E-3</v>
      </c>
      <c r="I1037" s="409">
        <f t="shared" si="29"/>
        <v>1.7570333333333337E-2</v>
      </c>
      <c r="J1037" s="407">
        <v>41000</v>
      </c>
    </row>
    <row r="1038" spans="1:10">
      <c r="B1038" s="407">
        <f t="shared" si="30"/>
        <v>41030</v>
      </c>
      <c r="C1038" s="406" t="str">
        <f t="shared" si="31"/>
        <v>S&amp;P 500 Utility Index</v>
      </c>
      <c r="F1038" s="414">
        <f>'PRPM WP2'!C1038</f>
        <v>2.1609999999999997E-3</v>
      </c>
      <c r="H1038" s="414">
        <f>'PRPM WP2'!H1038</f>
        <v>3.5000000000000001E-3</v>
      </c>
      <c r="I1038" s="409">
        <f t="shared" si="29"/>
        <v>-1.3390000000000003E-3</v>
      </c>
      <c r="J1038" s="407">
        <v>41030</v>
      </c>
    </row>
    <row r="1039" spans="1:10">
      <c r="B1039" s="407">
        <f t="shared" si="30"/>
        <v>41061</v>
      </c>
      <c r="C1039" s="406" t="str">
        <f t="shared" si="31"/>
        <v>S&amp;P 500 Utility Index</v>
      </c>
      <c r="F1039" s="414">
        <f>'PRPM WP2'!C1039</f>
        <v>4.1003999999999999E-2</v>
      </c>
      <c r="H1039" s="414">
        <f>'PRPM WP2'!H1039</f>
        <v>3.4000000000000002E-3</v>
      </c>
      <c r="I1039" s="409">
        <f t="shared" si="29"/>
        <v>3.7603999999999999E-2</v>
      </c>
      <c r="J1039" s="407">
        <v>41061</v>
      </c>
    </row>
    <row r="1040" spans="1:10">
      <c r="B1040" s="407">
        <f t="shared" si="30"/>
        <v>41091</v>
      </c>
      <c r="C1040" s="406" t="str">
        <f t="shared" si="31"/>
        <v>S&amp;P 500 Utility Index</v>
      </c>
      <c r="F1040" s="414">
        <f>'PRPM WP2'!C1040</f>
        <v>2.8439000000000002E-2</v>
      </c>
      <c r="H1040" s="414">
        <f>'PRPM WP2'!H1040</f>
        <v>3.2750000000000001E-3</v>
      </c>
      <c r="I1040" s="409">
        <f t="shared" si="29"/>
        <v>2.5164000000000002E-2</v>
      </c>
      <c r="J1040" s="407">
        <v>41091</v>
      </c>
    </row>
    <row r="1041" spans="2:10">
      <c r="B1041" s="407">
        <f t="shared" si="30"/>
        <v>41122</v>
      </c>
      <c r="C1041" s="406" t="str">
        <f t="shared" si="31"/>
        <v>S&amp;P 500 Utility Index</v>
      </c>
      <c r="F1041" s="414">
        <f>'PRPM WP2'!C1041</f>
        <v>-4.4720999999999997E-2</v>
      </c>
      <c r="H1041" s="414">
        <f>'PRPM WP2'!H1041</f>
        <v>3.3333333333333335E-3</v>
      </c>
      <c r="I1041" s="409">
        <f t="shared" si="29"/>
        <v>-4.8054333333333331E-2</v>
      </c>
      <c r="J1041" s="407">
        <v>41122</v>
      </c>
    </row>
    <row r="1042" spans="2:10">
      <c r="B1042" s="407">
        <f t="shared" si="30"/>
        <v>41153</v>
      </c>
      <c r="C1042" s="406" t="str">
        <f t="shared" si="31"/>
        <v>S&amp;P 500 Utility Index</v>
      </c>
      <c r="F1042" s="414">
        <f>'PRPM WP2'!C1042</f>
        <v>1.2281E-2</v>
      </c>
      <c r="H1042" s="414">
        <f>'PRPM WP2'!H1042</f>
        <v>3.3500000000000001E-3</v>
      </c>
      <c r="I1042" s="409">
        <f t="shared" si="29"/>
        <v>8.9309999999999997E-3</v>
      </c>
      <c r="J1042" s="407">
        <v>41153</v>
      </c>
    </row>
    <row r="1043" spans="2:10">
      <c r="B1043" s="407">
        <f t="shared" si="30"/>
        <v>41183</v>
      </c>
      <c r="C1043" s="406" t="str">
        <f t="shared" si="31"/>
        <v>S&amp;P 500 Utility Index</v>
      </c>
      <c r="F1043" s="414">
        <f>'PRPM WP2'!C1043</f>
        <v>1.7240000000000002E-2</v>
      </c>
      <c r="H1043" s="414">
        <f>'PRPM WP2'!H1043</f>
        <v>3.2583333333333336E-3</v>
      </c>
      <c r="I1043" s="409">
        <f t="shared" si="29"/>
        <v>1.3981666666666668E-2</v>
      </c>
      <c r="J1043" s="407">
        <v>41183</v>
      </c>
    </row>
    <row r="1044" spans="2:10">
      <c r="B1044" s="407">
        <f t="shared" si="30"/>
        <v>41214</v>
      </c>
      <c r="C1044" s="406" t="str">
        <f t="shared" si="31"/>
        <v>S&amp;P 500 Utility Index</v>
      </c>
      <c r="F1044" s="414">
        <f>'PRPM WP2'!C1044</f>
        <v>-4.6427999999999997E-2</v>
      </c>
      <c r="H1044" s="414">
        <f>'PRPM WP2'!H1044</f>
        <v>3.1999999999999997E-3</v>
      </c>
      <c r="I1044" s="409">
        <f t="shared" si="29"/>
        <v>-4.9627999999999999E-2</v>
      </c>
      <c r="J1044" s="407">
        <v>41214</v>
      </c>
    </row>
    <row r="1045" spans="2:10">
      <c r="B1045" s="407">
        <f t="shared" si="30"/>
        <v>41244</v>
      </c>
      <c r="C1045" s="406" t="str">
        <f t="shared" si="31"/>
        <v>S&amp;P 500 Utility Index</v>
      </c>
      <c r="F1045" s="414">
        <f>'PRPM WP2'!C1045</f>
        <v>1.108E-3</v>
      </c>
      <c r="H1045" s="414">
        <f>'PRPM WP2'!H1045</f>
        <v>3.3333333333333335E-3</v>
      </c>
      <c r="I1045" s="409">
        <f t="shared" si="29"/>
        <v>-2.2253333333333335E-3</v>
      </c>
      <c r="J1045" s="407">
        <v>41244</v>
      </c>
    </row>
    <row r="1046" spans="2:10">
      <c r="B1046" s="407">
        <f t="shared" si="30"/>
        <v>41275</v>
      </c>
      <c r="C1046" s="406" t="str">
        <f t="shared" si="31"/>
        <v>S&amp;P 500 Utility Index</v>
      </c>
      <c r="F1046" s="414">
        <f>'PRPM WP2'!C1046</f>
        <v>3.5099999999999999E-2</v>
      </c>
      <c r="H1046" s="414">
        <f>'PRPM WP2'!H1046</f>
        <v>3.4583333333333337E-3</v>
      </c>
      <c r="I1046" s="409">
        <f t="shared" si="29"/>
        <v>3.1641666666666665E-2</v>
      </c>
      <c r="J1046" s="407">
        <v>41275</v>
      </c>
    </row>
    <row r="1047" spans="2:10">
      <c r="B1047" s="407">
        <f t="shared" si="30"/>
        <v>41306</v>
      </c>
      <c r="C1047" s="406" t="str">
        <f t="shared" si="31"/>
        <v>S&amp;P 500 Utility Index</v>
      </c>
      <c r="F1047" s="414">
        <f>'PRPM WP2'!C1047</f>
        <v>3.39E-2</v>
      </c>
      <c r="H1047" s="414">
        <f>'PRPM WP2'!H1047</f>
        <v>3.4833333333333331E-3</v>
      </c>
      <c r="I1047" s="409">
        <f t="shared" si="29"/>
        <v>3.0416666666666668E-2</v>
      </c>
      <c r="J1047" s="407">
        <v>41306</v>
      </c>
    </row>
    <row r="1048" spans="2:10">
      <c r="B1048" s="407">
        <f t="shared" si="30"/>
        <v>41334</v>
      </c>
      <c r="C1048" s="406" t="str">
        <f t="shared" si="31"/>
        <v>S&amp;P 500 Utility Index</v>
      </c>
      <c r="F1048" s="414">
        <f>'PRPM WP2'!C1048</f>
        <v>5.3999999999999999E-2</v>
      </c>
      <c r="H1048" s="414">
        <f>'PRPM WP2'!H1048</f>
        <v>3.4583333333333337E-3</v>
      </c>
      <c r="I1048" s="409">
        <f t="shared" si="29"/>
        <v>5.0541666666666665E-2</v>
      </c>
      <c r="J1048" s="407">
        <v>41334</v>
      </c>
    </row>
    <row r="1049" spans="2:10">
      <c r="B1049" s="407">
        <f t="shared" si="30"/>
        <v>41365</v>
      </c>
      <c r="C1049" s="406" t="str">
        <f t="shared" si="31"/>
        <v>S&amp;P 500 Utility Index</v>
      </c>
      <c r="F1049" s="414">
        <f>'PRPM WP2'!C1049</f>
        <v>5.8999999999999997E-2</v>
      </c>
      <c r="H1049" s="414">
        <f>'PRPM WP2'!H1049</f>
        <v>3.3333333333333335E-3</v>
      </c>
      <c r="I1049" s="409">
        <f t="shared" si="29"/>
        <v>5.5666666666666663E-2</v>
      </c>
      <c r="J1049" s="407">
        <v>41365</v>
      </c>
    </row>
    <row r="1050" spans="2:10">
      <c r="B1050" s="407">
        <f t="shared" si="30"/>
        <v>41395</v>
      </c>
      <c r="C1050" s="406" t="str">
        <f t="shared" si="31"/>
        <v>S&amp;P 500 Utility Index</v>
      </c>
      <c r="F1050" s="414">
        <f>'PRPM WP2'!C1050</f>
        <v>-8.9599999999999999E-2</v>
      </c>
      <c r="H1050" s="414">
        <f>'PRPM WP2'!H1050</f>
        <v>3.4750000000000002E-3</v>
      </c>
      <c r="I1050" s="409">
        <f t="shared" ref="I1050:I1113" si="32">F1050-H1050</f>
        <v>-9.3075000000000005E-2</v>
      </c>
      <c r="J1050" s="407">
        <v>41395</v>
      </c>
    </row>
    <row r="1051" spans="2:10">
      <c r="B1051" s="407">
        <f t="shared" si="30"/>
        <v>41426</v>
      </c>
      <c r="C1051" s="406" t="str">
        <f t="shared" si="31"/>
        <v>S&amp;P 500 Utility Index</v>
      </c>
      <c r="F1051" s="414">
        <f>'PRPM WP2'!C1051</f>
        <v>1.14E-2</v>
      </c>
      <c r="H1051" s="414">
        <f>'PRPM WP2'!H1051</f>
        <v>3.7750000000000001E-3</v>
      </c>
      <c r="I1051" s="409">
        <f t="shared" si="32"/>
        <v>7.6249999999999998E-3</v>
      </c>
      <c r="J1051" s="407">
        <v>41426</v>
      </c>
    </row>
    <row r="1052" spans="2:10">
      <c r="B1052" s="407">
        <f t="shared" si="30"/>
        <v>41456</v>
      </c>
      <c r="C1052" s="406" t="str">
        <f t="shared" si="31"/>
        <v>S&amp;P 500 Utility Index</v>
      </c>
      <c r="F1052" s="414">
        <f>'PRPM WP2'!C1052</f>
        <v>3.85E-2</v>
      </c>
      <c r="H1052" s="414">
        <f>'PRPM WP2'!H1052</f>
        <v>3.9000000000000003E-3</v>
      </c>
      <c r="I1052" s="409">
        <f t="shared" si="32"/>
        <v>3.4599999999999999E-2</v>
      </c>
      <c r="J1052" s="407">
        <v>41456</v>
      </c>
    </row>
    <row r="1053" spans="2:10">
      <c r="B1053" s="407">
        <f t="shared" si="30"/>
        <v>41487</v>
      </c>
      <c r="C1053" s="406" t="str">
        <f t="shared" si="31"/>
        <v>S&amp;P 500 Utility Index</v>
      </c>
      <c r="F1053" s="414">
        <f>'PRPM WP2'!C1053</f>
        <v>-0.05</v>
      </c>
      <c r="H1053" s="414">
        <f>'PRPM WP2'!H1053</f>
        <v>3.9416666666666671E-3</v>
      </c>
      <c r="I1053" s="409">
        <f t="shared" si="32"/>
        <v>-5.3941666666666672E-2</v>
      </c>
      <c r="J1053" s="407">
        <v>41487</v>
      </c>
    </row>
    <row r="1054" spans="2:10">
      <c r="B1054" s="407">
        <f t="shared" si="30"/>
        <v>41518</v>
      </c>
      <c r="C1054" s="406" t="str">
        <f t="shared" si="31"/>
        <v>S&amp;P 500 Utility Index</v>
      </c>
      <c r="F1054" s="414">
        <f>'PRPM WP2'!C1054</f>
        <v>1.0800000000000001E-2</v>
      </c>
      <c r="H1054" s="414">
        <f>'PRPM WP2'!H1054</f>
        <v>4.0000000000000001E-3</v>
      </c>
      <c r="I1054" s="409">
        <f t="shared" si="32"/>
        <v>6.8000000000000005E-3</v>
      </c>
      <c r="J1054" s="407">
        <v>41518</v>
      </c>
    </row>
    <row r="1055" spans="2:10">
      <c r="B1055" s="407">
        <f t="shared" si="30"/>
        <v>41548</v>
      </c>
      <c r="C1055" s="406" t="str">
        <f t="shared" si="31"/>
        <v>S&amp;P 500 Utility Index</v>
      </c>
      <c r="F1055" s="414">
        <f>'PRPM WP2'!C1055</f>
        <v>3.7699999999999997E-2</v>
      </c>
      <c r="H1055" s="414">
        <f>'PRPM WP2'!H1055</f>
        <v>3.9166666666666664E-3</v>
      </c>
      <c r="I1055" s="409">
        <f t="shared" si="32"/>
        <v>3.3783333333333332E-2</v>
      </c>
      <c r="J1055" s="407">
        <v>41548</v>
      </c>
    </row>
    <row r="1056" spans="2:10">
      <c r="B1056" s="407">
        <f t="shared" si="30"/>
        <v>41579</v>
      </c>
      <c r="C1056" s="406" t="str">
        <f t="shared" si="31"/>
        <v>S&amp;P 500 Utility Index</v>
      </c>
      <c r="F1056" s="414">
        <f>'PRPM WP2'!C1056</f>
        <v>-1.9900000000000001E-2</v>
      </c>
      <c r="H1056" s="414">
        <f>'PRPM WP2'!H1056</f>
        <v>3.9750000000000002E-3</v>
      </c>
      <c r="I1056" s="409">
        <f t="shared" si="32"/>
        <v>-2.3875E-2</v>
      </c>
      <c r="J1056" s="407">
        <v>41579</v>
      </c>
    </row>
    <row r="1057" spans="2:10">
      <c r="B1057" s="407">
        <f t="shared" si="30"/>
        <v>41609</v>
      </c>
      <c r="C1057" s="406" t="str">
        <f t="shared" si="31"/>
        <v>S&amp;P 500 Utility Index</v>
      </c>
      <c r="F1057" s="414">
        <f>'PRPM WP2'!C1057</f>
        <v>7.6E-3</v>
      </c>
      <c r="H1057" s="414">
        <f>'PRPM WP2'!H1057</f>
        <v>4.0083333333333334E-3</v>
      </c>
      <c r="I1057" s="409">
        <f t="shared" si="32"/>
        <v>3.5916666666666666E-3</v>
      </c>
      <c r="J1057" s="407">
        <v>41609</v>
      </c>
    </row>
    <row r="1058" spans="2:10">
      <c r="B1058" s="407">
        <f t="shared" si="30"/>
        <v>41640</v>
      </c>
      <c r="C1058" s="406" t="str">
        <f t="shared" si="31"/>
        <v>S&amp;P 500 Utility Index</v>
      </c>
      <c r="F1058" s="414">
        <f>'PRPM WP2'!C1058</f>
        <v>2.81E-2</v>
      </c>
      <c r="H1058" s="414">
        <f>'PRPM WP2'!H1058</f>
        <v>3.8583333333333334E-3</v>
      </c>
      <c r="I1058" s="409">
        <f t="shared" si="32"/>
        <v>2.4241666666666668E-2</v>
      </c>
      <c r="J1058" s="407">
        <v>41640</v>
      </c>
    </row>
    <row r="1059" spans="2:10">
      <c r="B1059" s="407">
        <f t="shared" si="30"/>
        <v>41671</v>
      </c>
      <c r="C1059" s="406" t="str">
        <f t="shared" si="31"/>
        <v>S&amp;P 500 Utility Index</v>
      </c>
      <c r="F1059" s="414">
        <f>'PRPM WP2'!C1059</f>
        <v>3.3500000000000002E-2</v>
      </c>
      <c r="H1059" s="414">
        <f>'PRPM WP2'!H1059</f>
        <v>3.7750000000000001E-3</v>
      </c>
      <c r="I1059" s="409">
        <f t="shared" si="32"/>
        <v>2.9725000000000001E-2</v>
      </c>
      <c r="J1059" s="407">
        <v>41671</v>
      </c>
    </row>
    <row r="1060" spans="2:10">
      <c r="B1060" s="407">
        <f t="shared" si="30"/>
        <v>41699</v>
      </c>
      <c r="C1060" s="406" t="str">
        <f t="shared" si="31"/>
        <v>S&amp;P 500 Utility Index</v>
      </c>
      <c r="F1060" s="414">
        <f>'PRPM WP2'!C1060</f>
        <v>3.3700000000000001E-2</v>
      </c>
      <c r="H1060" s="414">
        <f>'PRPM WP2'!H1060</f>
        <v>3.7583333333333336E-3</v>
      </c>
      <c r="I1060" s="409">
        <f t="shared" si="32"/>
        <v>2.9941666666666669E-2</v>
      </c>
      <c r="J1060" s="407">
        <v>41699</v>
      </c>
    </row>
    <row r="1061" spans="2:10">
      <c r="B1061" s="407">
        <f t="shared" si="30"/>
        <v>41730</v>
      </c>
      <c r="C1061" s="406" t="str">
        <f t="shared" si="31"/>
        <v>S&amp;P 500 Utility Index</v>
      </c>
      <c r="F1061" s="414">
        <f>'PRPM WP2'!C1061</f>
        <v>4.2599999999999999E-2</v>
      </c>
      <c r="H1061" s="414">
        <f>'PRPM WP2'!H1061</f>
        <v>3.6749999999999999E-3</v>
      </c>
      <c r="I1061" s="409">
        <f t="shared" si="32"/>
        <v>3.8925000000000001E-2</v>
      </c>
      <c r="J1061" s="407">
        <v>41730</v>
      </c>
    </row>
    <row r="1062" spans="2:10">
      <c r="B1062" s="407">
        <f t="shared" si="30"/>
        <v>41760</v>
      </c>
      <c r="C1062" s="406" t="str">
        <f t="shared" si="31"/>
        <v>S&amp;P 500 Utility Index</v>
      </c>
      <c r="F1062" s="414">
        <f>'PRPM WP2'!C1062</f>
        <v>-1.0500000000000001E-2</v>
      </c>
      <c r="H1062" s="414">
        <f>'PRPM WP2'!H1062</f>
        <v>3.5499999999999998E-3</v>
      </c>
      <c r="I1062" s="409">
        <f t="shared" si="32"/>
        <v>-1.405E-2</v>
      </c>
      <c r="J1062" s="407">
        <v>41760</v>
      </c>
    </row>
    <row r="1063" spans="2:10">
      <c r="B1063" s="407">
        <f t="shared" si="30"/>
        <v>41791</v>
      </c>
      <c r="C1063" s="406" t="str">
        <f t="shared" si="31"/>
        <v>S&amp;P 500 Utility Index</v>
      </c>
      <c r="F1063" s="414">
        <f>'PRPM WP2'!C1063</f>
        <v>4.48E-2</v>
      </c>
      <c r="H1063" s="414">
        <f>'PRPM WP2'!H1063</f>
        <v>3.5750000000000001E-3</v>
      </c>
      <c r="I1063" s="409">
        <f t="shared" si="32"/>
        <v>4.1224999999999998E-2</v>
      </c>
      <c r="J1063" s="407">
        <v>41791</v>
      </c>
    </row>
    <row r="1064" spans="2:10">
      <c r="B1064" s="407">
        <f t="shared" si="30"/>
        <v>41821</v>
      </c>
      <c r="C1064" s="406" t="str">
        <f t="shared" si="31"/>
        <v>S&amp;P 500 Utility Index</v>
      </c>
      <c r="F1064" s="414">
        <f>'PRPM WP2'!C1064</f>
        <v>-6.8000000000000005E-2</v>
      </c>
      <c r="H1064" s="414">
        <f>'PRPM WP2'!H1064</f>
        <v>3.5249999999999999E-3</v>
      </c>
      <c r="I1064" s="409">
        <f t="shared" si="32"/>
        <v>-7.1525000000000005E-2</v>
      </c>
      <c r="J1064" s="407">
        <v>41821</v>
      </c>
    </row>
    <row r="1065" spans="2:10">
      <c r="B1065" s="407">
        <f t="shared" si="30"/>
        <v>41852</v>
      </c>
      <c r="C1065" s="406" t="str">
        <f t="shared" si="31"/>
        <v>S&amp;P 500 Utility Index</v>
      </c>
      <c r="F1065" s="414">
        <f>'PRPM WP2'!C1065</f>
        <v>4.9500000000000002E-2</v>
      </c>
      <c r="H1065" s="414">
        <f>'PRPM WP2'!H1065</f>
        <v>3.4416666666666671E-3</v>
      </c>
      <c r="I1065" s="409">
        <f t="shared" si="32"/>
        <v>4.6058333333333333E-2</v>
      </c>
      <c r="J1065" s="407">
        <v>41852</v>
      </c>
    </row>
    <row r="1066" spans="2:10">
      <c r="B1066" s="407">
        <f t="shared" si="30"/>
        <v>41883</v>
      </c>
      <c r="C1066" s="406" t="str">
        <f t="shared" si="31"/>
        <v>S&amp;P 500 Utility Index</v>
      </c>
      <c r="F1066" s="414">
        <f>'PRPM WP2'!C1066</f>
        <v>-1.8599999999999998E-2</v>
      </c>
      <c r="H1066" s="414">
        <f>'PRPM WP2'!H1066</f>
        <v>3.5333333333333332E-3</v>
      </c>
      <c r="I1066" s="409">
        <f t="shared" si="32"/>
        <v>-2.2133333333333331E-2</v>
      </c>
      <c r="J1066" s="407">
        <v>41883</v>
      </c>
    </row>
    <row r="1067" spans="2:10">
      <c r="B1067" s="407">
        <f t="shared" si="30"/>
        <v>41913</v>
      </c>
      <c r="C1067" s="406" t="str">
        <f t="shared" si="31"/>
        <v>S&amp;P 500 Utility Index</v>
      </c>
      <c r="F1067" s="414">
        <f>'PRPM WP2'!C1067</f>
        <v>8.0199999999999994E-2</v>
      </c>
      <c r="H1067" s="414">
        <f>'PRPM WP2'!H1067</f>
        <v>3.3833333333333332E-3</v>
      </c>
      <c r="I1067" s="409">
        <f t="shared" si="32"/>
        <v>7.6816666666666658E-2</v>
      </c>
      <c r="J1067" s="407">
        <v>41913</v>
      </c>
    </row>
    <row r="1068" spans="2:10">
      <c r="B1068" s="407">
        <f t="shared" si="30"/>
        <v>41944</v>
      </c>
      <c r="C1068" s="406" t="str">
        <f t="shared" si="31"/>
        <v>S&amp;P 500 Utility Index</v>
      </c>
      <c r="F1068" s="414">
        <f>'PRPM WP2'!C1068</f>
        <v>1.2E-2</v>
      </c>
      <c r="H1068" s="414">
        <f>'PRPM WP2'!H1068</f>
        <v>3.4083333333333331E-3</v>
      </c>
      <c r="I1068" s="409">
        <f t="shared" si="32"/>
        <v>8.5916666666666676E-3</v>
      </c>
      <c r="J1068" s="407">
        <v>41944</v>
      </c>
    </row>
    <row r="1069" spans="2:10">
      <c r="B1069" s="407">
        <f t="shared" si="30"/>
        <v>41974</v>
      </c>
      <c r="C1069" s="406" t="str">
        <f t="shared" si="31"/>
        <v>S&amp;P 500 Utility Index</v>
      </c>
      <c r="F1069" s="414">
        <f>'PRPM WP2'!C1069</f>
        <v>3.5000000000000003E-2</v>
      </c>
      <c r="H1069" s="414">
        <f>'PRPM WP2'!H1069</f>
        <v>3.2916666666666667E-3</v>
      </c>
      <c r="I1069" s="409">
        <f t="shared" si="32"/>
        <v>3.1708333333333338E-2</v>
      </c>
      <c r="J1069" s="407">
        <v>41974</v>
      </c>
    </row>
    <row r="1070" spans="2:10">
      <c r="B1070" s="407">
        <f t="shared" si="30"/>
        <v>42005</v>
      </c>
      <c r="C1070" s="406" t="str">
        <f t="shared" si="31"/>
        <v>S&amp;P 500 Utility Index</v>
      </c>
      <c r="F1070" s="414">
        <f>'PRPM WP2'!C1070</f>
        <v>2.3300000000000001E-2</v>
      </c>
      <c r="H1070" s="414">
        <f>'PRPM WP2'!H1070</f>
        <v>2.9833333333333331E-3</v>
      </c>
      <c r="I1070" s="409">
        <f t="shared" si="32"/>
        <v>2.0316666666666667E-2</v>
      </c>
      <c r="J1070" s="407">
        <v>42005</v>
      </c>
    </row>
    <row r="1071" spans="2:10">
      <c r="B1071" s="407">
        <f t="shared" si="30"/>
        <v>42036</v>
      </c>
      <c r="C1071" s="406" t="str">
        <f t="shared" si="31"/>
        <v>S&amp;P 500 Utility Index</v>
      </c>
      <c r="F1071" s="414">
        <f>'PRPM WP2'!C1071</f>
        <v>-6.3299999999999995E-2</v>
      </c>
      <c r="H1071" s="414">
        <f>'PRPM WP2'!H1071</f>
        <v>3.0583333333333335E-3</v>
      </c>
      <c r="I1071" s="409">
        <f t="shared" si="32"/>
        <v>-6.6358333333333325E-2</v>
      </c>
      <c r="J1071" s="407">
        <v>42036</v>
      </c>
    </row>
    <row r="1072" spans="2:10">
      <c r="B1072" s="407">
        <f t="shared" si="30"/>
        <v>42064</v>
      </c>
      <c r="C1072" s="406" t="str">
        <f t="shared" si="31"/>
        <v>S&amp;P 500 Utility Index</v>
      </c>
      <c r="F1072" s="414">
        <f>'PRPM WP2'!C1072</f>
        <v>-4.8999999999999998E-3</v>
      </c>
      <c r="H1072" s="414">
        <f>'PRPM WP2'!H1072</f>
        <v>3.1166666666666669E-3</v>
      </c>
      <c r="I1072" s="409">
        <f t="shared" si="32"/>
        <v>-8.0166666666666667E-3</v>
      </c>
      <c r="J1072" s="407">
        <v>42064</v>
      </c>
    </row>
    <row r="1073" spans="2:10">
      <c r="B1073" s="407">
        <f t="shared" si="30"/>
        <v>42095</v>
      </c>
      <c r="C1073" s="406" t="str">
        <f t="shared" si="31"/>
        <v>S&amp;P 500 Utility Index</v>
      </c>
      <c r="F1073" s="414">
        <f>'PRPM WP2'!C1073</f>
        <v>-1.29E-2</v>
      </c>
      <c r="H1073" s="414">
        <f>'PRPM WP2'!H1073</f>
        <v>3.1249999999999997E-3</v>
      </c>
      <c r="I1073" s="409">
        <f t="shared" si="32"/>
        <v>-1.6025000000000001E-2</v>
      </c>
      <c r="J1073" s="407">
        <v>42095</v>
      </c>
    </row>
    <row r="1074" spans="2:10">
      <c r="B1074" s="407">
        <f t="shared" si="30"/>
        <v>42125</v>
      </c>
      <c r="C1074" s="406" t="str">
        <f t="shared" si="31"/>
        <v>S&amp;P 500 Utility Index</v>
      </c>
      <c r="F1074" s="414">
        <f>'PRPM WP2'!C1074</f>
        <v>6.4999999999999997E-3</v>
      </c>
      <c r="H1074" s="414">
        <f>'PRPM WP2'!H1074</f>
        <v>3.4750000000000002E-3</v>
      </c>
      <c r="I1074" s="409">
        <f t="shared" si="32"/>
        <v>3.0249999999999995E-3</v>
      </c>
      <c r="J1074" s="407">
        <v>42125</v>
      </c>
    </row>
    <row r="1075" spans="2:10">
      <c r="B1075" s="407">
        <f t="shared" si="30"/>
        <v>42156</v>
      </c>
      <c r="C1075" s="406" t="str">
        <f t="shared" si="31"/>
        <v>S&amp;P 500 Utility Index</v>
      </c>
      <c r="F1075" s="414">
        <f>'PRPM WP2'!C1075</f>
        <v>-0.06</v>
      </c>
      <c r="H1075" s="414">
        <f>'PRPM WP2'!H1075</f>
        <v>3.6583333333333329E-3</v>
      </c>
      <c r="I1075" s="409">
        <f t="shared" si="32"/>
        <v>-6.3658333333333331E-2</v>
      </c>
      <c r="J1075" s="407">
        <v>42156</v>
      </c>
    </row>
    <row r="1076" spans="2:10">
      <c r="B1076" s="407">
        <f t="shared" si="30"/>
        <v>42186</v>
      </c>
      <c r="C1076" s="406" t="str">
        <f t="shared" si="31"/>
        <v>S&amp;P 500 Utility Index</v>
      </c>
      <c r="F1076" s="414">
        <f>'PRPM WP2'!C1076</f>
        <v>4.8099999999999997E-2</v>
      </c>
      <c r="H1076" s="414">
        <f>'PRPM WP2'!H1076</f>
        <v>3.666666666666667E-3</v>
      </c>
      <c r="I1076" s="409">
        <f t="shared" si="32"/>
        <v>4.4433333333333332E-2</v>
      </c>
      <c r="J1076" s="407">
        <v>42186</v>
      </c>
    </row>
    <row r="1077" spans="2:10">
      <c r="B1077" s="407">
        <f t="shared" si="30"/>
        <v>42217</v>
      </c>
      <c r="C1077" s="406" t="str">
        <f t="shared" si="31"/>
        <v>S&amp;P 500 Utility Index</v>
      </c>
      <c r="F1077" s="414">
        <f>'PRPM WP2'!C1077</f>
        <v>-3.9699999999999999E-2</v>
      </c>
      <c r="H1077" s="414">
        <f>'PRPM WP2'!H1077</f>
        <v>3.5416666666666669E-3</v>
      </c>
      <c r="I1077" s="409">
        <f t="shared" si="32"/>
        <v>-4.3241666666666664E-2</v>
      </c>
      <c r="J1077" s="407">
        <v>42217</v>
      </c>
    </row>
    <row r="1078" spans="2:10">
      <c r="B1078" s="407">
        <f t="shared" ref="B1078:B1141" si="33">DATE(YEAR(B1077),MONTH(B1077) + 1,1)</f>
        <v>42248</v>
      </c>
      <c r="C1078" s="406" t="str">
        <f t="shared" ref="C1078:C1141" si="34">C1077</f>
        <v>S&amp;P 500 Utility Index</v>
      </c>
      <c r="F1078" s="414">
        <f>'PRPM WP2'!C1078</f>
        <v>2.9000000000000001E-2</v>
      </c>
      <c r="H1078" s="414">
        <f>'PRPM WP2'!H1078</f>
        <v>3.6583333333333329E-3</v>
      </c>
      <c r="I1078" s="409">
        <f t="shared" si="32"/>
        <v>2.5341666666666669E-2</v>
      </c>
      <c r="J1078" s="407">
        <v>42248</v>
      </c>
    </row>
    <row r="1079" spans="2:10">
      <c r="B1079" s="407">
        <f t="shared" si="33"/>
        <v>42278</v>
      </c>
      <c r="C1079" s="406" t="str">
        <f t="shared" si="34"/>
        <v>S&amp;P 500 Utility Index</v>
      </c>
      <c r="F1079" s="414">
        <f>'PRPM WP2'!C1079</f>
        <v>1.0800000000000001E-2</v>
      </c>
      <c r="H1079" s="414">
        <f>'PRPM WP2'!H1079</f>
        <v>3.5750000000000001E-3</v>
      </c>
      <c r="I1079" s="409">
        <f t="shared" si="32"/>
        <v>7.2250000000000005E-3</v>
      </c>
      <c r="J1079" s="407">
        <v>42278</v>
      </c>
    </row>
    <row r="1080" spans="2:10">
      <c r="B1080" s="407">
        <f t="shared" si="33"/>
        <v>42309</v>
      </c>
      <c r="C1080" s="406" t="str">
        <f t="shared" si="34"/>
        <v>S&amp;P 500 Utility Index</v>
      </c>
      <c r="F1080" s="414">
        <f>'PRPM WP2'!C1080</f>
        <v>-2.1299999999999999E-2</v>
      </c>
      <c r="H1080" s="414">
        <f>'PRPM WP2'!H1080</f>
        <v>3.666666666666667E-3</v>
      </c>
      <c r="I1080" s="409">
        <f t="shared" si="32"/>
        <v>-2.4966666666666665E-2</v>
      </c>
      <c r="J1080" s="407">
        <v>42309</v>
      </c>
    </row>
    <row r="1081" spans="2:10">
      <c r="B1081" s="407">
        <f t="shared" si="33"/>
        <v>42339</v>
      </c>
      <c r="C1081" s="406" t="str">
        <f t="shared" si="34"/>
        <v>S&amp;P 500 Utility Index</v>
      </c>
      <c r="F1081" s="414">
        <f>'PRPM WP2'!C1081</f>
        <v>2.1600000000000001E-2</v>
      </c>
      <c r="H1081" s="414">
        <f>'PRPM WP2'!H1081</f>
        <v>3.6249999999999998E-3</v>
      </c>
      <c r="I1081" s="409">
        <f t="shared" si="32"/>
        <v>1.7975000000000001E-2</v>
      </c>
      <c r="J1081" s="407">
        <v>42339</v>
      </c>
    </row>
    <row r="1082" spans="2:10">
      <c r="B1082" s="407">
        <f t="shared" si="33"/>
        <v>42370</v>
      </c>
      <c r="C1082" s="406" t="str">
        <f t="shared" si="34"/>
        <v>S&amp;P 500 Utility Index</v>
      </c>
      <c r="F1082" s="414">
        <f>'PRPM WP2'!C1082</f>
        <v>4.9222952667868664E-2</v>
      </c>
      <c r="H1082" s="414">
        <f>'PRPM WP2'!H1082</f>
        <v>3.5583333333333326E-3</v>
      </c>
      <c r="I1082" s="409">
        <f t="shared" si="32"/>
        <v>4.5664619334535334E-2</v>
      </c>
      <c r="J1082" s="407">
        <v>42370</v>
      </c>
    </row>
    <row r="1083" spans="2:10">
      <c r="B1083" s="407">
        <f t="shared" si="33"/>
        <v>42401</v>
      </c>
      <c r="C1083" s="406" t="str">
        <f t="shared" si="34"/>
        <v>S&amp;P 500 Utility Index</v>
      </c>
      <c r="F1083" s="414">
        <f>'PRPM WP2'!C1083</f>
        <v>1.94081804074543E-2</v>
      </c>
      <c r="H1083" s="414">
        <f>'PRPM WP2'!H1083</f>
        <v>3.4250000000000001E-3</v>
      </c>
      <c r="I1083" s="409">
        <f t="shared" si="32"/>
        <v>1.5983180407454299E-2</v>
      </c>
      <c r="J1083" s="407">
        <v>42401</v>
      </c>
    </row>
    <row r="1084" spans="2:10">
      <c r="B1084" s="407">
        <f t="shared" si="33"/>
        <v>42430</v>
      </c>
      <c r="C1084" s="406" t="str">
        <f t="shared" si="34"/>
        <v>S&amp;P 500 Utility Index</v>
      </c>
      <c r="F1084" s="414">
        <f>'PRPM WP2'!C1084</f>
        <v>8.14E-2</v>
      </c>
      <c r="H1084" s="414">
        <f>'PRPM WP2'!H1084</f>
        <v>3.4666666666666669E-3</v>
      </c>
      <c r="I1084" s="409">
        <f t="shared" si="32"/>
        <v>7.7933333333333327E-2</v>
      </c>
      <c r="J1084" s="407">
        <v>42430</v>
      </c>
    </row>
    <row r="1085" spans="2:10">
      <c r="B1085" s="407">
        <f t="shared" si="33"/>
        <v>42461</v>
      </c>
      <c r="C1085" s="406" t="str">
        <f t="shared" si="34"/>
        <v>S&amp;P 500 Utility Index</v>
      </c>
      <c r="F1085" s="414">
        <f>'PRPM WP2'!C1085</f>
        <v>-2.41E-2</v>
      </c>
      <c r="H1085" s="414">
        <f>'PRPM WP2'!H1085</f>
        <v>3.4666666666666669E-3</v>
      </c>
      <c r="I1085" s="409">
        <f t="shared" si="32"/>
        <v>-2.7566666666666666E-2</v>
      </c>
      <c r="J1085" s="407">
        <v>42461</v>
      </c>
    </row>
    <row r="1086" spans="2:10">
      <c r="B1086" s="407">
        <f t="shared" si="33"/>
        <v>42491</v>
      </c>
      <c r="C1086" s="406" t="str">
        <f t="shared" si="34"/>
        <v>S&amp;P 500 Utility Index</v>
      </c>
      <c r="F1086" s="414">
        <f>'PRPM WP2'!C1086</f>
        <v>1.5100000000000001E-2</v>
      </c>
      <c r="H1086" s="414">
        <f>'PRPM WP2'!H1086</f>
        <v>3.2750000000000001E-3</v>
      </c>
      <c r="I1086" s="409">
        <f t="shared" si="32"/>
        <v>1.1825E-2</v>
      </c>
      <c r="J1086" s="407">
        <v>42491</v>
      </c>
    </row>
    <row r="1087" spans="2:10">
      <c r="B1087" s="407">
        <f t="shared" si="33"/>
        <v>42522</v>
      </c>
      <c r="C1087" s="406" t="str">
        <f t="shared" si="34"/>
        <v>S&amp;P 500 Utility Index</v>
      </c>
      <c r="F1087" s="414">
        <f>'PRPM WP2'!C1087</f>
        <v>7.7899999999999997E-2</v>
      </c>
      <c r="H1087" s="414">
        <f>'PRPM WP2'!H1087</f>
        <v>3.15E-3</v>
      </c>
      <c r="I1087" s="409">
        <f t="shared" si="32"/>
        <v>7.4749999999999997E-2</v>
      </c>
      <c r="J1087" s="407">
        <v>42522</v>
      </c>
    </row>
    <row r="1088" spans="2:10">
      <c r="B1088" s="407">
        <f t="shared" si="33"/>
        <v>42552</v>
      </c>
      <c r="C1088" s="406" t="str">
        <f t="shared" si="34"/>
        <v>S&amp;P 500 Utility Index</v>
      </c>
      <c r="F1088" s="414">
        <f>'PRPM WP2'!C1088</f>
        <v>-8.0000000000000002E-3</v>
      </c>
      <c r="H1088" s="414">
        <f>'PRPM WP2'!H1088</f>
        <v>2.9749999999999998E-3</v>
      </c>
      <c r="I1088" s="409">
        <f t="shared" si="32"/>
        <v>-1.0975E-2</v>
      </c>
      <c r="J1088" s="407">
        <v>42552</v>
      </c>
    </row>
    <row r="1089" spans="2:10">
      <c r="B1089" s="407">
        <f t="shared" si="33"/>
        <v>42583</v>
      </c>
      <c r="C1089" s="406" t="str">
        <f t="shared" si="34"/>
        <v>S&amp;P 500 Utility Index</v>
      </c>
      <c r="F1089" s="414">
        <f>'PRPM WP2'!C1089</f>
        <v>-5.5100000000000003E-2</v>
      </c>
      <c r="H1089" s="414">
        <f>'PRPM WP2'!H1089</f>
        <v>2.9916666666666663E-3</v>
      </c>
      <c r="I1089" s="409">
        <f t="shared" si="32"/>
        <v>-5.8091666666666666E-2</v>
      </c>
      <c r="J1089" s="407">
        <f t="shared" ref="J1089:J1152" si="35">B1089</f>
        <v>42583</v>
      </c>
    </row>
    <row r="1090" spans="2:10">
      <c r="B1090" s="407">
        <f t="shared" si="33"/>
        <v>42614</v>
      </c>
      <c r="C1090" s="406" t="str">
        <f t="shared" si="34"/>
        <v>S&amp;P 500 Utility Index</v>
      </c>
      <c r="F1090" s="414">
        <f>'PRPM WP2'!C1090</f>
        <v>4.0000000000000001E-3</v>
      </c>
      <c r="H1090" s="414">
        <f>'PRPM WP2'!H1090</f>
        <v>3.0499999999999998E-3</v>
      </c>
      <c r="I1090" s="409">
        <f t="shared" si="32"/>
        <v>9.5000000000000032E-4</v>
      </c>
      <c r="J1090" s="407">
        <f t="shared" si="35"/>
        <v>42614</v>
      </c>
    </row>
    <row r="1091" spans="2:10">
      <c r="B1091" s="407">
        <f t="shared" si="33"/>
        <v>42644</v>
      </c>
      <c r="C1091" s="406" t="str">
        <f t="shared" si="34"/>
        <v>S&amp;P 500 Utility Index</v>
      </c>
      <c r="F1091" s="414">
        <f>'PRPM WP2'!C1091</f>
        <v>8.6E-3</v>
      </c>
      <c r="H1091" s="414">
        <f>'PRPM WP2'!H1091</f>
        <v>3.0499999999999998E-3</v>
      </c>
      <c r="I1091" s="409">
        <f t="shared" si="32"/>
        <v>5.5500000000000002E-3</v>
      </c>
      <c r="J1091" s="407">
        <f t="shared" si="35"/>
        <v>42644</v>
      </c>
    </row>
    <row r="1092" spans="2:10">
      <c r="B1092" s="407">
        <f t="shared" si="33"/>
        <v>42675</v>
      </c>
      <c r="C1092" s="406" t="str">
        <f t="shared" si="34"/>
        <v>S&amp;P 500 Utility Index</v>
      </c>
      <c r="F1092" s="414">
        <f>'PRPM WP2'!C1092</f>
        <v>-5.3900000000000003E-2</v>
      </c>
      <c r="H1092" s="414">
        <f>'PRPM WP2'!H1092</f>
        <v>3.4000000000000002E-3</v>
      </c>
      <c r="I1092" s="409">
        <f t="shared" si="32"/>
        <v>-5.7300000000000004E-2</v>
      </c>
      <c r="J1092" s="407">
        <f t="shared" si="35"/>
        <v>42675</v>
      </c>
    </row>
    <row r="1093" spans="2:10">
      <c r="B1093" s="407">
        <f t="shared" si="33"/>
        <v>42705</v>
      </c>
      <c r="C1093" s="406" t="str">
        <f t="shared" si="34"/>
        <v>S&amp;P 500 Utility Index</v>
      </c>
      <c r="F1093" s="414">
        <f>'PRPM WP2'!C1093</f>
        <v>4.9399999999999999E-2</v>
      </c>
      <c r="H1093" s="414">
        <f>'PRPM WP2'!H1093</f>
        <v>3.5583333333333326E-3</v>
      </c>
      <c r="I1093" s="409">
        <f t="shared" si="32"/>
        <v>4.5841666666666669E-2</v>
      </c>
      <c r="J1093" s="407">
        <f t="shared" si="35"/>
        <v>42705</v>
      </c>
    </row>
    <row r="1094" spans="2:10">
      <c r="B1094" s="407">
        <f t="shared" si="33"/>
        <v>42736</v>
      </c>
      <c r="C1094" s="406" t="str">
        <f t="shared" si="34"/>
        <v>S&amp;P 500 Utility Index</v>
      </c>
      <c r="F1094" s="414">
        <f>'PRPM WP2'!C1094</f>
        <v>1.26E-2</v>
      </c>
      <c r="H1094" s="414">
        <f>'PRPM WP2'!H1094</f>
        <v>3.4499999999999999E-3</v>
      </c>
      <c r="I1094" s="409">
        <f t="shared" si="32"/>
        <v>9.1500000000000001E-3</v>
      </c>
      <c r="J1094" s="407">
        <f t="shared" si="35"/>
        <v>42736</v>
      </c>
    </row>
    <row r="1095" spans="2:10">
      <c r="B1095" s="407">
        <f t="shared" si="33"/>
        <v>42767</v>
      </c>
      <c r="C1095" s="406" t="str">
        <f t="shared" si="34"/>
        <v>S&amp;P 500 Utility Index</v>
      </c>
      <c r="F1095" s="414">
        <f>'PRPM WP2'!C1095</f>
        <v>5.2600000000000001E-2</v>
      </c>
      <c r="H1095" s="414">
        <f>'PRPM WP2'!H1095</f>
        <v>3.4250000000000001E-3</v>
      </c>
      <c r="I1095" s="409">
        <f t="shared" si="32"/>
        <v>4.9175000000000003E-2</v>
      </c>
      <c r="J1095" s="407">
        <f t="shared" si="35"/>
        <v>42767</v>
      </c>
    </row>
    <row r="1096" spans="2:10">
      <c r="B1096" s="407">
        <f t="shared" si="33"/>
        <v>42795</v>
      </c>
      <c r="C1096" s="406" t="str">
        <f t="shared" si="34"/>
        <v>S&amp;P 500 Utility Index</v>
      </c>
      <c r="F1096" s="414">
        <f>'PRPM WP2'!C1096</f>
        <v>2.98E-2</v>
      </c>
      <c r="H1096" s="414">
        <f>'PRPM WP2'!H1096</f>
        <v>3.4833333333333331E-3</v>
      </c>
      <c r="I1096" s="409">
        <f t="shared" si="32"/>
        <v>2.6316666666666669E-2</v>
      </c>
      <c r="J1096" s="407">
        <f t="shared" si="35"/>
        <v>42795</v>
      </c>
    </row>
    <row r="1097" spans="2:10">
      <c r="B1097" s="407">
        <f t="shared" si="33"/>
        <v>42826</v>
      </c>
      <c r="C1097" s="406" t="str">
        <f t="shared" si="34"/>
        <v>S&amp;P 500 Utility Index</v>
      </c>
      <c r="F1097" s="414">
        <f>'PRPM WP2'!C1097</f>
        <v>7.7999999999999996E-3</v>
      </c>
      <c r="H1097" s="414">
        <f>'PRPM WP2'!H1097</f>
        <v>3.4333333333333334E-3</v>
      </c>
      <c r="I1097" s="409">
        <f t="shared" si="32"/>
        <v>4.3666666666666663E-3</v>
      </c>
      <c r="J1097" s="407">
        <f t="shared" si="35"/>
        <v>42826</v>
      </c>
    </row>
    <row r="1098" spans="2:10">
      <c r="B1098" s="407">
        <f t="shared" si="33"/>
        <v>42856</v>
      </c>
      <c r="C1098" s="406" t="str">
        <f t="shared" si="34"/>
        <v>S&amp;P 500 Utility Index</v>
      </c>
      <c r="F1098" s="414">
        <f>'PRPM WP2'!C1098</f>
        <v>4.2200000000000001E-2</v>
      </c>
      <c r="H1098" s="414">
        <f>'PRPM WP2'!H1098</f>
        <v>3.4416666666666667E-3</v>
      </c>
      <c r="I1098" s="409">
        <f t="shared" si="32"/>
        <v>3.8758333333333332E-2</v>
      </c>
      <c r="J1098" s="407">
        <f t="shared" si="35"/>
        <v>42856</v>
      </c>
    </row>
    <row r="1099" spans="2:10">
      <c r="B1099" s="407">
        <f t="shared" si="33"/>
        <v>42887</v>
      </c>
      <c r="C1099" s="406" t="str">
        <f t="shared" si="34"/>
        <v>S&amp;P 500 Utility Index</v>
      </c>
      <c r="F1099" s="414">
        <f>'PRPM WP2'!C1099</f>
        <v>-2.7E-2</v>
      </c>
      <c r="H1099" s="414">
        <f>'PRPM WP2'!H1099</f>
        <v>3.283333333333333E-3</v>
      </c>
      <c r="I1099" s="409">
        <f t="shared" si="32"/>
        <v>-3.0283333333333332E-2</v>
      </c>
      <c r="J1099" s="407">
        <f t="shared" si="35"/>
        <v>42887</v>
      </c>
    </row>
    <row r="1100" spans="2:10">
      <c r="B1100" s="407">
        <f t="shared" si="33"/>
        <v>42917</v>
      </c>
      <c r="C1100" s="406" t="str">
        <f t="shared" si="34"/>
        <v>S&amp;P 500 Utility Index</v>
      </c>
      <c r="F1100" s="414">
        <f>'PRPM WP2'!C1100</f>
        <v>2.4400000000000002E-2</v>
      </c>
      <c r="H1100" s="414">
        <f>'PRPM WP2'!H1100</f>
        <v>3.3749999999999995E-3</v>
      </c>
      <c r="I1100" s="409">
        <f t="shared" si="32"/>
        <v>2.1025000000000002E-2</v>
      </c>
      <c r="J1100" s="407">
        <f t="shared" si="35"/>
        <v>42917</v>
      </c>
    </row>
    <row r="1101" spans="2:10">
      <c r="B1101" s="407">
        <f t="shared" si="33"/>
        <v>42948</v>
      </c>
      <c r="C1101" s="406" t="str">
        <f t="shared" si="34"/>
        <v>S&amp;P 500 Utility Index</v>
      </c>
      <c r="F1101" s="414">
        <f>'PRPM WP2'!C1101</f>
        <v>3.2399999999999998E-2</v>
      </c>
      <c r="H1101" s="414">
        <f>'PRPM WP2'!H1101</f>
        <v>3.3250000000000003E-3</v>
      </c>
      <c r="I1101" s="409">
        <f t="shared" si="32"/>
        <v>2.9074999999999997E-2</v>
      </c>
      <c r="J1101" s="407">
        <f t="shared" si="35"/>
        <v>42948</v>
      </c>
    </row>
    <row r="1102" spans="2:10">
      <c r="B1102" s="407">
        <f t="shared" si="33"/>
        <v>42979</v>
      </c>
      <c r="C1102" s="406" t="str">
        <f t="shared" si="34"/>
        <v>S&amp;P 500 Utility Index</v>
      </c>
      <c r="F1102" s="414">
        <f>'PRPM WP2'!C1102</f>
        <v>-2.7300000000000001E-2</v>
      </c>
      <c r="H1102" s="414">
        <f>'PRPM WP2'!H1102</f>
        <v>3.2166666666666667E-3</v>
      </c>
      <c r="I1102" s="409">
        <f t="shared" si="32"/>
        <v>-3.0516666666666668E-2</v>
      </c>
      <c r="J1102" s="407">
        <f t="shared" si="35"/>
        <v>42979</v>
      </c>
    </row>
    <row r="1103" spans="2:10">
      <c r="B1103" s="407">
        <f t="shared" si="33"/>
        <v>43009</v>
      </c>
      <c r="C1103" s="406" t="str">
        <f t="shared" si="34"/>
        <v>S&amp;P 500 Utility Index</v>
      </c>
      <c r="F1103" s="414">
        <f>'PRPM WP2'!C1103</f>
        <v>3.9E-2</v>
      </c>
      <c r="H1103" s="414">
        <f>'PRPM WP2'!H1103</f>
        <v>3.2583333333333336E-3</v>
      </c>
      <c r="I1103" s="409">
        <f t="shared" si="32"/>
        <v>3.5741666666666665E-2</v>
      </c>
      <c r="J1103" s="407">
        <f t="shared" si="35"/>
        <v>43009</v>
      </c>
    </row>
    <row r="1104" spans="2:10">
      <c r="B1104" s="407">
        <f t="shared" si="33"/>
        <v>43040</v>
      </c>
      <c r="C1104" s="406" t="str">
        <f t="shared" si="34"/>
        <v>S&amp;P 500 Utility Index</v>
      </c>
      <c r="F1104" s="414">
        <f>'PRPM WP2'!C1104</f>
        <v>2.75E-2</v>
      </c>
      <c r="H1104" s="414">
        <f>'PRPM WP2'!H1104</f>
        <v>3.2583333333333336E-3</v>
      </c>
      <c r="I1104" s="409">
        <f t="shared" si="32"/>
        <v>2.4241666666666668E-2</v>
      </c>
      <c r="J1104" s="407">
        <f t="shared" si="35"/>
        <v>43040</v>
      </c>
    </row>
    <row r="1105" spans="2:10">
      <c r="B1105" s="407">
        <f t="shared" si="33"/>
        <v>43070</v>
      </c>
      <c r="C1105" s="406" t="str">
        <f t="shared" si="34"/>
        <v>S&amp;P 500 Utility Index</v>
      </c>
      <c r="F1105" s="414">
        <f>'PRPM WP2'!C1105</f>
        <v>-6.13E-2</v>
      </c>
      <c r="H1105" s="414">
        <f>'PRPM WP2'!H1105</f>
        <v>3.1583333333333337E-3</v>
      </c>
      <c r="I1105" s="409">
        <f t="shared" si="32"/>
        <v>-6.445833333333334E-2</v>
      </c>
      <c r="J1105" s="407">
        <f t="shared" si="35"/>
        <v>43070</v>
      </c>
    </row>
    <row r="1106" spans="2:10">
      <c r="B1106" s="407">
        <f t="shared" si="33"/>
        <v>43101</v>
      </c>
      <c r="C1106" s="406" t="str">
        <f t="shared" si="34"/>
        <v>S&amp;P 500 Utility Index</v>
      </c>
      <c r="F1106" s="414">
        <f>'PRPM WP2'!C1106</f>
        <v>-3.0700000000000002E-2</v>
      </c>
      <c r="H1106" s="414">
        <f>'PRPM WP2'!H1106</f>
        <v>3.1583333333333337E-3</v>
      </c>
      <c r="I1106" s="409">
        <f t="shared" si="32"/>
        <v>-3.3858333333333338E-2</v>
      </c>
      <c r="J1106" s="407">
        <f t="shared" si="35"/>
        <v>43101</v>
      </c>
    </row>
    <row r="1107" spans="2:10">
      <c r="B1107" s="407">
        <f t="shared" si="33"/>
        <v>43132</v>
      </c>
      <c r="C1107" s="406" t="str">
        <f t="shared" si="34"/>
        <v>S&amp;P 500 Utility Index</v>
      </c>
      <c r="F1107" s="414">
        <f>'PRPM WP2'!C1107</f>
        <v>-3.8399999999999997E-2</v>
      </c>
      <c r="H1107" s="414">
        <f>'PRPM WP2'!H1107</f>
        <v>3.2166666666666667E-3</v>
      </c>
      <c r="I1107" s="409">
        <f t="shared" si="32"/>
        <v>-4.1616666666666663E-2</v>
      </c>
      <c r="J1107" s="407">
        <f t="shared" si="35"/>
        <v>43132</v>
      </c>
    </row>
    <row r="1108" spans="2:10">
      <c r="B1108" s="407">
        <f t="shared" si="33"/>
        <v>43160</v>
      </c>
      <c r="C1108" s="406" t="str">
        <f t="shared" si="34"/>
        <v>S&amp;P 500 Utility Index</v>
      </c>
      <c r="F1108" s="414">
        <f>'PRPM WP2'!C1108</f>
        <v>3.7699999999999997E-2</v>
      </c>
      <c r="H1108" s="414">
        <f>'PRPM WP2'!H1108</f>
        <v>3.4416666666666667E-3</v>
      </c>
      <c r="I1108" s="409">
        <f t="shared" si="32"/>
        <v>3.4258333333333328E-2</v>
      </c>
      <c r="J1108" s="407">
        <f t="shared" si="35"/>
        <v>43160</v>
      </c>
    </row>
    <row r="1109" spans="2:10">
      <c r="B1109" s="407">
        <f t="shared" si="33"/>
        <v>43191</v>
      </c>
      <c r="C1109" s="406" t="str">
        <f t="shared" si="34"/>
        <v>S&amp;P 500 Utility Index</v>
      </c>
      <c r="F1109" s="414">
        <f>'PRPM WP2'!C1109</f>
        <v>2.1000000000000001E-2</v>
      </c>
      <c r="H1109" s="414">
        <f>'PRPM WP2'!H1109</f>
        <v>3.4749999999999998E-3</v>
      </c>
      <c r="I1109" s="409">
        <f t="shared" si="32"/>
        <v>1.7525000000000002E-2</v>
      </c>
      <c r="J1109" s="407">
        <f t="shared" si="35"/>
        <v>43191</v>
      </c>
    </row>
    <row r="1110" spans="2:10">
      <c r="B1110" s="407">
        <f t="shared" si="33"/>
        <v>43221</v>
      </c>
      <c r="C1110" s="406" t="str">
        <f t="shared" si="34"/>
        <v>S&amp;P 500 Utility Index</v>
      </c>
      <c r="F1110" s="414">
        <f>'PRPM WP2'!C1110</f>
        <v>-1.14E-2</v>
      </c>
      <c r="H1110" s="414">
        <f>'PRPM WP2'!H1110</f>
        <v>3.5666666666666668E-3</v>
      </c>
      <c r="I1110" s="409">
        <f t="shared" si="32"/>
        <v>-1.4966666666666666E-2</v>
      </c>
      <c r="J1110" s="407">
        <f t="shared" si="35"/>
        <v>43221</v>
      </c>
    </row>
    <row r="1111" spans="2:10">
      <c r="B1111" s="407">
        <f t="shared" si="33"/>
        <v>43252</v>
      </c>
      <c r="C1111" s="406" t="str">
        <f t="shared" si="34"/>
        <v>S&amp;P 500 Utility Index</v>
      </c>
      <c r="F1111" s="414">
        <f>'PRPM WP2'!C1111</f>
        <v>2.7300000000000001E-2</v>
      </c>
      <c r="H1111" s="414">
        <f>'PRPM WP2'!H1111</f>
        <v>3.5583333333333326E-3</v>
      </c>
      <c r="I1111" s="409">
        <f t="shared" si="32"/>
        <v>2.3741666666666668E-2</v>
      </c>
      <c r="J1111" s="407">
        <f t="shared" si="35"/>
        <v>43252</v>
      </c>
    </row>
    <row r="1112" spans="2:10">
      <c r="B1112" s="407">
        <f t="shared" si="33"/>
        <v>43282</v>
      </c>
      <c r="C1112" s="406" t="str">
        <f t="shared" si="34"/>
        <v>S&amp;P 500 Utility Index</v>
      </c>
      <c r="F1112" s="414">
        <f>'PRPM WP2'!C1112</f>
        <v>1.8599999999999998E-2</v>
      </c>
      <c r="H1112" s="414">
        <f>'PRPM WP2'!H1112</f>
        <v>3.5583333333333326E-3</v>
      </c>
      <c r="I1112" s="409">
        <f t="shared" si="32"/>
        <v>1.5041666666666665E-2</v>
      </c>
      <c r="J1112" s="407">
        <f t="shared" si="35"/>
        <v>43282</v>
      </c>
    </row>
    <row r="1113" spans="2:10">
      <c r="B1113" s="407">
        <f t="shared" si="33"/>
        <v>43313</v>
      </c>
      <c r="C1113" s="406" t="str">
        <f t="shared" si="34"/>
        <v>S&amp;P 500 Utility Index</v>
      </c>
      <c r="F1113" s="414">
        <f>'PRPM WP2'!C1113</f>
        <v>1.1299999999999999E-2</v>
      </c>
      <c r="H1113" s="414">
        <f>'PRPM WP2'!H1113</f>
        <v>3.5499999999999998E-3</v>
      </c>
      <c r="I1113" s="409">
        <f t="shared" si="32"/>
        <v>7.7499999999999999E-3</v>
      </c>
      <c r="J1113" s="407">
        <f t="shared" si="35"/>
        <v>43313</v>
      </c>
    </row>
    <row r="1114" spans="2:10">
      <c r="B1114" s="407">
        <f t="shared" si="33"/>
        <v>43344</v>
      </c>
      <c r="C1114" s="406" t="str">
        <f t="shared" si="34"/>
        <v>S&amp;P 500 Utility Index</v>
      </c>
      <c r="F1114" s="414">
        <f>'PRPM WP2'!C1114</f>
        <v>-6.0000000000000001E-3</v>
      </c>
      <c r="H1114" s="414">
        <f>'PRPM WP2'!H1114</f>
        <v>3.5499999999999998E-3</v>
      </c>
      <c r="I1114" s="409">
        <f t="shared" ref="I1114:I1161" si="36">F1114-H1114</f>
        <v>-9.5499999999999995E-3</v>
      </c>
      <c r="J1114" s="407">
        <f t="shared" si="35"/>
        <v>43344</v>
      </c>
    </row>
    <row r="1115" spans="2:10">
      <c r="B1115" s="407">
        <f t="shared" si="33"/>
        <v>43374</v>
      </c>
      <c r="C1115" s="406" t="str">
        <f t="shared" si="34"/>
        <v>S&amp;P 500 Utility Index</v>
      </c>
      <c r="F1115" s="414">
        <f>'PRPM WP2'!C1115</f>
        <v>1.95E-2</v>
      </c>
      <c r="H1115" s="414">
        <f>'PRPM WP2'!H1115</f>
        <v>3.7083333333333334E-3</v>
      </c>
      <c r="I1115" s="409">
        <f t="shared" si="36"/>
        <v>1.5791666666666666E-2</v>
      </c>
      <c r="J1115" s="407">
        <f t="shared" si="35"/>
        <v>43374</v>
      </c>
    </row>
    <row r="1116" spans="2:10">
      <c r="B1116" s="407">
        <f t="shared" si="33"/>
        <v>43405</v>
      </c>
      <c r="C1116" s="406" t="str">
        <f t="shared" si="34"/>
        <v>S&amp;P 500 Utility Index</v>
      </c>
      <c r="F1116" s="414">
        <f>'PRPM WP2'!C1116</f>
        <v>3.5499999999999997E-2</v>
      </c>
      <c r="H1116" s="414">
        <f>'PRPM WP2'!H1116</f>
        <v>3.7666666666666664E-3</v>
      </c>
      <c r="I1116" s="409">
        <f t="shared" si="36"/>
        <v>3.1733333333333329E-2</v>
      </c>
      <c r="J1116" s="407">
        <f t="shared" si="35"/>
        <v>43405</v>
      </c>
    </row>
    <row r="1117" spans="2:10">
      <c r="B1117" s="407">
        <f t="shared" si="33"/>
        <v>43435</v>
      </c>
      <c r="C1117" s="406" t="str">
        <f t="shared" si="34"/>
        <v>S&amp;P 500 Utility Index</v>
      </c>
      <c r="F1117" s="414">
        <f>'PRPM WP2'!C1117</f>
        <v>-4.0099999999999997E-2</v>
      </c>
      <c r="H1117" s="414">
        <f>'PRPM WP2'!H1117</f>
        <v>3.6416666666666667E-3</v>
      </c>
      <c r="I1117" s="409">
        <f t="shared" si="36"/>
        <v>-4.3741666666666665E-2</v>
      </c>
      <c r="J1117" s="407">
        <f t="shared" si="35"/>
        <v>43435</v>
      </c>
    </row>
    <row r="1118" spans="2:10">
      <c r="B1118" s="407">
        <f t="shared" si="33"/>
        <v>43466</v>
      </c>
      <c r="C1118" s="406" t="str">
        <f t="shared" si="34"/>
        <v>S&amp;P 500 Utility Index</v>
      </c>
      <c r="F1118" s="414">
        <f>'PRPM WP2'!C1118</f>
        <v>4.8399999999999999E-2</v>
      </c>
      <c r="H1118" s="414">
        <f>'PRPM WP2'!H1118</f>
        <v>3.6249999999999998E-3</v>
      </c>
      <c r="I1118" s="409">
        <f t="shared" si="36"/>
        <v>4.4774999999999995E-2</v>
      </c>
      <c r="J1118" s="407">
        <f t="shared" si="35"/>
        <v>43466</v>
      </c>
    </row>
    <row r="1119" spans="2:10">
      <c r="B1119" s="407">
        <f t="shared" si="33"/>
        <v>43497</v>
      </c>
      <c r="C1119" s="406" t="str">
        <f t="shared" si="34"/>
        <v>S&amp;P 500 Utility Index</v>
      </c>
      <c r="F1119" s="414">
        <f>'PRPM WP2'!C1119</f>
        <v>4.1099999999999998E-2</v>
      </c>
      <c r="H1119" s="414">
        <f>'PRPM WP2'!H1119</f>
        <v>3.5416666666666669E-3</v>
      </c>
      <c r="I1119" s="409">
        <f t="shared" si="36"/>
        <v>3.7558333333333332E-2</v>
      </c>
      <c r="J1119" s="407">
        <f t="shared" si="35"/>
        <v>43497</v>
      </c>
    </row>
    <row r="1120" spans="2:10">
      <c r="B1120" s="407">
        <f t="shared" si="33"/>
        <v>43525</v>
      </c>
      <c r="C1120" s="406" t="str">
        <f t="shared" si="34"/>
        <v>S&amp;P 500 Utility Index</v>
      </c>
      <c r="F1120" s="414">
        <f>'PRPM WP2'!C1120</f>
        <v>2.8799999999999999E-2</v>
      </c>
      <c r="H1120" s="414">
        <f>'PRPM WP2'!H1120</f>
        <v>3.5416666666666669E-3</v>
      </c>
      <c r="I1120" s="409">
        <f t="shared" si="36"/>
        <v>2.5258333333333334E-2</v>
      </c>
      <c r="J1120" s="407">
        <f t="shared" si="35"/>
        <v>43525</v>
      </c>
    </row>
    <row r="1121" spans="2:10">
      <c r="B1121" s="407">
        <f t="shared" si="33"/>
        <v>43556</v>
      </c>
      <c r="C1121" s="406" t="str">
        <f t="shared" si="34"/>
        <v>S&amp;P 500 Utility Index</v>
      </c>
      <c r="F1121" s="414">
        <f>'PRPM WP2'!C1121</f>
        <v>9.2999999999999992E-3</v>
      </c>
      <c r="H1121" s="414">
        <f>'PRPM WP2'!H1121</f>
        <v>3.4000000000000002E-3</v>
      </c>
      <c r="I1121" s="409">
        <f t="shared" si="36"/>
        <v>5.899999999999999E-3</v>
      </c>
      <c r="J1121" s="407">
        <f t="shared" si="35"/>
        <v>43556</v>
      </c>
    </row>
    <row r="1122" spans="2:10">
      <c r="B1122" s="407">
        <f t="shared" si="33"/>
        <v>43586</v>
      </c>
      <c r="C1122" s="406" t="str">
        <f t="shared" si="34"/>
        <v>S&amp;P 500 Utility Index</v>
      </c>
      <c r="F1122" s="414">
        <f>'PRPM WP2'!C1122</f>
        <v>-7.7999999999999996E-3</v>
      </c>
      <c r="H1122" s="414">
        <f>'PRPM WP2'!H1122</f>
        <v>3.3166666666666665E-3</v>
      </c>
      <c r="I1122" s="409">
        <f t="shared" si="36"/>
        <v>-1.1116666666666667E-2</v>
      </c>
      <c r="J1122" s="407">
        <f t="shared" si="35"/>
        <v>43586</v>
      </c>
    </row>
    <row r="1123" spans="2:10">
      <c r="B1123" s="407">
        <f t="shared" si="33"/>
        <v>43617</v>
      </c>
      <c r="C1123" s="406" t="str">
        <f t="shared" si="34"/>
        <v>S&amp;P 500 Utility Index</v>
      </c>
      <c r="F1123" s="414">
        <f>'PRPM WP2'!C1123</f>
        <v>3.2199999999999999E-2</v>
      </c>
      <c r="H1123" s="414">
        <f>'PRPM WP2'!H1123</f>
        <v>3.3166666666666665E-3</v>
      </c>
      <c r="I1123" s="409">
        <f t="shared" si="36"/>
        <v>2.8883333333333334E-2</v>
      </c>
      <c r="J1123" s="407">
        <f t="shared" si="35"/>
        <v>43617</v>
      </c>
    </row>
    <row r="1124" spans="2:10">
      <c r="B1124" s="407">
        <f t="shared" si="33"/>
        <v>43647</v>
      </c>
      <c r="C1124" s="406" t="str">
        <f t="shared" si="34"/>
        <v>S&amp;P 500 Utility Index</v>
      </c>
      <c r="F1124" s="414">
        <f>'PRPM WP2'!C1124</f>
        <v>-2.7000000000000001E-3</v>
      </c>
      <c r="H1124" s="414">
        <f>'PRPM WP2'!H1124</f>
        <v>3.075E-3</v>
      </c>
      <c r="I1124" s="409">
        <f t="shared" si="36"/>
        <v>-5.7750000000000006E-3</v>
      </c>
      <c r="J1124" s="407">
        <f t="shared" si="35"/>
        <v>43647</v>
      </c>
    </row>
    <row r="1125" spans="2:10">
      <c r="B1125" s="407">
        <f t="shared" si="33"/>
        <v>43678</v>
      </c>
      <c r="C1125" s="406" t="str">
        <f t="shared" si="34"/>
        <v>S&amp;P 500 Utility Index</v>
      </c>
      <c r="F1125" s="414">
        <f>'PRPM WP2'!C1125</f>
        <v>5.1299999999999998E-2</v>
      </c>
      <c r="H1125" s="414">
        <f>'PRPM WP2'!H1125</f>
        <v>3.075E-3</v>
      </c>
      <c r="I1125" s="409">
        <f t="shared" si="36"/>
        <v>4.8224999999999997E-2</v>
      </c>
      <c r="J1125" s="407">
        <f t="shared" si="35"/>
        <v>43678</v>
      </c>
    </row>
    <row r="1126" spans="2:10">
      <c r="B1126" s="407">
        <f t="shared" si="33"/>
        <v>43709</v>
      </c>
      <c r="C1126" s="406" t="str">
        <f t="shared" si="34"/>
        <v>S&amp;P 500 Utility Index</v>
      </c>
      <c r="F1126" s="414">
        <f>'PRPM WP2'!C1126</f>
        <v>4.2500000000000003E-2</v>
      </c>
      <c r="H1126" s="414">
        <f>'PRPM WP2'!H1126</f>
        <v>2.7416666666666666E-3</v>
      </c>
      <c r="I1126" s="409">
        <f t="shared" si="36"/>
        <v>3.975833333333334E-2</v>
      </c>
      <c r="J1126" s="407">
        <f t="shared" si="35"/>
        <v>43709</v>
      </c>
    </row>
    <row r="1127" spans="2:10">
      <c r="B1127" s="407">
        <f t="shared" si="33"/>
        <v>43739</v>
      </c>
      <c r="C1127" s="406" t="str">
        <f t="shared" si="34"/>
        <v>S&amp;P 500 Utility Index</v>
      </c>
      <c r="F1127" s="414">
        <f>'PRPM WP2'!C1127</f>
        <v>-7.7000000000000002E-3</v>
      </c>
      <c r="H1127" s="414">
        <f>'PRPM WP2'!H1127</f>
        <v>2.8083333333333333E-3</v>
      </c>
      <c r="I1127" s="409">
        <f t="shared" si="36"/>
        <v>-1.0508333333333333E-2</v>
      </c>
      <c r="J1127" s="407">
        <f t="shared" si="35"/>
        <v>43739</v>
      </c>
    </row>
    <row r="1128" spans="2:10">
      <c r="B1128" s="407">
        <f t="shared" si="33"/>
        <v>43770</v>
      </c>
      <c r="C1128" s="406" t="str">
        <f t="shared" si="34"/>
        <v>S&amp;P 500 Utility Index</v>
      </c>
      <c r="F1128" s="414">
        <f>'PRPM WP2'!C1128</f>
        <v>-1.8599999999999998E-2</v>
      </c>
      <c r="H1128" s="414">
        <f>'PRPM WP2'!H1128</f>
        <v>2.8583333333333334E-3</v>
      </c>
      <c r="I1128" s="409">
        <f t="shared" si="36"/>
        <v>-2.1458333333333333E-2</v>
      </c>
      <c r="J1128" s="407">
        <f t="shared" si="35"/>
        <v>43770</v>
      </c>
    </row>
    <row r="1129" spans="2:10">
      <c r="B1129" s="407">
        <f t="shared" si="33"/>
        <v>43800</v>
      </c>
      <c r="C1129" s="406" t="str">
        <f t="shared" si="34"/>
        <v>S&amp;P 500 Utility Index</v>
      </c>
      <c r="F1129" s="414">
        <f>'PRPM WP2'!C1129</f>
        <v>3.4299999999999997E-2</v>
      </c>
      <c r="H1129" s="414">
        <f>'PRPM WP2'!H1129</f>
        <v>2.8333333333333331E-3</v>
      </c>
      <c r="I1129" s="409">
        <f t="shared" si="36"/>
        <v>3.1466666666666664E-2</v>
      </c>
      <c r="J1129" s="407">
        <f t="shared" si="35"/>
        <v>43800</v>
      </c>
    </row>
    <row r="1130" spans="2:10">
      <c r="B1130" s="407">
        <f t="shared" si="33"/>
        <v>43831</v>
      </c>
      <c r="C1130" s="406" t="str">
        <f t="shared" si="34"/>
        <v>S&amp;P 500 Utility Index</v>
      </c>
      <c r="F1130" s="414">
        <f>'PRPM WP2'!C1130</f>
        <v>6.6500000000000004E-2</v>
      </c>
      <c r="H1130" s="414">
        <f>'PRPM WP2'!H1130</f>
        <v>2.6083333333333332E-3</v>
      </c>
      <c r="I1130" s="409">
        <f t="shared" si="36"/>
        <v>6.3891666666666666E-2</v>
      </c>
      <c r="J1130" s="407">
        <f t="shared" si="35"/>
        <v>43831</v>
      </c>
    </row>
    <row r="1131" spans="2:10">
      <c r="B1131" s="407">
        <f t="shared" si="33"/>
        <v>43862</v>
      </c>
      <c r="C1131" s="406" t="str">
        <f t="shared" si="34"/>
        <v>S&amp;P 500 Utility Index</v>
      </c>
      <c r="F1131" s="414">
        <f>'PRPM WP2'!C1131</f>
        <v>-9.8500000000000004E-2</v>
      </c>
      <c r="H1131" s="414">
        <f>'PRPM WP2'!H1131</f>
        <v>2.7416666666666666E-3</v>
      </c>
      <c r="I1131" s="409">
        <f t="shared" si="36"/>
        <v>-0.10124166666666667</v>
      </c>
      <c r="J1131" s="407">
        <f t="shared" si="35"/>
        <v>43862</v>
      </c>
    </row>
    <row r="1132" spans="2:10">
      <c r="B1132" s="407">
        <f t="shared" si="33"/>
        <v>43891</v>
      </c>
      <c r="C1132" s="406" t="str">
        <f t="shared" si="34"/>
        <v>S&amp;P 500 Utility Index</v>
      </c>
      <c r="F1132" s="414">
        <f>'PRPM WP2'!C1132</f>
        <v>-9.9900000000000003E-2</v>
      </c>
      <c r="H1132" s="414">
        <f>'PRPM WP2'!H1132</f>
        <v>2.5916666666666666E-3</v>
      </c>
      <c r="I1132" s="409">
        <f t="shared" si="36"/>
        <v>-0.10249166666666668</v>
      </c>
      <c r="J1132" s="407">
        <f t="shared" si="35"/>
        <v>43891</v>
      </c>
    </row>
    <row r="1133" spans="2:10">
      <c r="B1133" s="407">
        <f t="shared" si="33"/>
        <v>43922</v>
      </c>
      <c r="C1133" s="406" t="str">
        <f t="shared" si="34"/>
        <v>S&amp;P 500 Utility Index</v>
      </c>
      <c r="F1133" s="414">
        <f>'PRPM WP2'!C1133</f>
        <v>3.2300000000000002E-2</v>
      </c>
      <c r="H1133" s="414">
        <f>'PRPM WP2'!H1133</f>
        <v>2.6583333333333333E-3</v>
      </c>
      <c r="I1133" s="409">
        <f t="shared" si="36"/>
        <v>2.964166666666667E-2</v>
      </c>
      <c r="J1133" s="407">
        <f t="shared" si="35"/>
        <v>43922</v>
      </c>
    </row>
    <row r="1134" spans="2:10">
      <c r="B1134" s="407">
        <f t="shared" si="33"/>
        <v>43952</v>
      </c>
      <c r="C1134" s="406" t="str">
        <f t="shared" si="34"/>
        <v>S&amp;P 500 Utility Index</v>
      </c>
      <c r="F1134" s="414">
        <f>'PRPM WP2'!C1134</f>
        <v>4.3499999999999997E-2</v>
      </c>
      <c r="H1134" s="414">
        <f>'PRPM WP2'!H1134</f>
        <v>2.6166666666666664E-3</v>
      </c>
      <c r="I1134" s="409">
        <f t="shared" si="36"/>
        <v>4.0883333333333327E-2</v>
      </c>
      <c r="J1134" s="407">
        <f t="shared" si="35"/>
        <v>43952</v>
      </c>
    </row>
    <row r="1135" spans="2:10">
      <c r="B1135" s="407">
        <f t="shared" si="33"/>
        <v>43983</v>
      </c>
      <c r="C1135" s="406" t="str">
        <f t="shared" si="34"/>
        <v>S&amp;P 500 Utility Index</v>
      </c>
      <c r="F1135" s="414">
        <f>'PRPM WP2'!C1135</f>
        <v>-4.65E-2</v>
      </c>
      <c r="H1135" s="414">
        <f>'PRPM WP2'!H1135</f>
        <v>2.558333333333333E-3</v>
      </c>
      <c r="I1135" s="409">
        <f t="shared" si="36"/>
        <v>-4.9058333333333336E-2</v>
      </c>
      <c r="J1135" s="407">
        <f t="shared" si="35"/>
        <v>43983</v>
      </c>
    </row>
    <row r="1136" spans="2:10">
      <c r="B1136" s="407">
        <f t="shared" si="33"/>
        <v>44013</v>
      </c>
      <c r="C1136" s="406" t="str">
        <f t="shared" si="34"/>
        <v>S&amp;P 500 Utility Index</v>
      </c>
      <c r="F1136" s="414">
        <f>'PRPM WP2'!C1136</f>
        <v>7.8200000000000006E-2</v>
      </c>
      <c r="H1136" s="414">
        <f>'PRPM WP2'!H1136</f>
        <v>2.1333333333333334E-3</v>
      </c>
      <c r="I1136" s="409">
        <f t="shared" si="36"/>
        <v>7.6066666666666671E-2</v>
      </c>
      <c r="J1136" s="407">
        <f t="shared" si="35"/>
        <v>44013</v>
      </c>
    </row>
    <row r="1137" spans="2:10">
      <c r="B1137" s="407">
        <f t="shared" si="33"/>
        <v>44044</v>
      </c>
      <c r="C1137" s="406" t="str">
        <f t="shared" si="34"/>
        <v>S&amp;P 500 Utility Index</v>
      </c>
      <c r="F1137" s="414">
        <f>'PRPM WP2'!C1137</f>
        <v>-2.6499999999999999E-2</v>
      </c>
      <c r="H1137" s="414">
        <f>'PRPM WP2'!H1137</f>
        <v>2.2750000000000001E-3</v>
      </c>
      <c r="I1137" s="409">
        <f t="shared" si="36"/>
        <v>-2.8774999999999998E-2</v>
      </c>
      <c r="J1137" s="407">
        <f t="shared" si="35"/>
        <v>44044</v>
      </c>
    </row>
    <row r="1138" spans="2:10">
      <c r="B1138" s="407">
        <f t="shared" si="33"/>
        <v>44075</v>
      </c>
      <c r="C1138" s="406" t="str">
        <f t="shared" si="34"/>
        <v>S&amp;P 500 Utility Index</v>
      </c>
      <c r="F1138" s="414">
        <f>'PRPM WP2'!C1138</f>
        <v>1.1208634977297001E-2</v>
      </c>
      <c r="H1138" s="414">
        <f>'PRPM WP2'!H1138</f>
        <v>2.3666666666666667E-3</v>
      </c>
      <c r="I1138" s="409">
        <f t="shared" si="36"/>
        <v>8.8419683106303344E-3</v>
      </c>
      <c r="J1138" s="407">
        <f t="shared" si="35"/>
        <v>44075</v>
      </c>
    </row>
    <row r="1139" spans="2:10">
      <c r="B1139" s="407">
        <f t="shared" si="33"/>
        <v>44105</v>
      </c>
      <c r="C1139" s="406" t="str">
        <f t="shared" si="34"/>
        <v>S&amp;P 500 Utility Index</v>
      </c>
      <c r="F1139" s="414">
        <f>'PRPM WP2'!C1139</f>
        <v>5.04E-2</v>
      </c>
      <c r="H1139" s="414">
        <f>'PRPM WP2'!H1139</f>
        <v>2.4583333333333336E-3</v>
      </c>
      <c r="I1139" s="409">
        <f t="shared" si="36"/>
        <v>4.7941666666666667E-2</v>
      </c>
      <c r="J1139" s="407">
        <f t="shared" si="35"/>
        <v>44105</v>
      </c>
    </row>
    <row r="1140" spans="2:10">
      <c r="B1140" s="407">
        <f t="shared" si="33"/>
        <v>44136</v>
      </c>
      <c r="C1140" s="406" t="str">
        <f t="shared" si="34"/>
        <v>S&amp;P 500 Utility Index</v>
      </c>
      <c r="F1140" s="414">
        <f>'PRPM WP2'!C1140</f>
        <v>7.3522810716743856E-3</v>
      </c>
      <c r="H1140" s="414">
        <f>'PRPM WP2'!H1140</f>
        <v>2.3750000000000004E-3</v>
      </c>
      <c r="I1140" s="409">
        <f t="shared" si="36"/>
        <v>4.9772810716743852E-3</v>
      </c>
      <c r="J1140" s="407">
        <f t="shared" si="35"/>
        <v>44136</v>
      </c>
    </row>
    <row r="1141" spans="2:10">
      <c r="B1141" s="407">
        <f t="shared" si="33"/>
        <v>44166</v>
      </c>
      <c r="C1141" s="406" t="str">
        <f t="shared" si="34"/>
        <v>S&amp;P 500 Utility Index</v>
      </c>
      <c r="F1141" s="414">
        <f>'PRPM WP2'!C1141</f>
        <v>7.0325529758781969E-3</v>
      </c>
      <c r="H1141" s="414">
        <f>'PRPM WP2'!H1141</f>
        <v>2.3083333333333332E-3</v>
      </c>
      <c r="I1141" s="409">
        <f t="shared" si="36"/>
        <v>4.7242196425448637E-3</v>
      </c>
      <c r="J1141" s="407">
        <f t="shared" si="35"/>
        <v>44166</v>
      </c>
    </row>
    <row r="1142" spans="2:10">
      <c r="B1142" s="407">
        <f t="shared" ref="B1142:B1161" si="37">DATE(YEAR(B1141),MONTH(B1141) + 1,1)</f>
        <v>44197</v>
      </c>
      <c r="C1142" s="406" t="str">
        <f t="shared" ref="C1142:C1161" si="38">C1141</f>
        <v>S&amp;P 500 Utility Index</v>
      </c>
      <c r="F1142" s="414">
        <f>'PRPM WP2'!C1142</f>
        <v>-9.1490879490143378E-3</v>
      </c>
      <c r="H1142" s="414">
        <f>'PRPM WP2'!H1142</f>
        <v>2.4250000000000001E-3</v>
      </c>
      <c r="I1142" s="409">
        <f t="shared" si="36"/>
        <v>-1.1574087949014338E-2</v>
      </c>
      <c r="J1142" s="407">
        <f t="shared" si="35"/>
        <v>44197</v>
      </c>
    </row>
    <row r="1143" spans="2:10">
      <c r="B1143" s="407">
        <f t="shared" si="37"/>
        <v>44228</v>
      </c>
      <c r="C1143" s="406" t="str">
        <f t="shared" si="38"/>
        <v>S&amp;P 500 Utility Index</v>
      </c>
      <c r="F1143" s="414">
        <f>'PRPM WP2'!C1143</f>
        <v>-6.0949635783169254E-2</v>
      </c>
      <c r="H1143" s="414">
        <f>'PRPM WP2'!H1143</f>
        <v>2.575E-3</v>
      </c>
      <c r="I1143" s="409">
        <f t="shared" si="36"/>
        <v>-6.3524635783169248E-2</v>
      </c>
      <c r="J1143" s="407">
        <f t="shared" si="35"/>
        <v>44228</v>
      </c>
    </row>
    <row r="1144" spans="2:10">
      <c r="B1144" s="407">
        <f t="shared" si="37"/>
        <v>44256</v>
      </c>
      <c r="C1144" s="406" t="str">
        <f t="shared" si="38"/>
        <v>S&amp;P 500 Utility Index</v>
      </c>
      <c r="F1144" s="414">
        <f>'PRPM WP2'!C1144</f>
        <v>0.10498835014976989</v>
      </c>
      <c r="H1144" s="414">
        <f>'PRPM WP2'!H1144</f>
        <v>2.8666666666666667E-3</v>
      </c>
      <c r="I1144" s="409">
        <f t="shared" si="36"/>
        <v>0.10212168348310321</v>
      </c>
      <c r="J1144" s="407">
        <f t="shared" si="35"/>
        <v>44256</v>
      </c>
    </row>
    <row r="1145" spans="2:10">
      <c r="B1145" s="407">
        <f t="shared" si="37"/>
        <v>44287</v>
      </c>
      <c r="C1145" s="406" t="str">
        <f t="shared" si="38"/>
        <v>S&amp;P 500 Utility Index</v>
      </c>
      <c r="F1145" s="414">
        <f>'PRPM WP2'!C1145</f>
        <v>4.2771092437836097E-2</v>
      </c>
      <c r="H1145" s="414">
        <f>'PRPM WP2'!H1145</f>
        <v>2.7499999999999998E-3</v>
      </c>
      <c r="I1145" s="409">
        <f t="shared" si="36"/>
        <v>4.0021092437836095E-2</v>
      </c>
      <c r="J1145" s="407">
        <f t="shared" si="35"/>
        <v>44287</v>
      </c>
    </row>
    <row r="1146" spans="2:10">
      <c r="B1146" s="407">
        <f t="shared" si="37"/>
        <v>44317</v>
      </c>
      <c r="C1146" s="406" t="str">
        <f t="shared" si="38"/>
        <v>S&amp;P 500 Utility Index</v>
      </c>
      <c r="F1146" s="414">
        <f>'PRPM WP2'!C1146</f>
        <v>-2.3727991736619838E-2</v>
      </c>
      <c r="H1146" s="414">
        <f>'PRPM WP2'!H1146</f>
        <v>2.7750000000000001E-3</v>
      </c>
      <c r="I1146" s="409">
        <f t="shared" si="36"/>
        <v>-2.6502991736619838E-2</v>
      </c>
      <c r="J1146" s="407">
        <f t="shared" si="35"/>
        <v>44317</v>
      </c>
    </row>
    <row r="1147" spans="2:10">
      <c r="B1147" s="407">
        <f t="shared" si="37"/>
        <v>44348</v>
      </c>
      <c r="C1147" s="406" t="str">
        <f t="shared" si="38"/>
        <v>S&amp;P 500 Utility Index</v>
      </c>
      <c r="F1147" s="414">
        <f>'PRPM WP2'!C1147</f>
        <v>-2.1629631904666716E-2</v>
      </c>
      <c r="H1147" s="414">
        <f>'PRPM WP2'!H1147</f>
        <v>2.6333333333333334E-3</v>
      </c>
      <c r="I1147" s="409">
        <f t="shared" si="36"/>
        <v>-2.4262965238000051E-2</v>
      </c>
      <c r="J1147" s="407">
        <f t="shared" si="35"/>
        <v>44348</v>
      </c>
    </row>
    <row r="1148" spans="2:10">
      <c r="B1148" s="407">
        <f t="shared" si="37"/>
        <v>44378</v>
      </c>
      <c r="C1148" s="406" t="str">
        <f t="shared" si="38"/>
        <v>S&amp;P 500 Utility Index</v>
      </c>
      <c r="F1148" s="414">
        <f>'PRPM WP2'!C1148</f>
        <v>3.8580129254477007E-2</v>
      </c>
      <c r="H1148" s="414">
        <f>'PRPM WP2'!H1148</f>
        <v>2.4583333333333336E-3</v>
      </c>
      <c r="I1148" s="409">
        <f t="shared" si="36"/>
        <v>3.6121795921143673E-2</v>
      </c>
      <c r="J1148" s="407">
        <f t="shared" si="35"/>
        <v>44378</v>
      </c>
    </row>
    <row r="1149" spans="2:10">
      <c r="B1149" s="407">
        <f t="shared" si="37"/>
        <v>44409</v>
      </c>
      <c r="C1149" s="406" t="str">
        <f t="shared" si="38"/>
        <v>S&amp;P 500 Utility Index</v>
      </c>
      <c r="F1149" s="414">
        <f>'PRPM WP2'!C1149</f>
        <v>3.9754994769648354E-2</v>
      </c>
      <c r="H1149" s="414">
        <f>'PRPM WP2'!H1149</f>
        <v>2.4583333333333336E-3</v>
      </c>
      <c r="I1149" s="409">
        <f t="shared" si="36"/>
        <v>3.7296661436315021E-2</v>
      </c>
      <c r="J1149" s="407">
        <f t="shared" si="35"/>
        <v>44409</v>
      </c>
    </row>
    <row r="1150" spans="2:10">
      <c r="B1150" s="407">
        <f t="shared" si="37"/>
        <v>44440</v>
      </c>
      <c r="C1150" s="406" t="str">
        <f t="shared" si="38"/>
        <v>S&amp;P 500 Utility Index</v>
      </c>
      <c r="F1150" s="414">
        <f>'PRPM WP2'!C1150</f>
        <v>-6.1694618844009501E-2</v>
      </c>
      <c r="H1150" s="414">
        <f>'PRPM WP2'!H1150</f>
        <v>2.4666666666666669E-3</v>
      </c>
      <c r="I1150" s="409">
        <f t="shared" si="36"/>
        <v>-6.4161285510676166E-2</v>
      </c>
      <c r="J1150" s="407">
        <f t="shared" si="35"/>
        <v>44440</v>
      </c>
    </row>
    <row r="1151" spans="2:10">
      <c r="B1151" s="407">
        <f t="shared" si="37"/>
        <v>44470</v>
      </c>
      <c r="C1151" s="406" t="str">
        <f t="shared" si="38"/>
        <v>S&amp;P 500 Utility Index</v>
      </c>
      <c r="F1151" s="414">
        <f>'PRPM WP2'!C1151</f>
        <v>4.7338249999999998E-2</v>
      </c>
      <c r="H1151" s="414">
        <f>'PRPM WP2'!H1151</f>
        <v>2.575E-3</v>
      </c>
      <c r="I1151" s="409">
        <f t="shared" si="36"/>
        <v>4.4763249999999997E-2</v>
      </c>
      <c r="J1151" s="407">
        <f t="shared" si="35"/>
        <v>44470</v>
      </c>
    </row>
    <row r="1152" spans="2:10">
      <c r="B1152" s="407">
        <f t="shared" si="37"/>
        <v>44501</v>
      </c>
      <c r="C1152" s="406" t="str">
        <f t="shared" si="38"/>
        <v>S&amp;P 500 Utility Index</v>
      </c>
      <c r="F1152" s="414">
        <f>'PRPM WP2'!C1152</f>
        <v>-1.6393896390234163E-2</v>
      </c>
      <c r="H1152" s="414">
        <f>'PRPM WP2'!H1152</f>
        <v>2.5166666666666666E-3</v>
      </c>
      <c r="I1152" s="409">
        <f t="shared" si="36"/>
        <v>-1.891056305690083E-2</v>
      </c>
      <c r="J1152" s="407">
        <f t="shared" si="35"/>
        <v>44501</v>
      </c>
    </row>
    <row r="1153" spans="2:10">
      <c r="B1153" s="407">
        <f t="shared" si="37"/>
        <v>44531</v>
      </c>
      <c r="C1153" s="406" t="str">
        <f t="shared" si="38"/>
        <v>S&amp;P 500 Utility Index</v>
      </c>
      <c r="F1153" s="414">
        <f>'PRPM WP2'!C1153</f>
        <v>9.6216364270722721E-2</v>
      </c>
      <c r="H1153" s="414">
        <f>'PRPM WP2'!H1153</f>
        <v>2.5333333333333336E-3</v>
      </c>
      <c r="I1153" s="409">
        <f t="shared" si="36"/>
        <v>9.3683030937389389E-2</v>
      </c>
      <c r="J1153" s="407">
        <f t="shared" ref="J1153:J1161" si="39">B1153</f>
        <v>44531</v>
      </c>
    </row>
    <row r="1154" spans="2:10">
      <c r="B1154" s="407">
        <f t="shared" si="37"/>
        <v>44562</v>
      </c>
      <c r="C1154" s="406" t="str">
        <f t="shared" si="38"/>
        <v>S&amp;P 500 Utility Index</v>
      </c>
      <c r="F1154" s="414">
        <f>'PRPM WP2'!C1154</f>
        <v>-3.2749444684625581E-2</v>
      </c>
      <c r="H1154" s="414">
        <f>'PRPM WP2'!H1154</f>
        <v>2.7750000000000001E-3</v>
      </c>
      <c r="I1154" s="409">
        <f t="shared" si="36"/>
        <v>-3.5524444684625581E-2</v>
      </c>
      <c r="J1154" s="407">
        <f t="shared" si="39"/>
        <v>44562</v>
      </c>
    </row>
    <row r="1155" spans="2:10">
      <c r="B1155" s="407">
        <f t="shared" si="37"/>
        <v>44593</v>
      </c>
      <c r="C1155" s="406" t="str">
        <f t="shared" si="38"/>
        <v>S&amp;P 500 Utility Index</v>
      </c>
      <c r="F1155" s="414">
        <f>'PRPM WP2'!C1155</f>
        <v>-3.4091901875676428E-2</v>
      </c>
      <c r="H1155" s="414">
        <f>'PRPM WP2'!H1155</f>
        <v>3.0666666666666672E-3</v>
      </c>
      <c r="I1155" s="409">
        <f t="shared" si="36"/>
        <v>-3.7158568542343097E-2</v>
      </c>
      <c r="J1155" s="407">
        <f t="shared" si="39"/>
        <v>44593</v>
      </c>
    </row>
    <row r="1156" spans="2:10">
      <c r="B1156" s="407">
        <f t="shared" si="37"/>
        <v>44621</v>
      </c>
      <c r="C1156" s="406" t="str">
        <f t="shared" si="38"/>
        <v>S&amp;P 500 Utility Index</v>
      </c>
      <c r="F1156" s="414">
        <f>'PRPM WP2'!C1156</f>
        <v>0.1034017927240516</v>
      </c>
      <c r="H1156" s="414">
        <f>'PRPM WP2'!H1156</f>
        <v>3.3166666666666665E-3</v>
      </c>
      <c r="I1156" s="409">
        <f t="shared" si="36"/>
        <v>0.10008512605738494</v>
      </c>
      <c r="J1156" s="407">
        <f t="shared" si="39"/>
        <v>44621</v>
      </c>
    </row>
    <row r="1157" spans="2:10">
      <c r="B1157" s="407">
        <f t="shared" si="37"/>
        <v>44652</v>
      </c>
      <c r="C1157" s="406" t="str">
        <f t="shared" si="38"/>
        <v>S&amp;P 500 Utility Index</v>
      </c>
      <c r="F1157" s="414">
        <f>'PRPM WP2'!C1157</f>
        <v>-4.2501222696682647E-2</v>
      </c>
      <c r="H1157" s="414">
        <f>'PRPM WP2'!H1157</f>
        <v>3.5833333333333333E-3</v>
      </c>
      <c r="I1157" s="409">
        <f t="shared" si="36"/>
        <v>-4.6084556030015981E-2</v>
      </c>
      <c r="J1157" s="407">
        <f t="shared" si="39"/>
        <v>44652</v>
      </c>
    </row>
    <row r="1158" spans="2:10">
      <c r="B1158" s="407">
        <f t="shared" si="37"/>
        <v>44682</v>
      </c>
      <c r="C1158" s="406" t="str">
        <f t="shared" si="38"/>
        <v>S&amp;P 500 Utility Index</v>
      </c>
      <c r="F1158" s="414">
        <f>'PRPM WP2'!C1158</f>
        <v>4.3040973370551114E-2</v>
      </c>
      <c r="H1158" s="414">
        <f>'PRPM WP2'!H1158</f>
        <v>3.9583333333333328E-3</v>
      </c>
      <c r="I1158" s="409">
        <f t="shared" si="36"/>
        <v>3.9082640037217779E-2</v>
      </c>
      <c r="J1158" s="407">
        <f t="shared" si="39"/>
        <v>44682</v>
      </c>
    </row>
    <row r="1159" spans="2:10">
      <c r="B1159" s="407">
        <f t="shared" si="37"/>
        <v>44713</v>
      </c>
      <c r="C1159" s="406" t="str">
        <f t="shared" si="38"/>
        <v>S&amp;P 500 Utility Index</v>
      </c>
      <c r="F1159" s="414">
        <f>'PRPM WP2'!C1159</f>
        <v>-4.972550324722623E-2</v>
      </c>
      <c r="H1159" s="414">
        <f>'PRPM WP2'!H1159</f>
        <v>4.0500000000000006E-3</v>
      </c>
      <c r="I1159" s="409">
        <f t="shared" si="36"/>
        <v>-5.3775503247226228E-2</v>
      </c>
      <c r="J1159" s="407">
        <f t="shared" si="39"/>
        <v>44713</v>
      </c>
    </row>
    <row r="1160" spans="2:10">
      <c r="B1160" s="407">
        <f t="shared" si="37"/>
        <v>44743</v>
      </c>
      <c r="C1160" s="406" t="str">
        <f t="shared" si="38"/>
        <v>S&amp;P 500 Utility Index</v>
      </c>
      <c r="F1160" s="414">
        <f>'PRPM WP2'!C1160</f>
        <v>5.4986062858527911E-2</v>
      </c>
      <c r="H1160" s="414">
        <f>'PRPM WP2'!H1160</f>
        <v>3.9833333333333335E-3</v>
      </c>
      <c r="I1160" s="409">
        <f t="shared" si="36"/>
        <v>5.1002729525194579E-2</v>
      </c>
      <c r="J1160" s="407">
        <f t="shared" si="39"/>
        <v>44743</v>
      </c>
    </row>
    <row r="1161" spans="2:10">
      <c r="B1161" s="407">
        <f t="shared" si="37"/>
        <v>44774</v>
      </c>
      <c r="C1161" s="406" t="str">
        <f t="shared" si="38"/>
        <v>S&amp;P 500 Utility Index</v>
      </c>
      <c r="F1161" s="414">
        <f>'PRPM WP2'!C1161</f>
        <v>5.1000000000000004E-3</v>
      </c>
      <c r="H1161" s="414">
        <f>'PRPM WP2'!H1161</f>
        <v>3.966666666666667E-3</v>
      </c>
      <c r="I1161" s="409">
        <f t="shared" si="36"/>
        <v>1.1333333333333334E-3</v>
      </c>
      <c r="J1161" s="407">
        <f t="shared" si="39"/>
        <v>44774</v>
      </c>
    </row>
    <row r="1162" spans="2:10">
      <c r="B1162" s="407">
        <f>DATE(YEAR(B1161),MONTH(B1161) + 1,1)</f>
        <v>44805</v>
      </c>
      <c r="C1162" s="406" t="str">
        <f>C1161</f>
        <v>S&amp;P 500 Utility Index</v>
      </c>
      <c r="F1162" s="414">
        <f>VLOOKUP($B1162,'PRPM WP2'!$A:$K,3, FALSE)</f>
        <v>-0.1131647994987349</v>
      </c>
      <c r="H1162" s="414">
        <f>'PRPM WP2'!H1162</f>
        <v>4.3833333333333328E-3</v>
      </c>
      <c r="I1162" s="409">
        <f>F1162-H1162</f>
        <v>-0.11754813283206823</v>
      </c>
      <c r="J1162" s="407">
        <f>B1162</f>
        <v>44805</v>
      </c>
    </row>
    <row r="1163" spans="2:10">
      <c r="B1163" s="407">
        <f>DATE(YEAR(B1162),MONTH(B1162) + 1,1)</f>
        <v>44835</v>
      </c>
      <c r="C1163" s="406" t="str">
        <f>C1162</f>
        <v>S&amp;P 500 Utility Index</v>
      </c>
      <c r="F1163" s="414">
        <f>VLOOKUP($B1163,'PRPM WP2'!$A:$K,3, FALSE)</f>
        <v>1.6754063521819712E-2</v>
      </c>
      <c r="H1163" s="414">
        <f>'PRPM WP2'!H1163</f>
        <v>4.8999999999999998E-3</v>
      </c>
      <c r="I1163" s="409">
        <f>F1163-H1163</f>
        <v>1.1854063521819712E-2</v>
      </c>
      <c r="J1163" s="407">
        <f>B1163</f>
        <v>44835</v>
      </c>
    </row>
    <row r="1164" spans="2:10">
      <c r="B1164" s="407">
        <f>DATE(YEAR(B1163),MONTH(B1163) + 1,1)</f>
        <v>44866</v>
      </c>
      <c r="C1164" s="406" t="str">
        <f>C1163</f>
        <v>S&amp;P 500 Utility Index</v>
      </c>
      <c r="F1164" s="414">
        <f>VLOOKUP($B1164,'PRPM WP2'!$A:$K,3, FALSE)</f>
        <v>6.9878999321193083E-2</v>
      </c>
      <c r="H1164" s="414">
        <f>'PRPM WP2'!H1164</f>
        <v>4.7916666666666672E-3</v>
      </c>
      <c r="I1164" s="409">
        <f>F1164-H1164</f>
        <v>6.5087332654526417E-2</v>
      </c>
      <c r="J1164" s="407">
        <f>B1164</f>
        <v>44866</v>
      </c>
    </row>
    <row r="1165" spans="2:10">
      <c r="B1165" s="407">
        <f>DATE(YEAR(B1164),MONTH(B1164) + 1,1)</f>
        <v>44896</v>
      </c>
      <c r="C1165" s="406" t="str">
        <f>C1164</f>
        <v>S&amp;P 500 Utility Index</v>
      </c>
      <c r="F1165" s="414">
        <f>VLOOKUP($B1165,'PRPM WP2'!$A:$K,3, FALSE)</f>
        <v>-4.9005438196876444E-3</v>
      </c>
      <c r="H1165" s="414">
        <f>'PRPM WP2'!H1165</f>
        <v>4.3916666666666661E-3</v>
      </c>
      <c r="I1165" s="409">
        <f>F1165-H1165</f>
        <v>-9.2922104863543097E-3</v>
      </c>
      <c r="J1165" s="407">
        <f>B1165</f>
        <v>44896</v>
      </c>
    </row>
    <row r="1166" spans="2:10">
      <c r="F1166" s="414"/>
      <c r="H1166" s="414"/>
      <c r="I1166" s="409"/>
    </row>
    <row r="1167" spans="2:10">
      <c r="F1167" s="414"/>
      <c r="H1167" s="414"/>
      <c r="I1167" s="409"/>
    </row>
    <row r="1168" spans="2:10">
      <c r="F1168" s="414"/>
      <c r="H1168" s="414"/>
      <c r="I1168" s="409"/>
    </row>
    <row r="1169" spans="6:9">
      <c r="F1169" s="414"/>
      <c r="H1169" s="414"/>
      <c r="I1169" s="409"/>
    </row>
    <row r="1170" spans="6:9">
      <c r="F1170" s="414"/>
      <c r="H1170" s="414"/>
      <c r="I1170" s="409"/>
    </row>
    <row r="1171" spans="6:9">
      <c r="F1171" s="414"/>
      <c r="H1171" s="414"/>
      <c r="I1171" s="409"/>
    </row>
    <row r="1172" spans="6:9">
      <c r="F1172" s="414"/>
      <c r="H1172" s="414"/>
      <c r="I1172" s="409"/>
    </row>
    <row r="1173" spans="6:9">
      <c r="F1173" s="414"/>
      <c r="H1173" s="414"/>
      <c r="I1173" s="409"/>
    </row>
    <row r="1174" spans="6:9">
      <c r="F1174" s="414"/>
      <c r="H1174" s="414"/>
      <c r="I1174" s="409"/>
    </row>
    <row r="1175" spans="6:9">
      <c r="F1175" s="414"/>
      <c r="H1175" s="414"/>
      <c r="I1175" s="409"/>
    </row>
    <row r="1176" spans="6:9">
      <c r="F1176" s="414"/>
      <c r="H1176" s="414"/>
      <c r="I1176" s="409"/>
    </row>
    <row r="1177" spans="6:9">
      <c r="F1177" s="414"/>
      <c r="H1177" s="414"/>
      <c r="I1177" s="409"/>
    </row>
    <row r="1178" spans="6:9">
      <c r="F1178" s="414"/>
      <c r="H1178" s="414"/>
      <c r="I1178" s="409"/>
    </row>
    <row r="1179" spans="6:9">
      <c r="F1179" s="414"/>
      <c r="H1179" s="414"/>
      <c r="I1179" s="409"/>
    </row>
    <row r="1180" spans="6:9">
      <c r="F1180" s="414"/>
      <c r="H1180" s="414"/>
      <c r="I1180" s="409"/>
    </row>
    <row r="1181" spans="6:9">
      <c r="F1181" s="414"/>
      <c r="H1181" s="414"/>
      <c r="I1181" s="409"/>
    </row>
    <row r="1182" spans="6:9">
      <c r="F1182" s="414"/>
      <c r="H1182" s="414"/>
      <c r="I1182" s="409"/>
    </row>
    <row r="1183" spans="6:9">
      <c r="F1183" s="414"/>
      <c r="H1183" s="414"/>
      <c r="I1183" s="409"/>
    </row>
    <row r="1184" spans="6:9">
      <c r="F1184" s="414"/>
      <c r="H1184" s="414"/>
      <c r="I1184" s="409"/>
    </row>
    <row r="1185" spans="6:9">
      <c r="F1185" s="414"/>
      <c r="H1185" s="414"/>
      <c r="I1185" s="409"/>
    </row>
    <row r="1186" spans="6:9">
      <c r="F1186" s="414"/>
      <c r="H1186" s="414"/>
      <c r="I1186" s="409"/>
    </row>
    <row r="1187" spans="6:9">
      <c r="F1187" s="414"/>
      <c r="H1187" s="414"/>
      <c r="I1187" s="409"/>
    </row>
    <row r="1188" spans="6:9">
      <c r="F1188" s="414"/>
      <c r="H1188" s="414"/>
      <c r="I1188" s="409"/>
    </row>
    <row r="1189" spans="6:9">
      <c r="F1189" s="414"/>
      <c r="H1189" s="414"/>
      <c r="I1189" s="409"/>
    </row>
    <row r="1190" spans="6:9">
      <c r="F1190" s="414"/>
      <c r="H1190" s="414"/>
      <c r="I1190" s="409"/>
    </row>
    <row r="1191" spans="6:9">
      <c r="F1191" s="414"/>
      <c r="H1191" s="414"/>
      <c r="I1191" s="409"/>
    </row>
    <row r="1192" spans="6:9">
      <c r="F1192" s="414"/>
      <c r="H1192" s="414"/>
      <c r="I1192" s="409"/>
    </row>
    <row r="1193" spans="6:9">
      <c r="F1193" s="414"/>
      <c r="H1193" s="414"/>
      <c r="I1193" s="409"/>
    </row>
    <row r="1194" spans="6:9">
      <c r="F1194" s="414"/>
      <c r="H1194" s="414"/>
      <c r="I1194" s="409"/>
    </row>
    <row r="1195" spans="6:9">
      <c r="F1195" s="414"/>
      <c r="H1195" s="414"/>
      <c r="I1195" s="409"/>
    </row>
    <row r="1196" spans="6:9">
      <c r="F1196" s="414"/>
      <c r="H1196" s="414"/>
      <c r="I1196" s="409"/>
    </row>
    <row r="1197" spans="6:9">
      <c r="F1197" s="414"/>
      <c r="H1197" s="414"/>
      <c r="I1197" s="409"/>
    </row>
    <row r="1198" spans="6:9">
      <c r="F1198" s="414"/>
      <c r="H1198" s="414"/>
      <c r="I1198" s="409"/>
    </row>
    <row r="1199" spans="6:9">
      <c r="F1199" s="414"/>
      <c r="H1199" s="414"/>
      <c r="I1199" s="409"/>
    </row>
    <row r="1200" spans="6:9">
      <c r="F1200" s="414"/>
      <c r="H1200" s="414"/>
      <c r="I1200" s="409"/>
    </row>
    <row r="1201" spans="6:9">
      <c r="F1201" s="414"/>
      <c r="H1201" s="414"/>
      <c r="I1201" s="409"/>
    </row>
    <row r="1202" spans="6:9">
      <c r="F1202" s="414"/>
      <c r="H1202" s="414"/>
      <c r="I1202" s="409"/>
    </row>
    <row r="1203" spans="6:9">
      <c r="F1203" s="414"/>
      <c r="H1203" s="414"/>
      <c r="I1203" s="409"/>
    </row>
    <row r="1204" spans="6:9">
      <c r="F1204" s="414"/>
      <c r="H1204" s="414"/>
      <c r="I1204" s="409"/>
    </row>
    <row r="1205" spans="6:9">
      <c r="F1205" s="414"/>
      <c r="H1205" s="414"/>
      <c r="I1205" s="409"/>
    </row>
    <row r="1206" spans="6:9">
      <c r="F1206" s="414"/>
      <c r="H1206" s="414"/>
      <c r="I1206" s="409"/>
    </row>
    <row r="1207" spans="6:9">
      <c r="F1207" s="414"/>
      <c r="H1207" s="414"/>
      <c r="I1207" s="409"/>
    </row>
    <row r="1208" spans="6:9">
      <c r="F1208" s="414"/>
      <c r="H1208" s="414"/>
      <c r="I1208" s="409"/>
    </row>
    <row r="1209" spans="6:9">
      <c r="F1209" s="414"/>
      <c r="H1209" s="414"/>
      <c r="I1209" s="409"/>
    </row>
    <row r="1210" spans="6:9">
      <c r="F1210" s="414"/>
      <c r="H1210" s="414"/>
      <c r="I1210" s="409"/>
    </row>
    <row r="1211" spans="6:9">
      <c r="F1211" s="414"/>
      <c r="H1211" s="414"/>
      <c r="I1211" s="409"/>
    </row>
    <row r="1212" spans="6:9">
      <c r="F1212" s="414"/>
      <c r="H1212" s="414"/>
      <c r="I1212" s="409"/>
    </row>
    <row r="1213" spans="6:9">
      <c r="F1213" s="414"/>
      <c r="H1213" s="414"/>
      <c r="I1213" s="409"/>
    </row>
    <row r="1214" spans="6:9">
      <c r="F1214" s="414"/>
      <c r="H1214" s="414"/>
      <c r="I1214" s="409"/>
    </row>
    <row r="1215" spans="6:9">
      <c r="F1215" s="414"/>
      <c r="H1215" s="414"/>
      <c r="I1215" s="409"/>
    </row>
    <row r="1216" spans="6:9">
      <c r="F1216" s="414"/>
      <c r="H1216" s="414"/>
      <c r="I1216" s="409"/>
    </row>
    <row r="1217" spans="6:9">
      <c r="F1217" s="414"/>
      <c r="H1217" s="414"/>
      <c r="I1217" s="409"/>
    </row>
    <row r="1218" spans="6:9">
      <c r="F1218" s="414"/>
      <c r="H1218" s="414"/>
      <c r="I1218" s="409"/>
    </row>
    <row r="1219" spans="6:9">
      <c r="F1219" s="414"/>
      <c r="H1219" s="414"/>
      <c r="I1219" s="409"/>
    </row>
    <row r="1220" spans="6:9">
      <c r="F1220" s="414"/>
      <c r="H1220" s="414"/>
      <c r="I1220" s="409"/>
    </row>
    <row r="1221" spans="6:9">
      <c r="F1221" s="414"/>
      <c r="H1221" s="414"/>
      <c r="I1221" s="409"/>
    </row>
    <row r="1222" spans="6:9">
      <c r="F1222" s="414"/>
      <c r="H1222" s="414"/>
      <c r="I1222" s="409"/>
    </row>
    <row r="1223" spans="6:9">
      <c r="F1223" s="414"/>
      <c r="H1223" s="414"/>
      <c r="I1223" s="409"/>
    </row>
    <row r="1224" spans="6:9">
      <c r="F1224" s="414"/>
      <c r="H1224" s="414"/>
      <c r="I1224" s="409"/>
    </row>
    <row r="1225" spans="6:9">
      <c r="F1225" s="414"/>
      <c r="H1225" s="414"/>
      <c r="I1225" s="409"/>
    </row>
    <row r="1226" spans="6:9">
      <c r="F1226" s="414"/>
      <c r="H1226" s="414"/>
      <c r="I1226" s="409"/>
    </row>
    <row r="1227" spans="6:9">
      <c r="F1227" s="414"/>
      <c r="H1227" s="414"/>
      <c r="I1227" s="409"/>
    </row>
    <row r="1228" spans="6:9">
      <c r="F1228" s="414"/>
      <c r="H1228" s="414"/>
      <c r="I1228" s="409"/>
    </row>
    <row r="1229" spans="6:9">
      <c r="F1229" s="414"/>
      <c r="H1229" s="414"/>
      <c r="I1229" s="409"/>
    </row>
    <row r="1230" spans="6:9">
      <c r="F1230" s="414"/>
      <c r="H1230" s="414"/>
      <c r="I1230" s="409"/>
    </row>
    <row r="1231" spans="6:9">
      <c r="F1231" s="414"/>
      <c r="H1231" s="414"/>
      <c r="I1231" s="409"/>
    </row>
    <row r="1232" spans="6:9">
      <c r="F1232" s="414"/>
      <c r="H1232" s="414"/>
      <c r="I1232" s="409"/>
    </row>
    <row r="1233" spans="6:9">
      <c r="F1233" s="414"/>
      <c r="H1233" s="414"/>
      <c r="I1233" s="409"/>
    </row>
    <row r="1234" spans="6:9">
      <c r="F1234" s="414"/>
      <c r="H1234" s="414"/>
      <c r="I1234" s="409"/>
    </row>
    <row r="1235" spans="6:9">
      <c r="F1235" s="414"/>
      <c r="H1235" s="414"/>
      <c r="I1235" s="409"/>
    </row>
    <row r="1236" spans="6:9">
      <c r="F1236" s="414"/>
      <c r="H1236" s="414"/>
      <c r="I1236" s="409"/>
    </row>
    <row r="1237" spans="6:9">
      <c r="F1237" s="414"/>
      <c r="H1237" s="414"/>
      <c r="I1237" s="409"/>
    </row>
    <row r="1238" spans="6:9">
      <c r="F1238" s="414"/>
      <c r="H1238" s="414"/>
      <c r="I1238" s="409"/>
    </row>
    <row r="1239" spans="6:9">
      <c r="F1239" s="414"/>
      <c r="H1239" s="414"/>
      <c r="I1239" s="409"/>
    </row>
    <row r="1240" spans="6:9">
      <c r="F1240" s="414"/>
      <c r="H1240" s="414"/>
      <c r="I1240" s="409"/>
    </row>
    <row r="1241" spans="6:9">
      <c r="F1241" s="414"/>
      <c r="H1241" s="414"/>
      <c r="I1241" s="409"/>
    </row>
    <row r="1242" spans="6:9">
      <c r="F1242" s="414"/>
      <c r="H1242" s="414"/>
      <c r="I1242" s="409"/>
    </row>
    <row r="1243" spans="6:9">
      <c r="F1243" s="414"/>
      <c r="H1243" s="414"/>
      <c r="I1243" s="409"/>
    </row>
    <row r="1244" spans="6:9">
      <c r="F1244" s="414"/>
      <c r="H1244" s="414"/>
      <c r="I1244" s="409"/>
    </row>
    <row r="1245" spans="6:9">
      <c r="F1245" s="414"/>
      <c r="H1245" s="414"/>
      <c r="I1245" s="409"/>
    </row>
    <row r="1246" spans="6:9">
      <c r="F1246" s="414"/>
      <c r="H1246" s="414"/>
      <c r="I1246" s="409"/>
    </row>
    <row r="1247" spans="6:9">
      <c r="F1247" s="414"/>
      <c r="H1247" s="414"/>
      <c r="I1247" s="409"/>
    </row>
    <row r="1248" spans="6:9">
      <c r="F1248" s="414"/>
      <c r="H1248" s="414"/>
      <c r="I1248" s="409"/>
    </row>
    <row r="1249" spans="6:9">
      <c r="F1249" s="414"/>
      <c r="H1249" s="414"/>
      <c r="I1249" s="409"/>
    </row>
    <row r="1250" spans="6:9">
      <c r="F1250" s="414"/>
      <c r="H1250" s="414"/>
      <c r="I1250" s="409"/>
    </row>
    <row r="1251" spans="6:9">
      <c r="F1251" s="414"/>
      <c r="H1251" s="414"/>
      <c r="I1251" s="409"/>
    </row>
    <row r="1252" spans="6:9">
      <c r="F1252" s="414"/>
      <c r="H1252" s="414"/>
      <c r="I1252" s="409"/>
    </row>
    <row r="1253" spans="6:9">
      <c r="F1253" s="414"/>
      <c r="H1253" s="414"/>
      <c r="I1253" s="409"/>
    </row>
    <row r="1254" spans="6:9">
      <c r="F1254" s="414"/>
      <c r="H1254" s="414"/>
      <c r="I1254" s="409"/>
    </row>
    <row r="1255" spans="6:9">
      <c r="F1255" s="414"/>
      <c r="H1255" s="414"/>
      <c r="I1255" s="409"/>
    </row>
    <row r="1256" spans="6:9">
      <c r="F1256" s="414"/>
      <c r="H1256" s="414"/>
      <c r="I1256" s="409"/>
    </row>
    <row r="1257" spans="6:9">
      <c r="F1257" s="414"/>
      <c r="H1257" s="414"/>
      <c r="I1257" s="409"/>
    </row>
    <row r="1258" spans="6:9">
      <c r="F1258" s="414"/>
      <c r="H1258" s="414"/>
      <c r="I1258" s="409"/>
    </row>
    <row r="1259" spans="6:9">
      <c r="F1259" s="414"/>
      <c r="H1259" s="414"/>
      <c r="I1259" s="409"/>
    </row>
    <row r="1260" spans="6:9">
      <c r="F1260" s="414"/>
      <c r="H1260" s="414"/>
      <c r="I1260" s="409"/>
    </row>
    <row r="1261" spans="6:9">
      <c r="F1261" s="414"/>
      <c r="H1261" s="414"/>
      <c r="I1261" s="409"/>
    </row>
    <row r="1262" spans="6:9">
      <c r="F1262" s="414"/>
      <c r="H1262" s="414"/>
      <c r="I1262" s="409"/>
    </row>
    <row r="1263" spans="6:9">
      <c r="F1263" s="414"/>
      <c r="H1263" s="414"/>
      <c r="I1263" s="409"/>
    </row>
    <row r="1264" spans="6:9">
      <c r="F1264" s="414"/>
      <c r="H1264" s="414"/>
      <c r="I1264" s="409"/>
    </row>
    <row r="1265" spans="6:9">
      <c r="F1265" s="414"/>
      <c r="H1265" s="414"/>
      <c r="I1265" s="409"/>
    </row>
    <row r="1266" spans="6:9">
      <c r="F1266" s="414"/>
      <c r="H1266" s="414"/>
      <c r="I1266" s="409"/>
    </row>
    <row r="1267" spans="6:9">
      <c r="F1267" s="414"/>
      <c r="H1267" s="414"/>
      <c r="I1267" s="409"/>
    </row>
    <row r="1268" spans="6:9">
      <c r="F1268" s="414"/>
      <c r="H1268" s="414"/>
      <c r="I1268" s="409"/>
    </row>
    <row r="1269" spans="6:9">
      <c r="F1269" s="414"/>
      <c r="H1269" s="414"/>
      <c r="I1269" s="409"/>
    </row>
    <row r="1270" spans="6:9">
      <c r="F1270" s="414"/>
      <c r="H1270" s="414"/>
      <c r="I1270" s="409"/>
    </row>
    <row r="1271" spans="6:9">
      <c r="F1271" s="414"/>
      <c r="H1271" s="414"/>
      <c r="I1271" s="409"/>
    </row>
    <row r="1272" spans="6:9">
      <c r="F1272" s="414"/>
      <c r="H1272" s="414"/>
      <c r="I1272" s="409"/>
    </row>
    <row r="1273" spans="6:9">
      <c r="F1273" s="414"/>
      <c r="H1273" s="414"/>
      <c r="I1273" s="409"/>
    </row>
    <row r="1274" spans="6:9">
      <c r="F1274" s="414"/>
      <c r="H1274" s="414"/>
      <c r="I1274" s="409"/>
    </row>
    <row r="1275" spans="6:9">
      <c r="F1275" s="414"/>
      <c r="H1275" s="414"/>
      <c r="I1275" s="409"/>
    </row>
    <row r="1276" spans="6:9">
      <c r="F1276" s="414"/>
      <c r="H1276" s="414"/>
      <c r="I1276" s="409"/>
    </row>
    <row r="1277" spans="6:9">
      <c r="F1277" s="414"/>
      <c r="H1277" s="414"/>
      <c r="I1277" s="409"/>
    </row>
    <row r="1278" spans="6:9">
      <c r="F1278" s="414"/>
      <c r="H1278" s="414"/>
      <c r="I1278" s="409"/>
    </row>
    <row r="1279" spans="6:9">
      <c r="F1279" s="414"/>
      <c r="H1279" s="414"/>
      <c r="I1279" s="409"/>
    </row>
    <row r="1280" spans="6:9">
      <c r="F1280" s="414"/>
      <c r="H1280" s="414"/>
      <c r="I1280" s="409"/>
    </row>
    <row r="1281" spans="6:9">
      <c r="F1281" s="414"/>
      <c r="H1281" s="414"/>
      <c r="I1281" s="409"/>
    </row>
    <row r="1282" spans="6:9">
      <c r="F1282" s="414"/>
      <c r="H1282" s="414"/>
      <c r="I1282" s="409"/>
    </row>
    <row r="1283" spans="6:9">
      <c r="F1283" s="414"/>
      <c r="H1283" s="414"/>
      <c r="I1283" s="409"/>
    </row>
    <row r="1284" spans="6:9">
      <c r="F1284" s="414"/>
      <c r="H1284" s="414"/>
      <c r="I1284" s="409"/>
    </row>
    <row r="1285" spans="6:9">
      <c r="F1285" s="414"/>
      <c r="H1285" s="414"/>
      <c r="I1285" s="409"/>
    </row>
    <row r="1286" spans="6:9">
      <c r="F1286" s="414"/>
      <c r="H1286" s="414"/>
      <c r="I1286" s="409"/>
    </row>
    <row r="1287" spans="6:9">
      <c r="F1287" s="414"/>
      <c r="H1287" s="414"/>
      <c r="I1287" s="409"/>
    </row>
    <row r="1288" spans="6:9">
      <c r="F1288" s="414"/>
      <c r="H1288" s="414"/>
      <c r="I1288" s="409"/>
    </row>
    <row r="1289" spans="6:9">
      <c r="F1289" s="414"/>
      <c r="H1289" s="414"/>
      <c r="I1289" s="409"/>
    </row>
    <row r="1290" spans="6:9">
      <c r="F1290" s="414"/>
      <c r="H1290" s="414"/>
      <c r="I1290" s="409"/>
    </row>
    <row r="1291" spans="6:9">
      <c r="F1291" s="414"/>
      <c r="H1291" s="414"/>
      <c r="I1291" s="409"/>
    </row>
    <row r="1292" spans="6:9">
      <c r="F1292" s="414"/>
      <c r="H1292" s="414"/>
      <c r="I1292" s="409"/>
    </row>
    <row r="1293" spans="6:9">
      <c r="F1293" s="414"/>
      <c r="H1293" s="414"/>
      <c r="I1293" s="409"/>
    </row>
    <row r="1294" spans="6:9">
      <c r="F1294" s="414"/>
      <c r="H1294" s="414"/>
      <c r="I1294" s="409"/>
    </row>
    <row r="1295" spans="6:9">
      <c r="F1295" s="414"/>
      <c r="H1295" s="414"/>
      <c r="I1295" s="409"/>
    </row>
    <row r="1296" spans="6:9">
      <c r="F1296" s="414"/>
      <c r="H1296" s="414"/>
      <c r="I1296" s="409"/>
    </row>
    <row r="1297" spans="6:9">
      <c r="F1297" s="414"/>
      <c r="H1297" s="414"/>
      <c r="I1297" s="409"/>
    </row>
    <row r="1298" spans="6:9">
      <c r="F1298" s="414"/>
      <c r="H1298" s="414"/>
      <c r="I1298" s="409"/>
    </row>
    <row r="1299" spans="6:9">
      <c r="F1299" s="414"/>
      <c r="H1299" s="414"/>
      <c r="I1299" s="409"/>
    </row>
    <row r="1300" spans="6:9">
      <c r="F1300" s="414"/>
      <c r="H1300" s="414"/>
      <c r="I1300" s="409"/>
    </row>
    <row r="1301" spans="6:9">
      <c r="F1301" s="414"/>
      <c r="H1301" s="414"/>
      <c r="I1301" s="409"/>
    </row>
    <row r="1302" spans="6:9">
      <c r="F1302" s="414"/>
      <c r="H1302" s="414"/>
      <c r="I1302" s="409"/>
    </row>
    <row r="1303" spans="6:9">
      <c r="F1303" s="414"/>
      <c r="H1303" s="414"/>
      <c r="I1303" s="409"/>
    </row>
    <row r="1304" spans="6:9">
      <c r="F1304" s="414"/>
      <c r="H1304" s="414"/>
      <c r="I1304" s="409"/>
    </row>
    <row r="1305" spans="6:9">
      <c r="F1305" s="414"/>
      <c r="H1305" s="414"/>
      <c r="I1305" s="409"/>
    </row>
    <row r="1306" spans="6:9">
      <c r="F1306" s="414"/>
      <c r="H1306" s="414"/>
      <c r="I1306" s="409"/>
    </row>
    <row r="1307" spans="6:9">
      <c r="F1307" s="414"/>
      <c r="H1307" s="414"/>
      <c r="I1307" s="409"/>
    </row>
    <row r="1308" spans="6:9">
      <c r="F1308" s="414"/>
      <c r="H1308" s="414"/>
      <c r="I1308" s="409"/>
    </row>
    <row r="1309" spans="6:9">
      <c r="F1309" s="414"/>
      <c r="H1309" s="414"/>
      <c r="I1309" s="409"/>
    </row>
    <row r="1310" spans="6:9">
      <c r="F1310" s="414"/>
      <c r="H1310" s="414"/>
      <c r="I1310" s="409"/>
    </row>
    <row r="1311" spans="6:9">
      <c r="F1311" s="414"/>
      <c r="H1311" s="414"/>
      <c r="I1311" s="409"/>
    </row>
    <row r="1312" spans="6:9">
      <c r="F1312" s="414"/>
      <c r="H1312" s="414"/>
      <c r="I1312" s="409"/>
    </row>
    <row r="1313" spans="6:9">
      <c r="F1313" s="414"/>
      <c r="H1313" s="414"/>
      <c r="I1313" s="409"/>
    </row>
    <row r="1314" spans="6:9">
      <c r="F1314" s="414"/>
      <c r="H1314" s="414"/>
      <c r="I1314" s="409"/>
    </row>
    <row r="1315" spans="6:9">
      <c r="F1315" s="414"/>
      <c r="H1315" s="414"/>
      <c r="I1315" s="409"/>
    </row>
    <row r="1316" spans="6:9">
      <c r="F1316" s="414"/>
      <c r="H1316" s="414"/>
      <c r="I1316" s="409"/>
    </row>
    <row r="1317" spans="6:9">
      <c r="F1317" s="414"/>
      <c r="H1317" s="414"/>
      <c r="I1317" s="409"/>
    </row>
    <row r="1318" spans="6:9">
      <c r="F1318" s="414"/>
      <c r="H1318" s="414"/>
      <c r="I1318" s="409"/>
    </row>
    <row r="1319" spans="6:9">
      <c r="F1319" s="414"/>
      <c r="H1319" s="414"/>
      <c r="I1319" s="409"/>
    </row>
    <row r="1320" spans="6:9">
      <c r="F1320" s="414"/>
      <c r="H1320" s="414"/>
      <c r="I1320" s="409"/>
    </row>
    <row r="1321" spans="6:9">
      <c r="F1321" s="414"/>
      <c r="H1321" s="414"/>
      <c r="I1321" s="409"/>
    </row>
    <row r="1322" spans="6:9">
      <c r="F1322" s="414"/>
      <c r="H1322" s="414"/>
      <c r="I1322" s="409"/>
    </row>
    <row r="1323" spans="6:9">
      <c r="F1323" s="414"/>
      <c r="H1323" s="414"/>
      <c r="I1323" s="409"/>
    </row>
    <row r="1324" spans="6:9">
      <c r="F1324" s="414"/>
      <c r="H1324" s="414"/>
      <c r="I1324" s="409"/>
    </row>
    <row r="1325" spans="6:9">
      <c r="F1325" s="414"/>
      <c r="H1325" s="414"/>
      <c r="I1325" s="409"/>
    </row>
    <row r="1326" spans="6:9">
      <c r="F1326" s="414"/>
      <c r="H1326" s="414"/>
      <c r="I1326" s="409"/>
    </row>
    <row r="1327" spans="6:9">
      <c r="F1327" s="414"/>
      <c r="H1327" s="414"/>
      <c r="I1327" s="409"/>
    </row>
    <row r="1328" spans="6:9">
      <c r="F1328" s="414"/>
      <c r="H1328" s="414"/>
      <c r="I1328" s="409"/>
    </row>
    <row r="1329" spans="6:9">
      <c r="F1329" s="414"/>
      <c r="H1329" s="414"/>
      <c r="I1329" s="409"/>
    </row>
    <row r="1330" spans="6:9">
      <c r="F1330" s="414"/>
      <c r="H1330" s="414"/>
      <c r="I1330" s="409"/>
    </row>
    <row r="1331" spans="6:9">
      <c r="F1331" s="414"/>
      <c r="H1331" s="414"/>
      <c r="I1331" s="409"/>
    </row>
    <row r="1332" spans="6:9">
      <c r="F1332" s="414"/>
      <c r="H1332" s="414"/>
      <c r="I1332" s="409"/>
    </row>
    <row r="1333" spans="6:9">
      <c r="F1333" s="414"/>
      <c r="H1333" s="414"/>
      <c r="I1333" s="409"/>
    </row>
    <row r="1334" spans="6:9">
      <c r="F1334" s="414"/>
      <c r="H1334" s="414"/>
      <c r="I1334" s="409"/>
    </row>
    <row r="1335" spans="6:9">
      <c r="F1335" s="414"/>
      <c r="H1335" s="414"/>
      <c r="I1335" s="409"/>
    </row>
    <row r="1336" spans="6:9">
      <c r="F1336" s="414"/>
      <c r="H1336" s="414"/>
      <c r="I1336" s="409"/>
    </row>
    <row r="1337" spans="6:9">
      <c r="F1337" s="414"/>
      <c r="H1337" s="414"/>
      <c r="I1337" s="409"/>
    </row>
    <row r="1338" spans="6:9">
      <c r="F1338" s="414"/>
      <c r="H1338" s="414"/>
      <c r="I1338" s="409"/>
    </row>
    <row r="1339" spans="6:9">
      <c r="F1339" s="414"/>
      <c r="H1339" s="414"/>
      <c r="I1339" s="409"/>
    </row>
    <row r="1340" spans="6:9">
      <c r="F1340" s="414"/>
      <c r="H1340" s="414"/>
      <c r="I1340" s="409"/>
    </row>
    <row r="1341" spans="6:9">
      <c r="F1341" s="414"/>
      <c r="H1341" s="414"/>
      <c r="I1341" s="409"/>
    </row>
    <row r="1342" spans="6:9">
      <c r="F1342" s="414"/>
      <c r="H1342" s="414"/>
      <c r="I1342" s="409"/>
    </row>
    <row r="1343" spans="6:9">
      <c r="F1343" s="414"/>
      <c r="H1343" s="414"/>
      <c r="I1343" s="409"/>
    </row>
    <row r="1344" spans="6:9">
      <c r="F1344" s="414"/>
      <c r="H1344" s="414"/>
      <c r="I1344" s="409"/>
    </row>
    <row r="1345" spans="6:9">
      <c r="F1345" s="414"/>
      <c r="H1345" s="414"/>
      <c r="I1345" s="409"/>
    </row>
    <row r="1346" spans="6:9">
      <c r="F1346" s="414"/>
      <c r="H1346" s="414"/>
      <c r="I1346" s="409"/>
    </row>
    <row r="1347" spans="6:9">
      <c r="F1347" s="414"/>
      <c r="H1347" s="414"/>
      <c r="I1347" s="409"/>
    </row>
    <row r="1348" spans="6:9">
      <c r="F1348" s="414"/>
      <c r="H1348" s="414"/>
      <c r="I1348" s="409"/>
    </row>
    <row r="1349" spans="6:9">
      <c r="F1349" s="414"/>
      <c r="H1349" s="414"/>
      <c r="I1349" s="409"/>
    </row>
    <row r="1350" spans="6:9">
      <c r="F1350" s="414"/>
      <c r="H1350" s="414"/>
      <c r="I1350" s="409"/>
    </row>
    <row r="1351" spans="6:9">
      <c r="F1351" s="414"/>
      <c r="H1351" s="414"/>
      <c r="I1351" s="409"/>
    </row>
    <row r="1352" spans="6:9">
      <c r="F1352" s="414"/>
      <c r="H1352" s="414"/>
      <c r="I1352" s="409"/>
    </row>
    <row r="1353" spans="6:9">
      <c r="F1353" s="414"/>
      <c r="H1353" s="414"/>
      <c r="I1353" s="409"/>
    </row>
    <row r="1354" spans="6:9">
      <c r="F1354" s="414"/>
      <c r="H1354" s="414"/>
      <c r="I1354" s="409"/>
    </row>
    <row r="1355" spans="6:9">
      <c r="F1355" s="414"/>
      <c r="H1355" s="414"/>
      <c r="I1355" s="409"/>
    </row>
    <row r="1356" spans="6:9">
      <c r="F1356" s="414"/>
      <c r="H1356" s="414"/>
      <c r="I1356" s="409"/>
    </row>
    <row r="1357" spans="6:9">
      <c r="F1357" s="414"/>
      <c r="H1357" s="414"/>
      <c r="I1357" s="409"/>
    </row>
    <row r="1358" spans="6:9">
      <c r="F1358" s="414"/>
      <c r="H1358" s="414"/>
      <c r="I1358" s="409"/>
    </row>
    <row r="1359" spans="6:9">
      <c r="F1359" s="414"/>
      <c r="H1359" s="414"/>
      <c r="I1359" s="409"/>
    </row>
    <row r="1360" spans="6:9">
      <c r="F1360" s="414"/>
      <c r="H1360" s="414"/>
      <c r="I1360" s="409"/>
    </row>
    <row r="1361" spans="6:9">
      <c r="F1361" s="414"/>
      <c r="H1361" s="414"/>
      <c r="I1361" s="409"/>
    </row>
    <row r="1362" spans="6:9">
      <c r="F1362" s="414"/>
      <c r="H1362" s="414"/>
      <c r="I1362" s="409"/>
    </row>
    <row r="1363" spans="6:9">
      <c r="F1363" s="414"/>
      <c r="H1363" s="414"/>
      <c r="I1363" s="409"/>
    </row>
    <row r="1364" spans="6:9">
      <c r="F1364" s="414"/>
      <c r="H1364" s="414"/>
      <c r="I1364" s="409"/>
    </row>
    <row r="1365" spans="6:9">
      <c r="F1365" s="414"/>
      <c r="H1365" s="414"/>
      <c r="I1365" s="409"/>
    </row>
    <row r="1366" spans="6:9">
      <c r="F1366" s="414"/>
      <c r="H1366" s="414"/>
      <c r="I1366" s="409"/>
    </row>
    <row r="1367" spans="6:9">
      <c r="F1367" s="414"/>
      <c r="H1367" s="414"/>
      <c r="I1367" s="409"/>
    </row>
    <row r="1368" spans="6:9">
      <c r="F1368" s="414"/>
      <c r="H1368" s="414"/>
      <c r="I1368" s="409"/>
    </row>
    <row r="1369" spans="6:9">
      <c r="F1369" s="414"/>
      <c r="H1369" s="414"/>
      <c r="I1369" s="409"/>
    </row>
    <row r="1370" spans="6:9">
      <c r="F1370" s="414"/>
      <c r="H1370" s="414"/>
      <c r="I1370" s="409"/>
    </row>
    <row r="1371" spans="6:9">
      <c r="F1371" s="414"/>
      <c r="H1371" s="414"/>
      <c r="I1371" s="409"/>
    </row>
    <row r="1372" spans="6:9">
      <c r="F1372" s="414"/>
      <c r="H1372" s="414"/>
      <c r="I1372" s="409"/>
    </row>
    <row r="1373" spans="6:9">
      <c r="F1373" s="414"/>
      <c r="H1373" s="414"/>
      <c r="I1373" s="409"/>
    </row>
    <row r="1374" spans="6:9">
      <c r="F1374" s="414"/>
      <c r="H1374" s="414"/>
      <c r="I1374" s="409"/>
    </row>
    <row r="1375" spans="6:9">
      <c r="F1375" s="414"/>
      <c r="H1375" s="414"/>
      <c r="I1375" s="409"/>
    </row>
    <row r="1376" spans="6:9">
      <c r="F1376" s="414"/>
      <c r="H1376" s="414"/>
      <c r="I1376" s="409"/>
    </row>
    <row r="1377" spans="6:9">
      <c r="F1377" s="414"/>
      <c r="H1377" s="414"/>
      <c r="I1377" s="409"/>
    </row>
    <row r="1378" spans="6:9">
      <c r="F1378" s="414"/>
      <c r="H1378" s="414"/>
      <c r="I1378" s="409"/>
    </row>
    <row r="1379" spans="6:9">
      <c r="F1379" s="414"/>
      <c r="H1379" s="414"/>
      <c r="I1379" s="409"/>
    </row>
    <row r="1380" spans="6:9">
      <c r="F1380" s="414"/>
      <c r="H1380" s="414"/>
      <c r="I1380" s="409"/>
    </row>
    <row r="1381" spans="6:9">
      <c r="F1381" s="414"/>
      <c r="H1381" s="414"/>
      <c r="I1381" s="409"/>
    </row>
    <row r="1382" spans="6:9">
      <c r="F1382" s="414"/>
      <c r="H1382" s="414"/>
      <c r="I1382" s="409"/>
    </row>
    <row r="1383" spans="6:9">
      <c r="F1383" s="414"/>
      <c r="H1383" s="414"/>
      <c r="I1383" s="409"/>
    </row>
    <row r="1384" spans="6:9">
      <c r="F1384" s="414"/>
      <c r="H1384" s="414"/>
      <c r="I1384" s="409"/>
    </row>
    <row r="1385" spans="6:9">
      <c r="F1385" s="414"/>
      <c r="H1385" s="414"/>
      <c r="I1385" s="409"/>
    </row>
    <row r="1386" spans="6:9">
      <c r="F1386" s="414"/>
      <c r="H1386" s="414"/>
      <c r="I1386" s="409"/>
    </row>
    <row r="1387" spans="6:9">
      <c r="F1387" s="414"/>
      <c r="H1387" s="414"/>
      <c r="I1387" s="409"/>
    </row>
    <row r="1388" spans="6:9">
      <c r="F1388" s="414"/>
      <c r="H1388" s="414"/>
      <c r="I1388" s="409"/>
    </row>
    <row r="1389" spans="6:9">
      <c r="F1389" s="414"/>
      <c r="H1389" s="414"/>
      <c r="I1389" s="409"/>
    </row>
    <row r="1390" spans="6:9">
      <c r="F1390" s="414"/>
      <c r="H1390" s="414"/>
      <c r="I1390" s="409"/>
    </row>
    <row r="1391" spans="6:9">
      <c r="F1391" s="414"/>
      <c r="H1391" s="414"/>
      <c r="I1391" s="409"/>
    </row>
    <row r="1392" spans="6:9">
      <c r="F1392" s="414"/>
      <c r="H1392" s="414"/>
      <c r="I1392" s="409"/>
    </row>
    <row r="1393" spans="6:9">
      <c r="F1393" s="414"/>
      <c r="H1393" s="414"/>
      <c r="I1393" s="409"/>
    </row>
    <row r="1394" spans="6:9">
      <c r="F1394" s="414"/>
      <c r="H1394" s="414"/>
      <c r="I1394" s="409"/>
    </row>
    <row r="1395" spans="6:9">
      <c r="F1395" s="414"/>
      <c r="H1395" s="414"/>
      <c r="I1395" s="409"/>
    </row>
    <row r="1396" spans="6:9">
      <c r="F1396" s="414"/>
      <c r="H1396" s="414"/>
      <c r="I1396" s="409"/>
    </row>
    <row r="1397" spans="6:9">
      <c r="F1397" s="414"/>
      <c r="H1397" s="414"/>
      <c r="I1397" s="409"/>
    </row>
    <row r="1398" spans="6:9">
      <c r="F1398" s="414"/>
      <c r="H1398" s="414"/>
      <c r="I1398" s="409"/>
    </row>
    <row r="1399" spans="6:9">
      <c r="F1399" s="414"/>
      <c r="H1399" s="414"/>
      <c r="I1399" s="409"/>
    </row>
    <row r="1400" spans="6:9">
      <c r="F1400" s="414"/>
      <c r="H1400" s="414"/>
      <c r="I1400" s="409"/>
    </row>
    <row r="1401" spans="6:9">
      <c r="F1401" s="414"/>
      <c r="H1401" s="414"/>
      <c r="I1401" s="409"/>
    </row>
    <row r="1402" spans="6:9">
      <c r="F1402" s="414"/>
      <c r="H1402" s="414"/>
      <c r="I1402" s="409"/>
    </row>
    <row r="1403" spans="6:9">
      <c r="F1403" s="414"/>
      <c r="H1403" s="414"/>
      <c r="I1403" s="409"/>
    </row>
    <row r="1404" spans="6:9">
      <c r="F1404" s="414"/>
      <c r="H1404" s="414"/>
      <c r="I1404" s="409"/>
    </row>
    <row r="1405" spans="6:9">
      <c r="F1405" s="414"/>
      <c r="H1405" s="414"/>
      <c r="I1405" s="409"/>
    </row>
    <row r="1406" spans="6:9">
      <c r="F1406" s="414"/>
      <c r="H1406" s="414"/>
      <c r="I1406" s="409"/>
    </row>
    <row r="1407" spans="6:9">
      <c r="F1407" s="414"/>
      <c r="H1407" s="414"/>
      <c r="I1407" s="409"/>
    </row>
    <row r="1408" spans="6:9">
      <c r="F1408" s="414"/>
      <c r="H1408" s="414"/>
      <c r="I1408" s="409"/>
    </row>
    <row r="1409" spans="6:9">
      <c r="F1409" s="414"/>
      <c r="H1409" s="414"/>
      <c r="I1409" s="409"/>
    </row>
    <row r="1410" spans="6:9">
      <c r="F1410" s="414"/>
      <c r="H1410" s="414"/>
      <c r="I1410" s="409"/>
    </row>
    <row r="1411" spans="6:9">
      <c r="F1411" s="414"/>
      <c r="H1411" s="414"/>
      <c r="I1411" s="409"/>
    </row>
    <row r="1412" spans="6:9">
      <c r="F1412" s="414"/>
      <c r="H1412" s="414"/>
      <c r="I1412" s="409"/>
    </row>
    <row r="1413" spans="6:9">
      <c r="F1413" s="414"/>
      <c r="H1413" s="414"/>
      <c r="I1413" s="409"/>
    </row>
    <row r="1414" spans="6:9">
      <c r="F1414" s="414"/>
      <c r="H1414" s="414"/>
      <c r="I1414" s="409"/>
    </row>
    <row r="1415" spans="6:9">
      <c r="F1415" s="414"/>
      <c r="H1415" s="414"/>
      <c r="I1415" s="409"/>
    </row>
    <row r="1416" spans="6:9">
      <c r="F1416" s="414"/>
      <c r="H1416" s="414"/>
      <c r="I1416" s="409"/>
    </row>
    <row r="1417" spans="6:9">
      <c r="F1417" s="414"/>
      <c r="H1417" s="414"/>
      <c r="I1417" s="409"/>
    </row>
    <row r="1418" spans="6:9">
      <c r="F1418" s="414"/>
      <c r="H1418" s="414"/>
      <c r="I1418" s="409"/>
    </row>
    <row r="1419" spans="6:9">
      <c r="F1419" s="414"/>
      <c r="H1419" s="414"/>
      <c r="I1419" s="409"/>
    </row>
    <row r="1420" spans="6:9">
      <c r="F1420" s="414"/>
      <c r="H1420" s="414"/>
      <c r="I1420" s="409"/>
    </row>
    <row r="1421" spans="6:9">
      <c r="F1421" s="414"/>
      <c r="H1421" s="414"/>
      <c r="I1421" s="409"/>
    </row>
    <row r="1422" spans="6:9">
      <c r="F1422" s="414"/>
      <c r="H1422" s="414"/>
      <c r="I1422" s="409"/>
    </row>
    <row r="1423" spans="6:9">
      <c r="F1423" s="414"/>
      <c r="H1423" s="414"/>
      <c r="I1423" s="409"/>
    </row>
    <row r="1424" spans="6:9">
      <c r="F1424" s="414"/>
      <c r="H1424" s="414"/>
      <c r="I1424" s="409"/>
    </row>
    <row r="1425" spans="6:9">
      <c r="F1425" s="414"/>
      <c r="H1425" s="414"/>
      <c r="I1425" s="409"/>
    </row>
    <row r="1426" spans="6:9">
      <c r="F1426" s="414"/>
      <c r="H1426" s="414"/>
      <c r="I1426" s="409"/>
    </row>
    <row r="1427" spans="6:9">
      <c r="F1427" s="414"/>
      <c r="H1427" s="414"/>
      <c r="I1427" s="409"/>
    </row>
    <row r="1428" spans="6:9">
      <c r="F1428" s="414"/>
      <c r="H1428" s="414"/>
      <c r="I1428" s="409"/>
    </row>
    <row r="1429" spans="6:9">
      <c r="F1429" s="414"/>
      <c r="H1429" s="414"/>
      <c r="I1429" s="409"/>
    </row>
    <row r="1430" spans="6:9">
      <c r="F1430" s="414"/>
      <c r="H1430" s="414"/>
      <c r="I1430" s="409"/>
    </row>
    <row r="1431" spans="6:9">
      <c r="F1431" s="414"/>
      <c r="H1431" s="414"/>
      <c r="I1431" s="409"/>
    </row>
    <row r="1432" spans="6:9">
      <c r="F1432" s="414"/>
      <c r="H1432" s="414"/>
      <c r="I1432" s="409"/>
    </row>
    <row r="1433" spans="6:9">
      <c r="F1433" s="414"/>
      <c r="H1433" s="414"/>
      <c r="I1433" s="409"/>
    </row>
    <row r="1434" spans="6:9">
      <c r="F1434" s="414"/>
      <c r="H1434" s="414"/>
      <c r="I1434" s="409"/>
    </row>
    <row r="1435" spans="6:9">
      <c r="F1435" s="414"/>
      <c r="H1435" s="414"/>
      <c r="I1435" s="409"/>
    </row>
    <row r="1436" spans="6:9">
      <c r="F1436" s="414"/>
      <c r="H1436" s="414"/>
      <c r="I1436" s="409"/>
    </row>
    <row r="1437" spans="6:9">
      <c r="F1437" s="414"/>
      <c r="H1437" s="414"/>
      <c r="I1437" s="409"/>
    </row>
    <row r="1438" spans="6:9">
      <c r="F1438" s="414"/>
      <c r="H1438" s="414"/>
      <c r="I1438" s="409"/>
    </row>
    <row r="1439" spans="6:9">
      <c r="F1439" s="414"/>
      <c r="H1439" s="414"/>
      <c r="I1439" s="409"/>
    </row>
    <row r="1440" spans="6:9">
      <c r="F1440" s="414"/>
      <c r="H1440" s="414"/>
      <c r="I1440" s="409"/>
    </row>
    <row r="1441" spans="6:9">
      <c r="F1441" s="414"/>
      <c r="H1441" s="414"/>
      <c r="I1441" s="409"/>
    </row>
    <row r="1442" spans="6:9">
      <c r="F1442" s="414"/>
      <c r="H1442" s="414"/>
      <c r="I1442" s="409"/>
    </row>
    <row r="1443" spans="6:9">
      <c r="F1443" s="414"/>
      <c r="H1443" s="414"/>
      <c r="I1443" s="409"/>
    </row>
    <row r="1444" spans="6:9">
      <c r="F1444" s="414"/>
      <c r="H1444" s="414"/>
      <c r="I1444" s="409"/>
    </row>
    <row r="1445" spans="6:9">
      <c r="F1445" s="414"/>
      <c r="H1445" s="414"/>
      <c r="I1445" s="409"/>
    </row>
    <row r="1446" spans="6:9">
      <c r="F1446" s="414"/>
      <c r="H1446" s="414"/>
      <c r="I1446" s="409"/>
    </row>
    <row r="1447" spans="6:9">
      <c r="F1447" s="414"/>
      <c r="H1447" s="414"/>
      <c r="I1447" s="409"/>
    </row>
    <row r="1448" spans="6:9">
      <c r="F1448" s="414"/>
      <c r="H1448" s="414"/>
      <c r="I1448" s="409"/>
    </row>
    <row r="1449" spans="6:9">
      <c r="F1449" s="414"/>
      <c r="H1449" s="414"/>
      <c r="I1449" s="409"/>
    </row>
    <row r="1450" spans="6:9">
      <c r="F1450" s="414"/>
      <c r="H1450" s="414"/>
      <c r="I1450" s="409"/>
    </row>
    <row r="1451" spans="6:9">
      <c r="F1451" s="414"/>
      <c r="H1451" s="414"/>
      <c r="I1451" s="409"/>
    </row>
    <row r="1452" spans="6:9">
      <c r="F1452" s="414"/>
      <c r="H1452" s="414"/>
      <c r="I1452" s="409"/>
    </row>
    <row r="1453" spans="6:9">
      <c r="F1453" s="414"/>
      <c r="H1453" s="414"/>
      <c r="I1453" s="409"/>
    </row>
    <row r="1454" spans="6:9">
      <c r="F1454" s="414"/>
      <c r="H1454" s="414"/>
      <c r="I1454" s="409"/>
    </row>
    <row r="1455" spans="6:9">
      <c r="F1455" s="414"/>
      <c r="H1455" s="414"/>
      <c r="I1455" s="409"/>
    </row>
    <row r="1456" spans="6:9">
      <c r="F1456" s="414"/>
      <c r="H1456" s="414"/>
      <c r="I1456" s="409"/>
    </row>
    <row r="1457" spans="6:9">
      <c r="F1457" s="414"/>
      <c r="H1457" s="414"/>
      <c r="I1457" s="409"/>
    </row>
    <row r="1458" spans="6:9">
      <c r="F1458" s="414"/>
      <c r="H1458" s="414"/>
      <c r="I1458" s="409"/>
    </row>
    <row r="1459" spans="6:9">
      <c r="F1459" s="414"/>
      <c r="H1459" s="414"/>
      <c r="I1459" s="409"/>
    </row>
    <row r="1460" spans="6:9">
      <c r="F1460" s="414"/>
      <c r="H1460" s="414"/>
      <c r="I1460" s="409"/>
    </row>
    <row r="1461" spans="6:9">
      <c r="F1461" s="414"/>
      <c r="H1461" s="414"/>
      <c r="I1461" s="409"/>
    </row>
    <row r="1462" spans="6:9">
      <c r="F1462" s="414"/>
      <c r="H1462" s="414"/>
      <c r="I1462" s="409"/>
    </row>
    <row r="1463" spans="6:9">
      <c r="F1463" s="414"/>
      <c r="H1463" s="414"/>
      <c r="I1463" s="409"/>
    </row>
    <row r="1464" spans="6:9">
      <c r="F1464" s="414"/>
      <c r="H1464" s="414"/>
      <c r="I1464" s="409"/>
    </row>
    <row r="1465" spans="6:9">
      <c r="F1465" s="414"/>
      <c r="H1465" s="414"/>
      <c r="I1465" s="409"/>
    </row>
    <row r="1466" spans="6:9">
      <c r="F1466" s="414"/>
      <c r="H1466" s="414"/>
      <c r="I1466" s="409"/>
    </row>
    <row r="1467" spans="6:9">
      <c r="F1467" s="414"/>
      <c r="H1467" s="414"/>
      <c r="I1467" s="409"/>
    </row>
    <row r="1468" spans="6:9">
      <c r="F1468" s="414"/>
      <c r="H1468" s="414"/>
      <c r="I1468" s="409"/>
    </row>
    <row r="1469" spans="6:9">
      <c r="F1469" s="414"/>
      <c r="H1469" s="414"/>
      <c r="I1469" s="409"/>
    </row>
    <row r="1470" spans="6:9">
      <c r="F1470" s="414"/>
      <c r="H1470" s="414"/>
      <c r="I1470" s="409"/>
    </row>
    <row r="1471" spans="6:9">
      <c r="F1471" s="414"/>
      <c r="H1471" s="414"/>
      <c r="I1471" s="409"/>
    </row>
    <row r="1472" spans="6:9">
      <c r="F1472" s="414"/>
      <c r="H1472" s="414"/>
      <c r="I1472" s="409"/>
    </row>
    <row r="1473" spans="6:9">
      <c r="F1473" s="414"/>
      <c r="H1473" s="414"/>
      <c r="I1473" s="409"/>
    </row>
    <row r="1474" spans="6:9">
      <c r="F1474" s="414"/>
      <c r="H1474" s="414"/>
      <c r="I1474" s="409"/>
    </row>
    <row r="1475" spans="6:9">
      <c r="F1475" s="414"/>
      <c r="H1475" s="414"/>
      <c r="I1475" s="409"/>
    </row>
    <row r="1476" spans="6:9">
      <c r="F1476" s="414"/>
      <c r="H1476" s="414"/>
      <c r="I1476" s="409"/>
    </row>
    <row r="1477" spans="6:9">
      <c r="F1477" s="414"/>
      <c r="H1477" s="414"/>
      <c r="I1477" s="409"/>
    </row>
    <row r="1478" spans="6:9">
      <c r="F1478" s="414"/>
      <c r="H1478" s="414"/>
      <c r="I1478" s="409"/>
    </row>
    <row r="1479" spans="6:9">
      <c r="F1479" s="414"/>
      <c r="H1479" s="414"/>
      <c r="I1479" s="409"/>
    </row>
    <row r="1480" spans="6:9">
      <c r="F1480" s="414"/>
      <c r="H1480" s="414"/>
      <c r="I1480" s="409"/>
    </row>
    <row r="1481" spans="6:9">
      <c r="F1481" s="414"/>
      <c r="H1481" s="414"/>
      <c r="I1481" s="409"/>
    </row>
    <row r="1482" spans="6:9">
      <c r="F1482" s="414"/>
      <c r="H1482" s="414"/>
      <c r="I1482" s="409"/>
    </row>
    <row r="1483" spans="6:9">
      <c r="F1483" s="414"/>
      <c r="H1483" s="414"/>
      <c r="I1483" s="409"/>
    </row>
    <row r="1484" spans="6:9">
      <c r="F1484" s="414"/>
      <c r="H1484" s="414"/>
      <c r="I1484" s="409"/>
    </row>
    <row r="1485" spans="6:9">
      <c r="F1485" s="414"/>
      <c r="H1485" s="414"/>
      <c r="I1485" s="409"/>
    </row>
    <row r="1486" spans="6:9">
      <c r="F1486" s="414"/>
      <c r="H1486" s="414"/>
      <c r="I1486" s="409"/>
    </row>
    <row r="1487" spans="6:9">
      <c r="F1487" s="414"/>
      <c r="H1487" s="414"/>
      <c r="I1487" s="409"/>
    </row>
    <row r="1488" spans="6:9">
      <c r="F1488" s="414"/>
      <c r="H1488" s="414"/>
      <c r="I1488" s="409"/>
    </row>
    <row r="1489" spans="6:9">
      <c r="F1489" s="414"/>
      <c r="H1489" s="414"/>
      <c r="I1489" s="409"/>
    </row>
    <row r="1490" spans="6:9">
      <c r="F1490" s="414"/>
      <c r="H1490" s="414"/>
      <c r="I1490" s="409"/>
    </row>
    <row r="1491" spans="6:9">
      <c r="F1491" s="414"/>
      <c r="H1491" s="414"/>
      <c r="I1491" s="409"/>
    </row>
    <row r="1492" spans="6:9">
      <c r="F1492" s="414"/>
      <c r="H1492" s="414"/>
      <c r="I1492" s="409"/>
    </row>
    <row r="1493" spans="6:9">
      <c r="F1493" s="414"/>
      <c r="H1493" s="414"/>
      <c r="I1493" s="409"/>
    </row>
    <row r="1494" spans="6:9">
      <c r="F1494" s="414"/>
      <c r="H1494" s="414"/>
      <c r="I1494" s="409"/>
    </row>
    <row r="1495" spans="6:9">
      <c r="F1495" s="414"/>
      <c r="H1495" s="414"/>
      <c r="I1495" s="409"/>
    </row>
    <row r="1496" spans="6:9">
      <c r="F1496" s="414"/>
      <c r="H1496" s="414"/>
      <c r="I1496" s="409"/>
    </row>
    <row r="1497" spans="6:9">
      <c r="F1497" s="414"/>
      <c r="H1497" s="414"/>
      <c r="I1497" s="409"/>
    </row>
    <row r="1498" spans="6:9">
      <c r="F1498" s="414"/>
      <c r="H1498" s="414"/>
      <c r="I1498" s="409"/>
    </row>
    <row r="1499" spans="6:9">
      <c r="F1499" s="414"/>
      <c r="H1499" s="414"/>
      <c r="I1499" s="409"/>
    </row>
    <row r="1500" spans="6:9">
      <c r="F1500" s="414"/>
      <c r="H1500" s="414"/>
      <c r="I1500" s="409"/>
    </row>
    <row r="1501" spans="6:9">
      <c r="F1501" s="414"/>
      <c r="H1501" s="414"/>
      <c r="I1501" s="409"/>
    </row>
    <row r="1502" spans="6:9">
      <c r="F1502" s="414"/>
      <c r="H1502" s="414"/>
      <c r="I1502" s="409"/>
    </row>
    <row r="1503" spans="6:9">
      <c r="F1503" s="414"/>
      <c r="H1503" s="414"/>
      <c r="I1503" s="409"/>
    </row>
    <row r="1504" spans="6:9">
      <c r="F1504" s="414"/>
      <c r="H1504" s="414"/>
      <c r="I1504" s="409"/>
    </row>
    <row r="1505" spans="6:9">
      <c r="F1505" s="414"/>
      <c r="H1505" s="414"/>
      <c r="I1505" s="409"/>
    </row>
    <row r="1506" spans="6:9">
      <c r="F1506" s="414"/>
      <c r="H1506" s="414"/>
      <c r="I1506" s="409"/>
    </row>
    <row r="1507" spans="6:9">
      <c r="F1507" s="414"/>
      <c r="H1507" s="414"/>
      <c r="I1507" s="409"/>
    </row>
    <row r="1508" spans="6:9">
      <c r="F1508" s="414"/>
      <c r="H1508" s="414"/>
      <c r="I1508" s="409"/>
    </row>
    <row r="1509" spans="6:9">
      <c r="F1509" s="414"/>
      <c r="H1509" s="414"/>
      <c r="I1509" s="409"/>
    </row>
    <row r="1510" spans="6:9">
      <c r="F1510" s="414"/>
      <c r="H1510" s="414"/>
      <c r="I1510" s="409"/>
    </row>
    <row r="1511" spans="6:9">
      <c r="F1511" s="414"/>
      <c r="H1511" s="414"/>
      <c r="I1511" s="409"/>
    </row>
    <row r="1512" spans="6:9">
      <c r="F1512" s="414"/>
      <c r="H1512" s="414"/>
      <c r="I1512" s="409"/>
    </row>
    <row r="1513" spans="6:9">
      <c r="F1513" s="414"/>
      <c r="H1513" s="414"/>
      <c r="I1513" s="409"/>
    </row>
    <row r="1514" spans="6:9">
      <c r="F1514" s="414"/>
      <c r="H1514" s="414"/>
      <c r="I1514" s="409"/>
    </row>
    <row r="1515" spans="6:9">
      <c r="F1515" s="414"/>
      <c r="H1515" s="414"/>
      <c r="I1515" s="409"/>
    </row>
    <row r="1516" spans="6:9">
      <c r="F1516" s="414"/>
      <c r="H1516" s="414"/>
      <c r="I1516" s="409"/>
    </row>
    <row r="1517" spans="6:9">
      <c r="F1517" s="414"/>
      <c r="H1517" s="414"/>
      <c r="I1517" s="409"/>
    </row>
    <row r="1518" spans="6:9">
      <c r="F1518" s="414"/>
      <c r="H1518" s="414"/>
      <c r="I1518" s="409"/>
    </row>
    <row r="1519" spans="6:9">
      <c r="F1519" s="414"/>
      <c r="H1519" s="414"/>
      <c r="I1519" s="409"/>
    </row>
    <row r="1520" spans="6:9">
      <c r="F1520" s="414"/>
      <c r="H1520" s="414"/>
      <c r="I1520" s="409"/>
    </row>
    <row r="1521" spans="6:9">
      <c r="F1521" s="414"/>
      <c r="H1521" s="414"/>
      <c r="I1521" s="409"/>
    </row>
    <row r="1522" spans="6:9">
      <c r="F1522" s="414"/>
      <c r="H1522" s="414"/>
      <c r="I1522" s="409"/>
    </row>
    <row r="1523" spans="6:9">
      <c r="F1523" s="414"/>
      <c r="H1523" s="414"/>
      <c r="I1523" s="409"/>
    </row>
    <row r="1524" spans="6:9">
      <c r="F1524" s="414"/>
      <c r="H1524" s="414"/>
      <c r="I1524" s="409"/>
    </row>
    <row r="1525" spans="6:9">
      <c r="F1525" s="414"/>
      <c r="H1525" s="414"/>
      <c r="I1525" s="409"/>
    </row>
    <row r="1526" spans="6:9">
      <c r="F1526" s="414"/>
      <c r="H1526" s="414"/>
      <c r="I1526" s="409"/>
    </row>
    <row r="1527" spans="6:9">
      <c r="F1527" s="414"/>
      <c r="H1527" s="414"/>
      <c r="I1527" s="409"/>
    </row>
    <row r="1528" spans="6:9">
      <c r="F1528" s="414"/>
      <c r="H1528" s="414"/>
      <c r="I1528" s="409"/>
    </row>
    <row r="1529" spans="6:9">
      <c r="F1529" s="414"/>
      <c r="H1529" s="414"/>
      <c r="I1529" s="409"/>
    </row>
    <row r="1530" spans="6:9">
      <c r="F1530" s="414"/>
      <c r="H1530" s="414"/>
      <c r="I1530" s="409"/>
    </row>
    <row r="1531" spans="6:9">
      <c r="F1531" s="414"/>
      <c r="H1531" s="414"/>
      <c r="I1531" s="409"/>
    </row>
    <row r="1532" spans="6:9">
      <c r="F1532" s="414"/>
      <c r="H1532" s="414"/>
      <c r="I1532" s="409"/>
    </row>
    <row r="1533" spans="6:9">
      <c r="F1533" s="414"/>
      <c r="H1533" s="414"/>
      <c r="I1533" s="409"/>
    </row>
    <row r="1534" spans="6:9">
      <c r="F1534" s="414"/>
      <c r="H1534" s="414"/>
      <c r="I1534" s="409"/>
    </row>
    <row r="1535" spans="6:9">
      <c r="F1535" s="414"/>
      <c r="H1535" s="414"/>
      <c r="I1535" s="409"/>
    </row>
    <row r="1536" spans="6:9">
      <c r="F1536" s="414"/>
      <c r="H1536" s="414"/>
      <c r="I1536" s="409"/>
    </row>
    <row r="1537" spans="6:9">
      <c r="F1537" s="414"/>
      <c r="H1537" s="414"/>
      <c r="I1537" s="409"/>
    </row>
    <row r="1538" spans="6:9">
      <c r="F1538" s="414"/>
      <c r="H1538" s="414"/>
      <c r="I1538" s="409"/>
    </row>
    <row r="1539" spans="6:9">
      <c r="F1539" s="414"/>
      <c r="H1539" s="414"/>
      <c r="I1539" s="409"/>
    </row>
    <row r="1540" spans="6:9">
      <c r="F1540" s="414"/>
      <c r="H1540" s="414"/>
      <c r="I1540" s="409"/>
    </row>
    <row r="1541" spans="6:9">
      <c r="F1541" s="414"/>
      <c r="H1541" s="414"/>
      <c r="I1541" s="409"/>
    </row>
    <row r="1542" spans="6:9">
      <c r="F1542" s="414"/>
      <c r="H1542" s="414"/>
      <c r="I1542" s="409"/>
    </row>
    <row r="1543" spans="6:9">
      <c r="F1543" s="414"/>
      <c r="H1543" s="414"/>
      <c r="I1543" s="409"/>
    </row>
    <row r="1544" spans="6:9">
      <c r="F1544" s="414"/>
      <c r="H1544" s="414"/>
      <c r="I1544" s="409"/>
    </row>
    <row r="1545" spans="6:9">
      <c r="F1545" s="414"/>
      <c r="H1545" s="414"/>
      <c r="I1545" s="409"/>
    </row>
    <row r="1546" spans="6:9">
      <c r="F1546" s="414"/>
      <c r="H1546" s="414"/>
      <c r="I1546" s="409"/>
    </row>
    <row r="1547" spans="6:9">
      <c r="F1547" s="414"/>
      <c r="H1547" s="414"/>
      <c r="I1547" s="409"/>
    </row>
    <row r="1548" spans="6:9">
      <c r="F1548" s="414"/>
      <c r="H1548" s="414"/>
      <c r="I1548" s="409"/>
    </row>
    <row r="1549" spans="6:9">
      <c r="F1549" s="414"/>
      <c r="H1549" s="414"/>
      <c r="I1549" s="409"/>
    </row>
    <row r="1550" spans="6:9">
      <c r="F1550" s="414"/>
      <c r="H1550" s="414"/>
      <c r="I1550" s="409"/>
    </row>
    <row r="1551" spans="6:9">
      <c r="F1551" s="414"/>
      <c r="H1551" s="414"/>
      <c r="I1551" s="409"/>
    </row>
    <row r="1552" spans="6:9">
      <c r="F1552" s="414"/>
      <c r="H1552" s="414"/>
      <c r="I1552" s="409"/>
    </row>
    <row r="1553" spans="6:9">
      <c r="F1553" s="414"/>
      <c r="H1553" s="414"/>
      <c r="I1553" s="409"/>
    </row>
    <row r="1554" spans="6:9">
      <c r="F1554" s="414"/>
      <c r="H1554" s="414"/>
      <c r="I1554" s="409"/>
    </row>
    <row r="1555" spans="6:9">
      <c r="F1555" s="414"/>
      <c r="H1555" s="414"/>
      <c r="I1555" s="409"/>
    </row>
    <row r="1556" spans="6:9">
      <c r="F1556" s="414"/>
      <c r="H1556" s="414"/>
      <c r="I1556" s="409"/>
    </row>
    <row r="1557" spans="6:9">
      <c r="F1557" s="414"/>
      <c r="H1557" s="414"/>
      <c r="I1557" s="409"/>
    </row>
    <row r="1558" spans="6:9">
      <c r="F1558" s="414"/>
      <c r="H1558" s="414"/>
      <c r="I1558" s="409"/>
    </row>
    <row r="1559" spans="6:9">
      <c r="F1559" s="414"/>
      <c r="H1559" s="414"/>
      <c r="I1559" s="409"/>
    </row>
    <row r="1560" spans="6:9">
      <c r="F1560" s="414"/>
      <c r="H1560" s="414"/>
      <c r="I1560" s="409"/>
    </row>
    <row r="1561" spans="6:9">
      <c r="F1561" s="414"/>
      <c r="H1561" s="414"/>
      <c r="I1561" s="409"/>
    </row>
    <row r="1562" spans="6:9">
      <c r="F1562" s="414"/>
      <c r="H1562" s="414"/>
      <c r="I1562" s="409"/>
    </row>
    <row r="1563" spans="6:9">
      <c r="F1563" s="414"/>
      <c r="H1563" s="414"/>
      <c r="I1563" s="409"/>
    </row>
    <row r="1564" spans="6:9">
      <c r="F1564" s="414"/>
      <c r="H1564" s="414"/>
      <c r="I1564" s="409"/>
    </row>
    <row r="1565" spans="6:9">
      <c r="F1565" s="414"/>
      <c r="H1565" s="414"/>
      <c r="I1565" s="409"/>
    </row>
    <row r="1566" spans="6:9">
      <c r="F1566" s="414"/>
      <c r="H1566" s="414"/>
      <c r="I1566" s="409"/>
    </row>
    <row r="1567" spans="6:9">
      <c r="F1567" s="414"/>
      <c r="H1567" s="414"/>
      <c r="I1567" s="409"/>
    </row>
    <row r="1568" spans="6:9">
      <c r="F1568" s="414"/>
      <c r="H1568" s="414"/>
      <c r="I1568" s="409"/>
    </row>
    <row r="1569" spans="6:9">
      <c r="F1569" s="414"/>
      <c r="H1569" s="414"/>
      <c r="I1569" s="409"/>
    </row>
    <row r="1570" spans="6:9">
      <c r="F1570" s="414"/>
      <c r="H1570" s="414"/>
      <c r="I1570" s="409"/>
    </row>
    <row r="1571" spans="6:9">
      <c r="F1571" s="414"/>
      <c r="H1571" s="414"/>
      <c r="I1571" s="409"/>
    </row>
    <row r="1572" spans="6:9">
      <c r="F1572" s="414"/>
      <c r="H1572" s="414"/>
      <c r="I1572" s="409"/>
    </row>
    <row r="1573" spans="6:9">
      <c r="F1573" s="414"/>
      <c r="H1573" s="414"/>
      <c r="I1573" s="409"/>
    </row>
    <row r="1574" spans="6:9">
      <c r="F1574" s="414"/>
      <c r="H1574" s="414"/>
      <c r="I1574" s="409"/>
    </row>
    <row r="1575" spans="6:9">
      <c r="F1575" s="414"/>
      <c r="H1575" s="414"/>
      <c r="I1575" s="409"/>
    </row>
    <row r="1576" spans="6:9">
      <c r="F1576" s="414"/>
      <c r="H1576" s="414"/>
      <c r="I1576" s="409"/>
    </row>
    <row r="1577" spans="6:9">
      <c r="F1577" s="414"/>
      <c r="H1577" s="414"/>
      <c r="I1577" s="409"/>
    </row>
    <row r="1578" spans="6:9">
      <c r="F1578" s="414"/>
      <c r="H1578" s="414"/>
      <c r="I1578" s="409"/>
    </row>
    <row r="1579" spans="6:9">
      <c r="F1579" s="414"/>
      <c r="H1579" s="414"/>
      <c r="I1579" s="409"/>
    </row>
    <row r="1580" spans="6:9">
      <c r="F1580" s="414"/>
      <c r="H1580" s="414"/>
      <c r="I1580" s="409"/>
    </row>
    <row r="1581" spans="6:9">
      <c r="F1581" s="414"/>
      <c r="H1581" s="414"/>
      <c r="I1581" s="409"/>
    </row>
    <row r="1582" spans="6:9">
      <c r="F1582" s="414"/>
      <c r="H1582" s="414"/>
      <c r="I1582" s="409"/>
    </row>
    <row r="1583" spans="6:9">
      <c r="F1583" s="414"/>
      <c r="H1583" s="414"/>
      <c r="I1583" s="409"/>
    </row>
    <row r="1584" spans="6:9">
      <c r="F1584" s="414"/>
      <c r="H1584" s="414"/>
      <c r="I1584" s="409"/>
    </row>
    <row r="1585" spans="6:9">
      <c r="F1585" s="414"/>
      <c r="H1585" s="414"/>
      <c r="I1585" s="409"/>
    </row>
    <row r="1586" spans="6:9">
      <c r="F1586" s="414"/>
      <c r="H1586" s="414"/>
      <c r="I1586" s="409"/>
    </row>
    <row r="1587" spans="6:9">
      <c r="F1587" s="414"/>
      <c r="H1587" s="414"/>
      <c r="I1587" s="409"/>
    </row>
    <row r="1588" spans="6:9">
      <c r="F1588" s="414"/>
      <c r="H1588" s="414"/>
      <c r="I1588" s="409"/>
    </row>
    <row r="1589" spans="6:9">
      <c r="F1589" s="414"/>
      <c r="H1589" s="414"/>
      <c r="I1589" s="409"/>
    </row>
    <row r="1590" spans="6:9">
      <c r="F1590" s="414"/>
      <c r="H1590" s="414"/>
      <c r="I1590" s="409"/>
    </row>
    <row r="1591" spans="6:9">
      <c r="F1591" s="414"/>
      <c r="H1591" s="414"/>
      <c r="I1591" s="409"/>
    </row>
    <row r="1592" spans="6:9">
      <c r="F1592" s="414"/>
      <c r="H1592" s="414"/>
      <c r="I1592" s="409"/>
    </row>
    <row r="1593" spans="6:9">
      <c r="F1593" s="414"/>
      <c r="H1593" s="414"/>
      <c r="I1593" s="409"/>
    </row>
    <row r="1594" spans="6:9">
      <c r="F1594" s="414"/>
      <c r="H1594" s="414"/>
      <c r="I1594" s="409"/>
    </row>
    <row r="1595" spans="6:9">
      <c r="F1595" s="414"/>
      <c r="H1595" s="414"/>
      <c r="I1595" s="409"/>
    </row>
    <row r="1596" spans="6:9">
      <c r="F1596" s="414"/>
      <c r="H1596" s="414"/>
      <c r="I1596" s="409"/>
    </row>
    <row r="1597" spans="6:9">
      <c r="F1597" s="414"/>
      <c r="H1597" s="414"/>
      <c r="I1597" s="409"/>
    </row>
    <row r="1598" spans="6:9">
      <c r="F1598" s="414"/>
      <c r="H1598" s="414"/>
      <c r="I1598" s="409"/>
    </row>
    <row r="1599" spans="6:9">
      <c r="F1599" s="414"/>
      <c r="H1599" s="414"/>
      <c r="I1599" s="409"/>
    </row>
    <row r="1600" spans="6:9">
      <c r="F1600" s="414"/>
      <c r="H1600" s="414"/>
      <c r="I1600" s="409"/>
    </row>
    <row r="1601" spans="6:9">
      <c r="F1601" s="414"/>
      <c r="H1601" s="414"/>
      <c r="I1601" s="409"/>
    </row>
    <row r="1602" spans="6:9">
      <c r="F1602" s="414"/>
      <c r="H1602" s="414"/>
      <c r="I1602" s="409"/>
    </row>
    <row r="1603" spans="6:9">
      <c r="F1603" s="414"/>
      <c r="H1603" s="414"/>
      <c r="I1603" s="409"/>
    </row>
    <row r="1604" spans="6:9">
      <c r="F1604" s="414"/>
      <c r="H1604" s="414"/>
      <c r="I1604" s="409"/>
    </row>
    <row r="1605" spans="6:9">
      <c r="F1605" s="414"/>
      <c r="H1605" s="414"/>
      <c r="I1605" s="409"/>
    </row>
    <row r="1606" spans="6:9">
      <c r="F1606" s="414"/>
      <c r="H1606" s="414"/>
      <c r="I1606" s="409"/>
    </row>
    <row r="1607" spans="6:9">
      <c r="F1607" s="414"/>
      <c r="H1607" s="414"/>
      <c r="I1607" s="409"/>
    </row>
    <row r="1608" spans="6:9">
      <c r="F1608" s="414"/>
      <c r="H1608" s="414"/>
      <c r="I1608" s="409"/>
    </row>
    <row r="1609" spans="6:9">
      <c r="F1609" s="414"/>
      <c r="H1609" s="414"/>
      <c r="I1609" s="409"/>
    </row>
    <row r="1610" spans="6:9">
      <c r="F1610" s="414"/>
      <c r="H1610" s="414"/>
      <c r="I1610" s="409"/>
    </row>
    <row r="1611" spans="6:9">
      <c r="F1611" s="414"/>
      <c r="H1611" s="414"/>
      <c r="I1611" s="409"/>
    </row>
    <row r="1612" spans="6:9">
      <c r="F1612" s="414"/>
      <c r="H1612" s="414"/>
      <c r="I1612" s="409"/>
    </row>
    <row r="1613" spans="6:9">
      <c r="F1613" s="414"/>
      <c r="H1613" s="414"/>
      <c r="I1613" s="409"/>
    </row>
    <row r="1614" spans="6:9">
      <c r="F1614" s="414"/>
      <c r="H1614" s="414"/>
      <c r="I1614" s="409"/>
    </row>
    <row r="1615" spans="6:9">
      <c r="F1615" s="414"/>
      <c r="H1615" s="414"/>
      <c r="I1615" s="409"/>
    </row>
    <row r="1616" spans="6:9">
      <c r="F1616" s="414"/>
      <c r="H1616" s="414"/>
      <c r="I1616" s="409"/>
    </row>
    <row r="1617" spans="6:9">
      <c r="F1617" s="414"/>
      <c r="H1617" s="414"/>
      <c r="I1617" s="409"/>
    </row>
    <row r="1618" spans="6:9">
      <c r="F1618" s="414"/>
      <c r="H1618" s="414"/>
      <c r="I1618" s="409"/>
    </row>
    <row r="1619" spans="6:9">
      <c r="F1619" s="414"/>
      <c r="H1619" s="414"/>
      <c r="I1619" s="409"/>
    </row>
    <row r="1620" spans="6:9">
      <c r="F1620" s="414"/>
      <c r="H1620" s="414"/>
      <c r="I1620" s="409"/>
    </row>
    <row r="1621" spans="6:9">
      <c r="F1621" s="414"/>
      <c r="H1621" s="414"/>
      <c r="I1621" s="409"/>
    </row>
    <row r="1622" spans="6:9">
      <c r="F1622" s="414"/>
      <c r="H1622" s="414"/>
      <c r="I1622" s="409"/>
    </row>
    <row r="1623" spans="6:9">
      <c r="F1623" s="414"/>
      <c r="H1623" s="414"/>
      <c r="I1623" s="409"/>
    </row>
    <row r="1624" spans="6:9">
      <c r="F1624" s="414"/>
      <c r="H1624" s="414"/>
      <c r="I1624" s="409"/>
    </row>
    <row r="1625" spans="6:9">
      <c r="F1625" s="414"/>
      <c r="H1625" s="414"/>
      <c r="I1625" s="409"/>
    </row>
    <row r="1626" spans="6:9">
      <c r="F1626" s="414"/>
      <c r="H1626" s="414"/>
      <c r="I1626" s="409"/>
    </row>
    <row r="1627" spans="6:9">
      <c r="F1627" s="414"/>
      <c r="H1627" s="414"/>
      <c r="I1627" s="409"/>
    </row>
    <row r="1628" spans="6:9">
      <c r="F1628" s="414"/>
      <c r="H1628" s="414"/>
      <c r="I1628" s="409"/>
    </row>
    <row r="1629" spans="6:9">
      <c r="F1629" s="414"/>
      <c r="H1629" s="414"/>
      <c r="I1629" s="409"/>
    </row>
    <row r="1630" spans="6:9">
      <c r="F1630" s="414"/>
      <c r="H1630" s="414"/>
      <c r="I1630" s="409"/>
    </row>
    <row r="1631" spans="6:9">
      <c r="F1631" s="414"/>
      <c r="H1631" s="414"/>
      <c r="I1631" s="409"/>
    </row>
    <row r="1632" spans="6:9">
      <c r="F1632" s="414"/>
      <c r="H1632" s="414"/>
      <c r="I1632" s="409"/>
    </row>
    <row r="1633" spans="6:9">
      <c r="F1633" s="414"/>
      <c r="H1633" s="414"/>
      <c r="I1633" s="409"/>
    </row>
    <row r="1634" spans="6:9">
      <c r="F1634" s="414"/>
      <c r="H1634" s="414"/>
      <c r="I1634" s="409"/>
    </row>
    <row r="1635" spans="6:9">
      <c r="F1635" s="414"/>
      <c r="H1635" s="414"/>
      <c r="I1635" s="409"/>
    </row>
    <row r="1636" spans="6:9">
      <c r="F1636" s="414"/>
      <c r="H1636" s="414"/>
      <c r="I1636" s="409"/>
    </row>
    <row r="1637" spans="6:9">
      <c r="F1637" s="414"/>
      <c r="H1637" s="414"/>
      <c r="I1637" s="409"/>
    </row>
    <row r="1638" spans="6:9">
      <c r="F1638" s="414"/>
      <c r="H1638" s="414"/>
      <c r="I1638" s="409"/>
    </row>
    <row r="1639" spans="6:9">
      <c r="F1639" s="414"/>
      <c r="H1639" s="414"/>
      <c r="I1639" s="409"/>
    </row>
    <row r="1640" spans="6:9">
      <c r="F1640" s="414"/>
      <c r="H1640" s="414"/>
      <c r="I1640" s="409"/>
    </row>
    <row r="1641" spans="6:9">
      <c r="F1641" s="414"/>
      <c r="H1641" s="414"/>
      <c r="I1641" s="409"/>
    </row>
    <row r="1642" spans="6:9">
      <c r="F1642" s="414"/>
      <c r="H1642" s="414"/>
      <c r="I1642" s="409"/>
    </row>
    <row r="1643" spans="6:9">
      <c r="F1643" s="414"/>
      <c r="H1643" s="414"/>
      <c r="I1643" s="409"/>
    </row>
    <row r="1644" spans="6:9">
      <c r="F1644" s="414"/>
      <c r="H1644" s="414"/>
      <c r="I1644" s="409"/>
    </row>
    <row r="1645" spans="6:9">
      <c r="F1645" s="414"/>
      <c r="H1645" s="414"/>
      <c r="I1645" s="409"/>
    </row>
    <row r="1646" spans="6:9">
      <c r="F1646" s="414"/>
      <c r="H1646" s="414"/>
      <c r="I1646" s="409"/>
    </row>
    <row r="1647" spans="6:9">
      <c r="F1647" s="414"/>
      <c r="H1647" s="414"/>
      <c r="I1647" s="409"/>
    </row>
    <row r="1648" spans="6:9">
      <c r="F1648" s="414"/>
      <c r="H1648" s="414"/>
      <c r="I1648" s="409"/>
    </row>
    <row r="1649" spans="6:9">
      <c r="F1649" s="414"/>
      <c r="H1649" s="414"/>
      <c r="I1649" s="409"/>
    </row>
    <row r="1650" spans="6:9">
      <c r="F1650" s="414"/>
      <c r="H1650" s="414"/>
      <c r="I1650" s="409"/>
    </row>
    <row r="1651" spans="6:9">
      <c r="F1651" s="414"/>
      <c r="H1651" s="414"/>
      <c r="I1651" s="409"/>
    </row>
    <row r="1652" spans="6:9">
      <c r="F1652" s="414"/>
      <c r="H1652" s="414"/>
      <c r="I1652" s="409"/>
    </row>
    <row r="1653" spans="6:9">
      <c r="F1653" s="414"/>
      <c r="H1653" s="414"/>
      <c r="I1653" s="409"/>
    </row>
    <row r="1654" spans="6:9">
      <c r="F1654" s="414"/>
      <c r="H1654" s="414"/>
      <c r="I1654" s="409"/>
    </row>
    <row r="1655" spans="6:9">
      <c r="F1655" s="414"/>
      <c r="H1655" s="414"/>
      <c r="I1655" s="409"/>
    </row>
    <row r="1656" spans="6:9">
      <c r="F1656" s="414"/>
      <c r="H1656" s="414"/>
      <c r="I1656" s="409"/>
    </row>
    <row r="1657" spans="6:9">
      <c r="F1657" s="414"/>
      <c r="H1657" s="414"/>
      <c r="I1657" s="409"/>
    </row>
    <row r="1658" spans="6:9">
      <c r="F1658" s="414"/>
      <c r="H1658" s="414"/>
      <c r="I1658" s="409"/>
    </row>
    <row r="1659" spans="6:9">
      <c r="F1659" s="414"/>
      <c r="H1659" s="414"/>
      <c r="I1659" s="409"/>
    </row>
    <row r="1660" spans="6:9">
      <c r="F1660" s="414"/>
      <c r="H1660" s="414"/>
      <c r="I1660" s="409"/>
    </row>
    <row r="1661" spans="6:9">
      <c r="F1661" s="414"/>
      <c r="H1661" s="414"/>
      <c r="I1661" s="409"/>
    </row>
    <row r="1662" spans="6:9">
      <c r="F1662" s="414"/>
      <c r="H1662" s="414"/>
      <c r="I1662" s="409"/>
    </row>
    <row r="1663" spans="6:9">
      <c r="F1663" s="414"/>
      <c r="H1663" s="414"/>
      <c r="I1663" s="409"/>
    </row>
    <row r="1664" spans="6:9">
      <c r="F1664" s="414"/>
      <c r="H1664" s="414"/>
      <c r="I1664" s="409"/>
    </row>
    <row r="1665" spans="6:9">
      <c r="F1665" s="414"/>
      <c r="H1665" s="414"/>
      <c r="I1665" s="409"/>
    </row>
    <row r="1666" spans="6:9">
      <c r="F1666" s="414"/>
      <c r="H1666" s="414"/>
      <c r="I1666" s="409"/>
    </row>
    <row r="1667" spans="6:9">
      <c r="F1667" s="414"/>
      <c r="H1667" s="414"/>
      <c r="I1667" s="409"/>
    </row>
    <row r="1668" spans="6:9">
      <c r="F1668" s="414"/>
      <c r="H1668" s="414"/>
      <c r="I1668" s="409"/>
    </row>
    <row r="1669" spans="6:9">
      <c r="F1669" s="414"/>
      <c r="H1669" s="414"/>
      <c r="I1669" s="409"/>
    </row>
    <row r="1670" spans="6:9">
      <c r="F1670" s="414"/>
      <c r="H1670" s="414"/>
      <c r="I1670" s="409"/>
    </row>
    <row r="1671" spans="6:9">
      <c r="F1671" s="414"/>
      <c r="H1671" s="414"/>
      <c r="I1671" s="409"/>
    </row>
    <row r="1672" spans="6:9">
      <c r="F1672" s="414"/>
      <c r="H1672" s="414"/>
      <c r="I1672" s="409"/>
    </row>
    <row r="1673" spans="6:9">
      <c r="F1673" s="414"/>
      <c r="H1673" s="414"/>
      <c r="I1673" s="409"/>
    </row>
    <row r="1674" spans="6:9">
      <c r="F1674" s="414"/>
      <c r="H1674" s="414"/>
      <c r="I1674" s="409"/>
    </row>
    <row r="1675" spans="6:9">
      <c r="F1675" s="414"/>
      <c r="H1675" s="414"/>
      <c r="I1675" s="409"/>
    </row>
    <row r="1676" spans="6:9">
      <c r="F1676" s="414"/>
      <c r="H1676" s="414"/>
      <c r="I1676" s="409"/>
    </row>
    <row r="1677" spans="6:9">
      <c r="F1677" s="414"/>
      <c r="H1677" s="414"/>
      <c r="I1677" s="409"/>
    </row>
    <row r="1678" spans="6:9">
      <c r="F1678" s="414"/>
      <c r="H1678" s="414"/>
      <c r="I1678" s="409"/>
    </row>
    <row r="1679" spans="6:9">
      <c r="F1679" s="414"/>
      <c r="H1679" s="414"/>
      <c r="I1679" s="409"/>
    </row>
    <row r="1680" spans="6:9">
      <c r="F1680" s="414"/>
      <c r="H1680" s="414"/>
      <c r="I1680" s="409"/>
    </row>
    <row r="1681" spans="6:9">
      <c r="F1681" s="414"/>
      <c r="H1681" s="414"/>
      <c r="I1681" s="409"/>
    </row>
    <row r="1682" spans="6:9">
      <c r="F1682" s="414"/>
      <c r="H1682" s="414"/>
      <c r="I1682" s="409"/>
    </row>
    <row r="1683" spans="6:9">
      <c r="F1683" s="414"/>
      <c r="H1683" s="414"/>
      <c r="I1683" s="409"/>
    </row>
    <row r="1684" spans="6:9">
      <c r="F1684" s="414"/>
      <c r="H1684" s="414"/>
      <c r="I1684" s="409"/>
    </row>
    <row r="1685" spans="6:9">
      <c r="F1685" s="414"/>
      <c r="H1685" s="414"/>
      <c r="I1685" s="409"/>
    </row>
    <row r="1686" spans="6:9">
      <c r="F1686" s="414"/>
      <c r="H1686" s="414"/>
      <c r="I1686" s="409"/>
    </row>
    <row r="1687" spans="6:9">
      <c r="F1687" s="414"/>
      <c r="H1687" s="414"/>
      <c r="I1687" s="409"/>
    </row>
    <row r="1688" spans="6:9">
      <c r="F1688" s="414"/>
      <c r="H1688" s="414"/>
      <c r="I1688" s="409"/>
    </row>
    <row r="1689" spans="6:9">
      <c r="F1689" s="414"/>
      <c r="H1689" s="414"/>
      <c r="I1689" s="409"/>
    </row>
    <row r="1690" spans="6:9">
      <c r="F1690" s="414"/>
      <c r="H1690" s="414"/>
      <c r="I1690" s="409"/>
    </row>
    <row r="1691" spans="6:9">
      <c r="F1691" s="414"/>
      <c r="H1691" s="414"/>
      <c r="I1691" s="409"/>
    </row>
    <row r="1692" spans="6:9">
      <c r="F1692" s="414"/>
      <c r="H1692" s="414"/>
      <c r="I1692" s="409"/>
    </row>
    <row r="1693" spans="6:9">
      <c r="F1693" s="414"/>
      <c r="H1693" s="414"/>
      <c r="I1693" s="409"/>
    </row>
    <row r="1694" spans="6:9">
      <c r="F1694" s="414"/>
      <c r="H1694" s="414"/>
      <c r="I1694" s="409"/>
    </row>
    <row r="1695" spans="6:9">
      <c r="F1695" s="414"/>
      <c r="H1695" s="414"/>
      <c r="I1695" s="409"/>
    </row>
    <row r="1696" spans="6:9">
      <c r="F1696" s="414"/>
      <c r="H1696" s="414"/>
      <c r="I1696" s="409"/>
    </row>
    <row r="1697" spans="6:9">
      <c r="F1697" s="414"/>
      <c r="H1697" s="414"/>
      <c r="I1697" s="409"/>
    </row>
    <row r="1698" spans="6:9">
      <c r="F1698" s="414"/>
      <c r="H1698" s="414"/>
      <c r="I1698" s="409"/>
    </row>
    <row r="1699" spans="6:9">
      <c r="F1699" s="414"/>
      <c r="H1699" s="414"/>
      <c r="I1699" s="409"/>
    </row>
    <row r="1700" spans="6:9">
      <c r="F1700" s="414"/>
      <c r="H1700" s="414"/>
      <c r="I1700" s="409"/>
    </row>
    <row r="1701" spans="6:9">
      <c r="F1701" s="414"/>
      <c r="H1701" s="414"/>
      <c r="I1701" s="409"/>
    </row>
    <row r="1702" spans="6:9">
      <c r="F1702" s="414"/>
      <c r="H1702" s="414"/>
      <c r="I1702" s="409"/>
    </row>
    <row r="1703" spans="6:9">
      <c r="F1703" s="414"/>
      <c r="H1703" s="414"/>
      <c r="I1703" s="409"/>
    </row>
    <row r="1704" spans="6:9">
      <c r="F1704" s="414"/>
      <c r="H1704" s="414"/>
      <c r="I1704" s="409"/>
    </row>
    <row r="1705" spans="6:9">
      <c r="F1705" s="414"/>
      <c r="H1705" s="414"/>
      <c r="I1705" s="409"/>
    </row>
    <row r="1706" spans="6:9">
      <c r="F1706" s="414"/>
      <c r="H1706" s="414"/>
      <c r="I1706" s="409"/>
    </row>
    <row r="1707" spans="6:9">
      <c r="F1707" s="414"/>
      <c r="H1707" s="414"/>
      <c r="I1707" s="409"/>
    </row>
    <row r="1708" spans="6:9">
      <c r="F1708" s="414"/>
      <c r="H1708" s="414"/>
      <c r="I1708" s="409"/>
    </row>
    <row r="1709" spans="6:9">
      <c r="F1709" s="414"/>
      <c r="H1709" s="414"/>
      <c r="I1709" s="409"/>
    </row>
    <row r="1710" spans="6:9">
      <c r="F1710" s="414"/>
      <c r="H1710" s="414"/>
      <c r="I1710" s="409"/>
    </row>
    <row r="1711" spans="6:9">
      <c r="F1711" s="414"/>
      <c r="H1711" s="414"/>
      <c r="I1711" s="409"/>
    </row>
    <row r="1712" spans="6:9">
      <c r="F1712" s="414"/>
      <c r="H1712" s="414"/>
      <c r="I1712" s="409"/>
    </row>
    <row r="1713" spans="6:9">
      <c r="F1713" s="414"/>
      <c r="H1713" s="414"/>
      <c r="I1713" s="409"/>
    </row>
    <row r="1714" spans="6:9">
      <c r="F1714" s="414"/>
      <c r="H1714" s="414"/>
      <c r="I1714" s="409"/>
    </row>
    <row r="1715" spans="6:9">
      <c r="F1715" s="414"/>
      <c r="H1715" s="414"/>
      <c r="I1715" s="409"/>
    </row>
    <row r="1716" spans="6:9">
      <c r="F1716" s="414"/>
      <c r="H1716" s="414"/>
      <c r="I1716" s="409"/>
    </row>
    <row r="1717" spans="6:9">
      <c r="F1717" s="414"/>
      <c r="H1717" s="414"/>
      <c r="I1717" s="409"/>
    </row>
    <row r="1718" spans="6:9">
      <c r="F1718" s="414"/>
      <c r="H1718" s="414"/>
      <c r="I1718" s="409"/>
    </row>
    <row r="1719" spans="6:9">
      <c r="F1719" s="414"/>
      <c r="H1719" s="414"/>
      <c r="I1719" s="409"/>
    </row>
    <row r="1720" spans="6:9">
      <c r="F1720" s="414"/>
      <c r="H1720" s="414"/>
      <c r="I1720" s="409"/>
    </row>
    <row r="1721" spans="6:9">
      <c r="F1721" s="414"/>
      <c r="H1721" s="414"/>
      <c r="I1721" s="409"/>
    </row>
    <row r="1722" spans="6:9">
      <c r="F1722" s="414"/>
      <c r="H1722" s="414"/>
      <c r="I1722" s="409"/>
    </row>
    <row r="1723" spans="6:9">
      <c r="F1723" s="414"/>
      <c r="H1723" s="414"/>
      <c r="I1723" s="409"/>
    </row>
    <row r="1724" spans="6:9">
      <c r="F1724" s="414"/>
      <c r="H1724" s="414"/>
      <c r="I1724" s="409"/>
    </row>
    <row r="1725" spans="6:9">
      <c r="F1725" s="414"/>
      <c r="H1725" s="414"/>
      <c r="I1725" s="409"/>
    </row>
    <row r="1726" spans="6:9">
      <c r="F1726" s="414"/>
      <c r="H1726" s="414"/>
      <c r="I1726" s="409"/>
    </row>
    <row r="1727" spans="6:9">
      <c r="F1727" s="414"/>
      <c r="H1727" s="414"/>
      <c r="I1727" s="409"/>
    </row>
    <row r="1728" spans="6:9">
      <c r="F1728" s="414"/>
      <c r="H1728" s="414"/>
      <c r="I1728" s="409"/>
    </row>
    <row r="1729" spans="6:9">
      <c r="F1729" s="414"/>
      <c r="H1729" s="414"/>
      <c r="I1729" s="409"/>
    </row>
    <row r="1730" spans="6:9">
      <c r="F1730" s="414"/>
      <c r="H1730" s="414"/>
      <c r="I1730" s="409"/>
    </row>
    <row r="1731" spans="6:9">
      <c r="F1731" s="414"/>
      <c r="H1731" s="414"/>
      <c r="I1731" s="409"/>
    </row>
    <row r="1732" spans="6:9">
      <c r="F1732" s="414"/>
      <c r="H1732" s="414"/>
      <c r="I1732" s="409"/>
    </row>
    <row r="1733" spans="6:9">
      <c r="F1733" s="414"/>
      <c r="H1733" s="414"/>
      <c r="I1733" s="409"/>
    </row>
    <row r="1734" spans="6:9">
      <c r="F1734" s="414"/>
      <c r="H1734" s="414"/>
      <c r="I1734" s="409"/>
    </row>
    <row r="1735" spans="6:9">
      <c r="F1735" s="414"/>
      <c r="H1735" s="414"/>
      <c r="I1735" s="409"/>
    </row>
    <row r="1736" spans="6:9">
      <c r="F1736" s="414"/>
      <c r="H1736" s="414"/>
      <c r="I1736" s="409"/>
    </row>
    <row r="1737" spans="6:9">
      <c r="F1737" s="414"/>
      <c r="H1737" s="414"/>
      <c r="I1737" s="409"/>
    </row>
    <row r="1738" spans="6:9">
      <c r="F1738" s="414"/>
      <c r="H1738" s="414"/>
      <c r="I1738" s="409"/>
    </row>
    <row r="1739" spans="6:9">
      <c r="F1739" s="414"/>
      <c r="H1739" s="414"/>
      <c r="I1739" s="409"/>
    </row>
    <row r="1740" spans="6:9">
      <c r="F1740" s="414"/>
      <c r="H1740" s="414"/>
      <c r="I1740" s="409"/>
    </row>
    <row r="1741" spans="6:9">
      <c r="F1741" s="414"/>
      <c r="H1741" s="414"/>
      <c r="I1741" s="409"/>
    </row>
    <row r="1742" spans="6:9">
      <c r="F1742" s="414"/>
      <c r="H1742" s="414"/>
      <c r="I1742" s="409"/>
    </row>
    <row r="1743" spans="6:9">
      <c r="F1743" s="414"/>
      <c r="H1743" s="414"/>
      <c r="I1743" s="409"/>
    </row>
    <row r="1744" spans="6:9">
      <c r="F1744" s="414"/>
      <c r="H1744" s="414"/>
      <c r="I1744" s="409"/>
    </row>
    <row r="1745" spans="6:9">
      <c r="F1745" s="414"/>
      <c r="H1745" s="414"/>
      <c r="I1745" s="409"/>
    </row>
    <row r="1746" spans="6:9">
      <c r="F1746" s="414"/>
      <c r="H1746" s="414"/>
      <c r="I1746" s="409"/>
    </row>
    <row r="1747" spans="6:9">
      <c r="F1747" s="414"/>
      <c r="H1747" s="414"/>
      <c r="I1747" s="409"/>
    </row>
    <row r="1748" spans="6:9">
      <c r="F1748" s="414"/>
      <c r="H1748" s="414"/>
      <c r="I1748" s="409"/>
    </row>
    <row r="1749" spans="6:9">
      <c r="F1749" s="414"/>
      <c r="H1749" s="414"/>
      <c r="I1749" s="409"/>
    </row>
    <row r="1750" spans="6:9">
      <c r="F1750" s="414"/>
      <c r="H1750" s="414"/>
      <c r="I1750" s="409"/>
    </row>
    <row r="1751" spans="6:9">
      <c r="F1751" s="414"/>
      <c r="H1751" s="414"/>
      <c r="I1751" s="409"/>
    </row>
    <row r="1752" spans="6:9">
      <c r="F1752" s="414"/>
      <c r="H1752" s="414"/>
      <c r="I1752" s="409"/>
    </row>
    <row r="1753" spans="6:9">
      <c r="F1753" s="414"/>
      <c r="H1753" s="414"/>
      <c r="I1753" s="409"/>
    </row>
    <row r="1754" spans="6:9">
      <c r="F1754" s="414"/>
      <c r="H1754" s="414"/>
      <c r="I1754" s="409"/>
    </row>
    <row r="1755" spans="6:9">
      <c r="F1755" s="414"/>
      <c r="H1755" s="414"/>
      <c r="I1755" s="409"/>
    </row>
    <row r="1756" spans="6:9">
      <c r="F1756" s="414"/>
      <c r="H1756" s="414"/>
      <c r="I1756" s="409"/>
    </row>
    <row r="1757" spans="6:9">
      <c r="F1757" s="414"/>
      <c r="H1757" s="414"/>
      <c r="I1757" s="409"/>
    </row>
    <row r="1758" spans="6:9">
      <c r="F1758" s="414"/>
      <c r="H1758" s="414"/>
      <c r="I1758" s="409"/>
    </row>
    <row r="1759" spans="6:9">
      <c r="F1759" s="414"/>
      <c r="H1759" s="414"/>
      <c r="I1759" s="409"/>
    </row>
    <row r="1760" spans="6:9">
      <c r="F1760" s="414"/>
      <c r="H1760" s="414"/>
      <c r="I1760" s="409"/>
    </row>
    <row r="1761" spans="6:9">
      <c r="F1761" s="414"/>
      <c r="H1761" s="414"/>
      <c r="I1761" s="409"/>
    </row>
    <row r="1762" spans="6:9">
      <c r="F1762" s="414"/>
      <c r="H1762" s="414"/>
      <c r="I1762" s="409"/>
    </row>
    <row r="1763" spans="6:9">
      <c r="F1763" s="414"/>
      <c r="H1763" s="414"/>
      <c r="I1763" s="409"/>
    </row>
    <row r="1764" spans="6:9">
      <c r="F1764" s="414"/>
      <c r="H1764" s="414"/>
      <c r="I1764" s="409"/>
    </row>
    <row r="1765" spans="6:9">
      <c r="F1765" s="414"/>
      <c r="H1765" s="414"/>
      <c r="I1765" s="409"/>
    </row>
    <row r="1766" spans="6:9">
      <c r="F1766" s="414"/>
      <c r="H1766" s="414"/>
      <c r="I1766" s="409"/>
    </row>
    <row r="1767" spans="6:9">
      <c r="F1767" s="414"/>
      <c r="H1767" s="414"/>
      <c r="I1767" s="409"/>
    </row>
    <row r="1768" spans="6:9">
      <c r="F1768" s="414"/>
      <c r="H1768" s="414"/>
      <c r="I1768" s="409"/>
    </row>
    <row r="1769" spans="6:9">
      <c r="F1769" s="414"/>
      <c r="H1769" s="414"/>
      <c r="I1769" s="409"/>
    </row>
    <row r="1770" spans="6:9">
      <c r="F1770" s="414"/>
      <c r="H1770" s="414"/>
      <c r="I1770" s="409"/>
    </row>
    <row r="1771" spans="6:9">
      <c r="F1771" s="414"/>
      <c r="H1771" s="414"/>
      <c r="I1771" s="409"/>
    </row>
    <row r="1772" spans="6:9">
      <c r="F1772" s="414"/>
      <c r="H1772" s="414"/>
      <c r="I1772" s="409"/>
    </row>
    <row r="1773" spans="6:9">
      <c r="F1773" s="414"/>
      <c r="H1773" s="414"/>
      <c r="I1773" s="409"/>
    </row>
    <row r="1774" spans="6:9">
      <c r="F1774" s="414"/>
      <c r="H1774" s="414"/>
      <c r="I1774" s="409"/>
    </row>
    <row r="1775" spans="6:9">
      <c r="F1775" s="414"/>
      <c r="H1775" s="414"/>
      <c r="I1775" s="409"/>
    </row>
    <row r="1776" spans="6:9">
      <c r="F1776" s="414"/>
      <c r="H1776" s="414"/>
      <c r="I1776" s="409"/>
    </row>
    <row r="1777" spans="6:9">
      <c r="F1777" s="414"/>
      <c r="H1777" s="414"/>
      <c r="I1777" s="409"/>
    </row>
    <row r="1778" spans="6:9">
      <c r="F1778" s="414"/>
      <c r="H1778" s="414"/>
      <c r="I1778" s="409"/>
    </row>
    <row r="1779" spans="6:9">
      <c r="F1779" s="414"/>
      <c r="H1779" s="414"/>
      <c r="I1779" s="409"/>
    </row>
    <row r="1780" spans="6:9">
      <c r="F1780" s="414"/>
      <c r="H1780" s="414"/>
      <c r="I1780" s="409"/>
    </row>
    <row r="1781" spans="6:9">
      <c r="F1781" s="414"/>
      <c r="H1781" s="414"/>
      <c r="I1781" s="409"/>
    </row>
    <row r="1782" spans="6:9">
      <c r="F1782" s="414"/>
      <c r="H1782" s="414"/>
      <c r="I1782" s="409"/>
    </row>
    <row r="1783" spans="6:9">
      <c r="F1783" s="414"/>
      <c r="H1783" s="414"/>
      <c r="I1783" s="409"/>
    </row>
    <row r="1784" spans="6:9">
      <c r="F1784" s="414"/>
      <c r="H1784" s="414"/>
      <c r="I1784" s="409"/>
    </row>
    <row r="1785" spans="6:9">
      <c r="F1785" s="414"/>
      <c r="H1785" s="414"/>
      <c r="I1785" s="409"/>
    </row>
    <row r="1786" spans="6:9">
      <c r="F1786" s="414"/>
      <c r="H1786" s="414"/>
      <c r="I1786" s="409"/>
    </row>
    <row r="1787" spans="6:9">
      <c r="F1787" s="414"/>
      <c r="H1787" s="414"/>
      <c r="I1787" s="409"/>
    </row>
    <row r="1788" spans="6:9">
      <c r="F1788" s="414"/>
      <c r="H1788" s="414"/>
      <c r="I1788" s="409"/>
    </row>
    <row r="1789" spans="6:9">
      <c r="F1789" s="414"/>
      <c r="H1789" s="414"/>
      <c r="I1789" s="409"/>
    </row>
    <row r="1790" spans="6:9">
      <c r="F1790" s="414"/>
      <c r="H1790" s="414"/>
      <c r="I1790" s="409"/>
    </row>
    <row r="1791" spans="6:9">
      <c r="F1791" s="414"/>
      <c r="H1791" s="414"/>
      <c r="I1791" s="409"/>
    </row>
    <row r="1792" spans="6:9">
      <c r="F1792" s="414"/>
      <c r="H1792" s="414"/>
      <c r="I1792" s="409"/>
    </row>
    <row r="1793" spans="6:9">
      <c r="F1793" s="414"/>
      <c r="H1793" s="414"/>
      <c r="I1793" s="409"/>
    </row>
    <row r="1794" spans="6:9">
      <c r="F1794" s="414"/>
      <c r="H1794" s="414"/>
      <c r="I1794" s="409"/>
    </row>
    <row r="1795" spans="6:9">
      <c r="F1795" s="414"/>
      <c r="H1795" s="414"/>
      <c r="I1795" s="409"/>
    </row>
    <row r="1796" spans="6:9">
      <c r="F1796" s="414"/>
      <c r="H1796" s="414"/>
      <c r="I1796" s="409"/>
    </row>
    <row r="1797" spans="6:9">
      <c r="F1797" s="414"/>
      <c r="H1797" s="414"/>
      <c r="I1797" s="409"/>
    </row>
    <row r="1798" spans="6:9">
      <c r="F1798" s="414"/>
      <c r="H1798" s="414"/>
      <c r="I1798" s="409"/>
    </row>
    <row r="1799" spans="6:9">
      <c r="F1799" s="414"/>
      <c r="H1799" s="414"/>
      <c r="I1799" s="409"/>
    </row>
    <row r="1800" spans="6:9">
      <c r="F1800" s="414"/>
      <c r="H1800" s="414"/>
      <c r="I1800" s="409"/>
    </row>
    <row r="1801" spans="6:9">
      <c r="F1801" s="414"/>
      <c r="H1801" s="414"/>
      <c r="I1801" s="409"/>
    </row>
    <row r="1802" spans="6:9">
      <c r="F1802" s="414"/>
      <c r="H1802" s="414"/>
      <c r="I1802" s="409"/>
    </row>
    <row r="1803" spans="6:9">
      <c r="F1803" s="414"/>
      <c r="H1803" s="414"/>
      <c r="I1803" s="409"/>
    </row>
    <row r="1804" spans="6:9">
      <c r="F1804" s="414"/>
      <c r="H1804" s="414"/>
      <c r="I1804" s="409"/>
    </row>
    <row r="1805" spans="6:9">
      <c r="F1805" s="414"/>
      <c r="H1805" s="414"/>
      <c r="I1805" s="409"/>
    </row>
    <row r="1806" spans="6:9">
      <c r="F1806" s="414"/>
      <c r="H1806" s="414"/>
      <c r="I1806" s="409"/>
    </row>
    <row r="1807" spans="6:9">
      <c r="F1807" s="414"/>
      <c r="H1807" s="414"/>
      <c r="I1807" s="409"/>
    </row>
    <row r="1808" spans="6:9">
      <c r="F1808" s="414"/>
      <c r="H1808" s="414"/>
      <c r="I1808" s="409"/>
    </row>
    <row r="1809" spans="6:9">
      <c r="F1809" s="414"/>
      <c r="H1809" s="414"/>
      <c r="I1809" s="409"/>
    </row>
    <row r="1810" spans="6:9">
      <c r="F1810" s="414"/>
      <c r="H1810" s="414"/>
      <c r="I1810" s="409"/>
    </row>
    <row r="1811" spans="6:9">
      <c r="F1811" s="414"/>
      <c r="H1811" s="414"/>
      <c r="I1811" s="409"/>
    </row>
    <row r="1812" spans="6:9">
      <c r="F1812" s="414"/>
      <c r="H1812" s="414"/>
      <c r="I1812" s="409"/>
    </row>
    <row r="1813" spans="6:9">
      <c r="F1813" s="414"/>
      <c r="H1813" s="414"/>
      <c r="I1813" s="409"/>
    </row>
    <row r="1814" spans="6:9">
      <c r="F1814" s="414"/>
      <c r="H1814" s="414"/>
      <c r="I1814" s="409"/>
    </row>
    <row r="1815" spans="6:9">
      <c r="F1815" s="414"/>
      <c r="H1815" s="414"/>
      <c r="I1815" s="409"/>
    </row>
    <row r="1816" spans="6:9">
      <c r="F1816" s="414"/>
      <c r="H1816" s="414"/>
      <c r="I1816" s="409"/>
    </row>
    <row r="1817" spans="6:9">
      <c r="F1817" s="414"/>
      <c r="H1817" s="414"/>
      <c r="I1817" s="409"/>
    </row>
    <row r="1818" spans="6:9">
      <c r="F1818" s="414"/>
      <c r="H1818" s="414"/>
      <c r="I1818" s="409"/>
    </row>
    <row r="1819" spans="6:9">
      <c r="F1819" s="414"/>
      <c r="H1819" s="414"/>
      <c r="I1819" s="409"/>
    </row>
    <row r="1820" spans="6:9">
      <c r="F1820" s="414"/>
      <c r="H1820" s="414"/>
      <c r="I1820" s="409"/>
    </row>
    <row r="1821" spans="6:9">
      <c r="F1821" s="414"/>
      <c r="H1821" s="414"/>
      <c r="I1821" s="409"/>
    </row>
    <row r="1822" spans="6:9">
      <c r="F1822" s="414"/>
      <c r="H1822" s="414"/>
      <c r="I1822" s="409"/>
    </row>
    <row r="1823" spans="6:9">
      <c r="F1823" s="414"/>
      <c r="H1823" s="414"/>
      <c r="I1823" s="409"/>
    </row>
    <row r="1824" spans="6:9">
      <c r="F1824" s="414"/>
      <c r="H1824" s="414"/>
      <c r="I1824" s="409"/>
    </row>
    <row r="1825" spans="6:9">
      <c r="F1825" s="414"/>
      <c r="H1825" s="414"/>
      <c r="I1825" s="409"/>
    </row>
    <row r="1826" spans="6:9">
      <c r="F1826" s="414"/>
      <c r="H1826" s="414"/>
      <c r="I1826" s="409"/>
    </row>
    <row r="1827" spans="6:9">
      <c r="F1827" s="414"/>
      <c r="H1827" s="414"/>
      <c r="I1827" s="409"/>
    </row>
    <row r="1828" spans="6:9">
      <c r="F1828" s="414"/>
      <c r="H1828" s="414"/>
      <c r="I1828" s="409"/>
    </row>
    <row r="1829" spans="6:9">
      <c r="F1829" s="414"/>
      <c r="H1829" s="414"/>
      <c r="I1829" s="409"/>
    </row>
    <row r="1830" spans="6:9">
      <c r="F1830" s="414"/>
      <c r="H1830" s="414"/>
      <c r="I1830" s="409"/>
    </row>
    <row r="1831" spans="6:9">
      <c r="F1831" s="414"/>
      <c r="H1831" s="414"/>
      <c r="I1831" s="409"/>
    </row>
    <row r="1832" spans="6:9">
      <c r="F1832" s="414"/>
      <c r="H1832" s="414"/>
      <c r="I1832" s="409"/>
    </row>
    <row r="1833" spans="6:9">
      <c r="F1833" s="414"/>
      <c r="H1833" s="414"/>
      <c r="I1833" s="409"/>
    </row>
    <row r="1834" spans="6:9">
      <c r="F1834" s="414"/>
      <c r="H1834" s="414"/>
      <c r="I1834" s="409"/>
    </row>
    <row r="1835" spans="6:9">
      <c r="F1835" s="414"/>
      <c r="H1835" s="414"/>
      <c r="I1835" s="409"/>
    </row>
    <row r="1836" spans="6:9">
      <c r="F1836" s="414"/>
      <c r="H1836" s="414"/>
      <c r="I1836" s="409"/>
    </row>
    <row r="1837" spans="6:9">
      <c r="F1837" s="414"/>
      <c r="H1837" s="414"/>
      <c r="I1837" s="409"/>
    </row>
    <row r="1838" spans="6:9">
      <c r="F1838" s="414"/>
      <c r="H1838" s="414"/>
      <c r="I1838" s="409"/>
    </row>
    <row r="1839" spans="6:9">
      <c r="F1839" s="414"/>
      <c r="H1839" s="414"/>
      <c r="I1839" s="409"/>
    </row>
    <row r="1840" spans="6:9">
      <c r="F1840" s="414"/>
      <c r="H1840" s="414"/>
      <c r="I1840" s="409"/>
    </row>
    <row r="1841" spans="6:9">
      <c r="F1841" s="414"/>
      <c r="H1841" s="414"/>
      <c r="I1841" s="409"/>
    </row>
    <row r="1842" spans="6:9">
      <c r="F1842" s="414"/>
      <c r="H1842" s="414"/>
      <c r="I1842" s="409"/>
    </row>
    <row r="1843" spans="6:9">
      <c r="F1843" s="414"/>
      <c r="H1843" s="414"/>
      <c r="I1843" s="409"/>
    </row>
    <row r="1844" spans="6:9">
      <c r="F1844" s="414"/>
      <c r="H1844" s="414"/>
      <c r="I1844" s="409"/>
    </row>
    <row r="1845" spans="6:9">
      <c r="F1845" s="414"/>
      <c r="H1845" s="414"/>
      <c r="I1845" s="409"/>
    </row>
    <row r="1846" spans="6:9">
      <c r="F1846" s="414"/>
      <c r="H1846" s="414"/>
      <c r="I1846" s="409"/>
    </row>
    <row r="1847" spans="6:9">
      <c r="F1847" s="414"/>
      <c r="H1847" s="414"/>
      <c r="I1847" s="409"/>
    </row>
    <row r="1848" spans="6:9">
      <c r="F1848" s="414"/>
      <c r="H1848" s="414"/>
      <c r="I1848" s="409"/>
    </row>
    <row r="1849" spans="6:9">
      <c r="F1849" s="414"/>
      <c r="H1849" s="414"/>
      <c r="I1849" s="409"/>
    </row>
    <row r="1850" spans="6:9">
      <c r="F1850" s="414"/>
      <c r="H1850" s="414"/>
      <c r="I1850" s="409"/>
    </row>
    <row r="1851" spans="6:9">
      <c r="F1851" s="414"/>
      <c r="H1851" s="414"/>
      <c r="I1851" s="409"/>
    </row>
    <row r="1852" spans="6:9">
      <c r="F1852" s="414"/>
      <c r="H1852" s="414"/>
      <c r="I1852" s="409"/>
    </row>
    <row r="1853" spans="6:9">
      <c r="F1853" s="414"/>
      <c r="H1853" s="414"/>
      <c r="I1853" s="409"/>
    </row>
    <row r="1854" spans="6:9">
      <c r="F1854" s="414"/>
      <c r="H1854" s="414"/>
      <c r="I1854" s="409"/>
    </row>
    <row r="1855" spans="6:9">
      <c r="F1855" s="414"/>
      <c r="H1855" s="414"/>
      <c r="I1855" s="409"/>
    </row>
    <row r="1856" spans="6:9">
      <c r="F1856" s="414"/>
      <c r="H1856" s="414"/>
      <c r="I1856" s="409"/>
    </row>
    <row r="1857" spans="6:9">
      <c r="F1857" s="414"/>
      <c r="H1857" s="414"/>
      <c r="I1857" s="409"/>
    </row>
    <row r="1858" spans="6:9">
      <c r="F1858" s="414"/>
      <c r="H1858" s="414"/>
      <c r="I1858" s="409"/>
    </row>
    <row r="1859" spans="6:9">
      <c r="F1859" s="414"/>
      <c r="H1859" s="414"/>
      <c r="I1859" s="409"/>
    </row>
    <row r="1860" spans="6:9">
      <c r="F1860" s="414"/>
      <c r="H1860" s="414"/>
      <c r="I1860" s="409"/>
    </row>
    <row r="1861" spans="6:9">
      <c r="F1861" s="414"/>
      <c r="H1861" s="414"/>
      <c r="I1861" s="409"/>
    </row>
    <row r="1862" spans="6:9">
      <c r="F1862" s="414"/>
      <c r="H1862" s="414"/>
      <c r="I1862" s="409"/>
    </row>
    <row r="1863" spans="6:9">
      <c r="F1863" s="414"/>
      <c r="H1863" s="414"/>
      <c r="I1863" s="409"/>
    </row>
    <row r="1864" spans="6:9">
      <c r="F1864" s="414"/>
      <c r="H1864" s="414"/>
      <c r="I1864" s="409"/>
    </row>
    <row r="1865" spans="6:9">
      <c r="F1865" s="414"/>
      <c r="H1865" s="414"/>
      <c r="I1865" s="409"/>
    </row>
    <row r="1866" spans="6:9">
      <c r="F1866" s="414"/>
      <c r="H1866" s="414"/>
      <c r="I1866" s="409"/>
    </row>
    <row r="1867" spans="6:9">
      <c r="F1867" s="414"/>
      <c r="H1867" s="414"/>
      <c r="I1867" s="409"/>
    </row>
    <row r="1868" spans="6:9">
      <c r="F1868" s="414"/>
      <c r="H1868" s="414"/>
      <c r="I1868" s="409"/>
    </row>
    <row r="1869" spans="6:9">
      <c r="F1869" s="414"/>
      <c r="H1869" s="414"/>
      <c r="I1869" s="409"/>
    </row>
    <row r="1870" spans="6:9">
      <c r="F1870" s="414"/>
      <c r="H1870" s="414"/>
      <c r="I1870" s="409"/>
    </row>
    <row r="1871" spans="6:9">
      <c r="F1871" s="414"/>
      <c r="H1871" s="414"/>
      <c r="I1871" s="409"/>
    </row>
    <row r="1872" spans="6:9">
      <c r="F1872" s="414"/>
      <c r="H1872" s="414"/>
      <c r="I1872" s="409"/>
    </row>
    <row r="1873" spans="6:9">
      <c r="F1873" s="414"/>
      <c r="H1873" s="414"/>
      <c r="I1873" s="409"/>
    </row>
    <row r="1874" spans="6:9">
      <c r="F1874" s="414"/>
      <c r="H1874" s="414"/>
      <c r="I1874" s="409"/>
    </row>
    <row r="1875" spans="6:9">
      <c r="F1875" s="414"/>
      <c r="H1875" s="414"/>
      <c r="I1875" s="409"/>
    </row>
    <row r="1876" spans="6:9">
      <c r="F1876" s="414"/>
      <c r="H1876" s="414"/>
      <c r="I1876" s="409"/>
    </row>
    <row r="1877" spans="6:9">
      <c r="F1877" s="414"/>
      <c r="H1877" s="414"/>
      <c r="I1877" s="409"/>
    </row>
    <row r="1878" spans="6:9">
      <c r="F1878" s="414"/>
      <c r="H1878" s="414"/>
      <c r="I1878" s="409"/>
    </row>
    <row r="1879" spans="6:9">
      <c r="F1879" s="414"/>
      <c r="H1879" s="414"/>
      <c r="I1879" s="409"/>
    </row>
    <row r="1880" spans="6:9">
      <c r="F1880" s="414"/>
      <c r="H1880" s="414"/>
      <c r="I1880" s="409"/>
    </row>
    <row r="1881" spans="6:9">
      <c r="F1881" s="414"/>
      <c r="H1881" s="414"/>
      <c r="I1881" s="409"/>
    </row>
    <row r="1882" spans="6:9">
      <c r="F1882" s="414"/>
      <c r="H1882" s="414"/>
      <c r="I1882" s="409"/>
    </row>
    <row r="1883" spans="6:9">
      <c r="F1883" s="414"/>
      <c r="H1883" s="414"/>
      <c r="I1883" s="409"/>
    </row>
    <row r="1884" spans="6:9">
      <c r="F1884" s="414"/>
      <c r="H1884" s="414"/>
      <c r="I1884" s="409"/>
    </row>
    <row r="1885" spans="6:9">
      <c r="F1885" s="414"/>
      <c r="H1885" s="414"/>
      <c r="I1885" s="409"/>
    </row>
    <row r="1886" spans="6:9">
      <c r="F1886" s="414"/>
      <c r="H1886" s="414"/>
      <c r="I1886" s="409"/>
    </row>
    <row r="1887" spans="6:9">
      <c r="F1887" s="414"/>
      <c r="H1887" s="414"/>
      <c r="I1887" s="409"/>
    </row>
    <row r="1888" spans="6:9">
      <c r="F1888" s="414"/>
      <c r="H1888" s="414"/>
      <c r="I1888" s="409"/>
    </row>
    <row r="1889" spans="6:9">
      <c r="F1889" s="414"/>
      <c r="H1889" s="414"/>
      <c r="I1889" s="409"/>
    </row>
    <row r="1890" spans="6:9">
      <c r="F1890" s="414"/>
      <c r="H1890" s="414"/>
      <c r="I1890" s="409"/>
    </row>
    <row r="1891" spans="6:9">
      <c r="F1891" s="414"/>
      <c r="H1891" s="414"/>
      <c r="I1891" s="409"/>
    </row>
    <row r="1892" spans="6:9">
      <c r="F1892" s="414"/>
      <c r="H1892" s="414"/>
      <c r="I1892" s="409"/>
    </row>
    <row r="1893" spans="6:9">
      <c r="F1893" s="414"/>
      <c r="H1893" s="414"/>
      <c r="I1893" s="409"/>
    </row>
    <row r="1894" spans="6:9">
      <c r="F1894" s="414"/>
      <c r="H1894" s="414"/>
      <c r="I1894" s="409"/>
    </row>
    <row r="1895" spans="6:9">
      <c r="F1895" s="414"/>
      <c r="H1895" s="414"/>
      <c r="I1895" s="409"/>
    </row>
    <row r="1896" spans="6:9">
      <c r="F1896" s="414"/>
      <c r="H1896" s="414"/>
      <c r="I1896" s="409"/>
    </row>
    <row r="1897" spans="6:9">
      <c r="F1897" s="414"/>
      <c r="H1897" s="414"/>
      <c r="I1897" s="409"/>
    </row>
    <row r="1898" spans="6:9">
      <c r="F1898" s="414"/>
      <c r="H1898" s="414"/>
      <c r="I1898" s="409"/>
    </row>
    <row r="1899" spans="6:9">
      <c r="F1899" s="414"/>
      <c r="H1899" s="414"/>
      <c r="I1899" s="409"/>
    </row>
    <row r="1900" spans="6:9">
      <c r="F1900" s="414"/>
      <c r="H1900" s="414"/>
      <c r="I1900" s="409"/>
    </row>
    <row r="1901" spans="6:9">
      <c r="F1901" s="414"/>
      <c r="H1901" s="414"/>
      <c r="I1901" s="409"/>
    </row>
    <row r="1902" spans="6:9">
      <c r="F1902" s="414"/>
      <c r="H1902" s="414"/>
      <c r="I1902" s="409"/>
    </row>
    <row r="1903" spans="6:9">
      <c r="F1903" s="414"/>
      <c r="H1903" s="414"/>
      <c r="I1903" s="409"/>
    </row>
    <row r="1904" spans="6:9">
      <c r="F1904" s="414"/>
      <c r="H1904" s="414"/>
      <c r="I1904" s="409"/>
    </row>
    <row r="1905" spans="6:9">
      <c r="F1905" s="414"/>
      <c r="H1905" s="414"/>
      <c r="I1905" s="409"/>
    </row>
    <row r="1906" spans="6:9">
      <c r="F1906" s="414"/>
      <c r="H1906" s="414"/>
      <c r="I1906" s="409"/>
    </row>
    <row r="1907" spans="6:9">
      <c r="F1907" s="414"/>
      <c r="H1907" s="414"/>
      <c r="I1907" s="409"/>
    </row>
    <row r="1908" spans="6:9">
      <c r="F1908" s="414"/>
      <c r="H1908" s="414"/>
      <c r="I1908" s="409"/>
    </row>
    <row r="1909" spans="6:9">
      <c r="F1909" s="414"/>
      <c r="H1909" s="414"/>
      <c r="I1909" s="409"/>
    </row>
    <row r="1910" spans="6:9">
      <c r="F1910" s="414"/>
      <c r="H1910" s="414"/>
      <c r="I1910" s="409"/>
    </row>
    <row r="1911" spans="6:9">
      <c r="F1911" s="414"/>
      <c r="H1911" s="414"/>
      <c r="I1911" s="409"/>
    </row>
    <row r="1912" spans="6:9">
      <c r="F1912" s="414"/>
      <c r="H1912" s="414"/>
      <c r="I1912" s="409"/>
    </row>
    <row r="1913" spans="6:9">
      <c r="F1913" s="414"/>
      <c r="H1913" s="414"/>
      <c r="I1913" s="409"/>
    </row>
    <row r="1914" spans="6:9">
      <c r="F1914" s="414"/>
      <c r="H1914" s="414"/>
      <c r="I1914" s="409"/>
    </row>
    <row r="1915" spans="6:9">
      <c r="F1915" s="414"/>
      <c r="H1915" s="414"/>
      <c r="I1915" s="409"/>
    </row>
    <row r="1916" spans="6:9">
      <c r="F1916" s="414"/>
      <c r="H1916" s="414"/>
      <c r="I1916" s="409"/>
    </row>
    <row r="1917" spans="6:9">
      <c r="F1917" s="414"/>
      <c r="H1917" s="414"/>
      <c r="I1917" s="409"/>
    </row>
    <row r="1918" spans="6:9">
      <c r="F1918" s="414"/>
      <c r="H1918" s="414"/>
      <c r="I1918" s="409"/>
    </row>
    <row r="1919" spans="6:9">
      <c r="F1919" s="414"/>
      <c r="H1919" s="414"/>
      <c r="I1919" s="409"/>
    </row>
    <row r="1920" spans="6:9">
      <c r="F1920" s="414"/>
      <c r="H1920" s="414"/>
      <c r="I1920" s="409"/>
    </row>
    <row r="1921" spans="6:9">
      <c r="F1921" s="414"/>
      <c r="H1921" s="414"/>
      <c r="I1921" s="409"/>
    </row>
    <row r="1922" spans="6:9">
      <c r="F1922" s="414"/>
      <c r="H1922" s="414"/>
      <c r="I1922" s="409"/>
    </row>
    <row r="1923" spans="6:9">
      <c r="F1923" s="414"/>
      <c r="H1923" s="414"/>
      <c r="I1923" s="409"/>
    </row>
    <row r="1924" spans="6:9">
      <c r="F1924" s="414"/>
      <c r="H1924" s="414"/>
      <c r="I1924" s="409"/>
    </row>
    <row r="1925" spans="6:9">
      <c r="F1925" s="414"/>
      <c r="H1925" s="414"/>
      <c r="I1925" s="409"/>
    </row>
    <row r="1926" spans="6:9">
      <c r="F1926" s="414"/>
      <c r="H1926" s="414"/>
      <c r="I1926" s="409"/>
    </row>
    <row r="1927" spans="6:9">
      <c r="F1927" s="414"/>
      <c r="H1927" s="414"/>
      <c r="I1927" s="409"/>
    </row>
    <row r="1928" spans="6:9">
      <c r="F1928" s="414"/>
      <c r="H1928" s="414"/>
      <c r="I1928" s="409"/>
    </row>
    <row r="1929" spans="6:9">
      <c r="F1929" s="414"/>
      <c r="H1929" s="414"/>
      <c r="I1929" s="409"/>
    </row>
    <row r="1930" spans="6:9">
      <c r="F1930" s="414"/>
      <c r="H1930" s="414"/>
      <c r="I1930" s="409"/>
    </row>
    <row r="1931" spans="6:9">
      <c r="F1931" s="414"/>
      <c r="H1931" s="414"/>
      <c r="I1931" s="409"/>
    </row>
    <row r="1932" spans="6:9">
      <c r="F1932" s="414"/>
      <c r="H1932" s="414"/>
      <c r="I1932" s="409"/>
    </row>
    <row r="1933" spans="6:9">
      <c r="F1933" s="414"/>
      <c r="H1933" s="414"/>
      <c r="I1933" s="409"/>
    </row>
    <row r="1934" spans="6:9">
      <c r="F1934" s="414"/>
      <c r="H1934" s="414"/>
      <c r="I1934" s="409"/>
    </row>
    <row r="1935" spans="6:9">
      <c r="F1935" s="414"/>
      <c r="H1935" s="414"/>
      <c r="I1935" s="409"/>
    </row>
    <row r="1936" spans="6:9">
      <c r="F1936" s="414"/>
      <c r="H1936" s="414"/>
      <c r="I1936" s="409"/>
    </row>
    <row r="1937" spans="6:9">
      <c r="F1937" s="414"/>
      <c r="H1937" s="414"/>
      <c r="I1937" s="409"/>
    </row>
    <row r="1938" spans="6:9">
      <c r="F1938" s="414"/>
      <c r="H1938" s="414"/>
      <c r="I1938" s="409"/>
    </row>
    <row r="1939" spans="6:9">
      <c r="F1939" s="414"/>
      <c r="H1939" s="414"/>
      <c r="I1939" s="409"/>
    </row>
    <row r="1940" spans="6:9">
      <c r="F1940" s="414"/>
      <c r="H1940" s="414"/>
      <c r="I1940" s="409"/>
    </row>
    <row r="1941" spans="6:9">
      <c r="F1941" s="414"/>
      <c r="H1941" s="414"/>
      <c r="I1941" s="409"/>
    </row>
    <row r="1942" spans="6:9">
      <c r="F1942" s="414"/>
      <c r="H1942" s="414"/>
      <c r="I1942" s="409"/>
    </row>
    <row r="1943" spans="6:9">
      <c r="F1943" s="414"/>
      <c r="H1943" s="414"/>
      <c r="I1943" s="409"/>
    </row>
    <row r="1944" spans="6:9">
      <c r="F1944" s="414"/>
      <c r="H1944" s="414"/>
      <c r="I1944" s="409"/>
    </row>
    <row r="1945" spans="6:9">
      <c r="F1945" s="414"/>
      <c r="H1945" s="414"/>
      <c r="I1945" s="409"/>
    </row>
    <row r="1946" spans="6:9">
      <c r="F1946" s="414"/>
      <c r="H1946" s="414"/>
      <c r="I1946" s="409"/>
    </row>
    <row r="1947" spans="6:9">
      <c r="F1947" s="414"/>
      <c r="H1947" s="414"/>
      <c r="I1947" s="409"/>
    </row>
    <row r="1948" spans="6:9">
      <c r="F1948" s="414"/>
      <c r="H1948" s="414"/>
      <c r="I1948" s="409"/>
    </row>
    <row r="1949" spans="6:9">
      <c r="F1949" s="414"/>
      <c r="H1949" s="414"/>
      <c r="I1949" s="409"/>
    </row>
    <row r="1950" spans="6:9">
      <c r="F1950" s="414"/>
      <c r="H1950" s="414"/>
      <c r="I1950" s="409"/>
    </row>
    <row r="1951" spans="6:9">
      <c r="F1951" s="414"/>
      <c r="H1951" s="414"/>
      <c r="I1951" s="409"/>
    </row>
    <row r="1952" spans="6:9">
      <c r="F1952" s="414"/>
      <c r="H1952" s="414"/>
      <c r="I1952" s="409"/>
    </row>
    <row r="1953" spans="6:9">
      <c r="F1953" s="414"/>
      <c r="H1953" s="414"/>
      <c r="I1953" s="409"/>
    </row>
    <row r="1954" spans="6:9">
      <c r="F1954" s="414"/>
      <c r="H1954" s="414"/>
      <c r="I1954" s="409"/>
    </row>
    <row r="1955" spans="6:9">
      <c r="F1955" s="414"/>
      <c r="H1955" s="414"/>
      <c r="I1955" s="409"/>
    </row>
    <row r="1956" spans="6:9">
      <c r="F1956" s="414"/>
      <c r="H1956" s="414"/>
      <c r="I1956" s="409"/>
    </row>
    <row r="1957" spans="6:9">
      <c r="F1957" s="414"/>
      <c r="H1957" s="414"/>
      <c r="I1957" s="409"/>
    </row>
    <row r="1958" spans="6:9">
      <c r="F1958" s="414"/>
      <c r="H1958" s="414"/>
      <c r="I1958" s="409"/>
    </row>
    <row r="1959" spans="6:9">
      <c r="F1959" s="414"/>
      <c r="H1959" s="414"/>
      <c r="I1959" s="409"/>
    </row>
    <row r="1960" spans="6:9">
      <c r="F1960" s="414"/>
      <c r="H1960" s="414"/>
      <c r="I1960" s="409"/>
    </row>
    <row r="1961" spans="6:9">
      <c r="F1961" s="414"/>
      <c r="H1961" s="414"/>
      <c r="I1961" s="409"/>
    </row>
    <row r="1962" spans="6:9">
      <c r="F1962" s="414"/>
      <c r="H1962" s="414"/>
      <c r="I1962" s="409"/>
    </row>
    <row r="1963" spans="6:9">
      <c r="F1963" s="414"/>
      <c r="H1963" s="414"/>
      <c r="I1963" s="409"/>
    </row>
  </sheetData>
  <conditionalFormatting sqref="E565:E1026">
    <cfRule type="cellIs" dxfId="24" priority="1" operator="lessThan">
      <formula>0</formula>
    </cfRule>
  </conditionalFormatting>
  <pageMargins left="0.7" right="0.7" top="0.75" bottom="0.75" header="0.3" footer="0.3"/>
  <pageSetup scale="90"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9B6A4-A4B4-460C-8FF0-C0B1E04C791F}">
  <sheetPr codeName="Sheet14"/>
  <dimension ref="A1:J1165"/>
  <sheetViews>
    <sheetView view="pageBreakPreview" zoomScaleNormal="100" zoomScaleSheetLayoutView="100" workbookViewId="0">
      <pane ySplit="1" topLeftCell="A1150" activePane="bottomLeft" state="frozen"/>
      <selection activeCell="D1181" sqref="D1181"/>
      <selection pane="bottomLeft" activeCell="D1181" sqref="D1181"/>
    </sheetView>
  </sheetViews>
  <sheetFormatPr defaultColWidth="10.28515625" defaultRowHeight="14.25"/>
  <cols>
    <col min="1" max="1" width="12.140625" style="406" customWidth="1"/>
    <col min="2" max="2" width="11.28515625" style="407" bestFit="1" customWidth="1"/>
    <col min="3" max="3" width="31.140625" style="406" bestFit="1" customWidth="1"/>
    <col min="4" max="4" width="7.28515625" style="406" customWidth="1"/>
    <col min="5" max="5" width="10.85546875" style="406"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3121</v>
      </c>
      <c r="I1" s="406" t="s">
        <v>1376</v>
      </c>
      <c r="J1" s="404" t="s">
        <v>3042</v>
      </c>
    </row>
    <row r="2" spans="1:10">
      <c r="B2" s="407">
        <v>9498</v>
      </c>
      <c r="F2" s="408"/>
      <c r="H2" s="405"/>
      <c r="I2" s="409"/>
      <c r="J2" s="407">
        <v>9498</v>
      </c>
    </row>
    <row r="3" spans="1:10">
      <c r="B3" s="407">
        <v>9529</v>
      </c>
      <c r="F3" s="408"/>
      <c r="H3" s="405"/>
      <c r="I3" s="409"/>
      <c r="J3" s="407">
        <v>9529</v>
      </c>
    </row>
    <row r="4" spans="1:10">
      <c r="B4" s="407">
        <v>9557</v>
      </c>
      <c r="F4" s="408"/>
      <c r="H4" s="405"/>
      <c r="I4" s="409"/>
      <c r="J4" s="407">
        <v>9557</v>
      </c>
    </row>
    <row r="5" spans="1:10">
      <c r="B5" s="407">
        <v>9588</v>
      </c>
      <c r="F5" s="408"/>
      <c r="H5" s="405"/>
      <c r="I5" s="409"/>
      <c r="J5" s="407">
        <v>9588</v>
      </c>
    </row>
    <row r="6" spans="1:10">
      <c r="B6" s="407">
        <v>9618</v>
      </c>
      <c r="F6" s="408"/>
      <c r="H6" s="405"/>
      <c r="I6" s="409"/>
      <c r="J6" s="407">
        <v>9618</v>
      </c>
    </row>
    <row r="7" spans="1:10">
      <c r="B7" s="407">
        <v>9649</v>
      </c>
      <c r="F7" s="408"/>
      <c r="H7" s="405"/>
      <c r="I7" s="409"/>
      <c r="J7" s="407">
        <v>9649</v>
      </c>
    </row>
    <row r="8" spans="1:10">
      <c r="B8" s="407">
        <v>9679</v>
      </c>
      <c r="F8" s="408"/>
      <c r="H8" s="405"/>
      <c r="I8" s="409"/>
      <c r="J8" s="407">
        <v>9679</v>
      </c>
    </row>
    <row r="9" spans="1:10">
      <c r="B9" s="407">
        <v>9710</v>
      </c>
      <c r="F9" s="408"/>
      <c r="H9" s="405"/>
      <c r="I9" s="409"/>
      <c r="J9" s="407">
        <v>9710</v>
      </c>
    </row>
    <row r="10" spans="1:10">
      <c r="B10" s="407">
        <v>9741</v>
      </c>
      <c r="F10" s="408"/>
      <c r="H10" s="405"/>
      <c r="I10" s="409"/>
      <c r="J10" s="407">
        <v>9741</v>
      </c>
    </row>
    <row r="11" spans="1:10">
      <c r="B11" s="407">
        <v>9771</v>
      </c>
      <c r="F11" s="408"/>
      <c r="H11" s="405"/>
      <c r="I11" s="409"/>
      <c r="J11" s="407">
        <v>9771</v>
      </c>
    </row>
    <row r="12" spans="1:10">
      <c r="B12" s="407">
        <v>9802</v>
      </c>
      <c r="F12" s="408"/>
      <c r="H12" s="405"/>
      <c r="I12" s="409"/>
      <c r="J12" s="407">
        <v>9802</v>
      </c>
    </row>
    <row r="13" spans="1:10">
      <c r="B13" s="407">
        <v>9832</v>
      </c>
      <c r="F13" s="408"/>
      <c r="H13" s="405"/>
      <c r="I13" s="409"/>
      <c r="J13" s="407">
        <v>9832</v>
      </c>
    </row>
    <row r="14" spans="1:10">
      <c r="B14" s="407">
        <v>9863</v>
      </c>
      <c r="F14" s="408"/>
      <c r="H14" s="405"/>
      <c r="I14" s="409"/>
      <c r="J14" s="407">
        <v>9863</v>
      </c>
    </row>
    <row r="15" spans="1:10">
      <c r="B15" s="407">
        <v>9894</v>
      </c>
      <c r="F15" s="408"/>
      <c r="H15" s="405"/>
      <c r="I15" s="409"/>
      <c r="J15" s="407">
        <v>9894</v>
      </c>
    </row>
    <row r="16" spans="1:10">
      <c r="B16" s="407">
        <v>9922</v>
      </c>
      <c r="F16" s="408"/>
      <c r="H16" s="405"/>
      <c r="I16" s="409"/>
      <c r="J16" s="407">
        <v>9922</v>
      </c>
    </row>
    <row r="17" spans="2:10">
      <c r="B17" s="407">
        <v>9953</v>
      </c>
      <c r="F17" s="408"/>
      <c r="H17" s="405"/>
      <c r="I17" s="409"/>
      <c r="J17" s="407">
        <v>9953</v>
      </c>
    </row>
    <row r="18" spans="2:10">
      <c r="B18" s="407">
        <v>9983</v>
      </c>
      <c r="F18" s="408"/>
      <c r="H18" s="405"/>
      <c r="I18" s="409"/>
      <c r="J18" s="407">
        <v>9983</v>
      </c>
    </row>
    <row r="19" spans="2:10">
      <c r="B19" s="407">
        <v>10014</v>
      </c>
      <c r="F19" s="408"/>
      <c r="H19" s="405"/>
      <c r="I19" s="409"/>
      <c r="J19" s="407">
        <v>10014</v>
      </c>
    </row>
    <row r="20" spans="2:10">
      <c r="B20" s="407">
        <v>10044</v>
      </c>
      <c r="F20" s="408"/>
      <c r="H20" s="405"/>
      <c r="I20" s="409"/>
      <c r="J20" s="407">
        <v>10044</v>
      </c>
    </row>
    <row r="21" spans="2:10">
      <c r="B21" s="407">
        <v>10075</v>
      </c>
      <c r="F21" s="408"/>
      <c r="H21" s="405"/>
      <c r="I21" s="409"/>
      <c r="J21" s="407">
        <v>10075</v>
      </c>
    </row>
    <row r="22" spans="2:10">
      <c r="B22" s="407">
        <v>10106</v>
      </c>
      <c r="F22" s="408"/>
      <c r="H22" s="405"/>
      <c r="I22" s="409"/>
      <c r="J22" s="407">
        <v>10106</v>
      </c>
    </row>
    <row r="23" spans="2:10">
      <c r="B23" s="407">
        <v>10136</v>
      </c>
      <c r="F23" s="408"/>
      <c r="H23" s="405"/>
      <c r="I23" s="409"/>
      <c r="J23" s="407">
        <v>10136</v>
      </c>
    </row>
    <row r="24" spans="2:10">
      <c r="B24" s="407">
        <v>10167</v>
      </c>
      <c r="F24" s="408"/>
      <c r="H24" s="405"/>
      <c r="I24" s="409"/>
      <c r="J24" s="407">
        <v>10167</v>
      </c>
    </row>
    <row r="25" spans="2:10">
      <c r="B25" s="407">
        <v>10197</v>
      </c>
      <c r="F25" s="408"/>
      <c r="H25" s="405"/>
      <c r="I25" s="409"/>
      <c r="J25" s="407">
        <v>10197</v>
      </c>
    </row>
    <row r="26" spans="2:10">
      <c r="B26" s="407">
        <v>10228</v>
      </c>
      <c r="C26" s="406" t="s">
        <v>3122</v>
      </c>
      <c r="F26" s="408">
        <v>-4.0000000000000001E-3</v>
      </c>
      <c r="H26" s="415">
        <v>3.7791666666666668E-3</v>
      </c>
      <c r="I26" s="409">
        <f>F26-H26</f>
        <v>-7.7791666666666669E-3</v>
      </c>
      <c r="J26" s="407">
        <v>10228</v>
      </c>
    </row>
    <row r="27" spans="2:10">
      <c r="B27" s="407">
        <v>10259</v>
      </c>
      <c r="C27" s="406" t="s">
        <v>3122</v>
      </c>
      <c r="F27" s="408">
        <v>-1.2500000000000001E-2</v>
      </c>
      <c r="H27" s="415">
        <v>3.7791666666666668E-3</v>
      </c>
      <c r="I27" s="409">
        <f t="shared" ref="I27:I90" si="0">F27-H27</f>
        <v>-1.6279166666666667E-2</v>
      </c>
      <c r="J27" s="407">
        <v>10259</v>
      </c>
    </row>
    <row r="28" spans="2:10">
      <c r="B28" s="407">
        <v>10288</v>
      </c>
      <c r="C28" s="406" t="s">
        <v>3122</v>
      </c>
      <c r="F28" s="408">
        <v>0.1101</v>
      </c>
      <c r="H28" s="415">
        <v>3.7708333333333331E-3</v>
      </c>
      <c r="I28" s="409">
        <f t="shared" si="0"/>
        <v>0.10632916666666667</v>
      </c>
      <c r="J28" s="407">
        <v>10288</v>
      </c>
    </row>
    <row r="29" spans="2:10">
      <c r="B29" s="407">
        <v>10319</v>
      </c>
      <c r="C29" s="406" t="s">
        <v>3122</v>
      </c>
      <c r="F29" s="408">
        <v>3.4500000000000003E-2</v>
      </c>
      <c r="H29" s="415">
        <v>3.7749999999999993E-3</v>
      </c>
      <c r="I29" s="409">
        <f t="shared" si="0"/>
        <v>3.0725000000000002E-2</v>
      </c>
      <c r="J29" s="407">
        <v>10319</v>
      </c>
    </row>
    <row r="30" spans="2:10">
      <c r="B30" s="407">
        <v>10349</v>
      </c>
      <c r="C30" s="406" t="s">
        <v>3122</v>
      </c>
      <c r="F30" s="408">
        <v>1.9699999999999999E-2</v>
      </c>
      <c r="H30" s="415">
        <v>3.8041666666666666E-3</v>
      </c>
      <c r="I30" s="409">
        <f t="shared" si="0"/>
        <v>1.5895833333333331E-2</v>
      </c>
      <c r="J30" s="407">
        <v>10349</v>
      </c>
    </row>
    <row r="31" spans="2:10">
      <c r="B31" s="407">
        <v>10380</v>
      </c>
      <c r="C31" s="406" t="s">
        <v>3122</v>
      </c>
      <c r="F31" s="408">
        <v>-3.85E-2</v>
      </c>
      <c r="H31" s="415">
        <v>3.8833333333333333E-3</v>
      </c>
      <c r="I31" s="409">
        <f t="shared" si="0"/>
        <v>-4.2383333333333335E-2</v>
      </c>
      <c r="J31" s="407">
        <v>10380</v>
      </c>
    </row>
    <row r="32" spans="2:10">
      <c r="B32" s="407">
        <v>10410</v>
      </c>
      <c r="C32" s="406" t="s">
        <v>3122</v>
      </c>
      <c r="F32" s="408">
        <v>1.41E-2</v>
      </c>
      <c r="H32" s="415">
        <v>3.9166666666666673E-3</v>
      </c>
      <c r="I32" s="409">
        <f t="shared" si="0"/>
        <v>1.0183333333333332E-2</v>
      </c>
      <c r="J32" s="407">
        <v>10410</v>
      </c>
    </row>
    <row r="33" spans="2:10">
      <c r="B33" s="407">
        <v>10441</v>
      </c>
      <c r="C33" s="406" t="s">
        <v>3122</v>
      </c>
      <c r="F33" s="408">
        <v>8.0299999999999996E-2</v>
      </c>
      <c r="H33" s="415">
        <v>3.9416666666666662E-3</v>
      </c>
      <c r="I33" s="409">
        <f t="shared" si="0"/>
        <v>7.6358333333333334E-2</v>
      </c>
      <c r="J33" s="407">
        <v>10441</v>
      </c>
    </row>
    <row r="34" spans="2:10">
      <c r="B34" s="407">
        <v>10472</v>
      </c>
      <c r="C34" s="406" t="s">
        <v>3122</v>
      </c>
      <c r="F34" s="408">
        <v>2.5899999999999999E-2</v>
      </c>
      <c r="H34" s="415">
        <v>3.9166666666666673E-3</v>
      </c>
      <c r="I34" s="409">
        <f t="shared" si="0"/>
        <v>2.1983333333333334E-2</v>
      </c>
      <c r="J34" s="407">
        <v>10472</v>
      </c>
    </row>
    <row r="35" spans="2:10">
      <c r="B35" s="407">
        <v>10502</v>
      </c>
      <c r="C35" s="406" t="s">
        <v>3122</v>
      </c>
      <c r="F35" s="408">
        <v>1.6799999999999999E-2</v>
      </c>
      <c r="H35" s="415">
        <v>3.9125000000000002E-3</v>
      </c>
      <c r="I35" s="409">
        <f t="shared" si="0"/>
        <v>1.28875E-2</v>
      </c>
      <c r="J35" s="407">
        <v>10502</v>
      </c>
    </row>
    <row r="36" spans="2:10">
      <c r="B36" s="407">
        <v>10533</v>
      </c>
      <c r="C36" s="406" t="s">
        <v>3122</v>
      </c>
      <c r="F36" s="408">
        <v>0.12920000000000001</v>
      </c>
      <c r="H36" s="415">
        <v>3.8749999999999995E-3</v>
      </c>
      <c r="I36" s="409">
        <f t="shared" si="0"/>
        <v>0.12532500000000002</v>
      </c>
      <c r="J36" s="407">
        <v>10533</v>
      </c>
    </row>
    <row r="37" spans="2:10">
      <c r="B37" s="407">
        <v>10563</v>
      </c>
      <c r="C37" s="406" t="s">
        <v>3122</v>
      </c>
      <c r="F37" s="408">
        <v>4.8999999999999998E-3</v>
      </c>
      <c r="H37" s="415">
        <v>3.908333333333334E-3</v>
      </c>
      <c r="I37" s="409">
        <f t="shared" si="0"/>
        <v>9.9166666666666587E-4</v>
      </c>
      <c r="J37" s="407">
        <v>10563</v>
      </c>
    </row>
    <row r="38" spans="2:10">
      <c r="B38" s="407">
        <v>10594</v>
      </c>
      <c r="C38" s="406" t="s">
        <v>3122</v>
      </c>
      <c r="F38" s="408">
        <v>5.8299999999999998E-2</v>
      </c>
      <c r="H38" s="415">
        <v>3.9208333333333335E-3</v>
      </c>
      <c r="I38" s="409">
        <f t="shared" si="0"/>
        <v>5.4379166666666666E-2</v>
      </c>
      <c r="J38" s="407">
        <v>10594</v>
      </c>
    </row>
    <row r="39" spans="2:10">
      <c r="B39" s="407">
        <v>10625</v>
      </c>
      <c r="C39" s="406" t="s">
        <v>3122</v>
      </c>
      <c r="F39" s="408">
        <v>-1.9E-3</v>
      </c>
      <c r="H39" s="415">
        <v>3.966666666666667E-3</v>
      </c>
      <c r="I39" s="409">
        <f t="shared" si="0"/>
        <v>-5.8666666666666667E-3</v>
      </c>
      <c r="J39" s="407">
        <v>10625</v>
      </c>
    </row>
    <row r="40" spans="2:10">
      <c r="B40" s="407">
        <v>10653</v>
      </c>
      <c r="C40" s="406" t="s">
        <v>3122</v>
      </c>
      <c r="F40" s="408">
        <v>-1.1999999999999999E-3</v>
      </c>
      <c r="H40" s="415">
        <v>4.0083333333333334E-3</v>
      </c>
      <c r="I40" s="409">
        <f t="shared" si="0"/>
        <v>-5.208333333333333E-3</v>
      </c>
      <c r="J40" s="407">
        <v>10653</v>
      </c>
    </row>
    <row r="41" spans="2:10">
      <c r="B41" s="407">
        <v>10684</v>
      </c>
      <c r="C41" s="406" t="s">
        <v>3122</v>
      </c>
      <c r="F41" s="408">
        <v>1.7600000000000001E-2</v>
      </c>
      <c r="H41" s="415">
        <v>4.0000000000000001E-3</v>
      </c>
      <c r="I41" s="409">
        <f t="shared" si="0"/>
        <v>1.3600000000000001E-2</v>
      </c>
      <c r="J41" s="407">
        <v>10684</v>
      </c>
    </row>
    <row r="42" spans="2:10">
      <c r="B42" s="407">
        <v>10714</v>
      </c>
      <c r="C42" s="406" t="s">
        <v>3122</v>
      </c>
      <c r="F42" s="408">
        <v>-3.6200000000000003E-2</v>
      </c>
      <c r="H42" s="415">
        <v>4.0041666666666663E-3</v>
      </c>
      <c r="I42" s="409">
        <f t="shared" si="0"/>
        <v>-4.0204166666666666E-2</v>
      </c>
      <c r="J42" s="407">
        <v>10714</v>
      </c>
    </row>
    <row r="43" spans="2:10">
      <c r="B43" s="407">
        <v>10745</v>
      </c>
      <c r="C43" s="406" t="s">
        <v>3122</v>
      </c>
      <c r="F43" s="408">
        <v>0.114</v>
      </c>
      <c r="H43" s="415">
        <v>4.0625000000000001E-3</v>
      </c>
      <c r="I43" s="409">
        <f t="shared" si="0"/>
        <v>0.10993750000000001</v>
      </c>
      <c r="J43" s="407">
        <v>10745</v>
      </c>
    </row>
    <row r="44" spans="2:10">
      <c r="B44" s="407">
        <v>10775</v>
      </c>
      <c r="C44" s="406" t="s">
        <v>3122</v>
      </c>
      <c r="F44" s="408">
        <v>4.7100000000000003E-2</v>
      </c>
      <c r="H44" s="415">
        <v>4.0583333333333331E-3</v>
      </c>
      <c r="I44" s="409">
        <f t="shared" si="0"/>
        <v>4.3041666666666673E-2</v>
      </c>
      <c r="J44" s="407">
        <v>10775</v>
      </c>
    </row>
    <row r="45" spans="2:10">
      <c r="B45" s="407">
        <v>10806</v>
      </c>
      <c r="C45" s="406" t="s">
        <v>3122</v>
      </c>
      <c r="F45" s="408">
        <v>0.1028</v>
      </c>
      <c r="H45" s="415">
        <v>4.0749999999999996E-3</v>
      </c>
      <c r="I45" s="409">
        <f t="shared" si="0"/>
        <v>9.8725000000000007E-2</v>
      </c>
      <c r="J45" s="407">
        <v>10806</v>
      </c>
    </row>
    <row r="46" spans="2:10">
      <c r="B46" s="407">
        <v>10837</v>
      </c>
      <c r="C46" s="406" t="s">
        <v>3122</v>
      </c>
      <c r="F46" s="408">
        <v>-4.7600000000000003E-2</v>
      </c>
      <c r="H46" s="415">
        <v>4.0874999999999991E-3</v>
      </c>
      <c r="I46" s="409">
        <f t="shared" si="0"/>
        <v>-5.1687500000000004E-2</v>
      </c>
      <c r="J46" s="407">
        <v>10837</v>
      </c>
    </row>
    <row r="47" spans="2:10">
      <c r="B47" s="407">
        <v>10867</v>
      </c>
      <c r="C47" s="406" t="s">
        <v>3122</v>
      </c>
      <c r="F47" s="408">
        <v>-0.1973</v>
      </c>
      <c r="H47" s="415">
        <v>4.0749999999999996E-3</v>
      </c>
      <c r="I47" s="409">
        <f t="shared" si="0"/>
        <v>-0.201375</v>
      </c>
      <c r="J47" s="407">
        <v>10867</v>
      </c>
    </row>
    <row r="48" spans="2:10">
      <c r="B48" s="407">
        <v>10898</v>
      </c>
      <c r="C48" s="406" t="s">
        <v>3122</v>
      </c>
      <c r="F48" s="408">
        <v>-0.1246</v>
      </c>
      <c r="H48" s="415">
        <v>4.0416666666666665E-3</v>
      </c>
      <c r="I48" s="409">
        <f t="shared" si="0"/>
        <v>-0.12864166666666668</v>
      </c>
      <c r="J48" s="407">
        <v>10898</v>
      </c>
    </row>
    <row r="49" spans="2:10">
      <c r="B49" s="407">
        <v>10928</v>
      </c>
      <c r="C49" s="406" t="s">
        <v>3122</v>
      </c>
      <c r="F49" s="408">
        <v>2.8199999999999999E-2</v>
      </c>
      <c r="H49" s="415">
        <v>3.9624999999999999E-3</v>
      </c>
      <c r="I49" s="409">
        <f t="shared" si="0"/>
        <v>2.4237499999999999E-2</v>
      </c>
      <c r="J49" s="407">
        <v>10928</v>
      </c>
    </row>
    <row r="50" spans="2:10">
      <c r="B50" s="407">
        <v>10959</v>
      </c>
      <c r="C50" s="406" t="s">
        <v>3122</v>
      </c>
      <c r="F50" s="408">
        <v>6.3899999999999998E-2</v>
      </c>
      <c r="H50" s="415">
        <v>3.966666666666667E-3</v>
      </c>
      <c r="I50" s="409">
        <f t="shared" si="0"/>
        <v>5.9933333333333332E-2</v>
      </c>
      <c r="J50" s="407">
        <v>10959</v>
      </c>
    </row>
    <row r="51" spans="2:10">
      <c r="B51" s="407">
        <v>10990</v>
      </c>
      <c r="C51" s="406" t="s">
        <v>3122</v>
      </c>
      <c r="F51" s="408">
        <v>2.5899999999999999E-2</v>
      </c>
      <c r="H51" s="415">
        <v>3.9916666666666668E-3</v>
      </c>
      <c r="I51" s="409">
        <f t="shared" si="0"/>
        <v>2.1908333333333332E-2</v>
      </c>
      <c r="J51" s="407">
        <v>10990</v>
      </c>
    </row>
    <row r="52" spans="2:10">
      <c r="B52" s="407">
        <v>11018</v>
      </c>
      <c r="C52" s="406" t="s">
        <v>3122</v>
      </c>
      <c r="F52" s="408">
        <v>8.1199999999999994E-2</v>
      </c>
      <c r="H52" s="415">
        <v>3.9249999999999997E-3</v>
      </c>
      <c r="I52" s="409">
        <f t="shared" si="0"/>
        <v>7.7274999999999996E-2</v>
      </c>
      <c r="J52" s="407">
        <v>11018</v>
      </c>
    </row>
    <row r="53" spans="2:10">
      <c r="B53" s="407">
        <v>11049</v>
      </c>
      <c r="C53" s="406" t="s">
        <v>3122</v>
      </c>
      <c r="F53" s="408">
        <v>-8.0000000000000002E-3</v>
      </c>
      <c r="H53" s="415">
        <v>3.908333333333334E-3</v>
      </c>
      <c r="I53" s="409">
        <f t="shared" si="0"/>
        <v>-1.1908333333333333E-2</v>
      </c>
      <c r="J53" s="407">
        <v>11049</v>
      </c>
    </row>
    <row r="54" spans="2:10">
      <c r="B54" s="407">
        <v>11079</v>
      </c>
      <c r="C54" s="406" t="s">
        <v>3122</v>
      </c>
      <c r="F54" s="408">
        <v>-9.5999999999999992E-3</v>
      </c>
      <c r="H54" s="415">
        <v>3.9041666666666665E-3</v>
      </c>
      <c r="I54" s="409">
        <f t="shared" si="0"/>
        <v>-1.3504166666666666E-2</v>
      </c>
      <c r="J54" s="407">
        <v>11079</v>
      </c>
    </row>
    <row r="55" spans="2:10">
      <c r="B55" s="407">
        <v>11110</v>
      </c>
      <c r="C55" s="406" t="s">
        <v>3122</v>
      </c>
      <c r="F55" s="408">
        <v>-0.16250000000000001</v>
      </c>
      <c r="H55" s="415">
        <v>3.8875000000000003E-3</v>
      </c>
      <c r="I55" s="409">
        <f t="shared" si="0"/>
        <v>-0.16638749999999999</v>
      </c>
      <c r="J55" s="407">
        <v>11110</v>
      </c>
    </row>
    <row r="56" spans="2:10">
      <c r="B56" s="407">
        <v>11140</v>
      </c>
      <c r="C56" s="406" t="s">
        <v>3122</v>
      </c>
      <c r="F56" s="408">
        <v>3.8600000000000002E-2</v>
      </c>
      <c r="H56" s="415">
        <v>3.8583333333333334E-3</v>
      </c>
      <c r="I56" s="409">
        <f t="shared" si="0"/>
        <v>3.4741666666666671E-2</v>
      </c>
      <c r="J56" s="407">
        <v>11140</v>
      </c>
    </row>
    <row r="57" spans="2:10">
      <c r="B57" s="407">
        <v>11171</v>
      </c>
      <c r="C57" s="406" t="s">
        <v>3122</v>
      </c>
      <c r="F57" s="408">
        <v>1.41E-2</v>
      </c>
      <c r="H57" s="415">
        <v>3.8124999999999999E-3</v>
      </c>
      <c r="I57" s="409">
        <f t="shared" si="0"/>
        <v>1.02875E-2</v>
      </c>
      <c r="J57" s="407">
        <v>11171</v>
      </c>
    </row>
    <row r="58" spans="2:10">
      <c r="B58" s="407">
        <v>11202</v>
      </c>
      <c r="C58" s="406" t="s">
        <v>3122</v>
      </c>
      <c r="F58" s="408">
        <v>-0.12820000000000001</v>
      </c>
      <c r="H58" s="415">
        <v>3.7791666666666668E-3</v>
      </c>
      <c r="I58" s="409">
        <f t="shared" si="0"/>
        <v>-0.13197916666666668</v>
      </c>
      <c r="J58" s="407">
        <v>11202</v>
      </c>
    </row>
    <row r="59" spans="2:10">
      <c r="B59" s="407">
        <v>11232</v>
      </c>
      <c r="C59" s="406" t="s">
        <v>3122</v>
      </c>
      <c r="F59" s="408">
        <v>-8.5500000000000007E-2</v>
      </c>
      <c r="H59" s="415">
        <v>3.7875000000000005E-3</v>
      </c>
      <c r="I59" s="409">
        <f t="shared" si="0"/>
        <v>-8.9287500000000006E-2</v>
      </c>
      <c r="J59" s="407">
        <v>11232</v>
      </c>
    </row>
    <row r="60" spans="2:10">
      <c r="B60" s="407">
        <v>11263</v>
      </c>
      <c r="C60" s="406" t="s">
        <v>3122</v>
      </c>
      <c r="F60" s="408">
        <v>-8.8999999999999999E-3</v>
      </c>
      <c r="H60" s="415">
        <v>3.8416666666666664E-3</v>
      </c>
      <c r="I60" s="409">
        <f t="shared" si="0"/>
        <v>-1.2741666666666667E-2</v>
      </c>
      <c r="J60" s="407">
        <v>11263</v>
      </c>
    </row>
    <row r="61" spans="2:10">
      <c r="B61" s="407">
        <v>11293</v>
      </c>
      <c r="C61" s="406" t="s">
        <v>3122</v>
      </c>
      <c r="F61" s="408">
        <v>-7.0599999999999996E-2</v>
      </c>
      <c r="H61" s="415">
        <v>3.9041666666666665E-3</v>
      </c>
      <c r="I61" s="409">
        <f t="shared" si="0"/>
        <v>-7.4504166666666663E-2</v>
      </c>
      <c r="J61" s="407">
        <v>11293</v>
      </c>
    </row>
    <row r="62" spans="2:10">
      <c r="B62" s="407">
        <v>11324</v>
      </c>
      <c r="C62" s="406" t="s">
        <v>3122</v>
      </c>
      <c r="F62" s="408">
        <v>5.0200000000000002E-2</v>
      </c>
      <c r="H62" s="415">
        <v>3.8E-3</v>
      </c>
      <c r="I62" s="409">
        <f t="shared" si="0"/>
        <v>4.6400000000000004E-2</v>
      </c>
      <c r="J62" s="407">
        <v>11324</v>
      </c>
    </row>
    <row r="63" spans="2:10">
      <c r="B63" s="407">
        <v>11355</v>
      </c>
      <c r="C63" s="406" t="s">
        <v>3122</v>
      </c>
      <c r="F63" s="408">
        <v>0.1193</v>
      </c>
      <c r="H63" s="415">
        <v>3.8041666666666662E-3</v>
      </c>
      <c r="I63" s="409">
        <f t="shared" si="0"/>
        <v>0.11549583333333334</v>
      </c>
      <c r="J63" s="407">
        <v>11355</v>
      </c>
    </row>
    <row r="64" spans="2:10">
      <c r="B64" s="407">
        <v>11383</v>
      </c>
      <c r="C64" s="406" t="s">
        <v>3122</v>
      </c>
      <c r="F64" s="408">
        <v>-6.7500000000000004E-2</v>
      </c>
      <c r="H64" s="415">
        <v>3.7749999999999993E-3</v>
      </c>
      <c r="I64" s="409">
        <f t="shared" si="0"/>
        <v>-7.1275000000000005E-2</v>
      </c>
      <c r="J64" s="407">
        <v>11383</v>
      </c>
    </row>
    <row r="65" spans="2:10">
      <c r="B65" s="407">
        <v>11414</v>
      </c>
      <c r="C65" s="406" t="s">
        <v>3122</v>
      </c>
      <c r="F65" s="408">
        <v>-9.35E-2</v>
      </c>
      <c r="H65" s="415">
        <v>3.816666666666667E-3</v>
      </c>
      <c r="I65" s="409">
        <f t="shared" si="0"/>
        <v>-9.7316666666666662E-2</v>
      </c>
      <c r="J65" s="407">
        <v>11414</v>
      </c>
    </row>
    <row r="66" spans="2:10">
      <c r="B66" s="407">
        <v>11444</v>
      </c>
      <c r="C66" s="406" t="s">
        <v>3122</v>
      </c>
      <c r="F66" s="408">
        <v>-0.12790000000000001</v>
      </c>
      <c r="H66" s="415">
        <v>3.8041666666666666E-3</v>
      </c>
      <c r="I66" s="409">
        <f t="shared" si="0"/>
        <v>-0.13170416666666668</v>
      </c>
      <c r="J66" s="407">
        <v>11444</v>
      </c>
    </row>
    <row r="67" spans="2:10">
      <c r="B67" s="407">
        <v>11475</v>
      </c>
      <c r="C67" s="406" t="s">
        <v>3122</v>
      </c>
      <c r="F67" s="408">
        <v>0.1421</v>
      </c>
      <c r="H67" s="415">
        <v>3.8208333333333332E-3</v>
      </c>
      <c r="I67" s="409">
        <f t="shared" si="0"/>
        <v>0.13827916666666668</v>
      </c>
      <c r="J67" s="407">
        <v>11475</v>
      </c>
    </row>
    <row r="68" spans="2:10">
      <c r="B68" s="407">
        <v>11505</v>
      </c>
      <c r="C68" s="406" t="s">
        <v>3122</v>
      </c>
      <c r="F68" s="408">
        <v>-7.22E-2</v>
      </c>
      <c r="H68" s="415">
        <v>3.8208333333333332E-3</v>
      </c>
      <c r="I68" s="409">
        <f t="shared" si="0"/>
        <v>-7.6020833333333329E-2</v>
      </c>
      <c r="J68" s="407">
        <v>11505</v>
      </c>
    </row>
    <row r="69" spans="2:10">
      <c r="B69" s="407">
        <v>11536</v>
      </c>
      <c r="C69" s="406" t="s">
        <v>3122</v>
      </c>
      <c r="F69" s="408">
        <v>1.8200000000000001E-2</v>
      </c>
      <c r="H69" s="415">
        <v>3.8541666666666663E-3</v>
      </c>
      <c r="I69" s="409">
        <f t="shared" si="0"/>
        <v>1.4345833333333335E-2</v>
      </c>
      <c r="J69" s="407">
        <v>11536</v>
      </c>
    </row>
    <row r="70" spans="2:10">
      <c r="B70" s="407">
        <v>11567</v>
      </c>
      <c r="C70" s="406" t="s">
        <v>3122</v>
      </c>
      <c r="F70" s="408">
        <v>-0.29730000000000001</v>
      </c>
      <c r="H70" s="415">
        <v>4.0124999999999996E-3</v>
      </c>
      <c r="I70" s="409">
        <f t="shared" si="0"/>
        <v>-0.30131249999999998</v>
      </c>
      <c r="J70" s="407">
        <v>11567</v>
      </c>
    </row>
    <row r="71" spans="2:10">
      <c r="B71" s="407">
        <v>11597</v>
      </c>
      <c r="C71" s="406" t="s">
        <v>3122</v>
      </c>
      <c r="F71" s="408">
        <v>8.9599999999999999E-2</v>
      </c>
      <c r="H71" s="415">
        <v>4.4000000000000003E-3</v>
      </c>
      <c r="I71" s="409">
        <f t="shared" si="0"/>
        <v>8.5199999999999998E-2</v>
      </c>
      <c r="J71" s="407">
        <v>11597</v>
      </c>
    </row>
    <row r="72" spans="2:10">
      <c r="B72" s="407">
        <v>11628</v>
      </c>
      <c r="C72" s="406" t="s">
        <v>3122</v>
      </c>
      <c r="F72" s="408">
        <v>-7.9799999999999996E-2</v>
      </c>
      <c r="H72" s="415">
        <v>4.3958333333333332E-3</v>
      </c>
      <c r="I72" s="409">
        <f t="shared" si="0"/>
        <v>-8.4195833333333331E-2</v>
      </c>
      <c r="J72" s="407">
        <v>11628</v>
      </c>
    </row>
    <row r="73" spans="2:10">
      <c r="B73" s="407">
        <v>11658</v>
      </c>
      <c r="C73" s="406" t="s">
        <v>3122</v>
      </c>
      <c r="F73" s="408">
        <v>-0.14000000000000001</v>
      </c>
      <c r="H73" s="415">
        <v>4.8249999999999994E-3</v>
      </c>
      <c r="I73" s="409">
        <f t="shared" si="0"/>
        <v>-0.14482500000000001</v>
      </c>
      <c r="J73" s="407">
        <v>11658</v>
      </c>
    </row>
    <row r="74" spans="2:10">
      <c r="B74" s="407">
        <v>11689</v>
      </c>
      <c r="C74" s="406" t="s">
        <v>3122</v>
      </c>
      <c r="F74" s="408">
        <v>-2.7099999999999999E-2</v>
      </c>
      <c r="H74" s="415">
        <v>4.7000000000000002E-3</v>
      </c>
      <c r="I74" s="409">
        <f t="shared" si="0"/>
        <v>-3.1800000000000002E-2</v>
      </c>
      <c r="J74" s="407">
        <v>11689</v>
      </c>
    </row>
    <row r="75" spans="2:10">
      <c r="B75" s="407">
        <v>11720</v>
      </c>
      <c r="C75" s="406" t="s">
        <v>3122</v>
      </c>
      <c r="F75" s="408">
        <v>5.7000000000000002E-2</v>
      </c>
      <c r="H75" s="415">
        <v>4.7333333333333342E-3</v>
      </c>
      <c r="I75" s="409">
        <f t="shared" si="0"/>
        <v>5.226666666666667E-2</v>
      </c>
      <c r="J75" s="407">
        <v>11720</v>
      </c>
    </row>
    <row r="76" spans="2:10">
      <c r="B76" s="407">
        <v>11749</v>
      </c>
      <c r="C76" s="406" t="s">
        <v>3122</v>
      </c>
      <c r="F76" s="408">
        <v>-0.1158</v>
      </c>
      <c r="H76" s="415">
        <v>4.5125E-3</v>
      </c>
      <c r="I76" s="409">
        <f t="shared" si="0"/>
        <v>-0.1203125</v>
      </c>
      <c r="J76" s="407">
        <v>11749</v>
      </c>
    </row>
    <row r="77" spans="2:10">
      <c r="B77" s="407">
        <v>11780</v>
      </c>
      <c r="C77" s="406" t="s">
        <v>3122</v>
      </c>
      <c r="F77" s="408">
        <v>-0.19969999999999999</v>
      </c>
      <c r="H77" s="415">
        <v>4.6999999999999993E-3</v>
      </c>
      <c r="I77" s="409">
        <f t="shared" si="0"/>
        <v>-0.2044</v>
      </c>
      <c r="J77" s="407">
        <v>11780</v>
      </c>
    </row>
    <row r="78" spans="2:10">
      <c r="B78" s="407">
        <v>11810</v>
      </c>
      <c r="C78" s="406" t="s">
        <v>3122</v>
      </c>
      <c r="F78" s="408">
        <v>-0.21959999999999999</v>
      </c>
      <c r="H78" s="415">
        <v>4.8916666666666666E-3</v>
      </c>
      <c r="I78" s="409">
        <f t="shared" si="0"/>
        <v>-0.22449166666666664</v>
      </c>
      <c r="J78" s="407">
        <v>11810</v>
      </c>
    </row>
    <row r="79" spans="2:10">
      <c r="B79" s="407">
        <v>11841</v>
      </c>
      <c r="C79" s="406" t="s">
        <v>3122</v>
      </c>
      <c r="F79" s="408">
        <v>-2.2000000000000001E-3</v>
      </c>
      <c r="H79" s="415">
        <v>5.0041666666666663E-3</v>
      </c>
      <c r="I79" s="409">
        <f t="shared" si="0"/>
        <v>-7.204166666666666E-3</v>
      </c>
      <c r="J79" s="407">
        <v>11841</v>
      </c>
    </row>
    <row r="80" spans="2:10">
      <c r="B80" s="407">
        <v>11871</v>
      </c>
      <c r="C80" s="406" t="s">
        <v>3122</v>
      </c>
      <c r="F80" s="408">
        <v>0.38150000000000001</v>
      </c>
      <c r="H80" s="415">
        <v>4.904166666666666E-3</v>
      </c>
      <c r="I80" s="409">
        <f t="shared" si="0"/>
        <v>0.37659583333333335</v>
      </c>
      <c r="J80" s="407">
        <v>11871</v>
      </c>
    </row>
    <row r="81" spans="2:10">
      <c r="B81" s="407">
        <v>11902</v>
      </c>
      <c r="C81" s="406" t="s">
        <v>3122</v>
      </c>
      <c r="F81" s="408">
        <v>0.38690000000000002</v>
      </c>
      <c r="H81" s="415">
        <v>4.4749999999999998E-3</v>
      </c>
      <c r="I81" s="409">
        <f t="shared" si="0"/>
        <v>0.38242500000000001</v>
      </c>
      <c r="J81" s="407">
        <v>11902</v>
      </c>
    </row>
    <row r="82" spans="2:10">
      <c r="B82" s="407">
        <v>11933</v>
      </c>
      <c r="C82" s="406" t="s">
        <v>3122</v>
      </c>
      <c r="F82" s="408">
        <v>-3.4599999999999999E-2</v>
      </c>
      <c r="H82" s="415">
        <v>4.266666666666666E-3</v>
      </c>
      <c r="I82" s="409">
        <f t="shared" si="0"/>
        <v>-3.8866666666666667E-2</v>
      </c>
      <c r="J82" s="407">
        <v>11933</v>
      </c>
    </row>
    <row r="83" spans="2:10">
      <c r="B83" s="407">
        <v>11963</v>
      </c>
      <c r="C83" s="406" t="s">
        <v>3122</v>
      </c>
      <c r="F83" s="408">
        <v>-0.13489999999999999</v>
      </c>
      <c r="H83" s="415">
        <v>4.2291666666666667E-3</v>
      </c>
      <c r="I83" s="409">
        <f t="shared" si="0"/>
        <v>-0.13912916666666666</v>
      </c>
      <c r="J83" s="407">
        <v>11963</v>
      </c>
    </row>
    <row r="84" spans="2:10">
      <c r="B84" s="407">
        <v>11994</v>
      </c>
      <c r="C84" s="406" t="s">
        <v>3122</v>
      </c>
      <c r="F84" s="408">
        <v>-4.1700000000000001E-2</v>
      </c>
      <c r="H84" s="415">
        <v>4.2500000000000003E-3</v>
      </c>
      <c r="I84" s="409">
        <f t="shared" si="0"/>
        <v>-4.5950000000000005E-2</v>
      </c>
      <c r="J84" s="407">
        <v>11994</v>
      </c>
    </row>
    <row r="85" spans="2:10">
      <c r="B85" s="407">
        <v>12024</v>
      </c>
      <c r="C85" s="406" t="s">
        <v>3122</v>
      </c>
      <c r="F85" s="408">
        <v>5.6500000000000002E-2</v>
      </c>
      <c r="H85" s="415">
        <v>4.2458333333333332E-3</v>
      </c>
      <c r="I85" s="409">
        <f t="shared" si="0"/>
        <v>5.2254166666666671E-2</v>
      </c>
      <c r="J85" s="407">
        <v>12024</v>
      </c>
    </row>
    <row r="86" spans="2:10">
      <c r="B86" s="407">
        <v>12055</v>
      </c>
      <c r="C86" s="406" t="s">
        <v>3122</v>
      </c>
      <c r="F86" s="410">
        <v>8.6999999999999994E-3</v>
      </c>
      <c r="H86" s="415">
        <v>4.0583333333333339E-3</v>
      </c>
      <c r="I86" s="409">
        <f t="shared" si="0"/>
        <v>4.6416666666666655E-3</v>
      </c>
      <c r="J86" s="407">
        <v>12055</v>
      </c>
    </row>
    <row r="87" spans="2:10">
      <c r="B87" s="407">
        <v>12086</v>
      </c>
      <c r="C87" s="406" t="s">
        <v>3122</v>
      </c>
      <c r="F87" s="410">
        <v>-0.1772</v>
      </c>
      <c r="H87" s="415">
        <v>4.0958333333333333E-3</v>
      </c>
      <c r="I87" s="409">
        <f t="shared" si="0"/>
        <v>-0.18129583333333332</v>
      </c>
      <c r="J87" s="407">
        <v>12086</v>
      </c>
    </row>
    <row r="88" spans="2:10">
      <c r="B88" s="407">
        <v>12114</v>
      </c>
      <c r="C88" s="406" t="s">
        <v>3122</v>
      </c>
      <c r="F88" s="410">
        <v>3.5299999999999998E-2</v>
      </c>
      <c r="H88" s="415">
        <v>4.2874999999999996E-3</v>
      </c>
      <c r="I88" s="409">
        <f t="shared" si="0"/>
        <v>3.1012499999999998E-2</v>
      </c>
      <c r="J88" s="407">
        <v>12114</v>
      </c>
    </row>
    <row r="89" spans="2:10">
      <c r="B89" s="407">
        <v>12145</v>
      </c>
      <c r="C89" s="406" t="s">
        <v>3122</v>
      </c>
      <c r="F89" s="410">
        <v>0.42559999999999998</v>
      </c>
      <c r="H89" s="415">
        <v>4.4125000000000006E-3</v>
      </c>
      <c r="I89" s="409">
        <f t="shared" si="0"/>
        <v>0.42118749999999999</v>
      </c>
      <c r="J89" s="407">
        <v>12145</v>
      </c>
    </row>
    <row r="90" spans="2:10">
      <c r="B90" s="407">
        <v>12175</v>
      </c>
      <c r="C90" s="406" t="s">
        <v>3122</v>
      </c>
      <c r="F90" s="410">
        <v>0.16830000000000001</v>
      </c>
      <c r="H90" s="415">
        <v>4.179166666666667E-3</v>
      </c>
      <c r="I90" s="409">
        <f t="shared" si="0"/>
        <v>0.16412083333333333</v>
      </c>
      <c r="J90" s="407">
        <v>12175</v>
      </c>
    </row>
    <row r="91" spans="2:10">
      <c r="B91" s="407">
        <v>12206</v>
      </c>
      <c r="C91" s="406" t="s">
        <v>3122</v>
      </c>
      <c r="F91" s="410">
        <v>0.1338</v>
      </c>
      <c r="H91" s="415">
        <v>3.9791666666666664E-3</v>
      </c>
      <c r="I91" s="409">
        <f t="shared" ref="I91:I154" si="1">F91-H91</f>
        <v>0.12982083333333333</v>
      </c>
      <c r="J91" s="407">
        <v>12206</v>
      </c>
    </row>
    <row r="92" spans="2:10">
      <c r="B92" s="407">
        <v>12236</v>
      </c>
      <c r="C92" s="406" t="s">
        <v>3122</v>
      </c>
      <c r="F92" s="410">
        <v>-8.6199999999999999E-2</v>
      </c>
      <c r="H92" s="415">
        <v>3.8291666666666669E-3</v>
      </c>
      <c r="I92" s="409">
        <f t="shared" si="1"/>
        <v>-9.002916666666666E-2</v>
      </c>
      <c r="J92" s="407">
        <v>12236</v>
      </c>
    </row>
    <row r="93" spans="2:10">
      <c r="B93" s="407">
        <v>12267</v>
      </c>
      <c r="C93" s="406" t="s">
        <v>3122</v>
      </c>
      <c r="F93" s="410">
        <v>0.1206</v>
      </c>
      <c r="H93" s="415">
        <v>3.7791666666666668E-3</v>
      </c>
      <c r="I93" s="409">
        <f t="shared" si="1"/>
        <v>0.11682083333333333</v>
      </c>
      <c r="J93" s="407">
        <v>12267</v>
      </c>
    </row>
    <row r="94" spans="2:10">
      <c r="B94" s="407">
        <v>12298</v>
      </c>
      <c r="C94" s="406" t="s">
        <v>3122</v>
      </c>
      <c r="F94" s="410">
        <v>-0.1118</v>
      </c>
      <c r="H94" s="415">
        <v>3.8833333333333333E-3</v>
      </c>
      <c r="I94" s="409">
        <f t="shared" si="1"/>
        <v>-0.11568333333333333</v>
      </c>
      <c r="J94" s="407">
        <v>12298</v>
      </c>
    </row>
    <row r="95" spans="2:10">
      <c r="B95" s="407">
        <v>12328</v>
      </c>
      <c r="C95" s="406" t="s">
        <v>3122</v>
      </c>
      <c r="F95" s="410">
        <v>-8.5500000000000007E-2</v>
      </c>
      <c r="H95" s="415">
        <v>3.8791666666666662E-3</v>
      </c>
      <c r="I95" s="409">
        <f t="shared" si="1"/>
        <v>-8.9379166666666676E-2</v>
      </c>
      <c r="J95" s="407">
        <v>12328</v>
      </c>
    </row>
    <row r="96" spans="2:10">
      <c r="B96" s="407">
        <v>12359</v>
      </c>
      <c r="C96" s="406" t="s">
        <v>3122</v>
      </c>
      <c r="F96" s="410">
        <v>0.11269999999999999</v>
      </c>
      <c r="H96" s="415">
        <v>4.120833333333334E-3</v>
      </c>
      <c r="I96" s="409">
        <f t="shared" si="1"/>
        <v>0.10857916666666666</v>
      </c>
      <c r="J96" s="407">
        <v>12359</v>
      </c>
    </row>
    <row r="97" spans="2:10">
      <c r="B97" s="407">
        <v>12389</v>
      </c>
      <c r="C97" s="406" t="s">
        <v>3122</v>
      </c>
      <c r="F97" s="410">
        <v>2.53E-2</v>
      </c>
      <c r="H97" s="415">
        <v>4.0708333333333334E-3</v>
      </c>
      <c r="I97" s="409">
        <f t="shared" si="1"/>
        <v>2.1229166666666667E-2</v>
      </c>
      <c r="J97" s="407">
        <v>12389</v>
      </c>
    </row>
    <row r="98" spans="2:10">
      <c r="B98" s="407">
        <v>12420</v>
      </c>
      <c r="C98" s="406" t="s">
        <v>3122</v>
      </c>
      <c r="F98" s="410">
        <v>0.1069</v>
      </c>
      <c r="H98" s="415">
        <v>3.8958333333333332E-3</v>
      </c>
      <c r="I98" s="409">
        <f t="shared" si="1"/>
        <v>0.10300416666666666</v>
      </c>
      <c r="J98" s="407">
        <v>12420</v>
      </c>
    </row>
    <row r="99" spans="2:10">
      <c r="B99" s="407">
        <v>12451</v>
      </c>
      <c r="C99" s="406" t="s">
        <v>3122</v>
      </c>
      <c r="F99" s="410">
        <v>-3.2199999999999999E-2</v>
      </c>
      <c r="H99" s="415">
        <v>3.7083333333333334E-3</v>
      </c>
      <c r="I99" s="409">
        <f t="shared" si="1"/>
        <v>-3.5908333333333334E-2</v>
      </c>
      <c r="J99" s="407">
        <v>12451</v>
      </c>
    </row>
    <row r="100" spans="2:10">
      <c r="B100" s="407">
        <v>12479</v>
      </c>
      <c r="C100" s="406" t="s">
        <v>3122</v>
      </c>
      <c r="F100" s="410">
        <v>0</v>
      </c>
      <c r="H100" s="415">
        <v>3.6166666666666669E-3</v>
      </c>
      <c r="I100" s="409">
        <f t="shared" si="1"/>
        <v>-3.6166666666666669E-3</v>
      </c>
      <c r="J100" s="407">
        <v>12479</v>
      </c>
    </row>
    <row r="101" spans="2:10">
      <c r="B101" s="407">
        <v>12510</v>
      </c>
      <c r="C101" s="406" t="s">
        <v>3122</v>
      </c>
      <c r="F101" s="410">
        <v>-2.5100000000000001E-2</v>
      </c>
      <c r="H101" s="415">
        <v>3.5416666666666665E-3</v>
      </c>
      <c r="I101" s="409">
        <f t="shared" si="1"/>
        <v>-2.8641666666666666E-2</v>
      </c>
      <c r="J101" s="407">
        <v>12510</v>
      </c>
    </row>
    <row r="102" spans="2:10">
      <c r="B102" s="407">
        <v>12540</v>
      </c>
      <c r="C102" s="406" t="s">
        <v>3122</v>
      </c>
      <c r="F102" s="410">
        <v>-7.3599999999999999E-2</v>
      </c>
      <c r="H102" s="415">
        <v>3.4916666666666668E-3</v>
      </c>
      <c r="I102" s="409">
        <f t="shared" si="1"/>
        <v>-7.7091666666666669E-2</v>
      </c>
      <c r="J102" s="407">
        <v>12540</v>
      </c>
    </row>
    <row r="103" spans="2:10">
      <c r="B103" s="407">
        <v>12571</v>
      </c>
      <c r="C103" s="406" t="s">
        <v>3122</v>
      </c>
      <c r="F103" s="410">
        <v>2.29E-2</v>
      </c>
      <c r="H103" s="415">
        <v>3.4291666666666663E-3</v>
      </c>
      <c r="I103" s="409">
        <f t="shared" si="1"/>
        <v>1.9470833333333333E-2</v>
      </c>
      <c r="J103" s="407">
        <v>12571</v>
      </c>
    </row>
    <row r="104" spans="2:10">
      <c r="B104" s="407">
        <v>12601</v>
      </c>
      <c r="C104" s="406" t="s">
        <v>3122</v>
      </c>
      <c r="F104" s="410">
        <v>-0.1132</v>
      </c>
      <c r="H104" s="415">
        <v>3.4041666666666669E-3</v>
      </c>
      <c r="I104" s="409">
        <f t="shared" si="1"/>
        <v>-0.11660416666666666</v>
      </c>
      <c r="J104" s="407">
        <v>12601</v>
      </c>
    </row>
    <row r="105" spans="2:10">
      <c r="B105" s="407">
        <v>12632</v>
      </c>
      <c r="C105" s="406" t="s">
        <v>3122</v>
      </c>
      <c r="F105" s="410">
        <v>6.1100000000000002E-2</v>
      </c>
      <c r="H105" s="415">
        <v>3.4458333333333337E-3</v>
      </c>
      <c r="I105" s="409">
        <f t="shared" si="1"/>
        <v>5.7654166666666666E-2</v>
      </c>
      <c r="J105" s="407">
        <v>12632</v>
      </c>
    </row>
    <row r="106" spans="2:10">
      <c r="B106" s="407">
        <v>12663</v>
      </c>
      <c r="C106" s="406" t="s">
        <v>3122</v>
      </c>
      <c r="F106" s="410">
        <v>-3.3E-3</v>
      </c>
      <c r="H106" s="415">
        <v>3.4916666666666668E-3</v>
      </c>
      <c r="I106" s="409">
        <f t="shared" si="1"/>
        <v>-6.7916666666666663E-3</v>
      </c>
      <c r="J106" s="407">
        <v>12663</v>
      </c>
    </row>
    <row r="107" spans="2:10">
      <c r="B107" s="407">
        <v>12693</v>
      </c>
      <c r="C107" s="406" t="s">
        <v>3122</v>
      </c>
      <c r="F107" s="410">
        <v>-2.86E-2</v>
      </c>
      <c r="H107" s="415">
        <v>3.4416666666666667E-3</v>
      </c>
      <c r="I107" s="409">
        <f t="shared" si="1"/>
        <v>-3.204166666666667E-2</v>
      </c>
      <c r="J107" s="407">
        <v>12693</v>
      </c>
    </row>
    <row r="108" spans="2:10">
      <c r="B108" s="407">
        <v>12724</v>
      </c>
      <c r="C108" s="406" t="s">
        <v>3122</v>
      </c>
      <c r="F108" s="410">
        <v>9.4200000000000006E-2</v>
      </c>
      <c r="H108" s="415">
        <v>3.3916666666666665E-3</v>
      </c>
      <c r="I108" s="409">
        <f t="shared" si="1"/>
        <v>9.0808333333333338E-2</v>
      </c>
      <c r="J108" s="407">
        <v>12724</v>
      </c>
    </row>
    <row r="109" spans="2:10">
      <c r="B109" s="407">
        <v>12754</v>
      </c>
      <c r="C109" s="406" t="s">
        <v>3122</v>
      </c>
      <c r="F109" s="410">
        <v>-1E-3</v>
      </c>
      <c r="H109" s="415">
        <v>3.3666666666666667E-3</v>
      </c>
      <c r="I109" s="409">
        <f t="shared" si="1"/>
        <v>-4.3666666666666663E-3</v>
      </c>
      <c r="J109" s="407">
        <v>12754</v>
      </c>
    </row>
    <row r="110" spans="2:10">
      <c r="B110" s="407">
        <v>12785</v>
      </c>
      <c r="C110" s="406" t="s">
        <v>3122</v>
      </c>
      <c r="F110" s="410">
        <v>-4.1099999999999998E-2</v>
      </c>
      <c r="H110" s="415">
        <v>3.3250000000000003E-3</v>
      </c>
      <c r="I110" s="409">
        <f t="shared" si="1"/>
        <v>-4.4424999999999999E-2</v>
      </c>
      <c r="J110" s="407">
        <v>12785</v>
      </c>
    </row>
    <row r="111" spans="2:10">
      <c r="B111" s="407">
        <v>12816</v>
      </c>
      <c r="C111" s="406" t="s">
        <v>3122</v>
      </c>
      <c r="F111" s="410">
        <v>-3.4099999999999998E-2</v>
      </c>
      <c r="H111" s="415">
        <v>3.2583333333333331E-3</v>
      </c>
      <c r="I111" s="409">
        <f t="shared" si="1"/>
        <v>-3.7358333333333334E-2</v>
      </c>
      <c r="J111" s="407">
        <v>12816</v>
      </c>
    </row>
    <row r="112" spans="2:10">
      <c r="B112" s="407">
        <v>12844</v>
      </c>
      <c r="C112" s="406" t="s">
        <v>3122</v>
      </c>
      <c r="F112" s="410">
        <v>-2.86E-2</v>
      </c>
      <c r="H112" s="415">
        <v>3.241666666666667E-3</v>
      </c>
      <c r="I112" s="409">
        <f t="shared" si="1"/>
        <v>-3.1841666666666671E-2</v>
      </c>
      <c r="J112" s="407">
        <v>12844</v>
      </c>
    </row>
    <row r="113" spans="2:10">
      <c r="B113" s="407">
        <v>12875</v>
      </c>
      <c r="C113" s="406" t="s">
        <v>3122</v>
      </c>
      <c r="F113" s="410">
        <v>9.8000000000000004E-2</v>
      </c>
      <c r="H113" s="415">
        <v>3.225E-3</v>
      </c>
      <c r="I113" s="409">
        <f t="shared" si="1"/>
        <v>9.4774999999999998E-2</v>
      </c>
      <c r="J113" s="407">
        <v>12875</v>
      </c>
    </row>
    <row r="114" spans="2:10">
      <c r="B114" s="407">
        <v>12905</v>
      </c>
      <c r="C114" s="406" t="s">
        <v>3122</v>
      </c>
      <c r="F114" s="410">
        <v>4.0899999999999999E-2</v>
      </c>
      <c r="H114" s="415">
        <v>3.2000000000000002E-3</v>
      </c>
      <c r="I114" s="409">
        <f t="shared" si="1"/>
        <v>3.7699999999999997E-2</v>
      </c>
      <c r="J114" s="407">
        <v>12905</v>
      </c>
    </row>
    <row r="115" spans="2:10">
      <c r="B115" s="407">
        <v>12936</v>
      </c>
      <c r="C115" s="406" t="s">
        <v>3122</v>
      </c>
      <c r="F115" s="410">
        <v>6.9900000000000004E-2</v>
      </c>
      <c r="H115" s="415">
        <v>3.1666666666666666E-3</v>
      </c>
      <c r="I115" s="409">
        <f t="shared" si="1"/>
        <v>6.6733333333333339E-2</v>
      </c>
      <c r="J115" s="407">
        <v>12936</v>
      </c>
    </row>
    <row r="116" spans="2:10">
      <c r="B116" s="407">
        <v>12966</v>
      </c>
      <c r="C116" s="406" t="s">
        <v>3122</v>
      </c>
      <c r="F116" s="410">
        <v>8.5000000000000006E-2</v>
      </c>
      <c r="H116" s="415">
        <v>3.1041666666666665E-3</v>
      </c>
      <c r="I116" s="409">
        <f t="shared" si="1"/>
        <v>8.1895833333333334E-2</v>
      </c>
      <c r="J116" s="407">
        <v>12966</v>
      </c>
    </row>
    <row r="117" spans="2:10">
      <c r="B117" s="407">
        <v>12997</v>
      </c>
      <c r="C117" s="406" t="s">
        <v>3122</v>
      </c>
      <c r="F117" s="410">
        <v>2.8000000000000001E-2</v>
      </c>
      <c r="H117" s="415">
        <v>3.1125000000000002E-3</v>
      </c>
      <c r="I117" s="409">
        <f t="shared" si="1"/>
        <v>2.48875E-2</v>
      </c>
      <c r="J117" s="407">
        <v>12997</v>
      </c>
    </row>
    <row r="118" spans="2:10">
      <c r="B118" s="407">
        <v>13028</v>
      </c>
      <c r="C118" s="406" t="s">
        <v>3122</v>
      </c>
      <c r="F118" s="410">
        <v>2.5600000000000001E-2</v>
      </c>
      <c r="H118" s="415">
        <v>3.0999999999999999E-3</v>
      </c>
      <c r="I118" s="409">
        <f t="shared" si="1"/>
        <v>2.2500000000000003E-2</v>
      </c>
      <c r="J118" s="407">
        <v>13028</v>
      </c>
    </row>
    <row r="119" spans="2:10">
      <c r="B119" s="407">
        <v>13058</v>
      </c>
      <c r="C119" s="406" t="s">
        <v>3122</v>
      </c>
      <c r="F119" s="410">
        <v>7.7700000000000005E-2</v>
      </c>
      <c r="H119" s="415">
        <v>3.058333333333333E-3</v>
      </c>
      <c r="I119" s="409">
        <f t="shared" si="1"/>
        <v>7.4641666666666676E-2</v>
      </c>
      <c r="J119" s="407">
        <v>13058</v>
      </c>
    </row>
    <row r="120" spans="2:10">
      <c r="B120" s="407">
        <v>13089</v>
      </c>
      <c r="C120" s="406" t="s">
        <v>3122</v>
      </c>
      <c r="F120" s="410">
        <v>4.7399999999999998E-2</v>
      </c>
      <c r="H120" s="415">
        <v>3.0000000000000005E-3</v>
      </c>
      <c r="I120" s="409">
        <f t="shared" si="1"/>
        <v>4.4399999999999995E-2</v>
      </c>
      <c r="J120" s="407">
        <v>13089</v>
      </c>
    </row>
    <row r="121" spans="2:10">
      <c r="B121" s="407">
        <v>13119</v>
      </c>
      <c r="C121" s="406" t="s">
        <v>3122</v>
      </c>
      <c r="F121" s="410">
        <v>3.9399999999999998E-2</v>
      </c>
      <c r="H121" s="415">
        <v>2.9541666666666666E-3</v>
      </c>
      <c r="I121" s="409">
        <f t="shared" si="1"/>
        <v>3.644583333333333E-2</v>
      </c>
      <c r="J121" s="407">
        <v>13119</v>
      </c>
    </row>
    <row r="122" spans="2:10">
      <c r="B122" s="407">
        <v>13150</v>
      </c>
      <c r="C122" s="406" t="s">
        <v>3122</v>
      </c>
      <c r="F122" s="410">
        <v>6.7000000000000004E-2</v>
      </c>
      <c r="H122" s="415">
        <v>2.891666666666667E-3</v>
      </c>
      <c r="I122" s="409">
        <f t="shared" si="1"/>
        <v>6.4108333333333337E-2</v>
      </c>
      <c r="J122" s="407">
        <v>13150</v>
      </c>
    </row>
    <row r="123" spans="2:10">
      <c r="B123" s="407">
        <v>13181</v>
      </c>
      <c r="C123" s="406" t="s">
        <v>3122</v>
      </c>
      <c r="F123" s="410">
        <v>2.24E-2</v>
      </c>
      <c r="H123" s="415">
        <v>2.8625E-3</v>
      </c>
      <c r="I123" s="409">
        <f t="shared" si="1"/>
        <v>1.9537499999999999E-2</v>
      </c>
      <c r="J123" s="407">
        <v>13181</v>
      </c>
    </row>
    <row r="124" spans="2:10">
      <c r="B124" s="407">
        <v>13210</v>
      </c>
      <c r="C124" s="406" t="s">
        <v>3122</v>
      </c>
      <c r="F124" s="410">
        <v>2.6800000000000001E-2</v>
      </c>
      <c r="H124" s="415">
        <v>2.8500000000000001E-3</v>
      </c>
      <c r="I124" s="409">
        <f t="shared" si="1"/>
        <v>2.3949999999999999E-2</v>
      </c>
      <c r="J124" s="407">
        <v>13210</v>
      </c>
    </row>
    <row r="125" spans="2:10">
      <c r="B125" s="407">
        <v>13241</v>
      </c>
      <c r="C125" s="406" t="s">
        <v>3122</v>
      </c>
      <c r="F125" s="410">
        <v>-7.51E-2</v>
      </c>
      <c r="H125" s="415">
        <v>2.8583333333333334E-3</v>
      </c>
      <c r="I125" s="409">
        <f t="shared" si="1"/>
        <v>-7.7958333333333338E-2</v>
      </c>
      <c r="J125" s="407">
        <v>13241</v>
      </c>
    </row>
    <row r="126" spans="2:10">
      <c r="B126" s="407">
        <v>13271</v>
      </c>
      <c r="C126" s="406" t="s">
        <v>3122</v>
      </c>
      <c r="F126" s="410">
        <v>5.45E-2</v>
      </c>
      <c r="H126" s="415">
        <v>2.8333333333333331E-3</v>
      </c>
      <c r="I126" s="409">
        <f t="shared" si="1"/>
        <v>5.1666666666666666E-2</v>
      </c>
      <c r="J126" s="407">
        <v>13271</v>
      </c>
    </row>
    <row r="127" spans="2:10">
      <c r="B127" s="407">
        <v>13302</v>
      </c>
      <c r="C127" s="406" t="s">
        <v>3122</v>
      </c>
      <c r="F127" s="410">
        <v>3.3300000000000003E-2</v>
      </c>
      <c r="H127" s="415">
        <v>2.8124999999999999E-3</v>
      </c>
      <c r="I127" s="409">
        <f t="shared" si="1"/>
        <v>3.0487500000000004E-2</v>
      </c>
      <c r="J127" s="407">
        <v>13302</v>
      </c>
    </row>
    <row r="128" spans="2:10">
      <c r="B128" s="407">
        <v>13332</v>
      </c>
      <c r="C128" s="406" t="s">
        <v>3122</v>
      </c>
      <c r="F128" s="410">
        <v>7.0099999999999996E-2</v>
      </c>
      <c r="H128" s="415">
        <v>2.7958333333333329E-3</v>
      </c>
      <c r="I128" s="409">
        <f t="shared" si="1"/>
        <v>6.7304166666666665E-2</v>
      </c>
      <c r="J128" s="407">
        <v>13332</v>
      </c>
    </row>
    <row r="129" spans="2:10">
      <c r="B129" s="407">
        <v>13363</v>
      </c>
      <c r="C129" s="406" t="s">
        <v>3122</v>
      </c>
      <c r="F129" s="410">
        <v>1.5100000000000001E-2</v>
      </c>
      <c r="H129" s="415">
        <v>2.7708333333333335E-3</v>
      </c>
      <c r="I129" s="409">
        <f t="shared" si="1"/>
        <v>1.2329166666666667E-2</v>
      </c>
      <c r="J129" s="407">
        <v>13363</v>
      </c>
    </row>
    <row r="130" spans="2:10">
      <c r="B130" s="407">
        <v>13394</v>
      </c>
      <c r="C130" s="406" t="s">
        <v>3122</v>
      </c>
      <c r="F130" s="410">
        <v>3.0999999999999999E-3</v>
      </c>
      <c r="H130" s="415">
        <v>2.7458333333333336E-3</v>
      </c>
      <c r="I130" s="409">
        <f t="shared" si="1"/>
        <v>3.5416666666666626E-4</v>
      </c>
      <c r="J130" s="407">
        <v>13394</v>
      </c>
    </row>
    <row r="131" spans="2:10">
      <c r="B131" s="407">
        <v>13424</v>
      </c>
      <c r="C131" s="406" t="s">
        <v>3122</v>
      </c>
      <c r="F131" s="410">
        <v>7.7499999999999999E-2</v>
      </c>
      <c r="H131" s="415">
        <v>2.7291666666666671E-3</v>
      </c>
      <c r="I131" s="409">
        <f t="shared" si="1"/>
        <v>7.4770833333333328E-2</v>
      </c>
      <c r="J131" s="407">
        <v>13424</v>
      </c>
    </row>
    <row r="132" spans="2:10">
      <c r="B132" s="407">
        <v>13455</v>
      </c>
      <c r="C132" s="406" t="s">
        <v>3122</v>
      </c>
      <c r="F132" s="410">
        <v>1.34E-2</v>
      </c>
      <c r="H132" s="415">
        <v>2.6916666666666669E-3</v>
      </c>
      <c r="I132" s="409">
        <f t="shared" si="1"/>
        <v>1.0708333333333334E-2</v>
      </c>
      <c r="J132" s="407">
        <v>13455</v>
      </c>
    </row>
    <row r="133" spans="2:10">
      <c r="B133" s="407">
        <v>13485</v>
      </c>
      <c r="C133" s="406" t="s">
        <v>3122</v>
      </c>
      <c r="F133" s="410">
        <v>-2.8999999999999998E-3</v>
      </c>
      <c r="H133" s="415">
        <v>2.6583333333333337E-3</v>
      </c>
      <c r="I133" s="409">
        <f t="shared" si="1"/>
        <v>-5.5583333333333335E-3</v>
      </c>
      <c r="J133" s="407">
        <v>13485</v>
      </c>
    </row>
    <row r="134" spans="2:10">
      <c r="B134" s="407">
        <v>13516</v>
      </c>
      <c r="C134" s="406" t="s">
        <v>3122</v>
      </c>
      <c r="F134" s="410">
        <v>3.9E-2</v>
      </c>
      <c r="H134" s="415">
        <v>2.6666666666666666E-3</v>
      </c>
      <c r="I134" s="409">
        <f t="shared" si="1"/>
        <v>3.6333333333333336E-2</v>
      </c>
      <c r="J134" s="407">
        <v>13516</v>
      </c>
    </row>
    <row r="135" spans="2:10">
      <c r="B135" s="407">
        <v>13547</v>
      </c>
      <c r="C135" s="406" t="s">
        <v>3122</v>
      </c>
      <c r="F135" s="410">
        <v>1.9099999999999999E-2</v>
      </c>
      <c r="H135" s="415">
        <v>2.7583333333333336E-3</v>
      </c>
      <c r="I135" s="409">
        <f t="shared" si="1"/>
        <v>1.6341666666666664E-2</v>
      </c>
      <c r="J135" s="407">
        <v>13547</v>
      </c>
    </row>
    <row r="136" spans="2:10">
      <c r="B136" s="407">
        <v>13575</v>
      </c>
      <c r="C136" s="406" t="s">
        <v>3122</v>
      </c>
      <c r="F136" s="410">
        <v>-7.7000000000000002E-3</v>
      </c>
      <c r="H136" s="415">
        <v>2.8416666666666668E-3</v>
      </c>
      <c r="I136" s="409">
        <f t="shared" si="1"/>
        <v>-1.0541666666666668E-2</v>
      </c>
      <c r="J136" s="407">
        <v>13575</v>
      </c>
    </row>
    <row r="137" spans="2:10">
      <c r="B137" s="407">
        <v>13606</v>
      </c>
      <c r="C137" s="406" t="s">
        <v>3122</v>
      </c>
      <c r="F137" s="410">
        <v>-8.09E-2</v>
      </c>
      <c r="H137" s="415">
        <v>2.9125000000000002E-3</v>
      </c>
      <c r="I137" s="409">
        <f t="shared" si="1"/>
        <v>-8.3812499999999998E-2</v>
      </c>
      <c r="J137" s="407">
        <v>13606</v>
      </c>
    </row>
    <row r="138" spans="2:10">
      <c r="B138" s="407">
        <v>13636</v>
      </c>
      <c r="C138" s="406" t="s">
        <v>3122</v>
      </c>
      <c r="F138" s="410">
        <v>-2.3999999999999998E-3</v>
      </c>
      <c r="H138" s="415">
        <v>2.8375000000000002E-3</v>
      </c>
      <c r="I138" s="409">
        <f t="shared" si="1"/>
        <v>-5.2375E-3</v>
      </c>
      <c r="J138" s="407">
        <v>13636</v>
      </c>
    </row>
    <row r="139" spans="2:10">
      <c r="B139" s="407">
        <v>13667</v>
      </c>
      <c r="C139" s="406" t="s">
        <v>3122</v>
      </c>
      <c r="F139" s="410">
        <v>-5.04E-2</v>
      </c>
      <c r="H139" s="415">
        <v>2.7958333333333329E-3</v>
      </c>
      <c r="I139" s="409">
        <f t="shared" si="1"/>
        <v>-5.3195833333333331E-2</v>
      </c>
      <c r="J139" s="407">
        <v>13667</v>
      </c>
    </row>
    <row r="140" spans="2:10">
      <c r="B140" s="407">
        <v>13697</v>
      </c>
      <c r="C140" s="406" t="s">
        <v>3122</v>
      </c>
      <c r="F140" s="410">
        <v>0.1045</v>
      </c>
      <c r="H140" s="415">
        <v>2.7749999999999997E-3</v>
      </c>
      <c r="I140" s="409">
        <f t="shared" si="1"/>
        <v>0.101725</v>
      </c>
      <c r="J140" s="407">
        <v>13697</v>
      </c>
    </row>
    <row r="141" spans="2:10">
      <c r="B141" s="407">
        <v>13728</v>
      </c>
      <c r="C141" s="406" t="s">
        <v>3122</v>
      </c>
      <c r="F141" s="410">
        <v>-4.8300000000000003E-2</v>
      </c>
      <c r="H141" s="415">
        <v>2.7708333333333335E-3</v>
      </c>
      <c r="I141" s="409">
        <f t="shared" si="1"/>
        <v>-5.1070833333333336E-2</v>
      </c>
      <c r="J141" s="407">
        <v>13728</v>
      </c>
    </row>
    <row r="142" spans="2:10">
      <c r="B142" s="407">
        <v>13759</v>
      </c>
      <c r="C142" s="406" t="s">
        <v>3122</v>
      </c>
      <c r="F142" s="410">
        <v>-0.14030000000000001</v>
      </c>
      <c r="H142" s="415">
        <v>2.8083333333333333E-3</v>
      </c>
      <c r="I142" s="409">
        <f t="shared" si="1"/>
        <v>-0.14310833333333334</v>
      </c>
      <c r="J142" s="407">
        <v>13759</v>
      </c>
    </row>
    <row r="143" spans="2:10">
      <c r="B143" s="407">
        <v>13789</v>
      </c>
      <c r="C143" s="406" t="s">
        <v>3122</v>
      </c>
      <c r="F143" s="410">
        <v>-9.8100000000000007E-2</v>
      </c>
      <c r="H143" s="415">
        <v>2.8333333333333331E-3</v>
      </c>
      <c r="I143" s="409">
        <f t="shared" si="1"/>
        <v>-0.10093333333333333</v>
      </c>
      <c r="J143" s="407">
        <v>13789</v>
      </c>
    </row>
    <row r="144" spans="2:10">
      <c r="B144" s="407">
        <v>13820</v>
      </c>
      <c r="C144" s="406" t="s">
        <v>3122</v>
      </c>
      <c r="F144" s="410">
        <v>-8.6599999999999996E-2</v>
      </c>
      <c r="H144" s="415">
        <v>2.8249999999999998E-3</v>
      </c>
      <c r="I144" s="409">
        <f t="shared" si="1"/>
        <v>-8.9424999999999991E-2</v>
      </c>
      <c r="J144" s="407">
        <v>13820</v>
      </c>
    </row>
    <row r="145" spans="2:10">
      <c r="B145" s="407">
        <v>13850</v>
      </c>
      <c r="C145" s="406" t="s">
        <v>3122</v>
      </c>
      <c r="F145" s="410">
        <v>-4.5900000000000003E-2</v>
      </c>
      <c r="H145" s="415">
        <v>2.7958333333333333E-3</v>
      </c>
      <c r="I145" s="409">
        <f t="shared" si="1"/>
        <v>-4.8695833333333334E-2</v>
      </c>
      <c r="J145" s="407">
        <v>13850</v>
      </c>
    </row>
    <row r="146" spans="2:10">
      <c r="B146" s="407">
        <v>13881</v>
      </c>
      <c r="C146" s="406" t="s">
        <v>3122</v>
      </c>
      <c r="F146" s="410">
        <v>1.52E-2</v>
      </c>
      <c r="H146" s="415">
        <v>2.7791666666666672E-3</v>
      </c>
      <c r="I146" s="409">
        <f t="shared" si="1"/>
        <v>1.2420833333333332E-2</v>
      </c>
      <c r="J146" s="407">
        <v>13881</v>
      </c>
    </row>
    <row r="147" spans="2:10">
      <c r="B147" s="407">
        <v>13912</v>
      </c>
      <c r="C147" s="406" t="s">
        <v>3122</v>
      </c>
      <c r="F147" s="410">
        <v>6.7400000000000002E-2</v>
      </c>
      <c r="H147" s="415">
        <v>2.7958333333333329E-3</v>
      </c>
      <c r="I147" s="409">
        <f t="shared" si="1"/>
        <v>6.4604166666666671E-2</v>
      </c>
      <c r="J147" s="407">
        <v>13912</v>
      </c>
    </row>
    <row r="148" spans="2:10">
      <c r="B148" s="407">
        <v>13940</v>
      </c>
      <c r="C148" s="406" t="s">
        <v>3122</v>
      </c>
      <c r="F148" s="410">
        <v>-0.2487</v>
      </c>
      <c r="H148" s="415">
        <v>2.8250000000000003E-3</v>
      </c>
      <c r="I148" s="409">
        <f t="shared" si="1"/>
        <v>-0.251525</v>
      </c>
      <c r="J148" s="407">
        <v>13940</v>
      </c>
    </row>
    <row r="149" spans="2:10">
      <c r="B149" s="407">
        <v>13971</v>
      </c>
      <c r="C149" s="406" t="s">
        <v>3122</v>
      </c>
      <c r="F149" s="410">
        <v>0.1447</v>
      </c>
      <c r="H149" s="415">
        <v>2.9291666666666667E-3</v>
      </c>
      <c r="I149" s="409">
        <f t="shared" si="1"/>
        <v>0.14177083333333332</v>
      </c>
      <c r="J149" s="407">
        <v>13971</v>
      </c>
    </row>
    <row r="150" spans="2:10">
      <c r="B150" s="407">
        <v>14001</v>
      </c>
      <c r="C150" s="406" t="s">
        <v>3122</v>
      </c>
      <c r="F150" s="410">
        <v>-3.3000000000000002E-2</v>
      </c>
      <c r="H150" s="415">
        <v>2.8250000000000003E-3</v>
      </c>
      <c r="I150" s="409">
        <f t="shared" si="1"/>
        <v>-3.5825000000000003E-2</v>
      </c>
      <c r="J150" s="407">
        <v>14001</v>
      </c>
    </row>
    <row r="151" spans="2:10">
      <c r="B151" s="407">
        <v>14032</v>
      </c>
      <c r="C151" s="406" t="s">
        <v>3122</v>
      </c>
      <c r="F151" s="410">
        <v>0.25030000000000002</v>
      </c>
      <c r="H151" s="415">
        <v>2.891666666666667E-3</v>
      </c>
      <c r="I151" s="409">
        <f t="shared" si="1"/>
        <v>0.24740833333333337</v>
      </c>
      <c r="J151" s="407">
        <v>14032</v>
      </c>
    </row>
    <row r="152" spans="2:10">
      <c r="B152" s="407">
        <v>14062</v>
      </c>
      <c r="C152" s="406" t="s">
        <v>3122</v>
      </c>
      <c r="F152" s="410">
        <v>7.4399999999999994E-2</v>
      </c>
      <c r="H152" s="415">
        <v>2.8500000000000001E-3</v>
      </c>
      <c r="I152" s="409">
        <f t="shared" si="1"/>
        <v>7.1549999999999989E-2</v>
      </c>
      <c r="J152" s="407">
        <v>14062</v>
      </c>
    </row>
    <row r="153" spans="2:10">
      <c r="B153" s="407">
        <v>14093</v>
      </c>
      <c r="C153" s="406" t="s">
        <v>3122</v>
      </c>
      <c r="F153" s="410">
        <v>-2.2599999999999999E-2</v>
      </c>
      <c r="H153" s="415">
        <v>2.8124999999999999E-3</v>
      </c>
      <c r="I153" s="409">
        <f t="shared" si="1"/>
        <v>-2.5412499999999998E-2</v>
      </c>
      <c r="J153" s="407">
        <v>14093</v>
      </c>
    </row>
    <row r="154" spans="2:10">
      <c r="B154" s="407">
        <v>14124</v>
      </c>
      <c r="C154" s="406" t="s">
        <v>3122</v>
      </c>
      <c r="F154" s="410">
        <v>1.66E-2</v>
      </c>
      <c r="H154" s="415">
        <v>2.8375000000000002E-3</v>
      </c>
      <c r="I154" s="409">
        <f t="shared" si="1"/>
        <v>1.37625E-2</v>
      </c>
      <c r="J154" s="407">
        <v>14124</v>
      </c>
    </row>
    <row r="155" spans="2:10">
      <c r="B155" s="407">
        <v>14154</v>
      </c>
      <c r="C155" s="406" t="s">
        <v>3122</v>
      </c>
      <c r="F155" s="410">
        <v>7.7600000000000002E-2</v>
      </c>
      <c r="H155" s="415">
        <v>2.7833333333333334E-3</v>
      </c>
      <c r="I155" s="409">
        <f t="shared" ref="I155:I218" si="2">F155-H155</f>
        <v>7.481666666666667E-2</v>
      </c>
      <c r="J155" s="407">
        <v>14154</v>
      </c>
    </row>
    <row r="156" spans="2:10">
      <c r="B156" s="407">
        <v>14185</v>
      </c>
      <c r="C156" s="406" t="s">
        <v>3122</v>
      </c>
      <c r="F156" s="410">
        <v>-2.7300000000000001E-2</v>
      </c>
      <c r="H156" s="415">
        <v>2.7333333333333333E-3</v>
      </c>
      <c r="I156" s="409">
        <f t="shared" si="2"/>
        <v>-3.0033333333333335E-2</v>
      </c>
      <c r="J156" s="407">
        <v>14185</v>
      </c>
    </row>
    <row r="157" spans="2:10">
      <c r="B157" s="407">
        <v>14215</v>
      </c>
      <c r="C157" s="406" t="s">
        <v>3122</v>
      </c>
      <c r="F157" s="410">
        <v>4.0099999999999997E-2</v>
      </c>
      <c r="H157" s="415">
        <v>2.708333333333333E-3</v>
      </c>
      <c r="I157" s="409">
        <f t="shared" si="2"/>
        <v>3.7391666666666663E-2</v>
      </c>
      <c r="J157" s="407">
        <v>14215</v>
      </c>
    </row>
    <row r="158" spans="2:10">
      <c r="B158" s="407">
        <v>14246</v>
      </c>
      <c r="C158" s="406" t="s">
        <v>3122</v>
      </c>
      <c r="F158" s="410">
        <v>-6.7400000000000002E-2</v>
      </c>
      <c r="H158" s="415">
        <v>2.6374999999999997E-3</v>
      </c>
      <c r="I158" s="409">
        <f t="shared" si="2"/>
        <v>-7.0037500000000003E-2</v>
      </c>
      <c r="J158" s="407">
        <v>14246</v>
      </c>
    </row>
    <row r="159" spans="2:10">
      <c r="B159" s="407">
        <v>14277</v>
      </c>
      <c r="C159" s="406" t="s">
        <v>3122</v>
      </c>
      <c r="F159" s="410">
        <v>3.9E-2</v>
      </c>
      <c r="H159" s="415">
        <v>2.6083333333333336E-3</v>
      </c>
      <c r="I159" s="409">
        <f t="shared" si="2"/>
        <v>3.6391666666666669E-2</v>
      </c>
      <c r="J159" s="407">
        <v>14277</v>
      </c>
    </row>
    <row r="160" spans="2:10">
      <c r="B160" s="407">
        <v>14305</v>
      </c>
      <c r="C160" s="406" t="s">
        <v>3122</v>
      </c>
      <c r="F160" s="410">
        <v>-0.13389999999999999</v>
      </c>
      <c r="H160" s="415">
        <v>2.5875000000000004E-3</v>
      </c>
      <c r="I160" s="409">
        <f t="shared" si="2"/>
        <v>-0.13648749999999998</v>
      </c>
      <c r="J160" s="407">
        <v>14305</v>
      </c>
    </row>
    <row r="161" spans="2:10">
      <c r="B161" s="407">
        <v>14336</v>
      </c>
      <c r="C161" s="406" t="s">
        <v>3122</v>
      </c>
      <c r="F161" s="410">
        <v>-2.7000000000000001E-3</v>
      </c>
      <c r="H161" s="415">
        <v>2.5999999999999999E-3</v>
      </c>
      <c r="I161" s="409">
        <f t="shared" si="2"/>
        <v>-5.3E-3</v>
      </c>
      <c r="J161" s="407">
        <v>14336</v>
      </c>
    </row>
    <row r="162" spans="2:10">
      <c r="B162" s="407">
        <v>14366</v>
      </c>
      <c r="C162" s="406" t="s">
        <v>3122</v>
      </c>
      <c r="F162" s="410">
        <v>7.3300000000000004E-2</v>
      </c>
      <c r="H162" s="415">
        <v>2.5541666666666668E-3</v>
      </c>
      <c r="I162" s="409">
        <f t="shared" si="2"/>
        <v>7.0745833333333341E-2</v>
      </c>
      <c r="J162" s="407">
        <v>14366</v>
      </c>
    </row>
    <row r="163" spans="2:10">
      <c r="B163" s="407">
        <v>14397</v>
      </c>
      <c r="C163" s="406" t="s">
        <v>3122</v>
      </c>
      <c r="F163" s="410">
        <v>-6.1199999999999997E-2</v>
      </c>
      <c r="H163" s="415">
        <v>2.5208333333333333E-3</v>
      </c>
      <c r="I163" s="409">
        <f t="shared" si="2"/>
        <v>-6.3720833333333338E-2</v>
      </c>
      <c r="J163" s="407">
        <v>14397</v>
      </c>
    </row>
    <row r="164" spans="2:10">
      <c r="B164" s="407">
        <v>14427</v>
      </c>
      <c r="C164" s="406" t="s">
        <v>3122</v>
      </c>
      <c r="F164" s="410">
        <v>0.1105</v>
      </c>
      <c r="H164" s="415">
        <v>2.4875000000000001E-3</v>
      </c>
      <c r="I164" s="409">
        <f t="shared" si="2"/>
        <v>0.1080125</v>
      </c>
      <c r="J164" s="407">
        <v>14427</v>
      </c>
    </row>
    <row r="165" spans="2:10">
      <c r="B165" s="407">
        <v>14458</v>
      </c>
      <c r="C165" s="406" t="s">
        <v>3122</v>
      </c>
      <c r="F165" s="410">
        <v>-6.4799999999999996E-2</v>
      </c>
      <c r="H165" s="415">
        <v>2.5166666666666666E-3</v>
      </c>
      <c r="I165" s="409">
        <f t="shared" si="2"/>
        <v>-6.7316666666666664E-2</v>
      </c>
      <c r="J165" s="407">
        <v>14458</v>
      </c>
    </row>
    <row r="166" spans="2:10">
      <c r="B166" s="407">
        <v>14489</v>
      </c>
      <c r="C166" s="406" t="s">
        <v>3122</v>
      </c>
      <c r="F166" s="410">
        <v>0.1673</v>
      </c>
      <c r="H166" s="415">
        <v>2.8083333333333333E-3</v>
      </c>
      <c r="I166" s="409">
        <f t="shared" si="2"/>
        <v>0.16449166666666667</v>
      </c>
      <c r="J166" s="407">
        <v>14489</v>
      </c>
    </row>
    <row r="167" spans="2:10">
      <c r="B167" s="407">
        <v>14519</v>
      </c>
      <c r="C167" s="406" t="s">
        <v>3122</v>
      </c>
      <c r="F167" s="410">
        <v>-1.23E-2</v>
      </c>
      <c r="H167" s="415">
        <v>2.7083333333333339E-3</v>
      </c>
      <c r="I167" s="409">
        <f t="shared" si="2"/>
        <v>-1.5008333333333334E-2</v>
      </c>
      <c r="J167" s="407">
        <v>14519</v>
      </c>
    </row>
    <row r="168" spans="2:10">
      <c r="B168" s="407">
        <v>14550</v>
      </c>
      <c r="C168" s="406" t="s">
        <v>3122</v>
      </c>
      <c r="F168" s="410">
        <v>-3.9800000000000002E-2</v>
      </c>
      <c r="H168" s="415">
        <v>2.5666666666666672E-3</v>
      </c>
      <c r="I168" s="409">
        <f t="shared" si="2"/>
        <v>-4.2366666666666671E-2</v>
      </c>
      <c r="J168" s="407">
        <v>14550</v>
      </c>
    </row>
    <row r="169" spans="2:10">
      <c r="B169" s="407">
        <v>14580</v>
      </c>
      <c r="C169" s="406" t="s">
        <v>3122</v>
      </c>
      <c r="F169" s="410">
        <v>2.7E-2</v>
      </c>
      <c r="H169" s="415">
        <v>2.5333333333333332E-3</v>
      </c>
      <c r="I169" s="409">
        <f t="shared" si="2"/>
        <v>2.4466666666666668E-2</v>
      </c>
      <c r="J169" s="407">
        <v>14580</v>
      </c>
    </row>
    <row r="170" spans="2:10">
      <c r="B170" s="407">
        <v>14611</v>
      </c>
      <c r="C170" s="406" t="s">
        <v>3122</v>
      </c>
      <c r="F170" s="410">
        <v>-3.3599999999999998E-2</v>
      </c>
      <c r="H170" s="415">
        <v>2.4833333333333331E-3</v>
      </c>
      <c r="I170" s="409">
        <f t="shared" si="2"/>
        <v>-3.6083333333333328E-2</v>
      </c>
      <c r="J170" s="407">
        <v>14611</v>
      </c>
    </row>
    <row r="171" spans="2:10">
      <c r="B171" s="407">
        <v>14642</v>
      </c>
      <c r="C171" s="406" t="s">
        <v>3122</v>
      </c>
      <c r="F171" s="410">
        <v>1.3299999999999999E-2</v>
      </c>
      <c r="H171" s="415">
        <v>2.4624999999999998E-3</v>
      </c>
      <c r="I171" s="409">
        <f t="shared" si="2"/>
        <v>1.08375E-2</v>
      </c>
      <c r="J171" s="407">
        <v>14642</v>
      </c>
    </row>
    <row r="172" spans="2:10">
      <c r="B172" s="407">
        <v>14671</v>
      </c>
      <c r="C172" s="406" t="s">
        <v>3122</v>
      </c>
      <c r="F172" s="410">
        <v>1.24E-2</v>
      </c>
      <c r="H172" s="415">
        <v>2.4499999999999999E-3</v>
      </c>
      <c r="I172" s="409">
        <f t="shared" si="2"/>
        <v>9.9500000000000005E-3</v>
      </c>
      <c r="J172" s="407">
        <v>14671</v>
      </c>
    </row>
    <row r="173" spans="2:10">
      <c r="B173" s="407">
        <v>14702</v>
      </c>
      <c r="C173" s="406" t="s">
        <v>3122</v>
      </c>
      <c r="F173" s="410">
        <v>-2.3999999999999998E-3</v>
      </c>
      <c r="H173" s="415">
        <v>2.420833333333333E-3</v>
      </c>
      <c r="I173" s="409">
        <f t="shared" si="2"/>
        <v>-4.8208333333333332E-3</v>
      </c>
      <c r="J173" s="407">
        <v>14702</v>
      </c>
    </row>
    <row r="174" spans="2:10">
      <c r="B174" s="407">
        <v>14732</v>
      </c>
      <c r="C174" s="406" t="s">
        <v>3122</v>
      </c>
      <c r="F174" s="410">
        <v>-0.22889999999999999</v>
      </c>
      <c r="H174" s="415">
        <v>2.5041666666666667E-3</v>
      </c>
      <c r="I174" s="409">
        <f t="shared" si="2"/>
        <v>-0.23140416666666666</v>
      </c>
      <c r="J174" s="407">
        <v>14732</v>
      </c>
    </row>
    <row r="175" spans="2:10">
      <c r="B175" s="407">
        <v>14763</v>
      </c>
      <c r="C175" s="406" t="s">
        <v>3122</v>
      </c>
      <c r="F175" s="410">
        <v>8.09E-2</v>
      </c>
      <c r="H175" s="415">
        <v>2.5249999999999999E-3</v>
      </c>
      <c r="I175" s="409">
        <f t="shared" si="2"/>
        <v>7.8375E-2</v>
      </c>
      <c r="J175" s="407">
        <v>14763</v>
      </c>
    </row>
    <row r="176" spans="2:10">
      <c r="B176" s="407">
        <v>14793</v>
      </c>
      <c r="C176" s="406" t="s">
        <v>3122</v>
      </c>
      <c r="F176" s="410">
        <v>3.4099999999999998E-2</v>
      </c>
      <c r="H176" s="415">
        <v>2.4541666666666666E-3</v>
      </c>
      <c r="I176" s="409">
        <f t="shared" si="2"/>
        <v>3.1645833333333331E-2</v>
      </c>
      <c r="J176" s="407">
        <v>14793</v>
      </c>
    </row>
    <row r="177" spans="2:10">
      <c r="B177" s="407">
        <v>14824</v>
      </c>
      <c r="C177" s="406" t="s">
        <v>3122</v>
      </c>
      <c r="F177" s="410">
        <v>3.5000000000000003E-2</v>
      </c>
      <c r="H177" s="415">
        <v>2.4499999999999999E-3</v>
      </c>
      <c r="I177" s="409">
        <f t="shared" si="2"/>
        <v>3.2550000000000003E-2</v>
      </c>
      <c r="J177" s="407">
        <v>14824</v>
      </c>
    </row>
    <row r="178" spans="2:10">
      <c r="B178" s="407">
        <v>14855</v>
      </c>
      <c r="C178" s="406" t="s">
        <v>3122</v>
      </c>
      <c r="F178" s="410">
        <v>1.23E-2</v>
      </c>
      <c r="H178" s="415">
        <v>2.4291666666666663E-3</v>
      </c>
      <c r="I178" s="409">
        <f t="shared" si="2"/>
        <v>9.8708333333333339E-3</v>
      </c>
      <c r="J178" s="407">
        <v>14855</v>
      </c>
    </row>
    <row r="179" spans="2:10">
      <c r="B179" s="407">
        <v>14885</v>
      </c>
      <c r="C179" s="406" t="s">
        <v>3122</v>
      </c>
      <c r="F179" s="410">
        <v>4.2200000000000001E-2</v>
      </c>
      <c r="H179" s="415">
        <v>2.4166666666666664E-3</v>
      </c>
      <c r="I179" s="409">
        <f t="shared" si="2"/>
        <v>3.9783333333333337E-2</v>
      </c>
      <c r="J179" s="407">
        <v>14885</v>
      </c>
    </row>
    <row r="180" spans="2:10">
      <c r="B180" s="407">
        <v>14916</v>
      </c>
      <c r="C180" s="406" t="s">
        <v>3122</v>
      </c>
      <c r="F180" s="410">
        <v>-3.1600000000000003E-2</v>
      </c>
      <c r="H180" s="415">
        <v>2.3791666666666666E-3</v>
      </c>
      <c r="I180" s="409">
        <f t="shared" si="2"/>
        <v>-3.3979166666666671E-2</v>
      </c>
      <c r="J180" s="407">
        <v>14916</v>
      </c>
    </row>
    <row r="181" spans="2:10">
      <c r="B181" s="407">
        <v>14946</v>
      </c>
      <c r="C181" s="406" t="s">
        <v>3122</v>
      </c>
      <c r="F181" s="410">
        <v>8.9999999999999998E-4</v>
      </c>
      <c r="H181" s="415">
        <v>2.345833333333333E-3</v>
      </c>
      <c r="I181" s="409">
        <f t="shared" si="2"/>
        <v>-1.445833333333333E-3</v>
      </c>
      <c r="J181" s="407">
        <v>14946</v>
      </c>
    </row>
    <row r="182" spans="2:10">
      <c r="B182" s="407">
        <v>14977</v>
      </c>
      <c r="C182" s="406" t="s">
        <v>3122</v>
      </c>
      <c r="F182" s="410">
        <v>-4.6300000000000001E-2</v>
      </c>
      <c r="H182" s="415">
        <v>2.3749999999999999E-3</v>
      </c>
      <c r="I182" s="409">
        <f t="shared" si="2"/>
        <v>-4.8675000000000003E-2</v>
      </c>
      <c r="J182" s="407">
        <v>14977</v>
      </c>
    </row>
    <row r="183" spans="2:10">
      <c r="B183" s="407">
        <v>15008</v>
      </c>
      <c r="C183" s="406" t="s">
        <v>3122</v>
      </c>
      <c r="F183" s="410">
        <v>-6.0000000000000001E-3</v>
      </c>
      <c r="H183" s="415">
        <v>2.4083333333333335E-3</v>
      </c>
      <c r="I183" s="409">
        <f t="shared" si="2"/>
        <v>-8.4083333333333336E-3</v>
      </c>
      <c r="J183" s="407">
        <v>15008</v>
      </c>
    </row>
    <row r="184" spans="2:10">
      <c r="B184" s="407">
        <v>15036</v>
      </c>
      <c r="C184" s="406" t="s">
        <v>3122</v>
      </c>
      <c r="F184" s="410">
        <v>7.1000000000000004E-3</v>
      </c>
      <c r="H184" s="415">
        <v>2.420833333333333E-3</v>
      </c>
      <c r="I184" s="409">
        <f t="shared" si="2"/>
        <v>4.6791666666666674E-3</v>
      </c>
      <c r="J184" s="407">
        <v>15036</v>
      </c>
    </row>
    <row r="185" spans="2:10">
      <c r="B185" s="407">
        <v>15067</v>
      </c>
      <c r="C185" s="406" t="s">
        <v>3122</v>
      </c>
      <c r="F185" s="410">
        <v>-6.1199999999999997E-2</v>
      </c>
      <c r="H185" s="415">
        <v>2.4416666666666666E-3</v>
      </c>
      <c r="I185" s="409">
        <f t="shared" si="2"/>
        <v>-6.3641666666666666E-2</v>
      </c>
      <c r="J185" s="407">
        <v>15067</v>
      </c>
    </row>
    <row r="186" spans="2:10">
      <c r="B186" s="407">
        <v>15097</v>
      </c>
      <c r="C186" s="406" t="s">
        <v>3122</v>
      </c>
      <c r="F186" s="410">
        <v>1.83E-2</v>
      </c>
      <c r="H186" s="415">
        <v>2.4166666666666668E-3</v>
      </c>
      <c r="I186" s="409">
        <f t="shared" si="2"/>
        <v>1.5883333333333333E-2</v>
      </c>
      <c r="J186" s="407">
        <v>15097</v>
      </c>
    </row>
    <row r="187" spans="2:10">
      <c r="B187" s="407">
        <v>15128</v>
      </c>
      <c r="C187" s="406" t="s">
        <v>3122</v>
      </c>
      <c r="F187" s="410">
        <v>5.7799999999999997E-2</v>
      </c>
      <c r="H187" s="415">
        <v>2.3833333333333332E-3</v>
      </c>
      <c r="I187" s="409">
        <f t="shared" si="2"/>
        <v>5.5416666666666663E-2</v>
      </c>
      <c r="J187" s="407">
        <v>15128</v>
      </c>
    </row>
    <row r="188" spans="2:10">
      <c r="B188" s="407">
        <v>15158</v>
      </c>
      <c r="C188" s="406" t="s">
        <v>3122</v>
      </c>
      <c r="F188" s="410">
        <v>5.79E-2</v>
      </c>
      <c r="H188" s="415">
        <v>2.3500000000000001E-3</v>
      </c>
      <c r="I188" s="409">
        <f t="shared" si="2"/>
        <v>5.5550000000000002E-2</v>
      </c>
      <c r="J188" s="407">
        <v>15158</v>
      </c>
    </row>
    <row r="189" spans="2:10">
      <c r="B189" s="407">
        <v>15189</v>
      </c>
      <c r="C189" s="406" t="s">
        <v>3122</v>
      </c>
      <c r="F189" s="410">
        <v>1E-3</v>
      </c>
      <c r="H189" s="415">
        <v>2.3500000000000001E-3</v>
      </c>
      <c r="I189" s="409">
        <f t="shared" si="2"/>
        <v>-1.3500000000000001E-3</v>
      </c>
      <c r="J189" s="407">
        <v>15189</v>
      </c>
    </row>
    <row r="190" spans="2:10">
      <c r="B190" s="407">
        <v>15220</v>
      </c>
      <c r="C190" s="406" t="s">
        <v>3122</v>
      </c>
      <c r="F190" s="410">
        <v>-6.7999999999999996E-3</v>
      </c>
      <c r="H190" s="415">
        <v>2.3583333333333334E-3</v>
      </c>
      <c r="I190" s="409">
        <f t="shared" si="2"/>
        <v>-9.1583333333333326E-3</v>
      </c>
      <c r="J190" s="407">
        <v>15220</v>
      </c>
    </row>
    <row r="191" spans="2:10">
      <c r="B191" s="407">
        <v>15250</v>
      </c>
      <c r="C191" s="406" t="s">
        <v>3122</v>
      </c>
      <c r="F191" s="410">
        <v>-6.5699999999999995E-2</v>
      </c>
      <c r="H191" s="415">
        <v>2.3333333333333335E-3</v>
      </c>
      <c r="I191" s="409">
        <f t="shared" si="2"/>
        <v>-6.8033333333333335E-2</v>
      </c>
      <c r="J191" s="407">
        <v>15250</v>
      </c>
    </row>
    <row r="192" spans="2:10">
      <c r="B192" s="407">
        <v>15281</v>
      </c>
      <c r="C192" s="406" t="s">
        <v>3122</v>
      </c>
      <c r="F192" s="410">
        <v>-2.8400000000000002E-2</v>
      </c>
      <c r="H192" s="415">
        <v>2.3249999999999998E-3</v>
      </c>
      <c r="I192" s="409">
        <f t="shared" si="2"/>
        <v>-3.0725000000000002E-2</v>
      </c>
      <c r="J192" s="407">
        <v>15281</v>
      </c>
    </row>
    <row r="193" spans="2:10">
      <c r="B193" s="407">
        <v>15311</v>
      </c>
      <c r="C193" s="406" t="s">
        <v>3122</v>
      </c>
      <c r="F193" s="410">
        <v>-4.07E-2</v>
      </c>
      <c r="H193" s="415">
        <v>2.3958333333333331E-3</v>
      </c>
      <c r="I193" s="409">
        <f t="shared" si="2"/>
        <v>-4.3095833333333333E-2</v>
      </c>
      <c r="J193" s="407">
        <v>15311</v>
      </c>
    </row>
    <row r="194" spans="2:10">
      <c r="B194" s="407">
        <v>15342</v>
      </c>
      <c r="C194" s="406" t="s">
        <v>3122</v>
      </c>
      <c r="F194" s="410">
        <v>1.61E-2</v>
      </c>
      <c r="H194" s="415">
        <v>2.4125000000000001E-3</v>
      </c>
      <c r="I194" s="409">
        <f t="shared" si="2"/>
        <v>1.36875E-2</v>
      </c>
      <c r="J194" s="407">
        <v>15342</v>
      </c>
    </row>
    <row r="195" spans="2:10">
      <c r="B195" s="407">
        <v>15373</v>
      </c>
      <c r="C195" s="406" t="s">
        <v>3122</v>
      </c>
      <c r="F195" s="410">
        <v>-1.5900000000000001E-2</v>
      </c>
      <c r="H195" s="415">
        <v>2.4291666666666667E-3</v>
      </c>
      <c r="I195" s="409">
        <f t="shared" si="2"/>
        <v>-1.8329166666666667E-2</v>
      </c>
      <c r="J195" s="407">
        <v>15373</v>
      </c>
    </row>
    <row r="196" spans="2:10">
      <c r="B196" s="407">
        <v>15401</v>
      </c>
      <c r="C196" s="406" t="s">
        <v>3122</v>
      </c>
      <c r="F196" s="410">
        <v>-6.5199999999999994E-2</v>
      </c>
      <c r="H196" s="415">
        <v>2.4416666666666666E-3</v>
      </c>
      <c r="I196" s="409">
        <f t="shared" si="2"/>
        <v>-6.7641666666666656E-2</v>
      </c>
      <c r="J196" s="407">
        <v>15401</v>
      </c>
    </row>
    <row r="197" spans="2:10">
      <c r="B197" s="407">
        <v>15432</v>
      </c>
      <c r="C197" s="406" t="s">
        <v>3122</v>
      </c>
      <c r="F197" s="410">
        <v>-3.9899999999999998E-2</v>
      </c>
      <c r="H197" s="415">
        <v>2.420833333333333E-3</v>
      </c>
      <c r="I197" s="409">
        <f t="shared" si="2"/>
        <v>-4.2320833333333328E-2</v>
      </c>
      <c r="J197" s="407">
        <v>15432</v>
      </c>
    </row>
    <row r="198" spans="2:10">
      <c r="B198" s="407">
        <v>15462</v>
      </c>
      <c r="C198" s="406" t="s">
        <v>3122</v>
      </c>
      <c r="F198" s="410">
        <v>7.9600000000000004E-2</v>
      </c>
      <c r="H198" s="415">
        <v>2.4375000000000004E-3</v>
      </c>
      <c r="I198" s="409">
        <f t="shared" si="2"/>
        <v>7.7162500000000009E-2</v>
      </c>
      <c r="J198" s="407">
        <v>15462</v>
      </c>
    </row>
    <row r="199" spans="2:10">
      <c r="B199" s="407">
        <v>15493</v>
      </c>
      <c r="C199" s="406" t="s">
        <v>3122</v>
      </c>
      <c r="F199" s="410">
        <v>2.2100000000000002E-2</v>
      </c>
      <c r="H199" s="415">
        <v>2.4416666666666666E-3</v>
      </c>
      <c r="I199" s="409">
        <f t="shared" si="2"/>
        <v>1.9658333333333333E-2</v>
      </c>
      <c r="J199" s="407">
        <v>15493</v>
      </c>
    </row>
    <row r="200" spans="2:10">
      <c r="B200" s="407">
        <v>15523</v>
      </c>
      <c r="C200" s="406" t="s">
        <v>3122</v>
      </c>
      <c r="F200" s="410">
        <v>3.3700000000000001E-2</v>
      </c>
      <c r="H200" s="415">
        <v>2.4250000000000001E-3</v>
      </c>
      <c r="I200" s="409">
        <f t="shared" si="2"/>
        <v>3.1274999999999997E-2</v>
      </c>
      <c r="J200" s="407">
        <v>15523</v>
      </c>
    </row>
    <row r="201" spans="2:10">
      <c r="B201" s="407">
        <v>15554</v>
      </c>
      <c r="C201" s="406" t="s">
        <v>3122</v>
      </c>
      <c r="F201" s="410">
        <v>1.6400000000000001E-2</v>
      </c>
      <c r="H201" s="415">
        <v>2.4166666666666668E-3</v>
      </c>
      <c r="I201" s="409">
        <f t="shared" si="2"/>
        <v>1.3983333333333334E-2</v>
      </c>
      <c r="J201" s="407">
        <v>15554</v>
      </c>
    </row>
    <row r="202" spans="2:10">
      <c r="B202" s="407">
        <v>15585</v>
      </c>
      <c r="C202" s="406" t="s">
        <v>3122</v>
      </c>
      <c r="F202" s="410">
        <v>2.9000000000000001E-2</v>
      </c>
      <c r="H202" s="415">
        <v>2.4083333333333331E-3</v>
      </c>
      <c r="I202" s="409">
        <f t="shared" si="2"/>
        <v>2.659166666666667E-2</v>
      </c>
      <c r="J202" s="407">
        <v>15585</v>
      </c>
    </row>
    <row r="203" spans="2:10">
      <c r="B203" s="407">
        <v>15615</v>
      </c>
      <c r="C203" s="406" t="s">
        <v>3122</v>
      </c>
      <c r="F203" s="410">
        <v>6.7799999999999999E-2</v>
      </c>
      <c r="H203" s="415">
        <v>2.3958333333333331E-3</v>
      </c>
      <c r="I203" s="409">
        <f t="shared" si="2"/>
        <v>6.5404166666666666E-2</v>
      </c>
      <c r="J203" s="407">
        <v>15615</v>
      </c>
    </row>
    <row r="204" spans="2:10">
      <c r="B204" s="407">
        <v>15646</v>
      </c>
      <c r="C204" s="406" t="s">
        <v>3122</v>
      </c>
      <c r="F204" s="410">
        <v>-2.0999999999999999E-3</v>
      </c>
      <c r="H204" s="415">
        <v>2.3875000000000003E-3</v>
      </c>
      <c r="I204" s="409">
        <f t="shared" si="2"/>
        <v>-4.4875000000000002E-3</v>
      </c>
      <c r="J204" s="407">
        <v>15646</v>
      </c>
    </row>
    <row r="205" spans="2:10">
      <c r="B205" s="407">
        <v>15676</v>
      </c>
      <c r="C205" s="406" t="s">
        <v>3122</v>
      </c>
      <c r="F205" s="410">
        <v>5.4899999999999997E-2</v>
      </c>
      <c r="H205" s="415">
        <v>2.4041666666666669E-3</v>
      </c>
      <c r="I205" s="409">
        <f t="shared" si="2"/>
        <v>5.2495833333333332E-2</v>
      </c>
      <c r="J205" s="407">
        <v>15676</v>
      </c>
    </row>
    <row r="206" spans="2:10">
      <c r="B206" s="407">
        <v>15707</v>
      </c>
      <c r="C206" s="406" t="s">
        <v>3122</v>
      </c>
      <c r="F206" s="410">
        <v>7.3700000000000002E-2</v>
      </c>
      <c r="H206" s="415">
        <v>2.3833333333333332E-3</v>
      </c>
      <c r="I206" s="409">
        <f t="shared" si="2"/>
        <v>7.1316666666666667E-2</v>
      </c>
      <c r="J206" s="407">
        <v>15707</v>
      </c>
    </row>
    <row r="207" spans="2:10">
      <c r="B207" s="407">
        <v>15738</v>
      </c>
      <c r="C207" s="406" t="s">
        <v>3122</v>
      </c>
      <c r="F207" s="410">
        <v>5.8299999999999998E-2</v>
      </c>
      <c r="H207" s="415">
        <v>2.3583333333333334E-3</v>
      </c>
      <c r="I207" s="409">
        <f t="shared" si="2"/>
        <v>5.5941666666666667E-2</v>
      </c>
      <c r="J207" s="407">
        <v>15738</v>
      </c>
    </row>
    <row r="208" spans="2:10">
      <c r="B208" s="407">
        <v>15766</v>
      </c>
      <c r="C208" s="406" t="s">
        <v>3122</v>
      </c>
      <c r="F208" s="410">
        <v>5.45E-2</v>
      </c>
      <c r="H208" s="415">
        <v>2.3499999999999997E-3</v>
      </c>
      <c r="I208" s="409">
        <f t="shared" si="2"/>
        <v>5.2150000000000002E-2</v>
      </c>
      <c r="J208" s="407">
        <v>15766</v>
      </c>
    </row>
    <row r="209" spans="2:10">
      <c r="B209" s="407">
        <v>15797</v>
      </c>
      <c r="C209" s="406" t="s">
        <v>3122</v>
      </c>
      <c r="F209" s="410">
        <v>3.5000000000000001E-3</v>
      </c>
      <c r="H209" s="415">
        <v>2.3499999999999997E-3</v>
      </c>
      <c r="I209" s="409">
        <f t="shared" si="2"/>
        <v>1.1500000000000004E-3</v>
      </c>
      <c r="J209" s="407">
        <v>15797</v>
      </c>
    </row>
    <row r="210" spans="2:10">
      <c r="B210" s="407">
        <v>15827</v>
      </c>
      <c r="C210" s="406" t="s">
        <v>3122</v>
      </c>
      <c r="F210" s="410">
        <v>5.5199999999999999E-2</v>
      </c>
      <c r="H210" s="415">
        <v>2.3375000000000002E-3</v>
      </c>
      <c r="I210" s="409">
        <f t="shared" si="2"/>
        <v>5.28625E-2</v>
      </c>
      <c r="J210" s="407">
        <v>15827</v>
      </c>
    </row>
    <row r="211" spans="2:10">
      <c r="B211" s="407">
        <v>15858</v>
      </c>
      <c r="C211" s="406" t="s">
        <v>3122</v>
      </c>
      <c r="F211" s="410">
        <v>2.23E-2</v>
      </c>
      <c r="H211" s="415">
        <v>2.3208333333333336E-3</v>
      </c>
      <c r="I211" s="409">
        <f t="shared" si="2"/>
        <v>1.9979166666666666E-2</v>
      </c>
      <c r="J211" s="407">
        <v>15858</v>
      </c>
    </row>
    <row r="212" spans="2:10">
      <c r="B212" s="407">
        <v>15888</v>
      </c>
      <c r="C212" s="406" t="s">
        <v>3122</v>
      </c>
      <c r="F212" s="410">
        <v>-5.2600000000000001E-2</v>
      </c>
      <c r="H212" s="415">
        <v>2.2958333333333329E-3</v>
      </c>
      <c r="I212" s="409">
        <f t="shared" si="2"/>
        <v>-5.4895833333333331E-2</v>
      </c>
      <c r="J212" s="407">
        <v>15888</v>
      </c>
    </row>
    <row r="213" spans="2:10">
      <c r="B213" s="407">
        <v>15919</v>
      </c>
      <c r="C213" s="406" t="s">
        <v>3122</v>
      </c>
      <c r="F213" s="410">
        <v>1.7100000000000001E-2</v>
      </c>
      <c r="H213" s="415">
        <v>2.2916666666666667E-3</v>
      </c>
      <c r="I213" s="409">
        <f t="shared" si="2"/>
        <v>1.4808333333333333E-2</v>
      </c>
      <c r="J213" s="407">
        <v>15919</v>
      </c>
    </row>
    <row r="214" spans="2:10">
      <c r="B214" s="407">
        <v>15950</v>
      </c>
      <c r="C214" s="406" t="s">
        <v>3122</v>
      </c>
      <c r="F214" s="410">
        <v>2.63E-2</v>
      </c>
      <c r="H214" s="415">
        <v>2.2958333333333329E-3</v>
      </c>
      <c r="I214" s="409">
        <f t="shared" si="2"/>
        <v>2.4004166666666667E-2</v>
      </c>
      <c r="J214" s="407">
        <v>15950</v>
      </c>
    </row>
    <row r="215" spans="2:10">
      <c r="B215" s="407">
        <v>15980</v>
      </c>
      <c r="C215" s="406" t="s">
        <v>3122</v>
      </c>
      <c r="F215" s="410">
        <v>-1.0800000000000001E-2</v>
      </c>
      <c r="H215" s="415">
        <v>2.3041666666666666E-3</v>
      </c>
      <c r="I215" s="409">
        <f t="shared" si="2"/>
        <v>-1.3104166666666667E-2</v>
      </c>
      <c r="J215" s="407">
        <v>15980</v>
      </c>
    </row>
    <row r="216" spans="2:10">
      <c r="B216" s="407">
        <v>16011</v>
      </c>
      <c r="C216" s="406" t="s">
        <v>3122</v>
      </c>
      <c r="F216" s="410">
        <v>-6.54E-2</v>
      </c>
      <c r="H216" s="415">
        <v>2.3125000000000003E-3</v>
      </c>
      <c r="I216" s="409">
        <f t="shared" si="2"/>
        <v>-6.7712499999999995E-2</v>
      </c>
      <c r="J216" s="407">
        <v>16011</v>
      </c>
    </row>
    <row r="217" spans="2:10">
      <c r="B217" s="407">
        <v>16041</v>
      </c>
      <c r="C217" s="406" t="s">
        <v>3122</v>
      </c>
      <c r="F217" s="410">
        <v>6.1699999999999998E-2</v>
      </c>
      <c r="H217" s="415">
        <v>2.3375000000000002E-3</v>
      </c>
      <c r="I217" s="409">
        <f t="shared" si="2"/>
        <v>5.9362499999999999E-2</v>
      </c>
      <c r="J217" s="407">
        <v>16041</v>
      </c>
    </row>
    <row r="218" spans="2:10">
      <c r="B218" s="407">
        <v>16072</v>
      </c>
      <c r="C218" s="406" t="s">
        <v>3122</v>
      </c>
      <c r="F218" s="410">
        <v>1.7100000000000001E-2</v>
      </c>
      <c r="H218" s="415">
        <v>2.3125000000000003E-3</v>
      </c>
      <c r="I218" s="409">
        <f t="shared" si="2"/>
        <v>1.47875E-2</v>
      </c>
      <c r="J218" s="407">
        <v>16072</v>
      </c>
    </row>
    <row r="219" spans="2:10">
      <c r="B219" s="407">
        <v>16103</v>
      </c>
      <c r="C219" s="406" t="s">
        <v>3122</v>
      </c>
      <c r="F219" s="410">
        <v>4.1999999999999997E-3</v>
      </c>
      <c r="H219" s="415">
        <v>2.3208333333333336E-3</v>
      </c>
      <c r="I219" s="409">
        <f t="shared" ref="I219:I282" si="3">F219-H219</f>
        <v>1.8791666666666661E-3</v>
      </c>
      <c r="J219" s="407">
        <v>16103</v>
      </c>
    </row>
    <row r="220" spans="2:10">
      <c r="B220" s="407">
        <v>16132</v>
      </c>
      <c r="C220" s="406" t="s">
        <v>3122</v>
      </c>
      <c r="F220" s="410">
        <v>1.95E-2</v>
      </c>
      <c r="H220" s="415">
        <v>2.316666666666667E-3</v>
      </c>
      <c r="I220" s="409">
        <f t="shared" si="3"/>
        <v>1.7183333333333332E-2</v>
      </c>
      <c r="J220" s="407">
        <v>16132</v>
      </c>
    </row>
    <row r="221" spans="2:10">
      <c r="B221" s="407">
        <v>16163</v>
      </c>
      <c r="C221" s="406" t="s">
        <v>3122</v>
      </c>
      <c r="F221" s="410">
        <v>-0.01</v>
      </c>
      <c r="H221" s="415">
        <v>2.316666666666667E-3</v>
      </c>
      <c r="I221" s="409">
        <f t="shared" si="3"/>
        <v>-1.2316666666666667E-2</v>
      </c>
      <c r="J221" s="407">
        <v>16163</v>
      </c>
    </row>
    <row r="222" spans="2:10">
      <c r="B222" s="407">
        <v>16193</v>
      </c>
      <c r="C222" s="406" t="s">
        <v>3122</v>
      </c>
      <c r="F222" s="410">
        <v>5.0500000000000003E-2</v>
      </c>
      <c r="H222" s="415">
        <v>2.3083333333333332E-3</v>
      </c>
      <c r="I222" s="409">
        <f t="shared" si="3"/>
        <v>4.8191666666666667E-2</v>
      </c>
      <c r="J222" s="407">
        <v>16193</v>
      </c>
    </row>
    <row r="223" spans="2:10">
      <c r="B223" s="407">
        <v>16224</v>
      </c>
      <c r="C223" s="406" t="s">
        <v>3122</v>
      </c>
      <c r="F223" s="410">
        <v>5.4300000000000001E-2</v>
      </c>
      <c r="H223" s="415">
        <v>2.3083333333333332E-3</v>
      </c>
      <c r="I223" s="409">
        <f t="shared" si="3"/>
        <v>5.1991666666666665E-2</v>
      </c>
      <c r="J223" s="407">
        <v>16224</v>
      </c>
    </row>
    <row r="224" spans="2:10">
      <c r="B224" s="407">
        <v>16254</v>
      </c>
      <c r="C224" s="406" t="s">
        <v>3122</v>
      </c>
      <c r="F224" s="410">
        <v>-1.9300000000000001E-2</v>
      </c>
      <c r="H224" s="415">
        <v>2.3E-3</v>
      </c>
      <c r="I224" s="409">
        <f t="shared" si="3"/>
        <v>-2.1600000000000001E-2</v>
      </c>
      <c r="J224" s="407">
        <v>16254</v>
      </c>
    </row>
    <row r="225" spans="2:10">
      <c r="B225" s="407">
        <v>16285</v>
      </c>
      <c r="C225" s="406" t="s">
        <v>3122</v>
      </c>
      <c r="F225" s="410">
        <v>1.5699999999999999E-2</v>
      </c>
      <c r="H225" s="415">
        <v>2.2916666666666667E-3</v>
      </c>
      <c r="I225" s="409">
        <f t="shared" si="3"/>
        <v>1.3408333333333331E-2</v>
      </c>
      <c r="J225" s="407">
        <v>16285</v>
      </c>
    </row>
    <row r="226" spans="2:10">
      <c r="B226" s="407">
        <v>16316</v>
      </c>
      <c r="C226" s="406" t="s">
        <v>3122</v>
      </c>
      <c r="F226" s="410">
        <v>-8.0000000000000004E-4</v>
      </c>
      <c r="H226" s="415">
        <v>2.2958333333333338E-3</v>
      </c>
      <c r="I226" s="409">
        <f t="shared" si="3"/>
        <v>-3.0958333333333337E-3</v>
      </c>
      <c r="J226" s="407">
        <v>16316</v>
      </c>
    </row>
    <row r="227" spans="2:10">
      <c r="B227" s="407">
        <v>16346</v>
      </c>
      <c r="C227" s="406" t="s">
        <v>3122</v>
      </c>
      <c r="F227" s="410">
        <v>2.3E-3</v>
      </c>
      <c r="H227" s="415">
        <v>2.3041666666666666E-3</v>
      </c>
      <c r="I227" s="409">
        <f t="shared" si="3"/>
        <v>-4.1666666666666415E-6</v>
      </c>
      <c r="J227" s="407">
        <v>16346</v>
      </c>
    </row>
    <row r="228" spans="2:10">
      <c r="B228" s="407">
        <v>16377</v>
      </c>
      <c r="C228" s="406" t="s">
        <v>3122</v>
      </c>
      <c r="F228" s="410">
        <v>1.3299999999999999E-2</v>
      </c>
      <c r="H228" s="415">
        <v>2.3E-3</v>
      </c>
      <c r="I228" s="409">
        <f t="shared" si="3"/>
        <v>1.0999999999999999E-2</v>
      </c>
      <c r="J228" s="407">
        <v>16377</v>
      </c>
    </row>
    <row r="229" spans="2:10">
      <c r="B229" s="407">
        <v>16407</v>
      </c>
      <c r="C229" s="406" t="s">
        <v>3122</v>
      </c>
      <c r="F229" s="410">
        <v>3.7400000000000003E-2</v>
      </c>
      <c r="H229" s="415">
        <v>2.2749999999999997E-3</v>
      </c>
      <c r="I229" s="409">
        <f t="shared" si="3"/>
        <v>3.5125000000000003E-2</v>
      </c>
      <c r="J229" s="407">
        <v>16407</v>
      </c>
    </row>
    <row r="230" spans="2:10">
      <c r="B230" s="407">
        <v>16438</v>
      </c>
      <c r="C230" s="406" t="s">
        <v>3122</v>
      </c>
      <c r="F230" s="410">
        <v>1.5800000000000002E-2</v>
      </c>
      <c r="H230" s="415">
        <v>2.270833333333333E-3</v>
      </c>
      <c r="I230" s="409">
        <f t="shared" si="3"/>
        <v>1.3529166666666669E-2</v>
      </c>
      <c r="J230" s="407">
        <v>16438</v>
      </c>
    </row>
    <row r="231" spans="2:10">
      <c r="B231" s="407">
        <v>16469</v>
      </c>
      <c r="C231" s="406" t="s">
        <v>3122</v>
      </c>
      <c r="F231" s="410">
        <v>6.83E-2</v>
      </c>
      <c r="H231" s="415">
        <v>2.241666666666667E-3</v>
      </c>
      <c r="I231" s="409">
        <f t="shared" si="3"/>
        <v>6.605833333333333E-2</v>
      </c>
      <c r="J231" s="407">
        <v>16469</v>
      </c>
    </row>
    <row r="232" spans="2:10">
      <c r="B232" s="407">
        <v>16497</v>
      </c>
      <c r="C232" s="406" t="s">
        <v>3122</v>
      </c>
      <c r="F232" s="410">
        <v>-4.41E-2</v>
      </c>
      <c r="H232" s="415">
        <v>2.2250000000000004E-3</v>
      </c>
      <c r="I232" s="409">
        <f t="shared" si="3"/>
        <v>-4.6324999999999998E-2</v>
      </c>
      <c r="J232" s="407">
        <v>16497</v>
      </c>
    </row>
    <row r="233" spans="2:10">
      <c r="B233" s="407">
        <v>16528</v>
      </c>
      <c r="C233" s="406" t="s">
        <v>3122</v>
      </c>
      <c r="F233" s="410">
        <v>9.0200000000000002E-2</v>
      </c>
      <c r="H233" s="415">
        <v>2.225E-3</v>
      </c>
      <c r="I233" s="409">
        <f t="shared" si="3"/>
        <v>8.7974999999999998E-2</v>
      </c>
      <c r="J233" s="407">
        <v>16528</v>
      </c>
    </row>
    <row r="234" spans="2:10">
      <c r="B234" s="407">
        <v>16558</v>
      </c>
      <c r="C234" s="406" t="s">
        <v>3122</v>
      </c>
      <c r="F234" s="410">
        <v>1.95E-2</v>
      </c>
      <c r="H234" s="415">
        <v>2.2250000000000004E-3</v>
      </c>
      <c r="I234" s="409">
        <f t="shared" si="3"/>
        <v>1.7274999999999999E-2</v>
      </c>
      <c r="J234" s="407">
        <v>16558</v>
      </c>
    </row>
    <row r="235" spans="2:10">
      <c r="B235" s="407">
        <v>16589</v>
      </c>
      <c r="C235" s="406" t="s">
        <v>3122</v>
      </c>
      <c r="F235" s="410">
        <v>-6.9999999999999999E-4</v>
      </c>
      <c r="H235" s="415">
        <v>2.2083333333333334E-3</v>
      </c>
      <c r="I235" s="409">
        <f t="shared" si="3"/>
        <v>-2.9083333333333335E-3</v>
      </c>
      <c r="J235" s="407">
        <v>16589</v>
      </c>
    </row>
    <row r="236" spans="2:10">
      <c r="B236" s="407">
        <v>16619</v>
      </c>
      <c r="C236" s="406" t="s">
        <v>3122</v>
      </c>
      <c r="F236" s="410">
        <v>-1.7999999999999999E-2</v>
      </c>
      <c r="H236" s="415">
        <v>2.2000000000000001E-3</v>
      </c>
      <c r="I236" s="409">
        <f t="shared" si="3"/>
        <v>-2.0199999999999999E-2</v>
      </c>
      <c r="J236" s="407">
        <v>16619</v>
      </c>
    </row>
    <row r="237" spans="2:10">
      <c r="B237" s="407">
        <v>16650</v>
      </c>
      <c r="C237" s="406" t="s">
        <v>3122</v>
      </c>
      <c r="F237" s="410">
        <v>6.4100000000000004E-2</v>
      </c>
      <c r="H237" s="415">
        <v>2.2125000000000001E-3</v>
      </c>
      <c r="I237" s="409">
        <f t="shared" si="3"/>
        <v>6.1887500000000005E-2</v>
      </c>
      <c r="J237" s="407">
        <v>16650</v>
      </c>
    </row>
    <row r="238" spans="2:10">
      <c r="B238" s="407">
        <v>16681</v>
      </c>
      <c r="C238" s="406" t="s">
        <v>3122</v>
      </c>
      <c r="F238" s="410">
        <v>4.3799999999999999E-2</v>
      </c>
      <c r="H238" s="415">
        <v>2.2166666666666667E-3</v>
      </c>
      <c r="I238" s="409">
        <f t="shared" si="3"/>
        <v>4.1583333333333333E-2</v>
      </c>
      <c r="J238" s="407">
        <v>16681</v>
      </c>
    </row>
    <row r="239" spans="2:10">
      <c r="B239" s="407">
        <v>16711</v>
      </c>
      <c r="C239" s="406" t="s">
        <v>3122</v>
      </c>
      <c r="F239" s="410">
        <v>3.2199999999999999E-2</v>
      </c>
      <c r="H239" s="415">
        <v>2.2166666666666667E-3</v>
      </c>
      <c r="I239" s="409">
        <f t="shared" si="3"/>
        <v>2.9983333333333334E-2</v>
      </c>
      <c r="J239" s="407">
        <v>16711</v>
      </c>
    </row>
    <row r="240" spans="2:10">
      <c r="B240" s="407">
        <v>16742</v>
      </c>
      <c r="C240" s="406" t="s">
        <v>3122</v>
      </c>
      <c r="F240" s="410">
        <v>3.9600000000000003E-2</v>
      </c>
      <c r="H240" s="415">
        <v>2.2083333333333334E-3</v>
      </c>
      <c r="I240" s="409">
        <f t="shared" si="3"/>
        <v>3.739166666666667E-2</v>
      </c>
      <c r="J240" s="407">
        <v>16742</v>
      </c>
    </row>
    <row r="241" spans="1:10">
      <c r="B241" s="407">
        <v>16772</v>
      </c>
      <c r="C241" s="406" t="s">
        <v>3122</v>
      </c>
      <c r="F241" s="410">
        <v>1.1599999999999999E-2</v>
      </c>
      <c r="H241" s="415">
        <v>2.2041666666666668E-3</v>
      </c>
      <c r="I241" s="409">
        <f t="shared" si="3"/>
        <v>9.3958333333333324E-3</v>
      </c>
      <c r="J241" s="407">
        <v>16772</v>
      </c>
    </row>
    <row r="242" spans="1:10">
      <c r="B242" s="407">
        <v>16803</v>
      </c>
      <c r="C242" s="406" t="s">
        <v>3122</v>
      </c>
      <c r="F242" s="410">
        <v>7.1400000000000005E-2</v>
      </c>
      <c r="H242" s="415">
        <v>2.1500000000000004E-3</v>
      </c>
      <c r="I242" s="409">
        <f t="shared" si="3"/>
        <v>6.9250000000000006E-2</v>
      </c>
      <c r="J242" s="407">
        <v>16803</v>
      </c>
    </row>
    <row r="243" spans="1:10">
      <c r="B243" s="407">
        <v>16834</v>
      </c>
      <c r="C243" s="406" t="s">
        <v>3122</v>
      </c>
      <c r="F243" s="410">
        <v>-6.4100000000000004E-2</v>
      </c>
      <c r="H243" s="415">
        <v>2.1000000000000003E-3</v>
      </c>
      <c r="I243" s="409">
        <f t="shared" si="3"/>
        <v>-6.6200000000000009E-2</v>
      </c>
      <c r="J243" s="407">
        <v>16834</v>
      </c>
    </row>
    <row r="244" spans="1:10">
      <c r="B244" s="407">
        <v>16862</v>
      </c>
      <c r="C244" s="406" t="s">
        <v>3122</v>
      </c>
      <c r="F244" s="410">
        <v>4.8000000000000001E-2</v>
      </c>
      <c r="H244" s="415">
        <v>2.0874999999999999E-3</v>
      </c>
      <c r="I244" s="409">
        <f t="shared" si="3"/>
        <v>4.5912500000000002E-2</v>
      </c>
      <c r="J244" s="407">
        <v>16862</v>
      </c>
    </row>
    <row r="245" spans="1:10">
      <c r="B245" s="407">
        <v>16893</v>
      </c>
      <c r="C245" s="406" t="s">
        <v>3122</v>
      </c>
      <c r="F245" s="410">
        <v>3.9300000000000002E-2</v>
      </c>
      <c r="H245" s="415">
        <v>2.0916666666666666E-3</v>
      </c>
      <c r="I245" s="409">
        <f t="shared" si="3"/>
        <v>3.7208333333333336E-2</v>
      </c>
      <c r="J245" s="407">
        <v>16893</v>
      </c>
    </row>
    <row r="246" spans="1:10">
      <c r="B246" s="407">
        <v>16923</v>
      </c>
      <c r="C246" s="406" t="s">
        <v>3122</v>
      </c>
      <c r="F246" s="410">
        <v>2.8799999999999999E-2</v>
      </c>
      <c r="H246" s="415">
        <v>2.1208333333333331E-3</v>
      </c>
      <c r="I246" s="409">
        <f t="shared" si="3"/>
        <v>2.6679166666666667E-2</v>
      </c>
      <c r="J246" s="407">
        <v>16923</v>
      </c>
    </row>
    <row r="247" spans="1:10">
      <c r="B247" s="407">
        <v>16954</v>
      </c>
      <c r="C247" s="406" t="s">
        <v>3122</v>
      </c>
      <c r="F247" s="410">
        <v>-3.6999999999999998E-2</v>
      </c>
      <c r="H247" s="415">
        <v>2.1166666666666669E-3</v>
      </c>
      <c r="I247" s="409">
        <f t="shared" si="3"/>
        <v>-3.9116666666666668E-2</v>
      </c>
      <c r="J247" s="407">
        <v>16954</v>
      </c>
    </row>
    <row r="248" spans="1:10">
      <c r="B248" s="407">
        <v>16984</v>
      </c>
      <c r="C248" s="406" t="s">
        <v>3122</v>
      </c>
      <c r="F248" s="410">
        <v>-2.3900000000000001E-2</v>
      </c>
      <c r="H248" s="415">
        <v>2.1124999999999998E-3</v>
      </c>
      <c r="I248" s="409">
        <f t="shared" si="3"/>
        <v>-2.6012500000000001E-2</v>
      </c>
      <c r="J248" s="407">
        <v>16984</v>
      </c>
    </row>
    <row r="249" spans="1:10">
      <c r="B249" s="407">
        <v>17015</v>
      </c>
      <c r="C249" s="406" t="s">
        <v>3122</v>
      </c>
      <c r="F249" s="410">
        <v>-6.7400000000000002E-2</v>
      </c>
      <c r="H249" s="415">
        <v>2.1375000000000001E-3</v>
      </c>
      <c r="I249" s="409">
        <f t="shared" si="3"/>
        <v>-6.9537500000000002E-2</v>
      </c>
      <c r="J249" s="407">
        <v>17015</v>
      </c>
    </row>
    <row r="250" spans="1:10">
      <c r="B250" s="407">
        <v>17046</v>
      </c>
      <c r="C250" s="406" t="s">
        <v>3122</v>
      </c>
      <c r="F250" s="410">
        <v>-9.9699999999999997E-2</v>
      </c>
      <c r="H250" s="415">
        <v>2.1916666666666668E-3</v>
      </c>
      <c r="I250" s="409">
        <f t="shared" si="3"/>
        <v>-0.10189166666666666</v>
      </c>
      <c r="J250" s="407">
        <v>17046</v>
      </c>
    </row>
    <row r="251" spans="1:10">
      <c r="B251" s="407">
        <v>17076</v>
      </c>
      <c r="C251" s="406" t="s">
        <v>3122</v>
      </c>
      <c r="F251" s="410">
        <v>-6.0000000000000001E-3</v>
      </c>
      <c r="H251" s="415">
        <v>2.2083333333333334E-3</v>
      </c>
      <c r="I251" s="409">
        <f t="shared" si="3"/>
        <v>-8.2083333333333331E-3</v>
      </c>
      <c r="J251" s="407">
        <v>17076</v>
      </c>
    </row>
    <row r="252" spans="1:10">
      <c r="B252" s="407">
        <v>17107</v>
      </c>
      <c r="C252" s="406" t="s">
        <v>3122</v>
      </c>
      <c r="F252" s="410">
        <v>-2.7000000000000001E-3</v>
      </c>
      <c r="H252" s="415">
        <v>2.1999999999999997E-3</v>
      </c>
      <c r="I252" s="409">
        <f t="shared" si="3"/>
        <v>-4.8999999999999998E-3</v>
      </c>
      <c r="J252" s="407">
        <v>17107</v>
      </c>
    </row>
    <row r="253" spans="1:10">
      <c r="A253" s="406">
        <v>17</v>
      </c>
      <c r="B253" s="407">
        <v>17137</v>
      </c>
      <c r="C253" s="406" t="s">
        <v>3122</v>
      </c>
      <c r="F253" s="410">
        <v>4.5699999999999998E-2</v>
      </c>
      <c r="H253" s="415">
        <v>2.2083333333333334E-3</v>
      </c>
      <c r="I253" s="409">
        <f t="shared" si="3"/>
        <v>4.3491666666666665E-2</v>
      </c>
      <c r="J253" s="407">
        <v>17137</v>
      </c>
    </row>
    <row r="254" spans="1:10">
      <c r="A254" s="406">
        <v>17</v>
      </c>
      <c r="B254" s="407">
        <v>17168</v>
      </c>
      <c r="C254" s="406" t="s">
        <v>3122</v>
      </c>
      <c r="F254" s="410">
        <v>2.5499999999999998E-2</v>
      </c>
      <c r="H254" s="415">
        <v>2.1749999999999999E-3</v>
      </c>
      <c r="I254" s="409">
        <f t="shared" si="3"/>
        <v>2.3324999999999999E-2</v>
      </c>
      <c r="J254" s="407">
        <v>17168</v>
      </c>
    </row>
    <row r="255" spans="1:10">
      <c r="A255" s="406">
        <v>17</v>
      </c>
      <c r="B255" s="407">
        <v>17199</v>
      </c>
      <c r="C255" s="406" t="s">
        <v>3122</v>
      </c>
      <c r="F255" s="410">
        <v>-7.7000000000000002E-3</v>
      </c>
      <c r="H255" s="415">
        <v>2.1624999999999999E-3</v>
      </c>
      <c r="I255" s="409">
        <f t="shared" si="3"/>
        <v>-9.8624999999999997E-3</v>
      </c>
      <c r="J255" s="407">
        <v>17199</v>
      </c>
    </row>
    <row r="256" spans="1:10">
      <c r="A256" s="406">
        <v>17</v>
      </c>
      <c r="B256" s="407">
        <v>17227</v>
      </c>
      <c r="C256" s="406" t="s">
        <v>3122</v>
      </c>
      <c r="F256" s="410">
        <v>-1.49E-2</v>
      </c>
      <c r="H256" s="415">
        <v>2.1624999999999999E-3</v>
      </c>
      <c r="I256" s="409">
        <f t="shared" si="3"/>
        <v>-1.7062500000000001E-2</v>
      </c>
      <c r="J256" s="407">
        <v>17227</v>
      </c>
    </row>
    <row r="257" spans="1:10">
      <c r="A257" s="406">
        <v>17</v>
      </c>
      <c r="B257" s="407">
        <v>17258</v>
      </c>
      <c r="C257" s="406" t="s">
        <v>3122</v>
      </c>
      <c r="F257" s="410">
        <v>-3.6299999999999999E-2</v>
      </c>
      <c r="H257" s="415">
        <v>2.1499999999999996E-3</v>
      </c>
      <c r="I257" s="409">
        <f t="shared" si="3"/>
        <v>-3.8449999999999998E-2</v>
      </c>
      <c r="J257" s="407">
        <v>17258</v>
      </c>
    </row>
    <row r="258" spans="1:10">
      <c r="A258" s="406">
        <v>17</v>
      </c>
      <c r="B258" s="407">
        <v>17288</v>
      </c>
      <c r="C258" s="406" t="s">
        <v>3122</v>
      </c>
      <c r="F258" s="410">
        <v>1.4E-3</v>
      </c>
      <c r="H258" s="415">
        <v>2.1499999999999996E-3</v>
      </c>
      <c r="I258" s="409">
        <f t="shared" si="3"/>
        <v>-7.4999999999999958E-4</v>
      </c>
      <c r="J258" s="407">
        <v>17288</v>
      </c>
    </row>
    <row r="259" spans="1:10">
      <c r="A259" s="406">
        <v>17</v>
      </c>
      <c r="B259" s="407">
        <v>17319</v>
      </c>
      <c r="C259" s="406" t="s">
        <v>3122</v>
      </c>
      <c r="F259" s="410">
        <v>5.5399999999999998E-2</v>
      </c>
      <c r="H259" s="415">
        <v>2.1624999999999999E-3</v>
      </c>
      <c r="I259" s="409">
        <f t="shared" si="3"/>
        <v>5.32375E-2</v>
      </c>
      <c r="J259" s="407">
        <v>17319</v>
      </c>
    </row>
    <row r="260" spans="1:10">
      <c r="A260" s="406">
        <v>17</v>
      </c>
      <c r="B260" s="407">
        <v>17349</v>
      </c>
      <c r="C260" s="406" t="s">
        <v>3122</v>
      </c>
      <c r="F260" s="410">
        <v>3.8100000000000002E-2</v>
      </c>
      <c r="H260" s="415">
        <v>2.1624999999999999E-3</v>
      </c>
      <c r="I260" s="409">
        <f t="shared" si="3"/>
        <v>3.5937500000000004E-2</v>
      </c>
      <c r="J260" s="407">
        <v>17349</v>
      </c>
    </row>
    <row r="261" spans="1:10">
      <c r="A261" s="406">
        <v>17</v>
      </c>
      <c r="B261" s="407">
        <v>17380</v>
      </c>
      <c r="C261" s="406" t="s">
        <v>3122</v>
      </c>
      <c r="F261" s="410">
        <v>-2.0299999999999999E-2</v>
      </c>
      <c r="H261" s="415">
        <v>2.1666666666666666E-3</v>
      </c>
      <c r="I261" s="409">
        <f t="shared" si="3"/>
        <v>-2.2466666666666666E-2</v>
      </c>
      <c r="J261" s="407">
        <v>17380</v>
      </c>
    </row>
    <row r="262" spans="1:10">
      <c r="A262" s="406">
        <v>17</v>
      </c>
      <c r="B262" s="407">
        <v>17411</v>
      </c>
      <c r="C262" s="406" t="s">
        <v>3122</v>
      </c>
      <c r="F262" s="410">
        <v>-1.11E-2</v>
      </c>
      <c r="H262" s="415">
        <v>2.2083333333333334E-3</v>
      </c>
      <c r="I262" s="409">
        <f t="shared" si="3"/>
        <v>-1.3308333333333333E-2</v>
      </c>
      <c r="J262" s="407">
        <v>17411</v>
      </c>
    </row>
    <row r="263" spans="1:10">
      <c r="A263" s="406">
        <v>17</v>
      </c>
      <c r="B263" s="407">
        <v>17441</v>
      </c>
      <c r="C263" s="406" t="s">
        <v>3122</v>
      </c>
      <c r="F263" s="410">
        <v>2.3800000000000002E-2</v>
      </c>
      <c r="H263" s="415">
        <v>2.2875E-3</v>
      </c>
      <c r="I263" s="409">
        <f t="shared" si="3"/>
        <v>2.15125E-2</v>
      </c>
      <c r="J263" s="407">
        <v>17441</v>
      </c>
    </row>
    <row r="264" spans="1:10">
      <c r="A264" s="406">
        <v>17</v>
      </c>
      <c r="B264" s="407">
        <v>17472</v>
      </c>
      <c r="C264" s="406" t="s">
        <v>3122</v>
      </c>
      <c r="F264" s="410">
        <v>-1.7500000000000002E-2</v>
      </c>
      <c r="H264" s="415">
        <v>2.3416666666666668E-3</v>
      </c>
      <c r="I264" s="409">
        <f t="shared" si="3"/>
        <v>-1.9841666666666667E-2</v>
      </c>
      <c r="J264" s="407">
        <v>17472</v>
      </c>
    </row>
    <row r="265" spans="1:10">
      <c r="A265" s="406">
        <v>17</v>
      </c>
      <c r="B265" s="407">
        <v>17502</v>
      </c>
      <c r="C265" s="406" t="s">
        <v>3122</v>
      </c>
      <c r="F265" s="410">
        <v>2.3300000000000001E-2</v>
      </c>
      <c r="H265" s="415">
        <v>2.4166666666666664E-3</v>
      </c>
      <c r="I265" s="409">
        <f t="shared" si="3"/>
        <v>2.0883333333333334E-2</v>
      </c>
      <c r="J265" s="407">
        <v>17502</v>
      </c>
    </row>
    <row r="266" spans="1:10">
      <c r="A266" s="406">
        <v>17</v>
      </c>
      <c r="B266" s="407">
        <v>17533</v>
      </c>
      <c r="C266" s="406" t="s">
        <v>3122</v>
      </c>
      <c r="F266" s="410">
        <v>-3.7900000000000003E-2</v>
      </c>
      <c r="H266" s="415">
        <v>2.4166666666666664E-3</v>
      </c>
      <c r="I266" s="409">
        <f t="shared" si="3"/>
        <v>-4.0316666666666667E-2</v>
      </c>
      <c r="J266" s="407">
        <v>17533</v>
      </c>
    </row>
    <row r="267" spans="1:10">
      <c r="A267" s="406">
        <v>17</v>
      </c>
      <c r="B267" s="407">
        <v>17564</v>
      </c>
      <c r="C267" s="406" t="s">
        <v>3122</v>
      </c>
      <c r="F267" s="410">
        <v>-3.8800000000000001E-2</v>
      </c>
      <c r="H267" s="415">
        <v>2.4083333333333335E-3</v>
      </c>
      <c r="I267" s="409">
        <f t="shared" si="3"/>
        <v>-4.1208333333333333E-2</v>
      </c>
      <c r="J267" s="407">
        <v>17564</v>
      </c>
    </row>
    <row r="268" spans="1:10">
      <c r="A268" s="406">
        <v>17</v>
      </c>
      <c r="B268" s="407">
        <v>17593</v>
      </c>
      <c r="C268" s="406" t="s">
        <v>3122</v>
      </c>
      <c r="F268" s="410">
        <v>7.9299999999999995E-2</v>
      </c>
      <c r="H268" s="415">
        <v>2.3875000000000003E-3</v>
      </c>
      <c r="I268" s="409">
        <f t="shared" si="3"/>
        <v>7.6912499999999995E-2</v>
      </c>
      <c r="J268" s="407">
        <v>17593</v>
      </c>
    </row>
    <row r="269" spans="1:10">
      <c r="A269" s="406">
        <v>17</v>
      </c>
      <c r="B269" s="407">
        <v>17624</v>
      </c>
      <c r="C269" s="406" t="s">
        <v>3122</v>
      </c>
      <c r="F269" s="410">
        <v>2.92E-2</v>
      </c>
      <c r="H269" s="415">
        <v>2.3541666666666667E-3</v>
      </c>
      <c r="I269" s="409">
        <f t="shared" si="3"/>
        <v>2.6845833333333333E-2</v>
      </c>
      <c r="J269" s="407">
        <v>17624</v>
      </c>
    </row>
    <row r="270" spans="1:10">
      <c r="A270" s="406">
        <v>17</v>
      </c>
      <c r="B270" s="407">
        <v>17654</v>
      </c>
      <c r="C270" s="406" t="s">
        <v>3122</v>
      </c>
      <c r="F270" s="410">
        <v>8.7900000000000006E-2</v>
      </c>
      <c r="H270" s="415">
        <v>2.3416666666666664E-3</v>
      </c>
      <c r="I270" s="409">
        <f t="shared" si="3"/>
        <v>8.5558333333333333E-2</v>
      </c>
      <c r="J270" s="407">
        <v>17654</v>
      </c>
    </row>
    <row r="271" spans="1:10">
      <c r="A271" s="406">
        <v>17</v>
      </c>
      <c r="B271" s="407">
        <v>17685</v>
      </c>
      <c r="C271" s="406" t="s">
        <v>3122</v>
      </c>
      <c r="F271" s="410">
        <v>5.4000000000000003E-3</v>
      </c>
      <c r="H271" s="415">
        <v>2.3375000000000002E-3</v>
      </c>
      <c r="I271" s="409">
        <f t="shared" si="3"/>
        <v>3.0625000000000001E-3</v>
      </c>
      <c r="J271" s="407">
        <v>17685</v>
      </c>
    </row>
    <row r="272" spans="1:10">
      <c r="A272" s="406">
        <v>17</v>
      </c>
      <c r="B272" s="407">
        <v>17715</v>
      </c>
      <c r="C272" s="406" t="s">
        <v>3122</v>
      </c>
      <c r="F272" s="410">
        <v>-5.0799999999999998E-2</v>
      </c>
      <c r="H272" s="415">
        <v>2.3749999999999999E-3</v>
      </c>
      <c r="I272" s="409">
        <f t="shared" si="3"/>
        <v>-5.3175E-2</v>
      </c>
      <c r="J272" s="407">
        <v>17715</v>
      </c>
    </row>
    <row r="273" spans="1:10">
      <c r="A273" s="406">
        <v>17</v>
      </c>
      <c r="B273" s="407">
        <v>17746</v>
      </c>
      <c r="C273" s="406" t="s">
        <v>3122</v>
      </c>
      <c r="F273" s="410">
        <v>1.5800000000000002E-2</v>
      </c>
      <c r="H273" s="415">
        <v>2.4083333333333335E-3</v>
      </c>
      <c r="I273" s="409">
        <f t="shared" si="3"/>
        <v>1.3391666666666668E-2</v>
      </c>
      <c r="J273" s="407">
        <v>17746</v>
      </c>
    </row>
    <row r="274" spans="1:10">
      <c r="A274" s="406">
        <v>17</v>
      </c>
      <c r="B274" s="407">
        <v>17777</v>
      </c>
      <c r="C274" s="406" t="s">
        <v>3122</v>
      </c>
      <c r="F274" s="410">
        <v>-2.76E-2</v>
      </c>
      <c r="H274" s="415">
        <v>2.4041666666666669E-3</v>
      </c>
      <c r="I274" s="409">
        <f t="shared" si="3"/>
        <v>-3.0004166666666665E-2</v>
      </c>
      <c r="J274" s="407">
        <v>17777</v>
      </c>
    </row>
    <row r="275" spans="1:10">
      <c r="A275" s="406">
        <v>17</v>
      </c>
      <c r="B275" s="407">
        <v>17807</v>
      </c>
      <c r="C275" s="406" t="s">
        <v>3122</v>
      </c>
      <c r="F275" s="410">
        <v>7.0999999999999994E-2</v>
      </c>
      <c r="H275" s="415">
        <v>2.4083333333333335E-3</v>
      </c>
      <c r="I275" s="409">
        <f t="shared" si="3"/>
        <v>6.8591666666666662E-2</v>
      </c>
      <c r="J275" s="407">
        <v>17807</v>
      </c>
    </row>
    <row r="276" spans="1:10">
      <c r="A276" s="406">
        <v>17</v>
      </c>
      <c r="B276" s="407">
        <v>17838</v>
      </c>
      <c r="C276" s="406" t="s">
        <v>3122</v>
      </c>
      <c r="F276" s="410">
        <v>-9.6100000000000005E-2</v>
      </c>
      <c r="H276" s="415">
        <v>2.3999999999999998E-3</v>
      </c>
      <c r="I276" s="409">
        <f t="shared" si="3"/>
        <v>-9.8500000000000004E-2</v>
      </c>
      <c r="J276" s="407">
        <v>17838</v>
      </c>
    </row>
    <row r="277" spans="1:10">
      <c r="A277" s="406">
        <v>17</v>
      </c>
      <c r="B277" s="407">
        <v>17868</v>
      </c>
      <c r="C277" s="406" t="s">
        <v>3122</v>
      </c>
      <c r="F277" s="410">
        <v>3.4599999999999999E-2</v>
      </c>
      <c r="H277" s="415">
        <v>2.3625E-3</v>
      </c>
      <c r="I277" s="409">
        <f t="shared" si="3"/>
        <v>3.2237500000000002E-2</v>
      </c>
      <c r="J277" s="407">
        <v>17868</v>
      </c>
    </row>
    <row r="278" spans="1:10">
      <c r="A278" s="406">
        <v>17</v>
      </c>
      <c r="B278" s="407">
        <v>17899</v>
      </c>
      <c r="C278" s="406" t="s">
        <v>3122</v>
      </c>
      <c r="F278" s="410">
        <v>3.8999999999999998E-3</v>
      </c>
      <c r="H278" s="415">
        <v>2.3E-3</v>
      </c>
      <c r="I278" s="409">
        <f t="shared" si="3"/>
        <v>1.5999999999999999E-3</v>
      </c>
      <c r="J278" s="407">
        <v>17899</v>
      </c>
    </row>
    <row r="279" spans="1:10">
      <c r="A279" s="406">
        <v>17</v>
      </c>
      <c r="B279" s="407">
        <v>17930</v>
      </c>
      <c r="C279" s="406" t="s">
        <v>3122</v>
      </c>
      <c r="F279" s="410">
        <v>-2.9600000000000001E-2</v>
      </c>
      <c r="H279" s="415">
        <v>2.2958333333333329E-3</v>
      </c>
      <c r="I279" s="409">
        <f t="shared" si="3"/>
        <v>-3.1895833333333332E-2</v>
      </c>
      <c r="J279" s="407">
        <v>17930</v>
      </c>
    </row>
    <row r="280" spans="1:10">
      <c r="A280" s="406">
        <v>17</v>
      </c>
      <c r="B280" s="407">
        <v>17958</v>
      </c>
      <c r="C280" s="406" t="s">
        <v>3122</v>
      </c>
      <c r="F280" s="410">
        <v>3.2800000000000003E-2</v>
      </c>
      <c r="H280" s="415">
        <v>2.2875E-3</v>
      </c>
      <c r="I280" s="409">
        <f t="shared" si="3"/>
        <v>3.0512500000000001E-2</v>
      </c>
      <c r="J280" s="407">
        <v>17958</v>
      </c>
    </row>
    <row r="281" spans="1:10">
      <c r="A281" s="406">
        <v>17</v>
      </c>
      <c r="B281" s="407">
        <v>17989</v>
      </c>
      <c r="C281" s="406" t="s">
        <v>3122</v>
      </c>
      <c r="F281" s="410">
        <v>-1.7899999999999999E-2</v>
      </c>
      <c r="H281" s="415">
        <v>2.2875E-3</v>
      </c>
      <c r="I281" s="409">
        <f t="shared" si="3"/>
        <v>-2.0187500000000001E-2</v>
      </c>
      <c r="J281" s="407">
        <v>17989</v>
      </c>
    </row>
    <row r="282" spans="1:10">
      <c r="A282" s="406">
        <v>17</v>
      </c>
      <c r="B282" s="407">
        <v>18019</v>
      </c>
      <c r="C282" s="406" t="s">
        <v>3122</v>
      </c>
      <c r="F282" s="410">
        <v>-2.58E-2</v>
      </c>
      <c r="H282" s="415">
        <v>2.2875E-3</v>
      </c>
      <c r="I282" s="409">
        <f t="shared" si="3"/>
        <v>-2.8087500000000001E-2</v>
      </c>
      <c r="J282" s="407">
        <v>18019</v>
      </c>
    </row>
    <row r="283" spans="1:10">
      <c r="A283" s="406">
        <v>17</v>
      </c>
      <c r="B283" s="407">
        <v>18050</v>
      </c>
      <c r="C283" s="406" t="s">
        <v>3122</v>
      </c>
      <c r="F283" s="410">
        <v>1.4E-3</v>
      </c>
      <c r="H283" s="415">
        <v>2.2875E-3</v>
      </c>
      <c r="I283" s="409">
        <f t="shared" ref="I283:I346" si="4">F283-H283</f>
        <v>-8.8750000000000005E-4</v>
      </c>
      <c r="J283" s="407">
        <v>18050</v>
      </c>
    </row>
    <row r="284" spans="1:10">
      <c r="A284" s="406">
        <v>17</v>
      </c>
      <c r="B284" s="407">
        <v>18080</v>
      </c>
      <c r="C284" s="406" t="s">
        <v>3122</v>
      </c>
      <c r="F284" s="410">
        <v>6.5000000000000002E-2</v>
      </c>
      <c r="H284" s="415">
        <v>2.2583333333333331E-3</v>
      </c>
      <c r="I284" s="409">
        <f t="shared" si="4"/>
        <v>6.2741666666666668E-2</v>
      </c>
      <c r="J284" s="407">
        <v>18080</v>
      </c>
    </row>
    <row r="285" spans="1:10">
      <c r="A285" s="406">
        <v>17</v>
      </c>
      <c r="B285" s="407">
        <v>18111</v>
      </c>
      <c r="C285" s="406" t="s">
        <v>3122</v>
      </c>
      <c r="F285" s="410">
        <v>2.1899999999999999E-2</v>
      </c>
      <c r="H285" s="415">
        <v>2.2208333333333333E-3</v>
      </c>
      <c r="I285" s="409">
        <f t="shared" si="4"/>
        <v>1.9679166666666664E-2</v>
      </c>
      <c r="J285" s="407">
        <v>18111</v>
      </c>
    </row>
    <row r="286" spans="1:10">
      <c r="A286" s="406">
        <v>17</v>
      </c>
      <c r="B286" s="407">
        <v>18142</v>
      </c>
      <c r="C286" s="406" t="s">
        <v>3122</v>
      </c>
      <c r="F286" s="410">
        <v>2.63E-2</v>
      </c>
      <c r="H286" s="415">
        <v>2.2041666666666663E-3</v>
      </c>
      <c r="I286" s="409">
        <f t="shared" si="4"/>
        <v>2.4095833333333334E-2</v>
      </c>
      <c r="J286" s="407">
        <v>18142</v>
      </c>
    </row>
    <row r="287" spans="1:10">
      <c r="A287" s="406">
        <v>17</v>
      </c>
      <c r="B287" s="407">
        <v>18172</v>
      </c>
      <c r="C287" s="406" t="s">
        <v>3122</v>
      </c>
      <c r="F287" s="410">
        <v>3.4000000000000002E-2</v>
      </c>
      <c r="H287" s="415">
        <v>2.2125000000000001E-3</v>
      </c>
      <c r="I287" s="409">
        <f t="shared" si="4"/>
        <v>3.1787500000000003E-2</v>
      </c>
      <c r="J287" s="407">
        <v>18172</v>
      </c>
    </row>
    <row r="288" spans="1:10">
      <c r="A288" s="406">
        <v>17</v>
      </c>
      <c r="B288" s="407">
        <v>18203</v>
      </c>
      <c r="C288" s="406" t="s">
        <v>3122</v>
      </c>
      <c r="F288" s="410">
        <v>1.7500000000000002E-2</v>
      </c>
      <c r="H288" s="415">
        <v>2.2000000000000001E-3</v>
      </c>
      <c r="I288" s="409">
        <f t="shared" si="4"/>
        <v>1.5300000000000001E-2</v>
      </c>
      <c r="J288" s="407">
        <v>18203</v>
      </c>
    </row>
    <row r="289" spans="1:10">
      <c r="A289" s="406">
        <v>17</v>
      </c>
      <c r="B289" s="407">
        <v>18233</v>
      </c>
      <c r="C289" s="406" t="s">
        <v>3122</v>
      </c>
      <c r="F289" s="410">
        <v>4.8599999999999997E-2</v>
      </c>
      <c r="H289" s="415">
        <v>2.1875000000000002E-3</v>
      </c>
      <c r="I289" s="409">
        <f t="shared" si="4"/>
        <v>4.6412499999999995E-2</v>
      </c>
      <c r="J289" s="407">
        <v>18233</v>
      </c>
    </row>
    <row r="290" spans="1:10">
      <c r="A290" s="406">
        <v>17</v>
      </c>
      <c r="B290" s="407">
        <v>18264</v>
      </c>
      <c r="C290" s="406" t="s">
        <v>3122</v>
      </c>
      <c r="F290" s="410">
        <v>1.9699999999999999E-2</v>
      </c>
      <c r="H290" s="415">
        <v>2.1749999999999999E-3</v>
      </c>
      <c r="I290" s="409">
        <f t="shared" si="4"/>
        <v>1.7524999999999999E-2</v>
      </c>
      <c r="J290" s="407">
        <v>18264</v>
      </c>
    </row>
    <row r="291" spans="1:10">
      <c r="A291" s="406">
        <v>17</v>
      </c>
      <c r="B291" s="407">
        <v>18295</v>
      </c>
      <c r="C291" s="406" t="s">
        <v>3122</v>
      </c>
      <c r="F291" s="410">
        <v>1.9900000000000001E-2</v>
      </c>
      <c r="H291" s="415">
        <v>2.1791666666666665E-3</v>
      </c>
      <c r="I291" s="409">
        <f t="shared" si="4"/>
        <v>1.7720833333333335E-2</v>
      </c>
      <c r="J291" s="407">
        <v>18295</v>
      </c>
    </row>
    <row r="292" spans="1:10">
      <c r="A292" s="406">
        <v>17</v>
      </c>
      <c r="B292" s="407">
        <v>18323</v>
      </c>
      <c r="C292" s="406" t="s">
        <v>3122</v>
      </c>
      <c r="F292" s="410">
        <v>7.0000000000000001E-3</v>
      </c>
      <c r="H292" s="415">
        <v>2.1833333333333331E-3</v>
      </c>
      <c r="I292" s="409">
        <f t="shared" si="4"/>
        <v>4.816666666666667E-3</v>
      </c>
      <c r="J292" s="407">
        <v>18323</v>
      </c>
    </row>
    <row r="293" spans="1:10">
      <c r="A293" s="406">
        <v>17</v>
      </c>
      <c r="B293" s="407">
        <v>18354</v>
      </c>
      <c r="C293" s="406" t="s">
        <v>3122</v>
      </c>
      <c r="F293" s="410">
        <v>4.8599999999999997E-2</v>
      </c>
      <c r="H293" s="415">
        <v>2.1916666666666668E-3</v>
      </c>
      <c r="I293" s="409">
        <f t="shared" si="4"/>
        <v>4.6408333333333329E-2</v>
      </c>
      <c r="J293" s="407">
        <v>18354</v>
      </c>
    </row>
    <row r="294" spans="1:10">
      <c r="A294" s="406">
        <v>17</v>
      </c>
      <c r="B294" s="407">
        <v>18384</v>
      </c>
      <c r="C294" s="406" t="s">
        <v>3122</v>
      </c>
      <c r="F294" s="410">
        <v>5.0900000000000001E-2</v>
      </c>
      <c r="H294" s="415">
        <v>2.2083333333333334E-3</v>
      </c>
      <c r="I294" s="409">
        <f t="shared" si="4"/>
        <v>4.8691666666666668E-2</v>
      </c>
      <c r="J294" s="407">
        <v>18384</v>
      </c>
    </row>
    <row r="295" spans="1:10">
      <c r="A295" s="406">
        <v>17</v>
      </c>
      <c r="B295" s="407">
        <v>18415</v>
      </c>
      <c r="C295" s="406" t="s">
        <v>3122</v>
      </c>
      <c r="F295" s="410">
        <v>-5.4800000000000001E-2</v>
      </c>
      <c r="H295" s="415">
        <v>2.2125000000000001E-3</v>
      </c>
      <c r="I295" s="409">
        <f t="shared" si="4"/>
        <v>-5.7012500000000001E-2</v>
      </c>
      <c r="J295" s="407">
        <v>18415</v>
      </c>
    </row>
    <row r="296" spans="1:10">
      <c r="A296" s="406">
        <v>17</v>
      </c>
      <c r="B296" s="407">
        <v>18445</v>
      </c>
      <c r="C296" s="406" t="s">
        <v>3122</v>
      </c>
      <c r="F296" s="410">
        <v>1.1900000000000001E-2</v>
      </c>
      <c r="H296" s="415">
        <v>2.2374999999999999E-3</v>
      </c>
      <c r="I296" s="409">
        <f t="shared" si="4"/>
        <v>9.6625000000000009E-3</v>
      </c>
      <c r="J296" s="407">
        <v>18445</v>
      </c>
    </row>
    <row r="297" spans="1:10">
      <c r="A297" s="406">
        <v>17</v>
      </c>
      <c r="B297" s="407">
        <v>18476</v>
      </c>
      <c r="C297" s="406" t="s">
        <v>3122</v>
      </c>
      <c r="F297" s="410">
        <v>4.4299999999999999E-2</v>
      </c>
      <c r="H297" s="415">
        <v>2.2000000000000001E-3</v>
      </c>
      <c r="I297" s="409">
        <f t="shared" si="4"/>
        <v>4.2099999999999999E-2</v>
      </c>
      <c r="J297" s="407">
        <v>18476</v>
      </c>
    </row>
    <row r="298" spans="1:10">
      <c r="A298" s="406">
        <v>17</v>
      </c>
      <c r="B298" s="407">
        <v>18507</v>
      </c>
      <c r="C298" s="406" t="s">
        <v>3122</v>
      </c>
      <c r="F298" s="410">
        <v>5.9200000000000003E-2</v>
      </c>
      <c r="H298" s="415">
        <v>2.2291666666666666E-3</v>
      </c>
      <c r="I298" s="409">
        <f t="shared" si="4"/>
        <v>5.6970833333333339E-2</v>
      </c>
      <c r="J298" s="407">
        <v>18507</v>
      </c>
    </row>
    <row r="299" spans="1:10">
      <c r="A299" s="406">
        <v>17</v>
      </c>
      <c r="B299" s="407">
        <v>18537</v>
      </c>
      <c r="C299" s="406" t="s">
        <v>3122</v>
      </c>
      <c r="F299" s="410">
        <v>9.2999999999999992E-3</v>
      </c>
      <c r="H299" s="415">
        <v>2.2458333333333336E-3</v>
      </c>
      <c r="I299" s="409">
        <f t="shared" si="4"/>
        <v>7.0541666666666652E-3</v>
      </c>
      <c r="J299" s="407">
        <v>18537</v>
      </c>
    </row>
    <row r="300" spans="1:10">
      <c r="A300" s="406">
        <v>17</v>
      </c>
      <c r="B300" s="407">
        <v>18568</v>
      </c>
      <c r="C300" s="406" t="s">
        <v>3122</v>
      </c>
      <c r="F300" s="410">
        <v>1.6899999999999998E-2</v>
      </c>
      <c r="H300" s="415">
        <v>2.2458333333333336E-3</v>
      </c>
      <c r="I300" s="409">
        <f t="shared" si="4"/>
        <v>1.4654166666666664E-2</v>
      </c>
      <c r="J300" s="407">
        <v>18568</v>
      </c>
    </row>
    <row r="301" spans="1:10">
      <c r="A301" s="406">
        <v>17</v>
      </c>
      <c r="B301" s="407">
        <v>18598</v>
      </c>
      <c r="C301" s="406" t="s">
        <v>3122</v>
      </c>
      <c r="F301" s="410">
        <v>5.1299999999999998E-2</v>
      </c>
      <c r="H301" s="415">
        <v>2.2458333333333336E-3</v>
      </c>
      <c r="I301" s="409">
        <f t="shared" si="4"/>
        <v>4.9054166666666663E-2</v>
      </c>
      <c r="J301" s="407">
        <v>18598</v>
      </c>
    </row>
    <row r="302" spans="1:10">
      <c r="A302" s="406">
        <v>17</v>
      </c>
      <c r="B302" s="407">
        <v>18629</v>
      </c>
      <c r="C302" s="406" t="s">
        <v>3122</v>
      </c>
      <c r="F302" s="410">
        <v>6.3700000000000007E-2</v>
      </c>
      <c r="H302" s="415">
        <v>2.2374999999999999E-3</v>
      </c>
      <c r="I302" s="409">
        <f t="shared" si="4"/>
        <v>6.1462500000000003E-2</v>
      </c>
      <c r="J302" s="407">
        <v>18629</v>
      </c>
    </row>
    <row r="303" spans="1:10">
      <c r="A303" s="406">
        <v>17</v>
      </c>
      <c r="B303" s="407">
        <v>18660</v>
      </c>
      <c r="C303" s="406" t="s">
        <v>3122</v>
      </c>
      <c r="F303" s="410">
        <v>1.5699999999999999E-2</v>
      </c>
      <c r="H303" s="415">
        <v>2.2374999999999999E-3</v>
      </c>
      <c r="I303" s="409">
        <f t="shared" si="4"/>
        <v>1.3462499999999999E-2</v>
      </c>
      <c r="J303" s="407">
        <v>18660</v>
      </c>
    </row>
    <row r="304" spans="1:10">
      <c r="A304" s="406">
        <v>17</v>
      </c>
      <c r="B304" s="407">
        <v>18688</v>
      </c>
      <c r="C304" s="406" t="s">
        <v>3122</v>
      </c>
      <c r="F304" s="410">
        <v>-1.5599999999999999E-2</v>
      </c>
      <c r="H304" s="415">
        <v>2.3333333333333335E-3</v>
      </c>
      <c r="I304" s="409">
        <f t="shared" si="4"/>
        <v>-1.7933333333333332E-2</v>
      </c>
      <c r="J304" s="407">
        <v>18688</v>
      </c>
    </row>
    <row r="305" spans="1:10">
      <c r="A305" s="406">
        <v>17</v>
      </c>
      <c r="B305" s="407">
        <v>18719</v>
      </c>
      <c r="C305" s="406" t="s">
        <v>3122</v>
      </c>
      <c r="F305" s="410">
        <v>5.0900000000000001E-2</v>
      </c>
      <c r="H305" s="415">
        <v>2.4166666666666668E-3</v>
      </c>
      <c r="I305" s="409">
        <f t="shared" si="4"/>
        <v>4.8483333333333337E-2</v>
      </c>
      <c r="J305" s="407">
        <v>18719</v>
      </c>
    </row>
    <row r="306" spans="1:10">
      <c r="A306" s="406">
        <v>17</v>
      </c>
      <c r="B306" s="407">
        <v>18749</v>
      </c>
      <c r="C306" s="406" t="s">
        <v>3122</v>
      </c>
      <c r="F306" s="410">
        <v>-2.9899999999999999E-2</v>
      </c>
      <c r="H306" s="415">
        <v>2.4250000000000001E-3</v>
      </c>
      <c r="I306" s="409">
        <f t="shared" si="4"/>
        <v>-3.2325E-2</v>
      </c>
      <c r="J306" s="407">
        <v>18749</v>
      </c>
    </row>
    <row r="307" spans="1:10">
      <c r="A307" s="406">
        <v>17</v>
      </c>
      <c r="B307" s="407">
        <v>18780</v>
      </c>
      <c r="C307" s="406" t="s">
        <v>3122</v>
      </c>
      <c r="F307" s="410">
        <v>-2.2800000000000001E-2</v>
      </c>
      <c r="H307" s="415">
        <v>2.4708333333333331E-3</v>
      </c>
      <c r="I307" s="409">
        <f t="shared" si="4"/>
        <v>-2.5270833333333333E-2</v>
      </c>
      <c r="J307" s="407">
        <v>18780</v>
      </c>
    </row>
    <row r="308" spans="1:10">
      <c r="A308" s="406">
        <v>17</v>
      </c>
      <c r="B308" s="407">
        <v>18810</v>
      </c>
      <c r="C308" s="406" t="s">
        <v>3122</v>
      </c>
      <c r="F308" s="410">
        <v>7.1099999999999997E-2</v>
      </c>
      <c r="H308" s="415">
        <v>2.4708333333333331E-3</v>
      </c>
      <c r="I308" s="409">
        <f t="shared" si="4"/>
        <v>6.8629166666666658E-2</v>
      </c>
      <c r="J308" s="407">
        <v>18810</v>
      </c>
    </row>
    <row r="309" spans="1:10">
      <c r="A309" s="406">
        <v>17</v>
      </c>
      <c r="B309" s="407">
        <v>18841</v>
      </c>
      <c r="C309" s="406" t="s">
        <v>3122</v>
      </c>
      <c r="F309" s="410">
        <v>4.7800000000000002E-2</v>
      </c>
      <c r="H309" s="415">
        <v>2.4166666666666664E-3</v>
      </c>
      <c r="I309" s="409">
        <f t="shared" si="4"/>
        <v>4.5383333333333338E-2</v>
      </c>
      <c r="J309" s="407">
        <v>18841</v>
      </c>
    </row>
    <row r="310" spans="1:10">
      <c r="A310" s="406">
        <v>17</v>
      </c>
      <c r="B310" s="407">
        <v>18872</v>
      </c>
      <c r="C310" s="406" t="s">
        <v>3122</v>
      </c>
      <c r="F310" s="410">
        <v>1.2999999999999999E-3</v>
      </c>
      <c r="H310" s="415">
        <v>2.3833333333333332E-3</v>
      </c>
      <c r="I310" s="409">
        <f t="shared" si="4"/>
        <v>-1.0833333333333333E-3</v>
      </c>
      <c r="J310" s="407">
        <v>18872</v>
      </c>
    </row>
    <row r="311" spans="1:10">
      <c r="A311" s="406">
        <v>17</v>
      </c>
      <c r="B311" s="407">
        <v>18902</v>
      </c>
      <c r="C311" s="406" t="s">
        <v>3122</v>
      </c>
      <c r="F311" s="410">
        <v>-1.03E-2</v>
      </c>
      <c r="H311" s="415">
        <v>2.4250000000000001E-3</v>
      </c>
      <c r="I311" s="409">
        <f t="shared" si="4"/>
        <v>-1.2725E-2</v>
      </c>
      <c r="J311" s="407">
        <v>18902</v>
      </c>
    </row>
    <row r="312" spans="1:10">
      <c r="A312" s="406">
        <v>17</v>
      </c>
      <c r="B312" s="407">
        <v>18933</v>
      </c>
      <c r="C312" s="406" t="s">
        <v>3122</v>
      </c>
      <c r="F312" s="410">
        <v>9.5999999999999992E-3</v>
      </c>
      <c r="H312" s="415">
        <v>2.4916666666666663E-3</v>
      </c>
      <c r="I312" s="409">
        <f t="shared" si="4"/>
        <v>7.1083333333333328E-3</v>
      </c>
      <c r="J312" s="407">
        <v>18933</v>
      </c>
    </row>
    <row r="313" spans="1:10">
      <c r="A313" s="406">
        <v>17</v>
      </c>
      <c r="B313" s="407">
        <v>18963</v>
      </c>
      <c r="C313" s="406" t="s">
        <v>3122</v>
      </c>
      <c r="F313" s="410">
        <v>4.24E-2</v>
      </c>
      <c r="H313" s="415">
        <v>2.529166666666667E-3</v>
      </c>
      <c r="I313" s="409">
        <f t="shared" si="4"/>
        <v>3.9870833333333335E-2</v>
      </c>
      <c r="J313" s="407">
        <v>18963</v>
      </c>
    </row>
    <row r="314" spans="1:10">
      <c r="A314" s="406">
        <v>17</v>
      </c>
      <c r="B314" s="407">
        <v>18994</v>
      </c>
      <c r="C314" s="406" t="s">
        <v>3122</v>
      </c>
      <c r="F314" s="410">
        <v>1.8100000000000002E-2</v>
      </c>
      <c r="H314" s="415">
        <v>2.5124999999999995E-3</v>
      </c>
      <c r="I314" s="409">
        <f t="shared" si="4"/>
        <v>1.5587500000000002E-2</v>
      </c>
      <c r="J314" s="407">
        <v>18994</v>
      </c>
    </row>
    <row r="315" spans="1:10">
      <c r="A315" s="406">
        <v>17</v>
      </c>
      <c r="B315" s="407">
        <v>19025</v>
      </c>
      <c r="C315" s="406" t="s">
        <v>3122</v>
      </c>
      <c r="F315" s="410">
        <v>-2.8199999999999999E-2</v>
      </c>
      <c r="H315" s="415">
        <v>2.4749999999999998E-3</v>
      </c>
      <c r="I315" s="409">
        <f t="shared" si="4"/>
        <v>-3.0675000000000001E-2</v>
      </c>
      <c r="J315" s="407">
        <v>19025</v>
      </c>
    </row>
    <row r="316" spans="1:10">
      <c r="A316" s="406">
        <v>17</v>
      </c>
      <c r="B316" s="407">
        <v>19054</v>
      </c>
      <c r="C316" s="406" t="s">
        <v>3122</v>
      </c>
      <c r="F316" s="410">
        <v>5.0299999999999997E-2</v>
      </c>
      <c r="H316" s="415">
        <v>2.4958333333333334E-3</v>
      </c>
      <c r="I316" s="409">
        <f t="shared" si="4"/>
        <v>4.7804166666666661E-2</v>
      </c>
      <c r="J316" s="407">
        <v>19054</v>
      </c>
    </row>
    <row r="317" spans="1:10">
      <c r="A317" s="406">
        <v>17</v>
      </c>
      <c r="B317" s="407">
        <v>19085</v>
      </c>
      <c r="C317" s="406" t="s">
        <v>3122</v>
      </c>
      <c r="F317" s="410">
        <v>-4.02E-2</v>
      </c>
      <c r="H317" s="415">
        <v>2.4749999999999998E-3</v>
      </c>
      <c r="I317" s="409">
        <f t="shared" si="4"/>
        <v>-4.2674999999999998E-2</v>
      </c>
      <c r="J317" s="407">
        <v>19085</v>
      </c>
    </row>
    <row r="318" spans="1:10">
      <c r="A318" s="406">
        <v>17</v>
      </c>
      <c r="B318" s="407">
        <v>19115</v>
      </c>
      <c r="C318" s="406" t="s">
        <v>3122</v>
      </c>
      <c r="F318" s="410">
        <v>3.4299999999999997E-2</v>
      </c>
      <c r="H318" s="415">
        <v>2.4708333333333331E-3</v>
      </c>
      <c r="I318" s="409">
        <f t="shared" si="4"/>
        <v>3.1829166666666665E-2</v>
      </c>
      <c r="J318" s="407">
        <v>19115</v>
      </c>
    </row>
    <row r="319" spans="1:10">
      <c r="A319" s="406">
        <v>17</v>
      </c>
      <c r="B319" s="407">
        <v>19146</v>
      </c>
      <c r="C319" s="406" t="s">
        <v>3122</v>
      </c>
      <c r="F319" s="410">
        <v>4.9000000000000002E-2</v>
      </c>
      <c r="H319" s="415">
        <v>2.4875000000000001E-3</v>
      </c>
      <c r="I319" s="409">
        <f t="shared" si="4"/>
        <v>4.6512499999999998E-2</v>
      </c>
      <c r="J319" s="407">
        <v>19146</v>
      </c>
    </row>
    <row r="320" spans="1:10">
      <c r="A320" s="406">
        <v>17</v>
      </c>
      <c r="B320" s="407">
        <v>19176</v>
      </c>
      <c r="C320" s="406" t="s">
        <v>3122</v>
      </c>
      <c r="F320" s="410">
        <v>1.9599999999999999E-2</v>
      </c>
      <c r="H320" s="415">
        <v>2.4958333333333334E-3</v>
      </c>
      <c r="I320" s="409">
        <f t="shared" si="4"/>
        <v>1.7104166666666667E-2</v>
      </c>
      <c r="J320" s="407">
        <v>19176</v>
      </c>
    </row>
    <row r="321" spans="1:10">
      <c r="A321" s="406">
        <v>17</v>
      </c>
      <c r="B321" s="407">
        <v>19207</v>
      </c>
      <c r="C321" s="406" t="s">
        <v>3122</v>
      </c>
      <c r="F321" s="410">
        <v>-7.1000000000000004E-3</v>
      </c>
      <c r="H321" s="415">
        <v>2.5000000000000001E-3</v>
      </c>
      <c r="I321" s="409">
        <f t="shared" si="4"/>
        <v>-9.6000000000000009E-3</v>
      </c>
      <c r="J321" s="407">
        <v>19207</v>
      </c>
    </row>
    <row r="322" spans="1:10">
      <c r="A322" s="406">
        <v>17</v>
      </c>
      <c r="B322" s="407">
        <v>19238</v>
      </c>
      <c r="C322" s="406" t="s">
        <v>3122</v>
      </c>
      <c r="F322" s="410">
        <v>-1.7600000000000001E-2</v>
      </c>
      <c r="H322" s="415">
        <v>2.5083333333333333E-3</v>
      </c>
      <c r="I322" s="409">
        <f t="shared" si="4"/>
        <v>-2.0108333333333336E-2</v>
      </c>
      <c r="J322" s="407">
        <v>19238</v>
      </c>
    </row>
    <row r="323" spans="1:10">
      <c r="A323" s="406">
        <v>17</v>
      </c>
      <c r="B323" s="407">
        <v>19268</v>
      </c>
      <c r="C323" s="406" t="s">
        <v>3122</v>
      </c>
      <c r="F323" s="410">
        <v>2E-3</v>
      </c>
      <c r="H323" s="415">
        <v>2.5374999999999998E-3</v>
      </c>
      <c r="I323" s="409">
        <f t="shared" si="4"/>
        <v>-5.3749999999999978E-4</v>
      </c>
      <c r="J323" s="407">
        <v>19268</v>
      </c>
    </row>
    <row r="324" spans="1:10">
      <c r="A324" s="406">
        <v>17</v>
      </c>
      <c r="B324" s="407">
        <v>19299</v>
      </c>
      <c r="C324" s="406" t="s">
        <v>3122</v>
      </c>
      <c r="F324" s="410">
        <v>5.7099999999999998E-2</v>
      </c>
      <c r="H324" s="415">
        <v>2.5166666666666666E-3</v>
      </c>
      <c r="I324" s="409">
        <f t="shared" si="4"/>
        <v>5.4583333333333331E-2</v>
      </c>
      <c r="J324" s="407">
        <v>19299</v>
      </c>
    </row>
    <row r="325" spans="1:10">
      <c r="A325" s="406">
        <v>17</v>
      </c>
      <c r="B325" s="407">
        <v>19329</v>
      </c>
      <c r="C325" s="406" t="s">
        <v>3122</v>
      </c>
      <c r="F325" s="410">
        <v>3.8199999999999998E-2</v>
      </c>
      <c r="H325" s="415">
        <v>2.5083333333333333E-3</v>
      </c>
      <c r="I325" s="409">
        <f t="shared" si="4"/>
        <v>3.5691666666666663E-2</v>
      </c>
      <c r="J325" s="407">
        <v>19329</v>
      </c>
    </row>
    <row r="326" spans="1:10">
      <c r="A326" s="406">
        <v>17</v>
      </c>
      <c r="B326" s="407">
        <v>19360</v>
      </c>
      <c r="C326" s="406" t="s">
        <v>3122</v>
      </c>
      <c r="F326" s="410">
        <v>-4.8999999999999998E-3</v>
      </c>
      <c r="H326" s="415">
        <v>2.5458333333333331E-3</v>
      </c>
      <c r="I326" s="409">
        <f t="shared" si="4"/>
        <v>-7.4458333333333329E-3</v>
      </c>
      <c r="J326" s="407">
        <v>19360</v>
      </c>
    </row>
    <row r="327" spans="1:10">
      <c r="A327" s="406">
        <v>17</v>
      </c>
      <c r="B327" s="407">
        <v>19391</v>
      </c>
      <c r="C327" s="406" t="s">
        <v>3122</v>
      </c>
      <c r="F327" s="410">
        <v>-1.06E-2</v>
      </c>
      <c r="H327" s="415">
        <v>2.5875E-3</v>
      </c>
      <c r="I327" s="409">
        <f t="shared" si="4"/>
        <v>-1.31875E-2</v>
      </c>
      <c r="J327" s="407">
        <v>19391</v>
      </c>
    </row>
    <row r="328" spans="1:10">
      <c r="A328" s="406">
        <v>17</v>
      </c>
      <c r="B328" s="407">
        <v>19419</v>
      </c>
      <c r="C328" s="406" t="s">
        <v>3122</v>
      </c>
      <c r="F328" s="410">
        <v>-2.12E-2</v>
      </c>
      <c r="H328" s="415">
        <v>2.6250000000000002E-3</v>
      </c>
      <c r="I328" s="409">
        <f t="shared" si="4"/>
        <v>-2.3824999999999999E-2</v>
      </c>
      <c r="J328" s="407">
        <v>19419</v>
      </c>
    </row>
    <row r="329" spans="1:10">
      <c r="A329" s="406">
        <v>17</v>
      </c>
      <c r="B329" s="407">
        <v>19450</v>
      </c>
      <c r="C329" s="406" t="s">
        <v>3122</v>
      </c>
      <c r="F329" s="410">
        <v>-2.3699999999999999E-2</v>
      </c>
      <c r="H329" s="415">
        <v>2.7166666666666667E-3</v>
      </c>
      <c r="I329" s="409">
        <f t="shared" si="4"/>
        <v>-2.6416666666666665E-2</v>
      </c>
      <c r="J329" s="407">
        <v>19450</v>
      </c>
    </row>
    <row r="330" spans="1:10">
      <c r="A330" s="406">
        <v>17</v>
      </c>
      <c r="B330" s="407">
        <v>19480</v>
      </c>
      <c r="C330" s="406" t="s">
        <v>3122</v>
      </c>
      <c r="F330" s="410">
        <v>7.7000000000000002E-3</v>
      </c>
      <c r="H330" s="415">
        <v>2.8124999999999999E-3</v>
      </c>
      <c r="I330" s="409">
        <f t="shared" si="4"/>
        <v>4.8875000000000004E-3</v>
      </c>
      <c r="J330" s="407">
        <v>19480</v>
      </c>
    </row>
    <row r="331" spans="1:10">
      <c r="A331" s="406">
        <v>17</v>
      </c>
      <c r="B331" s="407">
        <v>19511</v>
      </c>
      <c r="C331" s="406" t="s">
        <v>3122</v>
      </c>
      <c r="F331" s="410">
        <v>-1.34E-2</v>
      </c>
      <c r="H331" s="415">
        <v>2.875E-3</v>
      </c>
      <c r="I331" s="409">
        <f t="shared" si="4"/>
        <v>-1.6275000000000001E-2</v>
      </c>
      <c r="J331" s="407">
        <v>19511</v>
      </c>
    </row>
    <row r="332" spans="1:10">
      <c r="A332" s="406">
        <v>17</v>
      </c>
      <c r="B332" s="407">
        <v>19541</v>
      </c>
      <c r="C332" s="406" t="s">
        <v>3122</v>
      </c>
      <c r="F332" s="410">
        <v>2.7300000000000001E-2</v>
      </c>
      <c r="H332" s="415">
        <v>2.7916666666666667E-3</v>
      </c>
      <c r="I332" s="409">
        <f t="shared" si="4"/>
        <v>2.4508333333333333E-2</v>
      </c>
      <c r="J332" s="407">
        <v>19541</v>
      </c>
    </row>
    <row r="333" spans="1:10">
      <c r="A333" s="406">
        <v>17</v>
      </c>
      <c r="B333" s="407">
        <v>19572</v>
      </c>
      <c r="C333" s="406" t="s">
        <v>3122</v>
      </c>
      <c r="F333" s="410">
        <v>-5.0099999999999999E-2</v>
      </c>
      <c r="H333" s="415">
        <v>2.7624999999999998E-3</v>
      </c>
      <c r="I333" s="409">
        <f t="shared" si="4"/>
        <v>-5.28625E-2</v>
      </c>
      <c r="J333" s="407">
        <v>19572</v>
      </c>
    </row>
    <row r="334" spans="1:10">
      <c r="A334" s="406">
        <v>17</v>
      </c>
      <c r="B334" s="407">
        <v>19603</v>
      </c>
      <c r="C334" s="406" t="s">
        <v>3122</v>
      </c>
      <c r="F334" s="410">
        <v>3.3999999999999998E-3</v>
      </c>
      <c r="H334" s="415">
        <v>2.8000000000000004E-3</v>
      </c>
      <c r="I334" s="409">
        <f t="shared" si="4"/>
        <v>5.9999999999999941E-4</v>
      </c>
      <c r="J334" s="407">
        <v>19603</v>
      </c>
    </row>
    <row r="335" spans="1:10">
      <c r="A335" s="406">
        <v>17</v>
      </c>
      <c r="B335" s="407">
        <v>19633</v>
      </c>
      <c r="C335" s="406" t="s">
        <v>3122</v>
      </c>
      <c r="F335" s="410">
        <v>5.3999999999999999E-2</v>
      </c>
      <c r="H335" s="415">
        <v>2.7041666666666668E-3</v>
      </c>
      <c r="I335" s="409">
        <f t="shared" si="4"/>
        <v>5.1295833333333332E-2</v>
      </c>
      <c r="J335" s="407">
        <v>19633</v>
      </c>
    </row>
    <row r="336" spans="1:10">
      <c r="A336" s="406">
        <v>17</v>
      </c>
      <c r="B336" s="407">
        <v>19664</v>
      </c>
      <c r="C336" s="406" t="s">
        <v>3122</v>
      </c>
      <c r="F336" s="410">
        <v>2.0400000000000001E-2</v>
      </c>
      <c r="H336" s="415">
        <v>2.6583333333333337E-3</v>
      </c>
      <c r="I336" s="409">
        <f t="shared" si="4"/>
        <v>1.7741666666666669E-2</v>
      </c>
      <c r="J336" s="407">
        <v>19664</v>
      </c>
    </row>
    <row r="337" spans="1:10">
      <c r="A337" s="406">
        <v>17</v>
      </c>
      <c r="B337" s="407">
        <v>19694</v>
      </c>
      <c r="C337" s="406" t="s">
        <v>3122</v>
      </c>
      <c r="F337" s="410">
        <v>5.1999999999999998E-3</v>
      </c>
      <c r="H337" s="415">
        <v>2.6708333333333332E-3</v>
      </c>
      <c r="I337" s="409">
        <f t="shared" si="4"/>
        <v>2.5291666666666665E-3</v>
      </c>
      <c r="J337" s="407">
        <v>19694</v>
      </c>
    </row>
    <row r="338" spans="1:10">
      <c r="A338" s="406">
        <v>17</v>
      </c>
      <c r="B338" s="407">
        <v>19725</v>
      </c>
      <c r="C338" s="406" t="s">
        <v>3122</v>
      </c>
      <c r="F338" s="410">
        <v>5.3600000000000002E-2</v>
      </c>
      <c r="H338" s="415">
        <v>2.6166666666666673E-3</v>
      </c>
      <c r="I338" s="409">
        <f t="shared" si="4"/>
        <v>5.0983333333333332E-2</v>
      </c>
      <c r="J338" s="407">
        <v>19725</v>
      </c>
    </row>
    <row r="339" spans="1:10">
      <c r="A339" s="406">
        <v>17</v>
      </c>
      <c r="B339" s="407">
        <v>19756</v>
      </c>
      <c r="C339" s="406" t="s">
        <v>3122</v>
      </c>
      <c r="F339" s="410">
        <v>1.11E-2</v>
      </c>
      <c r="H339" s="415">
        <v>2.529166666666667E-3</v>
      </c>
      <c r="I339" s="409">
        <f t="shared" si="4"/>
        <v>8.5708333333333331E-3</v>
      </c>
      <c r="J339" s="407">
        <v>19756</v>
      </c>
    </row>
    <row r="340" spans="1:10">
      <c r="A340" s="406">
        <v>17</v>
      </c>
      <c r="B340" s="407">
        <v>19784</v>
      </c>
      <c r="C340" s="406" t="s">
        <v>3122</v>
      </c>
      <c r="F340" s="410">
        <v>3.2500000000000001E-2</v>
      </c>
      <c r="H340" s="415">
        <v>2.4541666666666666E-3</v>
      </c>
      <c r="I340" s="409">
        <f t="shared" si="4"/>
        <v>3.0045833333333334E-2</v>
      </c>
      <c r="J340" s="407">
        <v>19784</v>
      </c>
    </row>
    <row r="341" spans="1:10">
      <c r="A341" s="406">
        <v>17</v>
      </c>
      <c r="B341" s="407">
        <v>19815</v>
      </c>
      <c r="C341" s="406" t="s">
        <v>3122</v>
      </c>
      <c r="F341" s="410">
        <v>5.16E-2</v>
      </c>
      <c r="H341" s="415">
        <v>2.4375000000000004E-3</v>
      </c>
      <c r="I341" s="409">
        <f t="shared" si="4"/>
        <v>4.9162499999999998E-2</v>
      </c>
      <c r="J341" s="407">
        <v>19815</v>
      </c>
    </row>
    <row r="342" spans="1:10">
      <c r="A342" s="406">
        <v>17</v>
      </c>
      <c r="B342" s="407">
        <v>19845</v>
      </c>
      <c r="C342" s="406" t="s">
        <v>3122</v>
      </c>
      <c r="F342" s="410">
        <v>4.1799999999999997E-2</v>
      </c>
      <c r="H342" s="415">
        <v>2.4624999999999998E-3</v>
      </c>
      <c r="I342" s="409">
        <f t="shared" si="4"/>
        <v>3.9337499999999997E-2</v>
      </c>
      <c r="J342" s="407">
        <v>19845</v>
      </c>
    </row>
    <row r="343" spans="1:10">
      <c r="A343" s="406">
        <v>17</v>
      </c>
      <c r="B343" s="407">
        <v>19876</v>
      </c>
      <c r="C343" s="406" t="s">
        <v>3122</v>
      </c>
      <c r="F343" s="410">
        <v>3.0999999999999999E-3</v>
      </c>
      <c r="H343" s="415">
        <v>2.4833333333333335E-3</v>
      </c>
      <c r="I343" s="409">
        <f t="shared" si="4"/>
        <v>6.166666666666664E-4</v>
      </c>
      <c r="J343" s="407">
        <v>19876</v>
      </c>
    </row>
    <row r="344" spans="1:10">
      <c r="A344" s="406">
        <v>17</v>
      </c>
      <c r="B344" s="407">
        <v>19906</v>
      </c>
      <c r="C344" s="406" t="s">
        <v>3122</v>
      </c>
      <c r="F344" s="410">
        <v>5.8900000000000001E-2</v>
      </c>
      <c r="H344" s="415">
        <v>2.4708333333333336E-3</v>
      </c>
      <c r="I344" s="409">
        <f t="shared" si="4"/>
        <v>5.6429166666666669E-2</v>
      </c>
      <c r="J344" s="407">
        <v>19906</v>
      </c>
    </row>
    <row r="345" spans="1:10">
      <c r="A345" s="406">
        <v>17</v>
      </c>
      <c r="B345" s="407">
        <v>19937</v>
      </c>
      <c r="C345" s="406" t="s">
        <v>3122</v>
      </c>
      <c r="F345" s="410">
        <v>-2.75E-2</v>
      </c>
      <c r="H345" s="415">
        <v>2.4583333333333336E-3</v>
      </c>
      <c r="I345" s="409">
        <f t="shared" si="4"/>
        <v>-2.9958333333333333E-2</v>
      </c>
      <c r="J345" s="407">
        <v>19937</v>
      </c>
    </row>
    <row r="346" spans="1:10">
      <c r="A346" s="406">
        <v>17</v>
      </c>
      <c r="B346" s="407">
        <v>19968</v>
      </c>
      <c r="C346" s="406" t="s">
        <v>3122</v>
      </c>
      <c r="F346" s="410">
        <v>8.5099999999999995E-2</v>
      </c>
      <c r="H346" s="415">
        <v>2.4708333333333336E-3</v>
      </c>
      <c r="I346" s="409">
        <f t="shared" si="4"/>
        <v>8.2629166666666656E-2</v>
      </c>
      <c r="J346" s="407">
        <v>19968</v>
      </c>
    </row>
    <row r="347" spans="1:10">
      <c r="A347" s="406">
        <v>17</v>
      </c>
      <c r="B347" s="407">
        <v>19998</v>
      </c>
      <c r="C347" s="406" t="s">
        <v>3122</v>
      </c>
      <c r="F347" s="410">
        <v>-1.67E-2</v>
      </c>
      <c r="H347" s="415">
        <v>2.4625000000000003E-3</v>
      </c>
      <c r="I347" s="409">
        <f t="shared" ref="I347:I410" si="5">F347-H347</f>
        <v>-1.9162499999999999E-2</v>
      </c>
      <c r="J347" s="407">
        <v>19998</v>
      </c>
    </row>
    <row r="348" spans="1:10">
      <c r="A348" s="406">
        <v>17</v>
      </c>
      <c r="B348" s="407">
        <v>20029</v>
      </c>
      <c r="C348" s="406" t="s">
        <v>3122</v>
      </c>
      <c r="F348" s="410">
        <v>9.0899999999999995E-2</v>
      </c>
      <c r="H348" s="415">
        <v>2.4708333333333336E-3</v>
      </c>
      <c r="I348" s="409">
        <f t="shared" si="5"/>
        <v>8.8429166666666656E-2</v>
      </c>
      <c r="J348" s="407">
        <v>20029</v>
      </c>
    </row>
    <row r="349" spans="1:10">
      <c r="A349" s="406">
        <v>17</v>
      </c>
      <c r="B349" s="407">
        <v>20059</v>
      </c>
      <c r="C349" s="406" t="s">
        <v>3122</v>
      </c>
      <c r="F349" s="410">
        <v>5.3400000000000003E-2</v>
      </c>
      <c r="H349" s="415">
        <v>2.4749999999999998E-3</v>
      </c>
      <c r="I349" s="409">
        <f t="shared" si="5"/>
        <v>5.0925000000000005E-2</v>
      </c>
      <c r="J349" s="407">
        <v>20059</v>
      </c>
    </row>
    <row r="350" spans="1:10">
      <c r="A350" s="406">
        <v>17</v>
      </c>
      <c r="B350" s="407">
        <v>20090</v>
      </c>
      <c r="C350" s="406" t="s">
        <v>3122</v>
      </c>
      <c r="F350" s="410">
        <v>1.9699999999999999E-2</v>
      </c>
      <c r="H350" s="415">
        <v>2.4958333333333334E-3</v>
      </c>
      <c r="I350" s="409">
        <f t="shared" si="5"/>
        <v>1.7204166666666666E-2</v>
      </c>
      <c r="J350" s="407">
        <v>20090</v>
      </c>
    </row>
    <row r="351" spans="1:10">
      <c r="A351" s="406">
        <v>17</v>
      </c>
      <c r="B351" s="407">
        <v>20121</v>
      </c>
      <c r="C351" s="406" t="s">
        <v>3122</v>
      </c>
      <c r="F351" s="410">
        <v>9.7999999999999997E-3</v>
      </c>
      <c r="H351" s="415">
        <v>2.5125000000000004E-3</v>
      </c>
      <c r="I351" s="409">
        <f t="shared" si="5"/>
        <v>7.2874999999999988E-3</v>
      </c>
      <c r="J351" s="407">
        <v>20121</v>
      </c>
    </row>
    <row r="352" spans="1:10">
      <c r="A352" s="406">
        <v>17</v>
      </c>
      <c r="B352" s="407">
        <v>20149</v>
      </c>
      <c r="C352" s="406" t="s">
        <v>3122</v>
      </c>
      <c r="F352" s="410">
        <v>-3.0000000000000001E-3</v>
      </c>
      <c r="H352" s="415">
        <v>2.5624999999999997E-3</v>
      </c>
      <c r="I352" s="409">
        <f t="shared" si="5"/>
        <v>-5.5624999999999997E-3</v>
      </c>
      <c r="J352" s="407">
        <v>20149</v>
      </c>
    </row>
    <row r="353" spans="1:10">
      <c r="A353" s="406">
        <v>17</v>
      </c>
      <c r="B353" s="407">
        <v>20180</v>
      </c>
      <c r="C353" s="406" t="s">
        <v>3122</v>
      </c>
      <c r="F353" s="410">
        <v>3.9600000000000003E-2</v>
      </c>
      <c r="H353" s="415">
        <v>2.558333333333333E-3</v>
      </c>
      <c r="I353" s="409">
        <f t="shared" si="5"/>
        <v>3.7041666666666667E-2</v>
      </c>
      <c r="J353" s="407">
        <v>20180</v>
      </c>
    </row>
    <row r="354" spans="1:10">
      <c r="A354" s="406">
        <v>17</v>
      </c>
      <c r="B354" s="407">
        <v>20210</v>
      </c>
      <c r="C354" s="406" t="s">
        <v>3122</v>
      </c>
      <c r="F354" s="410">
        <v>5.4999999999999997E-3</v>
      </c>
      <c r="H354" s="415">
        <v>2.5791666666666667E-3</v>
      </c>
      <c r="I354" s="409">
        <f t="shared" si="5"/>
        <v>2.920833333333333E-3</v>
      </c>
      <c r="J354" s="407">
        <v>20210</v>
      </c>
    </row>
    <row r="355" spans="1:10">
      <c r="A355" s="406">
        <v>17</v>
      </c>
      <c r="B355" s="407">
        <v>20241</v>
      </c>
      <c r="C355" s="406" t="s">
        <v>3122</v>
      </c>
      <c r="F355" s="410">
        <v>8.4099999999999994E-2</v>
      </c>
      <c r="H355" s="415">
        <v>2.5791666666666667E-3</v>
      </c>
      <c r="I355" s="409">
        <f t="shared" si="5"/>
        <v>8.1520833333333334E-2</v>
      </c>
      <c r="J355" s="407">
        <v>20241</v>
      </c>
    </row>
    <row r="356" spans="1:10">
      <c r="A356" s="406">
        <v>17</v>
      </c>
      <c r="B356" s="407">
        <v>20271</v>
      </c>
      <c r="C356" s="406" t="s">
        <v>3122</v>
      </c>
      <c r="F356" s="410">
        <v>6.2199999999999998E-2</v>
      </c>
      <c r="H356" s="415">
        <v>2.5833333333333329E-3</v>
      </c>
      <c r="I356" s="409">
        <f t="shared" si="5"/>
        <v>5.9616666666666665E-2</v>
      </c>
      <c r="J356" s="407">
        <v>20271</v>
      </c>
    </row>
    <row r="357" spans="1:10">
      <c r="A357" s="406">
        <v>17</v>
      </c>
      <c r="B357" s="407">
        <v>20302</v>
      </c>
      <c r="C357" s="406" t="s">
        <v>3122</v>
      </c>
      <c r="F357" s="410">
        <v>-2.5000000000000001E-3</v>
      </c>
      <c r="H357" s="415">
        <v>2.6291666666666668E-3</v>
      </c>
      <c r="I357" s="409">
        <f t="shared" si="5"/>
        <v>-5.1291666666666673E-3</v>
      </c>
      <c r="J357" s="407">
        <v>20302</v>
      </c>
    </row>
    <row r="358" spans="1:10">
      <c r="A358" s="406">
        <v>17</v>
      </c>
      <c r="B358" s="407">
        <v>20333</v>
      </c>
      <c r="C358" s="406" t="s">
        <v>3122</v>
      </c>
      <c r="F358" s="410">
        <v>1.2999999999999999E-2</v>
      </c>
      <c r="H358" s="415">
        <v>2.6458333333333334E-3</v>
      </c>
      <c r="I358" s="409">
        <f t="shared" si="5"/>
        <v>1.0354166666666666E-2</v>
      </c>
      <c r="J358" s="407">
        <v>20333</v>
      </c>
    </row>
    <row r="359" spans="1:10">
      <c r="A359" s="406">
        <v>17</v>
      </c>
      <c r="B359" s="407">
        <v>20363</v>
      </c>
      <c r="C359" s="406" t="s">
        <v>3122</v>
      </c>
      <c r="F359" s="410">
        <v>-2.8400000000000002E-2</v>
      </c>
      <c r="H359" s="415">
        <v>2.6208333333333335E-3</v>
      </c>
      <c r="I359" s="409">
        <f t="shared" si="5"/>
        <v>-3.1020833333333334E-2</v>
      </c>
      <c r="J359" s="407">
        <v>20363</v>
      </c>
    </row>
    <row r="360" spans="1:10">
      <c r="A360" s="406">
        <v>17</v>
      </c>
      <c r="B360" s="407">
        <v>20394</v>
      </c>
      <c r="C360" s="406" t="s">
        <v>3122</v>
      </c>
      <c r="F360" s="410">
        <v>8.2699999999999996E-2</v>
      </c>
      <c r="H360" s="415">
        <v>2.6166666666666673E-3</v>
      </c>
      <c r="I360" s="409">
        <f t="shared" si="5"/>
        <v>8.0083333333333326E-2</v>
      </c>
      <c r="J360" s="407">
        <v>20394</v>
      </c>
    </row>
    <row r="361" spans="1:10">
      <c r="A361" s="406">
        <v>17</v>
      </c>
      <c r="B361" s="407">
        <v>20424</v>
      </c>
      <c r="C361" s="406" t="s">
        <v>3122</v>
      </c>
      <c r="F361" s="410">
        <v>1.5E-3</v>
      </c>
      <c r="H361" s="415">
        <v>2.6541666666666671E-3</v>
      </c>
      <c r="I361" s="409">
        <f t="shared" si="5"/>
        <v>-1.1541666666666671E-3</v>
      </c>
      <c r="J361" s="407">
        <v>20424</v>
      </c>
    </row>
    <row r="362" spans="1:10">
      <c r="A362" s="406">
        <v>17</v>
      </c>
      <c r="B362" s="407">
        <v>20455</v>
      </c>
      <c r="C362" s="406" t="s">
        <v>3122</v>
      </c>
      <c r="F362" s="410">
        <v>-3.4700000000000002E-2</v>
      </c>
      <c r="H362" s="415">
        <v>2.6249999999999997E-3</v>
      </c>
      <c r="I362" s="409">
        <f t="shared" si="5"/>
        <v>-3.7325000000000004E-2</v>
      </c>
      <c r="J362" s="407">
        <v>20455</v>
      </c>
    </row>
    <row r="363" spans="1:10">
      <c r="A363" s="406">
        <v>17</v>
      </c>
      <c r="B363" s="407">
        <v>20486</v>
      </c>
      <c r="C363" s="406" t="s">
        <v>3122</v>
      </c>
      <c r="F363" s="410">
        <v>4.1300000000000003E-2</v>
      </c>
      <c r="H363" s="415">
        <v>2.5999999999999999E-3</v>
      </c>
      <c r="I363" s="409">
        <f t="shared" si="5"/>
        <v>3.8700000000000005E-2</v>
      </c>
      <c r="J363" s="407">
        <v>20486</v>
      </c>
    </row>
    <row r="364" spans="1:10">
      <c r="A364" s="406">
        <v>17</v>
      </c>
      <c r="B364" s="407">
        <v>20515</v>
      </c>
      <c r="C364" s="406" t="s">
        <v>3122</v>
      </c>
      <c r="F364" s="410">
        <v>7.0999999999999994E-2</v>
      </c>
      <c r="H364" s="415">
        <v>2.6166666666666673E-3</v>
      </c>
      <c r="I364" s="409">
        <f t="shared" si="5"/>
        <v>6.8383333333333324E-2</v>
      </c>
      <c r="J364" s="407">
        <v>20515</v>
      </c>
    </row>
    <row r="365" spans="1:10">
      <c r="A365" s="406">
        <v>17</v>
      </c>
      <c r="B365" s="407">
        <v>20546</v>
      </c>
      <c r="C365" s="406" t="s">
        <v>3122</v>
      </c>
      <c r="F365" s="410">
        <v>-4.0000000000000002E-4</v>
      </c>
      <c r="H365" s="415">
        <v>2.7249999999999996E-3</v>
      </c>
      <c r="I365" s="409">
        <f t="shared" si="5"/>
        <v>-3.1249999999999997E-3</v>
      </c>
      <c r="J365" s="407">
        <v>20546</v>
      </c>
    </row>
    <row r="366" spans="1:10">
      <c r="A366" s="406">
        <v>17</v>
      </c>
      <c r="B366" s="407">
        <v>20576</v>
      </c>
      <c r="C366" s="406" t="s">
        <v>3122</v>
      </c>
      <c r="F366" s="410">
        <v>-5.9299999999999999E-2</v>
      </c>
      <c r="H366" s="415">
        <v>2.7583333333333331E-3</v>
      </c>
      <c r="I366" s="409">
        <f t="shared" si="5"/>
        <v>-6.2058333333333333E-2</v>
      </c>
      <c r="J366" s="407">
        <v>20576</v>
      </c>
    </row>
    <row r="367" spans="1:10">
      <c r="A367" s="406">
        <v>17</v>
      </c>
      <c r="B367" s="407">
        <v>20607</v>
      </c>
      <c r="C367" s="406" t="s">
        <v>3122</v>
      </c>
      <c r="F367" s="410">
        <v>4.0899999999999999E-2</v>
      </c>
      <c r="H367" s="415">
        <v>2.7541666666666665E-3</v>
      </c>
      <c r="I367" s="409">
        <f t="shared" si="5"/>
        <v>3.814583333333333E-2</v>
      </c>
      <c r="J367" s="407">
        <v>20607</v>
      </c>
    </row>
    <row r="368" spans="1:10">
      <c r="A368" s="406">
        <v>17</v>
      </c>
      <c r="B368" s="407">
        <v>20637</v>
      </c>
      <c r="C368" s="406" t="s">
        <v>3122</v>
      </c>
      <c r="F368" s="410">
        <v>5.2999999999999999E-2</v>
      </c>
      <c r="H368" s="415">
        <v>2.7791666666666672E-3</v>
      </c>
      <c r="I368" s="409">
        <f t="shared" si="5"/>
        <v>5.0220833333333333E-2</v>
      </c>
      <c r="J368" s="407">
        <v>20637</v>
      </c>
    </row>
    <row r="369" spans="1:10">
      <c r="A369" s="406">
        <v>17</v>
      </c>
      <c r="B369" s="407">
        <v>20668</v>
      </c>
      <c r="C369" s="406" t="s">
        <v>3122</v>
      </c>
      <c r="F369" s="410">
        <v>-3.2800000000000003E-2</v>
      </c>
      <c r="H369" s="415">
        <v>2.8874999999999999E-3</v>
      </c>
      <c r="I369" s="409">
        <f t="shared" si="5"/>
        <v>-3.5687500000000004E-2</v>
      </c>
      <c r="J369" s="407">
        <v>20668</v>
      </c>
    </row>
    <row r="370" spans="1:10">
      <c r="A370" s="406">
        <v>17</v>
      </c>
      <c r="B370" s="407">
        <v>20699</v>
      </c>
      <c r="C370" s="406" t="s">
        <v>3122</v>
      </c>
      <c r="F370" s="410">
        <v>-4.3999999999999997E-2</v>
      </c>
      <c r="H370" s="415">
        <v>2.995833333333333E-3</v>
      </c>
      <c r="I370" s="409">
        <f t="shared" si="5"/>
        <v>-4.6995833333333334E-2</v>
      </c>
      <c r="J370" s="407">
        <v>20699</v>
      </c>
    </row>
    <row r="371" spans="1:10">
      <c r="A371" s="406">
        <v>17</v>
      </c>
      <c r="B371" s="407">
        <v>20729</v>
      </c>
      <c r="C371" s="406" t="s">
        <v>3122</v>
      </c>
      <c r="F371" s="410">
        <v>6.6E-3</v>
      </c>
      <c r="H371" s="415">
        <v>3.0333333333333336E-3</v>
      </c>
      <c r="I371" s="409">
        <f t="shared" si="5"/>
        <v>3.5666666666666663E-3</v>
      </c>
      <c r="J371" s="407">
        <v>20729</v>
      </c>
    </row>
    <row r="372" spans="1:10">
      <c r="A372" s="406">
        <v>17</v>
      </c>
      <c r="B372" s="407">
        <v>20760</v>
      </c>
      <c r="C372" s="406" t="s">
        <v>3122</v>
      </c>
      <c r="F372" s="410">
        <v>-5.0000000000000001E-3</v>
      </c>
      <c r="H372" s="415">
        <v>3.1041666666666665E-3</v>
      </c>
      <c r="I372" s="409">
        <f t="shared" si="5"/>
        <v>-8.1041666666666658E-3</v>
      </c>
      <c r="J372" s="407">
        <v>20760</v>
      </c>
    </row>
    <row r="373" spans="1:10">
      <c r="A373" s="406">
        <v>17</v>
      </c>
      <c r="B373" s="407">
        <v>20790</v>
      </c>
      <c r="C373" s="406" t="s">
        <v>3122</v>
      </c>
      <c r="F373" s="410">
        <v>3.6999999999999998E-2</v>
      </c>
      <c r="H373" s="415">
        <v>3.1666666666666666E-3</v>
      </c>
      <c r="I373" s="409">
        <f t="shared" si="5"/>
        <v>3.3833333333333333E-2</v>
      </c>
      <c r="J373" s="407">
        <v>20790</v>
      </c>
    </row>
    <row r="374" spans="1:10">
      <c r="A374" s="406">
        <v>17</v>
      </c>
      <c r="B374" s="407">
        <v>20821</v>
      </c>
      <c r="C374" s="406" t="s">
        <v>3122</v>
      </c>
      <c r="F374" s="410">
        <v>-4.0099999999999997E-2</v>
      </c>
      <c r="H374" s="415">
        <v>3.1916666666666664E-3</v>
      </c>
      <c r="I374" s="409">
        <f t="shared" si="5"/>
        <v>-4.3291666666666666E-2</v>
      </c>
      <c r="J374" s="407">
        <v>20821</v>
      </c>
    </row>
    <row r="375" spans="1:10">
      <c r="A375" s="406">
        <v>17</v>
      </c>
      <c r="B375" s="407">
        <v>20852</v>
      </c>
      <c r="C375" s="406" t="s">
        <v>3122</v>
      </c>
      <c r="F375" s="410">
        <v>-2.64E-2</v>
      </c>
      <c r="H375" s="415">
        <v>3.1250000000000002E-3</v>
      </c>
      <c r="I375" s="409">
        <f t="shared" si="5"/>
        <v>-2.9524999999999999E-2</v>
      </c>
      <c r="J375" s="407">
        <v>20852</v>
      </c>
    </row>
    <row r="376" spans="1:10">
      <c r="A376" s="406">
        <v>17</v>
      </c>
      <c r="B376" s="407">
        <v>20880</v>
      </c>
      <c r="C376" s="406" t="s">
        <v>3122</v>
      </c>
      <c r="F376" s="410">
        <v>2.1499999999999998E-2</v>
      </c>
      <c r="H376" s="415">
        <v>3.1083333333333327E-3</v>
      </c>
      <c r="I376" s="409">
        <f t="shared" si="5"/>
        <v>1.8391666666666667E-2</v>
      </c>
      <c r="J376" s="407">
        <v>20880</v>
      </c>
    </row>
    <row r="377" spans="1:10">
      <c r="A377" s="406">
        <v>17</v>
      </c>
      <c r="B377" s="407">
        <v>20911</v>
      </c>
      <c r="C377" s="406" t="s">
        <v>3122</v>
      </c>
      <c r="F377" s="410">
        <v>3.8800000000000001E-2</v>
      </c>
      <c r="H377" s="415">
        <v>3.1083333333333336E-3</v>
      </c>
      <c r="I377" s="409">
        <f t="shared" si="5"/>
        <v>3.569166666666667E-2</v>
      </c>
      <c r="J377" s="407">
        <v>20911</v>
      </c>
    </row>
    <row r="378" spans="1:10">
      <c r="A378" s="406">
        <v>17</v>
      </c>
      <c r="B378" s="407">
        <v>20941</v>
      </c>
      <c r="C378" s="406" t="s">
        <v>3122</v>
      </c>
      <c r="F378" s="410">
        <v>4.3700000000000003E-2</v>
      </c>
      <c r="H378" s="415">
        <v>3.1541666666666667E-3</v>
      </c>
      <c r="I378" s="409">
        <f t="shared" si="5"/>
        <v>4.0545833333333337E-2</v>
      </c>
      <c r="J378" s="407">
        <v>20941</v>
      </c>
    </row>
    <row r="379" spans="1:10">
      <c r="A379" s="406">
        <v>17</v>
      </c>
      <c r="B379" s="407">
        <v>20972</v>
      </c>
      <c r="C379" s="406" t="s">
        <v>3122</v>
      </c>
      <c r="F379" s="410">
        <v>4.0000000000000002E-4</v>
      </c>
      <c r="H379" s="415">
        <v>3.2875000000000001E-3</v>
      </c>
      <c r="I379" s="409">
        <f t="shared" si="5"/>
        <v>-2.8874999999999999E-3</v>
      </c>
      <c r="J379" s="407">
        <v>20972</v>
      </c>
    </row>
    <row r="380" spans="1:10">
      <c r="A380" s="406">
        <v>17</v>
      </c>
      <c r="B380" s="407">
        <v>21002</v>
      </c>
      <c r="C380" s="406" t="s">
        <v>3122</v>
      </c>
      <c r="F380" s="410">
        <v>1.3100000000000001E-2</v>
      </c>
      <c r="H380" s="415">
        <v>3.3708333333333329E-3</v>
      </c>
      <c r="I380" s="409">
        <f t="shared" si="5"/>
        <v>9.7291666666666672E-3</v>
      </c>
      <c r="J380" s="407">
        <v>21002</v>
      </c>
    </row>
    <row r="381" spans="1:10">
      <c r="A381" s="406">
        <v>17</v>
      </c>
      <c r="B381" s="407">
        <v>21033</v>
      </c>
      <c r="C381" s="406" t="s">
        <v>3122</v>
      </c>
      <c r="F381" s="410">
        <v>-5.0500000000000003E-2</v>
      </c>
      <c r="H381" s="415">
        <v>3.4624999999999994E-3</v>
      </c>
      <c r="I381" s="409">
        <f t="shared" si="5"/>
        <v>-5.3962500000000004E-2</v>
      </c>
      <c r="J381" s="407">
        <v>21033</v>
      </c>
    </row>
    <row r="382" spans="1:10">
      <c r="A382" s="406">
        <v>17</v>
      </c>
      <c r="B382" s="407">
        <v>21064</v>
      </c>
      <c r="C382" s="406" t="s">
        <v>3122</v>
      </c>
      <c r="F382" s="410">
        <v>-6.0199999999999997E-2</v>
      </c>
      <c r="H382" s="415">
        <v>3.4916666666666664E-3</v>
      </c>
      <c r="I382" s="409">
        <f t="shared" si="5"/>
        <v>-6.369166666666666E-2</v>
      </c>
      <c r="J382" s="407">
        <v>21064</v>
      </c>
    </row>
    <row r="383" spans="1:10">
      <c r="A383" s="406">
        <v>17</v>
      </c>
      <c r="B383" s="407">
        <v>21094</v>
      </c>
      <c r="C383" s="406" t="s">
        <v>3122</v>
      </c>
      <c r="F383" s="410">
        <v>-3.0200000000000001E-2</v>
      </c>
      <c r="H383" s="415">
        <v>3.4916666666666664E-3</v>
      </c>
      <c r="I383" s="409">
        <f t="shared" si="5"/>
        <v>-3.3691666666666668E-2</v>
      </c>
      <c r="J383" s="407">
        <v>21094</v>
      </c>
    </row>
    <row r="384" spans="1:10">
      <c r="A384" s="406">
        <v>17</v>
      </c>
      <c r="B384" s="407">
        <v>21125</v>
      </c>
      <c r="C384" s="406" t="s">
        <v>3122</v>
      </c>
      <c r="F384" s="410">
        <v>2.3099999999999999E-2</v>
      </c>
      <c r="H384" s="415">
        <v>3.4875000000000001E-3</v>
      </c>
      <c r="I384" s="409">
        <f t="shared" si="5"/>
        <v>1.9612499999999998E-2</v>
      </c>
      <c r="J384" s="407">
        <v>21125</v>
      </c>
    </row>
    <row r="385" spans="1:10">
      <c r="A385" s="406">
        <v>17</v>
      </c>
      <c r="B385" s="407">
        <v>21155</v>
      </c>
      <c r="C385" s="406" t="s">
        <v>3122</v>
      </c>
      <c r="F385" s="410">
        <v>-3.95E-2</v>
      </c>
      <c r="H385" s="415">
        <v>3.2875000000000001E-3</v>
      </c>
      <c r="I385" s="409">
        <f t="shared" si="5"/>
        <v>-4.2787499999999999E-2</v>
      </c>
      <c r="J385" s="407">
        <v>21155</v>
      </c>
    </row>
    <row r="386" spans="1:10">
      <c r="A386" s="406">
        <v>17</v>
      </c>
      <c r="B386" s="407">
        <v>21186</v>
      </c>
      <c r="C386" s="406" t="s">
        <v>3122</v>
      </c>
      <c r="F386" s="410">
        <v>4.4499999999999998E-2</v>
      </c>
      <c r="H386" s="415">
        <v>3.0874999999999995E-3</v>
      </c>
      <c r="I386" s="409">
        <f t="shared" si="5"/>
        <v>4.1412499999999998E-2</v>
      </c>
      <c r="J386" s="407">
        <v>21186</v>
      </c>
    </row>
    <row r="387" spans="1:10">
      <c r="A387" s="406">
        <v>17</v>
      </c>
      <c r="B387" s="407">
        <v>21217</v>
      </c>
      <c r="C387" s="406" t="s">
        <v>3122</v>
      </c>
      <c r="F387" s="410">
        <v>-1.41E-2</v>
      </c>
      <c r="H387" s="415">
        <v>3.0666666666666663E-3</v>
      </c>
      <c r="I387" s="409">
        <f t="shared" si="5"/>
        <v>-1.7166666666666667E-2</v>
      </c>
      <c r="J387" s="407">
        <v>21217</v>
      </c>
    </row>
    <row r="388" spans="1:10">
      <c r="A388" s="406">
        <v>17</v>
      </c>
      <c r="B388" s="407">
        <v>21245</v>
      </c>
      <c r="C388" s="406" t="s">
        <v>3122</v>
      </c>
      <c r="F388" s="410">
        <v>3.2800000000000003E-2</v>
      </c>
      <c r="H388" s="415">
        <v>3.0874999999999995E-3</v>
      </c>
      <c r="I388" s="409">
        <f t="shared" si="5"/>
        <v>2.9712500000000003E-2</v>
      </c>
      <c r="J388" s="407">
        <v>21245</v>
      </c>
    </row>
    <row r="389" spans="1:10">
      <c r="A389" s="406">
        <v>17</v>
      </c>
      <c r="B389" s="407">
        <v>21276</v>
      </c>
      <c r="C389" s="406" t="s">
        <v>3122</v>
      </c>
      <c r="F389" s="410">
        <v>3.3700000000000001E-2</v>
      </c>
      <c r="H389" s="415">
        <v>3.075E-3</v>
      </c>
      <c r="I389" s="409">
        <f t="shared" si="5"/>
        <v>3.0624999999999999E-2</v>
      </c>
      <c r="J389" s="407">
        <v>21276</v>
      </c>
    </row>
    <row r="390" spans="1:10">
      <c r="A390" s="406">
        <v>17</v>
      </c>
      <c r="B390" s="407">
        <v>21306</v>
      </c>
      <c r="C390" s="406" t="s">
        <v>3122</v>
      </c>
      <c r="F390" s="410">
        <v>2.12E-2</v>
      </c>
      <c r="H390" s="415">
        <v>3.0625000000000001E-3</v>
      </c>
      <c r="I390" s="409">
        <f t="shared" si="5"/>
        <v>1.8137500000000001E-2</v>
      </c>
      <c r="J390" s="407">
        <v>21306</v>
      </c>
    </row>
    <row r="391" spans="1:10">
      <c r="A391" s="406">
        <v>17</v>
      </c>
      <c r="B391" s="407">
        <v>21337</v>
      </c>
      <c r="C391" s="406" t="s">
        <v>3122</v>
      </c>
      <c r="F391" s="410">
        <v>2.7900000000000001E-2</v>
      </c>
      <c r="H391" s="415">
        <v>3.0625000000000001E-3</v>
      </c>
      <c r="I391" s="409">
        <f t="shared" si="5"/>
        <v>2.4837500000000002E-2</v>
      </c>
      <c r="J391" s="407">
        <v>21337</v>
      </c>
    </row>
    <row r="392" spans="1:10">
      <c r="A392" s="406">
        <v>17</v>
      </c>
      <c r="B392" s="407">
        <v>21367</v>
      </c>
      <c r="C392" s="406" t="s">
        <v>3122</v>
      </c>
      <c r="F392" s="410">
        <v>4.4900000000000002E-2</v>
      </c>
      <c r="H392" s="415">
        <v>3.1250000000000002E-3</v>
      </c>
      <c r="I392" s="409">
        <f t="shared" si="5"/>
        <v>4.1775E-2</v>
      </c>
      <c r="J392" s="407">
        <v>21367</v>
      </c>
    </row>
    <row r="393" spans="1:10">
      <c r="A393" s="406">
        <v>17</v>
      </c>
      <c r="B393" s="407">
        <v>21398</v>
      </c>
      <c r="C393" s="406" t="s">
        <v>3122</v>
      </c>
      <c r="F393" s="410">
        <v>1.7600000000000001E-2</v>
      </c>
      <c r="H393" s="415">
        <v>3.2625000000000002E-3</v>
      </c>
      <c r="I393" s="409">
        <f t="shared" si="5"/>
        <v>1.4337500000000001E-2</v>
      </c>
      <c r="J393" s="407">
        <v>21398</v>
      </c>
    </row>
    <row r="394" spans="1:10">
      <c r="A394" s="406">
        <v>17</v>
      </c>
      <c r="B394" s="407">
        <v>21429</v>
      </c>
      <c r="C394" s="406" t="s">
        <v>3122</v>
      </c>
      <c r="F394" s="410">
        <v>5.0099999999999999E-2</v>
      </c>
      <c r="H394" s="415">
        <v>3.454166666666667E-3</v>
      </c>
      <c r="I394" s="409">
        <f t="shared" si="5"/>
        <v>4.6645833333333331E-2</v>
      </c>
      <c r="J394" s="407">
        <v>21429</v>
      </c>
    </row>
    <row r="395" spans="1:10">
      <c r="A395" s="406">
        <v>17</v>
      </c>
      <c r="B395" s="407">
        <v>21459</v>
      </c>
      <c r="C395" s="406" t="s">
        <v>3122</v>
      </c>
      <c r="F395" s="410">
        <v>2.7E-2</v>
      </c>
      <c r="H395" s="415">
        <v>3.4666666666666669E-3</v>
      </c>
      <c r="I395" s="409">
        <f t="shared" si="5"/>
        <v>2.3533333333333333E-2</v>
      </c>
      <c r="J395" s="407">
        <v>21459</v>
      </c>
    </row>
    <row r="396" spans="1:10">
      <c r="A396" s="406">
        <v>17</v>
      </c>
      <c r="B396" s="407">
        <v>21490</v>
      </c>
      <c r="C396" s="406" t="s">
        <v>3122</v>
      </c>
      <c r="F396" s="410">
        <v>2.8400000000000002E-2</v>
      </c>
      <c r="H396" s="415">
        <v>3.4583333333333332E-3</v>
      </c>
      <c r="I396" s="409">
        <f t="shared" si="5"/>
        <v>2.4941666666666668E-2</v>
      </c>
      <c r="J396" s="407">
        <v>21490</v>
      </c>
    </row>
    <row r="397" spans="1:10">
      <c r="A397" s="406">
        <v>17</v>
      </c>
      <c r="B397" s="407">
        <v>21520</v>
      </c>
      <c r="C397" s="406" t="s">
        <v>3122</v>
      </c>
      <c r="F397" s="410">
        <v>5.3499999999999999E-2</v>
      </c>
      <c r="H397" s="415">
        <v>3.4416666666666667E-3</v>
      </c>
      <c r="I397" s="409">
        <f t="shared" si="5"/>
        <v>5.005833333333333E-2</v>
      </c>
      <c r="J397" s="407">
        <v>21520</v>
      </c>
    </row>
    <row r="398" spans="1:10">
      <c r="A398" s="406">
        <v>17</v>
      </c>
      <c r="B398" s="407">
        <v>21551</v>
      </c>
      <c r="C398" s="406" t="s">
        <v>3122</v>
      </c>
      <c r="F398" s="410">
        <v>5.3E-3</v>
      </c>
      <c r="H398" s="415">
        <v>3.4749999999999998E-3</v>
      </c>
      <c r="I398" s="409">
        <f t="shared" si="5"/>
        <v>1.8250000000000002E-3</v>
      </c>
      <c r="J398" s="407">
        <v>21551</v>
      </c>
    </row>
    <row r="399" spans="1:10">
      <c r="A399" s="406">
        <v>17</v>
      </c>
      <c r="B399" s="407">
        <v>21582</v>
      </c>
      <c r="C399" s="406" t="s">
        <v>3122</v>
      </c>
      <c r="F399" s="410">
        <v>4.8999999999999998E-3</v>
      </c>
      <c r="H399" s="415">
        <v>3.4916666666666664E-3</v>
      </c>
      <c r="I399" s="409">
        <f t="shared" si="5"/>
        <v>1.4083333333333335E-3</v>
      </c>
      <c r="J399" s="407">
        <v>21582</v>
      </c>
    </row>
    <row r="400" spans="1:10">
      <c r="A400" s="406">
        <v>17</v>
      </c>
      <c r="B400" s="407">
        <v>21610</v>
      </c>
      <c r="C400" s="406" t="s">
        <v>3122</v>
      </c>
      <c r="F400" s="410">
        <v>2E-3</v>
      </c>
      <c r="H400" s="415">
        <v>3.4833333333333339E-3</v>
      </c>
      <c r="I400" s="409">
        <f t="shared" si="5"/>
        <v>-1.4833333333333339E-3</v>
      </c>
      <c r="J400" s="407">
        <v>21610</v>
      </c>
    </row>
    <row r="401" spans="1:10">
      <c r="A401" s="406">
        <v>17</v>
      </c>
      <c r="B401" s="407">
        <v>21641</v>
      </c>
      <c r="C401" s="406" t="s">
        <v>3122</v>
      </c>
      <c r="F401" s="410">
        <v>4.02E-2</v>
      </c>
      <c r="H401" s="415">
        <v>3.5625000000000006E-3</v>
      </c>
      <c r="I401" s="409">
        <f t="shared" si="5"/>
        <v>3.6637499999999996E-2</v>
      </c>
      <c r="J401" s="407">
        <v>21641</v>
      </c>
    </row>
    <row r="402" spans="1:10">
      <c r="A402" s="406">
        <v>17</v>
      </c>
      <c r="B402" s="407">
        <v>21671</v>
      </c>
      <c r="C402" s="406" t="s">
        <v>3122</v>
      </c>
      <c r="F402" s="410">
        <v>2.4E-2</v>
      </c>
      <c r="H402" s="415">
        <v>3.6791666666666665E-3</v>
      </c>
      <c r="I402" s="409">
        <f t="shared" si="5"/>
        <v>2.0320833333333333E-2</v>
      </c>
      <c r="J402" s="407">
        <v>21671</v>
      </c>
    </row>
    <row r="403" spans="1:10">
      <c r="A403" s="406">
        <v>17</v>
      </c>
      <c r="B403" s="407">
        <v>21702</v>
      </c>
      <c r="C403" s="406" t="s">
        <v>3122</v>
      </c>
      <c r="F403" s="410">
        <v>-2.2000000000000001E-3</v>
      </c>
      <c r="H403" s="415">
        <v>3.7583333333333331E-3</v>
      </c>
      <c r="I403" s="409">
        <f t="shared" si="5"/>
        <v>-5.9583333333333328E-3</v>
      </c>
      <c r="J403" s="407">
        <v>21702</v>
      </c>
    </row>
    <row r="404" spans="1:10">
      <c r="A404" s="406">
        <v>17</v>
      </c>
      <c r="B404" s="407">
        <v>21732</v>
      </c>
      <c r="C404" s="406" t="s">
        <v>3122</v>
      </c>
      <c r="F404" s="410">
        <v>3.6299999999999999E-2</v>
      </c>
      <c r="H404" s="415">
        <v>3.7708333333333331E-3</v>
      </c>
      <c r="I404" s="409">
        <f t="shared" si="5"/>
        <v>3.2529166666666665E-2</v>
      </c>
      <c r="J404" s="407">
        <v>21732</v>
      </c>
    </row>
    <row r="405" spans="1:10">
      <c r="A405" s="406">
        <v>17</v>
      </c>
      <c r="B405" s="407">
        <v>21763</v>
      </c>
      <c r="C405" s="406" t="s">
        <v>3122</v>
      </c>
      <c r="F405" s="410">
        <v>-1.0200000000000001E-2</v>
      </c>
      <c r="H405" s="415">
        <v>3.7541666666666661E-3</v>
      </c>
      <c r="I405" s="409">
        <f t="shared" si="5"/>
        <v>-1.3954166666666667E-2</v>
      </c>
      <c r="J405" s="407">
        <v>21763</v>
      </c>
    </row>
    <row r="406" spans="1:10">
      <c r="A406" s="406">
        <v>17</v>
      </c>
      <c r="B406" s="407">
        <v>21794</v>
      </c>
      <c r="C406" s="406" t="s">
        <v>3122</v>
      </c>
      <c r="F406" s="410">
        <v>-4.4299999999999999E-2</v>
      </c>
      <c r="H406" s="415">
        <v>3.8375000000000002E-3</v>
      </c>
      <c r="I406" s="409">
        <f t="shared" si="5"/>
        <v>-4.81375E-2</v>
      </c>
      <c r="J406" s="407">
        <v>21794</v>
      </c>
    </row>
    <row r="407" spans="1:10">
      <c r="A407" s="406">
        <v>17</v>
      </c>
      <c r="B407" s="407">
        <v>21824</v>
      </c>
      <c r="C407" s="406" t="s">
        <v>3122</v>
      </c>
      <c r="F407" s="410">
        <v>1.2800000000000001E-2</v>
      </c>
      <c r="H407" s="415">
        <v>3.8875000000000003E-3</v>
      </c>
      <c r="I407" s="409">
        <f t="shared" si="5"/>
        <v>8.9125000000000003E-3</v>
      </c>
      <c r="J407" s="407">
        <v>21824</v>
      </c>
    </row>
    <row r="408" spans="1:10">
      <c r="A408" s="406">
        <v>17</v>
      </c>
      <c r="B408" s="407">
        <v>21855</v>
      </c>
      <c r="C408" s="406" t="s">
        <v>3122</v>
      </c>
      <c r="F408" s="410">
        <v>1.8599999999999998E-2</v>
      </c>
      <c r="H408" s="415">
        <v>3.858333333333333E-3</v>
      </c>
      <c r="I408" s="409">
        <f t="shared" si="5"/>
        <v>1.4741666666666665E-2</v>
      </c>
      <c r="J408" s="407">
        <v>21855</v>
      </c>
    </row>
    <row r="409" spans="1:10">
      <c r="A409" s="406">
        <v>17</v>
      </c>
      <c r="B409" s="407">
        <v>21885</v>
      </c>
      <c r="C409" s="406" t="s">
        <v>3122</v>
      </c>
      <c r="F409" s="410">
        <v>2.92E-2</v>
      </c>
      <c r="H409" s="415">
        <v>3.8833333333333333E-3</v>
      </c>
      <c r="I409" s="409">
        <f t="shared" si="5"/>
        <v>2.5316666666666668E-2</v>
      </c>
      <c r="J409" s="407">
        <v>21885</v>
      </c>
    </row>
    <row r="410" spans="1:10">
      <c r="A410" s="406">
        <v>17</v>
      </c>
      <c r="B410" s="407">
        <v>21916</v>
      </c>
      <c r="C410" s="406" t="s">
        <v>3122</v>
      </c>
      <c r="F410" s="410">
        <v>-7.0000000000000007E-2</v>
      </c>
      <c r="H410" s="415">
        <v>3.908333333333334E-3</v>
      </c>
      <c r="I410" s="409">
        <f t="shared" si="5"/>
        <v>-7.390833333333334E-2</v>
      </c>
      <c r="J410" s="407">
        <v>21916</v>
      </c>
    </row>
    <row r="411" spans="1:10">
      <c r="A411" s="406">
        <v>17</v>
      </c>
      <c r="B411" s="407">
        <v>21947</v>
      </c>
      <c r="C411" s="406" t="s">
        <v>3122</v>
      </c>
      <c r="F411" s="410">
        <v>1.47E-2</v>
      </c>
      <c r="H411" s="415">
        <v>3.8624999999999996E-3</v>
      </c>
      <c r="I411" s="409">
        <f t="shared" ref="I411:I474" si="6">F411-H411</f>
        <v>1.08375E-2</v>
      </c>
      <c r="J411" s="407">
        <v>21947</v>
      </c>
    </row>
    <row r="412" spans="1:10">
      <c r="A412" s="406">
        <v>17</v>
      </c>
      <c r="B412" s="407">
        <v>21976</v>
      </c>
      <c r="C412" s="406" t="s">
        <v>3122</v>
      </c>
      <c r="F412" s="410">
        <v>-1.23E-2</v>
      </c>
      <c r="H412" s="415">
        <v>3.7958333333333338E-3</v>
      </c>
      <c r="I412" s="409">
        <f t="shared" si="6"/>
        <v>-1.6095833333333334E-2</v>
      </c>
      <c r="J412" s="407">
        <v>21976</v>
      </c>
    </row>
    <row r="413" spans="1:10">
      <c r="A413" s="406">
        <v>17</v>
      </c>
      <c r="B413" s="407">
        <v>22007</v>
      </c>
      <c r="C413" s="406" t="s">
        <v>3122</v>
      </c>
      <c r="F413" s="410">
        <v>-1.61E-2</v>
      </c>
      <c r="H413" s="415">
        <v>3.7624999999999998E-3</v>
      </c>
      <c r="I413" s="409">
        <f t="shared" si="6"/>
        <v>-1.9862499999999998E-2</v>
      </c>
      <c r="J413" s="407">
        <v>22007</v>
      </c>
    </row>
    <row r="414" spans="1:10">
      <c r="A414" s="406">
        <v>17</v>
      </c>
      <c r="B414" s="407">
        <v>22037</v>
      </c>
      <c r="C414" s="406" t="s">
        <v>3122</v>
      </c>
      <c r="F414" s="410">
        <v>3.2599999999999997E-2</v>
      </c>
      <c r="H414" s="415">
        <v>3.7791666666666668E-3</v>
      </c>
      <c r="I414" s="409">
        <f t="shared" si="6"/>
        <v>2.882083333333333E-2</v>
      </c>
      <c r="J414" s="407">
        <v>22037</v>
      </c>
    </row>
    <row r="415" spans="1:10">
      <c r="A415" s="406">
        <v>17</v>
      </c>
      <c r="B415" s="407">
        <v>22068</v>
      </c>
      <c r="C415" s="406" t="s">
        <v>3122</v>
      </c>
      <c r="F415" s="410">
        <v>2.1100000000000001E-2</v>
      </c>
      <c r="H415" s="415">
        <v>3.7708333333333331E-3</v>
      </c>
      <c r="I415" s="409">
        <f t="shared" si="6"/>
        <v>1.7329166666666666E-2</v>
      </c>
      <c r="J415" s="407">
        <v>22068</v>
      </c>
    </row>
    <row r="416" spans="1:10">
      <c r="A416" s="406">
        <v>17</v>
      </c>
      <c r="B416" s="407">
        <v>22098</v>
      </c>
      <c r="C416" s="406" t="s">
        <v>3122</v>
      </c>
      <c r="F416" s="410">
        <v>-2.3400000000000001E-2</v>
      </c>
      <c r="H416" s="415">
        <v>3.7374999999999995E-3</v>
      </c>
      <c r="I416" s="409">
        <f t="shared" si="6"/>
        <v>-2.7137500000000002E-2</v>
      </c>
      <c r="J416" s="407">
        <v>22098</v>
      </c>
    </row>
    <row r="417" spans="1:10">
      <c r="A417" s="406">
        <v>17</v>
      </c>
      <c r="B417" s="407">
        <v>22129</v>
      </c>
      <c r="C417" s="406" t="s">
        <v>3122</v>
      </c>
      <c r="F417" s="410">
        <v>3.1699999999999999E-2</v>
      </c>
      <c r="H417" s="415">
        <v>3.6333333333333339E-3</v>
      </c>
      <c r="I417" s="409">
        <f t="shared" si="6"/>
        <v>2.8066666666666663E-2</v>
      </c>
      <c r="J417" s="407">
        <v>22129</v>
      </c>
    </row>
    <row r="418" spans="1:10">
      <c r="A418" s="406">
        <v>17</v>
      </c>
      <c r="B418" s="407">
        <v>22160</v>
      </c>
      <c r="C418" s="406" t="s">
        <v>3122</v>
      </c>
      <c r="F418" s="410">
        <v>-5.8999999999999997E-2</v>
      </c>
      <c r="H418" s="415">
        <v>3.6083333333333332E-3</v>
      </c>
      <c r="I418" s="409">
        <f t="shared" si="6"/>
        <v>-6.2608333333333335E-2</v>
      </c>
      <c r="J418" s="407">
        <v>22160</v>
      </c>
    </row>
    <row r="419" spans="1:10">
      <c r="A419" s="406">
        <v>17</v>
      </c>
      <c r="B419" s="407">
        <v>22190</v>
      </c>
      <c r="C419" s="406" t="s">
        <v>3122</v>
      </c>
      <c r="F419" s="410">
        <v>-6.9999999999999999E-4</v>
      </c>
      <c r="H419" s="415">
        <v>3.6416666666666667E-3</v>
      </c>
      <c r="I419" s="409">
        <f t="shared" si="6"/>
        <v>-4.3416666666666664E-3</v>
      </c>
      <c r="J419" s="407">
        <v>22190</v>
      </c>
    </row>
    <row r="420" spans="1:10">
      <c r="A420" s="406">
        <v>17</v>
      </c>
      <c r="B420" s="407">
        <v>22221</v>
      </c>
      <c r="C420" s="406" t="s">
        <v>3122</v>
      </c>
      <c r="F420" s="410">
        <v>4.65E-2</v>
      </c>
      <c r="H420" s="415">
        <v>3.6583333333333333E-3</v>
      </c>
      <c r="I420" s="409">
        <f t="shared" si="6"/>
        <v>4.2841666666666667E-2</v>
      </c>
      <c r="J420" s="407">
        <v>22221</v>
      </c>
    </row>
    <row r="421" spans="1:10">
      <c r="A421" s="406">
        <v>17</v>
      </c>
      <c r="B421" s="407">
        <v>22251</v>
      </c>
      <c r="C421" s="406" t="s">
        <v>3122</v>
      </c>
      <c r="F421" s="410">
        <v>4.7899999999999998E-2</v>
      </c>
      <c r="H421" s="415">
        <v>3.6875000000000002E-3</v>
      </c>
      <c r="I421" s="409">
        <f t="shared" si="6"/>
        <v>4.4212499999999995E-2</v>
      </c>
      <c r="J421" s="407">
        <v>22251</v>
      </c>
    </row>
    <row r="422" spans="1:10">
      <c r="A422" s="406">
        <v>17</v>
      </c>
      <c r="B422" s="407">
        <v>22282</v>
      </c>
      <c r="C422" s="406" t="s">
        <v>3122</v>
      </c>
      <c r="F422" s="410">
        <v>6.4500000000000002E-2</v>
      </c>
      <c r="H422" s="415">
        <v>3.666666666666667E-3</v>
      </c>
      <c r="I422" s="409">
        <f t="shared" si="6"/>
        <v>6.0833333333333336E-2</v>
      </c>
      <c r="J422" s="407">
        <v>22282</v>
      </c>
    </row>
    <row r="423" spans="1:10">
      <c r="A423" s="406">
        <v>17</v>
      </c>
      <c r="B423" s="407">
        <v>22313</v>
      </c>
      <c r="C423" s="406" t="s">
        <v>3122</v>
      </c>
      <c r="F423" s="410">
        <v>3.1899999999999998E-2</v>
      </c>
      <c r="H423" s="415">
        <v>3.6124999999999994E-3</v>
      </c>
      <c r="I423" s="409">
        <f t="shared" si="6"/>
        <v>2.82875E-2</v>
      </c>
      <c r="J423" s="407">
        <v>22313</v>
      </c>
    </row>
    <row r="424" spans="1:10">
      <c r="A424" s="406">
        <v>17</v>
      </c>
      <c r="B424" s="407">
        <v>22341</v>
      </c>
      <c r="C424" s="406" t="s">
        <v>3122</v>
      </c>
      <c r="F424" s="410">
        <v>2.7E-2</v>
      </c>
      <c r="H424" s="415">
        <v>3.5624999999999997E-3</v>
      </c>
      <c r="I424" s="409">
        <f t="shared" si="6"/>
        <v>2.34375E-2</v>
      </c>
      <c r="J424" s="407">
        <v>22341</v>
      </c>
    </row>
    <row r="425" spans="1:10">
      <c r="A425" s="406">
        <v>17</v>
      </c>
      <c r="B425" s="407">
        <v>22372</v>
      </c>
      <c r="C425" s="406" t="s">
        <v>3122</v>
      </c>
      <c r="F425" s="410">
        <v>5.1000000000000004E-3</v>
      </c>
      <c r="H425" s="415">
        <v>3.5916666666666671E-3</v>
      </c>
      <c r="I425" s="409">
        <f t="shared" si="6"/>
        <v>1.5083333333333333E-3</v>
      </c>
      <c r="J425" s="407">
        <v>22372</v>
      </c>
    </row>
    <row r="426" spans="1:10">
      <c r="A426" s="406">
        <v>17</v>
      </c>
      <c r="B426" s="407">
        <v>22402</v>
      </c>
      <c r="C426" s="406" t="s">
        <v>3122</v>
      </c>
      <c r="F426" s="410">
        <v>2.3900000000000001E-2</v>
      </c>
      <c r="H426" s="415">
        <v>3.6166666666666665E-3</v>
      </c>
      <c r="I426" s="409">
        <f t="shared" si="6"/>
        <v>2.0283333333333334E-2</v>
      </c>
      <c r="J426" s="407">
        <v>22402</v>
      </c>
    </row>
    <row r="427" spans="1:10">
      <c r="A427" s="406">
        <v>17</v>
      </c>
      <c r="B427" s="407">
        <v>22433</v>
      </c>
      <c r="C427" s="406" t="s">
        <v>3122</v>
      </c>
      <c r="F427" s="410">
        <v>-2.75E-2</v>
      </c>
      <c r="H427" s="415">
        <v>3.6583333333333333E-3</v>
      </c>
      <c r="I427" s="409">
        <f t="shared" si="6"/>
        <v>-3.1158333333333333E-2</v>
      </c>
      <c r="J427" s="407">
        <v>22433</v>
      </c>
    </row>
    <row r="428" spans="1:10">
      <c r="A428" s="406">
        <v>17</v>
      </c>
      <c r="B428" s="407">
        <v>22463</v>
      </c>
      <c r="C428" s="406" t="s">
        <v>3122</v>
      </c>
      <c r="F428" s="410">
        <v>3.4200000000000001E-2</v>
      </c>
      <c r="H428" s="415">
        <v>3.725E-3</v>
      </c>
      <c r="I428" s="409">
        <f t="shared" si="6"/>
        <v>3.0475000000000002E-2</v>
      </c>
      <c r="J428" s="407">
        <v>22463</v>
      </c>
    </row>
    <row r="429" spans="1:10">
      <c r="A429" s="406">
        <v>17</v>
      </c>
      <c r="B429" s="407">
        <v>22494</v>
      </c>
      <c r="C429" s="406" t="s">
        <v>3122</v>
      </c>
      <c r="F429" s="410">
        <v>2.4299999999999999E-2</v>
      </c>
      <c r="H429" s="415">
        <v>3.7583333333333336E-3</v>
      </c>
      <c r="I429" s="409">
        <f t="shared" si="6"/>
        <v>2.0541666666666666E-2</v>
      </c>
      <c r="J429" s="407">
        <v>22494</v>
      </c>
    </row>
    <row r="430" spans="1:10">
      <c r="A430" s="406">
        <v>17</v>
      </c>
      <c r="B430" s="407">
        <v>22525</v>
      </c>
      <c r="C430" s="406" t="s">
        <v>3122</v>
      </c>
      <c r="F430" s="410">
        <v>-1.84E-2</v>
      </c>
      <c r="H430" s="415">
        <v>3.7666666666666669E-3</v>
      </c>
      <c r="I430" s="409">
        <f t="shared" si="6"/>
        <v>-2.2166666666666668E-2</v>
      </c>
      <c r="J430" s="407">
        <v>22525</v>
      </c>
    </row>
    <row r="431" spans="1:10">
      <c r="A431" s="406">
        <v>17</v>
      </c>
      <c r="B431" s="407">
        <v>22555</v>
      </c>
      <c r="C431" s="406" t="s">
        <v>3122</v>
      </c>
      <c r="F431" s="410">
        <v>2.98E-2</v>
      </c>
      <c r="H431" s="415">
        <v>3.7416666666666666E-3</v>
      </c>
      <c r="I431" s="409">
        <f t="shared" si="6"/>
        <v>2.6058333333333333E-2</v>
      </c>
      <c r="J431" s="407">
        <v>22555</v>
      </c>
    </row>
    <row r="432" spans="1:10">
      <c r="A432" s="406">
        <v>17</v>
      </c>
      <c r="B432" s="407">
        <v>22586</v>
      </c>
      <c r="C432" s="406" t="s">
        <v>3122</v>
      </c>
      <c r="F432" s="410">
        <v>4.4699999999999997E-2</v>
      </c>
      <c r="H432" s="415">
        <v>3.7208333333333334E-3</v>
      </c>
      <c r="I432" s="409">
        <f t="shared" si="6"/>
        <v>4.0979166666666664E-2</v>
      </c>
      <c r="J432" s="407">
        <v>22586</v>
      </c>
    </row>
    <row r="433" spans="1:10">
      <c r="A433" s="406">
        <v>17</v>
      </c>
      <c r="B433" s="407">
        <v>22616</v>
      </c>
      <c r="C433" s="406" t="s">
        <v>3122</v>
      </c>
      <c r="F433" s="410">
        <v>4.5999999999999999E-3</v>
      </c>
      <c r="H433" s="415">
        <v>3.7416666666666666E-3</v>
      </c>
      <c r="I433" s="409">
        <f t="shared" si="6"/>
        <v>8.5833333333333334E-4</v>
      </c>
      <c r="J433" s="407">
        <v>22616</v>
      </c>
    </row>
    <row r="434" spans="1:10">
      <c r="A434" s="406">
        <v>17</v>
      </c>
      <c r="B434" s="407">
        <v>22647</v>
      </c>
      <c r="C434" s="406" t="s">
        <v>3122</v>
      </c>
      <c r="F434" s="410">
        <v>-3.6600000000000001E-2</v>
      </c>
      <c r="H434" s="415">
        <v>3.7375000000000004E-3</v>
      </c>
      <c r="I434" s="409">
        <f t="shared" si="6"/>
        <v>-4.0337499999999998E-2</v>
      </c>
      <c r="J434" s="407">
        <v>22647</v>
      </c>
    </row>
    <row r="435" spans="1:10">
      <c r="A435" s="406">
        <v>17</v>
      </c>
      <c r="B435" s="407">
        <v>22678</v>
      </c>
      <c r="C435" s="406" t="s">
        <v>3122</v>
      </c>
      <c r="F435" s="410">
        <v>2.0899999999999998E-2</v>
      </c>
      <c r="H435" s="415">
        <v>3.7416666666666666E-3</v>
      </c>
      <c r="I435" s="409">
        <f t="shared" si="6"/>
        <v>1.7158333333333331E-2</v>
      </c>
      <c r="J435" s="407">
        <v>22678</v>
      </c>
    </row>
    <row r="436" spans="1:10">
      <c r="A436" s="406">
        <v>17</v>
      </c>
      <c r="B436" s="407">
        <v>22706</v>
      </c>
      <c r="C436" s="406" t="s">
        <v>3122</v>
      </c>
      <c r="F436" s="410">
        <v>-4.5999999999999999E-3</v>
      </c>
      <c r="H436" s="415">
        <v>3.7166666666666663E-3</v>
      </c>
      <c r="I436" s="409">
        <f t="shared" si="6"/>
        <v>-8.3166666666666667E-3</v>
      </c>
      <c r="J436" s="407">
        <v>22706</v>
      </c>
    </row>
    <row r="437" spans="1:10">
      <c r="A437" s="406">
        <v>17</v>
      </c>
      <c r="B437" s="407">
        <v>22737</v>
      </c>
      <c r="C437" s="406" t="s">
        <v>3122</v>
      </c>
      <c r="F437" s="410">
        <v>-6.0699999999999997E-2</v>
      </c>
      <c r="H437" s="415">
        <v>3.6750000000000003E-3</v>
      </c>
      <c r="I437" s="409">
        <f t="shared" si="6"/>
        <v>-6.4375000000000002E-2</v>
      </c>
      <c r="J437" s="407">
        <v>22737</v>
      </c>
    </row>
    <row r="438" spans="1:10">
      <c r="A438" s="406">
        <v>17</v>
      </c>
      <c r="B438" s="407">
        <v>22767</v>
      </c>
      <c r="C438" s="406" t="s">
        <v>3122</v>
      </c>
      <c r="F438" s="410">
        <v>-8.1100000000000005E-2</v>
      </c>
      <c r="H438" s="415">
        <v>3.6291666666666668E-3</v>
      </c>
      <c r="I438" s="409">
        <f t="shared" si="6"/>
        <v>-8.4729166666666675E-2</v>
      </c>
      <c r="J438" s="407">
        <v>22767</v>
      </c>
    </row>
    <row r="439" spans="1:10">
      <c r="A439" s="406">
        <v>17</v>
      </c>
      <c r="B439" s="407">
        <v>22798</v>
      </c>
      <c r="C439" s="406" t="s">
        <v>3122</v>
      </c>
      <c r="F439" s="410">
        <v>-8.0299999999999996E-2</v>
      </c>
      <c r="H439" s="415">
        <v>3.6333333333333339E-3</v>
      </c>
      <c r="I439" s="409">
        <f t="shared" si="6"/>
        <v>-8.3933333333333332E-2</v>
      </c>
      <c r="J439" s="407">
        <v>22798</v>
      </c>
    </row>
    <row r="440" spans="1:10">
      <c r="A440" s="406">
        <v>17</v>
      </c>
      <c r="B440" s="407">
        <v>22828</v>
      </c>
      <c r="C440" s="406" t="s">
        <v>3122</v>
      </c>
      <c r="F440" s="410">
        <v>6.5199999999999994E-2</v>
      </c>
      <c r="H440" s="415">
        <v>3.6791666666666665E-3</v>
      </c>
      <c r="I440" s="409">
        <f t="shared" si="6"/>
        <v>6.152083333333333E-2</v>
      </c>
      <c r="J440" s="407">
        <v>22828</v>
      </c>
    </row>
    <row r="441" spans="1:10">
      <c r="A441" s="406">
        <v>17</v>
      </c>
      <c r="B441" s="407">
        <v>22859</v>
      </c>
      <c r="C441" s="406" t="s">
        <v>3122</v>
      </c>
      <c r="F441" s="410">
        <v>2.0799999999999999E-2</v>
      </c>
      <c r="H441" s="415">
        <v>3.6833333333333336E-3</v>
      </c>
      <c r="I441" s="409">
        <f t="shared" si="6"/>
        <v>1.7116666666666665E-2</v>
      </c>
      <c r="J441" s="407">
        <v>22859</v>
      </c>
    </row>
    <row r="442" spans="1:10">
      <c r="A442" s="406">
        <v>17</v>
      </c>
      <c r="B442" s="407">
        <v>22890</v>
      </c>
      <c r="C442" s="406" t="s">
        <v>3122</v>
      </c>
      <c r="F442" s="410">
        <v>-4.65E-2</v>
      </c>
      <c r="H442" s="415">
        <v>3.6583333333333333E-3</v>
      </c>
      <c r="I442" s="409">
        <f t="shared" si="6"/>
        <v>-5.0158333333333333E-2</v>
      </c>
      <c r="J442" s="407">
        <v>22890</v>
      </c>
    </row>
    <row r="443" spans="1:10">
      <c r="A443" s="406">
        <v>17</v>
      </c>
      <c r="B443" s="407">
        <v>22920</v>
      </c>
      <c r="C443" s="406" t="s">
        <v>3122</v>
      </c>
      <c r="F443" s="410">
        <v>6.4000000000000003E-3</v>
      </c>
      <c r="H443" s="415">
        <v>3.6208333333333331E-3</v>
      </c>
      <c r="I443" s="409">
        <f t="shared" si="6"/>
        <v>2.7791666666666672E-3</v>
      </c>
      <c r="J443" s="407">
        <v>22920</v>
      </c>
    </row>
    <row r="444" spans="1:10">
      <c r="A444" s="406">
        <v>17</v>
      </c>
      <c r="B444" s="407">
        <v>22951</v>
      </c>
      <c r="C444" s="406" t="s">
        <v>3122</v>
      </c>
      <c r="F444" s="410">
        <v>0.1086</v>
      </c>
      <c r="H444" s="415">
        <v>3.604166666666667E-3</v>
      </c>
      <c r="I444" s="409">
        <f t="shared" si="6"/>
        <v>0.10499583333333333</v>
      </c>
      <c r="J444" s="407">
        <v>22951</v>
      </c>
    </row>
    <row r="445" spans="1:10">
      <c r="A445" s="406">
        <v>17</v>
      </c>
      <c r="B445" s="407">
        <v>22981</v>
      </c>
      <c r="C445" s="406" t="s">
        <v>3122</v>
      </c>
      <c r="F445" s="410">
        <v>1.5299999999999999E-2</v>
      </c>
      <c r="H445" s="415">
        <v>3.5916666666666662E-3</v>
      </c>
      <c r="I445" s="409">
        <f t="shared" si="6"/>
        <v>1.1708333333333333E-2</v>
      </c>
      <c r="J445" s="407">
        <v>22981</v>
      </c>
    </row>
    <row r="446" spans="1:10">
      <c r="A446" s="406">
        <v>17</v>
      </c>
      <c r="B446" s="407">
        <v>23012</v>
      </c>
      <c r="C446" s="406" t="s">
        <v>3122</v>
      </c>
      <c r="F446" s="410">
        <v>5.0599999999999999E-2</v>
      </c>
      <c r="H446" s="415">
        <v>3.5750000000000005E-3</v>
      </c>
      <c r="I446" s="409">
        <f t="shared" si="6"/>
        <v>4.7024999999999997E-2</v>
      </c>
      <c r="J446" s="407">
        <v>23012</v>
      </c>
    </row>
    <row r="447" spans="1:10">
      <c r="A447" s="406">
        <v>17</v>
      </c>
      <c r="B447" s="407">
        <v>23043</v>
      </c>
      <c r="C447" s="406" t="s">
        <v>3122</v>
      </c>
      <c r="F447" s="410">
        <v>-2.3900000000000001E-2</v>
      </c>
      <c r="H447" s="415">
        <v>3.5625000000000001E-3</v>
      </c>
      <c r="I447" s="409">
        <f t="shared" si="6"/>
        <v>-2.7462500000000001E-2</v>
      </c>
      <c r="J447" s="407">
        <v>23043</v>
      </c>
    </row>
    <row r="448" spans="1:10">
      <c r="A448" s="406">
        <v>17</v>
      </c>
      <c r="B448" s="407">
        <v>23071</v>
      </c>
      <c r="C448" s="406" t="s">
        <v>3122</v>
      </c>
      <c r="F448" s="410">
        <v>3.6999999999999998E-2</v>
      </c>
      <c r="H448" s="415">
        <v>3.5541666666666664E-3</v>
      </c>
      <c r="I448" s="409">
        <f t="shared" si="6"/>
        <v>3.3445833333333334E-2</v>
      </c>
      <c r="J448" s="407">
        <v>23071</v>
      </c>
    </row>
    <row r="449" spans="1:10">
      <c r="A449" s="406">
        <v>17</v>
      </c>
      <c r="B449" s="407">
        <v>23102</v>
      </c>
      <c r="C449" s="406" t="s">
        <v>3122</v>
      </c>
      <c r="F449" s="410">
        <v>0.05</v>
      </c>
      <c r="H449" s="415">
        <v>3.5666666666666668E-3</v>
      </c>
      <c r="I449" s="409">
        <f t="shared" si="6"/>
        <v>4.6433333333333333E-2</v>
      </c>
      <c r="J449" s="407">
        <v>23102</v>
      </c>
    </row>
    <row r="450" spans="1:10">
      <c r="A450" s="406">
        <v>17</v>
      </c>
      <c r="B450" s="407">
        <v>23132</v>
      </c>
      <c r="C450" s="406" t="s">
        <v>3122</v>
      </c>
      <c r="F450" s="410">
        <v>1.9300000000000001E-2</v>
      </c>
      <c r="H450" s="415">
        <v>3.5750000000000001E-3</v>
      </c>
      <c r="I450" s="409">
        <f t="shared" si="6"/>
        <v>1.5725000000000003E-2</v>
      </c>
      <c r="J450" s="407">
        <v>23132</v>
      </c>
    </row>
    <row r="451" spans="1:10">
      <c r="A451" s="406">
        <v>17</v>
      </c>
      <c r="B451" s="407">
        <v>23163</v>
      </c>
      <c r="C451" s="406" t="s">
        <v>3122</v>
      </c>
      <c r="F451" s="410">
        <v>-1.8800000000000001E-2</v>
      </c>
      <c r="H451" s="415">
        <v>3.5791666666666667E-3</v>
      </c>
      <c r="I451" s="409">
        <f t="shared" si="6"/>
        <v>-2.2379166666666669E-2</v>
      </c>
      <c r="J451" s="407">
        <v>23163</v>
      </c>
    </row>
    <row r="452" spans="1:10">
      <c r="A452" s="406">
        <v>17</v>
      </c>
      <c r="B452" s="407">
        <v>23193</v>
      </c>
      <c r="C452" s="406" t="s">
        <v>3122</v>
      </c>
      <c r="F452" s="410">
        <v>-2.2000000000000001E-3</v>
      </c>
      <c r="H452" s="415">
        <v>3.6041666666666661E-3</v>
      </c>
      <c r="I452" s="409">
        <f t="shared" si="6"/>
        <v>-5.8041666666666658E-3</v>
      </c>
      <c r="J452" s="407">
        <v>23193</v>
      </c>
    </row>
    <row r="453" spans="1:10">
      <c r="A453" s="406">
        <v>17</v>
      </c>
      <c r="B453" s="407">
        <v>23224</v>
      </c>
      <c r="C453" s="406" t="s">
        <v>3122</v>
      </c>
      <c r="F453" s="410">
        <v>5.3499999999999999E-2</v>
      </c>
      <c r="H453" s="415">
        <v>3.6208333333333331E-3</v>
      </c>
      <c r="I453" s="409">
        <f t="shared" si="6"/>
        <v>4.9879166666666669E-2</v>
      </c>
      <c r="J453" s="407">
        <v>23224</v>
      </c>
    </row>
    <row r="454" spans="1:10">
      <c r="A454" s="406">
        <v>17</v>
      </c>
      <c r="B454" s="407">
        <v>23255</v>
      </c>
      <c r="C454" s="406" t="s">
        <v>3122</v>
      </c>
      <c r="F454" s="410">
        <v>-9.7000000000000003E-3</v>
      </c>
      <c r="H454" s="415">
        <v>3.633333333333333E-3</v>
      </c>
      <c r="I454" s="409">
        <f t="shared" si="6"/>
        <v>-1.3333333333333332E-2</v>
      </c>
      <c r="J454" s="407">
        <v>23255</v>
      </c>
    </row>
    <row r="455" spans="1:10">
      <c r="A455" s="406">
        <v>17</v>
      </c>
      <c r="B455" s="407">
        <v>23285</v>
      </c>
      <c r="C455" s="406" t="s">
        <v>3122</v>
      </c>
      <c r="F455" s="410">
        <v>3.39E-2</v>
      </c>
      <c r="H455" s="415">
        <v>3.6458333333333338E-3</v>
      </c>
      <c r="I455" s="409">
        <f t="shared" si="6"/>
        <v>3.0254166666666665E-2</v>
      </c>
      <c r="J455" s="407">
        <v>23285</v>
      </c>
    </row>
    <row r="456" spans="1:10">
      <c r="A456" s="406">
        <v>17</v>
      </c>
      <c r="B456" s="407">
        <v>23316</v>
      </c>
      <c r="C456" s="406" t="s">
        <v>3122</v>
      </c>
      <c r="F456" s="410">
        <v>-4.5999999999999999E-3</v>
      </c>
      <c r="H456" s="415">
        <v>3.6541666666666671E-3</v>
      </c>
      <c r="I456" s="409">
        <f t="shared" si="6"/>
        <v>-8.2541666666666666E-3</v>
      </c>
      <c r="J456" s="407">
        <v>23316</v>
      </c>
    </row>
    <row r="457" spans="1:10">
      <c r="A457" s="406">
        <v>17</v>
      </c>
      <c r="B457" s="407">
        <v>23346</v>
      </c>
      <c r="C457" s="406" t="s">
        <v>3122</v>
      </c>
      <c r="F457" s="410">
        <v>2.6200000000000001E-2</v>
      </c>
      <c r="H457" s="415">
        <v>3.6708333333333332E-3</v>
      </c>
      <c r="I457" s="409">
        <f t="shared" si="6"/>
        <v>2.252916666666667E-2</v>
      </c>
      <c r="J457" s="407">
        <v>23346</v>
      </c>
    </row>
    <row r="458" spans="1:10">
      <c r="A458" s="406">
        <v>17</v>
      </c>
      <c r="B458" s="407">
        <v>23377</v>
      </c>
      <c r="C458" s="406" t="s">
        <v>3122</v>
      </c>
      <c r="F458" s="410">
        <v>2.8299999999999999E-2</v>
      </c>
      <c r="H458" s="415">
        <v>3.6916666666666669E-3</v>
      </c>
      <c r="I458" s="409">
        <f t="shared" si="6"/>
        <v>2.4608333333333333E-2</v>
      </c>
      <c r="J458" s="407">
        <v>23377</v>
      </c>
    </row>
    <row r="459" spans="1:10">
      <c r="A459" s="406">
        <v>17</v>
      </c>
      <c r="B459" s="407">
        <v>23408</v>
      </c>
      <c r="C459" s="406" t="s">
        <v>3122</v>
      </c>
      <c r="F459" s="410">
        <v>1.47E-2</v>
      </c>
      <c r="H459" s="415">
        <v>3.6749999999999999E-3</v>
      </c>
      <c r="I459" s="409">
        <f t="shared" si="6"/>
        <v>1.1025E-2</v>
      </c>
      <c r="J459" s="407">
        <v>23408</v>
      </c>
    </row>
    <row r="460" spans="1:10">
      <c r="A460" s="406">
        <v>17</v>
      </c>
      <c r="B460" s="407">
        <v>23437</v>
      </c>
      <c r="C460" s="406" t="s">
        <v>3122</v>
      </c>
      <c r="F460" s="410">
        <v>1.6500000000000001E-2</v>
      </c>
      <c r="H460" s="415">
        <v>3.6875000000000002E-3</v>
      </c>
      <c r="I460" s="409">
        <f t="shared" si="6"/>
        <v>1.2812500000000001E-2</v>
      </c>
      <c r="J460" s="407">
        <v>23437</v>
      </c>
    </row>
    <row r="461" spans="1:10">
      <c r="A461" s="406">
        <v>17</v>
      </c>
      <c r="B461" s="407">
        <v>23468</v>
      </c>
      <c r="C461" s="406" t="s">
        <v>3122</v>
      </c>
      <c r="F461" s="410">
        <v>7.4999999999999997E-3</v>
      </c>
      <c r="H461" s="415">
        <v>3.7041666666666672E-3</v>
      </c>
      <c r="I461" s="409">
        <f t="shared" si="6"/>
        <v>3.7958333333333325E-3</v>
      </c>
      <c r="J461" s="407">
        <v>23468</v>
      </c>
    </row>
    <row r="462" spans="1:10">
      <c r="A462" s="406">
        <v>17</v>
      </c>
      <c r="B462" s="407">
        <v>23498</v>
      </c>
      <c r="C462" s="406" t="s">
        <v>3122</v>
      </c>
      <c r="F462" s="410">
        <v>1.6199999999999999E-2</v>
      </c>
      <c r="H462" s="415">
        <v>3.7124999999999997E-3</v>
      </c>
      <c r="I462" s="409">
        <f t="shared" si="6"/>
        <v>1.2487499999999999E-2</v>
      </c>
      <c r="J462" s="407">
        <v>23498</v>
      </c>
    </row>
    <row r="463" spans="1:10">
      <c r="A463" s="406">
        <v>17</v>
      </c>
      <c r="B463" s="407">
        <v>23529</v>
      </c>
      <c r="C463" s="406" t="s">
        <v>3122</v>
      </c>
      <c r="F463" s="410">
        <v>1.78E-2</v>
      </c>
      <c r="H463" s="415">
        <v>3.7166666666666663E-3</v>
      </c>
      <c r="I463" s="409">
        <f t="shared" si="6"/>
        <v>1.4083333333333333E-2</v>
      </c>
      <c r="J463" s="407">
        <v>23529</v>
      </c>
    </row>
    <row r="464" spans="1:10">
      <c r="A464" s="406">
        <v>17</v>
      </c>
      <c r="B464" s="407">
        <v>23559</v>
      </c>
      <c r="C464" s="406" t="s">
        <v>3122</v>
      </c>
      <c r="F464" s="410">
        <v>1.95E-2</v>
      </c>
      <c r="H464" s="415">
        <v>3.7083333333333334E-3</v>
      </c>
      <c r="I464" s="409">
        <f t="shared" si="6"/>
        <v>1.5791666666666666E-2</v>
      </c>
      <c r="J464" s="407">
        <v>23559</v>
      </c>
    </row>
    <row r="465" spans="1:10">
      <c r="A465" s="406">
        <v>17</v>
      </c>
      <c r="B465" s="407">
        <v>23590</v>
      </c>
      <c r="C465" s="406" t="s">
        <v>3122</v>
      </c>
      <c r="F465" s="410">
        <v>-1.18E-2</v>
      </c>
      <c r="H465" s="415">
        <v>3.7083333333333334E-3</v>
      </c>
      <c r="I465" s="409">
        <f t="shared" si="6"/>
        <v>-1.5508333333333332E-2</v>
      </c>
      <c r="J465" s="407">
        <v>23590</v>
      </c>
    </row>
    <row r="466" spans="1:10">
      <c r="A466" s="406">
        <v>17</v>
      </c>
      <c r="B466" s="407">
        <v>23621</v>
      </c>
      <c r="C466" s="406" t="s">
        <v>3122</v>
      </c>
      <c r="F466" s="410">
        <v>3.0099999999999998E-2</v>
      </c>
      <c r="H466" s="415">
        <v>3.7083333333333334E-3</v>
      </c>
      <c r="I466" s="409">
        <f t="shared" si="6"/>
        <v>2.6391666666666664E-2</v>
      </c>
      <c r="J466" s="407">
        <v>23621</v>
      </c>
    </row>
    <row r="467" spans="1:10">
      <c r="A467" s="406">
        <v>17</v>
      </c>
      <c r="B467" s="407">
        <v>23651</v>
      </c>
      <c r="C467" s="406" t="s">
        <v>3122</v>
      </c>
      <c r="F467" s="410">
        <v>9.5999999999999992E-3</v>
      </c>
      <c r="H467" s="415">
        <v>3.7125000000000001E-3</v>
      </c>
      <c r="I467" s="409">
        <f t="shared" si="6"/>
        <v>5.8874999999999986E-3</v>
      </c>
      <c r="J467" s="407">
        <v>23651</v>
      </c>
    </row>
    <row r="468" spans="1:10">
      <c r="A468" s="406">
        <v>17</v>
      </c>
      <c r="B468" s="407">
        <v>23682</v>
      </c>
      <c r="C468" s="406" t="s">
        <v>3122</v>
      </c>
      <c r="F468" s="410">
        <v>5.0000000000000001E-4</v>
      </c>
      <c r="H468" s="415">
        <v>3.7166666666666672E-3</v>
      </c>
      <c r="I468" s="409">
        <f t="shared" si="6"/>
        <v>-3.2166666666666672E-3</v>
      </c>
      <c r="J468" s="407">
        <v>23682</v>
      </c>
    </row>
    <row r="469" spans="1:10">
      <c r="A469" s="406">
        <v>17</v>
      </c>
      <c r="B469" s="407">
        <v>23712</v>
      </c>
      <c r="C469" s="406" t="s">
        <v>3122</v>
      </c>
      <c r="F469" s="410">
        <v>5.5999999999999999E-3</v>
      </c>
      <c r="H469" s="415">
        <v>3.7250000000000004E-3</v>
      </c>
      <c r="I469" s="409">
        <f t="shared" si="6"/>
        <v>1.8749999999999995E-3</v>
      </c>
      <c r="J469" s="407">
        <v>23712</v>
      </c>
    </row>
    <row r="470" spans="1:10">
      <c r="A470" s="406">
        <v>17</v>
      </c>
      <c r="B470" s="407">
        <v>23743</v>
      </c>
      <c r="C470" s="406" t="s">
        <v>3122</v>
      </c>
      <c r="F470" s="410">
        <v>3.4500000000000003E-2</v>
      </c>
      <c r="H470" s="415">
        <v>3.7124999999999997E-3</v>
      </c>
      <c r="I470" s="409">
        <f t="shared" si="6"/>
        <v>3.0787500000000002E-2</v>
      </c>
      <c r="J470" s="407">
        <v>23743</v>
      </c>
    </row>
    <row r="471" spans="1:10">
      <c r="A471" s="406">
        <v>17</v>
      </c>
      <c r="B471" s="407">
        <v>23774</v>
      </c>
      <c r="C471" s="406" t="s">
        <v>3122</v>
      </c>
      <c r="F471" s="410">
        <v>3.0999999999999999E-3</v>
      </c>
      <c r="H471" s="415">
        <v>3.6958333333333331E-3</v>
      </c>
      <c r="I471" s="409">
        <f t="shared" si="6"/>
        <v>-5.958333333333332E-4</v>
      </c>
      <c r="J471" s="407">
        <v>23774</v>
      </c>
    </row>
    <row r="472" spans="1:10">
      <c r="A472" s="406">
        <v>17</v>
      </c>
      <c r="B472" s="407">
        <v>23802</v>
      </c>
      <c r="C472" s="406" t="s">
        <v>3122</v>
      </c>
      <c r="F472" s="410">
        <v>-1.3299999999999999E-2</v>
      </c>
      <c r="H472" s="415">
        <v>3.7083333333333334E-3</v>
      </c>
      <c r="I472" s="409">
        <f t="shared" si="6"/>
        <v>-1.7008333333333334E-2</v>
      </c>
      <c r="J472" s="407">
        <v>23802</v>
      </c>
    </row>
    <row r="473" spans="1:10">
      <c r="A473" s="406">
        <v>17</v>
      </c>
      <c r="B473" s="407">
        <v>23833</v>
      </c>
      <c r="C473" s="406" t="s">
        <v>3122</v>
      </c>
      <c r="F473" s="410">
        <v>3.56E-2</v>
      </c>
      <c r="H473" s="415">
        <v>3.7124999999999997E-3</v>
      </c>
      <c r="I473" s="409">
        <f t="shared" si="6"/>
        <v>3.1887499999999999E-2</v>
      </c>
      <c r="J473" s="407">
        <v>23833</v>
      </c>
    </row>
    <row r="474" spans="1:10">
      <c r="A474" s="406">
        <v>17</v>
      </c>
      <c r="B474" s="407">
        <v>23863</v>
      </c>
      <c r="C474" s="406" t="s">
        <v>3122</v>
      </c>
      <c r="F474" s="410">
        <v>-3.0000000000000001E-3</v>
      </c>
      <c r="H474" s="415">
        <v>3.7208333333333338E-3</v>
      </c>
      <c r="I474" s="409">
        <f t="shared" si="6"/>
        <v>-6.7208333333333339E-3</v>
      </c>
      <c r="J474" s="407">
        <v>23863</v>
      </c>
    </row>
    <row r="475" spans="1:10">
      <c r="A475" s="406">
        <v>17</v>
      </c>
      <c r="B475" s="407">
        <v>23894</v>
      </c>
      <c r="C475" s="406" t="s">
        <v>3122</v>
      </c>
      <c r="F475" s="410">
        <v>-4.7300000000000002E-2</v>
      </c>
      <c r="H475" s="415">
        <v>3.7416666666666666E-3</v>
      </c>
      <c r="I475" s="409">
        <f t="shared" ref="I475:I538" si="7">F475-H475</f>
        <v>-5.1041666666666666E-2</v>
      </c>
      <c r="J475" s="407">
        <v>23894</v>
      </c>
    </row>
    <row r="476" spans="1:10">
      <c r="A476" s="406">
        <v>17</v>
      </c>
      <c r="B476" s="407">
        <v>23924</v>
      </c>
      <c r="C476" s="406" t="s">
        <v>3122</v>
      </c>
      <c r="F476" s="410">
        <v>1.47E-2</v>
      </c>
      <c r="H476" s="415">
        <v>3.7666666666666664E-3</v>
      </c>
      <c r="I476" s="409">
        <f t="shared" si="7"/>
        <v>1.0933333333333333E-2</v>
      </c>
      <c r="J476" s="407">
        <v>23924</v>
      </c>
    </row>
    <row r="477" spans="1:10">
      <c r="A477" s="406">
        <v>17</v>
      </c>
      <c r="B477" s="407">
        <v>23955</v>
      </c>
      <c r="C477" s="406" t="s">
        <v>3122</v>
      </c>
      <c r="F477" s="410">
        <v>2.7199999999999998E-2</v>
      </c>
      <c r="H477" s="415">
        <v>3.7833333333333334E-3</v>
      </c>
      <c r="I477" s="409">
        <f t="shared" si="7"/>
        <v>2.3416666666666665E-2</v>
      </c>
      <c r="J477" s="407">
        <v>23955</v>
      </c>
    </row>
    <row r="478" spans="1:10">
      <c r="A478" s="406">
        <v>17</v>
      </c>
      <c r="B478" s="407">
        <v>23986</v>
      </c>
      <c r="C478" s="406" t="s">
        <v>3122</v>
      </c>
      <c r="F478" s="410">
        <v>3.3399999999999999E-2</v>
      </c>
      <c r="H478" s="415">
        <v>3.8124999999999999E-3</v>
      </c>
      <c r="I478" s="409">
        <f t="shared" si="7"/>
        <v>2.9587499999999999E-2</v>
      </c>
      <c r="J478" s="407">
        <v>23986</v>
      </c>
    </row>
    <row r="479" spans="1:10">
      <c r="A479" s="406">
        <v>17</v>
      </c>
      <c r="B479" s="407">
        <v>24016</v>
      </c>
      <c r="C479" s="406" t="s">
        <v>3122</v>
      </c>
      <c r="F479" s="410">
        <v>2.8899999999999999E-2</v>
      </c>
      <c r="H479" s="415">
        <v>3.8416666666666664E-3</v>
      </c>
      <c r="I479" s="409">
        <f t="shared" si="7"/>
        <v>2.5058333333333332E-2</v>
      </c>
      <c r="J479" s="407">
        <v>24016</v>
      </c>
    </row>
    <row r="480" spans="1:10">
      <c r="A480" s="406">
        <v>17</v>
      </c>
      <c r="B480" s="407">
        <v>24047</v>
      </c>
      <c r="C480" s="406" t="s">
        <v>3122</v>
      </c>
      <c r="F480" s="410">
        <v>-3.0999999999999999E-3</v>
      </c>
      <c r="H480" s="415">
        <v>3.8708333333333333E-3</v>
      </c>
      <c r="I480" s="409">
        <f t="shared" si="7"/>
        <v>-6.9708333333333332E-3</v>
      </c>
      <c r="J480" s="407">
        <v>24047</v>
      </c>
    </row>
    <row r="481" spans="1:10">
      <c r="A481" s="406">
        <v>17</v>
      </c>
      <c r="B481" s="407">
        <v>24077</v>
      </c>
      <c r="C481" s="406" t="s">
        <v>3122</v>
      </c>
      <c r="F481" s="410">
        <v>1.06E-2</v>
      </c>
      <c r="H481" s="415">
        <v>3.9499999999999995E-3</v>
      </c>
      <c r="I481" s="409">
        <f t="shared" si="7"/>
        <v>6.6500000000000005E-3</v>
      </c>
      <c r="J481" s="407">
        <v>24077</v>
      </c>
    </row>
    <row r="482" spans="1:10">
      <c r="A482" s="406">
        <v>17</v>
      </c>
      <c r="B482" s="407">
        <v>24108</v>
      </c>
      <c r="C482" s="406" t="s">
        <v>3122</v>
      </c>
      <c r="F482" s="410">
        <v>6.1999999999999998E-3</v>
      </c>
      <c r="H482" s="415">
        <v>3.9875000000000006E-3</v>
      </c>
      <c r="I482" s="409">
        <f t="shared" si="7"/>
        <v>2.2124999999999992E-3</v>
      </c>
      <c r="J482" s="407">
        <v>24108</v>
      </c>
    </row>
    <row r="483" spans="1:10">
      <c r="A483" s="406">
        <v>17</v>
      </c>
      <c r="B483" s="407">
        <v>24139</v>
      </c>
      <c r="C483" s="406" t="s">
        <v>3122</v>
      </c>
      <c r="F483" s="410">
        <v>-1.3100000000000001E-2</v>
      </c>
      <c r="H483" s="415">
        <v>4.0333333333333341E-3</v>
      </c>
      <c r="I483" s="409">
        <f t="shared" si="7"/>
        <v>-1.7133333333333334E-2</v>
      </c>
      <c r="J483" s="407">
        <v>24139</v>
      </c>
    </row>
    <row r="484" spans="1:10">
      <c r="A484" s="406">
        <v>17</v>
      </c>
      <c r="B484" s="407">
        <v>24167</v>
      </c>
      <c r="C484" s="406" t="s">
        <v>3122</v>
      </c>
      <c r="F484" s="410">
        <v>-2.0500000000000001E-2</v>
      </c>
      <c r="H484" s="415">
        <v>4.1541666666666663E-3</v>
      </c>
      <c r="I484" s="409">
        <f t="shared" si="7"/>
        <v>-2.4654166666666668E-2</v>
      </c>
      <c r="J484" s="407">
        <v>24167</v>
      </c>
    </row>
    <row r="485" spans="1:10">
      <c r="A485" s="406">
        <v>17</v>
      </c>
      <c r="B485" s="407">
        <v>24198</v>
      </c>
      <c r="C485" s="406" t="s">
        <v>3122</v>
      </c>
      <c r="F485" s="410">
        <v>2.1999999999999999E-2</v>
      </c>
      <c r="H485" s="415">
        <v>4.179166666666667E-3</v>
      </c>
      <c r="I485" s="409">
        <f t="shared" si="7"/>
        <v>1.7820833333333331E-2</v>
      </c>
      <c r="J485" s="407">
        <v>24198</v>
      </c>
    </row>
    <row r="486" spans="1:10">
      <c r="A486" s="406">
        <v>17</v>
      </c>
      <c r="B486" s="407">
        <v>24228</v>
      </c>
      <c r="C486" s="406" t="s">
        <v>3122</v>
      </c>
      <c r="F486" s="410">
        <v>-4.9200000000000001E-2</v>
      </c>
      <c r="H486" s="415">
        <v>4.2000000000000006E-3</v>
      </c>
      <c r="I486" s="409">
        <f t="shared" si="7"/>
        <v>-5.3400000000000003E-2</v>
      </c>
      <c r="J486" s="407">
        <v>24228</v>
      </c>
    </row>
    <row r="487" spans="1:10">
      <c r="A487" s="406">
        <v>17</v>
      </c>
      <c r="B487" s="407">
        <v>24259</v>
      </c>
      <c r="C487" s="406" t="s">
        <v>3122</v>
      </c>
      <c r="F487" s="410">
        <v>-1.46E-2</v>
      </c>
      <c r="H487" s="415">
        <v>4.2624999999999998E-3</v>
      </c>
      <c r="I487" s="409">
        <f t="shared" si="7"/>
        <v>-1.8862500000000001E-2</v>
      </c>
      <c r="J487" s="407">
        <v>24259</v>
      </c>
    </row>
    <row r="488" spans="1:10">
      <c r="A488" s="406">
        <v>17</v>
      </c>
      <c r="B488" s="407">
        <v>24289</v>
      </c>
      <c r="C488" s="406" t="s">
        <v>3122</v>
      </c>
      <c r="F488" s="410">
        <v>-1.2E-2</v>
      </c>
      <c r="H488" s="415">
        <v>4.3374999999999993E-3</v>
      </c>
      <c r="I488" s="409">
        <f t="shared" si="7"/>
        <v>-1.6337499999999998E-2</v>
      </c>
      <c r="J488" s="407">
        <v>24289</v>
      </c>
    </row>
    <row r="489" spans="1:10">
      <c r="A489" s="406">
        <v>17</v>
      </c>
      <c r="B489" s="407">
        <v>24320</v>
      </c>
      <c r="C489" s="406" t="s">
        <v>3122</v>
      </c>
      <c r="F489" s="410">
        <v>-7.2499999999999995E-2</v>
      </c>
      <c r="H489" s="415">
        <v>4.4541666666666662E-3</v>
      </c>
      <c r="I489" s="409">
        <f t="shared" si="7"/>
        <v>-7.6954166666666657E-2</v>
      </c>
      <c r="J489" s="407">
        <v>24320</v>
      </c>
    </row>
    <row r="490" spans="1:10">
      <c r="A490" s="406">
        <v>17</v>
      </c>
      <c r="B490" s="407">
        <v>24351</v>
      </c>
      <c r="C490" s="406" t="s">
        <v>3122</v>
      </c>
      <c r="F490" s="410">
        <v>-5.3E-3</v>
      </c>
      <c r="H490" s="415">
        <v>4.6125000000000003E-3</v>
      </c>
      <c r="I490" s="409">
        <f t="shared" si="7"/>
        <v>-9.9125000000000012E-3</v>
      </c>
      <c r="J490" s="407">
        <v>24351</v>
      </c>
    </row>
    <row r="491" spans="1:10">
      <c r="A491" s="406">
        <v>17</v>
      </c>
      <c r="B491" s="407">
        <v>24381</v>
      </c>
      <c r="C491" s="406" t="s">
        <v>3122</v>
      </c>
      <c r="F491" s="410">
        <v>4.9399999999999999E-2</v>
      </c>
      <c r="H491" s="415">
        <v>4.5458333333333331E-3</v>
      </c>
      <c r="I491" s="409">
        <f t="shared" si="7"/>
        <v>4.4854166666666667E-2</v>
      </c>
      <c r="J491" s="407">
        <v>24381</v>
      </c>
    </row>
    <row r="492" spans="1:10">
      <c r="A492" s="406">
        <v>17</v>
      </c>
      <c r="B492" s="407">
        <v>24412</v>
      </c>
      <c r="C492" s="406" t="s">
        <v>3122</v>
      </c>
      <c r="F492" s="410">
        <v>9.4999999999999998E-3</v>
      </c>
      <c r="H492" s="415">
        <v>4.5041666666666667E-3</v>
      </c>
      <c r="I492" s="409">
        <f t="shared" si="7"/>
        <v>4.995833333333333E-3</v>
      </c>
      <c r="J492" s="407">
        <v>24412</v>
      </c>
    </row>
    <row r="493" spans="1:10">
      <c r="A493" s="406">
        <v>17</v>
      </c>
      <c r="B493" s="407">
        <v>24442</v>
      </c>
      <c r="C493" s="406" t="s">
        <v>3122</v>
      </c>
      <c r="F493" s="410">
        <v>2.0000000000000001E-4</v>
      </c>
      <c r="H493" s="415">
        <v>4.5291666666666666E-3</v>
      </c>
      <c r="I493" s="409">
        <f t="shared" si="7"/>
        <v>-4.3291666666666669E-3</v>
      </c>
      <c r="J493" s="407">
        <v>24442</v>
      </c>
    </row>
    <row r="494" spans="1:10">
      <c r="A494" s="406">
        <v>17</v>
      </c>
      <c r="B494" s="407">
        <v>24473</v>
      </c>
      <c r="C494" s="406" t="s">
        <v>3122</v>
      </c>
      <c r="F494" s="410">
        <v>7.9799999999999996E-2</v>
      </c>
      <c r="H494" s="415">
        <v>4.3750000000000004E-3</v>
      </c>
      <c r="I494" s="409">
        <f t="shared" si="7"/>
        <v>7.5424999999999992E-2</v>
      </c>
      <c r="J494" s="407">
        <v>24473</v>
      </c>
    </row>
    <row r="495" spans="1:10">
      <c r="A495" s="406">
        <v>17</v>
      </c>
      <c r="B495" s="407">
        <v>24504</v>
      </c>
      <c r="C495" s="406" t="s">
        <v>3122</v>
      </c>
      <c r="F495" s="410">
        <v>7.1999999999999998E-3</v>
      </c>
      <c r="H495" s="415">
        <v>4.2541666666666665E-3</v>
      </c>
      <c r="I495" s="409">
        <f t="shared" si="7"/>
        <v>2.9458333333333333E-3</v>
      </c>
      <c r="J495" s="407">
        <v>24504</v>
      </c>
    </row>
    <row r="496" spans="1:10">
      <c r="A496" s="406">
        <v>17</v>
      </c>
      <c r="B496" s="407">
        <v>24532</v>
      </c>
      <c r="C496" s="406" t="s">
        <v>3122</v>
      </c>
      <c r="F496" s="410">
        <v>4.0899999999999999E-2</v>
      </c>
      <c r="H496" s="415">
        <v>4.3166666666666666E-3</v>
      </c>
      <c r="I496" s="409">
        <f t="shared" si="7"/>
        <v>3.6583333333333329E-2</v>
      </c>
      <c r="J496" s="407">
        <v>24532</v>
      </c>
    </row>
    <row r="497" spans="1:10">
      <c r="A497" s="406">
        <v>17</v>
      </c>
      <c r="B497" s="407">
        <v>24563</v>
      </c>
      <c r="C497" s="406" t="s">
        <v>3122</v>
      </c>
      <c r="F497" s="410">
        <v>4.3700000000000003E-2</v>
      </c>
      <c r="H497" s="415">
        <v>4.3208333333333328E-3</v>
      </c>
      <c r="I497" s="409">
        <f t="shared" si="7"/>
        <v>3.9379166666666673E-2</v>
      </c>
      <c r="J497" s="407">
        <v>24563</v>
      </c>
    </row>
    <row r="498" spans="1:10">
      <c r="A498" s="406">
        <v>17</v>
      </c>
      <c r="B498" s="407">
        <v>24593</v>
      </c>
      <c r="C498" s="406" t="s">
        <v>3122</v>
      </c>
      <c r="F498" s="410">
        <v>-4.7699999999999999E-2</v>
      </c>
      <c r="H498" s="415">
        <v>4.4416666666666667E-3</v>
      </c>
      <c r="I498" s="409">
        <f t="shared" si="7"/>
        <v>-5.2141666666666669E-2</v>
      </c>
      <c r="J498" s="407">
        <v>24593</v>
      </c>
    </row>
    <row r="499" spans="1:10">
      <c r="A499" s="406">
        <v>17</v>
      </c>
      <c r="B499" s="407">
        <v>24624</v>
      </c>
      <c r="C499" s="406" t="s">
        <v>3122</v>
      </c>
      <c r="F499" s="410">
        <v>1.9E-2</v>
      </c>
      <c r="H499" s="415">
        <v>4.6125000000000003E-3</v>
      </c>
      <c r="I499" s="409">
        <f t="shared" si="7"/>
        <v>1.4387499999999999E-2</v>
      </c>
      <c r="J499" s="407">
        <v>24624</v>
      </c>
    </row>
    <row r="500" spans="1:10">
      <c r="A500" s="406">
        <v>17</v>
      </c>
      <c r="B500" s="407">
        <v>24654</v>
      </c>
      <c r="C500" s="406" t="s">
        <v>3122</v>
      </c>
      <c r="F500" s="410">
        <v>4.6800000000000001E-2</v>
      </c>
      <c r="H500" s="415">
        <v>4.7083333333333335E-3</v>
      </c>
      <c r="I500" s="409">
        <f t="shared" si="7"/>
        <v>4.2091666666666666E-2</v>
      </c>
      <c r="J500" s="407">
        <v>24654</v>
      </c>
    </row>
    <row r="501" spans="1:10">
      <c r="A501" s="406">
        <v>17</v>
      </c>
      <c r="B501" s="407">
        <v>24685</v>
      </c>
      <c r="C501" s="406" t="s">
        <v>3122</v>
      </c>
      <c r="F501" s="410">
        <v>-7.0000000000000001E-3</v>
      </c>
      <c r="H501" s="415">
        <v>4.7416666666666666E-3</v>
      </c>
      <c r="I501" s="409">
        <f t="shared" si="7"/>
        <v>-1.1741666666666668E-2</v>
      </c>
      <c r="J501" s="407">
        <v>24685</v>
      </c>
    </row>
    <row r="502" spans="1:10">
      <c r="A502" s="406">
        <v>17</v>
      </c>
      <c r="B502" s="407">
        <v>24716</v>
      </c>
      <c r="C502" s="406" t="s">
        <v>3122</v>
      </c>
      <c r="F502" s="410">
        <v>3.4200000000000001E-2</v>
      </c>
      <c r="H502" s="415">
        <v>4.8000000000000004E-3</v>
      </c>
      <c r="I502" s="409">
        <f t="shared" si="7"/>
        <v>2.9400000000000003E-2</v>
      </c>
      <c r="J502" s="407">
        <v>24716</v>
      </c>
    </row>
    <row r="503" spans="1:10">
      <c r="A503" s="406">
        <v>17</v>
      </c>
      <c r="B503" s="407">
        <v>24746</v>
      </c>
      <c r="C503" s="406" t="s">
        <v>3122</v>
      </c>
      <c r="F503" s="410">
        <v>-2.76E-2</v>
      </c>
      <c r="H503" s="415">
        <v>4.9291666666666668E-3</v>
      </c>
      <c r="I503" s="409">
        <f t="shared" si="7"/>
        <v>-3.2529166666666665E-2</v>
      </c>
      <c r="J503" s="407">
        <v>24746</v>
      </c>
    </row>
    <row r="504" spans="1:10">
      <c r="A504" s="406">
        <v>17</v>
      </c>
      <c r="B504" s="407">
        <v>24777</v>
      </c>
      <c r="C504" s="406" t="s">
        <v>3122</v>
      </c>
      <c r="F504" s="410">
        <v>6.4999999999999997E-3</v>
      </c>
      <c r="H504" s="415">
        <v>5.1249999999999993E-3</v>
      </c>
      <c r="I504" s="409">
        <f t="shared" si="7"/>
        <v>1.3750000000000004E-3</v>
      </c>
      <c r="J504" s="407">
        <v>24777</v>
      </c>
    </row>
    <row r="505" spans="1:10">
      <c r="A505" s="406">
        <v>17</v>
      </c>
      <c r="B505" s="407">
        <v>24807</v>
      </c>
      <c r="C505" s="406" t="s">
        <v>3122</v>
      </c>
      <c r="F505" s="410">
        <v>2.7799999999999998E-2</v>
      </c>
      <c r="H505" s="415">
        <v>5.2249999999999996E-3</v>
      </c>
      <c r="I505" s="409">
        <f t="shared" si="7"/>
        <v>2.2574999999999998E-2</v>
      </c>
      <c r="J505" s="407">
        <v>24807</v>
      </c>
    </row>
    <row r="506" spans="1:10">
      <c r="A506" s="406">
        <v>17</v>
      </c>
      <c r="B506" s="407">
        <v>24838</v>
      </c>
      <c r="C506" s="406" t="s">
        <v>3122</v>
      </c>
      <c r="F506" s="410">
        <v>-4.2500000000000003E-2</v>
      </c>
      <c r="H506" s="415">
        <v>5.1916666666666665E-3</v>
      </c>
      <c r="I506" s="409">
        <f t="shared" si="7"/>
        <v>-4.7691666666666667E-2</v>
      </c>
      <c r="J506" s="407">
        <v>24838</v>
      </c>
    </row>
    <row r="507" spans="1:10">
      <c r="A507" s="406">
        <v>17</v>
      </c>
      <c r="B507" s="407">
        <v>24869</v>
      </c>
      <c r="C507" s="406" t="s">
        <v>3122</v>
      </c>
      <c r="F507" s="410">
        <v>-2.6100000000000002E-2</v>
      </c>
      <c r="H507" s="415">
        <v>5.1541666666666663E-3</v>
      </c>
      <c r="I507" s="409">
        <f t="shared" si="7"/>
        <v>-3.1254166666666666E-2</v>
      </c>
      <c r="J507" s="407">
        <v>24869</v>
      </c>
    </row>
    <row r="508" spans="1:10">
      <c r="A508" s="406">
        <v>17</v>
      </c>
      <c r="B508" s="407">
        <v>24898</v>
      </c>
      <c r="C508" s="406" t="s">
        <v>3122</v>
      </c>
      <c r="F508" s="410">
        <v>1.0999999999999999E-2</v>
      </c>
      <c r="H508" s="415">
        <v>5.1624999999999996E-3</v>
      </c>
      <c r="I508" s="409">
        <f t="shared" si="7"/>
        <v>5.8374999999999998E-3</v>
      </c>
      <c r="J508" s="407">
        <v>24898</v>
      </c>
    </row>
    <row r="509" spans="1:10">
      <c r="A509" s="406">
        <v>17</v>
      </c>
      <c r="B509" s="407">
        <v>24929</v>
      </c>
      <c r="C509" s="406" t="s">
        <v>3122</v>
      </c>
      <c r="F509" s="410">
        <v>8.3400000000000002E-2</v>
      </c>
      <c r="H509" s="415">
        <v>5.2458333333333333E-3</v>
      </c>
      <c r="I509" s="409">
        <f t="shared" si="7"/>
        <v>7.8154166666666663E-2</v>
      </c>
      <c r="J509" s="407">
        <v>24929</v>
      </c>
    </row>
    <row r="510" spans="1:10">
      <c r="A510" s="406">
        <v>17</v>
      </c>
      <c r="B510" s="407">
        <v>24959</v>
      </c>
      <c r="C510" s="406" t="s">
        <v>3122</v>
      </c>
      <c r="F510" s="410">
        <v>1.61E-2</v>
      </c>
      <c r="H510" s="415">
        <v>5.3125000000000004E-3</v>
      </c>
      <c r="I510" s="409">
        <f t="shared" si="7"/>
        <v>1.0787499999999998E-2</v>
      </c>
      <c r="J510" s="407">
        <v>24959</v>
      </c>
    </row>
    <row r="511" spans="1:10">
      <c r="A511" s="406">
        <v>17</v>
      </c>
      <c r="B511" s="407">
        <v>24990</v>
      </c>
      <c r="C511" s="406" t="s">
        <v>3122</v>
      </c>
      <c r="F511" s="410">
        <v>1.0500000000000001E-2</v>
      </c>
      <c r="H511" s="415">
        <v>5.3249999999999999E-3</v>
      </c>
      <c r="I511" s="409">
        <f t="shared" si="7"/>
        <v>5.1750000000000008E-3</v>
      </c>
      <c r="J511" s="407">
        <v>24990</v>
      </c>
    </row>
    <row r="512" spans="1:10">
      <c r="A512" s="406">
        <v>17</v>
      </c>
      <c r="B512" s="407">
        <v>25020</v>
      </c>
      <c r="C512" s="406" t="s">
        <v>3122</v>
      </c>
      <c r="F512" s="410">
        <v>-1.72E-2</v>
      </c>
      <c r="H512" s="415">
        <v>5.2875000000000005E-3</v>
      </c>
      <c r="I512" s="409">
        <f t="shared" si="7"/>
        <v>-2.2487500000000001E-2</v>
      </c>
      <c r="J512" s="407">
        <v>25020</v>
      </c>
    </row>
    <row r="513" spans="1:10">
      <c r="A513" s="406">
        <v>17</v>
      </c>
      <c r="B513" s="407">
        <v>25051</v>
      </c>
      <c r="C513" s="406" t="s">
        <v>3122</v>
      </c>
      <c r="F513" s="410">
        <v>1.6400000000000001E-2</v>
      </c>
      <c r="H513" s="415">
        <v>5.1124999999999999E-3</v>
      </c>
      <c r="I513" s="409">
        <f t="shared" si="7"/>
        <v>1.1287500000000002E-2</v>
      </c>
      <c r="J513" s="407">
        <v>25051</v>
      </c>
    </row>
    <row r="514" spans="1:10">
      <c r="A514" s="406">
        <v>17</v>
      </c>
      <c r="B514" s="407">
        <v>25082</v>
      </c>
      <c r="C514" s="406" t="s">
        <v>3122</v>
      </c>
      <c r="F514" s="410">
        <v>0.04</v>
      </c>
      <c r="H514" s="415">
        <v>5.0833333333333329E-3</v>
      </c>
      <c r="I514" s="409">
        <f t="shared" si="7"/>
        <v>3.4916666666666665E-2</v>
      </c>
      <c r="J514" s="407">
        <v>25082</v>
      </c>
    </row>
    <row r="515" spans="1:10">
      <c r="A515" s="406">
        <v>17</v>
      </c>
      <c r="B515" s="407">
        <v>25112</v>
      </c>
      <c r="C515" s="406" t="s">
        <v>3122</v>
      </c>
      <c r="F515" s="410">
        <v>8.6999999999999994E-3</v>
      </c>
      <c r="H515" s="415">
        <v>5.1708333333333337E-3</v>
      </c>
      <c r="I515" s="409">
        <f t="shared" si="7"/>
        <v>3.5291666666666657E-3</v>
      </c>
      <c r="J515" s="407">
        <v>25112</v>
      </c>
    </row>
    <row r="516" spans="1:10">
      <c r="A516" s="406">
        <v>17</v>
      </c>
      <c r="B516" s="407">
        <v>25143</v>
      </c>
      <c r="C516" s="406" t="s">
        <v>3122</v>
      </c>
      <c r="F516" s="410">
        <v>5.3100000000000001E-2</v>
      </c>
      <c r="H516" s="415">
        <v>5.266666666666666E-3</v>
      </c>
      <c r="I516" s="409">
        <f t="shared" si="7"/>
        <v>4.7833333333333339E-2</v>
      </c>
      <c r="J516" s="407">
        <v>25143</v>
      </c>
    </row>
    <row r="517" spans="1:10">
      <c r="A517" s="406">
        <v>17</v>
      </c>
      <c r="B517" s="407">
        <v>25173</v>
      </c>
      <c r="C517" s="406" t="s">
        <v>3122</v>
      </c>
      <c r="F517" s="410">
        <v>-4.02E-2</v>
      </c>
      <c r="H517" s="415">
        <v>5.4625000000000003E-3</v>
      </c>
      <c r="I517" s="409">
        <f t="shared" si="7"/>
        <v>-4.5662500000000002E-2</v>
      </c>
      <c r="J517" s="407">
        <v>25173</v>
      </c>
    </row>
    <row r="518" spans="1:10">
      <c r="A518" s="406">
        <v>17</v>
      </c>
      <c r="B518" s="407">
        <v>25204</v>
      </c>
      <c r="C518" s="406" t="s">
        <v>3122</v>
      </c>
      <c r="F518" s="410">
        <v>-6.7999999999999996E-3</v>
      </c>
      <c r="H518" s="415">
        <v>5.5500000000000002E-3</v>
      </c>
      <c r="I518" s="409">
        <f t="shared" si="7"/>
        <v>-1.235E-2</v>
      </c>
      <c r="J518" s="407">
        <v>25204</v>
      </c>
    </row>
    <row r="519" spans="1:10">
      <c r="A519" s="406">
        <v>17</v>
      </c>
      <c r="B519" s="407">
        <v>25235</v>
      </c>
      <c r="C519" s="406" t="s">
        <v>3122</v>
      </c>
      <c r="F519" s="410">
        <v>-4.2599999999999999E-2</v>
      </c>
      <c r="H519" s="415">
        <v>5.5958333333333329E-3</v>
      </c>
      <c r="I519" s="409">
        <f t="shared" si="7"/>
        <v>-4.8195833333333334E-2</v>
      </c>
      <c r="J519" s="407">
        <v>25235</v>
      </c>
    </row>
    <row r="520" spans="1:10">
      <c r="A520" s="406">
        <v>17</v>
      </c>
      <c r="B520" s="407">
        <v>25263</v>
      </c>
      <c r="C520" s="406" t="s">
        <v>3122</v>
      </c>
      <c r="F520" s="410">
        <v>3.5900000000000001E-2</v>
      </c>
      <c r="H520" s="415">
        <v>5.7499999999999999E-3</v>
      </c>
      <c r="I520" s="409">
        <f t="shared" si="7"/>
        <v>3.0150000000000003E-2</v>
      </c>
      <c r="J520" s="407">
        <v>25263</v>
      </c>
    </row>
    <row r="521" spans="1:10">
      <c r="A521" s="406">
        <v>17</v>
      </c>
      <c r="B521" s="407">
        <v>25294</v>
      </c>
      <c r="C521" s="406" t="s">
        <v>3122</v>
      </c>
      <c r="F521" s="410">
        <v>2.29E-2</v>
      </c>
      <c r="H521" s="415">
        <v>5.7958333333333334E-3</v>
      </c>
      <c r="I521" s="409">
        <f t="shared" si="7"/>
        <v>1.7104166666666667E-2</v>
      </c>
      <c r="J521" s="407">
        <v>25294</v>
      </c>
    </row>
    <row r="522" spans="1:10">
      <c r="A522" s="406">
        <v>17</v>
      </c>
      <c r="B522" s="407">
        <v>25324</v>
      </c>
      <c r="C522" s="406" t="s">
        <v>3122</v>
      </c>
      <c r="F522" s="410">
        <v>2.5999999999999999E-3</v>
      </c>
      <c r="H522" s="415">
        <v>5.7291666666666663E-3</v>
      </c>
      <c r="I522" s="409">
        <f t="shared" si="7"/>
        <v>-3.1291666666666664E-3</v>
      </c>
      <c r="J522" s="407">
        <v>25324</v>
      </c>
    </row>
    <row r="523" spans="1:10">
      <c r="A523" s="406">
        <v>17</v>
      </c>
      <c r="B523" s="407">
        <v>25355</v>
      </c>
      <c r="C523" s="406" t="s">
        <v>3122</v>
      </c>
      <c r="F523" s="410">
        <v>-5.4199999999999998E-2</v>
      </c>
      <c r="H523" s="415">
        <v>5.875E-3</v>
      </c>
      <c r="I523" s="409">
        <f t="shared" si="7"/>
        <v>-6.0074999999999996E-2</v>
      </c>
      <c r="J523" s="407">
        <v>25355</v>
      </c>
    </row>
    <row r="524" spans="1:10">
      <c r="A524" s="406">
        <v>17</v>
      </c>
      <c r="B524" s="407">
        <v>25385</v>
      </c>
      <c r="C524" s="406" t="s">
        <v>3122</v>
      </c>
      <c r="F524" s="410">
        <v>-5.8700000000000002E-2</v>
      </c>
      <c r="H524" s="415">
        <v>5.966666666666667E-3</v>
      </c>
      <c r="I524" s="409">
        <f t="shared" si="7"/>
        <v>-6.4666666666666664E-2</v>
      </c>
      <c r="J524" s="407">
        <v>25385</v>
      </c>
    </row>
    <row r="525" spans="1:10">
      <c r="A525" s="406">
        <v>17</v>
      </c>
      <c r="B525" s="407">
        <v>25416</v>
      </c>
      <c r="C525" s="406" t="s">
        <v>3122</v>
      </c>
      <c r="F525" s="410">
        <v>4.5400000000000003E-2</v>
      </c>
      <c r="H525" s="415">
        <v>5.9166666666666664E-3</v>
      </c>
      <c r="I525" s="409">
        <f t="shared" si="7"/>
        <v>3.9483333333333336E-2</v>
      </c>
      <c r="J525" s="407">
        <v>25416</v>
      </c>
    </row>
    <row r="526" spans="1:10">
      <c r="A526" s="406">
        <v>17</v>
      </c>
      <c r="B526" s="407">
        <v>25447</v>
      </c>
      <c r="C526" s="406" t="s">
        <v>3122</v>
      </c>
      <c r="F526" s="410">
        <v>-2.3599999999999999E-2</v>
      </c>
      <c r="H526" s="415">
        <v>6.0416666666666674E-3</v>
      </c>
      <c r="I526" s="409">
        <f t="shared" si="7"/>
        <v>-2.9641666666666667E-2</v>
      </c>
      <c r="J526" s="407">
        <v>25447</v>
      </c>
    </row>
    <row r="527" spans="1:10">
      <c r="A527" s="406">
        <v>17</v>
      </c>
      <c r="B527" s="407">
        <v>25477</v>
      </c>
      <c r="C527" s="406" t="s">
        <v>3122</v>
      </c>
      <c r="F527" s="410">
        <v>4.5900000000000003E-2</v>
      </c>
      <c r="H527" s="415">
        <v>6.1916666666666665E-3</v>
      </c>
      <c r="I527" s="409">
        <f t="shared" si="7"/>
        <v>3.9708333333333339E-2</v>
      </c>
      <c r="J527" s="407">
        <v>25477</v>
      </c>
    </row>
    <row r="528" spans="1:10">
      <c r="A528" s="406">
        <v>17</v>
      </c>
      <c r="B528" s="407">
        <v>25508</v>
      </c>
      <c r="C528" s="406" t="s">
        <v>3122</v>
      </c>
      <c r="F528" s="410">
        <v>-2.9700000000000001E-2</v>
      </c>
      <c r="H528" s="415">
        <v>6.2208333333333334E-3</v>
      </c>
      <c r="I528" s="409">
        <f t="shared" si="7"/>
        <v>-3.5920833333333332E-2</v>
      </c>
      <c r="J528" s="407">
        <v>25508</v>
      </c>
    </row>
    <row r="529" spans="1:10">
      <c r="A529" s="406">
        <v>17</v>
      </c>
      <c r="B529" s="407">
        <v>25538</v>
      </c>
      <c r="C529" s="406" t="s">
        <v>3122</v>
      </c>
      <c r="F529" s="410">
        <v>-1.77E-2</v>
      </c>
      <c r="H529" s="415">
        <v>6.5208333333333333E-3</v>
      </c>
      <c r="I529" s="409">
        <f t="shared" si="7"/>
        <v>-2.4220833333333334E-2</v>
      </c>
      <c r="J529" s="407">
        <v>25538</v>
      </c>
    </row>
    <row r="530" spans="1:10">
      <c r="A530" s="406">
        <v>17</v>
      </c>
      <c r="B530" s="407">
        <v>25569</v>
      </c>
      <c r="C530" s="406" t="s">
        <v>3122</v>
      </c>
      <c r="F530" s="410">
        <v>-7.4300000000000005E-2</v>
      </c>
      <c r="H530" s="415">
        <v>6.6916666666666669E-3</v>
      </c>
      <c r="I530" s="409">
        <f t="shared" si="7"/>
        <v>-8.099166666666667E-2</v>
      </c>
      <c r="J530" s="407">
        <v>25569</v>
      </c>
    </row>
    <row r="531" spans="1:10">
      <c r="A531" s="406">
        <v>17</v>
      </c>
      <c r="B531" s="407">
        <v>25600</v>
      </c>
      <c r="C531" s="406" t="s">
        <v>3122</v>
      </c>
      <c r="F531" s="410">
        <v>5.8599999999999999E-2</v>
      </c>
      <c r="H531" s="415">
        <v>6.6916666666666669E-3</v>
      </c>
      <c r="I531" s="409">
        <f t="shared" si="7"/>
        <v>5.1908333333333334E-2</v>
      </c>
      <c r="J531" s="407">
        <v>25600</v>
      </c>
    </row>
    <row r="532" spans="1:10">
      <c r="A532" s="406">
        <v>17</v>
      </c>
      <c r="B532" s="407">
        <v>25628</v>
      </c>
      <c r="C532" s="406" t="s">
        <v>3122</v>
      </c>
      <c r="F532" s="410">
        <v>3.0000000000000001E-3</v>
      </c>
      <c r="H532" s="415">
        <v>6.6250000000000007E-3</v>
      </c>
      <c r="I532" s="409">
        <f t="shared" si="7"/>
        <v>-3.6250000000000006E-3</v>
      </c>
      <c r="J532" s="407">
        <v>25628</v>
      </c>
    </row>
    <row r="533" spans="1:10">
      <c r="A533" s="406">
        <v>17</v>
      </c>
      <c r="B533" s="407">
        <v>25659</v>
      </c>
      <c r="C533" s="406" t="s">
        <v>3122</v>
      </c>
      <c r="F533" s="410">
        <v>-8.8900000000000007E-2</v>
      </c>
      <c r="H533" s="415">
        <v>6.6083333333333324E-3</v>
      </c>
      <c r="I533" s="409">
        <f t="shared" si="7"/>
        <v>-9.5508333333333334E-2</v>
      </c>
      <c r="J533" s="407">
        <v>25659</v>
      </c>
    </row>
    <row r="534" spans="1:10">
      <c r="A534" s="406">
        <v>17</v>
      </c>
      <c r="B534" s="407">
        <v>25689</v>
      </c>
      <c r="C534" s="406" t="s">
        <v>3122</v>
      </c>
      <c r="F534" s="410">
        <v>-5.4699999999999999E-2</v>
      </c>
      <c r="H534" s="415">
        <v>6.8124999999999991E-3</v>
      </c>
      <c r="I534" s="409">
        <f t="shared" si="7"/>
        <v>-6.1512499999999998E-2</v>
      </c>
      <c r="J534" s="407">
        <v>25689</v>
      </c>
    </row>
    <row r="535" spans="1:10">
      <c r="A535" s="406">
        <v>17</v>
      </c>
      <c r="B535" s="407">
        <v>25720</v>
      </c>
      <c r="C535" s="406" t="s">
        <v>3122</v>
      </c>
      <c r="F535" s="410">
        <v>-4.82E-2</v>
      </c>
      <c r="H535" s="415">
        <v>7.1083333333333328E-3</v>
      </c>
      <c r="I535" s="409">
        <f t="shared" si="7"/>
        <v>-5.5308333333333334E-2</v>
      </c>
      <c r="J535" s="407">
        <v>25720</v>
      </c>
    </row>
    <row r="536" spans="1:10">
      <c r="A536" s="406">
        <v>17</v>
      </c>
      <c r="B536" s="407">
        <v>25750</v>
      </c>
      <c r="C536" s="406" t="s">
        <v>3122</v>
      </c>
      <c r="F536" s="410">
        <v>7.5200000000000003E-2</v>
      </c>
      <c r="H536" s="415">
        <v>7.116666666666667E-3</v>
      </c>
      <c r="I536" s="409">
        <f t="shared" si="7"/>
        <v>6.8083333333333329E-2</v>
      </c>
      <c r="J536" s="407">
        <v>25750</v>
      </c>
    </row>
    <row r="537" spans="1:10">
      <c r="A537" s="406">
        <v>17</v>
      </c>
      <c r="B537" s="407">
        <v>25781</v>
      </c>
      <c r="C537" s="406" t="s">
        <v>3122</v>
      </c>
      <c r="F537" s="410">
        <v>5.0900000000000001E-2</v>
      </c>
      <c r="H537" s="415">
        <v>6.9250000000000015E-3</v>
      </c>
      <c r="I537" s="409">
        <f t="shared" si="7"/>
        <v>4.3975E-2</v>
      </c>
      <c r="J537" s="407">
        <v>25781</v>
      </c>
    </row>
    <row r="538" spans="1:10">
      <c r="A538" s="406">
        <v>17</v>
      </c>
      <c r="B538" s="407">
        <v>25812</v>
      </c>
      <c r="C538" s="406" t="s">
        <v>3122</v>
      </c>
      <c r="F538" s="410">
        <v>3.4700000000000002E-2</v>
      </c>
      <c r="H538" s="415">
        <v>6.9000000000000008E-3</v>
      </c>
      <c r="I538" s="409">
        <f t="shared" si="7"/>
        <v>2.7800000000000002E-2</v>
      </c>
      <c r="J538" s="407">
        <v>25812</v>
      </c>
    </row>
    <row r="539" spans="1:10">
      <c r="A539" s="406">
        <v>17</v>
      </c>
      <c r="B539" s="407">
        <v>25842</v>
      </c>
      <c r="C539" s="406" t="s">
        <v>3122</v>
      </c>
      <c r="F539" s="410">
        <v>-9.7000000000000003E-3</v>
      </c>
      <c r="H539" s="415">
        <v>6.8624999999999988E-3</v>
      </c>
      <c r="I539" s="409">
        <f t="shared" ref="I539:I602" si="8">F539-H539</f>
        <v>-1.6562500000000001E-2</v>
      </c>
      <c r="J539" s="407">
        <v>25842</v>
      </c>
    </row>
    <row r="540" spans="1:10">
      <c r="A540" s="406">
        <v>17</v>
      </c>
      <c r="B540" s="407">
        <v>25873</v>
      </c>
      <c r="C540" s="406" t="s">
        <v>3122</v>
      </c>
      <c r="F540" s="410">
        <v>5.3600000000000002E-2</v>
      </c>
      <c r="H540" s="415">
        <v>6.8625000000000005E-3</v>
      </c>
      <c r="I540" s="409">
        <f t="shared" si="8"/>
        <v>4.6737500000000001E-2</v>
      </c>
      <c r="J540" s="407">
        <v>25873</v>
      </c>
    </row>
    <row r="541" spans="1:10">
      <c r="A541" s="406">
        <v>17</v>
      </c>
      <c r="B541" s="407">
        <v>25903</v>
      </c>
      <c r="C541" s="406" t="s">
        <v>3122</v>
      </c>
      <c r="F541" s="410">
        <v>5.8400000000000001E-2</v>
      </c>
      <c r="H541" s="415">
        <v>6.5708333333333339E-3</v>
      </c>
      <c r="I541" s="409">
        <f t="shared" si="8"/>
        <v>5.1829166666666669E-2</v>
      </c>
      <c r="J541" s="407">
        <v>25903</v>
      </c>
    </row>
    <row r="542" spans="1:10">
      <c r="A542" s="406">
        <v>17</v>
      </c>
      <c r="B542" s="407">
        <v>25934</v>
      </c>
      <c r="C542" s="406" t="s">
        <v>3122</v>
      </c>
      <c r="F542" s="410">
        <v>4.19E-2</v>
      </c>
      <c r="H542" s="415">
        <v>6.3583333333333339E-3</v>
      </c>
      <c r="I542" s="409">
        <f t="shared" si="8"/>
        <v>3.5541666666666666E-2</v>
      </c>
      <c r="J542" s="407">
        <v>25934</v>
      </c>
    </row>
    <row r="543" spans="1:10">
      <c r="A543" s="406">
        <v>17</v>
      </c>
      <c r="B543" s="407">
        <v>25965</v>
      </c>
      <c r="C543" s="406" t="s">
        <v>3122</v>
      </c>
      <c r="F543" s="410">
        <v>1.41E-2</v>
      </c>
      <c r="H543" s="415">
        <v>6.145833333333333E-3</v>
      </c>
      <c r="I543" s="409">
        <f t="shared" si="8"/>
        <v>7.9541666666666667E-3</v>
      </c>
      <c r="J543" s="407">
        <v>25965</v>
      </c>
    </row>
    <row r="544" spans="1:10">
      <c r="A544" s="406">
        <v>17</v>
      </c>
      <c r="B544" s="407">
        <v>25993</v>
      </c>
      <c r="C544" s="406" t="s">
        <v>3122</v>
      </c>
      <c r="F544" s="410">
        <v>3.8199999999999998E-2</v>
      </c>
      <c r="H544" s="415">
        <v>6.2250000000000005E-3</v>
      </c>
      <c r="I544" s="409">
        <f t="shared" si="8"/>
        <v>3.1974999999999996E-2</v>
      </c>
      <c r="J544" s="407">
        <v>25993</v>
      </c>
    </row>
    <row r="545" spans="1:10">
      <c r="A545" s="406">
        <v>17</v>
      </c>
      <c r="B545" s="407">
        <v>26024</v>
      </c>
      <c r="C545" s="406" t="s">
        <v>3122</v>
      </c>
      <c r="F545" s="410">
        <v>3.7699999999999997E-2</v>
      </c>
      <c r="H545" s="415">
        <v>6.2458333333333324E-3</v>
      </c>
      <c r="I545" s="409">
        <f t="shared" si="8"/>
        <v>3.1454166666666665E-2</v>
      </c>
      <c r="J545" s="407">
        <v>26024</v>
      </c>
    </row>
    <row r="546" spans="1:10">
      <c r="A546" s="406">
        <v>17</v>
      </c>
      <c r="B546" s="407">
        <v>26054</v>
      </c>
      <c r="C546" s="406" t="s">
        <v>3122</v>
      </c>
      <c r="F546" s="410">
        <v>-3.6700000000000003E-2</v>
      </c>
      <c r="H546" s="415">
        <v>6.4041666666666665E-3</v>
      </c>
      <c r="I546" s="409">
        <f t="shared" si="8"/>
        <v>-4.3104166666666673E-2</v>
      </c>
      <c r="J546" s="407">
        <v>26054</v>
      </c>
    </row>
    <row r="547" spans="1:10">
      <c r="A547" s="406">
        <v>17</v>
      </c>
      <c r="B547" s="407">
        <v>26085</v>
      </c>
      <c r="C547" s="406" t="s">
        <v>3122</v>
      </c>
      <c r="F547" s="410">
        <v>2.0999999999999999E-3</v>
      </c>
      <c r="H547" s="415">
        <v>6.4999999999999988E-3</v>
      </c>
      <c r="I547" s="409">
        <f t="shared" si="8"/>
        <v>-4.3999999999999994E-3</v>
      </c>
      <c r="J547" s="407">
        <v>26085</v>
      </c>
    </row>
    <row r="548" spans="1:10">
      <c r="A548" s="406">
        <v>17</v>
      </c>
      <c r="B548" s="407">
        <v>26115</v>
      </c>
      <c r="C548" s="406" t="s">
        <v>3122</v>
      </c>
      <c r="F548" s="410">
        <v>-3.9899999999999998E-2</v>
      </c>
      <c r="H548" s="415">
        <v>6.4999999999999988E-3</v>
      </c>
      <c r="I548" s="409">
        <f t="shared" si="8"/>
        <v>-4.6399999999999997E-2</v>
      </c>
      <c r="J548" s="407">
        <v>26115</v>
      </c>
    </row>
    <row r="549" spans="1:10">
      <c r="A549" s="406">
        <v>17</v>
      </c>
      <c r="B549" s="407">
        <v>26146</v>
      </c>
      <c r="C549" s="406" t="s">
        <v>3122</v>
      </c>
      <c r="F549" s="410">
        <v>4.1200000000000001E-2</v>
      </c>
      <c r="H549" s="415">
        <v>6.4666666666666657E-3</v>
      </c>
      <c r="I549" s="409">
        <f t="shared" si="8"/>
        <v>3.4733333333333338E-2</v>
      </c>
      <c r="J549" s="407">
        <v>26146</v>
      </c>
    </row>
    <row r="550" spans="1:10">
      <c r="A550" s="406">
        <v>17</v>
      </c>
      <c r="B550" s="407">
        <v>26177</v>
      </c>
      <c r="C550" s="406" t="s">
        <v>3122</v>
      </c>
      <c r="F550" s="410">
        <v>-5.5999999999999999E-3</v>
      </c>
      <c r="H550" s="415">
        <v>6.3541666666666659E-3</v>
      </c>
      <c r="I550" s="409">
        <f t="shared" si="8"/>
        <v>-1.1954166666666665E-2</v>
      </c>
      <c r="J550" s="407">
        <v>26177</v>
      </c>
    </row>
    <row r="551" spans="1:10">
      <c r="A551" s="406">
        <v>17</v>
      </c>
      <c r="B551" s="407">
        <v>26207</v>
      </c>
      <c r="C551" s="406" t="s">
        <v>3122</v>
      </c>
      <c r="F551" s="410">
        <v>-4.0399999999999998E-2</v>
      </c>
      <c r="H551" s="415">
        <v>6.2833333333333343E-3</v>
      </c>
      <c r="I551" s="409">
        <f t="shared" si="8"/>
        <v>-4.6683333333333334E-2</v>
      </c>
      <c r="J551" s="407">
        <v>26207</v>
      </c>
    </row>
    <row r="552" spans="1:10">
      <c r="A552" s="406">
        <v>17</v>
      </c>
      <c r="B552" s="407">
        <v>26238</v>
      </c>
      <c r="C552" s="406" t="s">
        <v>3122</v>
      </c>
      <c r="F552" s="410">
        <v>2.7000000000000001E-3</v>
      </c>
      <c r="H552" s="415">
        <v>6.1749999999999991E-3</v>
      </c>
      <c r="I552" s="409">
        <f t="shared" si="8"/>
        <v>-3.4749999999999989E-3</v>
      </c>
      <c r="J552" s="407">
        <v>26238</v>
      </c>
    </row>
    <row r="553" spans="1:10">
      <c r="A553" s="406">
        <v>17</v>
      </c>
      <c r="B553" s="407">
        <v>26268</v>
      </c>
      <c r="C553" s="406" t="s">
        <v>3122</v>
      </c>
      <c r="F553" s="410">
        <v>8.77E-2</v>
      </c>
      <c r="H553" s="415">
        <v>6.1749999999999991E-3</v>
      </c>
      <c r="I553" s="409">
        <f t="shared" si="8"/>
        <v>8.1525E-2</v>
      </c>
      <c r="J553" s="407">
        <v>26268</v>
      </c>
    </row>
    <row r="554" spans="1:10">
      <c r="A554" s="406">
        <v>17</v>
      </c>
      <c r="B554" s="407">
        <v>26299</v>
      </c>
      <c r="C554" s="406" t="s">
        <v>3122</v>
      </c>
      <c r="F554" s="410">
        <v>1.9400000000000001E-2</v>
      </c>
      <c r="H554" s="415">
        <v>6.1291666666666664E-3</v>
      </c>
      <c r="I554" s="409">
        <f t="shared" si="8"/>
        <v>1.3270833333333334E-2</v>
      </c>
      <c r="J554" s="407">
        <v>26299</v>
      </c>
    </row>
    <row r="555" spans="1:10">
      <c r="A555" s="406">
        <v>17</v>
      </c>
      <c r="B555" s="407">
        <v>26330</v>
      </c>
      <c r="C555" s="406" t="s">
        <v>3122</v>
      </c>
      <c r="F555" s="410">
        <v>2.9899999999999999E-2</v>
      </c>
      <c r="H555" s="415">
        <v>6.1624999999999996E-3</v>
      </c>
      <c r="I555" s="409">
        <f t="shared" si="8"/>
        <v>2.3737500000000002E-2</v>
      </c>
      <c r="J555" s="407">
        <v>26330</v>
      </c>
    </row>
    <row r="556" spans="1:10">
      <c r="A556" s="406">
        <v>17</v>
      </c>
      <c r="B556" s="407">
        <v>26359</v>
      </c>
      <c r="C556" s="406" t="s">
        <v>3122</v>
      </c>
      <c r="F556" s="410">
        <v>7.1999999999999998E-3</v>
      </c>
      <c r="H556" s="415">
        <v>6.1541666666666672E-3</v>
      </c>
      <c r="I556" s="409">
        <f t="shared" si="8"/>
        <v>1.0458333333333326E-3</v>
      </c>
      <c r="J556" s="407">
        <v>26359</v>
      </c>
    </row>
    <row r="557" spans="1:10">
      <c r="A557" s="406">
        <v>17</v>
      </c>
      <c r="B557" s="407">
        <v>26390</v>
      </c>
      <c r="C557" s="406" t="s">
        <v>3122</v>
      </c>
      <c r="F557" s="410">
        <v>5.7000000000000002E-3</v>
      </c>
      <c r="H557" s="415">
        <v>6.1958333333333336E-3</v>
      </c>
      <c r="I557" s="409">
        <f t="shared" si="8"/>
        <v>-4.9583333333333337E-4</v>
      </c>
      <c r="J557" s="407">
        <v>26390</v>
      </c>
    </row>
    <row r="558" spans="1:10">
      <c r="A558" s="406">
        <v>17</v>
      </c>
      <c r="B558" s="407">
        <v>26420</v>
      </c>
      <c r="C558" s="406" t="s">
        <v>3122</v>
      </c>
      <c r="F558" s="410">
        <v>2.1899999999999999E-2</v>
      </c>
      <c r="H558" s="415">
        <v>6.1916666666666665E-3</v>
      </c>
      <c r="I558" s="409">
        <f t="shared" si="8"/>
        <v>1.5708333333333331E-2</v>
      </c>
      <c r="J558" s="407">
        <v>26420</v>
      </c>
    </row>
    <row r="559" spans="1:10">
      <c r="A559" s="406">
        <v>17</v>
      </c>
      <c r="B559" s="407">
        <v>26451</v>
      </c>
      <c r="C559" s="406" t="s">
        <v>3122</v>
      </c>
      <c r="F559" s="410">
        <v>-2.0500000000000001E-2</v>
      </c>
      <c r="H559" s="415">
        <v>6.1416666666666677E-3</v>
      </c>
      <c r="I559" s="409">
        <f t="shared" si="8"/>
        <v>-2.6641666666666668E-2</v>
      </c>
      <c r="J559" s="407">
        <v>26451</v>
      </c>
    </row>
    <row r="560" spans="1:10">
      <c r="A560" s="406">
        <v>17</v>
      </c>
      <c r="B560" s="407">
        <v>26481</v>
      </c>
      <c r="C560" s="406" t="s">
        <v>3122</v>
      </c>
      <c r="F560" s="410">
        <v>3.5999999999999999E-3</v>
      </c>
      <c r="H560" s="415">
        <v>6.1291666666666664E-3</v>
      </c>
      <c r="I560" s="409">
        <f t="shared" si="8"/>
        <v>-2.5291666666666665E-3</v>
      </c>
      <c r="J560" s="407">
        <v>26481</v>
      </c>
    </row>
    <row r="561" spans="1:10">
      <c r="A561" s="406">
        <v>17</v>
      </c>
      <c r="B561" s="407">
        <v>26512</v>
      </c>
      <c r="C561" s="406" t="s">
        <v>3122</v>
      </c>
      <c r="F561" s="410">
        <v>3.9100000000000003E-2</v>
      </c>
      <c r="H561" s="415">
        <v>6.0916666666666662E-3</v>
      </c>
      <c r="I561" s="409">
        <f t="shared" si="8"/>
        <v>3.3008333333333334E-2</v>
      </c>
      <c r="J561" s="407">
        <v>26512</v>
      </c>
    </row>
    <row r="562" spans="1:10">
      <c r="A562" s="406">
        <v>17</v>
      </c>
      <c r="B562" s="407">
        <v>26543</v>
      </c>
      <c r="C562" s="406" t="s">
        <v>3122</v>
      </c>
      <c r="F562" s="410">
        <v>-3.5999999999999999E-3</v>
      </c>
      <c r="H562" s="415">
        <v>6.0958333333333333E-3</v>
      </c>
      <c r="I562" s="409">
        <f t="shared" si="8"/>
        <v>-9.6958333333333341E-3</v>
      </c>
      <c r="J562" s="407">
        <v>26543</v>
      </c>
    </row>
    <row r="563" spans="1:10">
      <c r="A563" s="406">
        <v>17</v>
      </c>
      <c r="B563" s="407">
        <v>26573</v>
      </c>
      <c r="C563" s="406" t="s">
        <v>3122</v>
      </c>
      <c r="F563" s="410">
        <v>1.0699999999999999E-2</v>
      </c>
      <c r="H563" s="415">
        <v>6.1083333333333337E-3</v>
      </c>
      <c r="I563" s="409">
        <f t="shared" si="8"/>
        <v>4.5916666666666658E-3</v>
      </c>
      <c r="J563" s="407">
        <v>26573</v>
      </c>
    </row>
    <row r="564" spans="1:10">
      <c r="A564" s="406">
        <v>17</v>
      </c>
      <c r="B564" s="407">
        <v>26604</v>
      </c>
      <c r="C564" s="406" t="s">
        <v>3122</v>
      </c>
      <c r="F564" s="410">
        <v>5.0500000000000003E-2</v>
      </c>
      <c r="H564" s="415">
        <v>6.0458333333333336E-3</v>
      </c>
      <c r="I564" s="409">
        <f t="shared" si="8"/>
        <v>4.445416666666667E-2</v>
      </c>
      <c r="J564" s="407">
        <v>26604</v>
      </c>
    </row>
    <row r="565" spans="1:10">
      <c r="A565" s="406">
        <v>17</v>
      </c>
      <c r="B565" s="407">
        <v>26634</v>
      </c>
      <c r="C565" s="406" t="s">
        <v>3122</v>
      </c>
      <c r="F565" s="410">
        <v>1.3100000000000001E-2</v>
      </c>
      <c r="H565" s="415">
        <v>6.0166666666666667E-3</v>
      </c>
      <c r="I565" s="409">
        <f t="shared" si="8"/>
        <v>7.0833333333333338E-3</v>
      </c>
      <c r="J565" s="407">
        <v>26634</v>
      </c>
    </row>
    <row r="566" spans="1:10">
      <c r="A566" s="406">
        <v>17</v>
      </c>
      <c r="B566" s="407">
        <v>26665</v>
      </c>
      <c r="C566" s="406" t="s">
        <v>3122</v>
      </c>
      <c r="F566" s="410">
        <v>-1.5900000000000001E-2</v>
      </c>
      <c r="H566" s="415">
        <v>6.0499999999999998E-3</v>
      </c>
      <c r="I566" s="409">
        <f t="shared" si="8"/>
        <v>-2.1950000000000001E-2</v>
      </c>
      <c r="J566" s="407">
        <v>26665</v>
      </c>
    </row>
    <row r="567" spans="1:10">
      <c r="A567" s="406">
        <v>17</v>
      </c>
      <c r="B567" s="407">
        <v>26696</v>
      </c>
      <c r="C567" s="406" t="s">
        <v>3122</v>
      </c>
      <c r="F567" s="410">
        <v>-3.3300000000000003E-2</v>
      </c>
      <c r="H567" s="415">
        <v>6.1208333333333332E-3</v>
      </c>
      <c r="I567" s="409">
        <f t="shared" si="8"/>
        <v>-3.9420833333333336E-2</v>
      </c>
      <c r="J567" s="407">
        <v>26696</v>
      </c>
    </row>
    <row r="568" spans="1:10">
      <c r="A568" s="406">
        <v>17</v>
      </c>
      <c r="B568" s="407">
        <v>26724</v>
      </c>
      <c r="C568" s="406" t="s">
        <v>3122</v>
      </c>
      <c r="F568" s="410">
        <v>-2.0000000000000001E-4</v>
      </c>
      <c r="H568" s="415">
        <v>6.1583333333333334E-3</v>
      </c>
      <c r="I568" s="409">
        <f t="shared" si="8"/>
        <v>-6.358333333333333E-3</v>
      </c>
      <c r="J568" s="407">
        <v>26724</v>
      </c>
    </row>
    <row r="569" spans="1:10">
      <c r="A569" s="406">
        <v>17</v>
      </c>
      <c r="B569" s="407">
        <v>26755</v>
      </c>
      <c r="C569" s="406" t="s">
        <v>3122</v>
      </c>
      <c r="F569" s="410">
        <v>-3.95E-2</v>
      </c>
      <c r="H569" s="415">
        <v>6.145833333333333E-3</v>
      </c>
      <c r="I569" s="409">
        <f t="shared" si="8"/>
        <v>-4.564583333333333E-2</v>
      </c>
      <c r="J569" s="407">
        <v>26755</v>
      </c>
    </row>
    <row r="570" spans="1:10">
      <c r="A570" s="406">
        <v>17</v>
      </c>
      <c r="B570" s="407">
        <v>26785</v>
      </c>
      <c r="C570" s="406" t="s">
        <v>3122</v>
      </c>
      <c r="F570" s="410">
        <v>-1.3899999999999999E-2</v>
      </c>
      <c r="H570" s="415">
        <v>6.1583333333333334E-3</v>
      </c>
      <c r="I570" s="409">
        <f t="shared" si="8"/>
        <v>-2.0058333333333331E-2</v>
      </c>
      <c r="J570" s="407">
        <v>26785</v>
      </c>
    </row>
    <row r="571" spans="1:10">
      <c r="A571" s="406">
        <v>17</v>
      </c>
      <c r="B571" s="407">
        <v>26816</v>
      </c>
      <c r="C571" s="406" t="s">
        <v>3122</v>
      </c>
      <c r="F571" s="410">
        <v>-5.1000000000000004E-3</v>
      </c>
      <c r="H571" s="415">
        <v>6.2166666666666655E-3</v>
      </c>
      <c r="I571" s="409">
        <f t="shared" si="8"/>
        <v>-1.1316666666666666E-2</v>
      </c>
      <c r="J571" s="407">
        <v>26816</v>
      </c>
    </row>
    <row r="572" spans="1:10">
      <c r="A572" s="406">
        <v>17</v>
      </c>
      <c r="B572" s="407">
        <v>26846</v>
      </c>
      <c r="C572" s="406" t="s">
        <v>3122</v>
      </c>
      <c r="F572" s="410">
        <v>3.9399999999999998E-2</v>
      </c>
      <c r="H572" s="415">
        <v>6.2874999999999988E-3</v>
      </c>
      <c r="I572" s="409">
        <f t="shared" si="8"/>
        <v>3.3112499999999996E-2</v>
      </c>
      <c r="J572" s="407">
        <v>26846</v>
      </c>
    </row>
    <row r="573" spans="1:10">
      <c r="A573" s="406">
        <v>17</v>
      </c>
      <c r="B573" s="407">
        <v>26877</v>
      </c>
      <c r="C573" s="406" t="s">
        <v>3122</v>
      </c>
      <c r="F573" s="410">
        <v>-3.1800000000000002E-2</v>
      </c>
      <c r="H573" s="415">
        <v>6.4666666666666674E-3</v>
      </c>
      <c r="I573" s="409">
        <f t="shared" si="8"/>
        <v>-3.8266666666666671E-2</v>
      </c>
      <c r="J573" s="407">
        <v>26877</v>
      </c>
    </row>
    <row r="574" spans="1:10">
      <c r="A574" s="406">
        <v>17</v>
      </c>
      <c r="B574" s="407">
        <v>26908</v>
      </c>
      <c r="C574" s="406" t="s">
        <v>3122</v>
      </c>
      <c r="F574" s="410">
        <v>4.1500000000000002E-2</v>
      </c>
      <c r="H574" s="415">
        <v>6.4541666666666671E-3</v>
      </c>
      <c r="I574" s="409">
        <f t="shared" si="8"/>
        <v>3.5045833333333332E-2</v>
      </c>
      <c r="J574" s="407">
        <v>26908</v>
      </c>
    </row>
    <row r="575" spans="1:10">
      <c r="A575" s="406">
        <v>17</v>
      </c>
      <c r="B575" s="407">
        <v>26938</v>
      </c>
      <c r="C575" s="406" t="s">
        <v>3122</v>
      </c>
      <c r="F575" s="410">
        <v>2.9999999999999997E-4</v>
      </c>
      <c r="H575" s="415">
        <v>6.4333333333333334E-3</v>
      </c>
      <c r="I575" s="409">
        <f t="shared" si="8"/>
        <v>-6.1333333333333335E-3</v>
      </c>
      <c r="J575" s="407">
        <v>26938</v>
      </c>
    </row>
    <row r="576" spans="1:10">
      <c r="A576" s="406">
        <v>17</v>
      </c>
      <c r="B576" s="407">
        <v>26969</v>
      </c>
      <c r="C576" s="406" t="s">
        <v>3122</v>
      </c>
      <c r="F576" s="410">
        <v>-0.1082</v>
      </c>
      <c r="H576" s="415">
        <v>6.4874999999999993E-3</v>
      </c>
      <c r="I576" s="409">
        <f t="shared" si="8"/>
        <v>-0.1146875</v>
      </c>
      <c r="J576" s="407">
        <v>26969</v>
      </c>
    </row>
    <row r="577" spans="1:10">
      <c r="A577" s="406">
        <v>17</v>
      </c>
      <c r="B577" s="407">
        <v>26999</v>
      </c>
      <c r="C577" s="406" t="s">
        <v>3122</v>
      </c>
      <c r="F577" s="410">
        <v>1.83E-2</v>
      </c>
      <c r="H577" s="415">
        <v>6.5000000000000006E-3</v>
      </c>
      <c r="I577" s="409">
        <f t="shared" si="8"/>
        <v>1.18E-2</v>
      </c>
      <c r="J577" s="407">
        <v>26999</v>
      </c>
    </row>
    <row r="578" spans="1:10">
      <c r="A578" s="406">
        <v>17</v>
      </c>
      <c r="B578" s="407">
        <v>27030</v>
      </c>
      <c r="C578" s="406" t="s">
        <v>3122</v>
      </c>
      <c r="F578" s="410">
        <v>-8.5000000000000006E-3</v>
      </c>
      <c r="H578" s="415">
        <v>6.5958333333333329E-3</v>
      </c>
      <c r="I578" s="409">
        <f t="shared" si="8"/>
        <v>-1.5095833333333333E-2</v>
      </c>
      <c r="J578" s="407">
        <v>27030</v>
      </c>
    </row>
    <row r="579" spans="1:10">
      <c r="A579" s="406">
        <v>17</v>
      </c>
      <c r="B579" s="407">
        <v>27061</v>
      </c>
      <c r="C579" s="406" t="s">
        <v>3122</v>
      </c>
      <c r="F579" s="410">
        <v>1.9E-3</v>
      </c>
      <c r="H579" s="415">
        <v>6.6250000000000007E-3</v>
      </c>
      <c r="I579" s="409">
        <f t="shared" si="8"/>
        <v>-4.7250000000000009E-3</v>
      </c>
      <c r="J579" s="407">
        <v>27061</v>
      </c>
    </row>
    <row r="580" spans="1:10">
      <c r="A580" s="406">
        <v>17</v>
      </c>
      <c r="B580" s="407">
        <v>27089</v>
      </c>
      <c r="C580" s="406" t="s">
        <v>3122</v>
      </c>
      <c r="F580" s="410">
        <v>-2.1700000000000001E-2</v>
      </c>
      <c r="H580" s="415">
        <v>6.7458333333333328E-3</v>
      </c>
      <c r="I580" s="409">
        <f t="shared" si="8"/>
        <v>-2.8445833333333333E-2</v>
      </c>
      <c r="J580" s="407">
        <v>27089</v>
      </c>
    </row>
    <row r="581" spans="1:10">
      <c r="A581" s="406">
        <v>17</v>
      </c>
      <c r="B581" s="407">
        <v>27120</v>
      </c>
      <c r="C581" s="406" t="s">
        <v>3122</v>
      </c>
      <c r="F581" s="410">
        <v>-3.73E-2</v>
      </c>
      <c r="H581" s="415">
        <v>6.9500000000000004E-3</v>
      </c>
      <c r="I581" s="409">
        <f t="shared" si="8"/>
        <v>-4.4249999999999998E-2</v>
      </c>
      <c r="J581" s="407">
        <v>27120</v>
      </c>
    </row>
    <row r="582" spans="1:10">
      <c r="A582" s="406">
        <v>17</v>
      </c>
      <c r="B582" s="407">
        <v>27150</v>
      </c>
      <c r="C582" s="406" t="s">
        <v>3122</v>
      </c>
      <c r="F582" s="410">
        <v>-2.7199999999999998E-2</v>
      </c>
      <c r="H582" s="415">
        <v>7.0624999999999993E-3</v>
      </c>
      <c r="I582" s="409">
        <f t="shared" si="8"/>
        <v>-3.4262500000000001E-2</v>
      </c>
      <c r="J582" s="407">
        <v>27150</v>
      </c>
    </row>
    <row r="583" spans="1:10">
      <c r="A583" s="406">
        <v>17</v>
      </c>
      <c r="B583" s="407">
        <v>27181</v>
      </c>
      <c r="C583" s="406" t="s">
        <v>3122</v>
      </c>
      <c r="F583" s="410">
        <v>-1.2800000000000001E-2</v>
      </c>
      <c r="H583" s="415">
        <v>7.175E-3</v>
      </c>
      <c r="I583" s="409">
        <f t="shared" si="8"/>
        <v>-1.9975E-2</v>
      </c>
      <c r="J583" s="407">
        <v>27181</v>
      </c>
    </row>
    <row r="584" spans="1:10">
      <c r="A584" s="406">
        <v>17</v>
      </c>
      <c r="B584" s="407">
        <v>27211</v>
      </c>
      <c r="C584" s="406" t="s">
        <v>3122</v>
      </c>
      <c r="F584" s="410">
        <v>-7.5899999999999995E-2</v>
      </c>
      <c r="H584" s="415">
        <v>7.3875E-3</v>
      </c>
      <c r="I584" s="409">
        <f t="shared" si="8"/>
        <v>-8.32875E-2</v>
      </c>
      <c r="J584" s="407">
        <v>27211</v>
      </c>
    </row>
    <row r="585" spans="1:10">
      <c r="A585" s="406">
        <v>17</v>
      </c>
      <c r="B585" s="407">
        <v>27242</v>
      </c>
      <c r="C585" s="406" t="s">
        <v>3122</v>
      </c>
      <c r="F585" s="410">
        <v>-8.2799999999999999E-2</v>
      </c>
      <c r="H585" s="415">
        <v>7.6166666666666674E-3</v>
      </c>
      <c r="I585" s="409">
        <f t="shared" si="8"/>
        <v>-9.0416666666666673E-2</v>
      </c>
      <c r="J585" s="407">
        <v>27242</v>
      </c>
    </row>
    <row r="586" spans="1:10">
      <c r="A586" s="406">
        <v>17</v>
      </c>
      <c r="B586" s="407">
        <v>27273</v>
      </c>
      <c r="C586" s="406" t="s">
        <v>3122</v>
      </c>
      <c r="F586" s="410">
        <v>-0.11700000000000001</v>
      </c>
      <c r="H586" s="415">
        <v>7.8750000000000001E-3</v>
      </c>
      <c r="I586" s="409">
        <f t="shared" si="8"/>
        <v>-0.12487500000000001</v>
      </c>
      <c r="J586" s="407">
        <v>27273</v>
      </c>
    </row>
    <row r="587" spans="1:10">
      <c r="A587" s="406">
        <v>17</v>
      </c>
      <c r="B587" s="407">
        <v>27303</v>
      </c>
      <c r="C587" s="406" t="s">
        <v>3122</v>
      </c>
      <c r="F587" s="410">
        <v>0.16569999999999999</v>
      </c>
      <c r="H587" s="415">
        <v>7.8791666666666663E-3</v>
      </c>
      <c r="I587" s="409">
        <f t="shared" si="8"/>
        <v>0.15782083333333333</v>
      </c>
      <c r="J587" s="407">
        <v>27303</v>
      </c>
    </row>
    <row r="588" spans="1:10">
      <c r="A588" s="406">
        <v>17</v>
      </c>
      <c r="B588" s="407">
        <v>27334</v>
      </c>
      <c r="C588" s="406" t="s">
        <v>3122</v>
      </c>
      <c r="F588" s="410">
        <v>-4.48E-2</v>
      </c>
      <c r="H588" s="415">
        <v>7.5958333333333329E-3</v>
      </c>
      <c r="I588" s="409">
        <f t="shared" si="8"/>
        <v>-5.2395833333333336E-2</v>
      </c>
      <c r="J588" s="407">
        <v>27334</v>
      </c>
    </row>
    <row r="589" spans="1:10">
      <c r="A589" s="406">
        <v>17</v>
      </c>
      <c r="B589" s="407">
        <v>27364</v>
      </c>
      <c r="C589" s="406" t="s">
        <v>3122</v>
      </c>
      <c r="F589" s="410">
        <v>-1.77E-2</v>
      </c>
      <c r="H589" s="415">
        <v>7.5374999999999991E-3</v>
      </c>
      <c r="I589" s="409">
        <f t="shared" si="8"/>
        <v>-2.52375E-2</v>
      </c>
      <c r="J589" s="407">
        <v>27364</v>
      </c>
    </row>
    <row r="590" spans="1:10">
      <c r="A590" s="406">
        <v>17</v>
      </c>
      <c r="B590" s="407">
        <v>27395</v>
      </c>
      <c r="C590" s="406" t="s">
        <v>3122</v>
      </c>
      <c r="F590" s="410">
        <v>0.12509999999999999</v>
      </c>
      <c r="H590" s="415">
        <v>7.4833333333333332E-3</v>
      </c>
      <c r="I590" s="409">
        <f t="shared" si="8"/>
        <v>0.11761666666666666</v>
      </c>
      <c r="J590" s="407">
        <v>27395</v>
      </c>
    </row>
    <row r="591" spans="1:10">
      <c r="A591" s="406">
        <v>17</v>
      </c>
      <c r="B591" s="407">
        <v>27426</v>
      </c>
      <c r="C591" s="406" t="s">
        <v>3122</v>
      </c>
      <c r="F591" s="410">
        <v>6.7400000000000002E-2</v>
      </c>
      <c r="H591" s="415">
        <v>7.3041666666666671E-3</v>
      </c>
      <c r="I591" s="409">
        <f t="shared" si="8"/>
        <v>6.0095833333333334E-2</v>
      </c>
      <c r="J591" s="407">
        <v>27426</v>
      </c>
    </row>
    <row r="592" spans="1:10">
      <c r="A592" s="406">
        <v>17</v>
      </c>
      <c r="B592" s="407">
        <v>27454</v>
      </c>
      <c r="C592" s="406" t="s">
        <v>3122</v>
      </c>
      <c r="F592" s="410">
        <v>2.3699999999999999E-2</v>
      </c>
      <c r="H592" s="415">
        <v>7.329166666666667E-3</v>
      </c>
      <c r="I592" s="409">
        <f t="shared" si="8"/>
        <v>1.6370833333333331E-2</v>
      </c>
      <c r="J592" s="407">
        <v>27454</v>
      </c>
    </row>
    <row r="593" spans="1:10">
      <c r="A593" s="406">
        <v>17</v>
      </c>
      <c r="B593" s="407">
        <v>27485</v>
      </c>
      <c r="C593" s="406" t="s">
        <v>3122</v>
      </c>
      <c r="F593" s="410">
        <v>4.9299999999999997E-2</v>
      </c>
      <c r="H593" s="415">
        <v>7.5583333333333327E-3</v>
      </c>
      <c r="I593" s="409">
        <f t="shared" si="8"/>
        <v>4.1741666666666663E-2</v>
      </c>
      <c r="J593" s="407">
        <v>27485</v>
      </c>
    </row>
    <row r="594" spans="1:10">
      <c r="A594" s="406">
        <v>17</v>
      </c>
      <c r="B594" s="407">
        <v>27515</v>
      </c>
      <c r="C594" s="406" t="s">
        <v>3122</v>
      </c>
      <c r="F594" s="410">
        <v>5.0900000000000001E-2</v>
      </c>
      <c r="H594" s="415">
        <v>7.5583333333333336E-3</v>
      </c>
      <c r="I594" s="409">
        <f t="shared" si="8"/>
        <v>4.3341666666666667E-2</v>
      </c>
      <c r="J594" s="407">
        <v>27515</v>
      </c>
    </row>
    <row r="595" spans="1:10">
      <c r="A595" s="406">
        <v>17</v>
      </c>
      <c r="B595" s="407">
        <v>27546</v>
      </c>
      <c r="C595" s="406" t="s">
        <v>3122</v>
      </c>
      <c r="F595" s="410">
        <v>4.6199999999999998E-2</v>
      </c>
      <c r="H595" s="415">
        <v>7.4583333333333333E-3</v>
      </c>
      <c r="I595" s="409">
        <f t="shared" si="8"/>
        <v>3.8741666666666667E-2</v>
      </c>
      <c r="J595" s="407">
        <v>27546</v>
      </c>
    </row>
    <row r="596" spans="1:10">
      <c r="A596" s="406">
        <v>17</v>
      </c>
      <c r="B596" s="407">
        <v>27576</v>
      </c>
      <c r="C596" s="406" t="s">
        <v>3122</v>
      </c>
      <c r="F596" s="410">
        <v>-6.59E-2</v>
      </c>
      <c r="H596" s="415">
        <v>7.4875000000000002E-3</v>
      </c>
      <c r="I596" s="409">
        <f t="shared" si="8"/>
        <v>-7.3387499999999994E-2</v>
      </c>
      <c r="J596" s="407">
        <v>27576</v>
      </c>
    </row>
    <row r="597" spans="1:10">
      <c r="A597" s="406">
        <v>17</v>
      </c>
      <c r="B597" s="407">
        <v>27607</v>
      </c>
      <c r="C597" s="406" t="s">
        <v>3122</v>
      </c>
      <c r="F597" s="410">
        <v>-1.44E-2</v>
      </c>
      <c r="H597" s="415">
        <v>7.5749999999999993E-3</v>
      </c>
      <c r="I597" s="409">
        <f t="shared" si="8"/>
        <v>-2.1974999999999998E-2</v>
      </c>
      <c r="J597" s="407">
        <v>27607</v>
      </c>
    </row>
    <row r="598" spans="1:10">
      <c r="A598" s="406">
        <v>17</v>
      </c>
      <c r="B598" s="407">
        <v>27638</v>
      </c>
      <c r="C598" s="406" t="s">
        <v>3122</v>
      </c>
      <c r="F598" s="410">
        <v>-3.2800000000000003E-2</v>
      </c>
      <c r="H598" s="415">
        <v>7.6249999999999998E-3</v>
      </c>
      <c r="I598" s="409">
        <f t="shared" si="8"/>
        <v>-4.0425000000000003E-2</v>
      </c>
      <c r="J598" s="407">
        <v>27638</v>
      </c>
    </row>
    <row r="599" spans="1:10">
      <c r="A599" s="406">
        <v>17</v>
      </c>
      <c r="B599" s="407">
        <v>27668</v>
      </c>
      <c r="C599" s="406" t="s">
        <v>3122</v>
      </c>
      <c r="F599" s="410">
        <v>6.3700000000000007E-2</v>
      </c>
      <c r="H599" s="415">
        <v>7.575000000000001E-3</v>
      </c>
      <c r="I599" s="409">
        <f t="shared" si="8"/>
        <v>5.6125000000000008E-2</v>
      </c>
      <c r="J599" s="407">
        <v>27668</v>
      </c>
    </row>
    <row r="600" spans="1:10">
      <c r="A600" s="406">
        <v>17</v>
      </c>
      <c r="B600" s="407">
        <v>27699</v>
      </c>
      <c r="C600" s="406" t="s">
        <v>3122</v>
      </c>
      <c r="F600" s="410">
        <v>3.1300000000000001E-2</v>
      </c>
      <c r="H600" s="415">
        <v>7.5041666666666659E-3</v>
      </c>
      <c r="I600" s="409">
        <f t="shared" si="8"/>
        <v>2.3795833333333336E-2</v>
      </c>
      <c r="J600" s="407">
        <v>27699</v>
      </c>
    </row>
    <row r="601" spans="1:10">
      <c r="A601" s="406">
        <v>17</v>
      </c>
      <c r="B601" s="407">
        <v>27729</v>
      </c>
      <c r="C601" s="406" t="s">
        <v>3122</v>
      </c>
      <c r="F601" s="410">
        <v>-9.5999999999999992E-3</v>
      </c>
      <c r="H601" s="415">
        <v>7.5187500000000011E-3</v>
      </c>
      <c r="I601" s="409">
        <f t="shared" si="8"/>
        <v>-1.7118750000000002E-2</v>
      </c>
      <c r="J601" s="407">
        <v>27729</v>
      </c>
    </row>
    <row r="602" spans="1:10">
      <c r="A602" s="406">
        <v>17</v>
      </c>
      <c r="B602" s="407">
        <v>27760</v>
      </c>
      <c r="C602" s="406" t="s">
        <v>3122</v>
      </c>
      <c r="F602" s="410">
        <v>0.11990000000000001</v>
      </c>
      <c r="H602" s="415">
        <v>7.3875E-3</v>
      </c>
      <c r="I602" s="409">
        <f t="shared" si="8"/>
        <v>0.1125125</v>
      </c>
      <c r="J602" s="407">
        <v>27760</v>
      </c>
    </row>
    <row r="603" spans="1:10">
      <c r="A603" s="406">
        <v>17</v>
      </c>
      <c r="B603" s="407">
        <v>27791</v>
      </c>
      <c r="C603" s="406" t="s">
        <v>3122</v>
      </c>
      <c r="F603" s="410">
        <v>-5.7999999999999996E-3</v>
      </c>
      <c r="H603" s="415">
        <v>7.3208333333333328E-3</v>
      </c>
      <c r="I603" s="409">
        <f t="shared" ref="I603:I666" si="9">F603-H603</f>
        <v>-1.3120833333333332E-2</v>
      </c>
      <c r="J603" s="407">
        <v>27791</v>
      </c>
    </row>
    <row r="604" spans="1:10">
      <c r="A604" s="406">
        <v>17</v>
      </c>
      <c r="B604" s="407">
        <v>27820</v>
      </c>
      <c r="C604" s="406" t="s">
        <v>3122</v>
      </c>
      <c r="F604" s="410">
        <v>3.2599999999999997E-2</v>
      </c>
      <c r="H604" s="415">
        <v>7.3041666666666671E-3</v>
      </c>
      <c r="I604" s="409">
        <f t="shared" si="9"/>
        <v>2.529583333333333E-2</v>
      </c>
      <c r="J604" s="407">
        <v>27820</v>
      </c>
    </row>
    <row r="605" spans="1:10">
      <c r="A605" s="406">
        <v>17</v>
      </c>
      <c r="B605" s="407">
        <v>27851</v>
      </c>
      <c r="C605" s="406" t="s">
        <v>3122</v>
      </c>
      <c r="F605" s="410">
        <v>-9.9000000000000008E-3</v>
      </c>
      <c r="H605" s="415">
        <v>7.2041666666666669E-3</v>
      </c>
      <c r="I605" s="409">
        <f t="shared" si="9"/>
        <v>-1.7104166666666667E-2</v>
      </c>
      <c r="J605" s="407">
        <v>27851</v>
      </c>
    </row>
    <row r="606" spans="1:10">
      <c r="A606" s="406">
        <v>17</v>
      </c>
      <c r="B606" s="407">
        <v>27881</v>
      </c>
      <c r="C606" s="406" t="s">
        <v>3122</v>
      </c>
      <c r="F606" s="410">
        <v>-7.3000000000000001E-3</v>
      </c>
      <c r="H606" s="415">
        <v>7.2916666666666659E-3</v>
      </c>
      <c r="I606" s="409">
        <f t="shared" si="9"/>
        <v>-1.4591666666666666E-2</v>
      </c>
      <c r="J606" s="407">
        <v>27881</v>
      </c>
    </row>
    <row r="607" spans="1:10">
      <c r="A607" s="406">
        <v>17</v>
      </c>
      <c r="B607" s="407">
        <v>27912</v>
      </c>
      <c r="C607" s="406" t="s">
        <v>3122</v>
      </c>
      <c r="F607" s="410">
        <v>4.2700000000000002E-2</v>
      </c>
      <c r="H607" s="415">
        <v>7.2958333333333321E-3</v>
      </c>
      <c r="I607" s="409">
        <f t="shared" si="9"/>
        <v>3.5404166666666667E-2</v>
      </c>
      <c r="J607" s="407">
        <v>27912</v>
      </c>
    </row>
    <row r="608" spans="1:10">
      <c r="A608" s="406">
        <v>17</v>
      </c>
      <c r="B608" s="407">
        <v>27942</v>
      </c>
      <c r="C608" s="406" t="s">
        <v>3122</v>
      </c>
      <c r="F608" s="410">
        <v>-6.7999999999999996E-3</v>
      </c>
      <c r="H608" s="415">
        <v>7.2375000000000009E-3</v>
      </c>
      <c r="I608" s="409">
        <f t="shared" si="9"/>
        <v>-1.4037500000000001E-2</v>
      </c>
      <c r="J608" s="407">
        <v>27942</v>
      </c>
    </row>
    <row r="609" spans="1:10">
      <c r="A609" s="406">
        <v>17</v>
      </c>
      <c r="B609" s="407">
        <v>27973</v>
      </c>
      <c r="C609" s="406" t="s">
        <v>3122</v>
      </c>
      <c r="F609" s="410">
        <v>1.4E-3</v>
      </c>
      <c r="H609" s="415">
        <v>7.1291666666666665E-3</v>
      </c>
      <c r="I609" s="409">
        <f t="shared" si="9"/>
        <v>-5.7291666666666663E-3</v>
      </c>
      <c r="J609" s="407">
        <v>27973</v>
      </c>
    </row>
    <row r="610" spans="1:10">
      <c r="A610" s="406">
        <v>17</v>
      </c>
      <c r="B610" s="407">
        <v>28004</v>
      </c>
      <c r="C610" s="406" t="s">
        <v>3122</v>
      </c>
      <c r="F610" s="410">
        <v>2.47E-2</v>
      </c>
      <c r="H610" s="415">
        <v>7.0499999999999998E-3</v>
      </c>
      <c r="I610" s="409">
        <f t="shared" si="9"/>
        <v>1.7649999999999999E-2</v>
      </c>
      <c r="J610" s="407">
        <v>28004</v>
      </c>
    </row>
    <row r="611" spans="1:10">
      <c r="A611" s="406">
        <v>17</v>
      </c>
      <c r="B611" s="407">
        <v>28034</v>
      </c>
      <c r="C611" s="406" t="s">
        <v>3122</v>
      </c>
      <c r="F611" s="410">
        <v>-2.06E-2</v>
      </c>
      <c r="H611" s="415">
        <v>6.9999999999999993E-3</v>
      </c>
      <c r="I611" s="409">
        <f t="shared" si="9"/>
        <v>-2.76E-2</v>
      </c>
      <c r="J611" s="407">
        <v>28034</v>
      </c>
    </row>
    <row r="612" spans="1:10">
      <c r="A612" s="406">
        <v>17</v>
      </c>
      <c r="B612" s="407">
        <v>28065</v>
      </c>
      <c r="C612" s="406" t="s">
        <v>3122</v>
      </c>
      <c r="F612" s="410">
        <v>-8.9999999999999998E-4</v>
      </c>
      <c r="H612" s="415">
        <v>6.9624999999999999E-3</v>
      </c>
      <c r="I612" s="409">
        <f t="shared" si="9"/>
        <v>-7.8624999999999997E-3</v>
      </c>
      <c r="J612" s="407">
        <v>28065</v>
      </c>
    </row>
    <row r="613" spans="1:10">
      <c r="A613" s="406">
        <v>17</v>
      </c>
      <c r="B613" s="407">
        <v>28095</v>
      </c>
      <c r="C613" s="406" t="s">
        <v>3122</v>
      </c>
      <c r="F613" s="410">
        <v>5.3999999999999999E-2</v>
      </c>
      <c r="H613" s="415">
        <v>6.7604166666666663E-3</v>
      </c>
      <c r="I613" s="409">
        <f t="shared" si="9"/>
        <v>4.7239583333333335E-2</v>
      </c>
      <c r="J613" s="407">
        <v>28095</v>
      </c>
    </row>
    <row r="614" spans="1:10">
      <c r="A614" s="406">
        <v>17</v>
      </c>
      <c r="B614" s="407">
        <v>28126</v>
      </c>
      <c r="C614" s="406" t="s">
        <v>3122</v>
      </c>
      <c r="F614" s="410">
        <v>-4.8899999999999999E-2</v>
      </c>
      <c r="H614" s="415">
        <v>6.7166666666666659E-3</v>
      </c>
      <c r="I614" s="409">
        <f t="shared" si="9"/>
        <v>-5.5616666666666661E-2</v>
      </c>
      <c r="J614" s="407">
        <v>28126</v>
      </c>
    </row>
    <row r="615" spans="1:10">
      <c r="A615" s="406">
        <v>17</v>
      </c>
      <c r="B615" s="407">
        <v>28157</v>
      </c>
      <c r="C615" s="406" t="s">
        <v>3122</v>
      </c>
      <c r="F615" s="410">
        <v>-1.5100000000000001E-2</v>
      </c>
      <c r="H615" s="415">
        <v>6.7916666666666672E-3</v>
      </c>
      <c r="I615" s="409">
        <f t="shared" si="9"/>
        <v>-2.1891666666666667E-2</v>
      </c>
      <c r="J615" s="407">
        <v>28157</v>
      </c>
    </row>
    <row r="616" spans="1:10">
      <c r="A616" s="406">
        <v>17</v>
      </c>
      <c r="B616" s="407">
        <v>28185</v>
      </c>
      <c r="C616" s="406" t="s">
        <v>3122</v>
      </c>
      <c r="F616" s="410">
        <v>-1.1900000000000001E-2</v>
      </c>
      <c r="H616" s="415">
        <v>6.8249999999999986E-3</v>
      </c>
      <c r="I616" s="409">
        <f t="shared" si="9"/>
        <v>-1.8724999999999999E-2</v>
      </c>
      <c r="J616" s="407">
        <v>28185</v>
      </c>
    </row>
    <row r="617" spans="1:10">
      <c r="A617" s="406">
        <v>17</v>
      </c>
      <c r="B617" s="407">
        <v>28216</v>
      </c>
      <c r="C617" s="406" t="s">
        <v>3122</v>
      </c>
      <c r="F617" s="410">
        <v>1.4E-3</v>
      </c>
      <c r="H617" s="415">
        <v>6.7999999999999996E-3</v>
      </c>
      <c r="I617" s="409">
        <f t="shared" si="9"/>
        <v>-5.3999999999999994E-3</v>
      </c>
      <c r="J617" s="407">
        <v>28216</v>
      </c>
    </row>
    <row r="618" spans="1:10">
      <c r="A618" s="406">
        <v>17</v>
      </c>
      <c r="B618" s="407">
        <v>28246</v>
      </c>
      <c r="C618" s="406" t="s">
        <v>3122</v>
      </c>
      <c r="F618" s="410">
        <v>-1.4999999999999999E-2</v>
      </c>
      <c r="H618" s="415">
        <v>6.8041666666666667E-3</v>
      </c>
      <c r="I618" s="409">
        <f t="shared" si="9"/>
        <v>-2.1804166666666666E-2</v>
      </c>
      <c r="J618" s="407">
        <v>28246</v>
      </c>
    </row>
    <row r="619" spans="1:10">
      <c r="A619" s="406">
        <v>17</v>
      </c>
      <c r="B619" s="407">
        <v>28277</v>
      </c>
      <c r="C619" s="406" t="s">
        <v>3122</v>
      </c>
      <c r="F619" s="410">
        <v>4.7500000000000001E-2</v>
      </c>
      <c r="H619" s="415">
        <v>6.7250000000000001E-3</v>
      </c>
      <c r="I619" s="409">
        <f t="shared" si="9"/>
        <v>4.0774999999999999E-2</v>
      </c>
      <c r="J619" s="407">
        <v>28277</v>
      </c>
    </row>
    <row r="620" spans="1:10">
      <c r="A620" s="406">
        <v>17</v>
      </c>
      <c r="B620" s="407">
        <v>28307</v>
      </c>
      <c r="C620" s="406" t="s">
        <v>3122</v>
      </c>
      <c r="F620" s="410">
        <v>-1.5100000000000001E-2</v>
      </c>
      <c r="H620" s="415">
        <v>6.6916666666666669E-3</v>
      </c>
      <c r="I620" s="409">
        <f t="shared" si="9"/>
        <v>-2.1791666666666668E-2</v>
      </c>
      <c r="J620" s="407">
        <v>28307</v>
      </c>
    </row>
    <row r="621" spans="1:10">
      <c r="A621" s="406">
        <v>17</v>
      </c>
      <c r="B621" s="407">
        <v>28338</v>
      </c>
      <c r="C621" s="406" t="s">
        <v>3122</v>
      </c>
      <c r="F621" s="410">
        <v>-1.3299999999999999E-2</v>
      </c>
      <c r="H621" s="415">
        <v>6.7291666666666663E-3</v>
      </c>
      <c r="I621" s="409">
        <f t="shared" si="9"/>
        <v>-2.0029166666666667E-2</v>
      </c>
      <c r="J621" s="407">
        <v>28338</v>
      </c>
    </row>
    <row r="622" spans="1:10">
      <c r="A622" s="406">
        <v>17</v>
      </c>
      <c r="B622" s="407">
        <v>28369</v>
      </c>
      <c r="C622" s="406" t="s">
        <v>3122</v>
      </c>
      <c r="F622" s="410">
        <v>0</v>
      </c>
      <c r="H622" s="415">
        <v>6.695833333333334E-3</v>
      </c>
      <c r="I622" s="409">
        <f t="shared" si="9"/>
        <v>-6.695833333333334E-3</v>
      </c>
      <c r="J622" s="407">
        <v>28369</v>
      </c>
    </row>
    <row r="623" spans="1:10">
      <c r="A623" s="406">
        <v>17</v>
      </c>
      <c r="B623" s="407">
        <v>28399</v>
      </c>
      <c r="C623" s="406" t="s">
        <v>3122</v>
      </c>
      <c r="F623" s="410">
        <v>-4.1500000000000002E-2</v>
      </c>
      <c r="H623" s="415">
        <v>6.7916666666666672E-3</v>
      </c>
      <c r="I623" s="409">
        <f t="shared" si="9"/>
        <v>-4.829166666666667E-2</v>
      </c>
      <c r="J623" s="407">
        <v>28399</v>
      </c>
    </row>
    <row r="624" spans="1:10">
      <c r="A624" s="406">
        <v>17</v>
      </c>
      <c r="B624" s="407">
        <v>28430</v>
      </c>
      <c r="C624" s="406" t="s">
        <v>3122</v>
      </c>
      <c r="F624" s="410">
        <v>3.6999999999999998E-2</v>
      </c>
      <c r="H624" s="415">
        <v>6.841666666666666E-3</v>
      </c>
      <c r="I624" s="409">
        <f t="shared" si="9"/>
        <v>3.0158333333333332E-2</v>
      </c>
      <c r="J624" s="407">
        <v>28430</v>
      </c>
    </row>
    <row r="625" spans="1:10">
      <c r="A625" s="406">
        <v>17</v>
      </c>
      <c r="B625" s="407">
        <v>28460</v>
      </c>
      <c r="C625" s="406" t="s">
        <v>3122</v>
      </c>
      <c r="F625" s="410">
        <v>4.7999999999999996E-3</v>
      </c>
      <c r="H625" s="415">
        <v>6.9145833333333325E-3</v>
      </c>
      <c r="I625" s="409">
        <f t="shared" si="9"/>
        <v>-2.1145833333333329E-3</v>
      </c>
      <c r="J625" s="407">
        <v>28460</v>
      </c>
    </row>
    <row r="626" spans="1:10">
      <c r="A626" s="406">
        <v>17</v>
      </c>
      <c r="B626" s="407">
        <v>28491</v>
      </c>
      <c r="C626" s="406" t="s">
        <v>3122</v>
      </c>
      <c r="F626" s="410">
        <v>-5.96E-2</v>
      </c>
      <c r="H626" s="415">
        <v>7.083333333333333E-3</v>
      </c>
      <c r="I626" s="409">
        <f t="shared" si="9"/>
        <v>-6.6683333333333331E-2</v>
      </c>
      <c r="J626" s="407">
        <v>28491</v>
      </c>
    </row>
    <row r="627" spans="1:10">
      <c r="A627" s="406">
        <v>17</v>
      </c>
      <c r="B627" s="407">
        <v>28522</v>
      </c>
      <c r="C627" s="406" t="s">
        <v>3122</v>
      </c>
      <c r="F627" s="410">
        <v>-1.61E-2</v>
      </c>
      <c r="H627" s="415">
        <v>7.1333333333333335E-3</v>
      </c>
      <c r="I627" s="409">
        <f t="shared" si="9"/>
        <v>-2.3233333333333335E-2</v>
      </c>
      <c r="J627" s="407">
        <v>28522</v>
      </c>
    </row>
    <row r="628" spans="1:10">
      <c r="A628" s="406">
        <v>17</v>
      </c>
      <c r="B628" s="407">
        <v>28550</v>
      </c>
      <c r="C628" s="406" t="s">
        <v>3122</v>
      </c>
      <c r="F628" s="410">
        <v>2.76E-2</v>
      </c>
      <c r="H628" s="415">
        <v>7.1375000000000015E-3</v>
      </c>
      <c r="I628" s="409">
        <f t="shared" si="9"/>
        <v>2.0462499999999998E-2</v>
      </c>
      <c r="J628" s="407">
        <v>28550</v>
      </c>
    </row>
    <row r="629" spans="1:10">
      <c r="A629" s="406">
        <v>17</v>
      </c>
      <c r="B629" s="407">
        <v>28581</v>
      </c>
      <c r="C629" s="406" t="s">
        <v>3122</v>
      </c>
      <c r="F629" s="410">
        <v>8.6999999999999994E-2</v>
      </c>
      <c r="H629" s="415">
        <v>7.2041666666666669E-3</v>
      </c>
      <c r="I629" s="409">
        <f t="shared" si="9"/>
        <v>7.979583333333333E-2</v>
      </c>
      <c r="J629" s="407">
        <v>28581</v>
      </c>
    </row>
    <row r="630" spans="1:10">
      <c r="A630" s="406">
        <v>17</v>
      </c>
      <c r="B630" s="407">
        <v>28611</v>
      </c>
      <c r="C630" s="406" t="s">
        <v>3122</v>
      </c>
      <c r="F630" s="410">
        <v>1.3599999999999999E-2</v>
      </c>
      <c r="H630" s="415">
        <v>7.3041666666666671E-3</v>
      </c>
      <c r="I630" s="409">
        <f t="shared" si="9"/>
        <v>6.2958333333333321E-3</v>
      </c>
      <c r="J630" s="407">
        <v>28611</v>
      </c>
    </row>
    <row r="631" spans="1:10">
      <c r="A631" s="406">
        <v>17</v>
      </c>
      <c r="B631" s="407">
        <v>28642</v>
      </c>
      <c r="C631" s="406" t="s">
        <v>3122</v>
      </c>
      <c r="F631" s="410">
        <v>-1.52E-2</v>
      </c>
      <c r="H631" s="415">
        <v>7.3791666666666658E-3</v>
      </c>
      <c r="I631" s="409">
        <f t="shared" si="9"/>
        <v>-2.2579166666666664E-2</v>
      </c>
      <c r="J631" s="407">
        <v>28642</v>
      </c>
    </row>
    <row r="632" spans="1:10">
      <c r="A632" s="406">
        <v>17</v>
      </c>
      <c r="B632" s="407">
        <v>28672</v>
      </c>
      <c r="C632" s="406" t="s">
        <v>3122</v>
      </c>
      <c r="F632" s="410">
        <v>5.6000000000000001E-2</v>
      </c>
      <c r="H632" s="415">
        <v>7.4791666666666678E-3</v>
      </c>
      <c r="I632" s="409">
        <f t="shared" si="9"/>
        <v>4.8520833333333332E-2</v>
      </c>
      <c r="J632" s="407">
        <v>28672</v>
      </c>
    </row>
    <row r="633" spans="1:10">
      <c r="A633" s="406">
        <v>17</v>
      </c>
      <c r="B633" s="407">
        <v>28703</v>
      </c>
      <c r="C633" s="406" t="s">
        <v>3122</v>
      </c>
      <c r="F633" s="410">
        <v>3.4000000000000002E-2</v>
      </c>
      <c r="H633" s="415">
        <v>7.354166666666666E-3</v>
      </c>
      <c r="I633" s="409">
        <f t="shared" si="9"/>
        <v>2.6645833333333337E-2</v>
      </c>
      <c r="J633" s="407">
        <v>28703</v>
      </c>
    </row>
    <row r="634" spans="1:10">
      <c r="A634" s="406">
        <v>17</v>
      </c>
      <c r="B634" s="407">
        <v>28734</v>
      </c>
      <c r="C634" s="406" t="s">
        <v>3122</v>
      </c>
      <c r="F634" s="410">
        <v>-4.7999999999999996E-3</v>
      </c>
      <c r="H634" s="415">
        <v>7.3374999999999994E-3</v>
      </c>
      <c r="I634" s="409">
        <f t="shared" si="9"/>
        <v>-1.2137499999999999E-2</v>
      </c>
      <c r="J634" s="407">
        <v>28734</v>
      </c>
    </row>
    <row r="635" spans="1:10">
      <c r="A635" s="406">
        <v>17</v>
      </c>
      <c r="B635" s="407">
        <v>28764</v>
      </c>
      <c r="C635" s="406" t="s">
        <v>3122</v>
      </c>
      <c r="F635" s="410">
        <v>-8.9099999999999999E-2</v>
      </c>
      <c r="H635" s="415">
        <v>7.4833333333333332E-3</v>
      </c>
      <c r="I635" s="409">
        <f t="shared" si="9"/>
        <v>-9.6583333333333327E-2</v>
      </c>
      <c r="J635" s="407">
        <v>28764</v>
      </c>
    </row>
    <row r="636" spans="1:10">
      <c r="A636" s="406">
        <v>17</v>
      </c>
      <c r="B636" s="407">
        <v>28795</v>
      </c>
      <c r="C636" s="406" t="s">
        <v>3122</v>
      </c>
      <c r="F636" s="410">
        <v>2.5999999999999999E-2</v>
      </c>
      <c r="H636" s="415">
        <v>7.6124999999999995E-3</v>
      </c>
      <c r="I636" s="409">
        <f t="shared" si="9"/>
        <v>1.8387500000000001E-2</v>
      </c>
      <c r="J636" s="407">
        <v>28795</v>
      </c>
    </row>
    <row r="637" spans="1:10">
      <c r="A637" s="406">
        <v>17</v>
      </c>
      <c r="B637" s="407">
        <v>28825</v>
      </c>
      <c r="C637" s="406" t="s">
        <v>3122</v>
      </c>
      <c r="F637" s="410">
        <v>1.72E-2</v>
      </c>
      <c r="H637" s="415">
        <v>7.7041666666666665E-3</v>
      </c>
      <c r="I637" s="409">
        <f t="shared" si="9"/>
        <v>9.4958333333333336E-3</v>
      </c>
      <c r="J637" s="407">
        <v>28825</v>
      </c>
    </row>
    <row r="638" spans="1:10">
      <c r="A638" s="406">
        <v>17</v>
      </c>
      <c r="B638" s="407">
        <v>28856</v>
      </c>
      <c r="C638" s="406" t="s">
        <v>3122</v>
      </c>
      <c r="F638" s="410">
        <v>4.2099999999999999E-2</v>
      </c>
      <c r="H638" s="415">
        <v>7.8041666666666676E-3</v>
      </c>
      <c r="I638" s="409">
        <f t="shared" si="9"/>
        <v>3.4295833333333331E-2</v>
      </c>
      <c r="J638" s="407">
        <v>28856</v>
      </c>
    </row>
    <row r="639" spans="1:10">
      <c r="A639" s="406">
        <v>17</v>
      </c>
      <c r="B639" s="407">
        <v>28887</v>
      </c>
      <c r="C639" s="406" t="s">
        <v>3122</v>
      </c>
      <c r="F639" s="410">
        <v>-2.8400000000000002E-2</v>
      </c>
      <c r="H639" s="415">
        <v>7.8166666666666662E-3</v>
      </c>
      <c r="I639" s="409">
        <f t="shared" si="9"/>
        <v>-3.6216666666666668E-2</v>
      </c>
      <c r="J639" s="407">
        <v>28887</v>
      </c>
    </row>
    <row r="640" spans="1:10">
      <c r="A640" s="406">
        <v>17</v>
      </c>
      <c r="B640" s="407">
        <v>28915</v>
      </c>
      <c r="C640" s="406" t="s">
        <v>3122</v>
      </c>
      <c r="F640" s="410">
        <v>5.7500000000000002E-2</v>
      </c>
      <c r="H640" s="415">
        <v>7.9083333333333332E-3</v>
      </c>
      <c r="I640" s="409">
        <f t="shared" si="9"/>
        <v>4.9591666666666673E-2</v>
      </c>
      <c r="J640" s="407">
        <v>28915</v>
      </c>
    </row>
    <row r="641" spans="1:10">
      <c r="A641" s="406">
        <v>17</v>
      </c>
      <c r="B641" s="407">
        <v>28946</v>
      </c>
      <c r="C641" s="406" t="s">
        <v>3122</v>
      </c>
      <c r="F641" s="410">
        <v>3.5999999999999999E-3</v>
      </c>
      <c r="H641" s="415">
        <v>7.9291666666666677E-3</v>
      </c>
      <c r="I641" s="409">
        <f t="shared" si="9"/>
        <v>-4.3291666666666678E-3</v>
      </c>
      <c r="J641" s="407">
        <v>28946</v>
      </c>
    </row>
    <row r="642" spans="1:10">
      <c r="A642" s="406">
        <v>17</v>
      </c>
      <c r="B642" s="407">
        <v>28976</v>
      </c>
      <c r="C642" s="406" t="s">
        <v>3122</v>
      </c>
      <c r="F642" s="410">
        <v>-1.6799999999999999E-2</v>
      </c>
      <c r="H642" s="415">
        <v>8.0666666666666664E-3</v>
      </c>
      <c r="I642" s="409">
        <f t="shared" si="9"/>
        <v>-2.4866666666666665E-2</v>
      </c>
      <c r="J642" s="407">
        <v>28976</v>
      </c>
    </row>
    <row r="643" spans="1:10">
      <c r="A643" s="406">
        <v>17</v>
      </c>
      <c r="B643" s="407">
        <v>29007</v>
      </c>
      <c r="C643" s="406" t="s">
        <v>3122</v>
      </c>
      <c r="F643" s="410">
        <v>4.1000000000000002E-2</v>
      </c>
      <c r="H643" s="415">
        <v>7.8958333333333328E-3</v>
      </c>
      <c r="I643" s="409">
        <f t="shared" si="9"/>
        <v>3.3104166666666671E-2</v>
      </c>
      <c r="J643" s="407">
        <v>29007</v>
      </c>
    </row>
    <row r="644" spans="1:10">
      <c r="A644" s="406">
        <v>17</v>
      </c>
      <c r="B644" s="407">
        <v>29037</v>
      </c>
      <c r="C644" s="406" t="s">
        <v>3122</v>
      </c>
      <c r="F644" s="410">
        <v>1.0999999999999999E-2</v>
      </c>
      <c r="H644" s="415">
        <v>7.7875000000000002E-3</v>
      </c>
      <c r="I644" s="409">
        <f t="shared" si="9"/>
        <v>3.2124999999999992E-3</v>
      </c>
      <c r="J644" s="407">
        <v>29037</v>
      </c>
    </row>
    <row r="645" spans="1:10">
      <c r="A645" s="406">
        <v>17</v>
      </c>
      <c r="B645" s="407">
        <v>29068</v>
      </c>
      <c r="C645" s="406" t="s">
        <v>3122</v>
      </c>
      <c r="F645" s="410">
        <v>6.1100000000000002E-2</v>
      </c>
      <c r="H645" s="415">
        <v>7.8166666666666662E-3</v>
      </c>
      <c r="I645" s="409">
        <f t="shared" si="9"/>
        <v>5.3283333333333335E-2</v>
      </c>
      <c r="J645" s="407">
        <v>29068</v>
      </c>
    </row>
    <row r="646" spans="1:10">
      <c r="A646" s="406">
        <v>17</v>
      </c>
      <c r="B646" s="407">
        <v>29099</v>
      </c>
      <c r="C646" s="406" t="s">
        <v>3122</v>
      </c>
      <c r="F646" s="410">
        <v>2.5000000000000001E-3</v>
      </c>
      <c r="H646" s="415">
        <v>7.9749999999999995E-3</v>
      </c>
      <c r="I646" s="409">
        <f t="shared" si="9"/>
        <v>-5.474999999999999E-3</v>
      </c>
      <c r="J646" s="407">
        <v>29099</v>
      </c>
    </row>
    <row r="647" spans="1:10">
      <c r="A647" s="406">
        <v>17</v>
      </c>
      <c r="B647" s="407">
        <v>29129</v>
      </c>
      <c r="C647" s="406" t="s">
        <v>3122</v>
      </c>
      <c r="F647" s="410">
        <v>-6.5600000000000006E-2</v>
      </c>
      <c r="H647" s="415">
        <v>8.5791666666666672E-3</v>
      </c>
      <c r="I647" s="409">
        <f t="shared" si="9"/>
        <v>-7.4179166666666671E-2</v>
      </c>
      <c r="J647" s="407">
        <v>29129</v>
      </c>
    </row>
    <row r="648" spans="1:10">
      <c r="A648" s="406">
        <v>17</v>
      </c>
      <c r="B648" s="407">
        <v>29160</v>
      </c>
      <c r="C648" s="406" t="s">
        <v>3122</v>
      </c>
      <c r="F648" s="410">
        <v>5.1400000000000001E-2</v>
      </c>
      <c r="H648" s="415">
        <v>9.1583333333333326E-3</v>
      </c>
      <c r="I648" s="409">
        <f t="shared" si="9"/>
        <v>4.224166666666667E-2</v>
      </c>
      <c r="J648" s="407">
        <v>29160</v>
      </c>
    </row>
    <row r="649" spans="1:10">
      <c r="A649" s="406">
        <v>17</v>
      </c>
      <c r="B649" s="407">
        <v>29190</v>
      </c>
      <c r="C649" s="406" t="s">
        <v>3122</v>
      </c>
      <c r="F649" s="410">
        <v>1.9199999999999998E-2</v>
      </c>
      <c r="H649" s="415">
        <v>9.1208333333333332E-3</v>
      </c>
      <c r="I649" s="409">
        <f t="shared" si="9"/>
        <v>1.0079166666666665E-2</v>
      </c>
      <c r="J649" s="407">
        <v>29190</v>
      </c>
    </row>
    <row r="650" spans="1:10">
      <c r="A650" s="406">
        <v>17</v>
      </c>
      <c r="B650" s="407">
        <v>29221</v>
      </c>
      <c r="C650" s="406" t="s">
        <v>3122</v>
      </c>
      <c r="F650" s="410">
        <v>6.0999999999999999E-2</v>
      </c>
      <c r="H650" s="415">
        <v>9.4375000000000014E-3</v>
      </c>
      <c r="I650" s="409">
        <f t="shared" si="9"/>
        <v>5.1562499999999997E-2</v>
      </c>
      <c r="J650" s="407">
        <v>29221</v>
      </c>
    </row>
    <row r="651" spans="1:10">
      <c r="A651" s="406">
        <v>17</v>
      </c>
      <c r="B651" s="407">
        <v>29252</v>
      </c>
      <c r="C651" s="406" t="s">
        <v>3122</v>
      </c>
      <c r="F651" s="410">
        <v>3.0999999999999999E-3</v>
      </c>
      <c r="H651" s="415">
        <v>1.0462500000000001E-2</v>
      </c>
      <c r="I651" s="409">
        <f t="shared" si="9"/>
        <v>-7.362500000000001E-3</v>
      </c>
      <c r="J651" s="407">
        <v>29252</v>
      </c>
    </row>
    <row r="652" spans="1:10">
      <c r="A652" s="406">
        <v>17</v>
      </c>
      <c r="B652" s="407">
        <v>29281</v>
      </c>
      <c r="C652" s="406" t="s">
        <v>3122</v>
      </c>
      <c r="F652" s="410">
        <v>-9.8699999999999996E-2</v>
      </c>
      <c r="H652" s="415">
        <v>1.1029166666666668E-2</v>
      </c>
      <c r="I652" s="409">
        <f t="shared" si="9"/>
        <v>-0.10972916666666667</v>
      </c>
      <c r="J652" s="407">
        <v>29281</v>
      </c>
    </row>
    <row r="653" spans="1:10">
      <c r="A653" s="406">
        <v>17</v>
      </c>
      <c r="B653" s="407">
        <v>29312</v>
      </c>
      <c r="C653" s="406" t="s">
        <v>3122</v>
      </c>
      <c r="F653" s="410">
        <v>4.2900000000000001E-2</v>
      </c>
      <c r="H653" s="415">
        <v>1.0458333333333333E-2</v>
      </c>
      <c r="I653" s="409">
        <f t="shared" si="9"/>
        <v>3.2441666666666667E-2</v>
      </c>
      <c r="J653" s="407">
        <v>29312</v>
      </c>
    </row>
    <row r="654" spans="1:10">
      <c r="A654" s="406">
        <v>17</v>
      </c>
      <c r="B654" s="407">
        <v>29342</v>
      </c>
      <c r="C654" s="406" t="s">
        <v>3122</v>
      </c>
      <c r="F654" s="410">
        <v>5.62E-2</v>
      </c>
      <c r="H654" s="415">
        <v>9.541666666666667E-3</v>
      </c>
      <c r="I654" s="409">
        <f t="shared" si="9"/>
        <v>4.6658333333333329E-2</v>
      </c>
      <c r="J654" s="407">
        <v>29342</v>
      </c>
    </row>
    <row r="655" spans="1:10">
      <c r="A655" s="406">
        <v>17</v>
      </c>
      <c r="B655" s="407">
        <v>29373</v>
      </c>
      <c r="C655" s="406" t="s">
        <v>3122</v>
      </c>
      <c r="F655" s="410">
        <v>2.9600000000000001E-2</v>
      </c>
      <c r="H655" s="415">
        <v>9.1541666666666681E-3</v>
      </c>
      <c r="I655" s="409">
        <f t="shared" si="9"/>
        <v>2.0445833333333333E-2</v>
      </c>
      <c r="J655" s="407">
        <v>29373</v>
      </c>
    </row>
    <row r="656" spans="1:10">
      <c r="A656" s="406">
        <v>17</v>
      </c>
      <c r="B656" s="407">
        <v>29403</v>
      </c>
      <c r="C656" s="406" t="s">
        <v>3122</v>
      </c>
      <c r="F656" s="410">
        <v>6.7599999999999993E-2</v>
      </c>
      <c r="H656" s="415">
        <v>9.3749999999999997E-3</v>
      </c>
      <c r="I656" s="409">
        <f t="shared" si="9"/>
        <v>5.8224999999999992E-2</v>
      </c>
      <c r="J656" s="407">
        <v>29403</v>
      </c>
    </row>
    <row r="657" spans="1:10">
      <c r="A657" s="406">
        <v>17</v>
      </c>
      <c r="B657" s="407">
        <v>29434</v>
      </c>
      <c r="C657" s="406" t="s">
        <v>3122</v>
      </c>
      <c r="F657" s="410">
        <v>1.3100000000000001E-2</v>
      </c>
      <c r="H657" s="415">
        <v>9.8875000000000005E-3</v>
      </c>
      <c r="I657" s="409">
        <f t="shared" si="9"/>
        <v>3.2125000000000001E-3</v>
      </c>
      <c r="J657" s="407">
        <v>29434</v>
      </c>
    </row>
    <row r="658" spans="1:10">
      <c r="A658" s="406">
        <v>17</v>
      </c>
      <c r="B658" s="407">
        <v>29465</v>
      </c>
      <c r="C658" s="406" t="s">
        <v>3122</v>
      </c>
      <c r="F658" s="410">
        <v>2.81E-2</v>
      </c>
      <c r="H658" s="415">
        <v>1.0225E-2</v>
      </c>
      <c r="I658" s="409">
        <f t="shared" si="9"/>
        <v>1.7875000000000002E-2</v>
      </c>
      <c r="J658" s="407">
        <v>29465</v>
      </c>
    </row>
    <row r="659" spans="1:10">
      <c r="A659" s="406">
        <v>17</v>
      </c>
      <c r="B659" s="407">
        <v>29495</v>
      </c>
      <c r="C659" s="406" t="s">
        <v>3122</v>
      </c>
      <c r="F659" s="410">
        <v>1.8700000000000001E-2</v>
      </c>
      <c r="H659" s="415">
        <v>1.04125E-2</v>
      </c>
      <c r="I659" s="409">
        <f t="shared" si="9"/>
        <v>8.2875000000000015E-3</v>
      </c>
      <c r="J659" s="407">
        <v>29495</v>
      </c>
    </row>
    <row r="660" spans="1:10">
      <c r="A660" s="406">
        <v>17</v>
      </c>
      <c r="B660" s="407">
        <v>29526</v>
      </c>
      <c r="C660" s="406" t="s">
        <v>3122</v>
      </c>
      <c r="F660" s="410">
        <v>0.1095</v>
      </c>
      <c r="H660" s="415">
        <v>1.09625E-2</v>
      </c>
      <c r="I660" s="409">
        <f t="shared" si="9"/>
        <v>9.85375E-2</v>
      </c>
      <c r="J660" s="407">
        <v>29526</v>
      </c>
    </row>
    <row r="661" spans="1:10">
      <c r="A661" s="406">
        <v>17</v>
      </c>
      <c r="B661" s="407">
        <v>29556</v>
      </c>
      <c r="C661" s="406" t="s">
        <v>3122</v>
      </c>
      <c r="F661" s="410">
        <v>-3.15E-2</v>
      </c>
      <c r="H661" s="415">
        <v>1.1245833333333333E-2</v>
      </c>
      <c r="I661" s="409">
        <f t="shared" si="9"/>
        <v>-4.274583333333333E-2</v>
      </c>
      <c r="J661" s="407">
        <v>29556</v>
      </c>
    </row>
    <row r="662" spans="1:10">
      <c r="A662" s="406">
        <v>17</v>
      </c>
      <c r="B662" s="407">
        <v>29587</v>
      </c>
      <c r="C662" s="406" t="s">
        <v>3122</v>
      </c>
      <c r="F662" s="410">
        <v>-4.3799999999999999E-2</v>
      </c>
      <c r="H662" s="415">
        <v>1.0970833333333334E-2</v>
      </c>
      <c r="I662" s="409">
        <f t="shared" si="9"/>
        <v>-5.4770833333333331E-2</v>
      </c>
      <c r="J662" s="407">
        <v>29587</v>
      </c>
    </row>
    <row r="663" spans="1:10">
      <c r="A663" s="406">
        <v>17</v>
      </c>
      <c r="B663" s="407">
        <v>29618</v>
      </c>
      <c r="C663" s="406" t="s">
        <v>3122</v>
      </c>
      <c r="F663" s="410">
        <v>2.0799999999999999E-2</v>
      </c>
      <c r="H663" s="415">
        <v>1.1350000000000001E-2</v>
      </c>
      <c r="I663" s="409">
        <f t="shared" si="9"/>
        <v>9.4499999999999983E-3</v>
      </c>
      <c r="J663" s="407">
        <v>29618</v>
      </c>
    </row>
    <row r="664" spans="1:10">
      <c r="A664" s="406">
        <v>17</v>
      </c>
      <c r="B664" s="407">
        <v>29646</v>
      </c>
      <c r="C664" s="406" t="s">
        <v>3122</v>
      </c>
      <c r="F664" s="410">
        <v>3.7999999999999999E-2</v>
      </c>
      <c r="H664" s="415">
        <v>1.1345833333333335E-2</v>
      </c>
      <c r="I664" s="409">
        <f t="shared" si="9"/>
        <v>2.6654166666666666E-2</v>
      </c>
      <c r="J664" s="407">
        <v>29646</v>
      </c>
    </row>
    <row r="665" spans="1:10">
      <c r="A665" s="406">
        <v>17</v>
      </c>
      <c r="B665" s="407">
        <v>29677</v>
      </c>
      <c r="C665" s="406" t="s">
        <v>3122</v>
      </c>
      <c r="F665" s="410">
        <v>-2.1299999999999999E-2</v>
      </c>
      <c r="H665" s="415">
        <v>1.1779166666666667E-2</v>
      </c>
      <c r="I665" s="409">
        <f t="shared" si="9"/>
        <v>-3.3079166666666666E-2</v>
      </c>
      <c r="J665" s="407">
        <v>29677</v>
      </c>
    </row>
    <row r="666" spans="1:10">
      <c r="A666" s="406">
        <v>17</v>
      </c>
      <c r="B666" s="407">
        <v>29707</v>
      </c>
      <c r="C666" s="406" t="s">
        <v>3122</v>
      </c>
      <c r="F666" s="410">
        <v>6.1999999999999998E-3</v>
      </c>
      <c r="H666" s="415">
        <v>1.2166666666666668E-2</v>
      </c>
      <c r="I666" s="409">
        <f t="shared" si="9"/>
        <v>-5.9666666666666679E-3</v>
      </c>
      <c r="J666" s="407">
        <v>29707</v>
      </c>
    </row>
    <row r="667" spans="1:10">
      <c r="A667" s="406">
        <v>17</v>
      </c>
      <c r="B667" s="407">
        <v>29738</v>
      </c>
      <c r="C667" s="406" t="s">
        <v>3122</v>
      </c>
      <c r="F667" s="410">
        <v>-8.0000000000000002E-3</v>
      </c>
      <c r="H667" s="415">
        <v>1.1733333333333333E-2</v>
      </c>
      <c r="I667" s="409">
        <f t="shared" ref="I667:I730" si="10">F667-H667</f>
        <v>-1.9733333333333332E-2</v>
      </c>
      <c r="J667" s="407">
        <v>29738</v>
      </c>
    </row>
    <row r="668" spans="1:10">
      <c r="A668" s="406">
        <v>17</v>
      </c>
      <c r="B668" s="407">
        <v>29768</v>
      </c>
      <c r="C668" s="406" t="s">
        <v>3122</v>
      </c>
      <c r="F668" s="410">
        <v>6.9999999999999999E-4</v>
      </c>
      <c r="H668" s="415">
        <v>1.2154166666666666E-2</v>
      </c>
      <c r="I668" s="409">
        <f t="shared" si="10"/>
        <v>-1.1454166666666666E-2</v>
      </c>
      <c r="J668" s="407">
        <v>29768</v>
      </c>
    </row>
    <row r="669" spans="1:10">
      <c r="A669" s="406">
        <v>17</v>
      </c>
      <c r="B669" s="407">
        <v>29799</v>
      </c>
      <c r="C669" s="406" t="s">
        <v>3122</v>
      </c>
      <c r="F669" s="410">
        <v>-5.5399999999999998E-2</v>
      </c>
      <c r="H669" s="415">
        <v>1.2629166666666667E-2</v>
      </c>
      <c r="I669" s="409">
        <f t="shared" si="10"/>
        <v>-6.8029166666666668E-2</v>
      </c>
      <c r="J669" s="407">
        <v>29799</v>
      </c>
    </row>
    <row r="670" spans="1:10">
      <c r="A670" s="406">
        <v>17</v>
      </c>
      <c r="B670" s="407">
        <v>29830</v>
      </c>
      <c r="C670" s="406" t="s">
        <v>3122</v>
      </c>
      <c r="F670" s="410">
        <v>-5.0200000000000002E-2</v>
      </c>
      <c r="H670" s="415">
        <v>1.3100000000000001E-2</v>
      </c>
      <c r="I670" s="409">
        <f t="shared" si="10"/>
        <v>-6.3299999999999995E-2</v>
      </c>
      <c r="J670" s="407">
        <v>29830</v>
      </c>
    </row>
    <row r="671" spans="1:10">
      <c r="A671" s="406">
        <v>17</v>
      </c>
      <c r="B671" s="407">
        <v>29860</v>
      </c>
      <c r="C671" s="406" t="s">
        <v>3122</v>
      </c>
      <c r="F671" s="410">
        <v>5.28E-2</v>
      </c>
      <c r="H671" s="415">
        <v>1.3008333333333334E-2</v>
      </c>
      <c r="I671" s="409">
        <f t="shared" si="10"/>
        <v>3.979166666666667E-2</v>
      </c>
      <c r="J671" s="407">
        <v>29860</v>
      </c>
    </row>
    <row r="672" spans="1:10">
      <c r="A672" s="406">
        <v>17</v>
      </c>
      <c r="B672" s="407">
        <v>29891</v>
      </c>
      <c r="C672" s="406" t="s">
        <v>3122</v>
      </c>
      <c r="F672" s="410">
        <v>4.41E-2</v>
      </c>
      <c r="H672" s="415">
        <v>1.21625E-2</v>
      </c>
      <c r="I672" s="409">
        <f t="shared" si="10"/>
        <v>3.1937500000000001E-2</v>
      </c>
      <c r="J672" s="407">
        <v>29891</v>
      </c>
    </row>
    <row r="673" spans="1:10">
      <c r="A673" s="406">
        <v>17</v>
      </c>
      <c r="B673" s="407">
        <v>29921</v>
      </c>
      <c r="C673" s="406" t="s">
        <v>3122</v>
      </c>
      <c r="F673" s="410">
        <v>-2.6499999999999999E-2</v>
      </c>
      <c r="H673" s="415">
        <v>1.2179166666666665E-2</v>
      </c>
      <c r="I673" s="409">
        <f t="shared" si="10"/>
        <v>-3.8679166666666667E-2</v>
      </c>
      <c r="J673" s="407">
        <v>29921</v>
      </c>
    </row>
    <row r="674" spans="1:10">
      <c r="A674" s="406">
        <v>17</v>
      </c>
      <c r="B674" s="407">
        <v>29952</v>
      </c>
      <c r="C674" s="406" t="s">
        <v>3122</v>
      </c>
      <c r="F674" s="410">
        <v>-1.6299999999999999E-2</v>
      </c>
      <c r="H674" s="415">
        <v>1.2887499999999998E-2</v>
      </c>
      <c r="I674" s="409">
        <f t="shared" si="10"/>
        <v>-2.9187499999999998E-2</v>
      </c>
      <c r="J674" s="407">
        <v>29952</v>
      </c>
    </row>
    <row r="675" spans="1:10">
      <c r="A675" s="406">
        <v>17</v>
      </c>
      <c r="B675" s="407">
        <v>29983</v>
      </c>
      <c r="C675" s="406" t="s">
        <v>3122</v>
      </c>
      <c r="F675" s="410">
        <v>-5.1200000000000002E-2</v>
      </c>
      <c r="H675" s="415">
        <v>1.29125E-2</v>
      </c>
      <c r="I675" s="409">
        <f t="shared" si="10"/>
        <v>-6.4112500000000003E-2</v>
      </c>
      <c r="J675" s="407">
        <v>29983</v>
      </c>
    </row>
    <row r="676" spans="1:10">
      <c r="A676" s="406">
        <v>17</v>
      </c>
      <c r="B676" s="407">
        <v>30011</v>
      </c>
      <c r="C676" s="406" t="s">
        <v>3122</v>
      </c>
      <c r="F676" s="410">
        <v>-6.0000000000000001E-3</v>
      </c>
      <c r="H676" s="415">
        <v>1.24125E-2</v>
      </c>
      <c r="I676" s="409">
        <f t="shared" si="10"/>
        <v>-1.8412499999999998E-2</v>
      </c>
      <c r="J676" s="407">
        <v>30011</v>
      </c>
    </row>
    <row r="677" spans="1:10">
      <c r="A677" s="406">
        <v>17</v>
      </c>
      <c r="B677" s="407">
        <v>30042</v>
      </c>
      <c r="C677" s="406" t="s">
        <v>3122</v>
      </c>
      <c r="F677" s="410">
        <v>4.1399999999999999E-2</v>
      </c>
      <c r="H677" s="415">
        <v>1.2233333333333334E-2</v>
      </c>
      <c r="I677" s="409">
        <f t="shared" si="10"/>
        <v>2.9166666666666667E-2</v>
      </c>
      <c r="J677" s="407">
        <v>30042</v>
      </c>
    </row>
    <row r="678" spans="1:10">
      <c r="A678" s="406">
        <v>17</v>
      </c>
      <c r="B678" s="407">
        <v>30072</v>
      </c>
      <c r="C678" s="406" t="s">
        <v>3122</v>
      </c>
      <c r="F678" s="410">
        <v>-2.8799999999999999E-2</v>
      </c>
      <c r="H678" s="415">
        <v>1.2095833333333332E-2</v>
      </c>
      <c r="I678" s="409">
        <f t="shared" si="10"/>
        <v>-4.0895833333333333E-2</v>
      </c>
      <c r="J678" s="407">
        <v>30072</v>
      </c>
    </row>
    <row r="679" spans="1:10">
      <c r="A679" s="406">
        <v>17</v>
      </c>
      <c r="B679" s="407">
        <v>30103</v>
      </c>
      <c r="C679" s="406" t="s">
        <v>3122</v>
      </c>
      <c r="F679" s="410">
        <v>-1.7399999999999999E-2</v>
      </c>
      <c r="H679" s="415">
        <v>1.2529166666666668E-2</v>
      </c>
      <c r="I679" s="409">
        <f t="shared" si="10"/>
        <v>-2.9929166666666666E-2</v>
      </c>
      <c r="J679" s="407">
        <v>30103</v>
      </c>
    </row>
    <row r="680" spans="1:10">
      <c r="A680" s="406">
        <v>17</v>
      </c>
      <c r="B680" s="407">
        <v>30133</v>
      </c>
      <c r="C680" s="406" t="s">
        <v>3122</v>
      </c>
      <c r="F680" s="410">
        <v>-2.1499999999999998E-2</v>
      </c>
      <c r="H680" s="415">
        <v>1.2425000000000002E-2</v>
      </c>
      <c r="I680" s="409">
        <f t="shared" si="10"/>
        <v>-3.3924999999999997E-2</v>
      </c>
      <c r="J680" s="407">
        <v>30133</v>
      </c>
    </row>
    <row r="681" spans="1:10">
      <c r="A681" s="406">
        <v>17</v>
      </c>
      <c r="B681" s="407">
        <v>30164</v>
      </c>
      <c r="C681" s="406" t="s">
        <v>3122</v>
      </c>
      <c r="F681" s="410">
        <v>0.12670000000000001</v>
      </c>
      <c r="H681" s="415">
        <v>1.1745833333333336E-2</v>
      </c>
      <c r="I681" s="409">
        <f t="shared" si="10"/>
        <v>0.11495416666666668</v>
      </c>
      <c r="J681" s="407">
        <v>30164</v>
      </c>
    </row>
    <row r="682" spans="1:10">
      <c r="A682" s="406">
        <v>17</v>
      </c>
      <c r="B682" s="407">
        <v>30195</v>
      </c>
      <c r="C682" s="406" t="s">
        <v>3122</v>
      </c>
      <c r="F682" s="410">
        <v>1.0999999999999999E-2</v>
      </c>
      <c r="H682" s="415">
        <v>1.1108333333333333E-2</v>
      </c>
      <c r="I682" s="409">
        <f t="shared" si="10"/>
        <v>-1.0833333333333355E-4</v>
      </c>
      <c r="J682" s="407">
        <v>30195</v>
      </c>
    </row>
    <row r="683" spans="1:10">
      <c r="A683" s="406">
        <v>17</v>
      </c>
      <c r="B683" s="407">
        <v>30225</v>
      </c>
      <c r="C683" s="406" t="s">
        <v>3122</v>
      </c>
      <c r="F683" s="410">
        <v>0.11260000000000001</v>
      </c>
      <c r="H683" s="415">
        <v>1.0454166666666667E-2</v>
      </c>
      <c r="I683" s="409">
        <f t="shared" si="10"/>
        <v>0.10214583333333334</v>
      </c>
      <c r="J683" s="407">
        <v>30225</v>
      </c>
    </row>
    <row r="684" spans="1:10">
      <c r="A684" s="406">
        <v>17</v>
      </c>
      <c r="B684" s="407">
        <v>30256</v>
      </c>
      <c r="C684" s="406" t="s">
        <v>3122</v>
      </c>
      <c r="F684" s="410">
        <v>4.3799999999999999E-2</v>
      </c>
      <c r="H684" s="415">
        <v>1.0079166666666665E-2</v>
      </c>
      <c r="I684" s="409">
        <f t="shared" si="10"/>
        <v>3.3720833333333332E-2</v>
      </c>
      <c r="J684" s="407">
        <v>30256</v>
      </c>
    </row>
    <row r="685" spans="1:10">
      <c r="A685" s="406">
        <v>17</v>
      </c>
      <c r="B685" s="407">
        <v>30286</v>
      </c>
      <c r="C685" s="406" t="s">
        <v>3122</v>
      </c>
      <c r="F685" s="410">
        <v>1.7299999999999999E-2</v>
      </c>
      <c r="H685" s="415">
        <v>1.01125E-2</v>
      </c>
      <c r="I685" s="409">
        <f t="shared" si="10"/>
        <v>7.1874999999999994E-3</v>
      </c>
      <c r="J685" s="407">
        <v>30286</v>
      </c>
    </row>
    <row r="686" spans="1:10">
      <c r="A686" s="406">
        <v>17</v>
      </c>
      <c r="B686" s="407">
        <v>30317</v>
      </c>
      <c r="C686" s="406" t="s">
        <v>3122</v>
      </c>
      <c r="F686" s="410">
        <v>3.4799999999999998E-2</v>
      </c>
      <c r="H686" s="415">
        <v>1.0058333333333334E-2</v>
      </c>
      <c r="I686" s="409">
        <f t="shared" si="10"/>
        <v>2.4741666666666662E-2</v>
      </c>
      <c r="J686" s="407">
        <v>30317</v>
      </c>
    </row>
    <row r="687" spans="1:10">
      <c r="A687" s="406">
        <v>17</v>
      </c>
      <c r="B687" s="407">
        <v>30348</v>
      </c>
      <c r="C687" s="406" t="s">
        <v>3122</v>
      </c>
      <c r="F687" s="410">
        <v>2.5999999999999999E-2</v>
      </c>
      <c r="H687" s="415">
        <v>1.0245833333333332E-2</v>
      </c>
      <c r="I687" s="409">
        <f t="shared" si="10"/>
        <v>1.5754166666666666E-2</v>
      </c>
      <c r="J687" s="407">
        <v>30348</v>
      </c>
    </row>
    <row r="688" spans="1:10">
      <c r="A688" s="406">
        <v>17</v>
      </c>
      <c r="B688" s="407">
        <v>30376</v>
      </c>
      <c r="C688" s="406" t="s">
        <v>3122</v>
      </c>
      <c r="F688" s="410">
        <v>3.6499999999999998E-2</v>
      </c>
      <c r="H688" s="415">
        <v>1.0020833333333333E-2</v>
      </c>
      <c r="I688" s="409">
        <f t="shared" si="10"/>
        <v>2.6479166666666665E-2</v>
      </c>
      <c r="J688" s="407">
        <v>30376</v>
      </c>
    </row>
    <row r="689" spans="1:10">
      <c r="A689" s="406">
        <v>17</v>
      </c>
      <c r="B689" s="407">
        <v>30407</v>
      </c>
      <c r="C689" s="406" t="s">
        <v>3122</v>
      </c>
      <c r="F689" s="410">
        <v>7.5800000000000006E-2</v>
      </c>
      <c r="H689" s="415">
        <v>9.8208333333333342E-3</v>
      </c>
      <c r="I689" s="409">
        <f t="shared" si="10"/>
        <v>6.5979166666666672E-2</v>
      </c>
      <c r="J689" s="407">
        <v>30407</v>
      </c>
    </row>
    <row r="690" spans="1:10">
      <c r="A690" s="406">
        <v>17</v>
      </c>
      <c r="B690" s="407">
        <v>30437</v>
      </c>
      <c r="C690" s="406" t="s">
        <v>3122</v>
      </c>
      <c r="F690" s="410">
        <v>-5.1999999999999998E-3</v>
      </c>
      <c r="H690" s="415">
        <v>9.7541666666666662E-3</v>
      </c>
      <c r="I690" s="409">
        <f t="shared" si="10"/>
        <v>-1.4954166666666666E-2</v>
      </c>
      <c r="J690" s="407">
        <v>30437</v>
      </c>
    </row>
    <row r="691" spans="1:10">
      <c r="A691" s="406">
        <v>17</v>
      </c>
      <c r="B691" s="407">
        <v>30468</v>
      </c>
      <c r="C691" s="406" t="s">
        <v>3122</v>
      </c>
      <c r="F691" s="410">
        <v>3.8199999999999998E-2</v>
      </c>
      <c r="H691" s="415">
        <v>9.9541666666666667E-3</v>
      </c>
      <c r="I691" s="409">
        <f t="shared" si="10"/>
        <v>2.8245833333333331E-2</v>
      </c>
      <c r="J691" s="407">
        <v>30468</v>
      </c>
    </row>
    <row r="692" spans="1:10">
      <c r="A692" s="406">
        <v>17</v>
      </c>
      <c r="B692" s="407">
        <v>30498</v>
      </c>
      <c r="C692" s="406" t="s">
        <v>3122</v>
      </c>
      <c r="F692" s="410">
        <v>-3.1300000000000001E-2</v>
      </c>
      <c r="H692" s="415">
        <v>1.0225E-2</v>
      </c>
      <c r="I692" s="409">
        <f t="shared" si="10"/>
        <v>-4.1524999999999999E-2</v>
      </c>
      <c r="J692" s="407">
        <v>30498</v>
      </c>
    </row>
    <row r="693" spans="1:10">
      <c r="A693" s="406">
        <v>17</v>
      </c>
      <c r="B693" s="407">
        <v>30529</v>
      </c>
      <c r="C693" s="406" t="s">
        <v>3122</v>
      </c>
      <c r="F693" s="410">
        <v>1.7000000000000001E-2</v>
      </c>
      <c r="H693" s="415">
        <v>1.0512500000000001E-2</v>
      </c>
      <c r="I693" s="409">
        <f t="shared" si="10"/>
        <v>6.4875000000000002E-3</v>
      </c>
      <c r="J693" s="407">
        <v>30529</v>
      </c>
    </row>
    <row r="694" spans="1:10">
      <c r="A694" s="406">
        <v>17</v>
      </c>
      <c r="B694" s="407">
        <v>30560</v>
      </c>
      <c r="C694" s="406" t="s">
        <v>3122</v>
      </c>
      <c r="F694" s="410">
        <v>1.3599999999999999E-2</v>
      </c>
      <c r="H694" s="415">
        <v>1.0412499999999998E-2</v>
      </c>
      <c r="I694" s="409">
        <f t="shared" si="10"/>
        <v>3.1875000000000011E-3</v>
      </c>
      <c r="J694" s="407">
        <v>30560</v>
      </c>
    </row>
    <row r="695" spans="1:10">
      <c r="A695" s="406">
        <v>17</v>
      </c>
      <c r="B695" s="407">
        <v>30590</v>
      </c>
      <c r="C695" s="406" t="s">
        <v>3122</v>
      </c>
      <c r="F695" s="410">
        <v>-1.34E-2</v>
      </c>
      <c r="H695" s="415">
        <v>1.0308333333333333E-2</v>
      </c>
      <c r="I695" s="409">
        <f t="shared" si="10"/>
        <v>-2.3708333333333331E-2</v>
      </c>
      <c r="J695" s="407">
        <v>30590</v>
      </c>
    </row>
    <row r="696" spans="1:10">
      <c r="A696" s="406">
        <v>17</v>
      </c>
      <c r="B696" s="407">
        <v>30621</v>
      </c>
      <c r="C696" s="406" t="s">
        <v>3122</v>
      </c>
      <c r="F696" s="410">
        <v>2.3300000000000001E-2</v>
      </c>
      <c r="H696" s="415">
        <v>1.0425E-2</v>
      </c>
      <c r="I696" s="409">
        <f t="shared" si="10"/>
        <v>1.2875000000000001E-2</v>
      </c>
      <c r="J696" s="407">
        <v>30621</v>
      </c>
    </row>
    <row r="697" spans="1:10">
      <c r="A697" s="406">
        <v>17</v>
      </c>
      <c r="B697" s="407">
        <v>30651</v>
      </c>
      <c r="C697" s="406" t="s">
        <v>3122</v>
      </c>
      <c r="F697" s="410">
        <v>-6.1000000000000004E-3</v>
      </c>
      <c r="H697" s="415">
        <v>1.0554166666666667E-2</v>
      </c>
      <c r="I697" s="409">
        <f t="shared" si="10"/>
        <v>-1.6654166666666668E-2</v>
      </c>
      <c r="J697" s="407">
        <v>30651</v>
      </c>
    </row>
    <row r="698" spans="1:10">
      <c r="A698" s="406">
        <v>17</v>
      </c>
      <c r="B698" s="407">
        <v>30682</v>
      </c>
      <c r="C698" s="406" t="s">
        <v>3122</v>
      </c>
      <c r="F698" s="410">
        <v>-6.4999999999999997E-3</v>
      </c>
      <c r="H698" s="415">
        <v>1.0379166666666668E-2</v>
      </c>
      <c r="I698" s="409">
        <f t="shared" si="10"/>
        <v>-1.6879166666666667E-2</v>
      </c>
      <c r="J698" s="407">
        <v>30682</v>
      </c>
    </row>
    <row r="699" spans="1:10">
      <c r="A699" s="406">
        <v>17</v>
      </c>
      <c r="B699" s="407">
        <v>30713</v>
      </c>
      <c r="C699" s="406" t="s">
        <v>3122</v>
      </c>
      <c r="F699" s="410">
        <v>-3.2800000000000003E-2</v>
      </c>
      <c r="H699" s="415">
        <v>1.0324999999999999E-2</v>
      </c>
      <c r="I699" s="409">
        <f t="shared" si="10"/>
        <v>-4.3125000000000004E-2</v>
      </c>
      <c r="J699" s="407">
        <v>30713</v>
      </c>
    </row>
    <row r="700" spans="1:10">
      <c r="A700" s="406">
        <v>17</v>
      </c>
      <c r="B700" s="407">
        <v>30742</v>
      </c>
      <c r="C700" s="406" t="s">
        <v>3122</v>
      </c>
      <c r="F700" s="410">
        <v>1.7100000000000001E-2</v>
      </c>
      <c r="H700" s="415">
        <v>1.0745833333333335E-2</v>
      </c>
      <c r="I700" s="409">
        <f t="shared" si="10"/>
        <v>6.3541666666666659E-3</v>
      </c>
      <c r="J700" s="407">
        <v>30742</v>
      </c>
    </row>
    <row r="701" spans="1:10">
      <c r="A701" s="406">
        <v>17</v>
      </c>
      <c r="B701" s="407">
        <v>30773</v>
      </c>
      <c r="C701" s="406" t="s">
        <v>3122</v>
      </c>
      <c r="F701" s="410">
        <v>6.8999999999999999E-3</v>
      </c>
      <c r="H701" s="415">
        <v>1.0954166666666668E-2</v>
      </c>
      <c r="I701" s="409">
        <f t="shared" si="10"/>
        <v>-4.0541666666666677E-3</v>
      </c>
      <c r="J701" s="407">
        <v>30773</v>
      </c>
    </row>
    <row r="702" spans="1:10">
      <c r="A702" s="406">
        <v>17</v>
      </c>
      <c r="B702" s="407">
        <v>30803</v>
      </c>
      <c r="C702" s="406" t="s">
        <v>3122</v>
      </c>
      <c r="F702" s="410">
        <v>-5.3400000000000003E-2</v>
      </c>
      <c r="H702" s="415">
        <v>1.1408333333333333E-2</v>
      </c>
      <c r="I702" s="409">
        <f t="shared" si="10"/>
        <v>-6.4808333333333329E-2</v>
      </c>
      <c r="J702" s="407">
        <v>30803</v>
      </c>
    </row>
    <row r="703" spans="1:10">
      <c r="A703" s="406">
        <v>17</v>
      </c>
      <c r="B703" s="407">
        <v>30834</v>
      </c>
      <c r="C703" s="406" t="s">
        <v>3122</v>
      </c>
      <c r="F703" s="410">
        <v>2.2100000000000002E-2</v>
      </c>
      <c r="H703" s="415">
        <v>1.1616666666666666E-2</v>
      </c>
      <c r="I703" s="409">
        <f t="shared" si="10"/>
        <v>1.0483333333333336E-2</v>
      </c>
      <c r="J703" s="407">
        <v>30834</v>
      </c>
    </row>
    <row r="704" spans="1:10">
      <c r="A704" s="406">
        <v>17</v>
      </c>
      <c r="B704" s="407">
        <v>30864</v>
      </c>
      <c r="C704" s="406" t="s">
        <v>3122</v>
      </c>
      <c r="F704" s="410">
        <v>-1.43E-2</v>
      </c>
      <c r="H704" s="415">
        <v>1.1483333333333332E-2</v>
      </c>
      <c r="I704" s="409">
        <f t="shared" si="10"/>
        <v>-2.5783333333333332E-2</v>
      </c>
      <c r="J704" s="407">
        <v>30864</v>
      </c>
    </row>
    <row r="705" spans="1:10">
      <c r="A705" s="406">
        <v>17</v>
      </c>
      <c r="B705" s="407">
        <v>30895</v>
      </c>
      <c r="C705" s="406" t="s">
        <v>3122</v>
      </c>
      <c r="F705" s="410">
        <v>0.1125</v>
      </c>
      <c r="H705" s="415">
        <v>1.0975000000000002E-2</v>
      </c>
      <c r="I705" s="409">
        <f t="shared" si="10"/>
        <v>0.101525</v>
      </c>
      <c r="J705" s="407">
        <v>30895</v>
      </c>
    </row>
    <row r="706" spans="1:10">
      <c r="A706" s="406">
        <v>17</v>
      </c>
      <c r="B706" s="407">
        <v>30926</v>
      </c>
      <c r="C706" s="406" t="s">
        <v>3122</v>
      </c>
      <c r="F706" s="410">
        <v>2.0000000000000001E-4</v>
      </c>
      <c r="H706" s="415">
        <v>1.0804166666666665E-2</v>
      </c>
      <c r="I706" s="409">
        <f t="shared" si="10"/>
        <v>-1.0604166666666665E-2</v>
      </c>
      <c r="J706" s="407">
        <v>30926</v>
      </c>
    </row>
    <row r="707" spans="1:10">
      <c r="A707" s="406">
        <v>17</v>
      </c>
      <c r="B707" s="407">
        <v>30956</v>
      </c>
      <c r="C707" s="406" t="s">
        <v>3122</v>
      </c>
      <c r="F707" s="410">
        <v>2.5999999999999999E-3</v>
      </c>
      <c r="H707" s="415">
        <v>1.0725E-2</v>
      </c>
      <c r="I707" s="409">
        <f t="shared" si="10"/>
        <v>-8.1250000000000003E-3</v>
      </c>
      <c r="J707" s="407">
        <v>30956</v>
      </c>
    </row>
    <row r="708" spans="1:10">
      <c r="A708" s="406">
        <v>17</v>
      </c>
      <c r="B708" s="407">
        <v>30987</v>
      </c>
      <c r="C708" s="406" t="s">
        <v>3122</v>
      </c>
      <c r="F708" s="410">
        <v>-1.01E-2</v>
      </c>
      <c r="H708" s="415">
        <v>1.0395833333333333E-2</v>
      </c>
      <c r="I708" s="409">
        <f t="shared" si="10"/>
        <v>-2.0495833333333331E-2</v>
      </c>
      <c r="J708" s="407">
        <v>30987</v>
      </c>
    </row>
    <row r="709" spans="1:10">
      <c r="A709" s="406">
        <v>17</v>
      </c>
      <c r="B709" s="407">
        <v>31017</v>
      </c>
      <c r="C709" s="406" t="s">
        <v>3122</v>
      </c>
      <c r="F709" s="410">
        <v>2.53E-2</v>
      </c>
      <c r="H709" s="415">
        <v>1.0262500000000001E-2</v>
      </c>
      <c r="I709" s="409">
        <f t="shared" si="10"/>
        <v>1.5037499999999999E-2</v>
      </c>
      <c r="J709" s="407">
        <v>31017</v>
      </c>
    </row>
    <row r="710" spans="1:10">
      <c r="A710" s="406">
        <v>17</v>
      </c>
      <c r="B710" s="407">
        <v>31048</v>
      </c>
      <c r="C710" s="406" t="s">
        <v>3122</v>
      </c>
      <c r="F710" s="410">
        <v>7.6799999999999993E-2</v>
      </c>
      <c r="H710" s="415">
        <v>1.0212499999999999E-2</v>
      </c>
      <c r="I710" s="409">
        <f t="shared" si="10"/>
        <v>6.6587499999999994E-2</v>
      </c>
      <c r="J710" s="407">
        <v>31048</v>
      </c>
    </row>
    <row r="711" spans="1:10">
      <c r="A711" s="406">
        <v>17</v>
      </c>
      <c r="B711" s="407">
        <v>31079</v>
      </c>
      <c r="C711" s="406" t="s">
        <v>3122</v>
      </c>
      <c r="F711" s="410">
        <v>1.37E-2</v>
      </c>
      <c r="H711" s="415">
        <v>1.0258333333333335E-2</v>
      </c>
      <c r="I711" s="409">
        <f t="shared" si="10"/>
        <v>3.4416666666666658E-3</v>
      </c>
      <c r="J711" s="407">
        <v>31079</v>
      </c>
    </row>
    <row r="712" spans="1:10">
      <c r="A712" s="406">
        <v>17</v>
      </c>
      <c r="B712" s="407">
        <v>31107</v>
      </c>
      <c r="C712" s="406" t="s">
        <v>3122</v>
      </c>
      <c r="F712" s="410">
        <v>1.8E-3</v>
      </c>
      <c r="H712" s="415">
        <v>1.06125E-2</v>
      </c>
      <c r="I712" s="409">
        <f t="shared" si="10"/>
        <v>-8.8125000000000009E-3</v>
      </c>
      <c r="J712" s="407">
        <v>31107</v>
      </c>
    </row>
    <row r="713" spans="1:10">
      <c r="A713" s="406">
        <v>17</v>
      </c>
      <c r="B713" s="407">
        <v>31138</v>
      </c>
      <c r="C713" s="406" t="s">
        <v>3122</v>
      </c>
      <c r="F713" s="410">
        <v>-3.2000000000000002E-3</v>
      </c>
      <c r="H713" s="415">
        <v>1.0383333333333333E-2</v>
      </c>
      <c r="I713" s="409">
        <f t="shared" si="10"/>
        <v>-1.3583333333333333E-2</v>
      </c>
      <c r="J713" s="407">
        <v>31138</v>
      </c>
    </row>
    <row r="714" spans="1:10">
      <c r="A714" s="406">
        <v>17</v>
      </c>
      <c r="B714" s="407">
        <v>31168</v>
      </c>
      <c r="C714" s="406" t="s">
        <v>3122</v>
      </c>
      <c r="F714" s="410">
        <v>6.1499999999999999E-2</v>
      </c>
      <c r="H714" s="415">
        <v>1.0008333333333334E-2</v>
      </c>
      <c r="I714" s="409">
        <f t="shared" si="10"/>
        <v>5.1491666666666665E-2</v>
      </c>
      <c r="J714" s="407">
        <v>31168</v>
      </c>
    </row>
    <row r="715" spans="1:10">
      <c r="A715" s="406">
        <v>17</v>
      </c>
      <c r="B715" s="407">
        <v>31199</v>
      </c>
      <c r="C715" s="406" t="s">
        <v>3122</v>
      </c>
      <c r="F715" s="410">
        <v>1.5900000000000001E-2</v>
      </c>
      <c r="H715" s="415">
        <v>9.3333333333333341E-3</v>
      </c>
      <c r="I715" s="409">
        <f t="shared" si="10"/>
        <v>6.5666666666666668E-3</v>
      </c>
      <c r="J715" s="407">
        <v>31199</v>
      </c>
    </row>
    <row r="716" spans="1:10">
      <c r="A716" s="406">
        <v>17</v>
      </c>
      <c r="B716" s="407">
        <v>31229</v>
      </c>
      <c r="C716" s="406" t="s">
        <v>3122</v>
      </c>
      <c r="F716" s="410">
        <v>-2.5999999999999999E-3</v>
      </c>
      <c r="H716" s="415">
        <v>9.3291666666666662E-3</v>
      </c>
      <c r="I716" s="409">
        <f t="shared" si="10"/>
        <v>-1.1929166666666666E-2</v>
      </c>
      <c r="J716" s="407">
        <v>31229</v>
      </c>
    </row>
    <row r="717" spans="1:10">
      <c r="A717" s="406">
        <v>17</v>
      </c>
      <c r="B717" s="407">
        <v>31260</v>
      </c>
      <c r="C717" s="406" t="s">
        <v>3122</v>
      </c>
      <c r="F717" s="410">
        <v>-6.1000000000000004E-3</v>
      </c>
      <c r="H717" s="415">
        <v>9.3833333333333338E-3</v>
      </c>
      <c r="I717" s="409">
        <f t="shared" si="10"/>
        <v>-1.5483333333333335E-2</v>
      </c>
      <c r="J717" s="407">
        <v>31260</v>
      </c>
    </row>
    <row r="718" spans="1:10">
      <c r="A718" s="406">
        <v>17</v>
      </c>
      <c r="B718" s="407">
        <v>31291</v>
      </c>
      <c r="C718" s="406" t="s">
        <v>3122</v>
      </c>
      <c r="F718" s="410">
        <v>-3.2099999999999997E-2</v>
      </c>
      <c r="H718" s="415">
        <v>9.3875E-3</v>
      </c>
      <c r="I718" s="409">
        <f t="shared" si="10"/>
        <v>-4.1487499999999997E-2</v>
      </c>
      <c r="J718" s="407">
        <v>31291</v>
      </c>
    </row>
    <row r="719" spans="1:10">
      <c r="A719" s="406">
        <v>17</v>
      </c>
      <c r="B719" s="407">
        <v>31321</v>
      </c>
      <c r="C719" s="406" t="s">
        <v>3122</v>
      </c>
      <c r="F719" s="410">
        <v>4.4699999999999997E-2</v>
      </c>
      <c r="H719" s="415">
        <v>9.362500000000001E-3</v>
      </c>
      <c r="I719" s="409">
        <f t="shared" si="10"/>
        <v>3.5337499999999994E-2</v>
      </c>
      <c r="J719" s="407">
        <v>31321</v>
      </c>
    </row>
    <row r="720" spans="1:10">
      <c r="A720" s="406">
        <v>17</v>
      </c>
      <c r="B720" s="407">
        <v>31352</v>
      </c>
      <c r="C720" s="406" t="s">
        <v>3122</v>
      </c>
      <c r="F720" s="410">
        <v>7.1599999999999997E-2</v>
      </c>
      <c r="H720" s="415">
        <v>9.0083333333333335E-3</v>
      </c>
      <c r="I720" s="409">
        <f t="shared" si="10"/>
        <v>6.2591666666666657E-2</v>
      </c>
      <c r="J720" s="407">
        <v>31352</v>
      </c>
    </row>
    <row r="721" spans="1:10">
      <c r="A721" s="406">
        <v>17</v>
      </c>
      <c r="B721" s="407">
        <v>31382</v>
      </c>
      <c r="C721" s="406" t="s">
        <v>3122</v>
      </c>
      <c r="F721" s="410">
        <v>4.6699999999999998E-2</v>
      </c>
      <c r="H721" s="415">
        <v>8.6625000000000001E-3</v>
      </c>
      <c r="I721" s="409">
        <f t="shared" si="10"/>
        <v>3.8037500000000002E-2</v>
      </c>
      <c r="J721" s="407">
        <v>31382</v>
      </c>
    </row>
    <row r="722" spans="1:10">
      <c r="A722" s="406">
        <v>17</v>
      </c>
      <c r="B722" s="407">
        <v>31413</v>
      </c>
      <c r="C722" s="406" t="s">
        <v>3122</v>
      </c>
      <c r="F722" s="410">
        <v>4.4000000000000003E-3</v>
      </c>
      <c r="H722" s="415">
        <v>8.5458333333333341E-3</v>
      </c>
      <c r="I722" s="409">
        <f t="shared" si="10"/>
        <v>-4.1458333333333338E-3</v>
      </c>
      <c r="J722" s="407">
        <v>31413</v>
      </c>
    </row>
    <row r="723" spans="1:10">
      <c r="A723" s="406">
        <v>17</v>
      </c>
      <c r="B723" s="407">
        <v>31444</v>
      </c>
      <c r="C723" s="406" t="s">
        <v>3122</v>
      </c>
      <c r="F723" s="410">
        <v>7.6100000000000001E-2</v>
      </c>
      <c r="H723" s="415">
        <v>8.2500000000000004E-3</v>
      </c>
      <c r="I723" s="409">
        <f t="shared" si="10"/>
        <v>6.7849999999999994E-2</v>
      </c>
      <c r="J723" s="407">
        <v>31444</v>
      </c>
    </row>
    <row r="724" spans="1:10">
      <c r="A724" s="406">
        <v>17</v>
      </c>
      <c r="B724" s="407">
        <v>31472</v>
      </c>
      <c r="C724" s="406" t="s">
        <v>3122</v>
      </c>
      <c r="F724" s="410">
        <v>5.5399999999999998E-2</v>
      </c>
      <c r="H724" s="415">
        <v>7.7041666666666673E-3</v>
      </c>
      <c r="I724" s="409">
        <f t="shared" si="10"/>
        <v>4.7695833333333333E-2</v>
      </c>
      <c r="J724" s="407">
        <v>31472</v>
      </c>
    </row>
    <row r="725" spans="1:10">
      <c r="A725" s="406">
        <v>17</v>
      </c>
      <c r="B725" s="407">
        <v>31503</v>
      </c>
      <c r="C725" s="406" t="s">
        <v>3122</v>
      </c>
      <c r="F725" s="410">
        <v>-1.24E-2</v>
      </c>
      <c r="H725" s="415">
        <v>7.4999999999999997E-3</v>
      </c>
      <c r="I725" s="409">
        <f t="shared" si="10"/>
        <v>-1.9900000000000001E-2</v>
      </c>
      <c r="J725" s="407">
        <v>31503</v>
      </c>
    </row>
    <row r="726" spans="1:10">
      <c r="A726" s="406">
        <v>17</v>
      </c>
      <c r="B726" s="407">
        <v>31533</v>
      </c>
      <c r="C726" s="406" t="s">
        <v>3122</v>
      </c>
      <c r="F726" s="410">
        <v>5.4899999999999997E-2</v>
      </c>
      <c r="H726" s="415">
        <v>7.7166666666666659E-3</v>
      </c>
      <c r="I726" s="409">
        <f t="shared" si="10"/>
        <v>4.7183333333333334E-2</v>
      </c>
      <c r="J726" s="407">
        <v>31533</v>
      </c>
    </row>
    <row r="727" spans="1:10">
      <c r="A727" s="406">
        <v>17</v>
      </c>
      <c r="B727" s="407">
        <v>31564</v>
      </c>
      <c r="C727" s="406" t="s">
        <v>3122</v>
      </c>
      <c r="F727" s="410">
        <v>1.66E-2</v>
      </c>
      <c r="H727" s="415">
        <v>7.7583333333333341E-3</v>
      </c>
      <c r="I727" s="409">
        <f t="shared" si="10"/>
        <v>8.8416666666666661E-3</v>
      </c>
      <c r="J727" s="407">
        <v>31564</v>
      </c>
    </row>
    <row r="728" spans="1:10">
      <c r="A728" s="406">
        <v>17</v>
      </c>
      <c r="B728" s="407">
        <v>31594</v>
      </c>
      <c r="C728" s="406" t="s">
        <v>3122</v>
      </c>
      <c r="F728" s="410">
        <v>-5.6899999999999999E-2</v>
      </c>
      <c r="H728" s="415">
        <v>7.5666666666666669E-3</v>
      </c>
      <c r="I728" s="409">
        <f t="shared" si="10"/>
        <v>-6.4466666666666672E-2</v>
      </c>
      <c r="J728" s="407">
        <v>31594</v>
      </c>
    </row>
    <row r="729" spans="1:10">
      <c r="A729" s="406">
        <v>17</v>
      </c>
      <c r="B729" s="407">
        <v>31625</v>
      </c>
      <c r="C729" s="406" t="s">
        <v>3122</v>
      </c>
      <c r="F729" s="410">
        <v>7.4800000000000005E-2</v>
      </c>
      <c r="H729" s="415">
        <v>7.4750000000000007E-3</v>
      </c>
      <c r="I729" s="409">
        <f t="shared" si="10"/>
        <v>6.732500000000001E-2</v>
      </c>
      <c r="J729" s="407">
        <v>31625</v>
      </c>
    </row>
    <row r="730" spans="1:10">
      <c r="A730" s="406">
        <v>17</v>
      </c>
      <c r="B730" s="407">
        <v>31656</v>
      </c>
      <c r="C730" s="406" t="s">
        <v>3122</v>
      </c>
      <c r="F730" s="410">
        <v>-8.2199999999999995E-2</v>
      </c>
      <c r="H730" s="415">
        <v>7.6041666666666662E-3</v>
      </c>
      <c r="I730" s="409">
        <f t="shared" si="10"/>
        <v>-8.9804166666666657E-2</v>
      </c>
      <c r="J730" s="407">
        <v>31656</v>
      </c>
    </row>
    <row r="731" spans="1:10">
      <c r="A731" s="406">
        <v>17</v>
      </c>
      <c r="B731" s="407">
        <v>31686</v>
      </c>
      <c r="C731" s="406" t="s">
        <v>3122</v>
      </c>
      <c r="F731" s="410">
        <v>5.5599999999999997E-2</v>
      </c>
      <c r="H731" s="415">
        <v>7.5791666666666655E-3</v>
      </c>
      <c r="I731" s="409">
        <f t="shared" ref="I731:I794" si="11">F731-H731</f>
        <v>4.8020833333333332E-2</v>
      </c>
      <c r="J731" s="407">
        <v>31686</v>
      </c>
    </row>
    <row r="732" spans="1:10">
      <c r="A732" s="406">
        <v>17</v>
      </c>
      <c r="B732" s="407">
        <v>31717</v>
      </c>
      <c r="C732" s="406" t="s">
        <v>3122</v>
      </c>
      <c r="F732" s="410">
        <v>2.5600000000000001E-2</v>
      </c>
      <c r="H732" s="415">
        <v>7.4499999999999992E-3</v>
      </c>
      <c r="I732" s="409">
        <f t="shared" si="11"/>
        <v>1.8150000000000003E-2</v>
      </c>
      <c r="J732" s="407">
        <v>31717</v>
      </c>
    </row>
    <row r="733" spans="1:10">
      <c r="A733" s="406">
        <v>17</v>
      </c>
      <c r="B733" s="407">
        <v>31747</v>
      </c>
      <c r="C733" s="406" t="s">
        <v>3122</v>
      </c>
      <c r="F733" s="410">
        <v>-2.64E-2</v>
      </c>
      <c r="H733" s="415">
        <v>7.2958333333333321E-3</v>
      </c>
      <c r="I733" s="409">
        <f t="shared" si="11"/>
        <v>-3.3695833333333335E-2</v>
      </c>
      <c r="J733" s="407">
        <v>31747</v>
      </c>
    </row>
    <row r="734" spans="1:10">
      <c r="A734" s="406">
        <v>17</v>
      </c>
      <c r="B734" s="407">
        <v>31778</v>
      </c>
      <c r="C734" s="406" t="s">
        <v>3122</v>
      </c>
      <c r="F734" s="410">
        <v>0.1343</v>
      </c>
      <c r="H734" s="415">
        <v>7.175E-3</v>
      </c>
      <c r="I734" s="409">
        <f t="shared" si="11"/>
        <v>0.12712500000000002</v>
      </c>
      <c r="J734" s="407">
        <v>31778</v>
      </c>
    </row>
    <row r="735" spans="1:10">
      <c r="A735" s="406">
        <v>17</v>
      </c>
      <c r="B735" s="407">
        <v>31809</v>
      </c>
      <c r="C735" s="406" t="s">
        <v>3122</v>
      </c>
      <c r="F735" s="410">
        <v>4.1300000000000003E-2</v>
      </c>
      <c r="H735" s="415">
        <v>7.1916666666666674E-3</v>
      </c>
      <c r="I735" s="409">
        <f t="shared" si="11"/>
        <v>3.4108333333333338E-2</v>
      </c>
      <c r="J735" s="407">
        <v>31809</v>
      </c>
    </row>
    <row r="736" spans="1:10">
      <c r="A736" s="406">
        <v>17</v>
      </c>
      <c r="B736" s="407">
        <v>31837</v>
      </c>
      <c r="C736" s="406" t="s">
        <v>3122</v>
      </c>
      <c r="F736" s="410">
        <v>2.7199999999999998E-2</v>
      </c>
      <c r="H736" s="415">
        <v>7.1666666666666667E-3</v>
      </c>
      <c r="I736" s="409">
        <f t="shared" si="11"/>
        <v>2.0033333333333334E-2</v>
      </c>
      <c r="J736" s="407">
        <v>31837</v>
      </c>
    </row>
    <row r="737" spans="1:10">
      <c r="A737" s="406">
        <v>17</v>
      </c>
      <c r="B737" s="407">
        <v>31868</v>
      </c>
      <c r="C737" s="406" t="s">
        <v>3122</v>
      </c>
      <c r="F737" s="410">
        <v>-8.8000000000000005E-3</v>
      </c>
      <c r="H737" s="415">
        <v>7.4999999999999997E-3</v>
      </c>
      <c r="I737" s="409">
        <f t="shared" si="11"/>
        <v>-1.6300000000000002E-2</v>
      </c>
      <c r="J737" s="407">
        <v>31868</v>
      </c>
    </row>
    <row r="738" spans="1:10">
      <c r="A738" s="406">
        <v>17</v>
      </c>
      <c r="B738" s="407">
        <v>31898</v>
      </c>
      <c r="C738" s="406" t="s">
        <v>3122</v>
      </c>
      <c r="F738" s="410">
        <v>1.03E-2</v>
      </c>
      <c r="H738" s="415">
        <v>7.8833333333333325E-3</v>
      </c>
      <c r="I738" s="409">
        <f t="shared" si="11"/>
        <v>2.4166666666666677E-3</v>
      </c>
      <c r="J738" s="407">
        <v>31898</v>
      </c>
    </row>
    <row r="739" spans="1:10">
      <c r="A739" s="406">
        <v>17</v>
      </c>
      <c r="B739" s="407">
        <v>31929</v>
      </c>
      <c r="C739" s="406" t="s">
        <v>3122</v>
      </c>
      <c r="F739" s="410">
        <v>4.99E-2</v>
      </c>
      <c r="H739" s="415">
        <v>7.904166666666667E-3</v>
      </c>
      <c r="I739" s="409">
        <f t="shared" si="11"/>
        <v>4.1995833333333329E-2</v>
      </c>
      <c r="J739" s="407">
        <v>31929</v>
      </c>
    </row>
    <row r="740" spans="1:10">
      <c r="A740" s="406">
        <v>17</v>
      </c>
      <c r="B740" s="407">
        <v>31959</v>
      </c>
      <c r="C740" s="406" t="s">
        <v>3122</v>
      </c>
      <c r="F740" s="410">
        <v>4.9799999999999997E-2</v>
      </c>
      <c r="H740" s="415">
        <v>7.9458333333333343E-3</v>
      </c>
      <c r="I740" s="409">
        <f t="shared" si="11"/>
        <v>4.1854166666666665E-2</v>
      </c>
      <c r="J740" s="407">
        <v>31959</v>
      </c>
    </row>
    <row r="741" spans="1:10">
      <c r="A741" s="406">
        <v>17</v>
      </c>
      <c r="B741" s="407">
        <v>31990</v>
      </c>
      <c r="C741" s="406" t="s">
        <v>3122</v>
      </c>
      <c r="F741" s="410">
        <v>3.85E-2</v>
      </c>
      <c r="H741" s="415">
        <v>8.1374999999999989E-3</v>
      </c>
      <c r="I741" s="409">
        <f t="shared" si="11"/>
        <v>3.0362500000000001E-2</v>
      </c>
      <c r="J741" s="407">
        <v>31990</v>
      </c>
    </row>
    <row r="742" spans="1:10">
      <c r="A742" s="406">
        <v>17</v>
      </c>
      <c r="B742" s="407">
        <v>32021</v>
      </c>
      <c r="C742" s="406" t="s">
        <v>3122</v>
      </c>
      <c r="F742" s="410">
        <v>-2.1999999999999999E-2</v>
      </c>
      <c r="H742" s="415">
        <v>8.5541666666666665E-3</v>
      </c>
      <c r="I742" s="409">
        <f t="shared" si="11"/>
        <v>-3.0554166666666667E-2</v>
      </c>
      <c r="J742" s="407">
        <v>32021</v>
      </c>
    </row>
    <row r="743" spans="1:10">
      <c r="A743" s="406">
        <v>17</v>
      </c>
      <c r="B743" s="407">
        <v>32051</v>
      </c>
      <c r="C743" s="406" t="s">
        <v>3122</v>
      </c>
      <c r="F743" s="410">
        <v>-0.2152</v>
      </c>
      <c r="H743" s="415">
        <v>8.8583333333333326E-3</v>
      </c>
      <c r="I743" s="409">
        <f t="shared" si="11"/>
        <v>-0.22405833333333333</v>
      </c>
      <c r="J743" s="407">
        <v>32051</v>
      </c>
    </row>
    <row r="744" spans="1:10">
      <c r="A744" s="406">
        <v>17</v>
      </c>
      <c r="B744" s="407">
        <v>32082</v>
      </c>
      <c r="C744" s="406" t="s">
        <v>3122</v>
      </c>
      <c r="F744" s="410">
        <v>-8.1900000000000001E-2</v>
      </c>
      <c r="H744" s="415">
        <v>8.4499999999999992E-3</v>
      </c>
      <c r="I744" s="409">
        <f t="shared" si="11"/>
        <v>-9.035E-2</v>
      </c>
      <c r="J744" s="407">
        <v>32082</v>
      </c>
    </row>
    <row r="745" spans="1:10">
      <c r="A745" s="406">
        <v>17</v>
      </c>
      <c r="B745" s="407">
        <v>32112</v>
      </c>
      <c r="C745" s="406" t="s">
        <v>3122</v>
      </c>
      <c r="F745" s="410">
        <v>7.3800000000000004E-2</v>
      </c>
      <c r="H745" s="415">
        <v>8.5166666666666654E-3</v>
      </c>
      <c r="I745" s="409">
        <f t="shared" si="11"/>
        <v>6.5283333333333332E-2</v>
      </c>
      <c r="J745" s="407">
        <v>32112</v>
      </c>
    </row>
    <row r="746" spans="1:10">
      <c r="A746" s="406">
        <v>17</v>
      </c>
      <c r="B746" s="407">
        <v>32143</v>
      </c>
      <c r="C746" s="406" t="s">
        <v>3122</v>
      </c>
      <c r="F746" s="410">
        <v>4.2700000000000002E-2</v>
      </c>
      <c r="H746" s="415">
        <v>8.3208333333333329E-3</v>
      </c>
      <c r="I746" s="409">
        <f t="shared" si="11"/>
        <v>3.4379166666666669E-2</v>
      </c>
      <c r="J746" s="407">
        <v>32143</v>
      </c>
    </row>
    <row r="747" spans="1:10">
      <c r="A747" s="406">
        <v>17</v>
      </c>
      <c r="B747" s="407">
        <v>32174</v>
      </c>
      <c r="C747" s="406" t="s">
        <v>3122</v>
      </c>
      <c r="F747" s="410">
        <v>4.7E-2</v>
      </c>
      <c r="H747" s="415">
        <v>7.9166666666666656E-3</v>
      </c>
      <c r="I747" s="409">
        <f t="shared" si="11"/>
        <v>3.9083333333333331E-2</v>
      </c>
      <c r="J747" s="407">
        <v>32174</v>
      </c>
    </row>
    <row r="748" spans="1:10">
      <c r="A748" s="406">
        <v>17</v>
      </c>
      <c r="B748" s="407">
        <v>32203</v>
      </c>
      <c r="C748" s="406" t="s">
        <v>3122</v>
      </c>
      <c r="F748" s="410">
        <v>-3.0200000000000001E-2</v>
      </c>
      <c r="H748" s="415">
        <v>7.9083333333333332E-3</v>
      </c>
      <c r="I748" s="409">
        <f t="shared" si="11"/>
        <v>-3.8108333333333334E-2</v>
      </c>
      <c r="J748" s="407">
        <v>32203</v>
      </c>
    </row>
    <row r="749" spans="1:10">
      <c r="A749" s="406">
        <v>17</v>
      </c>
      <c r="B749" s="407">
        <v>32234</v>
      </c>
      <c r="C749" s="406" t="s">
        <v>3122</v>
      </c>
      <c r="F749" s="410">
        <v>1.0800000000000001E-2</v>
      </c>
      <c r="H749" s="415">
        <v>8.1374999999999989E-3</v>
      </c>
      <c r="I749" s="409">
        <f t="shared" si="11"/>
        <v>2.6625000000000017E-3</v>
      </c>
      <c r="J749" s="407">
        <v>32234</v>
      </c>
    </row>
    <row r="750" spans="1:10">
      <c r="A750" s="406">
        <v>17</v>
      </c>
      <c r="B750" s="407">
        <v>32264</v>
      </c>
      <c r="C750" s="406" t="s">
        <v>3122</v>
      </c>
      <c r="F750" s="410">
        <v>7.7999999999999996E-3</v>
      </c>
      <c r="H750" s="415">
        <v>8.3333333333333332E-3</v>
      </c>
      <c r="I750" s="409">
        <f t="shared" si="11"/>
        <v>-5.3333333333333358E-4</v>
      </c>
      <c r="J750" s="407">
        <v>32264</v>
      </c>
    </row>
    <row r="751" spans="1:10">
      <c r="A751" s="406">
        <v>17</v>
      </c>
      <c r="B751" s="407">
        <v>32295</v>
      </c>
      <c r="C751" s="406" t="s">
        <v>3122</v>
      </c>
      <c r="F751" s="410">
        <v>4.6399999999999997E-2</v>
      </c>
      <c r="H751" s="415">
        <v>8.329166666666667E-3</v>
      </c>
      <c r="I751" s="409">
        <f t="shared" si="11"/>
        <v>3.8070833333333332E-2</v>
      </c>
      <c r="J751" s="407">
        <v>32295</v>
      </c>
    </row>
    <row r="752" spans="1:10">
      <c r="A752" s="406">
        <v>17</v>
      </c>
      <c r="B752" s="407">
        <v>32325</v>
      </c>
      <c r="C752" s="406" t="s">
        <v>3122</v>
      </c>
      <c r="F752" s="410">
        <v>-4.0000000000000001E-3</v>
      </c>
      <c r="H752" s="415">
        <v>8.4250000000000002E-3</v>
      </c>
      <c r="I752" s="409">
        <f t="shared" si="11"/>
        <v>-1.2425E-2</v>
      </c>
      <c r="J752" s="407">
        <v>32325</v>
      </c>
    </row>
    <row r="753" spans="1:10">
      <c r="A753" s="406">
        <v>17</v>
      </c>
      <c r="B753" s="407">
        <v>32356</v>
      </c>
      <c r="C753" s="406" t="s">
        <v>3122</v>
      </c>
      <c r="F753" s="410">
        <v>-3.3099999999999997E-2</v>
      </c>
      <c r="H753" s="415">
        <v>8.533333333333332E-3</v>
      </c>
      <c r="I753" s="409">
        <f t="shared" si="11"/>
        <v>-4.1633333333333328E-2</v>
      </c>
      <c r="J753" s="407">
        <v>32356</v>
      </c>
    </row>
    <row r="754" spans="1:10">
      <c r="A754" s="406">
        <v>17</v>
      </c>
      <c r="B754" s="407">
        <v>32387</v>
      </c>
      <c r="C754" s="406" t="s">
        <v>3122</v>
      </c>
      <c r="F754" s="410">
        <v>4.24E-2</v>
      </c>
      <c r="H754" s="415">
        <v>8.2833333333333335E-3</v>
      </c>
      <c r="I754" s="409">
        <f t="shared" si="11"/>
        <v>3.411666666666667E-2</v>
      </c>
      <c r="J754" s="407">
        <v>32387</v>
      </c>
    </row>
    <row r="755" spans="1:10">
      <c r="A755" s="406">
        <v>17</v>
      </c>
      <c r="B755" s="407">
        <v>32417</v>
      </c>
      <c r="C755" s="406" t="s">
        <v>3122</v>
      </c>
      <c r="F755" s="410">
        <v>2.7300000000000001E-2</v>
      </c>
      <c r="H755" s="415">
        <v>8.0000000000000002E-3</v>
      </c>
      <c r="I755" s="409">
        <f t="shared" si="11"/>
        <v>1.9300000000000001E-2</v>
      </c>
      <c r="J755" s="407">
        <v>32417</v>
      </c>
    </row>
    <row r="756" spans="1:10">
      <c r="A756" s="406">
        <v>17</v>
      </c>
      <c r="B756" s="407">
        <v>32448</v>
      </c>
      <c r="C756" s="406" t="s">
        <v>3122</v>
      </c>
      <c r="F756" s="410">
        <v>-1.4200000000000001E-2</v>
      </c>
      <c r="H756" s="415">
        <v>7.9875000000000015E-3</v>
      </c>
      <c r="I756" s="409">
        <f t="shared" si="11"/>
        <v>-2.2187500000000002E-2</v>
      </c>
      <c r="J756" s="407">
        <v>32448</v>
      </c>
    </row>
    <row r="757" spans="1:10">
      <c r="A757" s="406">
        <v>17</v>
      </c>
      <c r="B757" s="407">
        <v>32478</v>
      </c>
      <c r="C757" s="406" t="s">
        <v>3122</v>
      </c>
      <c r="F757" s="410">
        <v>1.8100000000000002E-2</v>
      </c>
      <c r="H757" s="415">
        <v>8.0750000000000006E-3</v>
      </c>
      <c r="I757" s="409">
        <f t="shared" si="11"/>
        <v>1.0025000000000001E-2</v>
      </c>
      <c r="J757" s="407">
        <v>32478</v>
      </c>
    </row>
    <row r="758" spans="1:10">
      <c r="A758" s="406">
        <v>17</v>
      </c>
      <c r="B758" s="407">
        <v>32509</v>
      </c>
      <c r="C758" s="406" t="s">
        <v>3122</v>
      </c>
      <c r="F758" s="410">
        <v>7.2300000000000003E-2</v>
      </c>
      <c r="H758" s="415">
        <v>8.0958333333333334E-3</v>
      </c>
      <c r="I758" s="409">
        <f t="shared" si="11"/>
        <v>6.4204166666666673E-2</v>
      </c>
      <c r="J758" s="407">
        <v>32509</v>
      </c>
    </row>
    <row r="759" spans="1:10">
      <c r="A759" s="406">
        <v>17</v>
      </c>
      <c r="B759" s="407">
        <v>32540</v>
      </c>
      <c r="C759" s="406" t="s">
        <v>3122</v>
      </c>
      <c r="F759" s="410">
        <v>-2.4899999999999999E-2</v>
      </c>
      <c r="H759" s="415">
        <v>8.1124999999999999E-3</v>
      </c>
      <c r="I759" s="409">
        <f t="shared" si="11"/>
        <v>-3.30125E-2</v>
      </c>
      <c r="J759" s="407">
        <v>32540</v>
      </c>
    </row>
    <row r="760" spans="1:10">
      <c r="A760" s="406">
        <v>17</v>
      </c>
      <c r="B760" s="407">
        <v>32568</v>
      </c>
      <c r="C760" s="406" t="s">
        <v>3122</v>
      </c>
      <c r="F760" s="410">
        <v>2.3599999999999999E-2</v>
      </c>
      <c r="H760" s="415">
        <v>8.241666666666668E-3</v>
      </c>
      <c r="I760" s="409">
        <f t="shared" si="11"/>
        <v>1.5358333333333331E-2</v>
      </c>
      <c r="J760" s="407">
        <v>32568</v>
      </c>
    </row>
    <row r="761" spans="1:10">
      <c r="A761" s="406">
        <v>17</v>
      </c>
      <c r="B761" s="407">
        <v>32599</v>
      </c>
      <c r="C761" s="406" t="s">
        <v>3122</v>
      </c>
      <c r="F761" s="410">
        <v>5.16E-2</v>
      </c>
      <c r="H761" s="415">
        <v>8.2208333333333335E-3</v>
      </c>
      <c r="I761" s="409">
        <f t="shared" si="11"/>
        <v>4.3379166666666663E-2</v>
      </c>
      <c r="J761" s="407">
        <v>32599</v>
      </c>
    </row>
    <row r="762" spans="1:10">
      <c r="A762" s="406">
        <v>17</v>
      </c>
      <c r="B762" s="407">
        <v>32629</v>
      </c>
      <c r="C762" s="406" t="s">
        <v>3122</v>
      </c>
      <c r="F762" s="410">
        <v>4.02E-2</v>
      </c>
      <c r="H762" s="415">
        <v>8.0499999999999999E-3</v>
      </c>
      <c r="I762" s="409">
        <f t="shared" si="11"/>
        <v>3.2149999999999998E-2</v>
      </c>
      <c r="J762" s="407">
        <v>32629</v>
      </c>
    </row>
    <row r="763" spans="1:10">
      <c r="A763" s="406">
        <v>17</v>
      </c>
      <c r="B763" s="407">
        <v>32660</v>
      </c>
      <c r="C763" s="406" t="s">
        <v>3122</v>
      </c>
      <c r="F763" s="410">
        <v>-5.4000000000000003E-3</v>
      </c>
      <c r="H763" s="415">
        <v>7.6624999999999992E-3</v>
      </c>
      <c r="I763" s="409">
        <f t="shared" si="11"/>
        <v>-1.3062499999999999E-2</v>
      </c>
      <c r="J763" s="407">
        <v>32660</v>
      </c>
    </row>
    <row r="764" spans="1:10">
      <c r="A764" s="406">
        <v>17</v>
      </c>
      <c r="B764" s="407">
        <v>32690</v>
      </c>
      <c r="C764" s="406" t="s">
        <v>3122</v>
      </c>
      <c r="F764" s="410">
        <v>8.9800000000000005E-2</v>
      </c>
      <c r="H764" s="415">
        <v>7.5291666666666666E-3</v>
      </c>
      <c r="I764" s="409">
        <f t="shared" si="11"/>
        <v>8.2270833333333335E-2</v>
      </c>
      <c r="J764" s="407">
        <v>32690</v>
      </c>
    </row>
    <row r="765" spans="1:10">
      <c r="A765" s="406">
        <v>17</v>
      </c>
      <c r="B765" s="407">
        <v>32721</v>
      </c>
      <c r="C765" s="406" t="s">
        <v>3122</v>
      </c>
      <c r="F765" s="410">
        <v>1.9300000000000001E-2</v>
      </c>
      <c r="H765" s="415">
        <v>7.5416666666666661E-3</v>
      </c>
      <c r="I765" s="409">
        <f t="shared" si="11"/>
        <v>1.1758333333333336E-2</v>
      </c>
      <c r="J765" s="407">
        <v>32721</v>
      </c>
    </row>
    <row r="766" spans="1:10">
      <c r="A766" s="406">
        <v>17</v>
      </c>
      <c r="B766" s="407">
        <v>32752</v>
      </c>
      <c r="C766" s="406" t="s">
        <v>3122</v>
      </c>
      <c r="F766" s="410">
        <v>-3.8999999999999998E-3</v>
      </c>
      <c r="H766" s="415">
        <v>7.6E-3</v>
      </c>
      <c r="I766" s="409">
        <f t="shared" si="11"/>
        <v>-1.15E-2</v>
      </c>
      <c r="J766" s="407">
        <v>32752</v>
      </c>
    </row>
    <row r="767" spans="1:10">
      <c r="A767" s="406">
        <v>17</v>
      </c>
      <c r="B767" s="407">
        <v>32782</v>
      </c>
      <c r="C767" s="406" t="s">
        <v>3122</v>
      </c>
      <c r="F767" s="410">
        <v>-2.3300000000000001E-2</v>
      </c>
      <c r="H767" s="415">
        <v>7.5458333333333323E-3</v>
      </c>
      <c r="I767" s="409">
        <f t="shared" si="11"/>
        <v>-3.0845833333333333E-2</v>
      </c>
      <c r="J767" s="407">
        <v>32782</v>
      </c>
    </row>
    <row r="768" spans="1:10">
      <c r="A768" s="406">
        <v>17</v>
      </c>
      <c r="B768" s="407">
        <v>32813</v>
      </c>
      <c r="C768" s="406" t="s">
        <v>3122</v>
      </c>
      <c r="F768" s="410">
        <v>2.0799999999999999E-2</v>
      </c>
      <c r="H768" s="415">
        <v>7.5125000000000001E-3</v>
      </c>
      <c r="I768" s="409">
        <f t="shared" si="11"/>
        <v>1.3287499999999999E-2</v>
      </c>
      <c r="J768" s="407">
        <v>32813</v>
      </c>
    </row>
    <row r="769" spans="1:10">
      <c r="A769" s="406">
        <v>17</v>
      </c>
      <c r="B769" s="407">
        <v>32843</v>
      </c>
      <c r="C769" s="406" t="s">
        <v>3122</v>
      </c>
      <c r="F769" s="410">
        <v>2.3599999999999999E-2</v>
      </c>
      <c r="H769" s="415">
        <v>7.4875000000000002E-3</v>
      </c>
      <c r="I769" s="409">
        <f t="shared" si="11"/>
        <v>1.6112499999999998E-2</v>
      </c>
      <c r="J769" s="407">
        <v>32843</v>
      </c>
    </row>
    <row r="770" spans="1:10">
      <c r="A770" s="406">
        <v>17</v>
      </c>
      <c r="B770" s="407">
        <v>32874</v>
      </c>
      <c r="C770" s="406" t="s">
        <v>3122</v>
      </c>
      <c r="F770" s="410">
        <v>-6.7100000000000007E-2</v>
      </c>
      <c r="H770" s="415">
        <v>7.6083333333333324E-3</v>
      </c>
      <c r="I770" s="409">
        <f t="shared" si="11"/>
        <v>-7.4708333333333335E-2</v>
      </c>
      <c r="J770" s="407">
        <v>32874</v>
      </c>
    </row>
    <row r="771" spans="1:10">
      <c r="A771" s="406">
        <v>17</v>
      </c>
      <c r="B771" s="407">
        <v>32905</v>
      </c>
      <c r="C771" s="406" t="s">
        <v>3122</v>
      </c>
      <c r="F771" s="410">
        <v>1.29E-2</v>
      </c>
      <c r="H771" s="415">
        <v>7.7750000000000007E-3</v>
      </c>
      <c r="I771" s="409">
        <f t="shared" si="11"/>
        <v>5.1249999999999993E-3</v>
      </c>
      <c r="J771" s="407">
        <v>32905</v>
      </c>
    </row>
    <row r="772" spans="1:10">
      <c r="A772" s="406">
        <v>17</v>
      </c>
      <c r="B772" s="407">
        <v>32933</v>
      </c>
      <c r="C772" s="406" t="s">
        <v>3122</v>
      </c>
      <c r="F772" s="410">
        <v>2.63E-2</v>
      </c>
      <c r="H772" s="415">
        <v>7.8666666666666659E-3</v>
      </c>
      <c r="I772" s="409">
        <f t="shared" si="11"/>
        <v>1.8433333333333336E-2</v>
      </c>
      <c r="J772" s="407">
        <v>32933</v>
      </c>
    </row>
    <row r="773" spans="1:10">
      <c r="A773" s="406">
        <v>17</v>
      </c>
      <c r="B773" s="407">
        <v>32964</v>
      </c>
      <c r="C773" s="406" t="s">
        <v>3122</v>
      </c>
      <c r="F773" s="410">
        <v>-2.47E-2</v>
      </c>
      <c r="H773" s="415">
        <v>7.9583333333333346E-3</v>
      </c>
      <c r="I773" s="409">
        <f t="shared" si="11"/>
        <v>-3.2658333333333331E-2</v>
      </c>
      <c r="J773" s="407">
        <v>32964</v>
      </c>
    </row>
    <row r="774" spans="1:10">
      <c r="A774" s="406">
        <v>17</v>
      </c>
      <c r="B774" s="407">
        <v>32994</v>
      </c>
      <c r="C774" s="406" t="s">
        <v>3122</v>
      </c>
      <c r="F774" s="410">
        <v>9.7500000000000003E-2</v>
      </c>
      <c r="H774" s="415">
        <v>7.9874999999999998E-3</v>
      </c>
      <c r="I774" s="409">
        <f t="shared" si="11"/>
        <v>8.9512500000000009E-2</v>
      </c>
      <c r="J774" s="407">
        <v>32994</v>
      </c>
    </row>
    <row r="775" spans="1:10">
      <c r="A775" s="406">
        <v>17</v>
      </c>
      <c r="B775" s="407">
        <v>33025</v>
      </c>
      <c r="C775" s="406" t="s">
        <v>3122</v>
      </c>
      <c r="F775" s="410">
        <v>-7.0000000000000001E-3</v>
      </c>
      <c r="H775" s="415">
        <v>7.8125E-3</v>
      </c>
      <c r="I775" s="409">
        <f t="shared" si="11"/>
        <v>-1.4812499999999999E-2</v>
      </c>
      <c r="J775" s="407">
        <v>33025</v>
      </c>
    </row>
    <row r="776" spans="1:10">
      <c r="A776" s="406">
        <v>17</v>
      </c>
      <c r="B776" s="407">
        <v>33055</v>
      </c>
      <c r="C776" s="406" t="s">
        <v>3122</v>
      </c>
      <c r="F776" s="410">
        <v>-3.2000000000000002E-3</v>
      </c>
      <c r="H776" s="415">
        <v>7.7958333333333326E-3</v>
      </c>
      <c r="I776" s="409">
        <f t="shared" si="11"/>
        <v>-1.0995833333333333E-2</v>
      </c>
      <c r="J776" s="407">
        <v>33055</v>
      </c>
    </row>
    <row r="777" spans="1:10">
      <c r="A777" s="406">
        <v>17</v>
      </c>
      <c r="B777" s="407">
        <v>33086</v>
      </c>
      <c r="C777" s="406" t="s">
        <v>3122</v>
      </c>
      <c r="F777" s="410">
        <v>-9.0300000000000005E-2</v>
      </c>
      <c r="H777" s="415">
        <v>7.9333333333333339E-3</v>
      </c>
      <c r="I777" s="409">
        <f t="shared" si="11"/>
        <v>-9.8233333333333339E-2</v>
      </c>
      <c r="J777" s="407">
        <v>33086</v>
      </c>
    </row>
    <row r="778" spans="1:10">
      <c r="A778" s="406">
        <v>17</v>
      </c>
      <c r="B778" s="407">
        <v>33117</v>
      </c>
      <c r="C778" s="406" t="s">
        <v>3122</v>
      </c>
      <c r="F778" s="410">
        <v>-4.9200000000000001E-2</v>
      </c>
      <c r="H778" s="415">
        <v>8.0541666666666661E-3</v>
      </c>
      <c r="I778" s="409">
        <f t="shared" si="11"/>
        <v>-5.7254166666666668E-2</v>
      </c>
      <c r="J778" s="407">
        <v>33117</v>
      </c>
    </row>
    <row r="779" spans="1:10">
      <c r="A779" s="406">
        <v>17</v>
      </c>
      <c r="B779" s="407">
        <v>33147</v>
      </c>
      <c r="C779" s="406" t="s">
        <v>3122</v>
      </c>
      <c r="F779" s="410">
        <v>-3.7000000000000002E-3</v>
      </c>
      <c r="H779" s="415">
        <v>8.0416666666666657E-3</v>
      </c>
      <c r="I779" s="409">
        <f t="shared" si="11"/>
        <v>-1.1741666666666666E-2</v>
      </c>
      <c r="J779" s="407">
        <v>33147</v>
      </c>
    </row>
    <row r="780" spans="1:10">
      <c r="A780" s="406">
        <v>17</v>
      </c>
      <c r="B780" s="407">
        <v>33178</v>
      </c>
      <c r="C780" s="406" t="s">
        <v>3122</v>
      </c>
      <c r="F780" s="410">
        <v>6.4399999999999999E-2</v>
      </c>
      <c r="H780" s="415">
        <v>7.8708333333333338E-3</v>
      </c>
      <c r="I780" s="409">
        <f t="shared" si="11"/>
        <v>5.6529166666666665E-2</v>
      </c>
      <c r="J780" s="407">
        <v>33178</v>
      </c>
    </row>
    <row r="781" spans="1:10">
      <c r="A781" s="406">
        <v>17</v>
      </c>
      <c r="B781" s="407">
        <v>33208</v>
      </c>
      <c r="C781" s="406" t="s">
        <v>3122</v>
      </c>
      <c r="F781" s="410">
        <v>2.7400000000000001E-2</v>
      </c>
      <c r="H781" s="415">
        <v>7.6833333333333345E-3</v>
      </c>
      <c r="I781" s="409">
        <f t="shared" si="11"/>
        <v>1.9716666666666667E-2</v>
      </c>
      <c r="J781" s="407">
        <v>33208</v>
      </c>
    </row>
    <row r="782" spans="1:10">
      <c r="A782" s="406">
        <v>17</v>
      </c>
      <c r="B782" s="407">
        <v>33239</v>
      </c>
      <c r="C782" s="406" t="s">
        <v>3122</v>
      </c>
      <c r="F782" s="410">
        <v>4.4200000000000003E-2</v>
      </c>
      <c r="H782" s="415">
        <v>7.6708333333333333E-3</v>
      </c>
      <c r="I782" s="409">
        <f t="shared" si="11"/>
        <v>3.6529166666666668E-2</v>
      </c>
      <c r="J782" s="407">
        <v>33239</v>
      </c>
    </row>
    <row r="783" spans="1:10">
      <c r="A783" s="406">
        <v>17</v>
      </c>
      <c r="B783" s="407">
        <v>33270</v>
      </c>
      <c r="C783" s="406" t="s">
        <v>3122</v>
      </c>
      <c r="F783" s="410">
        <v>7.1599999999999997E-2</v>
      </c>
      <c r="H783" s="415">
        <v>7.4958333333333326E-3</v>
      </c>
      <c r="I783" s="409">
        <f t="shared" si="11"/>
        <v>6.410416666666667E-2</v>
      </c>
      <c r="J783" s="407">
        <v>33270</v>
      </c>
    </row>
    <row r="784" spans="1:10">
      <c r="A784" s="406">
        <v>17</v>
      </c>
      <c r="B784" s="407">
        <v>33298</v>
      </c>
      <c r="C784" s="406" t="s">
        <v>3122</v>
      </c>
      <c r="F784" s="410">
        <v>2.3800000000000002E-2</v>
      </c>
      <c r="H784" s="415">
        <v>7.5583333333333336E-3</v>
      </c>
      <c r="I784" s="409">
        <f t="shared" si="11"/>
        <v>1.6241666666666668E-2</v>
      </c>
      <c r="J784" s="407">
        <v>33298</v>
      </c>
    </row>
    <row r="785" spans="1:10">
      <c r="A785" s="406">
        <v>17</v>
      </c>
      <c r="B785" s="407">
        <v>33329</v>
      </c>
      <c r="C785" s="406" t="s">
        <v>3122</v>
      </c>
      <c r="F785" s="410">
        <v>2.8E-3</v>
      </c>
      <c r="H785" s="415">
        <v>7.4916666666666656E-3</v>
      </c>
      <c r="I785" s="409">
        <f t="shared" si="11"/>
        <v>-4.6916666666666652E-3</v>
      </c>
      <c r="J785" s="407">
        <v>33329</v>
      </c>
    </row>
    <row r="786" spans="1:10">
      <c r="A786" s="406">
        <v>17</v>
      </c>
      <c r="B786" s="407">
        <v>33359</v>
      </c>
      <c r="C786" s="406" t="s">
        <v>3122</v>
      </c>
      <c r="F786" s="410">
        <v>4.2799999999999998E-2</v>
      </c>
      <c r="H786" s="415">
        <v>7.5041666666666677E-3</v>
      </c>
      <c r="I786" s="409">
        <f t="shared" si="11"/>
        <v>3.5295833333333332E-2</v>
      </c>
      <c r="J786" s="407">
        <v>33359</v>
      </c>
    </row>
    <row r="787" spans="1:10">
      <c r="A787" s="406">
        <v>17</v>
      </c>
      <c r="B787" s="407">
        <v>33390</v>
      </c>
      <c r="C787" s="406" t="s">
        <v>3122</v>
      </c>
      <c r="F787" s="410">
        <v>-4.5699999999999998E-2</v>
      </c>
      <c r="H787" s="415">
        <v>7.6208333333333336E-3</v>
      </c>
      <c r="I787" s="409">
        <f t="shared" si="11"/>
        <v>-5.3320833333333331E-2</v>
      </c>
      <c r="J787" s="407">
        <v>33390</v>
      </c>
    </row>
    <row r="788" spans="1:10">
      <c r="A788" s="406">
        <v>17</v>
      </c>
      <c r="B788" s="407">
        <v>33420</v>
      </c>
      <c r="C788" s="406" t="s">
        <v>3122</v>
      </c>
      <c r="F788" s="410">
        <v>4.6800000000000001E-2</v>
      </c>
      <c r="H788" s="415">
        <v>7.6041666666666671E-3</v>
      </c>
      <c r="I788" s="409">
        <f t="shared" si="11"/>
        <v>3.9195833333333333E-2</v>
      </c>
      <c r="J788" s="407">
        <v>33420</v>
      </c>
    </row>
    <row r="789" spans="1:10">
      <c r="A789" s="406">
        <v>17</v>
      </c>
      <c r="B789" s="407">
        <v>33451</v>
      </c>
      <c r="C789" s="406" t="s">
        <v>3122</v>
      </c>
      <c r="F789" s="410">
        <v>2.35E-2</v>
      </c>
      <c r="H789" s="415">
        <v>7.3916666666666662E-3</v>
      </c>
      <c r="I789" s="409">
        <f t="shared" si="11"/>
        <v>1.6108333333333336E-2</v>
      </c>
      <c r="J789" s="407">
        <v>33451</v>
      </c>
    </row>
    <row r="790" spans="1:10">
      <c r="A790" s="406">
        <v>17</v>
      </c>
      <c r="B790" s="407">
        <v>33482</v>
      </c>
      <c r="C790" s="406" t="s">
        <v>3122</v>
      </c>
      <c r="F790" s="410">
        <v>-1.6400000000000001E-2</v>
      </c>
      <c r="H790" s="415">
        <v>7.2791666666666656E-3</v>
      </c>
      <c r="I790" s="409">
        <f t="shared" si="11"/>
        <v>-2.3679166666666668E-2</v>
      </c>
      <c r="J790" s="407">
        <v>33482</v>
      </c>
    </row>
    <row r="791" spans="1:10">
      <c r="A791" s="406">
        <v>17</v>
      </c>
      <c r="B791" s="407">
        <v>33512</v>
      </c>
      <c r="C791" s="406" t="s">
        <v>3122</v>
      </c>
      <c r="F791" s="410">
        <v>1.34E-2</v>
      </c>
      <c r="H791" s="415">
        <v>7.2416666666666662E-3</v>
      </c>
      <c r="I791" s="409">
        <f t="shared" si="11"/>
        <v>6.1583333333333342E-3</v>
      </c>
      <c r="J791" s="407">
        <v>33512</v>
      </c>
    </row>
    <row r="792" spans="1:10">
      <c r="A792" s="406">
        <v>17</v>
      </c>
      <c r="B792" s="407">
        <v>33543</v>
      </c>
      <c r="C792" s="406" t="s">
        <v>3122</v>
      </c>
      <c r="F792" s="410">
        <v>-4.0399999999999998E-2</v>
      </c>
      <c r="H792" s="415">
        <v>7.1916666666666665E-3</v>
      </c>
      <c r="I792" s="409">
        <f t="shared" si="11"/>
        <v>-4.7591666666666664E-2</v>
      </c>
      <c r="J792" s="407">
        <v>33543</v>
      </c>
    </row>
    <row r="793" spans="1:10">
      <c r="A793" s="406">
        <v>17</v>
      </c>
      <c r="B793" s="407">
        <v>33573</v>
      </c>
      <c r="C793" s="406" t="s">
        <v>3122</v>
      </c>
      <c r="F793" s="410">
        <v>0.1143</v>
      </c>
      <c r="H793" s="415">
        <v>7.0499999999999998E-3</v>
      </c>
      <c r="I793" s="409">
        <f t="shared" si="11"/>
        <v>0.10725</v>
      </c>
      <c r="J793" s="407">
        <v>33573</v>
      </c>
    </row>
    <row r="794" spans="1:10">
      <c r="A794" s="406">
        <v>17</v>
      </c>
      <c r="B794" s="407">
        <v>33604</v>
      </c>
      <c r="C794" s="406" t="s">
        <v>3122</v>
      </c>
      <c r="F794" s="410">
        <v>-1.8599999999999998E-2</v>
      </c>
      <c r="H794" s="415">
        <v>6.9624999999999991E-3</v>
      </c>
      <c r="I794" s="409">
        <f t="shared" si="11"/>
        <v>-2.5562499999999998E-2</v>
      </c>
      <c r="J794" s="407">
        <v>33604</v>
      </c>
    </row>
    <row r="795" spans="1:10">
      <c r="A795" s="406">
        <v>17</v>
      </c>
      <c r="B795" s="407">
        <v>33635</v>
      </c>
      <c r="C795" s="406" t="s">
        <v>3122</v>
      </c>
      <c r="F795" s="410">
        <v>1.2800000000000001E-2</v>
      </c>
      <c r="H795" s="415">
        <v>7.0666666666666664E-3</v>
      </c>
      <c r="I795" s="409">
        <f t="shared" ref="I795:I858" si="12">F795-H795</f>
        <v>5.7333333333333342E-3</v>
      </c>
      <c r="J795" s="407">
        <v>33635</v>
      </c>
    </row>
    <row r="796" spans="1:10">
      <c r="A796" s="406">
        <v>17</v>
      </c>
      <c r="B796" s="407">
        <v>33664</v>
      </c>
      <c r="C796" s="406" t="s">
        <v>3122</v>
      </c>
      <c r="F796" s="410">
        <v>-1.9599999999999999E-2</v>
      </c>
      <c r="H796" s="415">
        <v>7.116666666666667E-3</v>
      </c>
      <c r="I796" s="409">
        <f t="shared" si="12"/>
        <v>-2.6716666666666666E-2</v>
      </c>
      <c r="J796" s="407">
        <v>33664</v>
      </c>
    </row>
    <row r="797" spans="1:10">
      <c r="A797" s="406">
        <v>17</v>
      </c>
      <c r="B797" s="407">
        <v>33695</v>
      </c>
      <c r="C797" s="406" t="s">
        <v>3122</v>
      </c>
      <c r="F797" s="410">
        <v>2.9100000000000001E-2</v>
      </c>
      <c r="H797" s="415">
        <v>7.0916666666666671E-3</v>
      </c>
      <c r="I797" s="409">
        <f t="shared" si="12"/>
        <v>2.2008333333333335E-2</v>
      </c>
      <c r="J797" s="407">
        <v>33695</v>
      </c>
    </row>
    <row r="798" spans="1:10">
      <c r="A798" s="406">
        <v>17</v>
      </c>
      <c r="B798" s="407">
        <v>33725</v>
      </c>
      <c r="C798" s="406" t="s">
        <v>3122</v>
      </c>
      <c r="F798" s="410">
        <v>5.4000000000000003E-3</v>
      </c>
      <c r="H798" s="415">
        <v>7.0458333333333336E-3</v>
      </c>
      <c r="I798" s="409">
        <f t="shared" si="12"/>
        <v>-1.6458333333333333E-3</v>
      </c>
      <c r="J798" s="407">
        <v>33725</v>
      </c>
    </row>
    <row r="799" spans="1:10">
      <c r="A799" s="406">
        <v>17</v>
      </c>
      <c r="B799" s="407">
        <v>33756</v>
      </c>
      <c r="C799" s="406" t="s">
        <v>3122</v>
      </c>
      <c r="F799" s="410">
        <v>-1.4500000000000001E-2</v>
      </c>
      <c r="H799" s="415">
        <v>6.9916666666666669E-3</v>
      </c>
      <c r="I799" s="409">
        <f t="shared" si="12"/>
        <v>-2.1491666666666666E-2</v>
      </c>
      <c r="J799" s="407">
        <v>33756</v>
      </c>
    </row>
    <row r="800" spans="1:10">
      <c r="A800" s="406">
        <v>17</v>
      </c>
      <c r="B800" s="407">
        <v>33786</v>
      </c>
      <c r="C800" s="406" t="s">
        <v>3122</v>
      </c>
      <c r="F800" s="410">
        <v>4.0300000000000002E-2</v>
      </c>
      <c r="H800" s="415">
        <v>6.8499999999999993E-3</v>
      </c>
      <c r="I800" s="409">
        <f t="shared" si="12"/>
        <v>3.3450000000000001E-2</v>
      </c>
      <c r="J800" s="407">
        <v>33786</v>
      </c>
    </row>
    <row r="801" spans="1:10">
      <c r="A801" s="406">
        <v>17</v>
      </c>
      <c r="B801" s="407">
        <v>33817</v>
      </c>
      <c r="C801" s="406" t="s">
        <v>3122</v>
      </c>
      <c r="F801" s="410">
        <v>-2.0199999999999999E-2</v>
      </c>
      <c r="H801" s="415">
        <v>6.7333333333333334E-3</v>
      </c>
      <c r="I801" s="409">
        <f t="shared" si="12"/>
        <v>-2.6933333333333333E-2</v>
      </c>
      <c r="J801" s="407">
        <v>33817</v>
      </c>
    </row>
    <row r="802" spans="1:10">
      <c r="A802" s="406">
        <v>17</v>
      </c>
      <c r="B802" s="407">
        <v>33848</v>
      </c>
      <c r="C802" s="406" t="s">
        <v>3122</v>
      </c>
      <c r="F802" s="410">
        <v>1.15E-2</v>
      </c>
      <c r="H802" s="415">
        <v>6.7041666666666664E-3</v>
      </c>
      <c r="I802" s="409">
        <f t="shared" si="12"/>
        <v>4.7958333333333334E-3</v>
      </c>
      <c r="J802" s="407">
        <v>33848</v>
      </c>
    </row>
    <row r="803" spans="1:10">
      <c r="A803" s="406">
        <v>17</v>
      </c>
      <c r="B803" s="407">
        <v>33878</v>
      </c>
      <c r="C803" s="406" t="s">
        <v>3122</v>
      </c>
      <c r="F803" s="410">
        <v>3.5999999999999999E-3</v>
      </c>
      <c r="H803" s="415">
        <v>6.7958333333333343E-3</v>
      </c>
      <c r="I803" s="409">
        <f t="shared" si="12"/>
        <v>-3.1958333333333344E-3</v>
      </c>
      <c r="J803" s="407">
        <v>33878</v>
      </c>
    </row>
    <row r="804" spans="1:10">
      <c r="A804" s="406">
        <v>17</v>
      </c>
      <c r="B804" s="407">
        <v>33909</v>
      </c>
      <c r="C804" s="406" t="s">
        <v>3122</v>
      </c>
      <c r="F804" s="410">
        <v>3.3700000000000001E-2</v>
      </c>
      <c r="H804" s="415">
        <v>6.875E-3</v>
      </c>
      <c r="I804" s="409">
        <f t="shared" si="12"/>
        <v>2.6825000000000002E-2</v>
      </c>
      <c r="J804" s="407">
        <v>33909</v>
      </c>
    </row>
    <row r="805" spans="1:10">
      <c r="A805" s="406">
        <v>17</v>
      </c>
      <c r="B805" s="407">
        <v>33939</v>
      </c>
      <c r="C805" s="406" t="s">
        <v>3122</v>
      </c>
      <c r="F805" s="410">
        <v>1.3100000000000001E-2</v>
      </c>
      <c r="H805" s="415">
        <v>6.7583333333333332E-3</v>
      </c>
      <c r="I805" s="409">
        <f t="shared" si="12"/>
        <v>6.3416666666666673E-3</v>
      </c>
      <c r="J805" s="407">
        <v>33939</v>
      </c>
    </row>
    <row r="806" spans="1:10">
      <c r="A806" s="406">
        <v>17</v>
      </c>
      <c r="B806" s="407">
        <v>33970</v>
      </c>
      <c r="C806" s="406" t="s">
        <v>3122</v>
      </c>
      <c r="F806" s="410">
        <v>7.3000000000000001E-3</v>
      </c>
      <c r="H806" s="415">
        <v>6.6749999999999995E-3</v>
      </c>
      <c r="I806" s="409">
        <f t="shared" si="12"/>
        <v>6.2500000000000056E-4</v>
      </c>
      <c r="J806" s="407">
        <v>33970</v>
      </c>
    </row>
    <row r="807" spans="1:10">
      <c r="A807" s="406">
        <v>17</v>
      </c>
      <c r="B807" s="407">
        <v>34001</v>
      </c>
      <c r="C807" s="406" t="s">
        <v>3122</v>
      </c>
      <c r="F807" s="410">
        <v>1.35E-2</v>
      </c>
      <c r="H807" s="415">
        <v>6.5041666666666668E-3</v>
      </c>
      <c r="I807" s="409">
        <f t="shared" si="12"/>
        <v>6.9958333333333331E-3</v>
      </c>
      <c r="J807" s="407">
        <v>34001</v>
      </c>
    </row>
    <row r="808" spans="1:10">
      <c r="A808" s="406">
        <v>17</v>
      </c>
      <c r="B808" s="407">
        <v>34029</v>
      </c>
      <c r="C808" s="406" t="s">
        <v>3122</v>
      </c>
      <c r="F808" s="410">
        <v>2.1499999999999998E-2</v>
      </c>
      <c r="H808" s="415">
        <v>6.3749999999999996E-3</v>
      </c>
      <c r="I808" s="409">
        <f t="shared" si="12"/>
        <v>1.5125E-2</v>
      </c>
      <c r="J808" s="407">
        <v>34029</v>
      </c>
    </row>
    <row r="809" spans="1:10">
      <c r="A809" s="406">
        <v>17</v>
      </c>
      <c r="B809" s="407">
        <v>34060</v>
      </c>
      <c r="C809" s="406" t="s">
        <v>3122</v>
      </c>
      <c r="F809" s="410">
        <v>-2.4500000000000001E-2</v>
      </c>
      <c r="H809" s="415">
        <v>6.2833333333333343E-3</v>
      </c>
      <c r="I809" s="409">
        <f t="shared" si="12"/>
        <v>-3.0783333333333336E-2</v>
      </c>
      <c r="J809" s="407">
        <v>34060</v>
      </c>
    </row>
    <row r="810" spans="1:10">
      <c r="A810" s="406">
        <v>17</v>
      </c>
      <c r="B810" s="407">
        <v>34090</v>
      </c>
      <c r="C810" s="406" t="s">
        <v>3122</v>
      </c>
      <c r="F810" s="410">
        <v>2.7E-2</v>
      </c>
      <c r="H810" s="415">
        <v>6.2666666666666669E-3</v>
      </c>
      <c r="I810" s="409">
        <f t="shared" si="12"/>
        <v>2.0733333333333333E-2</v>
      </c>
      <c r="J810" s="407">
        <v>34090</v>
      </c>
    </row>
    <row r="811" spans="1:10">
      <c r="A811" s="406">
        <v>17</v>
      </c>
      <c r="B811" s="407">
        <v>34121</v>
      </c>
      <c r="C811" s="406" t="s">
        <v>3122</v>
      </c>
      <c r="F811" s="410">
        <v>3.3E-3</v>
      </c>
      <c r="H811" s="415">
        <v>6.1833333333333341E-3</v>
      </c>
      <c r="I811" s="409">
        <f t="shared" si="12"/>
        <v>-2.8833333333333341E-3</v>
      </c>
      <c r="J811" s="407">
        <v>34121</v>
      </c>
    </row>
    <row r="812" spans="1:10">
      <c r="A812" s="406">
        <v>17</v>
      </c>
      <c r="B812" s="407">
        <v>34151</v>
      </c>
      <c r="C812" s="406" t="s">
        <v>3122</v>
      </c>
      <c r="F812" s="410">
        <v>-4.7000000000000002E-3</v>
      </c>
      <c r="H812" s="415">
        <v>6.0499999999999998E-3</v>
      </c>
      <c r="I812" s="409">
        <f t="shared" si="12"/>
        <v>-1.0749999999999999E-2</v>
      </c>
      <c r="J812" s="407">
        <v>34151</v>
      </c>
    </row>
    <row r="813" spans="1:10">
      <c r="A813" s="406">
        <v>17</v>
      </c>
      <c r="B813" s="407">
        <v>34182</v>
      </c>
      <c r="C813" s="406" t="s">
        <v>3122</v>
      </c>
      <c r="F813" s="410">
        <v>3.8100000000000002E-2</v>
      </c>
      <c r="H813" s="415">
        <v>5.7958333333333334E-3</v>
      </c>
      <c r="I813" s="409">
        <f t="shared" si="12"/>
        <v>3.2304166666666669E-2</v>
      </c>
      <c r="J813" s="407">
        <v>34182</v>
      </c>
    </row>
    <row r="814" spans="1:10">
      <c r="A814" s="406">
        <v>17</v>
      </c>
      <c r="B814" s="407">
        <v>34213</v>
      </c>
      <c r="C814" s="406" t="s">
        <v>3122</v>
      </c>
      <c r="F814" s="410">
        <v>-7.4000000000000003E-3</v>
      </c>
      <c r="H814" s="415">
        <v>5.6291666666666677E-3</v>
      </c>
      <c r="I814" s="409">
        <f t="shared" si="12"/>
        <v>-1.3029166666666668E-2</v>
      </c>
      <c r="J814" s="407">
        <v>34213</v>
      </c>
    </row>
    <row r="815" spans="1:10">
      <c r="A815" s="406">
        <v>17</v>
      </c>
      <c r="B815" s="407">
        <v>34243</v>
      </c>
      <c r="C815" s="406" t="s">
        <v>3122</v>
      </c>
      <c r="F815" s="410">
        <v>2.0299999999999999E-2</v>
      </c>
      <c r="H815" s="415">
        <v>5.6416666666666672E-3</v>
      </c>
      <c r="I815" s="409">
        <f t="shared" si="12"/>
        <v>1.4658333333333332E-2</v>
      </c>
      <c r="J815" s="407">
        <v>34243</v>
      </c>
    </row>
    <row r="816" spans="1:10">
      <c r="A816" s="406">
        <v>17</v>
      </c>
      <c r="B816" s="407">
        <v>34274</v>
      </c>
      <c r="C816" s="406" t="s">
        <v>3122</v>
      </c>
      <c r="F816" s="410">
        <v>-9.4000000000000004E-3</v>
      </c>
      <c r="H816" s="415">
        <v>5.8541666666666672E-3</v>
      </c>
      <c r="I816" s="409">
        <f t="shared" si="12"/>
        <v>-1.5254166666666668E-2</v>
      </c>
      <c r="J816" s="407">
        <v>34274</v>
      </c>
    </row>
    <row r="817" spans="1:10">
      <c r="A817" s="406">
        <v>17</v>
      </c>
      <c r="B817" s="407">
        <v>34304</v>
      </c>
      <c r="C817" s="406" t="s">
        <v>3122</v>
      </c>
      <c r="F817" s="410">
        <v>1.23E-2</v>
      </c>
      <c r="H817" s="415">
        <v>5.8541666666666672E-3</v>
      </c>
      <c r="I817" s="409">
        <f t="shared" si="12"/>
        <v>6.4458333333333329E-3</v>
      </c>
      <c r="J817" s="407">
        <v>34304</v>
      </c>
    </row>
    <row r="818" spans="1:10">
      <c r="A818" s="406">
        <v>17</v>
      </c>
      <c r="B818" s="407">
        <v>34335</v>
      </c>
      <c r="C818" s="406" t="s">
        <v>3122</v>
      </c>
      <c r="F818" s="410">
        <v>3.3500000000000002E-2</v>
      </c>
      <c r="H818" s="415">
        <v>5.8499999999999993E-3</v>
      </c>
      <c r="I818" s="409">
        <f t="shared" si="12"/>
        <v>2.7650000000000001E-2</v>
      </c>
      <c r="J818" s="407">
        <v>34335</v>
      </c>
    </row>
    <row r="819" spans="1:10">
      <c r="A819" s="406">
        <v>17</v>
      </c>
      <c r="B819" s="407">
        <v>34366</v>
      </c>
      <c r="C819" s="406" t="s">
        <v>3122</v>
      </c>
      <c r="F819" s="410">
        <v>-2.7E-2</v>
      </c>
      <c r="H819" s="415">
        <v>5.9874999999999998E-3</v>
      </c>
      <c r="I819" s="409">
        <f t="shared" si="12"/>
        <v>-3.2987500000000003E-2</v>
      </c>
      <c r="J819" s="407">
        <v>34366</v>
      </c>
    </row>
    <row r="820" spans="1:10">
      <c r="A820" s="406">
        <v>17</v>
      </c>
      <c r="B820" s="407">
        <v>34394</v>
      </c>
      <c r="C820" s="406" t="s">
        <v>3122</v>
      </c>
      <c r="F820" s="410">
        <v>-4.3499999999999997E-2</v>
      </c>
      <c r="H820" s="415">
        <v>5.9874999999999998E-3</v>
      </c>
      <c r="I820" s="409">
        <f t="shared" si="12"/>
        <v>-4.9487499999999997E-2</v>
      </c>
      <c r="J820" s="407">
        <v>34394</v>
      </c>
    </row>
    <row r="821" spans="1:10">
      <c r="A821" s="406">
        <v>17</v>
      </c>
      <c r="B821" s="407">
        <v>34425</v>
      </c>
      <c r="C821" s="406" t="s">
        <v>3122</v>
      </c>
      <c r="F821" s="410">
        <v>1.2999999999999999E-2</v>
      </c>
      <c r="H821" s="415">
        <v>6.3208333333333337E-3</v>
      </c>
      <c r="I821" s="409">
        <f t="shared" si="12"/>
        <v>6.6791666666666657E-3</v>
      </c>
      <c r="J821" s="407">
        <v>34425</v>
      </c>
    </row>
    <row r="822" spans="1:10">
      <c r="A822" s="406">
        <v>17</v>
      </c>
      <c r="B822" s="407">
        <v>34455</v>
      </c>
      <c r="C822" s="406" t="s">
        <v>3122</v>
      </c>
      <c r="F822" s="410">
        <v>1.6299999999999999E-2</v>
      </c>
      <c r="H822" s="415">
        <v>6.7416666666666666E-3</v>
      </c>
      <c r="I822" s="409">
        <f t="shared" si="12"/>
        <v>9.5583333333333319E-3</v>
      </c>
      <c r="J822" s="407">
        <v>34455</v>
      </c>
    </row>
    <row r="823" spans="1:10">
      <c r="A823" s="406">
        <v>17</v>
      </c>
      <c r="B823" s="407">
        <v>34486</v>
      </c>
      <c r="C823" s="406" t="s">
        <v>3122</v>
      </c>
      <c r="F823" s="410">
        <v>-2.47E-2</v>
      </c>
      <c r="H823" s="415">
        <v>6.7250000000000001E-3</v>
      </c>
      <c r="I823" s="409">
        <f t="shared" si="12"/>
        <v>-3.1425000000000002E-2</v>
      </c>
      <c r="J823" s="407">
        <v>34486</v>
      </c>
    </row>
    <row r="824" spans="1:10">
      <c r="A824" s="406">
        <v>17</v>
      </c>
      <c r="B824" s="407">
        <v>34516</v>
      </c>
      <c r="C824" s="406" t="s">
        <v>3122</v>
      </c>
      <c r="F824" s="410">
        <v>3.3099999999999997E-2</v>
      </c>
      <c r="H824" s="415">
        <v>6.841666666666666E-3</v>
      </c>
      <c r="I824" s="409">
        <f t="shared" si="12"/>
        <v>2.6258333333333331E-2</v>
      </c>
      <c r="J824" s="407">
        <v>34516</v>
      </c>
    </row>
    <row r="825" spans="1:10">
      <c r="A825" s="406">
        <v>17</v>
      </c>
      <c r="B825" s="407">
        <v>34547</v>
      </c>
      <c r="C825" s="406" t="s">
        <v>3122</v>
      </c>
      <c r="F825" s="410">
        <v>4.07E-2</v>
      </c>
      <c r="H825" s="415">
        <v>6.7999999999999996E-3</v>
      </c>
      <c r="I825" s="409">
        <f t="shared" si="12"/>
        <v>3.39E-2</v>
      </c>
      <c r="J825" s="407">
        <v>34547</v>
      </c>
    </row>
    <row r="826" spans="1:10">
      <c r="A826" s="406">
        <v>17</v>
      </c>
      <c r="B826" s="407">
        <v>34578</v>
      </c>
      <c r="C826" s="406" t="s">
        <v>3122</v>
      </c>
      <c r="F826" s="410">
        <v>-2.41E-2</v>
      </c>
      <c r="H826" s="415">
        <v>7.0124999999999996E-3</v>
      </c>
      <c r="I826" s="409">
        <f t="shared" si="12"/>
        <v>-3.1112500000000001E-2</v>
      </c>
      <c r="J826" s="407">
        <v>34578</v>
      </c>
    </row>
    <row r="827" spans="1:10">
      <c r="A827" s="406">
        <v>17</v>
      </c>
      <c r="B827" s="407">
        <v>34608</v>
      </c>
      <c r="C827" s="406" t="s">
        <v>3122</v>
      </c>
      <c r="F827" s="410">
        <v>2.29E-2</v>
      </c>
      <c r="H827" s="415">
        <v>7.2000000000000007E-3</v>
      </c>
      <c r="I827" s="409">
        <f t="shared" si="12"/>
        <v>1.5699999999999999E-2</v>
      </c>
      <c r="J827" s="407">
        <v>34608</v>
      </c>
    </row>
    <row r="828" spans="1:10">
      <c r="A828" s="406">
        <v>17</v>
      </c>
      <c r="B828" s="407">
        <v>34639</v>
      </c>
      <c r="C828" s="406" t="s">
        <v>3122</v>
      </c>
      <c r="F828" s="410">
        <v>-3.6700000000000003E-2</v>
      </c>
      <c r="H828" s="415">
        <v>7.2958333333333321E-3</v>
      </c>
      <c r="I828" s="409">
        <f t="shared" si="12"/>
        <v>-4.3995833333333338E-2</v>
      </c>
      <c r="J828" s="407">
        <v>34639</v>
      </c>
    </row>
    <row r="829" spans="1:10">
      <c r="A829" s="406">
        <v>17</v>
      </c>
      <c r="B829" s="407">
        <v>34669</v>
      </c>
      <c r="C829" s="406" t="s">
        <v>3122</v>
      </c>
      <c r="F829" s="410">
        <v>1.46E-2</v>
      </c>
      <c r="H829" s="415">
        <v>7.116666666666667E-3</v>
      </c>
      <c r="I829" s="409">
        <f t="shared" si="12"/>
        <v>7.4833333333333332E-3</v>
      </c>
      <c r="J829" s="407">
        <v>34669</v>
      </c>
    </row>
    <row r="830" spans="1:10">
      <c r="A830" s="406">
        <v>17</v>
      </c>
      <c r="B830" s="407">
        <v>34700</v>
      </c>
      <c r="C830" s="406" t="s">
        <v>3122</v>
      </c>
      <c r="F830" s="410">
        <v>2.5999999999999999E-2</v>
      </c>
      <c r="H830" s="415">
        <v>7.1083333333333346E-3</v>
      </c>
      <c r="I830" s="409">
        <f t="shared" si="12"/>
        <v>1.8891666666666664E-2</v>
      </c>
      <c r="J830" s="407">
        <v>34700</v>
      </c>
    </row>
    <row r="831" spans="1:10">
      <c r="A831" s="406">
        <v>17</v>
      </c>
      <c r="B831" s="407">
        <v>34731</v>
      </c>
      <c r="C831" s="406" t="s">
        <v>3122</v>
      </c>
      <c r="F831" s="410">
        <v>3.8800000000000001E-2</v>
      </c>
      <c r="H831" s="415">
        <v>6.937500000000001E-3</v>
      </c>
      <c r="I831" s="409">
        <f t="shared" si="12"/>
        <v>3.1862500000000002E-2</v>
      </c>
      <c r="J831" s="407">
        <v>34731</v>
      </c>
    </row>
    <row r="832" spans="1:10">
      <c r="A832" s="406">
        <v>17</v>
      </c>
      <c r="B832" s="407">
        <v>34759</v>
      </c>
      <c r="C832" s="406" t="s">
        <v>3122</v>
      </c>
      <c r="F832" s="410">
        <v>2.9600000000000001E-2</v>
      </c>
      <c r="H832" s="415">
        <v>6.8166666666666662E-3</v>
      </c>
      <c r="I832" s="409">
        <f t="shared" si="12"/>
        <v>2.2783333333333336E-2</v>
      </c>
      <c r="J832" s="407">
        <v>34759</v>
      </c>
    </row>
    <row r="833" spans="1:10">
      <c r="A833" s="406">
        <v>17</v>
      </c>
      <c r="B833" s="407">
        <v>34790</v>
      </c>
      <c r="C833" s="406" t="s">
        <v>3122</v>
      </c>
      <c r="F833" s="410">
        <v>2.9100000000000001E-2</v>
      </c>
      <c r="H833" s="415">
        <v>6.7291666666666663E-3</v>
      </c>
      <c r="I833" s="409">
        <f t="shared" si="12"/>
        <v>2.2370833333333333E-2</v>
      </c>
      <c r="J833" s="407">
        <v>34790</v>
      </c>
    </row>
    <row r="834" spans="1:10">
      <c r="A834" s="406">
        <v>17</v>
      </c>
      <c r="B834" s="407">
        <v>34820</v>
      </c>
      <c r="C834" s="406" t="s">
        <v>3122</v>
      </c>
      <c r="F834" s="410">
        <v>3.95E-2</v>
      </c>
      <c r="H834" s="415">
        <v>6.4125000000000007E-3</v>
      </c>
      <c r="I834" s="409">
        <f t="shared" si="12"/>
        <v>3.3087499999999999E-2</v>
      </c>
      <c r="J834" s="407">
        <v>34820</v>
      </c>
    </row>
    <row r="835" spans="1:10">
      <c r="A835" s="406">
        <v>17</v>
      </c>
      <c r="B835" s="407">
        <v>34851</v>
      </c>
      <c r="C835" s="406" t="s">
        <v>3122</v>
      </c>
      <c r="F835" s="410">
        <v>2.35E-2</v>
      </c>
      <c r="H835" s="415">
        <v>6.1375000000000006E-3</v>
      </c>
      <c r="I835" s="409">
        <f t="shared" si="12"/>
        <v>1.7362499999999999E-2</v>
      </c>
      <c r="J835" s="407">
        <v>34851</v>
      </c>
    </row>
    <row r="836" spans="1:10">
      <c r="A836" s="406">
        <v>17</v>
      </c>
      <c r="B836" s="407">
        <v>34881</v>
      </c>
      <c r="C836" s="406" t="s">
        <v>3122</v>
      </c>
      <c r="F836" s="410">
        <v>3.3300000000000003E-2</v>
      </c>
      <c r="H836" s="415">
        <v>6.2291666666666667E-3</v>
      </c>
      <c r="I836" s="409">
        <f t="shared" si="12"/>
        <v>2.7070833333333336E-2</v>
      </c>
      <c r="J836" s="407">
        <v>34881</v>
      </c>
    </row>
    <row r="837" spans="1:10">
      <c r="A837" s="406">
        <v>17</v>
      </c>
      <c r="B837" s="407">
        <v>34912</v>
      </c>
      <c r="C837" s="406" t="s">
        <v>3122</v>
      </c>
      <c r="F837" s="410">
        <v>2.7000000000000001E-3</v>
      </c>
      <c r="H837" s="415">
        <v>6.3583333333333339E-3</v>
      </c>
      <c r="I837" s="409">
        <f t="shared" si="12"/>
        <v>-3.6583333333333337E-3</v>
      </c>
      <c r="J837" s="407">
        <v>34912</v>
      </c>
    </row>
    <row r="838" spans="1:10">
      <c r="A838" s="406">
        <v>17</v>
      </c>
      <c r="B838" s="407">
        <v>34943</v>
      </c>
      <c r="C838" s="406" t="s">
        <v>3122</v>
      </c>
      <c r="F838" s="410">
        <v>4.19E-2</v>
      </c>
      <c r="H838" s="415">
        <v>6.1541666666666672E-3</v>
      </c>
      <c r="I838" s="409">
        <f t="shared" si="12"/>
        <v>3.5745833333333331E-2</v>
      </c>
      <c r="J838" s="407">
        <v>34943</v>
      </c>
    </row>
    <row r="839" spans="1:10">
      <c r="A839" s="406">
        <v>17</v>
      </c>
      <c r="B839" s="407">
        <v>34973</v>
      </c>
      <c r="C839" s="406" t="s">
        <v>3122</v>
      </c>
      <c r="F839" s="410">
        <v>-3.5000000000000001E-3</v>
      </c>
      <c r="H839" s="415">
        <v>5.9958333333333339E-3</v>
      </c>
      <c r="I839" s="409">
        <f t="shared" si="12"/>
        <v>-9.4958333333333336E-3</v>
      </c>
      <c r="J839" s="407">
        <v>34973</v>
      </c>
    </row>
    <row r="840" spans="1:10">
      <c r="A840" s="406">
        <v>17</v>
      </c>
      <c r="B840" s="407">
        <v>35004</v>
      </c>
      <c r="C840" s="406" t="s">
        <v>3122</v>
      </c>
      <c r="F840" s="410">
        <v>4.3999999999999997E-2</v>
      </c>
      <c r="H840" s="415">
        <v>5.9166666666666656E-3</v>
      </c>
      <c r="I840" s="409">
        <f t="shared" si="12"/>
        <v>3.808333333333333E-2</v>
      </c>
      <c r="J840" s="407">
        <v>35004</v>
      </c>
    </row>
    <row r="841" spans="1:10">
      <c r="A841" s="406">
        <v>17</v>
      </c>
      <c r="B841" s="407">
        <v>35034</v>
      </c>
      <c r="C841" s="406" t="s">
        <v>3122</v>
      </c>
      <c r="F841" s="410">
        <v>1.8499999999999999E-2</v>
      </c>
      <c r="H841" s="415">
        <v>5.754166666666667E-3</v>
      </c>
      <c r="I841" s="409">
        <f t="shared" si="12"/>
        <v>1.2745833333333331E-2</v>
      </c>
      <c r="J841" s="407">
        <v>35034</v>
      </c>
    </row>
    <row r="842" spans="1:10">
      <c r="A842" s="406">
        <v>17</v>
      </c>
      <c r="B842" s="407">
        <v>35065</v>
      </c>
      <c r="C842" s="406" t="s">
        <v>3122</v>
      </c>
      <c r="F842" s="410">
        <v>3.44E-2</v>
      </c>
      <c r="H842" s="415">
        <v>5.7499999999999999E-3</v>
      </c>
      <c r="I842" s="409">
        <f t="shared" si="12"/>
        <v>2.8650000000000002E-2</v>
      </c>
      <c r="J842" s="407">
        <v>35065</v>
      </c>
    </row>
    <row r="843" spans="1:10">
      <c r="A843" s="406">
        <v>17</v>
      </c>
      <c r="B843" s="407">
        <v>35096</v>
      </c>
      <c r="C843" s="406" t="s">
        <v>3122</v>
      </c>
      <c r="F843" s="410">
        <v>9.5999999999999992E-3</v>
      </c>
      <c r="H843" s="415">
        <v>5.8958333333333337E-3</v>
      </c>
      <c r="I843" s="409">
        <f t="shared" si="12"/>
        <v>3.7041666666666655E-3</v>
      </c>
      <c r="J843" s="407">
        <v>35096</v>
      </c>
    </row>
    <row r="844" spans="1:10">
      <c r="A844" s="406">
        <v>17</v>
      </c>
      <c r="B844" s="407">
        <v>35125</v>
      </c>
      <c r="C844" s="406" t="s">
        <v>3122</v>
      </c>
      <c r="F844" s="410">
        <v>9.5999999999999992E-3</v>
      </c>
      <c r="H844" s="415">
        <v>6.1958333333333327E-3</v>
      </c>
      <c r="I844" s="409">
        <f t="shared" si="12"/>
        <v>3.4041666666666665E-3</v>
      </c>
      <c r="J844" s="407">
        <v>35125</v>
      </c>
    </row>
    <row r="845" spans="1:10">
      <c r="A845" s="406">
        <v>17</v>
      </c>
      <c r="B845" s="407">
        <v>35156</v>
      </c>
      <c r="C845" s="406" t="s">
        <v>3122</v>
      </c>
      <c r="F845" s="410">
        <v>1.47E-2</v>
      </c>
      <c r="H845" s="415">
        <v>6.3250000000000008E-3</v>
      </c>
      <c r="I845" s="409">
        <f t="shared" si="12"/>
        <v>8.3749999999999988E-3</v>
      </c>
      <c r="J845" s="407">
        <v>35156</v>
      </c>
    </row>
    <row r="846" spans="1:10">
      <c r="A846" s="406">
        <v>17</v>
      </c>
      <c r="B846" s="407">
        <v>35186</v>
      </c>
      <c r="C846" s="406" t="s">
        <v>3122</v>
      </c>
      <c r="F846" s="410">
        <v>2.58E-2</v>
      </c>
      <c r="H846" s="415">
        <v>6.4124999999999998E-3</v>
      </c>
      <c r="I846" s="409">
        <f t="shared" si="12"/>
        <v>1.9387500000000002E-2</v>
      </c>
      <c r="J846" s="407">
        <v>35186</v>
      </c>
    </row>
    <row r="847" spans="1:10">
      <c r="A847" s="406">
        <v>17</v>
      </c>
      <c r="B847" s="407">
        <v>35217</v>
      </c>
      <c r="C847" s="406" t="s">
        <v>3122</v>
      </c>
      <c r="F847" s="410">
        <v>4.1000000000000003E-3</v>
      </c>
      <c r="H847" s="415">
        <v>6.4916666666666664E-3</v>
      </c>
      <c r="I847" s="409">
        <f t="shared" si="12"/>
        <v>-2.3916666666666661E-3</v>
      </c>
      <c r="J847" s="407">
        <v>35217</v>
      </c>
    </row>
    <row r="848" spans="1:10">
      <c r="A848" s="406">
        <v>17</v>
      </c>
      <c r="B848" s="407">
        <v>35247</v>
      </c>
      <c r="C848" s="406" t="s">
        <v>3122</v>
      </c>
      <c r="F848" s="410">
        <v>-4.4499999999999998E-2</v>
      </c>
      <c r="H848" s="415">
        <v>6.4458333333333338E-3</v>
      </c>
      <c r="I848" s="409">
        <f t="shared" si="12"/>
        <v>-5.0945833333333329E-2</v>
      </c>
      <c r="J848" s="407">
        <v>35247</v>
      </c>
    </row>
    <row r="849" spans="1:10">
      <c r="A849" s="406">
        <v>17</v>
      </c>
      <c r="B849" s="407">
        <v>35278</v>
      </c>
      <c r="C849" s="406" t="s">
        <v>3122</v>
      </c>
      <c r="F849" s="410">
        <v>2.12E-2</v>
      </c>
      <c r="H849" s="415">
        <v>6.2875000000000006E-3</v>
      </c>
      <c r="I849" s="409">
        <f t="shared" si="12"/>
        <v>1.4912499999999999E-2</v>
      </c>
      <c r="J849" s="407">
        <v>35278</v>
      </c>
    </row>
    <row r="850" spans="1:10">
      <c r="A850" s="406">
        <v>17</v>
      </c>
      <c r="B850" s="407">
        <v>35309</v>
      </c>
      <c r="C850" s="406" t="s">
        <v>3122</v>
      </c>
      <c r="F850" s="410">
        <v>5.62E-2</v>
      </c>
      <c r="H850" s="415">
        <v>6.45E-3</v>
      </c>
      <c r="I850" s="409">
        <f t="shared" si="12"/>
        <v>4.9750000000000003E-2</v>
      </c>
      <c r="J850" s="407">
        <v>35309</v>
      </c>
    </row>
    <row r="851" spans="1:10">
      <c r="A851" s="406">
        <v>17</v>
      </c>
      <c r="B851" s="407">
        <v>35339</v>
      </c>
      <c r="C851" s="406" t="s">
        <v>3122</v>
      </c>
      <c r="F851" s="410">
        <v>2.7400000000000001E-2</v>
      </c>
      <c r="H851" s="415">
        <v>6.2375E-3</v>
      </c>
      <c r="I851" s="409">
        <f t="shared" si="12"/>
        <v>2.1162500000000001E-2</v>
      </c>
      <c r="J851" s="407">
        <v>35339</v>
      </c>
    </row>
    <row r="852" spans="1:10">
      <c r="A852" s="406">
        <v>17</v>
      </c>
      <c r="B852" s="407">
        <v>35370</v>
      </c>
      <c r="C852" s="406" t="s">
        <v>3122</v>
      </c>
      <c r="F852" s="410">
        <v>7.5899999999999995E-2</v>
      </c>
      <c r="H852" s="415">
        <v>6.0041666666666663E-3</v>
      </c>
      <c r="I852" s="409">
        <f t="shared" si="12"/>
        <v>6.9895833333333324E-2</v>
      </c>
      <c r="J852" s="407">
        <v>35370</v>
      </c>
    </row>
    <row r="853" spans="1:10">
      <c r="A853" s="406">
        <v>17</v>
      </c>
      <c r="B853" s="407">
        <v>35400</v>
      </c>
      <c r="C853" s="406" t="s">
        <v>3122</v>
      </c>
      <c r="F853" s="410">
        <v>-1.9599999999999999E-2</v>
      </c>
      <c r="H853" s="415">
        <v>6.0875E-3</v>
      </c>
      <c r="I853" s="409">
        <f t="shared" si="12"/>
        <v>-2.5687499999999999E-2</v>
      </c>
      <c r="J853" s="407">
        <v>35400</v>
      </c>
    </row>
    <row r="854" spans="1:10">
      <c r="A854" s="406">
        <v>17</v>
      </c>
      <c r="B854" s="407">
        <v>35431</v>
      </c>
      <c r="C854" s="406" t="s">
        <v>3122</v>
      </c>
      <c r="F854" s="410">
        <v>6.2100000000000002E-2</v>
      </c>
      <c r="H854" s="415">
        <v>6.2708333333333331E-3</v>
      </c>
      <c r="I854" s="409">
        <f t="shared" si="12"/>
        <v>5.5829166666666666E-2</v>
      </c>
      <c r="J854" s="407">
        <v>35431</v>
      </c>
    </row>
    <row r="855" spans="1:10">
      <c r="A855" s="406">
        <v>17</v>
      </c>
      <c r="B855" s="407">
        <v>35462</v>
      </c>
      <c r="C855" s="406" t="s">
        <v>3122</v>
      </c>
      <c r="F855" s="410">
        <v>8.0999999999999996E-3</v>
      </c>
      <c r="H855" s="415">
        <v>6.1874999999999994E-3</v>
      </c>
      <c r="I855" s="409">
        <f t="shared" si="12"/>
        <v>1.9125000000000001E-3</v>
      </c>
      <c r="J855" s="407">
        <v>35462</v>
      </c>
    </row>
    <row r="856" spans="1:10">
      <c r="A856" s="406">
        <v>17</v>
      </c>
      <c r="B856" s="407">
        <v>35490</v>
      </c>
      <c r="C856" s="406" t="s">
        <v>3122</v>
      </c>
      <c r="F856" s="410">
        <v>-4.1599999999999998E-2</v>
      </c>
      <c r="H856" s="415">
        <v>6.3833333333333329E-3</v>
      </c>
      <c r="I856" s="409">
        <f t="shared" si="12"/>
        <v>-4.7983333333333329E-2</v>
      </c>
      <c r="J856" s="407">
        <v>35490</v>
      </c>
    </row>
    <row r="857" spans="1:10">
      <c r="A857" s="406">
        <v>17</v>
      </c>
      <c r="B857" s="407">
        <v>35521</v>
      </c>
      <c r="C857" s="406" t="s">
        <v>3122</v>
      </c>
      <c r="F857" s="410">
        <v>5.9700000000000003E-2</v>
      </c>
      <c r="H857" s="415">
        <v>6.5249999999999996E-3</v>
      </c>
      <c r="I857" s="409">
        <f t="shared" si="12"/>
        <v>5.3175E-2</v>
      </c>
      <c r="J857" s="407">
        <v>35521</v>
      </c>
    </row>
    <row r="858" spans="1:10">
      <c r="A858" s="406">
        <v>17</v>
      </c>
      <c r="B858" s="407">
        <v>35551</v>
      </c>
      <c r="C858" s="406" t="s">
        <v>3122</v>
      </c>
      <c r="F858" s="410">
        <v>6.1400000000000003E-2</v>
      </c>
      <c r="H858" s="415">
        <v>6.4083333333333336E-3</v>
      </c>
      <c r="I858" s="409">
        <f t="shared" si="12"/>
        <v>5.4991666666666668E-2</v>
      </c>
      <c r="J858" s="407">
        <v>35551</v>
      </c>
    </row>
    <row r="859" spans="1:10">
      <c r="A859" s="406">
        <v>17</v>
      </c>
      <c r="B859" s="407">
        <v>35582</v>
      </c>
      <c r="C859" s="406" t="s">
        <v>3122</v>
      </c>
      <c r="F859" s="410">
        <v>4.4600000000000001E-2</v>
      </c>
      <c r="H859" s="415">
        <v>6.2624999999999998E-3</v>
      </c>
      <c r="I859" s="409">
        <f t="shared" ref="I859:I922" si="13">F859-H859</f>
        <v>3.8337500000000004E-2</v>
      </c>
      <c r="J859" s="407">
        <v>35582</v>
      </c>
    </row>
    <row r="860" spans="1:10">
      <c r="A860" s="406">
        <v>17</v>
      </c>
      <c r="B860" s="407">
        <v>35612</v>
      </c>
      <c r="C860" s="406" t="s">
        <v>3122</v>
      </c>
      <c r="F860" s="410">
        <v>7.9399999999999998E-2</v>
      </c>
      <c r="H860" s="415">
        <v>6.0416666666666674E-3</v>
      </c>
      <c r="I860" s="409">
        <f t="shared" si="13"/>
        <v>7.3358333333333331E-2</v>
      </c>
      <c r="J860" s="407">
        <v>35612</v>
      </c>
    </row>
    <row r="861" spans="1:10">
      <c r="A861" s="406">
        <v>17</v>
      </c>
      <c r="B861" s="407">
        <v>35643</v>
      </c>
      <c r="C861" s="406" t="s">
        <v>3122</v>
      </c>
      <c r="F861" s="410">
        <v>-5.5599999999999997E-2</v>
      </c>
      <c r="H861" s="415">
        <v>6.0916666666666662E-3</v>
      </c>
      <c r="I861" s="409">
        <f t="shared" si="13"/>
        <v>-6.1691666666666665E-2</v>
      </c>
      <c r="J861" s="407">
        <v>35643</v>
      </c>
    </row>
    <row r="862" spans="1:10">
      <c r="A862" s="406">
        <v>17</v>
      </c>
      <c r="B862" s="407">
        <v>35674</v>
      </c>
      <c r="C862" s="406" t="s">
        <v>3122</v>
      </c>
      <c r="F862" s="410">
        <v>5.4800000000000001E-2</v>
      </c>
      <c r="H862" s="415">
        <v>6.0333333333333324E-3</v>
      </c>
      <c r="I862" s="409">
        <f t="shared" si="13"/>
        <v>4.8766666666666666E-2</v>
      </c>
      <c r="J862" s="407">
        <v>35674</v>
      </c>
    </row>
    <row r="863" spans="1:10">
      <c r="A863" s="406">
        <v>17</v>
      </c>
      <c r="B863" s="407">
        <v>35704</v>
      </c>
      <c r="C863" s="406" t="s">
        <v>3122</v>
      </c>
      <c r="F863" s="410">
        <v>-3.3399999999999999E-2</v>
      </c>
      <c r="H863" s="415">
        <v>5.9166666666666664E-3</v>
      </c>
      <c r="I863" s="409">
        <f t="shared" si="13"/>
        <v>-3.9316666666666666E-2</v>
      </c>
      <c r="J863" s="407">
        <v>35704</v>
      </c>
    </row>
    <row r="864" spans="1:10">
      <c r="A864" s="406">
        <v>17</v>
      </c>
      <c r="B864" s="407">
        <v>35735</v>
      </c>
      <c r="C864" s="406" t="s">
        <v>3122</v>
      </c>
      <c r="F864" s="410">
        <v>4.6300000000000001E-2</v>
      </c>
      <c r="H864" s="415">
        <v>5.8083333333333329E-3</v>
      </c>
      <c r="I864" s="409">
        <f t="shared" si="13"/>
        <v>4.0491666666666669E-2</v>
      </c>
      <c r="J864" s="407">
        <v>35735</v>
      </c>
    </row>
    <row r="865" spans="1:10">
      <c r="A865" s="406">
        <v>17</v>
      </c>
      <c r="B865" s="407">
        <v>35765</v>
      </c>
      <c r="C865" s="406" t="s">
        <v>3122</v>
      </c>
      <c r="F865" s="410">
        <v>1.72E-2</v>
      </c>
      <c r="H865" s="415">
        <v>5.7291666666666671E-3</v>
      </c>
      <c r="I865" s="409">
        <f t="shared" si="13"/>
        <v>1.1470833333333333E-2</v>
      </c>
      <c r="J865" s="407">
        <v>35765</v>
      </c>
    </row>
    <row r="866" spans="1:10">
      <c r="A866" s="406">
        <v>17</v>
      </c>
      <c r="B866" s="407">
        <v>35796</v>
      </c>
      <c r="C866" s="406" t="s">
        <v>3122</v>
      </c>
      <c r="F866" s="410">
        <v>1.11E-2</v>
      </c>
      <c r="H866" s="415">
        <v>5.5958333333333329E-3</v>
      </c>
      <c r="I866" s="409">
        <f t="shared" si="13"/>
        <v>5.5041666666666676E-3</v>
      </c>
      <c r="J866" s="407">
        <v>35796</v>
      </c>
    </row>
    <row r="867" spans="1:10">
      <c r="A867" s="406">
        <v>17</v>
      </c>
      <c r="B867" s="407">
        <v>35827</v>
      </c>
      <c r="C867" s="406" t="s">
        <v>3122</v>
      </c>
      <c r="F867" s="410">
        <v>7.2099999999999997E-2</v>
      </c>
      <c r="H867" s="415">
        <v>5.6458333333333334E-3</v>
      </c>
      <c r="I867" s="409">
        <f t="shared" si="13"/>
        <v>6.6454166666666661E-2</v>
      </c>
      <c r="J867" s="407">
        <v>35827</v>
      </c>
    </row>
    <row r="868" spans="1:10">
      <c r="A868" s="406">
        <v>17</v>
      </c>
      <c r="B868" s="407">
        <v>35855</v>
      </c>
      <c r="C868" s="406" t="s">
        <v>3122</v>
      </c>
      <c r="F868" s="410">
        <v>5.1200000000000002E-2</v>
      </c>
      <c r="H868" s="415">
        <v>5.6833333333333336E-3</v>
      </c>
      <c r="I868" s="409">
        <f t="shared" si="13"/>
        <v>4.5516666666666671E-2</v>
      </c>
      <c r="J868" s="407">
        <v>35855</v>
      </c>
    </row>
    <row r="869" spans="1:10">
      <c r="A869" s="406">
        <v>17</v>
      </c>
      <c r="B869" s="407">
        <v>35886</v>
      </c>
      <c r="C869" s="406" t="s">
        <v>3122</v>
      </c>
      <c r="F869" s="410">
        <v>1.01E-2</v>
      </c>
      <c r="H869" s="415">
        <v>5.6625E-3</v>
      </c>
      <c r="I869" s="409">
        <f t="shared" si="13"/>
        <v>4.4374999999999996E-3</v>
      </c>
      <c r="J869" s="407">
        <v>35886</v>
      </c>
    </row>
    <row r="870" spans="1:10">
      <c r="A870" s="406">
        <v>17</v>
      </c>
      <c r="B870" s="407">
        <v>35916</v>
      </c>
      <c r="C870" s="406" t="s">
        <v>3122</v>
      </c>
      <c r="F870" s="410">
        <v>-1.72E-2</v>
      </c>
      <c r="H870" s="415">
        <v>5.6666666666666662E-3</v>
      </c>
      <c r="I870" s="409">
        <f t="shared" si="13"/>
        <v>-2.2866666666666667E-2</v>
      </c>
      <c r="J870" s="407">
        <v>35916</v>
      </c>
    </row>
    <row r="871" spans="1:10">
      <c r="A871" s="406">
        <v>17</v>
      </c>
      <c r="B871" s="407">
        <v>35947</v>
      </c>
      <c r="C871" s="406" t="s">
        <v>3122</v>
      </c>
      <c r="F871" s="410">
        <v>4.0599999999999997E-2</v>
      </c>
      <c r="H871" s="415">
        <v>5.545833333333334E-3</v>
      </c>
      <c r="I871" s="409">
        <f t="shared" si="13"/>
        <v>3.5054166666666664E-2</v>
      </c>
      <c r="J871" s="407">
        <v>35947</v>
      </c>
    </row>
    <row r="872" spans="1:10">
      <c r="A872" s="406">
        <v>17</v>
      </c>
      <c r="B872" s="407">
        <v>35977</v>
      </c>
      <c r="C872" s="406" t="s">
        <v>3122</v>
      </c>
      <c r="F872" s="410">
        <v>-1.06E-2</v>
      </c>
      <c r="H872" s="415">
        <v>5.5541666666666665E-3</v>
      </c>
      <c r="I872" s="409">
        <f t="shared" si="13"/>
        <v>-1.6154166666666667E-2</v>
      </c>
      <c r="J872" s="407">
        <v>35977</v>
      </c>
    </row>
    <row r="873" spans="1:10">
      <c r="A873" s="406">
        <v>17</v>
      </c>
      <c r="B873" s="407">
        <v>36008</v>
      </c>
      <c r="C873" s="406" t="s">
        <v>3122</v>
      </c>
      <c r="F873" s="410">
        <v>-0.14460000000000001</v>
      </c>
      <c r="H873" s="415">
        <v>5.5374999999999999E-3</v>
      </c>
      <c r="I873" s="409">
        <f t="shared" si="13"/>
        <v>-0.15013750000000001</v>
      </c>
      <c r="J873" s="407">
        <v>36008</v>
      </c>
    </row>
    <row r="874" spans="1:10">
      <c r="A874" s="406">
        <v>17</v>
      </c>
      <c r="B874" s="407">
        <v>36039</v>
      </c>
      <c r="C874" s="406" t="s">
        <v>3122</v>
      </c>
      <c r="F874" s="410">
        <v>6.4100000000000004E-2</v>
      </c>
      <c r="H874" s="415">
        <v>5.4499999999999991E-3</v>
      </c>
      <c r="I874" s="409">
        <f t="shared" si="13"/>
        <v>5.8650000000000008E-2</v>
      </c>
      <c r="J874" s="407">
        <v>36039</v>
      </c>
    </row>
    <row r="875" spans="1:10">
      <c r="A875" s="406">
        <v>17</v>
      </c>
      <c r="B875" s="407">
        <v>36069</v>
      </c>
      <c r="C875" s="406" t="s">
        <v>3122</v>
      </c>
      <c r="F875" s="410">
        <v>8.1299999999999997E-2</v>
      </c>
      <c r="H875" s="415">
        <v>5.4458333333333338E-3</v>
      </c>
      <c r="I875" s="409">
        <f t="shared" si="13"/>
        <v>7.5854166666666667E-2</v>
      </c>
      <c r="J875" s="407">
        <v>36069</v>
      </c>
    </row>
    <row r="876" spans="1:10">
      <c r="A876" s="406">
        <v>17</v>
      </c>
      <c r="B876" s="407">
        <v>36100</v>
      </c>
      <c r="C876" s="406" t="s">
        <v>3122</v>
      </c>
      <c r="F876" s="410">
        <v>6.0600000000000001E-2</v>
      </c>
      <c r="H876" s="415">
        <v>5.5000000000000005E-3</v>
      </c>
      <c r="I876" s="409">
        <f t="shared" si="13"/>
        <v>5.5100000000000003E-2</v>
      </c>
      <c r="J876" s="407">
        <v>36100</v>
      </c>
    </row>
    <row r="877" spans="1:10">
      <c r="A877" s="406">
        <v>17</v>
      </c>
      <c r="B877" s="407">
        <v>36130</v>
      </c>
      <c r="C877" s="406" t="s">
        <v>3122</v>
      </c>
      <c r="F877" s="410">
        <v>5.7599999999999998E-2</v>
      </c>
      <c r="H877" s="415">
        <v>5.3625000000000001E-3</v>
      </c>
      <c r="I877" s="409">
        <f t="shared" si="13"/>
        <v>5.2237499999999999E-2</v>
      </c>
      <c r="J877" s="407">
        <v>36130</v>
      </c>
    </row>
    <row r="878" spans="1:10">
      <c r="A878" s="406">
        <v>17</v>
      </c>
      <c r="B878" s="407">
        <v>36161</v>
      </c>
      <c r="C878" s="406" t="s">
        <v>3122</v>
      </c>
      <c r="F878" s="410">
        <v>4.1799999999999997E-2</v>
      </c>
      <c r="H878" s="415">
        <v>5.3833333333333337E-3</v>
      </c>
      <c r="I878" s="409">
        <f t="shared" si="13"/>
        <v>3.6416666666666667E-2</v>
      </c>
      <c r="J878" s="407">
        <v>36161</v>
      </c>
    </row>
    <row r="879" spans="1:10">
      <c r="A879" s="406">
        <v>17</v>
      </c>
      <c r="B879" s="407">
        <v>36192</v>
      </c>
      <c r="C879" s="406" t="s">
        <v>3122</v>
      </c>
      <c r="F879" s="410">
        <v>-3.1099999999999999E-2</v>
      </c>
      <c r="H879" s="415">
        <v>5.4958333333333335E-3</v>
      </c>
      <c r="I879" s="409">
        <f t="shared" si="13"/>
        <v>-3.6595833333333334E-2</v>
      </c>
      <c r="J879" s="407">
        <v>36192</v>
      </c>
    </row>
    <row r="880" spans="1:10">
      <c r="A880" s="406">
        <v>17</v>
      </c>
      <c r="B880" s="407">
        <v>36220</v>
      </c>
      <c r="C880" s="406" t="s">
        <v>3122</v>
      </c>
      <c r="F880" s="410">
        <v>0.04</v>
      </c>
      <c r="H880" s="415">
        <v>5.6666666666666662E-3</v>
      </c>
      <c r="I880" s="409">
        <f t="shared" si="13"/>
        <v>3.4333333333333334E-2</v>
      </c>
      <c r="J880" s="407">
        <v>36220</v>
      </c>
    </row>
    <row r="881" spans="1:10">
      <c r="A881" s="406">
        <v>17</v>
      </c>
      <c r="B881" s="407">
        <v>36251</v>
      </c>
      <c r="C881" s="406" t="s">
        <v>3122</v>
      </c>
      <c r="F881" s="410">
        <v>3.8699999999999998E-2</v>
      </c>
      <c r="H881" s="415">
        <v>5.6666666666666662E-3</v>
      </c>
      <c r="I881" s="409">
        <f t="shared" si="13"/>
        <v>3.3033333333333331E-2</v>
      </c>
      <c r="J881" s="407">
        <v>36251</v>
      </c>
    </row>
    <row r="882" spans="1:10">
      <c r="A882" s="406">
        <v>17</v>
      </c>
      <c r="B882" s="407">
        <v>36281</v>
      </c>
      <c r="C882" s="406" t="s">
        <v>3122</v>
      </c>
      <c r="F882" s="410">
        <v>-2.3599999999999999E-2</v>
      </c>
      <c r="H882" s="415">
        <v>5.9000000000000007E-3</v>
      </c>
      <c r="I882" s="409">
        <f t="shared" si="13"/>
        <v>-2.9499999999999998E-2</v>
      </c>
      <c r="J882" s="407">
        <v>36281</v>
      </c>
    </row>
    <row r="883" spans="1:10">
      <c r="A883" s="406">
        <v>17</v>
      </c>
      <c r="B883" s="407">
        <v>36312</v>
      </c>
      <c r="C883" s="406" t="s">
        <v>3122</v>
      </c>
      <c r="F883" s="410">
        <v>5.5500000000000001E-2</v>
      </c>
      <c r="H883" s="415">
        <v>6.145833333333333E-3</v>
      </c>
      <c r="I883" s="409">
        <f t="shared" si="13"/>
        <v>4.9354166666666671E-2</v>
      </c>
      <c r="J883" s="407">
        <v>36312</v>
      </c>
    </row>
    <row r="884" spans="1:10">
      <c r="A884" s="406">
        <v>17</v>
      </c>
      <c r="B884" s="407">
        <v>36342</v>
      </c>
      <c r="C884" s="406" t="s">
        <v>3122</v>
      </c>
      <c r="F884" s="410">
        <v>-3.1199999999999999E-2</v>
      </c>
      <c r="H884" s="415">
        <v>6.1125000000000007E-3</v>
      </c>
      <c r="I884" s="409">
        <f t="shared" si="13"/>
        <v>-3.7312499999999998E-2</v>
      </c>
      <c r="J884" s="407">
        <v>36342</v>
      </c>
    </row>
    <row r="885" spans="1:10">
      <c r="A885" s="406">
        <v>17</v>
      </c>
      <c r="B885" s="407">
        <v>36373</v>
      </c>
      <c r="C885" s="406" t="s">
        <v>3122</v>
      </c>
      <c r="F885" s="410">
        <v>-5.0000000000000001E-3</v>
      </c>
      <c r="H885" s="415">
        <v>6.2833333333333343E-3</v>
      </c>
      <c r="I885" s="409">
        <f t="shared" si="13"/>
        <v>-1.1283333333333334E-2</v>
      </c>
      <c r="J885" s="407">
        <v>36373</v>
      </c>
    </row>
    <row r="886" spans="1:10">
      <c r="A886" s="406">
        <v>17</v>
      </c>
      <c r="B886" s="407">
        <v>36404</v>
      </c>
      <c r="C886" s="406" t="s">
        <v>3122</v>
      </c>
      <c r="F886" s="410">
        <v>-2.7400000000000001E-2</v>
      </c>
      <c r="H886" s="415">
        <v>6.2791666666666664E-3</v>
      </c>
      <c r="I886" s="409">
        <f t="shared" si="13"/>
        <v>-3.367916666666667E-2</v>
      </c>
      <c r="J886" s="407">
        <v>36404</v>
      </c>
    </row>
    <row r="887" spans="1:10">
      <c r="A887" s="406">
        <v>17</v>
      </c>
      <c r="B887" s="407">
        <v>36434</v>
      </c>
      <c r="C887" s="406" t="s">
        <v>3122</v>
      </c>
      <c r="F887" s="410">
        <v>6.3299999999999995E-2</v>
      </c>
      <c r="H887" s="415">
        <v>6.391666666666667E-3</v>
      </c>
      <c r="I887" s="409">
        <f t="shared" si="13"/>
        <v>5.6908333333333325E-2</v>
      </c>
      <c r="J887" s="407">
        <v>36434</v>
      </c>
    </row>
    <row r="888" spans="1:10">
      <c r="A888" s="406">
        <v>17</v>
      </c>
      <c r="B888" s="407">
        <v>36465</v>
      </c>
      <c r="C888" s="406" t="s">
        <v>3122</v>
      </c>
      <c r="F888" s="410">
        <v>2.0299999999999999E-2</v>
      </c>
      <c r="H888" s="415">
        <v>6.2416666666666679E-3</v>
      </c>
      <c r="I888" s="409">
        <f t="shared" si="13"/>
        <v>1.4058333333333331E-2</v>
      </c>
      <c r="J888" s="407">
        <v>36465</v>
      </c>
    </row>
    <row r="889" spans="1:10">
      <c r="A889" s="406">
        <v>17</v>
      </c>
      <c r="B889" s="407">
        <v>36495</v>
      </c>
      <c r="C889" s="406" t="s">
        <v>3122</v>
      </c>
      <c r="F889" s="410">
        <v>5.8900000000000001E-2</v>
      </c>
      <c r="H889" s="415">
        <v>6.3874999999999991E-3</v>
      </c>
      <c r="I889" s="409">
        <f t="shared" si="13"/>
        <v>5.2512500000000004E-2</v>
      </c>
      <c r="J889" s="407">
        <v>36495</v>
      </c>
    </row>
    <row r="890" spans="1:10">
      <c r="A890" s="406">
        <v>17</v>
      </c>
      <c r="B890" s="407">
        <v>36526</v>
      </c>
      <c r="C890" s="406" t="s">
        <v>3122</v>
      </c>
      <c r="F890" s="410">
        <v>-5.0200000000000002E-2</v>
      </c>
      <c r="H890" s="415">
        <v>6.5583333333333327E-3</v>
      </c>
      <c r="I890" s="409">
        <f t="shared" si="13"/>
        <v>-5.6758333333333334E-2</v>
      </c>
      <c r="J890" s="407">
        <v>36526</v>
      </c>
    </row>
    <row r="891" spans="1:10">
      <c r="A891" s="406">
        <v>17</v>
      </c>
      <c r="B891" s="407">
        <v>36557</v>
      </c>
      <c r="C891" s="406" t="s">
        <v>3122</v>
      </c>
      <c r="F891" s="410">
        <v>-1.89E-2</v>
      </c>
      <c r="H891" s="415">
        <v>6.4583333333333333E-3</v>
      </c>
      <c r="I891" s="409">
        <f t="shared" si="13"/>
        <v>-2.5358333333333333E-2</v>
      </c>
      <c r="J891" s="407">
        <v>36557</v>
      </c>
    </row>
    <row r="892" spans="1:10">
      <c r="A892" s="406">
        <v>17</v>
      </c>
      <c r="B892" s="407">
        <v>36586</v>
      </c>
      <c r="C892" s="406" t="s">
        <v>3122</v>
      </c>
      <c r="F892" s="410">
        <v>9.7799999999999998E-2</v>
      </c>
      <c r="H892" s="415">
        <v>6.4624999999999995E-3</v>
      </c>
      <c r="I892" s="409">
        <f t="shared" si="13"/>
        <v>9.1337500000000002E-2</v>
      </c>
      <c r="J892" s="407">
        <v>36586</v>
      </c>
    </row>
    <row r="893" spans="1:10">
      <c r="A893" s="406">
        <v>17</v>
      </c>
      <c r="B893" s="407">
        <v>36617</v>
      </c>
      <c r="C893" s="406" t="s">
        <v>3122</v>
      </c>
      <c r="F893" s="410">
        <v>-3.0099999999999998E-2</v>
      </c>
      <c r="H893" s="415">
        <v>6.4416666666666667E-3</v>
      </c>
      <c r="I893" s="409">
        <f t="shared" si="13"/>
        <v>-3.6541666666666667E-2</v>
      </c>
      <c r="J893" s="407">
        <v>36617</v>
      </c>
    </row>
    <row r="894" spans="1:10">
      <c r="A894" s="406">
        <v>17</v>
      </c>
      <c r="B894" s="407">
        <v>36647</v>
      </c>
      <c r="C894" s="406" t="s">
        <v>3122</v>
      </c>
      <c r="F894" s="410">
        <v>-2.0500000000000001E-2</v>
      </c>
      <c r="H894" s="415">
        <v>6.7625000000000003E-3</v>
      </c>
      <c r="I894" s="409">
        <f t="shared" si="13"/>
        <v>-2.7262500000000002E-2</v>
      </c>
      <c r="J894" s="407">
        <v>36647</v>
      </c>
    </row>
    <row r="895" spans="1:10">
      <c r="A895" s="406">
        <v>17</v>
      </c>
      <c r="B895" s="407">
        <v>36678</v>
      </c>
      <c r="C895" s="406" t="s">
        <v>3122</v>
      </c>
      <c r="F895" s="410">
        <v>2.46E-2</v>
      </c>
      <c r="H895" s="415">
        <v>6.4749999999999999E-3</v>
      </c>
      <c r="I895" s="409">
        <f t="shared" si="13"/>
        <v>1.8125000000000002E-2</v>
      </c>
      <c r="J895" s="407">
        <v>36678</v>
      </c>
    </row>
    <row r="896" spans="1:10">
      <c r="A896" s="406">
        <v>17</v>
      </c>
      <c r="B896" s="407">
        <v>36708</v>
      </c>
      <c r="C896" s="406" t="s">
        <v>3122</v>
      </c>
      <c r="F896" s="410">
        <v>-1.5599999999999999E-2</v>
      </c>
      <c r="H896" s="415">
        <v>6.4416666666666667E-3</v>
      </c>
      <c r="I896" s="409">
        <f t="shared" si="13"/>
        <v>-2.2041666666666668E-2</v>
      </c>
      <c r="J896" s="407">
        <v>36708</v>
      </c>
    </row>
    <row r="897" spans="1:10">
      <c r="A897" s="406">
        <v>17</v>
      </c>
      <c r="B897" s="407">
        <v>36739</v>
      </c>
      <c r="C897" s="406" t="s">
        <v>3122</v>
      </c>
      <c r="F897" s="410">
        <v>6.2100000000000002E-2</v>
      </c>
      <c r="H897" s="415">
        <v>6.3541666666666677E-3</v>
      </c>
      <c r="I897" s="409">
        <f t="shared" si="13"/>
        <v>5.5745833333333335E-2</v>
      </c>
      <c r="J897" s="407">
        <v>36739</v>
      </c>
    </row>
    <row r="898" spans="1:10">
      <c r="A898" s="406">
        <v>17</v>
      </c>
      <c r="B898" s="407">
        <v>36770</v>
      </c>
      <c r="C898" s="406" t="s">
        <v>3122</v>
      </c>
      <c r="F898" s="410">
        <v>-5.28E-2</v>
      </c>
      <c r="H898" s="415">
        <v>6.4375000000000005E-3</v>
      </c>
      <c r="I898" s="409">
        <f t="shared" si="13"/>
        <v>-5.9237499999999998E-2</v>
      </c>
      <c r="J898" s="407">
        <v>36770</v>
      </c>
    </row>
    <row r="899" spans="1:10">
      <c r="A899" s="406">
        <v>17</v>
      </c>
      <c r="B899" s="407">
        <v>36800</v>
      </c>
      <c r="C899" s="406" t="s">
        <v>3122</v>
      </c>
      <c r="F899" s="410">
        <v>-4.1999999999999997E-3</v>
      </c>
      <c r="H899" s="415">
        <v>6.3999999999999994E-3</v>
      </c>
      <c r="I899" s="409">
        <f t="shared" si="13"/>
        <v>-1.0599999999999998E-2</v>
      </c>
      <c r="J899" s="407">
        <v>36800</v>
      </c>
    </row>
    <row r="900" spans="1:10">
      <c r="A900" s="406">
        <v>17</v>
      </c>
      <c r="B900" s="407">
        <v>36831</v>
      </c>
      <c r="C900" s="406" t="s">
        <v>3122</v>
      </c>
      <c r="F900" s="410">
        <v>-7.8799999999999995E-2</v>
      </c>
      <c r="H900" s="415">
        <v>6.3333333333333332E-3</v>
      </c>
      <c r="I900" s="409">
        <f t="shared" si="13"/>
        <v>-8.5133333333333325E-2</v>
      </c>
      <c r="J900" s="407">
        <v>36831</v>
      </c>
    </row>
    <row r="901" spans="1:10">
      <c r="A901" s="406">
        <v>17</v>
      </c>
      <c r="B901" s="407">
        <v>36861</v>
      </c>
      <c r="C901" s="406" t="s">
        <v>3122</v>
      </c>
      <c r="F901" s="410">
        <v>4.8999999999999998E-3</v>
      </c>
      <c r="H901" s="415">
        <v>6.1208333333333332E-3</v>
      </c>
      <c r="I901" s="409">
        <f t="shared" si="13"/>
        <v>-1.2208333333333333E-3</v>
      </c>
      <c r="J901" s="407">
        <v>36861</v>
      </c>
    </row>
    <row r="902" spans="1:10">
      <c r="A902" s="406">
        <v>17</v>
      </c>
      <c r="B902" s="407">
        <v>36892</v>
      </c>
      <c r="C902" s="406" t="s">
        <v>3122</v>
      </c>
      <c r="F902" s="410">
        <v>3.5499999999999997E-2</v>
      </c>
      <c r="H902" s="415">
        <v>6.0541666666666669E-3</v>
      </c>
      <c r="I902" s="409">
        <f t="shared" si="13"/>
        <v>2.9445833333333331E-2</v>
      </c>
      <c r="J902" s="407">
        <v>36892</v>
      </c>
    </row>
    <row r="903" spans="1:10">
      <c r="A903" s="406">
        <v>17</v>
      </c>
      <c r="B903" s="407">
        <v>36923</v>
      </c>
      <c r="C903" s="406" t="s">
        <v>3122</v>
      </c>
      <c r="F903" s="410">
        <v>-9.1200000000000003E-2</v>
      </c>
      <c r="H903" s="415">
        <v>6.0083333333333334E-3</v>
      </c>
      <c r="I903" s="409">
        <f t="shared" si="13"/>
        <v>-9.7208333333333341E-2</v>
      </c>
      <c r="J903" s="407">
        <v>36923</v>
      </c>
    </row>
    <row r="904" spans="1:10">
      <c r="A904" s="406">
        <v>17</v>
      </c>
      <c r="B904" s="407">
        <v>36951</v>
      </c>
      <c r="C904" s="406" t="s">
        <v>3122</v>
      </c>
      <c r="F904" s="410">
        <v>-6.3399999999999998E-2</v>
      </c>
      <c r="H904" s="415">
        <v>5.9166666666666664E-3</v>
      </c>
      <c r="I904" s="409">
        <f t="shared" si="13"/>
        <v>-6.9316666666666665E-2</v>
      </c>
      <c r="J904" s="407">
        <v>36951</v>
      </c>
    </row>
    <row r="905" spans="1:10">
      <c r="A905" s="406">
        <v>17</v>
      </c>
      <c r="B905" s="407">
        <v>36982</v>
      </c>
      <c r="C905" s="406" t="s">
        <v>3122</v>
      </c>
      <c r="F905" s="410">
        <v>7.7700000000000005E-2</v>
      </c>
      <c r="H905" s="415">
        <v>6.0958333333333333E-3</v>
      </c>
      <c r="I905" s="409">
        <f t="shared" si="13"/>
        <v>7.1604166666666677E-2</v>
      </c>
      <c r="J905" s="407">
        <v>36982</v>
      </c>
    </row>
    <row r="906" spans="1:10">
      <c r="A906" s="406">
        <v>17</v>
      </c>
      <c r="B906" s="407">
        <v>37012</v>
      </c>
      <c r="C906" s="406" t="s">
        <v>3122</v>
      </c>
      <c r="F906" s="410">
        <v>6.7000000000000002E-3</v>
      </c>
      <c r="H906" s="415">
        <v>6.1624999999999996E-3</v>
      </c>
      <c r="I906" s="409">
        <f t="shared" si="13"/>
        <v>5.3750000000000065E-4</v>
      </c>
      <c r="J906" s="407">
        <v>37012</v>
      </c>
    </row>
    <row r="907" spans="1:10">
      <c r="A907" s="406">
        <v>17</v>
      </c>
      <c r="B907" s="407">
        <v>37043</v>
      </c>
      <c r="C907" s="406" t="s">
        <v>3122</v>
      </c>
      <c r="F907" s="410">
        <v>-2.4299999999999999E-2</v>
      </c>
      <c r="H907" s="415">
        <v>6.0499999999999998E-3</v>
      </c>
      <c r="I907" s="409">
        <f t="shared" si="13"/>
        <v>-3.0349999999999999E-2</v>
      </c>
      <c r="J907" s="407">
        <v>37043</v>
      </c>
    </row>
    <row r="908" spans="1:10">
      <c r="A908" s="406">
        <v>17</v>
      </c>
      <c r="B908" s="407">
        <v>37073</v>
      </c>
      <c r="C908" s="406" t="s">
        <v>3122</v>
      </c>
      <c r="F908" s="410">
        <v>-9.7999999999999997E-3</v>
      </c>
      <c r="H908" s="415">
        <v>6.0000000000000001E-3</v>
      </c>
      <c r="I908" s="409">
        <f t="shared" si="13"/>
        <v>-1.5800000000000002E-2</v>
      </c>
      <c r="J908" s="407">
        <v>37073</v>
      </c>
    </row>
    <row r="909" spans="1:10">
      <c r="A909" s="406">
        <v>17</v>
      </c>
      <c r="B909" s="407">
        <v>37104</v>
      </c>
      <c r="C909" s="406" t="s">
        <v>3122</v>
      </c>
      <c r="F909" s="410">
        <v>-6.2600000000000003E-2</v>
      </c>
      <c r="H909" s="415">
        <v>5.9624999999999991E-3</v>
      </c>
      <c r="I909" s="409">
        <f t="shared" si="13"/>
        <v>-6.8562499999999998E-2</v>
      </c>
      <c r="J909" s="407">
        <v>37104</v>
      </c>
    </row>
    <row r="910" spans="1:10">
      <c r="A910" s="406">
        <v>17</v>
      </c>
      <c r="B910" s="407">
        <v>37135</v>
      </c>
      <c r="C910" s="406" t="s">
        <v>3122</v>
      </c>
      <c r="F910" s="410">
        <v>-8.0799999999999997E-2</v>
      </c>
      <c r="H910" s="415">
        <v>6.0166666666666667E-3</v>
      </c>
      <c r="I910" s="409">
        <f t="shared" si="13"/>
        <v>-8.6816666666666667E-2</v>
      </c>
      <c r="J910" s="407">
        <v>37135</v>
      </c>
    </row>
    <row r="911" spans="1:10">
      <c r="A911" s="406">
        <v>17</v>
      </c>
      <c r="B911" s="407">
        <v>37165</v>
      </c>
      <c r="C911" s="406" t="s">
        <v>3122</v>
      </c>
      <c r="F911" s="410">
        <v>1.9099999999999999E-2</v>
      </c>
      <c r="H911" s="415">
        <v>5.8999999999999999E-3</v>
      </c>
      <c r="I911" s="409">
        <f t="shared" si="13"/>
        <v>1.32E-2</v>
      </c>
      <c r="J911" s="407">
        <v>37165</v>
      </c>
    </row>
    <row r="912" spans="1:10">
      <c r="A912" s="406">
        <v>17</v>
      </c>
      <c r="B912" s="407">
        <v>37196</v>
      </c>
      <c r="C912" s="406" t="s">
        <v>3122</v>
      </c>
      <c r="F912" s="410">
        <v>7.6700000000000004E-2</v>
      </c>
      <c r="H912" s="415">
        <v>5.8250000000000003E-3</v>
      </c>
      <c r="I912" s="409">
        <f t="shared" si="13"/>
        <v>7.0875000000000007E-2</v>
      </c>
      <c r="J912" s="407">
        <v>37196</v>
      </c>
    </row>
    <row r="913" spans="1:10">
      <c r="A913" s="406">
        <v>17</v>
      </c>
      <c r="B913" s="407">
        <v>37226</v>
      </c>
      <c r="C913" s="406" t="s">
        <v>3122</v>
      </c>
      <c r="F913" s="410">
        <v>8.8000000000000005E-3</v>
      </c>
      <c r="H913" s="415">
        <v>5.8125000000000008E-3</v>
      </c>
      <c r="I913" s="409">
        <f t="shared" si="13"/>
        <v>2.9874999999999997E-3</v>
      </c>
      <c r="J913" s="407">
        <v>37226</v>
      </c>
    </row>
    <row r="914" spans="1:10">
      <c r="A914" s="406">
        <v>17</v>
      </c>
      <c r="B914" s="407">
        <v>37257</v>
      </c>
      <c r="C914" s="406" t="s">
        <v>3122</v>
      </c>
      <c r="F914" s="410">
        <v>-1.46E-2</v>
      </c>
      <c r="H914" s="415">
        <v>5.6583333333333329E-3</v>
      </c>
      <c r="I914" s="409">
        <f t="shared" si="13"/>
        <v>-2.0258333333333333E-2</v>
      </c>
      <c r="J914" s="407">
        <v>37257</v>
      </c>
    </row>
    <row r="915" spans="1:10">
      <c r="A915" s="406">
        <v>17</v>
      </c>
      <c r="B915" s="407">
        <v>37288</v>
      </c>
      <c r="C915" s="406" t="s">
        <v>3122</v>
      </c>
      <c r="F915" s="410">
        <v>-1.9300000000000001E-2</v>
      </c>
      <c r="H915" s="415">
        <v>5.6083333333333332E-3</v>
      </c>
      <c r="I915" s="409">
        <f t="shared" si="13"/>
        <v>-2.4908333333333334E-2</v>
      </c>
      <c r="J915" s="407">
        <v>37288</v>
      </c>
    </row>
    <row r="916" spans="1:10">
      <c r="A916" s="406">
        <v>17</v>
      </c>
      <c r="B916" s="407">
        <v>37316</v>
      </c>
      <c r="C916" s="406" t="s">
        <v>3122</v>
      </c>
      <c r="F916" s="410">
        <v>3.7600000000000001E-2</v>
      </c>
      <c r="H916" s="415">
        <v>5.8458333333333331E-3</v>
      </c>
      <c r="I916" s="409">
        <f t="shared" si="13"/>
        <v>3.1754166666666667E-2</v>
      </c>
      <c r="J916" s="407">
        <v>37316</v>
      </c>
    </row>
    <row r="917" spans="1:10">
      <c r="A917" s="406">
        <v>17</v>
      </c>
      <c r="B917" s="407">
        <v>37347</v>
      </c>
      <c r="C917" s="406" t="s">
        <v>3122</v>
      </c>
      <c r="F917" s="410">
        <v>-6.0600000000000001E-2</v>
      </c>
      <c r="H917" s="415">
        <v>5.8000000000000005E-3</v>
      </c>
      <c r="I917" s="409">
        <f t="shared" si="13"/>
        <v>-6.6400000000000001E-2</v>
      </c>
      <c r="J917" s="407">
        <v>37347</v>
      </c>
    </row>
    <row r="918" spans="1:10">
      <c r="A918" s="406">
        <v>17</v>
      </c>
      <c r="B918" s="407">
        <v>37377</v>
      </c>
      <c r="C918" s="406" t="s">
        <v>3122</v>
      </c>
      <c r="F918" s="410">
        <v>-7.4000000000000003E-3</v>
      </c>
      <c r="H918" s="415">
        <v>5.8125000000000008E-3</v>
      </c>
      <c r="I918" s="409">
        <f t="shared" si="13"/>
        <v>-1.3212500000000002E-2</v>
      </c>
      <c r="J918" s="407">
        <v>37377</v>
      </c>
    </row>
    <row r="919" spans="1:10">
      <c r="A919" s="406">
        <v>17</v>
      </c>
      <c r="B919" s="407">
        <v>37408</v>
      </c>
      <c r="C919" s="406" t="s">
        <v>3122</v>
      </c>
      <c r="F919" s="410">
        <v>-7.1199999999999999E-2</v>
      </c>
      <c r="H919" s="415">
        <v>5.7166666666666668E-3</v>
      </c>
      <c r="I919" s="409">
        <f t="shared" si="13"/>
        <v>-7.6916666666666661E-2</v>
      </c>
      <c r="J919" s="407">
        <v>37408</v>
      </c>
    </row>
    <row r="920" spans="1:10">
      <c r="A920" s="406">
        <v>17</v>
      </c>
      <c r="B920" s="407">
        <v>37438</v>
      </c>
      <c r="C920" s="406" t="s">
        <v>3122</v>
      </c>
      <c r="F920" s="410">
        <v>-7.8E-2</v>
      </c>
      <c r="H920" s="415">
        <v>5.6291666666666677E-3</v>
      </c>
      <c r="I920" s="409">
        <f t="shared" si="13"/>
        <v>-8.3629166666666671E-2</v>
      </c>
      <c r="J920" s="407">
        <v>37438</v>
      </c>
    </row>
    <row r="921" spans="1:10">
      <c r="A921" s="406">
        <v>17</v>
      </c>
      <c r="B921" s="407">
        <v>37469</v>
      </c>
      <c r="C921" s="406" t="s">
        <v>3122</v>
      </c>
      <c r="F921" s="410">
        <v>6.6E-3</v>
      </c>
      <c r="H921" s="415">
        <v>5.5041666666666668E-3</v>
      </c>
      <c r="I921" s="409">
        <f t="shared" si="13"/>
        <v>1.0958333333333332E-3</v>
      </c>
      <c r="J921" s="407">
        <v>37469</v>
      </c>
    </row>
    <row r="922" spans="1:10">
      <c r="A922" s="406">
        <v>17</v>
      </c>
      <c r="B922" s="407">
        <v>37500</v>
      </c>
      <c r="C922" s="406" t="s">
        <v>3122</v>
      </c>
      <c r="F922" s="410">
        <v>-0.1087</v>
      </c>
      <c r="H922" s="415">
        <v>5.3249999999999999E-3</v>
      </c>
      <c r="I922" s="409">
        <f t="shared" si="13"/>
        <v>-0.114025</v>
      </c>
      <c r="J922" s="407">
        <v>37500</v>
      </c>
    </row>
    <row r="923" spans="1:10">
      <c r="A923" s="406">
        <v>17</v>
      </c>
      <c r="B923" s="407">
        <v>37530</v>
      </c>
      <c r="C923" s="406" t="s">
        <v>3122</v>
      </c>
      <c r="F923" s="410">
        <v>8.7999999999999995E-2</v>
      </c>
      <c r="H923" s="415">
        <v>5.4458333333333329E-3</v>
      </c>
      <c r="I923" s="409">
        <f t="shared" ref="I923:I986" si="14">F923-H923</f>
        <v>8.2554166666666665E-2</v>
      </c>
      <c r="J923" s="407">
        <v>37530</v>
      </c>
    </row>
    <row r="924" spans="1:10">
      <c r="A924" s="406">
        <v>17</v>
      </c>
      <c r="B924" s="407">
        <v>37561</v>
      </c>
      <c r="C924" s="406" t="s">
        <v>3122</v>
      </c>
      <c r="F924" s="410">
        <v>5.8900000000000001E-2</v>
      </c>
      <c r="H924" s="415">
        <v>5.4250000000000001E-3</v>
      </c>
      <c r="I924" s="409">
        <f t="shared" si="14"/>
        <v>5.3475000000000002E-2</v>
      </c>
      <c r="J924" s="407">
        <v>37561</v>
      </c>
    </row>
    <row r="925" spans="1:10">
      <c r="A925" s="406">
        <v>17</v>
      </c>
      <c r="B925" s="407">
        <v>37591</v>
      </c>
      <c r="C925" s="406" t="s">
        <v>3122</v>
      </c>
      <c r="F925" s="410">
        <v>-5.8799999999999998E-2</v>
      </c>
      <c r="H925" s="415">
        <v>5.3499999999999989E-3</v>
      </c>
      <c r="I925" s="409">
        <f t="shared" si="14"/>
        <v>-6.4149999999999999E-2</v>
      </c>
      <c r="J925" s="407">
        <v>37591</v>
      </c>
    </row>
    <row r="926" spans="1:10">
      <c r="A926" s="406">
        <v>17</v>
      </c>
      <c r="B926" s="407">
        <v>37622</v>
      </c>
      <c r="C926" s="406" t="s">
        <v>3122</v>
      </c>
      <c r="F926" s="410">
        <v>-2.6200000000000001E-2</v>
      </c>
      <c r="H926" s="415">
        <v>5.3166666666666675E-3</v>
      </c>
      <c r="I926" s="409">
        <f t="shared" si="14"/>
        <v>-3.1516666666666665E-2</v>
      </c>
      <c r="J926" s="407">
        <v>37622</v>
      </c>
    </row>
    <row r="927" spans="1:10">
      <c r="A927" s="406">
        <v>17</v>
      </c>
      <c r="B927" s="407">
        <v>37653</v>
      </c>
      <c r="C927" s="406" t="s">
        <v>3122</v>
      </c>
      <c r="F927" s="410">
        <v>-1.4999999999999999E-2</v>
      </c>
      <c r="H927" s="415">
        <v>5.1208333333333331E-3</v>
      </c>
      <c r="I927" s="409">
        <f t="shared" si="14"/>
        <v>-2.0120833333333331E-2</v>
      </c>
      <c r="J927" s="407">
        <v>37653</v>
      </c>
    </row>
    <row r="928" spans="1:10">
      <c r="A928" s="406">
        <v>17</v>
      </c>
      <c r="B928" s="407">
        <v>37681</v>
      </c>
      <c r="C928" s="406" t="s">
        <v>3122</v>
      </c>
      <c r="F928" s="410">
        <v>9.7000000000000003E-3</v>
      </c>
      <c r="H928" s="415">
        <v>5.0708333333333334E-3</v>
      </c>
      <c r="I928" s="409">
        <f t="shared" si="14"/>
        <v>4.6291666666666668E-3</v>
      </c>
      <c r="J928" s="407">
        <v>37681</v>
      </c>
    </row>
    <row r="929" spans="1:10">
      <c r="A929" s="406">
        <v>17</v>
      </c>
      <c r="B929" s="407">
        <v>37712</v>
      </c>
      <c r="C929" s="406" t="s">
        <v>3122</v>
      </c>
      <c r="F929" s="410">
        <v>8.2400000000000001E-2</v>
      </c>
      <c r="H929" s="415">
        <v>4.9833333333333327E-3</v>
      </c>
      <c r="I929" s="409">
        <f t="shared" si="14"/>
        <v>7.7416666666666661E-2</v>
      </c>
      <c r="J929" s="407">
        <v>37712</v>
      </c>
    </row>
    <row r="930" spans="1:10">
      <c r="A930" s="406">
        <v>17</v>
      </c>
      <c r="B930" s="407">
        <v>37742</v>
      </c>
      <c r="C930" s="406" t="s">
        <v>3122</v>
      </c>
      <c r="F930" s="410">
        <v>5.2699999999999997E-2</v>
      </c>
      <c r="H930" s="415">
        <v>4.6125000000000003E-3</v>
      </c>
      <c r="I930" s="409">
        <f t="shared" si="14"/>
        <v>4.8087499999999998E-2</v>
      </c>
      <c r="J930" s="407">
        <v>37742</v>
      </c>
    </row>
    <row r="931" spans="1:10">
      <c r="A931" s="406">
        <v>17</v>
      </c>
      <c r="B931" s="407">
        <v>37773</v>
      </c>
      <c r="C931" s="406" t="s">
        <v>3122</v>
      </c>
      <c r="F931" s="410">
        <v>1.2800000000000001E-2</v>
      </c>
      <c r="H931" s="415">
        <v>4.4541666666666662E-3</v>
      </c>
      <c r="I931" s="409">
        <f t="shared" si="14"/>
        <v>8.3458333333333336E-3</v>
      </c>
      <c r="J931" s="407">
        <v>37773</v>
      </c>
    </row>
    <row r="932" spans="1:10">
      <c r="A932" s="406">
        <v>17</v>
      </c>
      <c r="B932" s="407">
        <v>37803</v>
      </c>
      <c r="C932" s="406" t="s">
        <v>3122</v>
      </c>
      <c r="F932" s="410">
        <v>1.7600000000000001E-2</v>
      </c>
      <c r="H932" s="415">
        <v>4.816666666666667E-3</v>
      </c>
      <c r="I932" s="409">
        <f t="shared" si="14"/>
        <v>1.2783333333333334E-2</v>
      </c>
      <c r="J932" s="407">
        <v>37803</v>
      </c>
    </row>
    <row r="933" spans="1:10">
      <c r="A933" s="406">
        <v>17</v>
      </c>
      <c r="B933" s="407">
        <v>37834</v>
      </c>
      <c r="C933" s="406" t="s">
        <v>3122</v>
      </c>
      <c r="F933" s="410">
        <v>1.95E-2</v>
      </c>
      <c r="H933" s="415">
        <v>5.0749999999999997E-3</v>
      </c>
      <c r="I933" s="409">
        <f t="shared" si="14"/>
        <v>1.4425E-2</v>
      </c>
      <c r="J933" s="407">
        <v>37834</v>
      </c>
    </row>
    <row r="934" spans="1:10">
      <c r="A934" s="406">
        <v>17</v>
      </c>
      <c r="B934" s="407">
        <v>37865</v>
      </c>
      <c r="C934" s="406" t="s">
        <v>3122</v>
      </c>
      <c r="F934" s="410">
        <v>-1.06E-2</v>
      </c>
      <c r="H934" s="415">
        <v>4.9375E-3</v>
      </c>
      <c r="I934" s="409">
        <f t="shared" si="14"/>
        <v>-1.5537499999999999E-2</v>
      </c>
      <c r="J934" s="407">
        <v>37865</v>
      </c>
    </row>
    <row r="935" spans="1:10">
      <c r="A935" s="406">
        <v>17</v>
      </c>
      <c r="B935" s="407">
        <v>37895</v>
      </c>
      <c r="C935" s="406" t="s">
        <v>3122</v>
      </c>
      <c r="F935" s="410">
        <v>5.6599999999999998E-2</v>
      </c>
      <c r="H935" s="415">
        <v>4.9208333333333335E-3</v>
      </c>
      <c r="I935" s="409">
        <f t="shared" si="14"/>
        <v>5.1679166666666665E-2</v>
      </c>
      <c r="J935" s="407">
        <v>37895</v>
      </c>
    </row>
    <row r="936" spans="1:10">
      <c r="A936" s="406">
        <v>17</v>
      </c>
      <c r="B936" s="407">
        <v>37926</v>
      </c>
      <c r="C936" s="406" t="s">
        <v>3122</v>
      </c>
      <c r="F936" s="410">
        <v>8.8000000000000005E-3</v>
      </c>
      <c r="H936" s="415">
        <v>4.8875000000000004E-3</v>
      </c>
      <c r="I936" s="409">
        <f t="shared" si="14"/>
        <v>3.9125000000000002E-3</v>
      </c>
      <c r="J936" s="407">
        <v>37926</v>
      </c>
    </row>
    <row r="937" spans="1:10">
      <c r="A937" s="406">
        <v>17</v>
      </c>
      <c r="B937" s="407">
        <v>37956</v>
      </c>
      <c r="C937" s="406" t="s">
        <v>3122</v>
      </c>
      <c r="F937" s="410">
        <v>5.2400000000000002E-2</v>
      </c>
      <c r="H937" s="415">
        <v>4.8624999999999996E-3</v>
      </c>
      <c r="I937" s="409">
        <f t="shared" si="14"/>
        <v>4.7537500000000003E-2</v>
      </c>
      <c r="J937" s="407">
        <v>37956</v>
      </c>
    </row>
    <row r="938" spans="1:10">
      <c r="A938" s="406">
        <v>17</v>
      </c>
      <c r="B938" s="407">
        <v>37987</v>
      </c>
      <c r="C938" s="406" t="s">
        <v>3122</v>
      </c>
      <c r="F938" s="410">
        <v>1.84E-2</v>
      </c>
      <c r="H938" s="415">
        <v>4.7708333333333327E-3</v>
      </c>
      <c r="I938" s="409">
        <f t="shared" si="14"/>
        <v>1.3629166666666668E-2</v>
      </c>
      <c r="J938" s="407">
        <v>37987</v>
      </c>
    </row>
    <row r="939" spans="1:10">
      <c r="A939" s="406">
        <v>17</v>
      </c>
      <c r="B939" s="407">
        <v>38018</v>
      </c>
      <c r="C939" s="406" t="s">
        <v>3122</v>
      </c>
      <c r="F939" s="410">
        <v>1.3899999999999999E-2</v>
      </c>
      <c r="H939" s="415">
        <v>4.7375000000000004E-3</v>
      </c>
      <c r="I939" s="409">
        <f t="shared" si="14"/>
        <v>9.1624999999999988E-3</v>
      </c>
      <c r="J939" s="407">
        <v>38018</v>
      </c>
    </row>
    <row r="940" spans="1:10">
      <c r="A940" s="406">
        <v>17</v>
      </c>
      <c r="B940" s="407">
        <v>38047</v>
      </c>
      <c r="C940" s="406" t="s">
        <v>3122</v>
      </c>
      <c r="F940" s="410">
        <v>-1.5100000000000001E-2</v>
      </c>
      <c r="H940" s="415">
        <v>4.5958333333333337E-3</v>
      </c>
      <c r="I940" s="409">
        <f t="shared" si="14"/>
        <v>-1.9695833333333336E-2</v>
      </c>
      <c r="J940" s="407">
        <v>38047</v>
      </c>
    </row>
    <row r="941" spans="1:10">
      <c r="A941" s="406">
        <v>17</v>
      </c>
      <c r="B941" s="407">
        <v>38078</v>
      </c>
      <c r="C941" s="406" t="s">
        <v>3122</v>
      </c>
      <c r="F941" s="410">
        <v>-1.5699999999999999E-2</v>
      </c>
      <c r="H941" s="415">
        <v>4.9291666666666668E-3</v>
      </c>
      <c r="I941" s="409">
        <f t="shared" si="14"/>
        <v>-2.0629166666666664E-2</v>
      </c>
      <c r="J941" s="407">
        <v>38078</v>
      </c>
    </row>
    <row r="942" spans="1:10">
      <c r="A942" s="406">
        <v>17</v>
      </c>
      <c r="B942" s="407">
        <v>38108</v>
      </c>
      <c r="C942" s="406" t="s">
        <v>3122</v>
      </c>
      <c r="F942" s="410">
        <v>1.37E-2</v>
      </c>
      <c r="H942" s="415">
        <v>5.1833333333333332E-3</v>
      </c>
      <c r="I942" s="409">
        <f t="shared" si="14"/>
        <v>8.5166666666666672E-3</v>
      </c>
      <c r="J942" s="407">
        <v>38108</v>
      </c>
    </row>
    <row r="943" spans="1:10">
      <c r="A943" s="406">
        <v>17</v>
      </c>
      <c r="B943" s="407">
        <v>38139</v>
      </c>
      <c r="C943" s="406" t="s">
        <v>3122</v>
      </c>
      <c r="F943" s="410">
        <v>1.9400000000000001E-2</v>
      </c>
      <c r="H943" s="415">
        <v>5.0916666666666662E-3</v>
      </c>
      <c r="I943" s="409">
        <f t="shared" si="14"/>
        <v>1.4308333333333334E-2</v>
      </c>
      <c r="J943" s="407">
        <v>38139</v>
      </c>
    </row>
    <row r="944" spans="1:10">
      <c r="A944" s="406">
        <v>17</v>
      </c>
      <c r="B944" s="407">
        <v>38169</v>
      </c>
      <c r="C944" s="406" t="s">
        <v>3122</v>
      </c>
      <c r="F944" s="410">
        <v>-3.3099999999999997E-2</v>
      </c>
      <c r="H944" s="415">
        <v>4.933333333333333E-3</v>
      </c>
      <c r="I944" s="409">
        <f t="shared" si="14"/>
        <v>-3.8033333333333329E-2</v>
      </c>
      <c r="J944" s="407">
        <v>38169</v>
      </c>
    </row>
    <row r="945" spans="1:10">
      <c r="A945" s="406">
        <v>17</v>
      </c>
      <c r="B945" s="407">
        <v>38200</v>
      </c>
      <c r="C945" s="406" t="s">
        <v>3122</v>
      </c>
      <c r="F945" s="410">
        <v>4.0000000000000001E-3</v>
      </c>
      <c r="H945" s="415">
        <v>4.8000000000000004E-3</v>
      </c>
      <c r="I945" s="409">
        <f t="shared" si="14"/>
        <v>-8.0000000000000036E-4</v>
      </c>
      <c r="J945" s="407">
        <v>38200</v>
      </c>
    </row>
    <row r="946" spans="1:10">
      <c r="A946" s="406">
        <v>17</v>
      </c>
      <c r="B946" s="407">
        <v>38231</v>
      </c>
      <c r="C946" s="406" t="s">
        <v>3122</v>
      </c>
      <c r="F946" s="410">
        <v>1.0800000000000001E-2</v>
      </c>
      <c r="H946" s="415">
        <v>4.6625000000000008E-3</v>
      </c>
      <c r="I946" s="409">
        <f t="shared" si="14"/>
        <v>6.1374999999999997E-3</v>
      </c>
      <c r="J946" s="407">
        <v>38231</v>
      </c>
    </row>
    <row r="947" spans="1:10">
      <c r="A947" s="406">
        <v>17</v>
      </c>
      <c r="B947" s="407">
        <v>38261</v>
      </c>
      <c r="C947" s="406" t="s">
        <v>3122</v>
      </c>
      <c r="F947" s="410">
        <v>1.5299999999999999E-2</v>
      </c>
      <c r="H947" s="415">
        <v>4.6499999999999996E-3</v>
      </c>
      <c r="I947" s="409">
        <f t="shared" si="14"/>
        <v>1.065E-2</v>
      </c>
      <c r="J947" s="407">
        <v>38261</v>
      </c>
    </row>
    <row r="948" spans="1:10">
      <c r="A948" s="406">
        <v>17</v>
      </c>
      <c r="B948" s="407">
        <v>38292</v>
      </c>
      <c r="C948" s="406" t="s">
        <v>3122</v>
      </c>
      <c r="F948" s="410">
        <v>4.0500000000000001E-2</v>
      </c>
      <c r="H948" s="415">
        <v>4.6833333333333328E-3</v>
      </c>
      <c r="I948" s="409">
        <f t="shared" si="14"/>
        <v>3.581666666666667E-2</v>
      </c>
      <c r="J948" s="407">
        <v>38292</v>
      </c>
    </row>
    <row r="949" spans="1:10">
      <c r="A949" s="406">
        <v>17</v>
      </c>
      <c r="B949" s="407">
        <v>38322</v>
      </c>
      <c r="C949" s="406" t="s">
        <v>3122</v>
      </c>
      <c r="F949" s="410">
        <v>3.4000000000000002E-2</v>
      </c>
      <c r="H949" s="415">
        <v>4.6499999999999996E-3</v>
      </c>
      <c r="I949" s="409">
        <f t="shared" si="14"/>
        <v>2.9350000000000001E-2</v>
      </c>
      <c r="J949" s="407">
        <v>38322</v>
      </c>
    </row>
    <row r="950" spans="1:10">
      <c r="A950" s="406">
        <v>17</v>
      </c>
      <c r="B950" s="407">
        <v>38353</v>
      </c>
      <c r="C950" s="406" t="s">
        <v>3122</v>
      </c>
      <c r="F950" s="410">
        <v>-2.4400000000000002E-2</v>
      </c>
      <c r="H950" s="415">
        <v>4.5583333333333335E-3</v>
      </c>
      <c r="I950" s="409">
        <f t="shared" si="14"/>
        <v>-2.8958333333333336E-2</v>
      </c>
      <c r="J950" s="407">
        <v>38353</v>
      </c>
    </row>
    <row r="951" spans="1:10">
      <c r="A951" s="406">
        <v>17</v>
      </c>
      <c r="B951" s="407">
        <v>38384</v>
      </c>
      <c r="C951" s="406" t="s">
        <v>3122</v>
      </c>
      <c r="F951" s="410">
        <v>2.1000000000000001E-2</v>
      </c>
      <c r="H951" s="415">
        <v>4.4333333333333334E-3</v>
      </c>
      <c r="I951" s="409">
        <f t="shared" si="14"/>
        <v>1.6566666666666667E-2</v>
      </c>
      <c r="J951" s="407">
        <v>38384</v>
      </c>
    </row>
    <row r="952" spans="1:10">
      <c r="A952" s="406">
        <v>17</v>
      </c>
      <c r="B952" s="407">
        <v>38412</v>
      </c>
      <c r="C952" s="406" t="s">
        <v>3122</v>
      </c>
      <c r="F952" s="410">
        <v>-1.77E-2</v>
      </c>
      <c r="H952" s="415">
        <v>4.5999999999999999E-3</v>
      </c>
      <c r="I952" s="409">
        <f t="shared" si="14"/>
        <v>-2.23E-2</v>
      </c>
      <c r="J952" s="407">
        <v>38412</v>
      </c>
    </row>
    <row r="953" spans="1:10">
      <c r="A953" s="406">
        <v>17</v>
      </c>
      <c r="B953" s="407">
        <v>38443</v>
      </c>
      <c r="C953" s="406" t="s">
        <v>3122</v>
      </c>
      <c r="F953" s="410">
        <v>-1.9E-2</v>
      </c>
      <c r="H953" s="415">
        <v>4.4875000000000002E-3</v>
      </c>
      <c r="I953" s="409">
        <f t="shared" si="14"/>
        <v>-2.3487500000000001E-2</v>
      </c>
      <c r="J953" s="407">
        <v>38443</v>
      </c>
    </row>
    <row r="954" spans="1:10">
      <c r="A954" s="406">
        <v>17</v>
      </c>
      <c r="B954" s="407">
        <v>38473</v>
      </c>
      <c r="C954" s="406" t="s">
        <v>3122</v>
      </c>
      <c r="F954" s="410">
        <v>3.1800000000000002E-2</v>
      </c>
      <c r="H954" s="415">
        <v>4.3500000000000006E-3</v>
      </c>
      <c r="I954" s="409">
        <f t="shared" si="14"/>
        <v>2.7450000000000002E-2</v>
      </c>
      <c r="J954" s="407">
        <v>38473</v>
      </c>
    </row>
    <row r="955" spans="1:10">
      <c r="A955" s="406">
        <v>17</v>
      </c>
      <c r="B955" s="407">
        <v>38504</v>
      </c>
      <c r="C955" s="406" t="s">
        <v>3122</v>
      </c>
      <c r="F955" s="410">
        <v>1.4E-3</v>
      </c>
      <c r="H955" s="415">
        <v>4.1583333333333325E-3</v>
      </c>
      <c r="I955" s="409">
        <f t="shared" si="14"/>
        <v>-2.7583333333333323E-3</v>
      </c>
      <c r="J955" s="407">
        <v>38504</v>
      </c>
    </row>
    <row r="956" spans="1:10">
      <c r="A956" s="406">
        <v>17</v>
      </c>
      <c r="B956" s="407">
        <v>38534</v>
      </c>
      <c r="C956" s="406" t="s">
        <v>3122</v>
      </c>
      <c r="F956" s="410">
        <v>3.7199999999999997E-2</v>
      </c>
      <c r="H956" s="415">
        <v>4.2499999999999994E-3</v>
      </c>
      <c r="I956" s="409">
        <f t="shared" si="14"/>
        <v>3.295E-2</v>
      </c>
      <c r="J956" s="407">
        <v>38534</v>
      </c>
    </row>
    <row r="957" spans="1:10">
      <c r="A957" s="406">
        <v>17</v>
      </c>
      <c r="B957" s="407">
        <v>38565</v>
      </c>
      <c r="C957" s="406" t="s">
        <v>3122</v>
      </c>
      <c r="F957" s="410">
        <v>-9.1000000000000004E-3</v>
      </c>
      <c r="H957" s="415">
        <v>4.2874999999999996E-3</v>
      </c>
      <c r="I957" s="409">
        <f t="shared" si="14"/>
        <v>-1.33875E-2</v>
      </c>
      <c r="J957" s="407">
        <v>38565</v>
      </c>
    </row>
    <row r="958" spans="1:10">
      <c r="A958" s="406">
        <v>17</v>
      </c>
      <c r="B958" s="407">
        <v>38596</v>
      </c>
      <c r="C958" s="406" t="s">
        <v>3122</v>
      </c>
      <c r="F958" s="410">
        <v>8.0999999999999996E-3</v>
      </c>
      <c r="H958" s="415">
        <v>4.3208333333333336E-3</v>
      </c>
      <c r="I958" s="409">
        <f t="shared" si="14"/>
        <v>3.7791666666666659E-3</v>
      </c>
      <c r="J958" s="407">
        <v>38596</v>
      </c>
    </row>
    <row r="959" spans="1:10">
      <c r="A959" s="406">
        <v>17</v>
      </c>
      <c r="B959" s="407">
        <v>38626</v>
      </c>
      <c r="C959" s="406" t="s">
        <v>3122</v>
      </c>
      <c r="F959" s="410">
        <v>-1.67E-2</v>
      </c>
      <c r="H959" s="415">
        <v>4.5000000000000005E-3</v>
      </c>
      <c r="I959" s="409">
        <f t="shared" si="14"/>
        <v>-2.12E-2</v>
      </c>
      <c r="J959" s="407">
        <v>38626</v>
      </c>
    </row>
    <row r="960" spans="1:10">
      <c r="A960" s="406">
        <v>17</v>
      </c>
      <c r="B960" s="407">
        <v>38657</v>
      </c>
      <c r="C960" s="406" t="s">
        <v>3122</v>
      </c>
      <c r="F960" s="410">
        <v>3.78E-2</v>
      </c>
      <c r="H960" s="415">
        <v>4.5729166666666661E-3</v>
      </c>
      <c r="I960" s="409">
        <f t="shared" si="14"/>
        <v>3.3227083333333338E-2</v>
      </c>
      <c r="J960" s="407">
        <v>38657</v>
      </c>
    </row>
    <row r="961" spans="1:10">
      <c r="A961" s="406">
        <v>17</v>
      </c>
      <c r="B961" s="407">
        <v>38687</v>
      </c>
      <c r="C961" s="406" t="s">
        <v>3122</v>
      </c>
      <c r="F961" s="410">
        <v>2.9999999999999997E-4</v>
      </c>
      <c r="H961" s="415">
        <v>4.5374999999999999E-3</v>
      </c>
      <c r="I961" s="409">
        <f t="shared" si="14"/>
        <v>-4.2374999999999999E-3</v>
      </c>
      <c r="J961" s="407">
        <v>38687</v>
      </c>
    </row>
    <row r="962" spans="1:10">
      <c r="A962" s="406">
        <v>17</v>
      </c>
      <c r="B962" s="407">
        <v>38718</v>
      </c>
      <c r="C962" s="406" t="s">
        <v>3122</v>
      </c>
      <c r="F962" s="410">
        <v>2.6499999999999999E-2</v>
      </c>
      <c r="H962" s="415">
        <v>4.4749999999999998E-3</v>
      </c>
      <c r="I962" s="409">
        <f t="shared" si="14"/>
        <v>2.2024999999999999E-2</v>
      </c>
      <c r="J962" s="407">
        <v>38718</v>
      </c>
    </row>
    <row r="963" spans="1:10">
      <c r="A963" s="406">
        <v>17</v>
      </c>
      <c r="B963" s="407">
        <v>38749</v>
      </c>
      <c r="C963" s="406" t="s">
        <v>3122</v>
      </c>
      <c r="F963" s="410">
        <v>2.7000000000000001E-3</v>
      </c>
      <c r="H963" s="415">
        <v>4.5250000000000004E-3</v>
      </c>
      <c r="I963" s="409">
        <f t="shared" si="14"/>
        <v>-1.8250000000000002E-3</v>
      </c>
      <c r="J963" s="407">
        <v>38749</v>
      </c>
    </row>
    <row r="964" spans="1:10">
      <c r="A964" s="406">
        <v>17</v>
      </c>
      <c r="B964" s="407">
        <v>38777</v>
      </c>
      <c r="C964" s="406" t="s">
        <v>3122</v>
      </c>
      <c r="F964" s="410">
        <v>1.24E-2</v>
      </c>
      <c r="H964" s="415">
        <v>4.6624999999999991E-3</v>
      </c>
      <c r="I964" s="409">
        <f t="shared" si="14"/>
        <v>7.7375000000000005E-3</v>
      </c>
      <c r="J964" s="407">
        <v>38777</v>
      </c>
    </row>
    <row r="965" spans="1:10">
      <c r="A965" s="406">
        <v>17</v>
      </c>
      <c r="B965" s="407">
        <v>38808</v>
      </c>
      <c r="C965" s="406" t="s">
        <v>3122</v>
      </c>
      <c r="F965" s="410">
        <v>1.34E-2</v>
      </c>
      <c r="H965" s="415">
        <v>4.933333333333333E-3</v>
      </c>
      <c r="I965" s="409">
        <f t="shared" si="14"/>
        <v>8.4666666666666675E-3</v>
      </c>
      <c r="J965" s="407">
        <v>38808</v>
      </c>
    </row>
    <row r="966" spans="1:10">
      <c r="A966" s="406">
        <v>17</v>
      </c>
      <c r="B966" s="407">
        <v>38838</v>
      </c>
      <c r="C966" s="406" t="s">
        <v>3122</v>
      </c>
      <c r="F966" s="410">
        <v>-2.8799999999999999E-2</v>
      </c>
      <c r="H966" s="415">
        <v>5.0333333333333341E-3</v>
      </c>
      <c r="I966" s="409">
        <f t="shared" si="14"/>
        <v>-3.3833333333333333E-2</v>
      </c>
      <c r="J966" s="407">
        <v>38838</v>
      </c>
    </row>
    <row r="967" spans="1:10">
      <c r="A967" s="406">
        <v>17</v>
      </c>
      <c r="B967" s="407">
        <v>38869</v>
      </c>
      <c r="C967" s="406" t="s">
        <v>3122</v>
      </c>
      <c r="F967" s="410">
        <v>1.4E-3</v>
      </c>
      <c r="H967" s="415">
        <v>5.0000000000000001E-3</v>
      </c>
      <c r="I967" s="409">
        <f t="shared" si="14"/>
        <v>-3.5999999999999999E-3</v>
      </c>
      <c r="J967" s="407">
        <v>38869</v>
      </c>
    </row>
    <row r="968" spans="1:10">
      <c r="A968" s="406">
        <v>17</v>
      </c>
      <c r="B968" s="407">
        <v>38899</v>
      </c>
      <c r="C968" s="406" t="s">
        <v>3122</v>
      </c>
      <c r="F968" s="410">
        <v>6.1999999999999998E-3</v>
      </c>
      <c r="H968" s="415">
        <v>4.9708333333333332E-3</v>
      </c>
      <c r="I968" s="409">
        <f t="shared" si="14"/>
        <v>1.2291666666666666E-3</v>
      </c>
      <c r="J968" s="407">
        <v>38899</v>
      </c>
    </row>
    <row r="969" spans="1:10">
      <c r="A969" s="406">
        <v>17</v>
      </c>
      <c r="B969" s="407">
        <v>38930</v>
      </c>
      <c r="C969" s="406" t="s">
        <v>3122</v>
      </c>
      <c r="F969" s="410">
        <v>2.3800000000000002E-2</v>
      </c>
      <c r="H969" s="415">
        <v>4.8291666666666665E-3</v>
      </c>
      <c r="I969" s="409">
        <f t="shared" si="14"/>
        <v>1.8970833333333336E-2</v>
      </c>
      <c r="J969" s="407">
        <v>38930</v>
      </c>
    </row>
    <row r="970" spans="1:10">
      <c r="A970" s="406">
        <v>17</v>
      </c>
      <c r="B970" s="407">
        <v>38961</v>
      </c>
      <c r="C970" s="406" t="s">
        <v>3122</v>
      </c>
      <c r="F970" s="410">
        <v>2.58E-2</v>
      </c>
      <c r="H970" s="415">
        <v>4.6916666666666669E-3</v>
      </c>
      <c r="I970" s="409">
        <f t="shared" si="14"/>
        <v>2.1108333333333333E-2</v>
      </c>
      <c r="J970" s="407">
        <v>38961</v>
      </c>
    </row>
    <row r="971" spans="1:10">
      <c r="A971" s="406">
        <v>17</v>
      </c>
      <c r="B971" s="407">
        <v>38991</v>
      </c>
      <c r="C971" s="406" t="s">
        <v>3122</v>
      </c>
      <c r="F971" s="410">
        <v>3.2599999999999997E-2</v>
      </c>
      <c r="H971" s="415">
        <v>4.6874999999999998E-3</v>
      </c>
      <c r="I971" s="409">
        <f t="shared" si="14"/>
        <v>2.7912499999999996E-2</v>
      </c>
      <c r="J971" s="407">
        <v>38991</v>
      </c>
    </row>
    <row r="972" spans="1:10">
      <c r="A972" s="406">
        <v>17</v>
      </c>
      <c r="B972" s="407">
        <v>39022</v>
      </c>
      <c r="C972" s="406" t="s">
        <v>3122</v>
      </c>
      <c r="F972" s="410">
        <v>1.9E-2</v>
      </c>
      <c r="H972" s="415">
        <v>4.5416666666666669E-3</v>
      </c>
      <c r="I972" s="409">
        <f t="shared" si="14"/>
        <v>1.4458333333333333E-2</v>
      </c>
      <c r="J972" s="407">
        <v>39022</v>
      </c>
    </row>
    <row r="973" spans="1:10">
      <c r="A973" s="406">
        <v>17</v>
      </c>
      <c r="B973" s="407">
        <v>39052</v>
      </c>
      <c r="C973" s="406" t="s">
        <v>3122</v>
      </c>
      <c r="F973" s="410">
        <v>1.4E-2</v>
      </c>
      <c r="H973" s="415">
        <v>4.5291666666666666E-3</v>
      </c>
      <c r="I973" s="409">
        <f t="shared" si="14"/>
        <v>9.4708333333333346E-3</v>
      </c>
      <c r="J973" s="407">
        <v>39052</v>
      </c>
    </row>
    <row r="974" spans="1:10">
      <c r="A974" s="406">
        <v>17</v>
      </c>
      <c r="B974" s="407">
        <v>39083</v>
      </c>
      <c r="C974" s="406" t="s">
        <v>3122</v>
      </c>
      <c r="F974" s="410">
        <v>1.5100000000000001E-2</v>
      </c>
      <c r="H974" s="415">
        <v>4.6458333333333334E-3</v>
      </c>
      <c r="I974" s="409">
        <f t="shared" si="14"/>
        <v>1.0454166666666667E-2</v>
      </c>
      <c r="J974" s="407">
        <v>39083</v>
      </c>
    </row>
    <row r="975" spans="1:10">
      <c r="A975" s="406">
        <v>17</v>
      </c>
      <c r="B975" s="407">
        <v>39114</v>
      </c>
      <c r="C975" s="406" t="s">
        <v>3122</v>
      </c>
      <c r="F975" s="410">
        <v>-1.9599999999999999E-2</v>
      </c>
      <c r="H975" s="415">
        <v>4.6291666666666668E-3</v>
      </c>
      <c r="I975" s="409">
        <f t="shared" si="14"/>
        <v>-2.4229166666666666E-2</v>
      </c>
      <c r="J975" s="407">
        <v>39114</v>
      </c>
    </row>
    <row r="976" spans="1:10">
      <c r="A976" s="406">
        <v>17</v>
      </c>
      <c r="B976" s="407">
        <v>39142</v>
      </c>
      <c r="C976" s="406" t="s">
        <v>3122</v>
      </c>
      <c r="F976" s="410">
        <v>1.12E-2</v>
      </c>
      <c r="H976" s="415">
        <v>4.5666666666666668E-3</v>
      </c>
      <c r="I976" s="409">
        <f t="shared" si="14"/>
        <v>6.6333333333333331E-3</v>
      </c>
      <c r="J976" s="407">
        <v>39142</v>
      </c>
    </row>
    <row r="977" spans="1:10">
      <c r="A977" s="406">
        <v>17</v>
      </c>
      <c r="B977" s="407">
        <v>39173</v>
      </c>
      <c r="C977" s="406" t="s">
        <v>3122</v>
      </c>
      <c r="F977" s="410">
        <v>4.4299999999999999E-2</v>
      </c>
      <c r="H977" s="415">
        <v>4.7083333333333335E-3</v>
      </c>
      <c r="I977" s="409">
        <f t="shared" si="14"/>
        <v>3.9591666666666664E-2</v>
      </c>
      <c r="J977" s="407">
        <v>39173</v>
      </c>
    </row>
    <row r="978" spans="1:10">
      <c r="A978" s="406">
        <v>17</v>
      </c>
      <c r="B978" s="407">
        <v>39203</v>
      </c>
      <c r="C978" s="406" t="s">
        <v>3122</v>
      </c>
      <c r="F978" s="410">
        <v>3.49E-2</v>
      </c>
      <c r="H978" s="415">
        <v>4.7166666666666668E-3</v>
      </c>
      <c r="I978" s="409">
        <f t="shared" si="14"/>
        <v>3.0183333333333333E-2</v>
      </c>
      <c r="J978" s="407">
        <v>39203</v>
      </c>
    </row>
    <row r="979" spans="1:10">
      <c r="A979" s="406">
        <v>17</v>
      </c>
      <c r="B979" s="407">
        <v>39234</v>
      </c>
      <c r="C979" s="406" t="s">
        <v>3122</v>
      </c>
      <c r="F979" s="410">
        <v>-1.66E-2</v>
      </c>
      <c r="H979" s="415">
        <v>2.8120833333333335E-3</v>
      </c>
      <c r="I979" s="409">
        <f t="shared" si="14"/>
        <v>-1.9412083333333333E-2</v>
      </c>
      <c r="J979" s="407">
        <v>39234</v>
      </c>
    </row>
    <row r="980" spans="1:10">
      <c r="A980" s="406">
        <v>17</v>
      </c>
      <c r="B980" s="407">
        <v>39264</v>
      </c>
      <c r="C980" s="406" t="s">
        <v>3122</v>
      </c>
      <c r="F980" s="410">
        <v>-3.1E-2</v>
      </c>
      <c r="H980" s="415">
        <v>4.9249999999999997E-3</v>
      </c>
      <c r="I980" s="409">
        <f t="shared" si="14"/>
        <v>-3.5924999999999999E-2</v>
      </c>
      <c r="J980" s="407">
        <v>39264</v>
      </c>
    </row>
    <row r="981" spans="1:10">
      <c r="A981" s="406">
        <v>17</v>
      </c>
      <c r="B981" s="407">
        <v>39295</v>
      </c>
      <c r="C981" s="406" t="s">
        <v>3122</v>
      </c>
      <c r="F981" s="410">
        <v>1.4999999999999999E-2</v>
      </c>
      <c r="H981" s="415">
        <v>4.9375E-3</v>
      </c>
      <c r="I981" s="409">
        <f t="shared" si="14"/>
        <v>1.0062499999999999E-2</v>
      </c>
      <c r="J981" s="407">
        <v>39295</v>
      </c>
    </row>
    <row r="982" spans="1:10">
      <c r="A982" s="406">
        <v>17</v>
      </c>
      <c r="B982" s="407">
        <v>39326</v>
      </c>
      <c r="C982" s="406" t="s">
        <v>3122</v>
      </c>
      <c r="F982" s="410">
        <v>3.7499999999999999E-2</v>
      </c>
      <c r="H982" s="415">
        <v>4.8999999999999998E-3</v>
      </c>
      <c r="I982" s="409">
        <f t="shared" si="14"/>
        <v>3.2599999999999997E-2</v>
      </c>
      <c r="J982" s="407">
        <v>39326</v>
      </c>
    </row>
    <row r="983" spans="1:10">
      <c r="A983" s="406">
        <v>17</v>
      </c>
      <c r="B983" s="407">
        <v>39356</v>
      </c>
      <c r="C983" s="406" t="s">
        <v>3122</v>
      </c>
      <c r="F983" s="410">
        <v>1.5900000000000001E-2</v>
      </c>
      <c r="H983" s="415">
        <v>4.8333333333333336E-3</v>
      </c>
      <c r="I983" s="409">
        <f t="shared" si="14"/>
        <v>1.1066666666666667E-2</v>
      </c>
      <c r="J983" s="407">
        <v>39356</v>
      </c>
    </row>
    <row r="984" spans="1:10">
      <c r="A984" s="406">
        <v>17</v>
      </c>
      <c r="B984" s="407">
        <v>39387</v>
      </c>
      <c r="C984" s="406" t="s">
        <v>3122</v>
      </c>
      <c r="F984" s="410">
        <v>-4.1799999999999997E-2</v>
      </c>
      <c r="H984" s="415">
        <v>4.6750000000000003E-3</v>
      </c>
      <c r="I984" s="409">
        <f t="shared" si="14"/>
        <v>-4.6474999999999995E-2</v>
      </c>
      <c r="J984" s="407">
        <v>39387</v>
      </c>
    </row>
    <row r="985" spans="1:10">
      <c r="A985" s="406">
        <v>17</v>
      </c>
      <c r="B985" s="407">
        <v>39417</v>
      </c>
      <c r="C985" s="406" t="s">
        <v>3122</v>
      </c>
      <c r="F985" s="410">
        <v>-6.8999999999999999E-3</v>
      </c>
      <c r="H985" s="415">
        <v>4.7499999999999999E-3</v>
      </c>
      <c r="I985" s="409">
        <f t="shared" si="14"/>
        <v>-1.1650000000000001E-2</v>
      </c>
      <c r="J985" s="407">
        <v>39417</v>
      </c>
    </row>
    <row r="986" spans="1:10">
      <c r="A986" s="406">
        <v>17</v>
      </c>
      <c r="B986" s="407">
        <v>39448</v>
      </c>
      <c r="C986" s="406" t="s">
        <v>3122</v>
      </c>
      <c r="F986" s="410">
        <v>-0.06</v>
      </c>
      <c r="H986" s="415">
        <v>4.6291666666666668E-3</v>
      </c>
      <c r="I986" s="409">
        <f t="shared" si="14"/>
        <v>-6.4629166666666668E-2</v>
      </c>
      <c r="J986" s="407">
        <v>39448</v>
      </c>
    </row>
    <row r="987" spans="1:10">
      <c r="A987" s="406">
        <v>17</v>
      </c>
      <c r="B987" s="407">
        <v>39479</v>
      </c>
      <c r="C987" s="406" t="s">
        <v>3122</v>
      </c>
      <c r="F987" s="410">
        <v>-3.5200000000000002E-2</v>
      </c>
      <c r="H987" s="415">
        <v>4.7916666666666672E-3</v>
      </c>
      <c r="I987" s="409">
        <f t="shared" ref="I987:I1050" si="15">F987-H987</f>
        <v>-3.9991666666666668E-2</v>
      </c>
      <c r="J987" s="407">
        <v>39479</v>
      </c>
    </row>
    <row r="988" spans="1:10">
      <c r="A988" s="406">
        <v>17</v>
      </c>
      <c r="B988" s="407">
        <v>39508</v>
      </c>
      <c r="C988" s="406" t="s">
        <v>3122</v>
      </c>
      <c r="F988" s="410">
        <v>-4.3E-3</v>
      </c>
      <c r="H988" s="415">
        <v>4.754166666666667E-3</v>
      </c>
      <c r="I988" s="409">
        <f t="shared" si="15"/>
        <v>-9.054166666666667E-3</v>
      </c>
      <c r="J988" s="407">
        <v>39508</v>
      </c>
    </row>
    <row r="989" spans="1:10">
      <c r="A989" s="406">
        <v>17</v>
      </c>
      <c r="B989" s="407">
        <v>39539</v>
      </c>
      <c r="C989" s="406" t="s">
        <v>3122</v>
      </c>
      <c r="F989" s="410">
        <v>4.87E-2</v>
      </c>
      <c r="H989" s="415">
        <v>4.783333333333333E-3</v>
      </c>
      <c r="I989" s="409">
        <f t="shared" si="15"/>
        <v>4.3916666666666666E-2</v>
      </c>
      <c r="J989" s="407">
        <v>39539</v>
      </c>
    </row>
    <row r="990" spans="1:10">
      <c r="A990" s="406">
        <v>17</v>
      </c>
      <c r="B990" s="407">
        <v>39569</v>
      </c>
      <c r="C990" s="406" t="s">
        <v>3122</v>
      </c>
      <c r="F990" s="410">
        <v>1.2999999999999999E-2</v>
      </c>
      <c r="H990" s="415">
        <v>4.8208333333333332E-3</v>
      </c>
      <c r="I990" s="409">
        <f t="shared" si="15"/>
        <v>8.1791666666666662E-3</v>
      </c>
      <c r="J990" s="407">
        <v>39569</v>
      </c>
    </row>
    <row r="991" spans="1:10">
      <c r="A991" s="406">
        <v>17</v>
      </c>
      <c r="B991" s="407">
        <v>39600</v>
      </c>
      <c r="C991" s="406" t="s">
        <v>3122</v>
      </c>
      <c r="F991" s="410">
        <v>-8.43E-2</v>
      </c>
      <c r="H991" s="415">
        <v>4.9124999999999993E-3</v>
      </c>
      <c r="I991" s="409">
        <f t="shared" si="15"/>
        <v>-8.92125E-2</v>
      </c>
      <c r="J991" s="407">
        <v>39600</v>
      </c>
    </row>
    <row r="992" spans="1:10">
      <c r="A992" s="406">
        <v>17</v>
      </c>
      <c r="B992" s="407">
        <v>39630</v>
      </c>
      <c r="C992" s="406" t="s">
        <v>3122</v>
      </c>
      <c r="F992" s="410">
        <v>-8.3999999999999995E-3</v>
      </c>
      <c r="H992" s="415">
        <v>4.8833333333333333E-3</v>
      </c>
      <c r="I992" s="409">
        <f t="shared" si="15"/>
        <v>-1.3283333333333333E-2</v>
      </c>
      <c r="J992" s="407">
        <v>39630</v>
      </c>
    </row>
    <row r="993" spans="1:10">
      <c r="A993" s="406">
        <v>17</v>
      </c>
      <c r="B993" s="407">
        <v>39661</v>
      </c>
      <c r="C993" s="406" t="s">
        <v>3122</v>
      </c>
      <c r="F993" s="410">
        <v>1.4500000000000001E-2</v>
      </c>
      <c r="H993" s="415">
        <v>4.8541666666666664E-3</v>
      </c>
      <c r="I993" s="409">
        <f t="shared" si="15"/>
        <v>9.6458333333333344E-3</v>
      </c>
      <c r="J993" s="407">
        <v>39661</v>
      </c>
    </row>
    <row r="994" spans="1:10">
      <c r="A994" s="406">
        <v>17</v>
      </c>
      <c r="B994" s="407">
        <v>39692</v>
      </c>
      <c r="C994" s="406" t="s">
        <v>3122</v>
      </c>
      <c r="F994" s="410">
        <v>-8.9099999999999999E-2</v>
      </c>
      <c r="H994" s="415">
        <v>4.8666666666666667E-3</v>
      </c>
      <c r="I994" s="409">
        <f t="shared" si="15"/>
        <v>-9.3966666666666671E-2</v>
      </c>
      <c r="J994" s="407">
        <v>39692</v>
      </c>
    </row>
    <row r="995" spans="1:10">
      <c r="A995" s="406">
        <v>17</v>
      </c>
      <c r="B995" s="407">
        <v>39722</v>
      </c>
      <c r="C995" s="406" t="s">
        <v>3122</v>
      </c>
      <c r="F995" s="410">
        <v>-0.16789999999999999</v>
      </c>
      <c r="H995" s="415">
        <v>5.4458333333333329E-3</v>
      </c>
      <c r="I995" s="409">
        <f t="shared" si="15"/>
        <v>-0.17334583333333334</v>
      </c>
      <c r="J995" s="407">
        <v>39722</v>
      </c>
    </row>
    <row r="996" spans="1:10">
      <c r="A996" s="406">
        <v>17</v>
      </c>
      <c r="B996" s="407">
        <v>39753</v>
      </c>
      <c r="C996" s="406" t="s">
        <v>3122</v>
      </c>
      <c r="F996" s="410">
        <v>-7.1800000000000003E-2</v>
      </c>
      <c r="H996" s="415">
        <v>5.3541666666666668E-3</v>
      </c>
      <c r="I996" s="409">
        <f t="shared" si="15"/>
        <v>-7.7154166666666663E-2</v>
      </c>
      <c r="J996" s="407">
        <v>39753</v>
      </c>
    </row>
    <row r="997" spans="1:10">
      <c r="A997" s="406">
        <v>17</v>
      </c>
      <c r="B997" s="407">
        <v>39783</v>
      </c>
      <c r="C997" s="406" t="s">
        <v>3122</v>
      </c>
      <c r="F997" s="410">
        <v>1.06E-2</v>
      </c>
      <c r="H997" s="415">
        <v>4.5291666666666666E-3</v>
      </c>
      <c r="I997" s="409">
        <f t="shared" si="15"/>
        <v>6.0708333333333335E-3</v>
      </c>
      <c r="J997" s="407">
        <v>39783</v>
      </c>
    </row>
    <row r="998" spans="1:10">
      <c r="A998" s="406">
        <v>17</v>
      </c>
      <c r="B998" s="407">
        <v>39814</v>
      </c>
      <c r="C998" s="406" t="s">
        <v>3122</v>
      </c>
      <c r="F998" s="410">
        <v>-8.43E-2</v>
      </c>
      <c r="H998" s="415">
        <v>4.5374999999999999E-3</v>
      </c>
      <c r="I998" s="409">
        <f t="shared" si="15"/>
        <v>-8.88375E-2</v>
      </c>
      <c r="J998" s="407">
        <v>39814</v>
      </c>
    </row>
    <row r="999" spans="1:10">
      <c r="A999" s="406">
        <v>17</v>
      </c>
      <c r="B999" s="407">
        <v>39845</v>
      </c>
      <c r="C999" s="406" t="s">
        <v>3122</v>
      </c>
      <c r="F999" s="410">
        <v>-0.1065</v>
      </c>
      <c r="H999" s="415">
        <v>4.7041666666666655E-3</v>
      </c>
      <c r="I999" s="409">
        <f t="shared" si="15"/>
        <v>-0.11120416666666666</v>
      </c>
      <c r="J999" s="407">
        <v>39845</v>
      </c>
    </row>
    <row r="1000" spans="1:10">
      <c r="A1000" s="406">
        <v>17</v>
      </c>
      <c r="B1000" s="407">
        <v>39873</v>
      </c>
      <c r="C1000" s="406" t="s">
        <v>3122</v>
      </c>
      <c r="F1000" s="410">
        <v>8.7599999999999997E-2</v>
      </c>
      <c r="H1000" s="415">
        <v>4.8374999999999998E-3</v>
      </c>
      <c r="I1000" s="409">
        <f t="shared" si="15"/>
        <v>8.2762500000000003E-2</v>
      </c>
      <c r="J1000" s="407">
        <v>39873</v>
      </c>
    </row>
    <row r="1001" spans="1:10">
      <c r="A1001" s="406">
        <v>17</v>
      </c>
      <c r="B1001" s="407">
        <v>39904</v>
      </c>
      <c r="C1001" s="406" t="s">
        <v>3122</v>
      </c>
      <c r="F1001" s="410">
        <v>9.5699999999999993E-2</v>
      </c>
      <c r="H1001" s="415">
        <v>4.816666666666667E-3</v>
      </c>
      <c r="I1001" s="409">
        <f t="shared" si="15"/>
        <v>9.088333333333333E-2</v>
      </c>
      <c r="J1001" s="407">
        <v>39904</v>
      </c>
    </row>
    <row r="1002" spans="1:10">
      <c r="A1002" s="406">
        <v>17</v>
      </c>
      <c r="B1002" s="407">
        <v>39934</v>
      </c>
      <c r="C1002" s="406" t="s">
        <v>3122</v>
      </c>
      <c r="F1002" s="410">
        <v>5.5899999999999998E-2</v>
      </c>
      <c r="H1002" s="415">
        <v>4.9083333333333331E-3</v>
      </c>
      <c r="I1002" s="409">
        <f t="shared" si="15"/>
        <v>5.0991666666666664E-2</v>
      </c>
      <c r="J1002" s="407">
        <v>39934</v>
      </c>
    </row>
    <row r="1003" spans="1:10">
      <c r="A1003" s="406">
        <v>17</v>
      </c>
      <c r="B1003" s="407">
        <v>39965</v>
      </c>
      <c r="C1003" s="406" t="s">
        <v>3122</v>
      </c>
      <c r="F1003" s="410">
        <v>2E-3</v>
      </c>
      <c r="H1003" s="415">
        <v>4.8875000000000004E-3</v>
      </c>
      <c r="I1003" s="409">
        <f t="shared" si="15"/>
        <v>-2.8875000000000003E-3</v>
      </c>
      <c r="J1003" s="407">
        <v>39965</v>
      </c>
    </row>
    <row r="1004" spans="1:10">
      <c r="A1004" s="406">
        <v>17</v>
      </c>
      <c r="B1004" s="407">
        <v>39995</v>
      </c>
      <c r="C1004" s="406" t="s">
        <v>3122</v>
      </c>
      <c r="F1004" s="410">
        <v>7.5600000000000001E-2</v>
      </c>
      <c r="H1004" s="415">
        <v>4.6333333333333339E-3</v>
      </c>
      <c r="I1004" s="409">
        <f t="shared" si="15"/>
        <v>7.0966666666666664E-2</v>
      </c>
      <c r="J1004" s="407">
        <v>39995</v>
      </c>
    </row>
    <row r="1005" spans="1:10">
      <c r="A1005" s="406">
        <v>17</v>
      </c>
      <c r="B1005" s="407">
        <v>40026</v>
      </c>
      <c r="C1005" s="406" t="s">
        <v>3122</v>
      </c>
      <c r="F1005" s="410">
        <v>3.61E-2</v>
      </c>
      <c r="H1005" s="415">
        <v>4.4624999999999995E-3</v>
      </c>
      <c r="I1005" s="409">
        <f t="shared" si="15"/>
        <v>3.1637499999999999E-2</v>
      </c>
      <c r="J1005" s="407">
        <v>40026</v>
      </c>
    </row>
    <row r="1006" spans="1:10">
      <c r="A1006" s="406">
        <v>17</v>
      </c>
      <c r="B1006" s="407">
        <v>40057</v>
      </c>
      <c r="C1006" s="406" t="s">
        <v>3122</v>
      </c>
      <c r="F1006" s="410">
        <v>3.73E-2</v>
      </c>
      <c r="H1006" s="415">
        <v>4.3083333333333333E-3</v>
      </c>
      <c r="I1006" s="409">
        <f t="shared" si="15"/>
        <v>3.2991666666666669E-2</v>
      </c>
      <c r="J1006" s="407">
        <v>40057</v>
      </c>
    </row>
    <row r="1007" spans="1:10">
      <c r="A1007" s="406">
        <v>17</v>
      </c>
      <c r="B1007" s="407">
        <v>40087</v>
      </c>
      <c r="C1007" s="406" t="s">
        <v>3122</v>
      </c>
      <c r="F1007" s="410">
        <v>-1.8599999999999998E-2</v>
      </c>
      <c r="H1007" s="415">
        <v>4.3291666666666669E-3</v>
      </c>
      <c r="I1007" s="409">
        <f t="shared" si="15"/>
        <v>-2.2929166666666667E-2</v>
      </c>
      <c r="J1007" s="407">
        <v>40087</v>
      </c>
    </row>
    <row r="1008" spans="1:10">
      <c r="A1008" s="406">
        <v>17</v>
      </c>
      <c r="B1008" s="407">
        <v>40118</v>
      </c>
      <c r="C1008" s="406" t="s">
        <v>3122</v>
      </c>
      <c r="F1008" s="410">
        <v>0.06</v>
      </c>
      <c r="H1008" s="415">
        <v>4.3666666666666671E-3</v>
      </c>
      <c r="I1008" s="409">
        <f t="shared" si="15"/>
        <v>5.5633333333333333E-2</v>
      </c>
      <c r="J1008" s="407">
        <v>40118</v>
      </c>
    </row>
    <row r="1009" spans="1:10">
      <c r="A1009" s="406">
        <v>17</v>
      </c>
      <c r="B1009" s="407">
        <v>40148</v>
      </c>
      <c r="C1009" s="406" t="s">
        <v>3122</v>
      </c>
      <c r="F1009" s="410">
        <v>1.9300000000000001E-2</v>
      </c>
      <c r="H1009" s="415">
        <v>4.4583333333333332E-3</v>
      </c>
      <c r="I1009" s="409">
        <f t="shared" si="15"/>
        <v>1.4841666666666668E-2</v>
      </c>
      <c r="J1009" s="407">
        <v>40148</v>
      </c>
    </row>
    <row r="1010" spans="1:10">
      <c r="A1010" s="406">
        <v>17</v>
      </c>
      <c r="B1010" s="407">
        <v>40179</v>
      </c>
      <c r="C1010" s="406" t="s">
        <v>3122</v>
      </c>
      <c r="F1010" s="410">
        <v>-3.5999999999999997E-2</v>
      </c>
      <c r="H1010" s="415">
        <v>4.4833333333333331E-3</v>
      </c>
      <c r="I1010" s="409">
        <f t="shared" si="15"/>
        <v>-4.048333333333333E-2</v>
      </c>
      <c r="J1010" s="407">
        <v>40179</v>
      </c>
    </row>
    <row r="1011" spans="1:10">
      <c r="A1011" s="406">
        <v>17</v>
      </c>
      <c r="B1011" s="407">
        <v>40210</v>
      </c>
      <c r="C1011" s="406" t="s">
        <v>3122</v>
      </c>
      <c r="F1011" s="410">
        <v>3.1E-2</v>
      </c>
      <c r="H1011" s="415">
        <v>4.570833333333333E-3</v>
      </c>
      <c r="I1011" s="409">
        <f t="shared" si="15"/>
        <v>2.6429166666666667E-2</v>
      </c>
      <c r="J1011" s="407">
        <v>40210</v>
      </c>
    </row>
    <row r="1012" spans="1:10">
      <c r="A1012" s="406">
        <v>17</v>
      </c>
      <c r="B1012" s="407">
        <v>40238</v>
      </c>
      <c r="C1012" s="406" t="s">
        <v>3122</v>
      </c>
      <c r="F1012" s="410">
        <v>6.0299999999999999E-2</v>
      </c>
      <c r="H1012" s="415">
        <v>4.5166666666666662E-3</v>
      </c>
      <c r="I1012" s="409">
        <f t="shared" si="15"/>
        <v>5.5783333333333331E-2</v>
      </c>
      <c r="J1012" s="407">
        <v>40238</v>
      </c>
    </row>
    <row r="1013" spans="1:10">
      <c r="A1013" s="406">
        <v>17</v>
      </c>
      <c r="B1013" s="407">
        <v>40269</v>
      </c>
      <c r="C1013" s="406" t="s">
        <v>3122</v>
      </c>
      <c r="F1013" s="410">
        <v>1.5800000000000002E-2</v>
      </c>
      <c r="H1013" s="415">
        <v>4.5250000000000004E-3</v>
      </c>
      <c r="I1013" s="409">
        <f t="shared" si="15"/>
        <v>1.1275E-2</v>
      </c>
      <c r="J1013" s="407">
        <v>40269</v>
      </c>
    </row>
    <row r="1014" spans="1:10">
      <c r="A1014" s="406">
        <v>17</v>
      </c>
      <c r="B1014" s="407">
        <v>40299</v>
      </c>
      <c r="C1014" s="406" t="s">
        <v>3122</v>
      </c>
      <c r="F1014" s="410">
        <v>-7.9899999999999999E-2</v>
      </c>
      <c r="H1014" s="415">
        <v>4.2541666666666665E-3</v>
      </c>
      <c r="I1014" s="409">
        <f t="shared" si="15"/>
        <v>-8.4154166666666669E-2</v>
      </c>
      <c r="J1014" s="407">
        <v>40299</v>
      </c>
    </row>
    <row r="1015" spans="1:10">
      <c r="A1015" s="406">
        <v>17</v>
      </c>
      <c r="B1015" s="407">
        <v>40330</v>
      </c>
      <c r="C1015" s="406" t="s">
        <v>3122</v>
      </c>
      <c r="F1015" s="410">
        <v>-5.2299999999999999E-2</v>
      </c>
      <c r="H1015" s="415">
        <v>4.1833333333333332E-3</v>
      </c>
      <c r="I1015" s="409">
        <f t="shared" si="15"/>
        <v>-5.648333333333333E-2</v>
      </c>
      <c r="J1015" s="407">
        <v>40330</v>
      </c>
    </row>
    <row r="1016" spans="1:10">
      <c r="A1016" s="406">
        <v>17</v>
      </c>
      <c r="B1016" s="407">
        <v>40360</v>
      </c>
      <c r="C1016" s="406" t="s">
        <v>3122</v>
      </c>
      <c r="F1016" s="410">
        <v>7.0699999999999999E-2</v>
      </c>
      <c r="H1016" s="415">
        <v>4.0333333333333332E-3</v>
      </c>
      <c r="I1016" s="409">
        <f t="shared" si="15"/>
        <v>6.6666666666666666E-2</v>
      </c>
      <c r="J1016" s="407">
        <v>40360</v>
      </c>
    </row>
    <row r="1017" spans="1:10">
      <c r="A1017" s="406">
        <v>17</v>
      </c>
      <c r="B1017" s="407">
        <v>40391</v>
      </c>
      <c r="C1017" s="406" t="s">
        <v>3122</v>
      </c>
      <c r="F1017" s="410">
        <v>-4.5100000000000001E-2</v>
      </c>
      <c r="H1017" s="415">
        <v>3.8375000000000002E-3</v>
      </c>
      <c r="I1017" s="409">
        <f t="shared" si="15"/>
        <v>-4.8937500000000002E-2</v>
      </c>
      <c r="J1017" s="407">
        <v>40391</v>
      </c>
    </row>
    <row r="1018" spans="1:10">
      <c r="A1018" s="406">
        <v>17</v>
      </c>
      <c r="B1018" s="407">
        <v>40422</v>
      </c>
      <c r="C1018" s="406" t="s">
        <v>3122</v>
      </c>
      <c r="F1018" s="410">
        <v>8.9200000000000002E-2</v>
      </c>
      <c r="H1018" s="415">
        <v>3.8541666666666663E-3</v>
      </c>
      <c r="I1018" s="409">
        <f t="shared" si="15"/>
        <v>8.5345833333333329E-2</v>
      </c>
      <c r="J1018" s="407">
        <v>40422</v>
      </c>
    </row>
    <row r="1019" spans="1:10">
      <c r="A1019" s="406">
        <v>17</v>
      </c>
      <c r="B1019" s="407">
        <v>40452</v>
      </c>
      <c r="C1019" s="406" t="s">
        <v>3122</v>
      </c>
      <c r="F1019" s="410">
        <v>3.7999999999999999E-2</v>
      </c>
      <c r="H1019" s="415">
        <v>3.9624999999999999E-3</v>
      </c>
      <c r="I1019" s="409">
        <f t="shared" si="15"/>
        <v>3.4037499999999998E-2</v>
      </c>
      <c r="J1019" s="407">
        <v>40452</v>
      </c>
    </row>
    <row r="1020" spans="1:10">
      <c r="A1020" s="406">
        <v>17</v>
      </c>
      <c r="B1020" s="407">
        <v>40483</v>
      </c>
      <c r="C1020" s="406" t="s">
        <v>3122</v>
      </c>
      <c r="F1020" s="410">
        <v>1E-4</v>
      </c>
      <c r="H1020" s="415">
        <v>4.1416666666666668E-3</v>
      </c>
      <c r="I1020" s="409">
        <f t="shared" si="15"/>
        <v>-4.0416666666666665E-3</v>
      </c>
      <c r="J1020" s="407">
        <v>40483</v>
      </c>
    </row>
    <row r="1021" spans="1:10">
      <c r="A1021" s="406">
        <v>17</v>
      </c>
      <c r="B1021" s="407">
        <v>40513</v>
      </c>
      <c r="C1021" s="406" t="s">
        <v>3122</v>
      </c>
      <c r="F1021" s="410">
        <v>6.6799999999999998E-2</v>
      </c>
      <c r="H1021" s="415">
        <v>4.2833333333333326E-3</v>
      </c>
      <c r="I1021" s="409">
        <f t="shared" si="15"/>
        <v>6.2516666666666665E-2</v>
      </c>
      <c r="J1021" s="407">
        <v>40513</v>
      </c>
    </row>
    <row r="1022" spans="1:10">
      <c r="A1022" s="406">
        <v>17</v>
      </c>
      <c r="B1022" s="407">
        <v>40544</v>
      </c>
      <c r="C1022" s="406" t="s">
        <v>3122</v>
      </c>
      <c r="F1022" s="411">
        <v>2.3699999999999999E-2</v>
      </c>
      <c r="H1022" s="415">
        <v>4.2916666666666667E-3</v>
      </c>
      <c r="I1022" s="409">
        <f t="shared" si="15"/>
        <v>1.9408333333333333E-2</v>
      </c>
      <c r="J1022" s="407">
        <v>40544</v>
      </c>
    </row>
    <row r="1023" spans="1:10">
      <c r="A1023" s="406">
        <v>17</v>
      </c>
      <c r="B1023" s="407">
        <v>40575</v>
      </c>
      <c r="C1023" s="406" t="s">
        <v>3122</v>
      </c>
      <c r="F1023" s="411">
        <v>3.4299999999999997E-2</v>
      </c>
      <c r="H1023" s="415">
        <v>4.4125000000000006E-3</v>
      </c>
      <c r="I1023" s="409">
        <f t="shared" si="15"/>
        <v>2.9887499999999997E-2</v>
      </c>
      <c r="J1023" s="407">
        <v>40575</v>
      </c>
    </row>
    <row r="1024" spans="1:10">
      <c r="A1024" s="406">
        <v>17</v>
      </c>
      <c r="B1024" s="407">
        <v>40603</v>
      </c>
      <c r="C1024" s="406" t="s">
        <v>3122</v>
      </c>
      <c r="F1024" s="411">
        <v>4.0000000000000002E-4</v>
      </c>
      <c r="H1024" s="415">
        <v>4.3374999999999993E-3</v>
      </c>
      <c r="I1024" s="409">
        <f t="shared" si="15"/>
        <v>-3.9374999999999992E-3</v>
      </c>
      <c r="J1024" s="407">
        <v>40603</v>
      </c>
    </row>
    <row r="1025" spans="1:10">
      <c r="A1025" s="406">
        <v>17</v>
      </c>
      <c r="B1025" s="407">
        <v>40634</v>
      </c>
      <c r="C1025" s="406" t="s">
        <v>3122</v>
      </c>
      <c r="F1025" s="411">
        <v>2.9600000000000001E-2</v>
      </c>
      <c r="H1025" s="415">
        <v>4.3541666666666668E-3</v>
      </c>
      <c r="I1025" s="409">
        <f t="shared" si="15"/>
        <v>2.5245833333333335E-2</v>
      </c>
      <c r="J1025" s="407">
        <v>40634</v>
      </c>
    </row>
    <row r="1026" spans="1:10">
      <c r="A1026" s="406">
        <v>17</v>
      </c>
      <c r="B1026" s="407">
        <v>40664</v>
      </c>
      <c r="C1026" s="406" t="s">
        <v>3122</v>
      </c>
      <c r="F1026" s="411">
        <v>-1.1299999999999999E-2</v>
      </c>
      <c r="H1026" s="415">
        <v>4.1749999999999999E-3</v>
      </c>
      <c r="I1026" s="409">
        <f t="shared" si="15"/>
        <v>-1.5474999999999999E-2</v>
      </c>
      <c r="J1026" s="407">
        <v>40664</v>
      </c>
    </row>
    <row r="1027" spans="1:10">
      <c r="B1027" s="407">
        <v>40695</v>
      </c>
      <c r="C1027" s="406" t="s">
        <v>3122</v>
      </c>
      <c r="F1027" s="411">
        <v>-1.67E-2</v>
      </c>
      <c r="H1027" s="415">
        <v>4.179166666666667E-3</v>
      </c>
      <c r="I1027" s="409">
        <f t="shared" si="15"/>
        <v>-2.0879166666666667E-2</v>
      </c>
      <c r="J1027" s="407">
        <v>40695</v>
      </c>
    </row>
    <row r="1028" spans="1:10">
      <c r="B1028" s="407">
        <v>40725</v>
      </c>
      <c r="C1028" s="406" t="s">
        <v>3122</v>
      </c>
      <c r="F1028" s="411">
        <v>-2.0299999999999999E-2</v>
      </c>
      <c r="H1028" s="415">
        <v>4.15E-3</v>
      </c>
      <c r="I1028" s="409">
        <f t="shared" si="15"/>
        <v>-2.445E-2</v>
      </c>
      <c r="J1028" s="407">
        <v>40725</v>
      </c>
    </row>
    <row r="1029" spans="1:10">
      <c r="B1029" s="407">
        <v>40756</v>
      </c>
      <c r="C1029" s="406" t="s">
        <v>3122</v>
      </c>
      <c r="F1029" s="411">
        <v>-5.4300000000000001E-2</v>
      </c>
      <c r="H1029" s="415">
        <v>3.6833333333333336E-3</v>
      </c>
      <c r="I1029" s="409">
        <f t="shared" si="15"/>
        <v>-5.7983333333333331E-2</v>
      </c>
      <c r="J1029" s="407">
        <v>40756</v>
      </c>
    </row>
    <row r="1030" spans="1:10">
      <c r="B1030" s="407">
        <v>40787</v>
      </c>
      <c r="C1030" s="406" t="s">
        <v>3122</v>
      </c>
      <c r="F1030" s="411">
        <v>-7.0300000000000001E-2</v>
      </c>
      <c r="H1030" s="415">
        <v>3.4666666666666669E-3</v>
      </c>
      <c r="I1030" s="409">
        <f t="shared" si="15"/>
        <v>-7.3766666666666675E-2</v>
      </c>
      <c r="J1030" s="407">
        <v>40787</v>
      </c>
    </row>
    <row r="1031" spans="1:10">
      <c r="B1031" s="407">
        <v>40817</v>
      </c>
      <c r="C1031" s="406" t="s">
        <v>3122</v>
      </c>
      <c r="F1031" s="411">
        <v>0.10929999999999999</v>
      </c>
      <c r="H1031" s="415">
        <v>3.3916666666666665E-3</v>
      </c>
      <c r="I1031" s="409">
        <f t="shared" si="15"/>
        <v>0.10590833333333333</v>
      </c>
      <c r="J1031" s="407">
        <v>40817</v>
      </c>
    </row>
    <row r="1032" spans="1:10">
      <c r="B1032" s="407">
        <v>40848</v>
      </c>
      <c r="C1032" s="406" t="s">
        <v>3122</v>
      </c>
      <c r="F1032" s="411">
        <v>-2.2000000000000001E-3</v>
      </c>
      <c r="H1032" s="415">
        <v>3.2666666666666664E-3</v>
      </c>
      <c r="I1032" s="409">
        <f t="shared" si="15"/>
        <v>-5.4666666666666665E-3</v>
      </c>
      <c r="J1032" s="407">
        <v>40848</v>
      </c>
    </row>
    <row r="1033" spans="1:10">
      <c r="B1033" s="407">
        <v>40878</v>
      </c>
      <c r="C1033" s="406" t="s">
        <v>3122</v>
      </c>
      <c r="F1033" s="411">
        <v>1.0200000000000001E-2</v>
      </c>
      <c r="H1033" s="415">
        <v>3.3166666666666665E-3</v>
      </c>
      <c r="I1033" s="409">
        <f t="shared" si="15"/>
        <v>6.8833333333333342E-3</v>
      </c>
      <c r="J1033" s="407">
        <v>40878</v>
      </c>
    </row>
    <row r="1034" spans="1:10">
      <c r="B1034" s="407">
        <v>40909</v>
      </c>
      <c r="C1034" s="406" t="s">
        <v>3122</v>
      </c>
      <c r="F1034" s="410">
        <f>'PRPM WP2'!B1034</f>
        <v>4.48E-2</v>
      </c>
      <c r="H1034" s="415">
        <v>3.3416666666666668E-3</v>
      </c>
      <c r="I1034" s="409">
        <f t="shared" si="15"/>
        <v>4.1458333333333333E-2</v>
      </c>
      <c r="J1034" s="407">
        <v>40909</v>
      </c>
    </row>
    <row r="1035" spans="1:10">
      <c r="B1035" s="407">
        <v>40940</v>
      </c>
      <c r="C1035" s="406" t="s">
        <v>3122</v>
      </c>
      <c r="F1035" s="410">
        <f>'PRPM WP2'!B1035</f>
        <v>4.3200000000000002E-2</v>
      </c>
      <c r="H1035" s="415">
        <v>3.3250000000000003E-3</v>
      </c>
      <c r="I1035" s="409">
        <f t="shared" si="15"/>
        <v>3.9875000000000001E-2</v>
      </c>
      <c r="J1035" s="407">
        <v>40940</v>
      </c>
    </row>
    <row r="1036" spans="1:10">
      <c r="B1036" s="407">
        <v>40969</v>
      </c>
      <c r="C1036" s="406" t="s">
        <v>3122</v>
      </c>
      <c r="F1036" s="410">
        <f>'PRPM WP2'!B1036</f>
        <v>3.2899999999999999E-2</v>
      </c>
      <c r="H1036" s="414">
        <v>3.3874999999999999E-3</v>
      </c>
      <c r="I1036" s="409">
        <f t="shared" si="15"/>
        <v>2.9512499999999997E-2</v>
      </c>
      <c r="J1036" s="407">
        <v>40969</v>
      </c>
    </row>
    <row r="1037" spans="1:10">
      <c r="B1037" s="407">
        <v>41000</v>
      </c>
      <c r="C1037" s="406" t="s">
        <v>3122</v>
      </c>
      <c r="F1037" s="410">
        <f>'PRPM WP2'!B1037</f>
        <v>-6.3E-3</v>
      </c>
      <c r="H1037" s="414">
        <v>3.3500000000000005E-3</v>
      </c>
      <c r="I1037" s="409">
        <f t="shared" si="15"/>
        <v>-9.6500000000000006E-3</v>
      </c>
      <c r="J1037" s="407">
        <v>41000</v>
      </c>
    </row>
    <row r="1038" spans="1:10">
      <c r="B1038" s="407">
        <v>41030</v>
      </c>
      <c r="C1038" s="406" t="s">
        <v>3122</v>
      </c>
      <c r="F1038" s="410">
        <f>'PRPM WP2'!B1038</f>
        <v>-6.0100000000000001E-2</v>
      </c>
      <c r="H1038" s="414">
        <v>3.2125000000000001E-3</v>
      </c>
      <c r="I1038" s="409">
        <f t="shared" si="15"/>
        <v>-6.3312499999999994E-2</v>
      </c>
      <c r="J1038" s="407">
        <v>41030</v>
      </c>
    </row>
    <row r="1039" spans="1:10">
      <c r="B1039" s="407">
        <v>41061</v>
      </c>
      <c r="C1039" s="406" t="s">
        <v>3122</v>
      </c>
      <c r="F1039" s="410">
        <f>'PRPM WP2'!B1039</f>
        <v>4.1200000000000001E-2</v>
      </c>
      <c r="H1039" s="414">
        <v>3.091666666666667E-3</v>
      </c>
      <c r="I1039" s="409">
        <f t="shared" si="15"/>
        <v>3.8108333333333334E-2</v>
      </c>
      <c r="J1039" s="407">
        <v>41061</v>
      </c>
    </row>
    <row r="1040" spans="1:10">
      <c r="B1040" s="407">
        <v>41091</v>
      </c>
      <c r="C1040" s="406" t="s">
        <v>3122</v>
      </c>
      <c r="F1040" s="410">
        <f>'PRPM WP2'!B1040</f>
        <v>1.3899999999999999E-2</v>
      </c>
      <c r="H1040" s="406">
        <f>'PRPM WP2'!G1040</f>
        <v>2.8916666666666665E-3</v>
      </c>
      <c r="I1040" s="409">
        <f t="shared" si="15"/>
        <v>1.1008333333333332E-2</v>
      </c>
      <c r="J1040" s="407">
        <v>41091</v>
      </c>
    </row>
    <row r="1041" spans="2:10">
      <c r="B1041" s="407">
        <v>41122</v>
      </c>
      <c r="C1041" s="406" t="s">
        <v>3122</v>
      </c>
      <c r="F1041" s="410">
        <f>'PRPM WP2'!B1041</f>
        <v>2.2499999999999999E-2</v>
      </c>
      <c r="H1041" s="406">
        <f>'PRPM WP2'!G1041</f>
        <v>2.9541666666666666E-3</v>
      </c>
      <c r="I1041" s="409">
        <f t="shared" si="15"/>
        <v>1.9545833333333332E-2</v>
      </c>
      <c r="J1041" s="407">
        <v>41122</v>
      </c>
    </row>
    <row r="1042" spans="2:10">
      <c r="B1042" s="407">
        <v>41153</v>
      </c>
      <c r="C1042" s="406" t="s">
        <v>3122</v>
      </c>
      <c r="F1042" s="410">
        <f>'PRPM WP2'!B1042</f>
        <v>2.58E-2</v>
      </c>
      <c r="H1042" s="406">
        <f>'PRPM WP2'!G1042</f>
        <v>2.9875000000000001E-3</v>
      </c>
      <c r="I1042" s="409">
        <f t="shared" si="15"/>
        <v>2.2812499999999999E-2</v>
      </c>
      <c r="J1042" s="407">
        <v>41153</v>
      </c>
    </row>
    <row r="1043" spans="2:10">
      <c r="B1043" s="407">
        <v>41183</v>
      </c>
      <c r="C1043" s="406" t="s">
        <v>3122</v>
      </c>
      <c r="F1043" s="410">
        <f>'PRPM WP2'!B1043</f>
        <v>-1.8499999999999999E-2</v>
      </c>
      <c r="H1043" s="406">
        <f>'PRPM WP2'!G1043</f>
        <v>2.9583333333333336E-3</v>
      </c>
      <c r="I1043" s="409">
        <f t="shared" si="15"/>
        <v>-2.1458333333333333E-2</v>
      </c>
      <c r="J1043" s="407">
        <v>41183</v>
      </c>
    </row>
    <row r="1044" spans="2:10">
      <c r="B1044" s="407">
        <v>41214</v>
      </c>
      <c r="C1044" s="406" t="s">
        <v>3122</v>
      </c>
      <c r="F1044" s="410">
        <f>'PRPM WP2'!B1044</f>
        <v>5.7999999999999996E-3</v>
      </c>
      <c r="H1044" s="406">
        <f>'PRPM WP2'!G1044</f>
        <v>2.9458333333333333E-3</v>
      </c>
      <c r="I1044" s="409">
        <f t="shared" si="15"/>
        <v>2.8541666666666663E-3</v>
      </c>
      <c r="J1044" s="407">
        <v>41214</v>
      </c>
    </row>
    <row r="1045" spans="2:10">
      <c r="B1045" s="407">
        <v>41244</v>
      </c>
      <c r="C1045" s="406" t="s">
        <v>3122</v>
      </c>
      <c r="F1045" s="410">
        <f>'PRPM WP2'!B1045</f>
        <v>9.1000000000000004E-3</v>
      </c>
      <c r="H1045" s="406">
        <f>'PRPM WP2'!G1045</f>
        <v>3.0625000000000001E-3</v>
      </c>
      <c r="I1045" s="409">
        <f t="shared" si="15"/>
        <v>6.0375000000000003E-3</v>
      </c>
      <c r="J1045" s="407">
        <v>41244</v>
      </c>
    </row>
    <row r="1046" spans="2:10">
      <c r="B1046" s="407">
        <v>41275</v>
      </c>
      <c r="C1046" s="406" t="s">
        <v>3122</v>
      </c>
      <c r="F1046" s="410">
        <f>'PRPM WP2'!B1046</f>
        <v>5.1799999999999999E-2</v>
      </c>
      <c r="H1046" s="406">
        <f>'PRPM WP2'!G1046</f>
        <v>3.1958333333333335E-3</v>
      </c>
      <c r="I1046" s="409">
        <f t="shared" si="15"/>
        <v>4.8604166666666664E-2</v>
      </c>
      <c r="J1046" s="407">
        <v>41275</v>
      </c>
    </row>
    <row r="1047" spans="2:10">
      <c r="B1047" s="407">
        <v>41306</v>
      </c>
      <c r="C1047" s="406" t="s">
        <v>3122</v>
      </c>
      <c r="F1047" s="410">
        <f>'PRPM WP2'!B1047</f>
        <v>1.3599999999999999E-2</v>
      </c>
      <c r="H1047" s="406">
        <f>'PRPM WP2'!G1047</f>
        <v>3.2708333333333331E-3</v>
      </c>
      <c r="I1047" s="409">
        <f t="shared" si="15"/>
        <v>1.0329166666666667E-2</v>
      </c>
      <c r="J1047" s="407">
        <v>41306</v>
      </c>
    </row>
    <row r="1048" spans="2:10">
      <c r="B1048" s="407">
        <v>41334</v>
      </c>
      <c r="C1048" s="406" t="s">
        <v>3122</v>
      </c>
      <c r="F1048" s="410">
        <f>'PRPM WP2'!B1048</f>
        <v>3.7499999999999999E-2</v>
      </c>
      <c r="H1048" s="406">
        <f>'PRPM WP2'!G1048</f>
        <v>3.1958333333333335E-3</v>
      </c>
      <c r="I1048" s="409">
        <f t="shared" si="15"/>
        <v>3.4304166666666663E-2</v>
      </c>
      <c r="J1048" s="407">
        <v>41334</v>
      </c>
    </row>
    <row r="1049" spans="2:10">
      <c r="B1049" s="407">
        <v>41365</v>
      </c>
      <c r="C1049" s="406" t="s">
        <v>3122</v>
      </c>
      <c r="F1049" s="410">
        <f>'PRPM WP2'!B1049</f>
        <v>1.9300000000000001E-2</v>
      </c>
      <c r="H1049" s="406">
        <f>'PRPM WP2'!G1049</f>
        <v>3.1249999999999997E-3</v>
      </c>
      <c r="I1049" s="409">
        <f t="shared" si="15"/>
        <v>1.6175000000000002E-2</v>
      </c>
      <c r="J1049" s="407">
        <v>41365</v>
      </c>
    </row>
    <row r="1050" spans="2:10">
      <c r="B1050" s="407">
        <v>41395</v>
      </c>
      <c r="C1050" s="406" t="s">
        <v>3122</v>
      </c>
      <c r="F1050" s="410">
        <f>'PRPM WP2'!B1050</f>
        <v>2.3400000000000001E-2</v>
      </c>
      <c r="H1050" s="406">
        <f>'PRPM WP2'!G1050</f>
        <v>3.2624999999999998E-3</v>
      </c>
      <c r="I1050" s="409">
        <f t="shared" si="15"/>
        <v>2.0137500000000003E-2</v>
      </c>
      <c r="J1050" s="407">
        <v>41395</v>
      </c>
    </row>
    <row r="1051" spans="2:10">
      <c r="B1051" s="407">
        <v>41426</v>
      </c>
      <c r="C1051" s="406" t="s">
        <v>3122</v>
      </c>
      <c r="F1051" s="410">
        <f>'PRPM WP2'!B1051</f>
        <v>-1.34E-2</v>
      </c>
      <c r="H1051" s="406">
        <f>'PRPM WP2'!G1051</f>
        <v>3.5791666666666671E-3</v>
      </c>
      <c r="I1051" s="409">
        <f t="shared" ref="I1051:I1114" si="16">F1051-H1051</f>
        <v>-1.6979166666666667E-2</v>
      </c>
      <c r="J1051" s="407">
        <v>41426</v>
      </c>
    </row>
    <row r="1052" spans="2:10">
      <c r="B1052" s="407">
        <v>41456</v>
      </c>
      <c r="C1052" s="406" t="s">
        <v>3122</v>
      </c>
      <c r="F1052" s="410">
        <f>'PRPM WP2'!B1052</f>
        <v>5.0900000000000001E-2</v>
      </c>
      <c r="H1052" s="406">
        <f>'PRPM WP2'!G1052</f>
        <v>3.666666666666667E-3</v>
      </c>
      <c r="I1052" s="409">
        <f t="shared" si="16"/>
        <v>4.7233333333333336E-2</v>
      </c>
      <c r="J1052" s="407">
        <v>41456</v>
      </c>
    </row>
    <row r="1053" spans="2:10">
      <c r="B1053" s="407">
        <v>41487</v>
      </c>
      <c r="C1053" s="406" t="s">
        <v>3122</v>
      </c>
      <c r="F1053" s="410">
        <f>'PRPM WP2'!B1053</f>
        <v>-2.9000000000000001E-2</v>
      </c>
      <c r="H1053" s="406">
        <f>'PRPM WP2'!G1053</f>
        <v>3.8208333333333332E-3</v>
      </c>
      <c r="I1053" s="409">
        <f t="shared" si="16"/>
        <v>-3.2820833333333334E-2</v>
      </c>
      <c r="J1053" s="407">
        <v>41487</v>
      </c>
    </row>
    <row r="1054" spans="2:10">
      <c r="B1054" s="407">
        <v>41518</v>
      </c>
      <c r="C1054" s="406" t="s">
        <v>3122</v>
      </c>
      <c r="F1054" s="410">
        <f>'PRPM WP2'!B1054</f>
        <v>3.1399999999999997E-2</v>
      </c>
      <c r="H1054" s="406">
        <f>'PRPM WP2'!G1054</f>
        <v>3.8874999999999995E-3</v>
      </c>
      <c r="I1054" s="409">
        <f t="shared" si="16"/>
        <v>2.7512499999999999E-2</v>
      </c>
      <c r="J1054" s="407">
        <v>41518</v>
      </c>
    </row>
    <row r="1055" spans="2:10">
      <c r="B1055" s="407">
        <v>41548</v>
      </c>
      <c r="C1055" s="406" t="s">
        <v>3122</v>
      </c>
      <c r="F1055" s="410">
        <f>'PRPM WP2'!B1055</f>
        <v>4.5999999999999999E-2</v>
      </c>
      <c r="H1055" s="406">
        <f>'PRPM WP2'!G1055</f>
        <v>3.8000000000000004E-3</v>
      </c>
      <c r="I1055" s="409">
        <f t="shared" si="16"/>
        <v>4.2200000000000001E-2</v>
      </c>
      <c r="J1055" s="407">
        <v>41548</v>
      </c>
    </row>
    <row r="1056" spans="2:10">
      <c r="B1056" s="407">
        <v>41579</v>
      </c>
      <c r="C1056" s="406" t="s">
        <v>3122</v>
      </c>
      <c r="F1056" s="410">
        <f>'PRPM WP2'!B1056</f>
        <v>3.0499999999999999E-2</v>
      </c>
      <c r="H1056" s="406">
        <f>'PRPM WP2'!G1056</f>
        <v>3.875E-3</v>
      </c>
      <c r="I1056" s="409">
        <f t="shared" si="16"/>
        <v>2.6624999999999999E-2</v>
      </c>
      <c r="J1056" s="407">
        <v>41579</v>
      </c>
    </row>
    <row r="1057" spans="2:10">
      <c r="B1057" s="407">
        <v>41609</v>
      </c>
      <c r="C1057" s="406" t="s">
        <v>3122</v>
      </c>
      <c r="F1057" s="410">
        <f>'PRPM WP2'!B1057</f>
        <v>2.53E-2</v>
      </c>
      <c r="H1057" s="406">
        <f>'PRPM WP2'!G1057</f>
        <v>3.875E-3</v>
      </c>
      <c r="I1057" s="409">
        <f t="shared" si="16"/>
        <v>2.1425E-2</v>
      </c>
      <c r="J1057" s="407">
        <v>41609</v>
      </c>
    </row>
    <row r="1058" spans="2:10">
      <c r="B1058" s="407">
        <v>41640</v>
      </c>
      <c r="C1058" s="406" t="s">
        <v>3122</v>
      </c>
      <c r="F1058" s="410">
        <f>'PRPM WP2'!B1058</f>
        <v>-3.4599999999999999E-2</v>
      </c>
      <c r="H1058" s="406">
        <f>'PRPM WP2'!G1058</f>
        <v>3.7583333333333336E-3</v>
      </c>
      <c r="I1058" s="409">
        <f t="shared" si="16"/>
        <v>-3.8358333333333335E-2</v>
      </c>
      <c r="J1058" s="407">
        <v>41640</v>
      </c>
    </row>
    <row r="1059" spans="2:10">
      <c r="B1059" s="407">
        <v>41671</v>
      </c>
      <c r="C1059" s="406" t="s">
        <v>3122</v>
      </c>
      <c r="F1059" s="410">
        <f>'PRPM WP2'!B1059</f>
        <v>4.5699999999999998E-2</v>
      </c>
      <c r="H1059" s="406">
        <f>'PRPM WP2'!G1059</f>
        <v>3.7124999999999997E-3</v>
      </c>
      <c r="I1059" s="409">
        <f t="shared" si="16"/>
        <v>4.1987499999999997E-2</v>
      </c>
      <c r="J1059" s="407">
        <v>41671</v>
      </c>
    </row>
    <row r="1060" spans="2:10">
      <c r="B1060" s="407">
        <v>41699</v>
      </c>
      <c r="C1060" s="406" t="s">
        <v>3122</v>
      </c>
      <c r="F1060" s="410">
        <f>'PRPM WP2'!B1060</f>
        <v>8.3999999999999995E-3</v>
      </c>
      <c r="H1060" s="406">
        <f>'PRPM WP2'!G1060</f>
        <v>3.6750000000000003E-3</v>
      </c>
      <c r="I1060" s="409">
        <f t="shared" si="16"/>
        <v>4.7249999999999992E-3</v>
      </c>
      <c r="J1060" s="407">
        <v>41699</v>
      </c>
    </row>
    <row r="1061" spans="2:10">
      <c r="B1061" s="407">
        <v>41730</v>
      </c>
      <c r="C1061" s="406" t="s">
        <v>3122</v>
      </c>
      <c r="F1061" s="410">
        <f>'PRPM WP2'!B1061</f>
        <v>7.4000000000000003E-3</v>
      </c>
      <c r="H1061" s="406">
        <f>'PRPM WP2'!G1061</f>
        <v>3.570833333333333E-3</v>
      </c>
      <c r="I1061" s="409">
        <f t="shared" si="16"/>
        <v>3.8291666666666673E-3</v>
      </c>
      <c r="J1061" s="407">
        <v>41730</v>
      </c>
    </row>
    <row r="1062" spans="2:10">
      <c r="B1062" s="407">
        <v>41760</v>
      </c>
      <c r="C1062" s="406" t="s">
        <v>3122</v>
      </c>
      <c r="F1062" s="410">
        <f>'PRPM WP2'!B1062</f>
        <v>2.35E-2</v>
      </c>
      <c r="H1062" s="406">
        <f>'PRPM WP2'!G1062</f>
        <v>3.4833333333333331E-3</v>
      </c>
      <c r="I1062" s="409">
        <f t="shared" si="16"/>
        <v>2.0016666666666669E-2</v>
      </c>
      <c r="J1062" s="407">
        <v>41760</v>
      </c>
    </row>
    <row r="1063" spans="2:10">
      <c r="B1063" s="407">
        <v>41791</v>
      </c>
      <c r="C1063" s="406" t="s">
        <v>3122</v>
      </c>
      <c r="F1063" s="410">
        <f>'PRPM WP2'!B1063</f>
        <v>2.07E-2</v>
      </c>
      <c r="H1063" s="406">
        <f>'PRPM WP2'!G1063</f>
        <v>3.5458333333333331E-3</v>
      </c>
      <c r="I1063" s="409">
        <f t="shared" si="16"/>
        <v>1.7154166666666665E-2</v>
      </c>
      <c r="J1063" s="407">
        <v>41791</v>
      </c>
    </row>
    <row r="1064" spans="2:10">
      <c r="B1064" s="407">
        <v>41821</v>
      </c>
      <c r="C1064" s="406" t="s">
        <v>3122</v>
      </c>
      <c r="F1064" s="410">
        <f>'PRPM WP2'!B1064</f>
        <v>-1.38E-2</v>
      </c>
      <c r="H1064" s="406">
        <f>'PRPM WP2'!G1064</f>
        <v>3.4833333333333331E-3</v>
      </c>
      <c r="I1064" s="409">
        <f t="shared" si="16"/>
        <v>-1.7283333333333331E-2</v>
      </c>
      <c r="J1064" s="407">
        <v>41821</v>
      </c>
    </row>
    <row r="1065" spans="2:10">
      <c r="B1065" s="407">
        <v>41852</v>
      </c>
      <c r="C1065" s="406" t="s">
        <v>3122</v>
      </c>
      <c r="F1065" s="410">
        <f>'PRPM WP2'!B1065</f>
        <v>0.04</v>
      </c>
      <c r="H1065" s="406">
        <f>'PRPM WP2'!G1065</f>
        <v>3.4083333333333335E-3</v>
      </c>
      <c r="I1065" s="409">
        <f t="shared" si="16"/>
        <v>3.6591666666666668E-2</v>
      </c>
      <c r="J1065" s="407">
        <v>41852</v>
      </c>
    </row>
    <row r="1066" spans="2:10">
      <c r="B1066" s="407">
        <v>41883</v>
      </c>
      <c r="C1066" s="406" t="s">
        <v>3122</v>
      </c>
      <c r="F1066" s="410">
        <f>'PRPM WP2'!B1066</f>
        <v>-1.4E-2</v>
      </c>
      <c r="H1066" s="406">
        <f>'PRPM WP2'!G1066</f>
        <v>3.4583333333333332E-3</v>
      </c>
      <c r="I1066" s="409">
        <f t="shared" si="16"/>
        <v>-1.7458333333333333E-2</v>
      </c>
      <c r="J1066" s="407">
        <v>41883</v>
      </c>
    </row>
    <row r="1067" spans="2:10">
      <c r="B1067" s="407">
        <v>41913</v>
      </c>
      <c r="C1067" s="406" t="s">
        <v>3122</v>
      </c>
      <c r="F1067" s="410">
        <f>'PRPM WP2'!B1067</f>
        <v>2.4400000000000002E-2</v>
      </c>
      <c r="H1067" s="406">
        <f>'PRPM WP2'!G1067</f>
        <v>3.2958333333333329E-3</v>
      </c>
      <c r="I1067" s="409">
        <f t="shared" si="16"/>
        <v>2.1104166666666667E-2</v>
      </c>
      <c r="J1067" s="407">
        <v>41913</v>
      </c>
    </row>
    <row r="1068" spans="2:10">
      <c r="B1068" s="407">
        <v>41944</v>
      </c>
      <c r="C1068" s="406" t="s">
        <v>3122</v>
      </c>
      <c r="F1068" s="410">
        <f>'PRPM WP2'!B1068</f>
        <v>2.69E-2</v>
      </c>
      <c r="H1068" s="406">
        <f>'PRPM WP2'!G1068</f>
        <v>3.3166666666666665E-3</v>
      </c>
      <c r="I1068" s="409">
        <f t="shared" si="16"/>
        <v>2.3583333333333335E-2</v>
      </c>
      <c r="J1068" s="407">
        <v>41944</v>
      </c>
    </row>
    <row r="1069" spans="2:10">
      <c r="B1069" s="407">
        <v>41974</v>
      </c>
      <c r="C1069" s="406" t="s">
        <v>3122</v>
      </c>
      <c r="F1069" s="410">
        <f>'PRPM WP2'!B1069</f>
        <v>-2.5000000000000001E-3</v>
      </c>
      <c r="H1069" s="406">
        <f>'PRPM WP2'!G1069</f>
        <v>3.2000000000000002E-3</v>
      </c>
      <c r="I1069" s="409">
        <f t="shared" si="16"/>
        <v>-5.7000000000000002E-3</v>
      </c>
      <c r="J1069" s="407">
        <v>41974</v>
      </c>
    </row>
    <row r="1070" spans="2:10">
      <c r="B1070" s="407">
        <v>42005</v>
      </c>
      <c r="C1070" s="406" t="s">
        <v>3122</v>
      </c>
      <c r="F1070" s="410">
        <f>'PRPM WP2'!B1070</f>
        <v>-0.03</v>
      </c>
      <c r="H1070" s="406">
        <f>'PRPM WP2'!G1070</f>
        <v>2.9166666666666664E-3</v>
      </c>
      <c r="I1070" s="409">
        <f t="shared" si="16"/>
        <v>-3.2916666666666664E-2</v>
      </c>
      <c r="J1070" s="407">
        <v>42005</v>
      </c>
    </row>
    <row r="1071" spans="2:10">
      <c r="B1071" s="407">
        <v>42036</v>
      </c>
      <c r="C1071" s="406" t="s">
        <v>3122</v>
      </c>
      <c r="F1071" s="410">
        <f>'PRPM WP2'!B1071</f>
        <v>5.7500000000000002E-2</v>
      </c>
      <c r="H1071" s="406">
        <f>'PRPM WP2'!G1071</f>
        <v>3.0208333333333337E-3</v>
      </c>
      <c r="I1071" s="409">
        <f t="shared" si="16"/>
        <v>5.4479166666666669E-2</v>
      </c>
      <c r="J1071" s="407">
        <v>42036</v>
      </c>
    </row>
    <row r="1072" spans="2:10">
      <c r="B1072" s="407">
        <v>42064</v>
      </c>
      <c r="C1072" s="406" t="s">
        <v>3122</v>
      </c>
      <c r="F1072" s="410">
        <f>'PRPM WP2'!B1072</f>
        <v>-1.5800000000000002E-2</v>
      </c>
      <c r="H1072" s="406">
        <f>'PRPM WP2'!G1072</f>
        <v>3.0583333333333335E-3</v>
      </c>
      <c r="I1072" s="409">
        <f t="shared" si="16"/>
        <v>-1.8858333333333335E-2</v>
      </c>
      <c r="J1072" s="407">
        <v>42064</v>
      </c>
    </row>
    <row r="1073" spans="2:10">
      <c r="B1073" s="407">
        <v>42095</v>
      </c>
      <c r="C1073" s="406" t="s">
        <v>3122</v>
      </c>
      <c r="F1073" s="410">
        <f>'PRPM WP2'!B1073</f>
        <v>9.5999999999999992E-3</v>
      </c>
      <c r="H1073" s="406">
        <f>'PRPM WP2'!G1073</f>
        <v>2.9833333333333335E-3</v>
      </c>
      <c r="I1073" s="409">
        <f t="shared" si="16"/>
        <v>6.6166666666666657E-3</v>
      </c>
      <c r="J1073" s="407">
        <v>42095</v>
      </c>
    </row>
    <row r="1074" spans="2:10">
      <c r="B1074" s="407">
        <v>42125</v>
      </c>
      <c r="C1074" s="406" t="s">
        <v>3122</v>
      </c>
      <c r="F1074" s="410">
        <f>'PRPM WP2'!B1074</f>
        <v>1.29E-2</v>
      </c>
      <c r="H1074" s="406">
        <f>'PRPM WP2'!G1074</f>
        <v>3.3583333333333338E-3</v>
      </c>
      <c r="I1074" s="409">
        <f t="shared" si="16"/>
        <v>9.541666666666667E-3</v>
      </c>
      <c r="J1074" s="407">
        <v>42125</v>
      </c>
    </row>
    <row r="1075" spans="2:10">
      <c r="B1075" s="407">
        <f t="shared" ref="B1075:B1138" si="17">DATE(YEAR(B1074),MONTH(B1074) + 1,1)</f>
        <v>42156</v>
      </c>
      <c r="C1075" s="406" t="str">
        <f t="shared" ref="C1075:C1138" si="18">C1074</f>
        <v>MKT Minus Aaa and Aa Avg</v>
      </c>
      <c r="F1075" s="410">
        <f>'PRPM WP2'!B1075</f>
        <v>-1.9400000000000001E-2</v>
      </c>
      <c r="H1075" s="406">
        <f>'PRPM WP2'!G1075</f>
        <v>3.5249999999999995E-3</v>
      </c>
      <c r="I1075" s="409">
        <f t="shared" si="16"/>
        <v>-2.2925000000000001E-2</v>
      </c>
      <c r="J1075" s="407">
        <f t="shared" ref="J1075:J1138" si="19">B1075</f>
        <v>42156</v>
      </c>
    </row>
    <row r="1076" spans="2:10">
      <c r="B1076" s="407">
        <f t="shared" si="17"/>
        <v>42186</v>
      </c>
      <c r="C1076" s="406" t="str">
        <f t="shared" si="18"/>
        <v>MKT Minus Aaa and Aa Avg</v>
      </c>
      <c r="F1076" s="410">
        <f>'PRPM WP2'!B1076</f>
        <v>2.1000000000000001E-2</v>
      </c>
      <c r="H1076" s="406">
        <f>'PRPM WP2'!G1076</f>
        <v>3.5000000000000005E-3</v>
      </c>
      <c r="I1076" s="409">
        <f t="shared" si="16"/>
        <v>1.7500000000000002E-2</v>
      </c>
      <c r="J1076" s="407">
        <f t="shared" si="19"/>
        <v>42186</v>
      </c>
    </row>
    <row r="1077" spans="2:10">
      <c r="B1077" s="407">
        <f t="shared" si="17"/>
        <v>42217</v>
      </c>
      <c r="C1077" s="406" t="str">
        <f t="shared" si="18"/>
        <v>MKT Minus Aaa and Aa Avg</v>
      </c>
      <c r="F1077" s="410">
        <f>'PRPM WP2'!B1077</f>
        <v>-6.0299999999999999E-2</v>
      </c>
      <c r="H1077" s="406">
        <f>'PRPM WP2'!G1077</f>
        <v>3.4041666666666665E-3</v>
      </c>
      <c r="I1077" s="409">
        <f t="shared" si="16"/>
        <v>-6.3704166666666673E-2</v>
      </c>
      <c r="J1077" s="407">
        <f t="shared" si="19"/>
        <v>42217</v>
      </c>
    </row>
    <row r="1078" spans="2:10">
      <c r="B1078" s="407">
        <f t="shared" si="17"/>
        <v>42248</v>
      </c>
      <c r="C1078" s="406" t="str">
        <f t="shared" si="18"/>
        <v>MKT Minus Aaa and Aa Avg</v>
      </c>
      <c r="F1078" s="410">
        <f>'PRPM WP2'!B1078</f>
        <v>-2.47E-2</v>
      </c>
      <c r="H1078" s="406">
        <f>'PRPM WP2'!G1078</f>
        <v>3.4499999999999999E-3</v>
      </c>
      <c r="I1078" s="406">
        <f t="shared" si="16"/>
        <v>-2.8150000000000001E-2</v>
      </c>
      <c r="J1078" s="407">
        <f t="shared" si="19"/>
        <v>42248</v>
      </c>
    </row>
    <row r="1079" spans="2:10">
      <c r="B1079" s="407">
        <f t="shared" si="17"/>
        <v>42278</v>
      </c>
      <c r="C1079" s="406" t="str">
        <f t="shared" si="18"/>
        <v>MKT Minus Aaa and Aa Avg</v>
      </c>
      <c r="F1079" s="410">
        <f>'PRPM WP2'!B1079</f>
        <v>8.4400000000000003E-2</v>
      </c>
      <c r="H1079" s="406">
        <f>'PRPM WP2'!G1079</f>
        <v>3.3583333333333334E-3</v>
      </c>
      <c r="I1079" s="406">
        <f t="shared" si="16"/>
        <v>8.1041666666666665E-2</v>
      </c>
      <c r="J1079" s="407">
        <f t="shared" si="19"/>
        <v>42278</v>
      </c>
    </row>
    <row r="1080" spans="2:10">
      <c r="B1080" s="407">
        <f t="shared" si="17"/>
        <v>42309</v>
      </c>
      <c r="C1080" s="406" t="str">
        <f t="shared" si="18"/>
        <v>MKT Minus Aaa and Aa Avg</v>
      </c>
      <c r="F1080" s="410">
        <f>'PRPM WP2'!B1080</f>
        <v>3.0000000000000001E-3</v>
      </c>
      <c r="H1080" s="406">
        <f>'PRPM WP2'!G1080</f>
        <v>3.4458333333333333E-3</v>
      </c>
      <c r="I1080" s="406">
        <f t="shared" si="16"/>
        <v>-4.4583333333333324E-4</v>
      </c>
      <c r="J1080" s="407">
        <f t="shared" si="19"/>
        <v>42309</v>
      </c>
    </row>
    <row r="1081" spans="2:10">
      <c r="B1081" s="407">
        <f t="shared" si="17"/>
        <v>42339</v>
      </c>
      <c r="C1081" s="406" t="str">
        <f t="shared" si="18"/>
        <v>MKT Minus Aaa and Aa Avg</v>
      </c>
      <c r="F1081" s="410">
        <f>'PRPM WP2'!B1081</f>
        <v>-1.5800000000000002E-2</v>
      </c>
      <c r="H1081" s="406">
        <f>'PRPM WP2'!G1081</f>
        <v>3.3874999999999999E-3</v>
      </c>
      <c r="I1081" s="406">
        <f t="shared" si="16"/>
        <v>-1.9187500000000003E-2</v>
      </c>
      <c r="J1081" s="407">
        <f t="shared" si="19"/>
        <v>42339</v>
      </c>
    </row>
    <row r="1082" spans="2:10">
      <c r="B1082" s="407">
        <f t="shared" si="17"/>
        <v>42370</v>
      </c>
      <c r="C1082" s="406" t="str">
        <f t="shared" si="18"/>
        <v>MKT Minus Aaa and Aa Avg</v>
      </c>
      <c r="F1082" s="410">
        <f>'PRPM WP2'!B1082</f>
        <v>-4.9599999999999998E-2</v>
      </c>
      <c r="H1082" s="406">
        <f>'PRPM WP2'!G1082</f>
        <v>3.3833333333333332E-3</v>
      </c>
      <c r="I1082" s="406">
        <f t="shared" si="16"/>
        <v>-5.2983333333333334E-2</v>
      </c>
      <c r="J1082" s="407">
        <f t="shared" si="19"/>
        <v>42370</v>
      </c>
    </row>
    <row r="1083" spans="2:10">
      <c r="B1083" s="407">
        <f t="shared" si="17"/>
        <v>42401</v>
      </c>
      <c r="C1083" s="406" t="str">
        <f t="shared" si="18"/>
        <v>MKT Minus Aaa and Aa Avg</v>
      </c>
      <c r="F1083" s="410">
        <f>'PRPM WP2'!B1083</f>
        <v>-1.2999999999999999E-3</v>
      </c>
      <c r="H1083" s="406">
        <f>'PRPM WP2'!G1083</f>
        <v>3.3083333333333333E-3</v>
      </c>
      <c r="I1083" s="406">
        <f t="shared" si="16"/>
        <v>-4.6083333333333332E-3</v>
      </c>
      <c r="J1083" s="407">
        <f t="shared" si="19"/>
        <v>42401</v>
      </c>
    </row>
    <row r="1084" spans="2:10">
      <c r="B1084" s="407">
        <f t="shared" si="17"/>
        <v>42430</v>
      </c>
      <c r="C1084" s="406" t="str">
        <f t="shared" si="18"/>
        <v>MKT Minus Aaa and Aa Avg</v>
      </c>
      <c r="F1084" s="410">
        <f>'PRPM WP2'!B1084</f>
        <v>6.7799999999999999E-2</v>
      </c>
      <c r="H1084" s="406">
        <f>'PRPM WP2'!G1084</f>
        <v>3.2208333333333334E-3</v>
      </c>
      <c r="I1084" s="406">
        <f t="shared" si="16"/>
        <v>6.457916666666666E-2</v>
      </c>
      <c r="J1084" s="407">
        <f t="shared" si="19"/>
        <v>42430</v>
      </c>
    </row>
    <row r="1085" spans="2:10">
      <c r="B1085" s="407">
        <f t="shared" si="17"/>
        <v>42461</v>
      </c>
      <c r="C1085" s="406" t="str">
        <f t="shared" si="18"/>
        <v>MKT Minus Aaa and Aa Avg</v>
      </c>
      <c r="F1085" s="410">
        <f>'PRPM WP2'!B1085</f>
        <v>3.8999999999999998E-3</v>
      </c>
      <c r="H1085" s="406">
        <f>'PRPM WP2'!G1085</f>
        <v>3.2208333333333334E-3</v>
      </c>
      <c r="I1085" s="406">
        <f t="shared" si="16"/>
        <v>6.7916666666666646E-4</v>
      </c>
      <c r="J1085" s="407">
        <f t="shared" si="19"/>
        <v>42461</v>
      </c>
    </row>
    <row r="1086" spans="2:10">
      <c r="B1086" s="407">
        <f t="shared" si="17"/>
        <v>42491</v>
      </c>
      <c r="C1086" s="406" t="str">
        <f t="shared" si="18"/>
        <v>MKT Minus Aaa and Aa Avg</v>
      </c>
      <c r="F1086" s="410">
        <f>'PRPM WP2'!B1086</f>
        <v>1.7999999999999999E-2</v>
      </c>
      <c r="H1086" s="406">
        <f>'PRPM WP2'!G1086</f>
        <v>3.0625000000000001E-3</v>
      </c>
      <c r="I1086" s="406">
        <f t="shared" si="16"/>
        <v>1.4937499999999999E-2</v>
      </c>
      <c r="J1086" s="407">
        <f t="shared" si="19"/>
        <v>42491</v>
      </c>
    </row>
    <row r="1087" spans="2:10">
      <c r="B1087" s="407">
        <f t="shared" si="17"/>
        <v>42522</v>
      </c>
      <c r="C1087" s="406" t="str">
        <f t="shared" si="18"/>
        <v>MKT Minus Aaa and Aa Avg</v>
      </c>
      <c r="F1087" s="410">
        <f>'PRPM WP2'!B1087</f>
        <v>2.5999999999999999E-3</v>
      </c>
      <c r="H1087" s="406">
        <f>'PRPM WP2'!G1087</f>
        <v>2.9583333333333336E-3</v>
      </c>
      <c r="I1087" s="406">
        <f t="shared" si="16"/>
        <v>-3.5833333333333377E-4</v>
      </c>
      <c r="J1087" s="407">
        <f t="shared" si="19"/>
        <v>42522</v>
      </c>
    </row>
    <row r="1088" spans="2:10">
      <c r="B1088" s="407">
        <f t="shared" si="17"/>
        <v>42552</v>
      </c>
      <c r="C1088" s="406" t="str">
        <f t="shared" si="18"/>
        <v>MKT Minus Aaa and Aa Avg</v>
      </c>
      <c r="F1088" s="410">
        <f>'PRPM WP2'!B1088</f>
        <v>3.6900000000000002E-2</v>
      </c>
      <c r="H1088" s="406">
        <f>'PRPM WP2'!G1088</f>
        <v>2.7791666666666668E-3</v>
      </c>
      <c r="I1088" s="406">
        <f t="shared" si="16"/>
        <v>3.4120833333333336E-2</v>
      </c>
      <c r="J1088" s="407">
        <f t="shared" si="19"/>
        <v>42552</v>
      </c>
    </row>
    <row r="1089" spans="2:10">
      <c r="B1089" s="407">
        <f t="shared" si="17"/>
        <v>42583</v>
      </c>
      <c r="C1089" s="406" t="str">
        <f t="shared" si="18"/>
        <v>MKT Minus Aaa and Aa Avg</v>
      </c>
      <c r="F1089" s="410">
        <f>'PRPM WP2'!B1089</f>
        <v>1.4E-3</v>
      </c>
      <c r="H1089" s="406">
        <f>'PRPM WP2'!G1089</f>
        <v>2.8083333333333333E-3</v>
      </c>
      <c r="I1089" s="406">
        <f t="shared" si="16"/>
        <v>-1.4083333333333333E-3</v>
      </c>
      <c r="J1089" s="407">
        <f t="shared" si="19"/>
        <v>42583</v>
      </c>
    </row>
    <row r="1090" spans="2:10">
      <c r="B1090" s="407">
        <f t="shared" si="17"/>
        <v>42614</v>
      </c>
      <c r="C1090" s="406" t="str">
        <f t="shared" si="18"/>
        <v>MKT Minus Aaa and Aa Avg</v>
      </c>
      <c r="F1090" s="410">
        <f>'PRPM WP2'!B1090</f>
        <v>2.0000000000000001E-4</v>
      </c>
      <c r="H1090" s="406">
        <f>'PRPM WP2'!G1090</f>
        <v>2.879166666666667E-3</v>
      </c>
      <c r="I1090" s="406">
        <f t="shared" si="16"/>
        <v>-2.6791666666666669E-3</v>
      </c>
      <c r="J1090" s="407">
        <f t="shared" si="19"/>
        <v>42614</v>
      </c>
    </row>
    <row r="1091" spans="2:10">
      <c r="B1091" s="407">
        <f t="shared" si="17"/>
        <v>42644</v>
      </c>
      <c r="C1091" s="406" t="str">
        <f t="shared" si="18"/>
        <v>MKT Minus Aaa and Aa Avg</v>
      </c>
      <c r="F1091" s="410">
        <f>'PRPM WP2'!B1091</f>
        <v>-1.8200000000000001E-2</v>
      </c>
      <c r="H1091" s="406">
        <f>'PRPM WP2'!G1091</f>
        <v>2.879166666666667E-3</v>
      </c>
      <c r="I1091" s="406">
        <f t="shared" si="16"/>
        <v>-2.107916666666667E-2</v>
      </c>
      <c r="J1091" s="407">
        <f t="shared" si="19"/>
        <v>42644</v>
      </c>
    </row>
    <row r="1092" spans="2:10">
      <c r="B1092" s="407">
        <f t="shared" si="17"/>
        <v>42675</v>
      </c>
      <c r="C1092" s="406" t="str">
        <f t="shared" si="18"/>
        <v>MKT Minus Aaa and Aa Avg</v>
      </c>
      <c r="F1092" s="410">
        <f>'PRPM WP2'!B1092</f>
        <v>3.6999999999999998E-2</v>
      </c>
      <c r="H1092" s="406">
        <f>'PRPM WP2'!G1092</f>
        <v>3.2458333333333332E-3</v>
      </c>
      <c r="I1092" s="406">
        <f t="shared" si="16"/>
        <v>3.3754166666666668E-2</v>
      </c>
      <c r="J1092" s="407">
        <f t="shared" si="19"/>
        <v>42675</v>
      </c>
    </row>
    <row r="1093" spans="2:10">
      <c r="B1093" s="407">
        <f t="shared" si="17"/>
        <v>42705</v>
      </c>
      <c r="C1093" s="406" t="str">
        <f t="shared" si="18"/>
        <v>MKT Minus Aaa and Aa Avg</v>
      </c>
      <c r="F1093" s="410">
        <f>'PRPM WP2'!B1093</f>
        <v>1.9800000000000002E-2</v>
      </c>
      <c r="H1093" s="406">
        <f>'PRPM WP2'!G1093</f>
        <v>3.4083333333333335E-3</v>
      </c>
      <c r="I1093" s="406">
        <f t="shared" si="16"/>
        <v>1.6391666666666669E-2</v>
      </c>
      <c r="J1093" s="407">
        <f t="shared" si="19"/>
        <v>42705</v>
      </c>
    </row>
    <row r="1094" spans="2:10">
      <c r="B1094" s="407">
        <f t="shared" si="17"/>
        <v>42736</v>
      </c>
      <c r="C1094" s="406" t="str">
        <f t="shared" si="18"/>
        <v>MKT Minus Aaa and Aa Avg</v>
      </c>
      <c r="F1094" s="410">
        <f>'PRPM WP2'!B1094</f>
        <v>1.9E-2</v>
      </c>
      <c r="H1094" s="406">
        <f>'PRPM WP2'!G1094</f>
        <v>3.2916666666666667E-3</v>
      </c>
      <c r="I1094" s="406">
        <f t="shared" si="16"/>
        <v>1.5708333333333331E-2</v>
      </c>
      <c r="J1094" s="407">
        <f t="shared" si="19"/>
        <v>42736</v>
      </c>
    </row>
    <row r="1095" spans="2:10">
      <c r="B1095" s="407">
        <f t="shared" si="17"/>
        <v>42767</v>
      </c>
      <c r="C1095" s="406" t="str">
        <f t="shared" si="18"/>
        <v>MKT Minus Aaa and Aa Avg</v>
      </c>
      <c r="F1095" s="410">
        <f>'PRPM WP2'!B1095</f>
        <v>3.9699999999999999E-2</v>
      </c>
      <c r="H1095" s="406">
        <f>'PRPM WP2'!G1095</f>
        <v>3.3166666666666665E-3</v>
      </c>
      <c r="I1095" s="406">
        <f t="shared" si="16"/>
        <v>3.638333333333333E-2</v>
      </c>
      <c r="J1095" s="407">
        <f t="shared" si="19"/>
        <v>42767</v>
      </c>
    </row>
    <row r="1096" spans="2:10">
      <c r="B1096" s="407">
        <f t="shared" si="17"/>
        <v>42795</v>
      </c>
      <c r="C1096" s="406" t="str">
        <f t="shared" si="18"/>
        <v>MKT Minus Aaa and Aa Avg</v>
      </c>
      <c r="F1096" s="410">
        <f>'PRPM WP2'!B1096</f>
        <v>1.1999999999999999E-3</v>
      </c>
      <c r="H1096" s="406">
        <f>'PRPM WP2'!G1096</f>
        <v>3.3166666666666665E-3</v>
      </c>
      <c r="I1096" s="406">
        <f t="shared" si="16"/>
        <v>-2.1166666666666669E-3</v>
      </c>
      <c r="J1096" s="407">
        <f t="shared" si="19"/>
        <v>42795</v>
      </c>
    </row>
    <row r="1097" spans="2:10">
      <c r="B1097" s="407">
        <f t="shared" si="17"/>
        <v>42826</v>
      </c>
      <c r="C1097" s="406" t="str">
        <f t="shared" si="18"/>
        <v>MKT Minus Aaa and Aa Avg</v>
      </c>
      <c r="F1097" s="410">
        <f>'PRPM WP2'!B1097</f>
        <v>1.03E-2</v>
      </c>
      <c r="H1097" s="406">
        <f>'PRPM WP2'!G1097</f>
        <v>3.2500000000000003E-3</v>
      </c>
      <c r="I1097" s="406">
        <f t="shared" si="16"/>
        <v>7.0499999999999998E-3</v>
      </c>
      <c r="J1097" s="407">
        <f t="shared" si="19"/>
        <v>42826</v>
      </c>
    </row>
    <row r="1098" spans="2:10">
      <c r="B1098" s="407">
        <f t="shared" si="17"/>
        <v>42856</v>
      </c>
      <c r="C1098" s="406" t="str">
        <f t="shared" si="18"/>
        <v>MKT Minus Aaa and Aa Avg</v>
      </c>
      <c r="F1098" s="410">
        <f>'PRPM WP2'!B1098</f>
        <v>1.41E-2</v>
      </c>
      <c r="H1098" s="406">
        <f>'PRPM WP2'!G1098</f>
        <v>3.241666666666667E-3</v>
      </c>
      <c r="I1098" s="406">
        <f t="shared" si="16"/>
        <v>1.0858333333333333E-2</v>
      </c>
      <c r="J1098" s="407">
        <f t="shared" si="19"/>
        <v>42856</v>
      </c>
    </row>
    <row r="1099" spans="2:10">
      <c r="B1099" s="407">
        <f t="shared" si="17"/>
        <v>42887</v>
      </c>
      <c r="C1099" s="406" t="str">
        <f t="shared" si="18"/>
        <v>MKT Minus Aaa and Aa Avg</v>
      </c>
      <c r="F1099" s="410">
        <f>'PRPM WP2'!B1099</f>
        <v>6.1999999999999998E-3</v>
      </c>
      <c r="H1099" s="406">
        <f>'PRPM WP2'!G1099</f>
        <v>3.1041666666666665E-3</v>
      </c>
      <c r="I1099" s="406">
        <f t="shared" si="16"/>
        <v>3.0958333333333332E-3</v>
      </c>
      <c r="J1099" s="407">
        <f t="shared" si="19"/>
        <v>42887</v>
      </c>
    </row>
    <row r="1100" spans="2:10">
      <c r="B1100" s="407">
        <f t="shared" si="17"/>
        <v>42917</v>
      </c>
      <c r="C1100" s="406" t="str">
        <f t="shared" si="18"/>
        <v>MKT Minus Aaa and Aa Avg</v>
      </c>
      <c r="F1100" s="410">
        <f>'PRPM WP2'!B1100</f>
        <v>2.06E-2</v>
      </c>
      <c r="H1100" s="406">
        <f>'PRPM WP2'!G1100</f>
        <v>3.1875000000000002E-3</v>
      </c>
      <c r="I1100" s="406">
        <f t="shared" si="16"/>
        <v>1.7412500000000001E-2</v>
      </c>
      <c r="J1100" s="407">
        <f t="shared" si="19"/>
        <v>42917</v>
      </c>
    </row>
    <row r="1101" spans="2:10">
      <c r="B1101" s="407">
        <f t="shared" si="17"/>
        <v>42948</v>
      </c>
      <c r="C1101" s="406" t="str">
        <f t="shared" si="18"/>
        <v>MKT Minus Aaa and Aa Avg</v>
      </c>
      <c r="F1101" s="410">
        <f>'PRPM WP2'!B1101</f>
        <v>3.0999999999999999E-3</v>
      </c>
      <c r="H1101" s="406">
        <f>'PRPM WP2'!G1101</f>
        <v>3.1250000000000002E-3</v>
      </c>
      <c r="I1101" s="406">
        <f t="shared" si="16"/>
        <v>-2.5000000000000282E-5</v>
      </c>
      <c r="J1101" s="407">
        <f t="shared" si="19"/>
        <v>42948</v>
      </c>
    </row>
    <row r="1102" spans="2:10">
      <c r="B1102" s="407">
        <f t="shared" si="17"/>
        <v>42979</v>
      </c>
      <c r="C1102" s="406" t="str">
        <f t="shared" si="18"/>
        <v>MKT Minus Aaa and Aa Avg</v>
      </c>
      <c r="F1102" s="410">
        <f>'PRPM WP2'!B1102</f>
        <v>2.06E-2</v>
      </c>
      <c r="H1102" s="406">
        <f>'PRPM WP2'!G1102</f>
        <v>3.0625000000000001E-3</v>
      </c>
      <c r="I1102" s="406">
        <f t="shared" si="16"/>
        <v>1.7537500000000001E-2</v>
      </c>
      <c r="J1102" s="407">
        <f t="shared" si="19"/>
        <v>42979</v>
      </c>
    </row>
    <row r="1103" spans="2:10">
      <c r="B1103" s="407">
        <f t="shared" si="17"/>
        <v>43009</v>
      </c>
      <c r="C1103" s="406" t="str">
        <f t="shared" si="18"/>
        <v>MKT Minus Aaa and Aa Avg</v>
      </c>
      <c r="F1103" s="410">
        <f>'PRPM WP2'!B1103</f>
        <v>2.3300000000000001E-2</v>
      </c>
      <c r="H1103" s="406">
        <f>'PRPM WP2'!G1103</f>
        <v>3.0583333333333335E-3</v>
      </c>
      <c r="I1103" s="406">
        <f t="shared" si="16"/>
        <v>2.0241666666666668E-2</v>
      </c>
      <c r="J1103" s="407">
        <f t="shared" si="19"/>
        <v>43009</v>
      </c>
    </row>
    <row r="1104" spans="2:10">
      <c r="B1104" s="407">
        <f t="shared" si="17"/>
        <v>43040</v>
      </c>
      <c r="C1104" s="406" t="str">
        <f t="shared" si="18"/>
        <v>MKT Minus Aaa and Aa Avg</v>
      </c>
      <c r="F1104" s="410">
        <f>'PRPM WP2'!B1104</f>
        <v>3.0700000000000002E-2</v>
      </c>
      <c r="H1104" s="406">
        <f>'PRPM WP2'!G1104</f>
        <v>3.0583333333333335E-3</v>
      </c>
      <c r="I1104" s="406">
        <f t="shared" si="16"/>
        <v>2.7641666666666669E-2</v>
      </c>
      <c r="J1104" s="407">
        <f t="shared" si="19"/>
        <v>43040</v>
      </c>
    </row>
    <row r="1105" spans="2:10">
      <c r="B1105" s="407">
        <f t="shared" si="17"/>
        <v>43070</v>
      </c>
      <c r="C1105" s="406" t="str">
        <f t="shared" si="18"/>
        <v>MKT Minus Aaa and Aa Avg</v>
      </c>
      <c r="F1105" s="410">
        <f>'PRPM WP2'!B1105</f>
        <v>1.11E-2</v>
      </c>
      <c r="H1105" s="406">
        <f>'PRPM WP2'!G1105</f>
        <v>2.9666666666666665E-3</v>
      </c>
      <c r="I1105" s="406">
        <f t="shared" si="16"/>
        <v>8.1333333333333344E-3</v>
      </c>
      <c r="J1105" s="407">
        <f t="shared" si="19"/>
        <v>43070</v>
      </c>
    </row>
    <row r="1106" spans="2:10">
      <c r="B1106" s="407">
        <f t="shared" si="17"/>
        <v>43101</v>
      </c>
      <c r="C1106" s="406" t="str">
        <f t="shared" si="18"/>
        <v>MKT Minus Aaa and Aa Avg</v>
      </c>
      <c r="F1106" s="410">
        <f>'PRPM WP2'!B1106</f>
        <v>5.7299999999999997E-2</v>
      </c>
      <c r="H1106" s="406">
        <f>'PRPM WP2'!G1106</f>
        <v>2.9666666666666665E-3</v>
      </c>
      <c r="I1106" s="406">
        <f t="shared" si="16"/>
        <v>5.4333333333333331E-2</v>
      </c>
      <c r="J1106" s="407">
        <f t="shared" si="19"/>
        <v>43101</v>
      </c>
    </row>
    <row r="1107" spans="2:10">
      <c r="B1107" s="407">
        <f t="shared" si="17"/>
        <v>43132</v>
      </c>
      <c r="C1107" s="406" t="str">
        <f t="shared" si="18"/>
        <v>MKT Minus Aaa and Aa Avg</v>
      </c>
      <c r="F1107" s="410">
        <f>'PRPM WP2'!B1107</f>
        <v>-3.6900000000000002E-2</v>
      </c>
      <c r="H1107" s="406">
        <f>'PRPM WP2'!G1107</f>
        <v>3.0125000000000004E-3</v>
      </c>
      <c r="I1107" s="406">
        <f t="shared" si="16"/>
        <v>-3.9912500000000004E-2</v>
      </c>
      <c r="J1107" s="407">
        <f t="shared" si="19"/>
        <v>43132</v>
      </c>
    </row>
    <row r="1108" spans="2:10">
      <c r="B1108" s="407">
        <f t="shared" si="17"/>
        <v>43160</v>
      </c>
      <c r="C1108" s="406" t="str">
        <f t="shared" si="18"/>
        <v>MKT Minus Aaa and Aa Avg</v>
      </c>
      <c r="F1108" s="410">
        <f>'PRPM WP2'!B1108</f>
        <v>-2.5399999999999999E-2</v>
      </c>
      <c r="H1108" s="406">
        <f>'PRPM WP2'!G1108</f>
        <v>3.2750000000000001E-3</v>
      </c>
      <c r="I1108" s="406">
        <f t="shared" si="16"/>
        <v>-2.8674999999999999E-2</v>
      </c>
      <c r="J1108" s="407">
        <f t="shared" si="19"/>
        <v>43160</v>
      </c>
    </row>
    <row r="1109" spans="2:10">
      <c r="B1109" s="407">
        <f t="shared" si="17"/>
        <v>43191</v>
      </c>
      <c r="C1109" s="406" t="str">
        <f t="shared" si="18"/>
        <v>MKT Minus Aaa and Aa Avg</v>
      </c>
      <c r="F1109" s="410">
        <f>'PRPM WP2'!B1109</f>
        <v>3.8E-3</v>
      </c>
      <c r="H1109" s="406">
        <f>'PRPM WP2'!G1109</f>
        <v>3.2750000000000001E-3</v>
      </c>
      <c r="I1109" s="406">
        <f t="shared" si="16"/>
        <v>5.2499999999999986E-4</v>
      </c>
      <c r="J1109" s="407">
        <f t="shared" si="19"/>
        <v>43191</v>
      </c>
    </row>
    <row r="1110" spans="2:10">
      <c r="B1110" s="407">
        <f t="shared" si="17"/>
        <v>43221</v>
      </c>
      <c r="C1110" s="406" t="str">
        <f t="shared" si="18"/>
        <v>MKT Minus Aaa and Aa Avg</v>
      </c>
      <c r="F1110" s="410">
        <f>'PRPM WP2'!B1110</f>
        <v>2.41E-2</v>
      </c>
      <c r="H1110" s="406">
        <f>'PRPM WP2'!G1110</f>
        <v>3.3791666666666666E-3</v>
      </c>
      <c r="I1110" s="406">
        <f t="shared" si="16"/>
        <v>2.0720833333333334E-2</v>
      </c>
      <c r="J1110" s="407">
        <f t="shared" si="19"/>
        <v>43221</v>
      </c>
    </row>
    <row r="1111" spans="2:10">
      <c r="B1111" s="407">
        <f t="shared" si="17"/>
        <v>43252</v>
      </c>
      <c r="C1111" s="406" t="str">
        <f t="shared" si="18"/>
        <v>MKT Minus Aaa and Aa Avg</v>
      </c>
      <c r="F1111" s="410">
        <f>'PRPM WP2'!B1111</f>
        <v>6.1999999999999998E-3</v>
      </c>
      <c r="H1111" s="406">
        <f>'PRPM WP2'!G1111</f>
        <v>3.3625E-3</v>
      </c>
      <c r="I1111" s="406">
        <f t="shared" si="16"/>
        <v>2.8374999999999997E-3</v>
      </c>
      <c r="J1111" s="407">
        <f t="shared" si="19"/>
        <v>43252</v>
      </c>
    </row>
    <row r="1112" spans="2:10">
      <c r="B1112" s="407">
        <f t="shared" si="17"/>
        <v>43282</v>
      </c>
      <c r="C1112" s="406" t="str">
        <f t="shared" si="18"/>
        <v>MKT Minus Aaa and Aa Avg</v>
      </c>
      <c r="F1112" s="410">
        <f>'PRPM WP2'!B1112</f>
        <v>3.7199999999999997E-2</v>
      </c>
      <c r="H1112" s="406">
        <f>'PRPM WP2'!G1112</f>
        <v>3.3083333333333333E-3</v>
      </c>
      <c r="I1112" s="406">
        <f t="shared" si="16"/>
        <v>3.3891666666666667E-2</v>
      </c>
      <c r="J1112" s="407">
        <f t="shared" si="19"/>
        <v>43282</v>
      </c>
    </row>
    <row r="1113" spans="2:10">
      <c r="B1113" s="407">
        <f t="shared" si="17"/>
        <v>43313</v>
      </c>
      <c r="C1113" s="406" t="str">
        <f t="shared" si="18"/>
        <v>MKT Minus Aaa and Aa Avg</v>
      </c>
      <c r="F1113" s="410">
        <f>'PRPM WP2'!B1113</f>
        <v>3.2599999999999997E-2</v>
      </c>
      <c r="H1113" s="406">
        <f>'PRPM WP2'!G1113</f>
        <v>3.3041666666666662E-3</v>
      </c>
      <c r="I1113" s="406">
        <f t="shared" si="16"/>
        <v>2.929583333333333E-2</v>
      </c>
      <c r="J1113" s="407">
        <f t="shared" si="19"/>
        <v>43313</v>
      </c>
    </row>
    <row r="1114" spans="2:10">
      <c r="B1114" s="407">
        <f t="shared" si="17"/>
        <v>43344</v>
      </c>
      <c r="C1114" s="406" t="str">
        <f t="shared" si="18"/>
        <v>MKT Minus Aaa and Aa Avg</v>
      </c>
      <c r="F1114" s="410">
        <f>'PRPM WP2'!B1114</f>
        <v>5.7000000000000002E-3</v>
      </c>
      <c r="H1114" s="406">
        <f>'PRPM WP2'!G1114</f>
        <v>3.3041666666666662E-3</v>
      </c>
      <c r="I1114" s="406">
        <f t="shared" si="16"/>
        <v>2.395833333333334E-3</v>
      </c>
      <c r="J1114" s="407">
        <f t="shared" si="19"/>
        <v>43344</v>
      </c>
    </row>
    <row r="1115" spans="2:10">
      <c r="B1115" s="407">
        <f t="shared" si="17"/>
        <v>43374</v>
      </c>
      <c r="C1115" s="406" t="str">
        <f t="shared" si="18"/>
        <v>MKT Minus Aaa and Aa Avg</v>
      </c>
      <c r="F1115" s="410">
        <f>'PRPM WP2'!B1115</f>
        <v>-6.8400000000000002E-2</v>
      </c>
      <c r="H1115" s="406">
        <f>'PRPM WP2'!G1115</f>
        <v>1.725E-3</v>
      </c>
      <c r="I1115" s="406">
        <f t="shared" ref="I1115:I1163" si="20">F1115-H1115</f>
        <v>-7.0125000000000007E-2</v>
      </c>
      <c r="J1115" s="407">
        <f t="shared" si="19"/>
        <v>43374</v>
      </c>
    </row>
    <row r="1116" spans="2:10">
      <c r="B1116" s="407">
        <f t="shared" si="17"/>
        <v>43405</v>
      </c>
      <c r="C1116" s="406" t="str">
        <f t="shared" si="18"/>
        <v>MKT Minus Aaa and Aa Avg</v>
      </c>
      <c r="F1116" s="410">
        <f>'PRPM WP2'!B1116</f>
        <v>2.0400000000000001E-2</v>
      </c>
      <c r="H1116" s="406">
        <f>'PRPM WP2'!G1116</f>
        <v>3.5791666666666663E-3</v>
      </c>
      <c r="I1116" s="406">
        <f t="shared" si="20"/>
        <v>1.6820833333333333E-2</v>
      </c>
      <c r="J1116" s="407">
        <f t="shared" si="19"/>
        <v>43405</v>
      </c>
    </row>
    <row r="1117" spans="2:10">
      <c r="B1117" s="407">
        <f t="shared" si="17"/>
        <v>43435</v>
      </c>
      <c r="C1117" s="406" t="str">
        <f t="shared" si="18"/>
        <v>MKT Minus Aaa and Aa Avg</v>
      </c>
      <c r="F1117" s="410">
        <f>'PRPM WP2'!B1117</f>
        <v>-9.0300000000000005E-2</v>
      </c>
      <c r="H1117" s="406">
        <f>'PRPM WP2'!G1117</f>
        <v>3.4250000000000001E-3</v>
      </c>
      <c r="I1117" s="406">
        <f t="shared" si="20"/>
        <v>-9.3725000000000003E-2</v>
      </c>
      <c r="J1117" s="407">
        <f t="shared" si="19"/>
        <v>43435</v>
      </c>
    </row>
    <row r="1118" spans="2:10">
      <c r="B1118" s="407">
        <f t="shared" si="17"/>
        <v>43466</v>
      </c>
      <c r="C1118" s="406" t="str">
        <f t="shared" si="18"/>
        <v>MKT Minus Aaa and Aa Avg</v>
      </c>
      <c r="F1118" s="410">
        <f>'PRPM WP2'!B1118</f>
        <v>8.0100000000000005E-2</v>
      </c>
      <c r="H1118" s="406">
        <f>'PRPM WP2'!G1118</f>
        <v>3.3625E-3</v>
      </c>
      <c r="I1118" s="406">
        <f t="shared" si="20"/>
        <v>7.67375E-2</v>
      </c>
      <c r="J1118" s="407">
        <f t="shared" si="19"/>
        <v>43466</v>
      </c>
    </row>
    <row r="1119" spans="2:10">
      <c r="B1119" s="407">
        <f t="shared" si="17"/>
        <v>43497</v>
      </c>
      <c r="C1119" s="406" t="str">
        <f t="shared" si="18"/>
        <v>MKT Minus Aaa and Aa Avg</v>
      </c>
      <c r="F1119" s="410">
        <f>'PRPM WP2'!B1119</f>
        <v>3.2099999999999997E-2</v>
      </c>
      <c r="H1119" s="406">
        <f>'PRPM WP2'!G1119</f>
        <v>3.241666666666667E-3</v>
      </c>
      <c r="I1119" s="406">
        <f t="shared" si="20"/>
        <v>2.885833333333333E-2</v>
      </c>
      <c r="J1119" s="407">
        <f t="shared" si="19"/>
        <v>43497</v>
      </c>
    </row>
    <row r="1120" spans="2:10">
      <c r="B1120" s="407">
        <f t="shared" si="17"/>
        <v>43525</v>
      </c>
      <c r="C1120" s="406" t="str">
        <f t="shared" si="18"/>
        <v>MKT Minus Aaa and Aa Avg</v>
      </c>
      <c r="F1120" s="410">
        <f>'PRPM WP2'!B1120</f>
        <v>1.9400000000000001E-2</v>
      </c>
      <c r="H1120" s="406">
        <f>'PRPM WP2'!G1120</f>
        <v>3.241666666666667E-3</v>
      </c>
      <c r="I1120" s="406">
        <f t="shared" si="20"/>
        <v>1.6158333333333334E-2</v>
      </c>
      <c r="J1120" s="407">
        <f t="shared" si="19"/>
        <v>43525</v>
      </c>
    </row>
    <row r="1121" spans="2:10">
      <c r="B1121" s="407">
        <f t="shared" si="17"/>
        <v>43556</v>
      </c>
      <c r="C1121" s="406" t="str">
        <f t="shared" si="18"/>
        <v>MKT Minus Aaa and Aa Avg</v>
      </c>
      <c r="F1121" s="410">
        <f>'PRPM WP2'!B1121</f>
        <v>4.0500000000000001E-2</v>
      </c>
      <c r="H1121" s="406">
        <f>'PRPM WP2'!G1121</f>
        <v>3.1416666666666667E-3</v>
      </c>
      <c r="I1121" s="406">
        <f t="shared" si="20"/>
        <v>3.7358333333333334E-2</v>
      </c>
      <c r="J1121" s="407">
        <f t="shared" si="19"/>
        <v>43556</v>
      </c>
    </row>
    <row r="1122" spans="2:10">
      <c r="B1122" s="407">
        <f t="shared" si="17"/>
        <v>43586</v>
      </c>
      <c r="C1122" s="406" t="str">
        <f t="shared" si="18"/>
        <v>MKT Minus Aaa and Aa Avg</v>
      </c>
      <c r="F1122" s="410">
        <f>'PRPM WP2'!B1122</f>
        <v>-6.3500000000000001E-2</v>
      </c>
      <c r="H1122" s="406">
        <f>'PRPM WP2'!G1122</f>
        <v>3.1124999999999998E-3</v>
      </c>
      <c r="I1122" s="406">
        <f t="shared" si="20"/>
        <v>-6.6612500000000005E-2</v>
      </c>
      <c r="J1122" s="407">
        <f t="shared" si="19"/>
        <v>43586</v>
      </c>
    </row>
    <row r="1123" spans="2:10">
      <c r="B1123" s="407">
        <f t="shared" si="17"/>
        <v>43617</v>
      </c>
      <c r="C1123" s="406" t="str">
        <f t="shared" si="18"/>
        <v>MKT Minus Aaa and Aa Avg</v>
      </c>
      <c r="F1123" s="410">
        <f>'PRPM WP2'!B1123</f>
        <v>7.0499999999999993E-2</v>
      </c>
      <c r="H1123" s="406">
        <f>'PRPM WP2'!G1123</f>
        <v>3.1124999999999998E-3</v>
      </c>
      <c r="I1123" s="406">
        <f t="shared" si="20"/>
        <v>6.7387499999999989E-2</v>
      </c>
      <c r="J1123" s="407">
        <f t="shared" si="19"/>
        <v>43617</v>
      </c>
    </row>
    <row r="1124" spans="2:10">
      <c r="B1124" s="407">
        <f t="shared" si="17"/>
        <v>43647</v>
      </c>
      <c r="C1124" s="406" t="str">
        <f t="shared" si="18"/>
        <v>MKT Minus Aaa and Aa Avg</v>
      </c>
      <c r="F1124" s="410">
        <f>'PRPM WP2'!B1124</f>
        <v>1.44E-2</v>
      </c>
      <c r="H1124" s="406">
        <f>'PRPM WP2'!G1124</f>
        <v>2.8124999999999999E-3</v>
      </c>
      <c r="I1124" s="406">
        <f t="shared" si="20"/>
        <v>1.1587500000000001E-2</v>
      </c>
      <c r="J1124" s="407">
        <f t="shared" si="19"/>
        <v>43647</v>
      </c>
    </row>
    <row r="1125" spans="2:10">
      <c r="B1125" s="407">
        <f t="shared" si="17"/>
        <v>43678</v>
      </c>
      <c r="C1125" s="406" t="str">
        <f t="shared" si="18"/>
        <v>MKT Minus Aaa and Aa Avg</v>
      </c>
      <c r="F1125" s="410">
        <f>'PRPM WP2'!B1125</f>
        <v>-1.5800000000000002E-2</v>
      </c>
      <c r="H1125" s="406">
        <f>'PRPM WP2'!G1125</f>
        <v>2.8124999999999999E-3</v>
      </c>
      <c r="I1125" s="406">
        <f t="shared" si="20"/>
        <v>-1.8612500000000001E-2</v>
      </c>
      <c r="J1125" s="407">
        <f t="shared" si="19"/>
        <v>43678</v>
      </c>
    </row>
    <row r="1126" spans="2:10">
      <c r="B1126" s="407">
        <f t="shared" si="17"/>
        <v>43709</v>
      </c>
      <c r="C1126" s="406" t="str">
        <f t="shared" si="18"/>
        <v>MKT Minus Aaa and Aa Avg</v>
      </c>
      <c r="F1126" s="410">
        <f>'PRPM WP2'!B1126</f>
        <v>1.8700000000000001E-2</v>
      </c>
      <c r="H1126" s="406">
        <f>'PRPM WP2'!G1126</f>
        <v>2.5249999999999999E-3</v>
      </c>
      <c r="I1126" s="406">
        <f t="shared" si="20"/>
        <v>1.6175000000000002E-2</v>
      </c>
      <c r="J1126" s="407">
        <f t="shared" si="19"/>
        <v>43709</v>
      </c>
    </row>
    <row r="1127" spans="2:10">
      <c r="B1127" s="407">
        <f t="shared" si="17"/>
        <v>43739</v>
      </c>
      <c r="C1127" s="406" t="str">
        <f t="shared" si="18"/>
        <v>MKT Minus Aaa and Aa Avg</v>
      </c>
      <c r="F1127" s="410">
        <f>'PRPM WP2'!B1127</f>
        <v>2.1700000000000001E-2</v>
      </c>
      <c r="H1127" s="406">
        <f>'PRPM WP2'!G1127</f>
        <v>2.5666666666666667E-3</v>
      </c>
      <c r="I1127" s="406">
        <f t="shared" si="20"/>
        <v>1.9133333333333336E-2</v>
      </c>
      <c r="J1127" s="407">
        <f t="shared" si="19"/>
        <v>43739</v>
      </c>
    </row>
    <row r="1128" spans="2:10">
      <c r="B1128" s="407">
        <f t="shared" si="17"/>
        <v>43770</v>
      </c>
      <c r="C1128" s="406" t="str">
        <f t="shared" si="18"/>
        <v>MKT Minus Aaa and Aa Avg</v>
      </c>
      <c r="F1128" s="410">
        <f>'PRPM WP2'!B1128</f>
        <v>3.6299999999999999E-2</v>
      </c>
      <c r="H1128" s="406">
        <f>'PRPM WP2'!G1128</f>
        <v>2.5999999999999999E-3</v>
      </c>
      <c r="I1128" s="406">
        <f t="shared" si="20"/>
        <v>3.3700000000000001E-2</v>
      </c>
      <c r="J1128" s="407">
        <f t="shared" si="19"/>
        <v>43770</v>
      </c>
    </row>
    <row r="1129" spans="2:10">
      <c r="B1129" s="407">
        <f t="shared" si="17"/>
        <v>43800</v>
      </c>
      <c r="C1129" s="406" t="str">
        <f t="shared" si="18"/>
        <v>MKT Minus Aaa and Aa Avg</v>
      </c>
      <c r="F1129" s="410">
        <f>'PRPM WP2'!B1129</f>
        <v>3.0200000000000001E-2</v>
      </c>
      <c r="H1129" s="406">
        <f>'PRPM WP2'!G1129</f>
        <v>2.5499999999999997E-3</v>
      </c>
      <c r="I1129" s="406">
        <f t="shared" si="20"/>
        <v>2.7650000000000001E-2</v>
      </c>
      <c r="J1129" s="407">
        <f t="shared" si="19"/>
        <v>43800</v>
      </c>
    </row>
    <row r="1130" spans="2:10">
      <c r="B1130" s="407">
        <f t="shared" si="17"/>
        <v>43831</v>
      </c>
      <c r="C1130" s="406" t="str">
        <f t="shared" si="18"/>
        <v>MKT Minus Aaa and Aa Avg</v>
      </c>
      <c r="F1130" s="410">
        <f>'PRPM WP2'!B1130</f>
        <v>-4.0000000000000002E-4</v>
      </c>
      <c r="H1130" s="406">
        <f>'PRPM WP2'!G1130</f>
        <v>2.3708333333333333E-3</v>
      </c>
      <c r="I1130" s="406">
        <f t="shared" si="20"/>
        <v>-2.7708333333333335E-3</v>
      </c>
      <c r="J1130" s="407">
        <f t="shared" si="19"/>
        <v>43831</v>
      </c>
    </row>
    <row r="1131" spans="2:10">
      <c r="B1131" s="407">
        <f t="shared" si="17"/>
        <v>43862</v>
      </c>
      <c r="C1131" s="406" t="str">
        <f t="shared" si="18"/>
        <v>MKT Minus Aaa and Aa Avg</v>
      </c>
      <c r="F1131" s="410">
        <f>'PRPM WP2'!B1131</f>
        <v>-8.2299999999999998E-2</v>
      </c>
      <c r="H1131" s="406">
        <f>'PRPM WP2'!G1131</f>
        <v>2.4833333333333331E-3</v>
      </c>
      <c r="I1131" s="406">
        <f t="shared" si="20"/>
        <v>-8.4783333333333336E-2</v>
      </c>
      <c r="J1131" s="407">
        <f t="shared" si="19"/>
        <v>43862</v>
      </c>
    </row>
    <row r="1132" spans="2:10">
      <c r="B1132" s="407">
        <f t="shared" si="17"/>
        <v>43891</v>
      </c>
      <c r="C1132" s="406" t="str">
        <f t="shared" si="18"/>
        <v>MKT Minus Aaa and Aa Avg</v>
      </c>
      <c r="F1132" s="410">
        <f>'PRPM WP2'!B1132</f>
        <v>-0.1235</v>
      </c>
      <c r="H1132" s="406">
        <f>'PRPM WP2'!G1132</f>
        <v>2.3458333333333335E-3</v>
      </c>
      <c r="I1132" s="406">
        <f t="shared" si="20"/>
        <v>-0.12584583333333332</v>
      </c>
      <c r="J1132" s="407">
        <f t="shared" si="19"/>
        <v>43891</v>
      </c>
    </row>
    <row r="1133" spans="2:10">
      <c r="B1133" s="407">
        <f t="shared" si="17"/>
        <v>43922</v>
      </c>
      <c r="C1133" s="406" t="str">
        <f t="shared" si="18"/>
        <v>MKT Minus Aaa and Aa Avg</v>
      </c>
      <c r="F1133" s="410">
        <f>'PRPM WP2'!B1133</f>
        <v>0.12820000000000001</v>
      </c>
      <c r="H1133" s="406">
        <f>'PRPM WP2'!G1133</f>
        <v>2.1583333333333333E-3</v>
      </c>
      <c r="I1133" s="406">
        <f t="shared" si="20"/>
        <v>0.12604166666666666</v>
      </c>
      <c r="J1133" s="407">
        <f t="shared" si="19"/>
        <v>43922</v>
      </c>
    </row>
    <row r="1134" spans="2:10">
      <c r="B1134" s="407">
        <f t="shared" si="17"/>
        <v>43952</v>
      </c>
      <c r="C1134" s="406" t="str">
        <f t="shared" si="18"/>
        <v>MKT Minus Aaa and Aa Avg</v>
      </c>
      <c r="F1134" s="410">
        <f>'PRPM WP2'!B1134</f>
        <v>4.7600000000000003E-2</v>
      </c>
      <c r="H1134" s="406">
        <f>'PRPM WP2'!G1134</f>
        <v>2.1708333333333336E-3</v>
      </c>
      <c r="I1134" s="406">
        <f t="shared" si="20"/>
        <v>4.5429166666666673E-2</v>
      </c>
      <c r="J1134" s="407">
        <f t="shared" si="19"/>
        <v>43952</v>
      </c>
    </row>
    <row r="1135" spans="2:10">
      <c r="B1135" s="407">
        <f t="shared" si="17"/>
        <v>43983</v>
      </c>
      <c r="C1135" s="406" t="str">
        <f t="shared" si="18"/>
        <v>MKT Minus Aaa and Aa Avg</v>
      </c>
      <c r="F1135" s="410">
        <f>'PRPM WP2'!B1135</f>
        <v>1.9900000000000001E-2</v>
      </c>
      <c r="H1135" s="406">
        <f>'PRPM WP2'!G1135</f>
        <v>2.0999999999999999E-3</v>
      </c>
      <c r="I1135" s="406">
        <f t="shared" si="20"/>
        <v>1.78E-2</v>
      </c>
      <c r="J1135" s="407">
        <f t="shared" si="19"/>
        <v>43983</v>
      </c>
    </row>
    <row r="1136" spans="2:10">
      <c r="B1136" s="407">
        <f t="shared" si="17"/>
        <v>44013</v>
      </c>
      <c r="C1136" s="406" t="str">
        <f t="shared" si="18"/>
        <v>MKT Minus Aaa and Aa Avg</v>
      </c>
      <c r="F1136" s="410">
        <f>'PRPM WP2'!B1136</f>
        <v>5.6399999999999999E-2</v>
      </c>
      <c r="H1136" s="406">
        <f>'PRPM WP2'!G1136</f>
        <v>1.7541666666666667E-3</v>
      </c>
      <c r="I1136" s="406">
        <f t="shared" si="20"/>
        <v>5.4645833333333331E-2</v>
      </c>
      <c r="J1136" s="407">
        <f t="shared" si="19"/>
        <v>44013</v>
      </c>
    </row>
    <row r="1137" spans="2:10">
      <c r="B1137" s="407">
        <f t="shared" si="17"/>
        <v>44044</v>
      </c>
      <c r="C1137" s="406" t="str">
        <f t="shared" si="18"/>
        <v>MKT Minus Aaa and Aa Avg</v>
      </c>
      <c r="F1137" s="410">
        <f>'PRPM WP2'!B1137</f>
        <v>7.1900000000000006E-2</v>
      </c>
      <c r="H1137" s="406">
        <f>'PRPM WP2'!G1137</f>
        <v>1.9250000000000001E-3</v>
      </c>
      <c r="I1137" s="406">
        <f t="shared" si="20"/>
        <v>6.9975000000000009E-2</v>
      </c>
      <c r="J1137" s="407">
        <f t="shared" si="19"/>
        <v>44044</v>
      </c>
    </row>
    <row r="1138" spans="2:10">
      <c r="B1138" s="407">
        <f t="shared" si="17"/>
        <v>44075</v>
      </c>
      <c r="C1138" s="406" t="str">
        <f t="shared" si="18"/>
        <v>MKT Minus Aaa and Aa Avg</v>
      </c>
      <c r="F1138" s="410">
        <f>'PRPM WP2'!B1138</f>
        <v>-3.7999999999999999E-2</v>
      </c>
      <c r="H1138" s="406">
        <f>'PRPM WP2'!G1138</f>
        <v>1.9916666666666668E-3</v>
      </c>
      <c r="I1138" s="406">
        <f t="shared" si="20"/>
        <v>-3.9991666666666668E-2</v>
      </c>
      <c r="J1138" s="407">
        <f t="shared" si="19"/>
        <v>44075</v>
      </c>
    </row>
    <row r="1139" spans="2:10">
      <c r="B1139" s="407">
        <f t="shared" ref="B1139:B1163" si="21">DATE(YEAR(B1138),MONTH(B1138) + 1,1)</f>
        <v>44105</v>
      </c>
      <c r="C1139" s="406" t="str">
        <f t="shared" ref="C1139:C1163" si="22">C1138</f>
        <v>MKT Minus Aaa and Aa Avg</v>
      </c>
      <c r="F1139" s="410">
        <f>'PRPM WP2'!B1139</f>
        <v>-2.6599999999999999E-2</v>
      </c>
      <c r="H1139" s="406">
        <f>'PRPM WP2'!G1139</f>
        <v>2.0416666666666665E-3</v>
      </c>
      <c r="I1139" s="406">
        <f t="shared" si="20"/>
        <v>-2.8641666666666666E-2</v>
      </c>
      <c r="J1139" s="407">
        <f t="shared" ref="J1139:J1163" si="23">B1139</f>
        <v>44105</v>
      </c>
    </row>
    <row r="1140" spans="2:10">
      <c r="B1140" s="407">
        <f t="shared" si="21"/>
        <v>44136</v>
      </c>
      <c r="C1140" s="406" t="str">
        <f t="shared" si="22"/>
        <v>MKT Minus Aaa and Aa Avg</v>
      </c>
      <c r="F1140" s="410">
        <f>'PRPM WP2'!B1140</f>
        <v>0.1095</v>
      </c>
      <c r="H1140" s="406">
        <f>'PRPM WP2'!G1140</f>
        <v>1.9875000000000001E-3</v>
      </c>
      <c r="I1140" s="406">
        <f t="shared" si="20"/>
        <v>0.1075125</v>
      </c>
      <c r="J1140" s="407">
        <f t="shared" si="23"/>
        <v>44136</v>
      </c>
    </row>
    <row r="1141" spans="2:10">
      <c r="B1141" s="407">
        <f t="shared" si="21"/>
        <v>44166</v>
      </c>
      <c r="C1141" s="406" t="str">
        <f t="shared" si="22"/>
        <v>MKT Minus Aaa and Aa Avg</v>
      </c>
      <c r="F1141" s="410">
        <f>'PRPM WP2'!B1141</f>
        <v>3.8399999999999997E-2</v>
      </c>
      <c r="H1141" s="406">
        <f>'PRPM WP2'!G1141</f>
        <v>1.9583333333333332E-3</v>
      </c>
      <c r="I1141" s="406">
        <f t="shared" si="20"/>
        <v>3.6441666666666664E-2</v>
      </c>
      <c r="J1141" s="407">
        <f t="shared" si="23"/>
        <v>44166</v>
      </c>
    </row>
    <row r="1142" spans="2:10">
      <c r="B1142" s="407">
        <f t="shared" si="21"/>
        <v>44197</v>
      </c>
      <c r="C1142" s="406" t="str">
        <f t="shared" si="22"/>
        <v>MKT Minus Aaa and Aa Avg</v>
      </c>
      <c r="F1142" s="410">
        <f>'PRPM WP2'!B1142</f>
        <v>-1.01E-2</v>
      </c>
      <c r="H1142" s="406">
        <f>'PRPM WP2'!G1142</f>
        <v>2.1083333333333336E-3</v>
      </c>
      <c r="I1142" s="406">
        <f t="shared" si="20"/>
        <v>-1.2208333333333333E-2</v>
      </c>
      <c r="J1142" s="407">
        <f t="shared" si="23"/>
        <v>44197</v>
      </c>
    </row>
    <row r="1143" spans="2:10">
      <c r="B1143" s="407">
        <f t="shared" si="21"/>
        <v>44228</v>
      </c>
      <c r="C1143" s="406" t="str">
        <f t="shared" si="22"/>
        <v>MKT Minus Aaa and Aa Avg</v>
      </c>
      <c r="F1143" s="410">
        <f>'PRPM WP2'!B1143</f>
        <v>2.76E-2</v>
      </c>
      <c r="H1143" s="406">
        <f>'PRPM WP2'!G1143</f>
        <v>2.304166666666667E-3</v>
      </c>
      <c r="I1143" s="406">
        <f t="shared" si="20"/>
        <v>2.5295833333333333E-2</v>
      </c>
      <c r="J1143" s="407">
        <f t="shared" si="23"/>
        <v>44228</v>
      </c>
    </row>
    <row r="1144" spans="2:10">
      <c r="B1144" s="407">
        <f t="shared" si="21"/>
        <v>44256</v>
      </c>
      <c r="C1144" s="406" t="str">
        <f t="shared" si="22"/>
        <v>MKT Minus Aaa and Aa Avg</v>
      </c>
      <c r="F1144" s="410">
        <f>'PRPM WP2'!B1144</f>
        <v>4.3799999999999999E-2</v>
      </c>
      <c r="H1144" s="406">
        <f>'PRPM WP2'!G1144</f>
        <v>2.5875000000000004E-3</v>
      </c>
      <c r="I1144" s="406">
        <f t="shared" si="20"/>
        <v>4.1212499999999999E-2</v>
      </c>
      <c r="J1144" s="407">
        <f t="shared" si="23"/>
        <v>44256</v>
      </c>
    </row>
    <row r="1145" spans="2:10">
      <c r="B1145" s="407">
        <f t="shared" si="21"/>
        <v>44287</v>
      </c>
      <c r="C1145" s="406" t="str">
        <f t="shared" si="22"/>
        <v>MKT Minus Aaa and Aa Avg</v>
      </c>
      <c r="F1145" s="410">
        <f>'PRPM WP2'!B1145</f>
        <v>5.3400000000000003E-2</v>
      </c>
      <c r="H1145" s="406">
        <f>'PRPM WP2'!G1145</f>
        <v>2.4708333333333336E-3</v>
      </c>
      <c r="I1145" s="406">
        <f t="shared" si="20"/>
        <v>5.0929166666666671E-2</v>
      </c>
      <c r="J1145" s="407">
        <f t="shared" si="23"/>
        <v>44287</v>
      </c>
    </row>
    <row r="1146" spans="2:10">
      <c r="B1146" s="407">
        <f t="shared" si="21"/>
        <v>44317</v>
      </c>
      <c r="C1146" s="406" t="str">
        <f t="shared" si="22"/>
        <v>MKT Minus Aaa and Aa Avg</v>
      </c>
      <c r="F1146" s="410">
        <f>'PRPM WP2'!B1146</f>
        <v>7.0000000000000001E-3</v>
      </c>
      <c r="H1146" s="406">
        <f>'PRPM WP2'!G1146</f>
        <v>2.5125E-3</v>
      </c>
      <c r="I1146" s="406">
        <f t="shared" si="20"/>
        <v>4.4875000000000002E-3</v>
      </c>
      <c r="J1146" s="407">
        <f t="shared" si="23"/>
        <v>44317</v>
      </c>
    </row>
    <row r="1147" spans="2:10">
      <c r="B1147" s="407">
        <f t="shared" si="21"/>
        <v>44348</v>
      </c>
      <c r="C1147" s="406" t="str">
        <f t="shared" si="22"/>
        <v>MKT Minus Aaa and Aa Avg</v>
      </c>
      <c r="F1147" s="410">
        <f>'PRPM WP2'!B1147</f>
        <v>2.3300000000000001E-2</v>
      </c>
      <c r="H1147" s="406">
        <f>'PRPM WP2'!G1147</f>
        <v>2.3750000000000004E-3</v>
      </c>
      <c r="I1147" s="406">
        <f t="shared" si="20"/>
        <v>2.0924999999999999E-2</v>
      </c>
      <c r="J1147" s="407">
        <f t="shared" si="23"/>
        <v>44348</v>
      </c>
    </row>
    <row r="1148" spans="2:10">
      <c r="B1148" s="407">
        <f t="shared" si="21"/>
        <v>44378</v>
      </c>
      <c r="C1148" s="406" t="str">
        <f t="shared" si="22"/>
        <v>MKT Minus Aaa and Aa Avg</v>
      </c>
      <c r="F1148" s="410">
        <f>'PRPM WP2'!B1148</f>
        <v>2.3800000000000002E-2</v>
      </c>
      <c r="H1148" s="406">
        <f>'PRPM WP2'!G1148</f>
        <v>2.1999999999999997E-3</v>
      </c>
      <c r="I1148" s="406">
        <f t="shared" si="20"/>
        <v>2.1600000000000001E-2</v>
      </c>
      <c r="J1148" s="407">
        <f t="shared" si="23"/>
        <v>44378</v>
      </c>
    </row>
    <row r="1149" spans="2:10">
      <c r="B1149" s="407">
        <f t="shared" si="21"/>
        <v>44409</v>
      </c>
      <c r="C1149" s="406" t="str">
        <f t="shared" si="22"/>
        <v>MKT Minus Aaa and Aa Avg</v>
      </c>
      <c r="F1149" s="410">
        <f>'PRPM WP2'!B1149</f>
        <v>3.04E-2</v>
      </c>
      <c r="H1149" s="406">
        <f>'PRPM WP2'!G1149</f>
        <v>2.2000000000000001E-3</v>
      </c>
      <c r="I1149" s="406">
        <f t="shared" si="20"/>
        <v>2.8199999999999999E-2</v>
      </c>
      <c r="J1149" s="407">
        <f t="shared" si="23"/>
        <v>44409</v>
      </c>
    </row>
    <row r="1150" spans="2:10">
      <c r="B1150" s="407">
        <f t="shared" si="21"/>
        <v>44440</v>
      </c>
      <c r="C1150" s="406" t="str">
        <f t="shared" si="22"/>
        <v>MKT Minus Aaa and Aa Avg</v>
      </c>
      <c r="F1150" s="410">
        <f>'PRPM WP2'!B1150</f>
        <v>-4.65E-2</v>
      </c>
      <c r="H1150" s="406">
        <f>'PRPM WP2'!G1150</f>
        <v>2.1916666666666664E-3</v>
      </c>
      <c r="I1150" s="406">
        <f t="shared" si="20"/>
        <v>-4.8691666666666668E-2</v>
      </c>
      <c r="J1150" s="407">
        <f t="shared" si="23"/>
        <v>44440</v>
      </c>
    </row>
    <row r="1151" spans="2:10">
      <c r="B1151" s="407">
        <f t="shared" si="21"/>
        <v>44470</v>
      </c>
      <c r="C1151" s="406" t="str">
        <f t="shared" si="22"/>
        <v>MKT Minus Aaa and Aa Avg</v>
      </c>
      <c r="F1151" s="410">
        <f>'PRPM WP2'!B1151</f>
        <v>7.0099999999999996E-2</v>
      </c>
      <c r="H1151" s="406">
        <f>'PRPM WP2'!G1151</f>
        <v>2.3083333333333332E-3</v>
      </c>
      <c r="I1151" s="406">
        <f t="shared" si="20"/>
        <v>6.7791666666666667E-2</v>
      </c>
      <c r="J1151" s="407">
        <f t="shared" si="23"/>
        <v>44470</v>
      </c>
    </row>
    <row r="1152" spans="2:10">
      <c r="B1152" s="407">
        <f t="shared" si="21"/>
        <v>44501</v>
      </c>
      <c r="C1152" s="406" t="str">
        <f t="shared" si="22"/>
        <v>MKT Minus Aaa and Aa Avg</v>
      </c>
      <c r="F1152" s="410">
        <f>'PRPM WP2'!B1152</f>
        <v>-6.8999999999999999E-3</v>
      </c>
      <c r="H1152" s="406">
        <f>'PRPM WP2'!G1152</f>
        <v>2.2458333333333332E-3</v>
      </c>
      <c r="I1152" s="406">
        <f t="shared" si="20"/>
        <v>-9.1458333333333322E-3</v>
      </c>
      <c r="J1152" s="407">
        <f t="shared" si="23"/>
        <v>44501</v>
      </c>
    </row>
    <row r="1153" spans="2:10">
      <c r="B1153" s="407">
        <f t="shared" si="21"/>
        <v>44531</v>
      </c>
      <c r="C1153" s="406" t="str">
        <f t="shared" si="22"/>
        <v>MKT Minus Aaa and Aa Avg</v>
      </c>
      <c r="F1153" s="410">
        <f>'PRPM WP2'!B1153</f>
        <v>4.48E-2</v>
      </c>
      <c r="H1153" s="406">
        <f>'PRPM WP2'!G1153</f>
        <v>2.2541666666666665E-3</v>
      </c>
      <c r="I1153" s="406">
        <f t="shared" si="20"/>
        <v>4.2545833333333331E-2</v>
      </c>
      <c r="J1153" s="407">
        <f t="shared" si="23"/>
        <v>44531</v>
      </c>
    </row>
    <row r="1154" spans="2:10">
      <c r="B1154" s="407">
        <f t="shared" si="21"/>
        <v>44562</v>
      </c>
      <c r="C1154" s="406" t="str">
        <f t="shared" si="22"/>
        <v>MKT Minus Aaa and Aa Avg</v>
      </c>
      <c r="F1154" s="410">
        <f>'PRPM WP2'!B1154</f>
        <v>-5.174682327495575E-2</v>
      </c>
      <c r="H1154" s="406">
        <f>'PRPM WP2'!G1154</f>
        <v>2.4791666666666668E-3</v>
      </c>
      <c r="I1154" s="406">
        <f t="shared" si="20"/>
        <v>-5.4225989941622414E-2</v>
      </c>
      <c r="J1154" s="407">
        <f t="shared" si="23"/>
        <v>44562</v>
      </c>
    </row>
    <row r="1155" spans="2:10">
      <c r="B1155" s="407">
        <f t="shared" si="21"/>
        <v>44593</v>
      </c>
      <c r="C1155" s="406" t="str">
        <f t="shared" si="22"/>
        <v>MKT Minus Aaa and Aa Avg</v>
      </c>
      <c r="F1155" s="410">
        <f>'PRPM WP2'!B1155</f>
        <v>-2.7673940223359828E-2</v>
      </c>
      <c r="H1155" s="406">
        <f>'PRPM WP2'!G1155</f>
        <v>2.754166666666666E-3</v>
      </c>
      <c r="I1155" s="406">
        <f t="shared" si="20"/>
        <v>-3.0428106890026493E-2</v>
      </c>
      <c r="J1155" s="407">
        <f t="shared" si="23"/>
        <v>44593</v>
      </c>
    </row>
    <row r="1156" spans="2:10">
      <c r="B1156" s="407">
        <f t="shared" si="21"/>
        <v>44621</v>
      </c>
      <c r="C1156" s="406" t="str">
        <f t="shared" si="22"/>
        <v>MKT Minus Aaa and Aa Avg</v>
      </c>
      <c r="F1156" s="410">
        <f>'PRPM WP2'!B1156</f>
        <v>5.3549987644738721E-2</v>
      </c>
      <c r="H1156" s="406">
        <f>'PRPM WP2'!G1156</f>
        <v>2.9375E-3</v>
      </c>
      <c r="I1156" s="406">
        <f t="shared" si="20"/>
        <v>5.0612487644738718E-2</v>
      </c>
      <c r="J1156" s="407">
        <f t="shared" si="23"/>
        <v>44621</v>
      </c>
    </row>
    <row r="1157" spans="2:10">
      <c r="B1157" s="407">
        <f t="shared" si="21"/>
        <v>44652</v>
      </c>
      <c r="C1157" s="406" t="str">
        <f t="shared" si="22"/>
        <v>MKT Minus Aaa and Aa Avg</v>
      </c>
      <c r="F1157" s="410">
        <f>'PRPM WP2'!B1157</f>
        <v>-5.290392192672539E-2</v>
      </c>
      <c r="H1157" s="406">
        <f>'PRPM WP2'!G1157</f>
        <v>3.1958333333333335E-3</v>
      </c>
      <c r="I1157" s="406">
        <f t="shared" si="20"/>
        <v>-5.6099755260058726E-2</v>
      </c>
      <c r="J1157" s="407">
        <f t="shared" si="23"/>
        <v>44652</v>
      </c>
    </row>
    <row r="1158" spans="2:10">
      <c r="B1158" s="407">
        <f t="shared" si="21"/>
        <v>44682</v>
      </c>
      <c r="C1158" s="406" t="str">
        <f t="shared" si="22"/>
        <v>MKT Minus Aaa and Aa Avg</v>
      </c>
      <c r="F1158" s="410">
        <f>'PRPM WP2'!B1158</f>
        <v>8.0697739934342868E-3</v>
      </c>
      <c r="H1158" s="406">
        <f>'PRPM WP2'!G1158</f>
        <v>3.5374999999999998E-3</v>
      </c>
      <c r="I1158" s="406">
        <f t="shared" si="20"/>
        <v>4.5322739934342869E-3</v>
      </c>
      <c r="J1158" s="407">
        <f t="shared" si="23"/>
        <v>44682</v>
      </c>
    </row>
    <row r="1159" spans="2:10">
      <c r="B1159" s="407">
        <f t="shared" si="21"/>
        <v>44713</v>
      </c>
      <c r="C1159" s="406" t="str">
        <f t="shared" si="22"/>
        <v>MKT Minus Aaa and Aa Avg</v>
      </c>
      <c r="F1159" s="410">
        <f>'PRPM WP2'!B1159</f>
        <v>-7.4590822486972894E-2</v>
      </c>
      <c r="H1159" s="406">
        <f>'PRPM WP2'!G1159</f>
        <v>3.6375000000000001E-3</v>
      </c>
      <c r="I1159" s="406">
        <f t="shared" si="20"/>
        <v>-7.8228322486972895E-2</v>
      </c>
      <c r="J1159" s="407">
        <f t="shared" si="23"/>
        <v>44713</v>
      </c>
    </row>
    <row r="1160" spans="2:10">
      <c r="B1160" s="407">
        <f t="shared" si="21"/>
        <v>44743</v>
      </c>
      <c r="C1160" s="406" t="str">
        <f t="shared" si="22"/>
        <v>MKT Minus Aaa and Aa Avg</v>
      </c>
      <c r="F1160" s="410">
        <f>'PRPM WP2'!B1160</f>
        <v>9.2204472923388181E-2</v>
      </c>
      <c r="H1160" s="406">
        <f>'PRPM WP2'!G1160</f>
        <v>3.5125E-3</v>
      </c>
      <c r="I1160" s="406">
        <f t="shared" si="20"/>
        <v>8.8691972923388179E-2</v>
      </c>
      <c r="J1160" s="407">
        <f t="shared" si="23"/>
        <v>44743</v>
      </c>
    </row>
    <row r="1161" spans="2:10">
      <c r="B1161" s="407">
        <f t="shared" si="21"/>
        <v>44774</v>
      </c>
      <c r="C1161" s="406" t="str">
        <f t="shared" si="22"/>
        <v>MKT Minus Aaa and Aa Avg</v>
      </c>
      <c r="F1161" s="410">
        <f>'PRPM WP2'!B1161</f>
        <v>-4.0781356308831278E-2</v>
      </c>
      <c r="H1161" s="406">
        <f>'PRPM WP2'!G1161</f>
        <v>3.5125E-3</v>
      </c>
      <c r="I1161" s="406">
        <f t="shared" si="20"/>
        <v>-4.429385630883128E-2</v>
      </c>
      <c r="J1161" s="407">
        <f t="shared" si="23"/>
        <v>44774</v>
      </c>
    </row>
    <row r="1162" spans="2:10">
      <c r="B1162" s="407">
        <f t="shared" si="21"/>
        <v>44805</v>
      </c>
      <c r="C1162" s="406" t="str">
        <f t="shared" si="22"/>
        <v>MKT Minus Aaa and Aa Avg</v>
      </c>
      <c r="F1162" s="406">
        <f>VLOOKUP($B1162,'PRPM WP2'!$A:$K,2, FALSE)</f>
        <v>-9.2099512563258087E-2</v>
      </c>
      <c r="H1162" s="406">
        <f>'PRPM WP2'!G1162</f>
        <v>3.9291666666666676E-3</v>
      </c>
      <c r="I1162" s="406">
        <f t="shared" si="20"/>
        <v>-9.6028679229924752E-2</v>
      </c>
      <c r="J1162" s="407">
        <f t="shared" si="23"/>
        <v>44805</v>
      </c>
    </row>
    <row r="1163" spans="2:10">
      <c r="B1163" s="407">
        <f t="shared" si="21"/>
        <v>44835</v>
      </c>
      <c r="C1163" s="406" t="str">
        <f t="shared" si="22"/>
        <v>MKT Minus Aaa and Aa Avg</v>
      </c>
      <c r="F1163" s="406">
        <f>VLOOKUP($B1163,'PRPM WP2'!$A:$K,2, FALSE)</f>
        <v>8.9038213159300009E-2</v>
      </c>
      <c r="H1163" s="406">
        <f>'PRPM WP2'!G1163</f>
        <v>4.3750000000000004E-3</v>
      </c>
      <c r="I1163" s="406">
        <f t="shared" si="20"/>
        <v>8.4663213159300005E-2</v>
      </c>
      <c r="J1163" s="407">
        <f t="shared" si="23"/>
        <v>44835</v>
      </c>
    </row>
    <row r="1164" spans="2:10">
      <c r="B1164" s="407">
        <f>DATE(YEAR(B1163),MONTH(B1163) + 1,1)</f>
        <v>44866</v>
      </c>
      <c r="C1164" s="406" t="str">
        <f>C1163</f>
        <v>MKT Minus Aaa and Aa Avg</v>
      </c>
      <c r="F1164" s="406">
        <f>VLOOKUP($B1164,'PRPM WP2'!$A:$K,2, FALSE)</f>
        <v>5.5884750629661535E-2</v>
      </c>
      <c r="H1164" s="406">
        <f>'PRPM WP2'!G1164</f>
        <v>4.2208333333333334E-3</v>
      </c>
      <c r="I1164" s="406">
        <f>F1164-H1164</f>
        <v>5.1663917296328202E-2</v>
      </c>
      <c r="J1164" s="407">
        <f>B1164</f>
        <v>44866</v>
      </c>
    </row>
    <row r="1165" spans="2:10">
      <c r="B1165" s="407">
        <f>DATE(YEAR(B1164),MONTH(B1164) + 1,1)</f>
        <v>44896</v>
      </c>
      <c r="C1165" s="406" t="str">
        <f>C1164</f>
        <v>MKT Minus Aaa and Aa Avg</v>
      </c>
      <c r="F1165" s="406">
        <f>VLOOKUP($B1165,'PRPM WP2'!$A:$K,2, FALSE)</f>
        <v>-5.5270799723438513E-2</v>
      </c>
      <c r="H1165" s="406">
        <f>'PRPM WP2'!G1165</f>
        <v>3.8166666666666661E-3</v>
      </c>
      <c r="I1165" s="406">
        <f>F1165-H1165</f>
        <v>-5.9087466390105176E-2</v>
      </c>
      <c r="J1165" s="407">
        <f>B1165</f>
        <v>44896</v>
      </c>
    </row>
  </sheetData>
  <conditionalFormatting sqref="E253:E1026">
    <cfRule type="cellIs" dxfId="23" priority="2" operator="lessThan">
      <formula>0</formula>
    </cfRule>
  </conditionalFormatting>
  <conditionalFormatting sqref="F253:F1026">
    <cfRule type="cellIs" dxfId="22" priority="1" operator="lessThan">
      <formula>-1</formula>
    </cfRule>
  </conditionalFormatting>
  <pageMargins left="0.7" right="0.7" top="0.75" bottom="0.75" header="0.3" footer="0.3"/>
  <pageSetup scale="90"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20DA-9DA3-4509-9511-08BD9DBB9F57}">
  <sheetPr codeName="Sheet81"/>
  <dimension ref="A1:K1165"/>
  <sheetViews>
    <sheetView view="pageBreakPreview" zoomScale="90" zoomScaleNormal="100" zoomScaleSheetLayoutView="90" workbookViewId="0">
      <pane ySplit="1" topLeftCell="A1127"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34" style="406" customWidth="1"/>
    <col min="4" max="4" width="11.140625" style="406" customWidth="1"/>
    <col min="5" max="5" width="8.7109375" style="406" bestFit="1" customWidth="1"/>
    <col min="6" max="6" width="9.7109375" style="406" customWidth="1"/>
    <col min="7" max="7" width="11" style="406" customWidth="1"/>
    <col min="8" max="8" width="10.28515625" style="406"/>
    <col min="9" max="9" width="14" style="406" bestFit="1" customWidth="1"/>
    <col min="10" max="10" width="10.7109375" style="407" bestFit="1" customWidth="1"/>
    <col min="11" max="16384" width="10.28515625" style="406"/>
  </cols>
  <sheetData>
    <row r="1" spans="1:11" ht="42.75">
      <c r="A1" s="403" t="s">
        <v>3048</v>
      </c>
      <c r="B1" s="404" t="s">
        <v>3042</v>
      </c>
      <c r="C1" s="403" t="s">
        <v>3047</v>
      </c>
      <c r="D1" s="403" t="s">
        <v>119</v>
      </c>
      <c r="E1" s="403" t="s">
        <v>3046</v>
      </c>
      <c r="F1" s="403" t="s">
        <v>3045</v>
      </c>
      <c r="G1" s="403" t="s">
        <v>3044</v>
      </c>
      <c r="H1" s="405" t="s">
        <v>3043</v>
      </c>
      <c r="I1" s="406" t="s">
        <v>1376</v>
      </c>
      <c r="J1" s="404" t="s">
        <v>3042</v>
      </c>
      <c r="K1" s="403"/>
    </row>
    <row r="2" spans="1:11">
      <c r="B2" s="69">
        <v>9498</v>
      </c>
      <c r="H2" s="405">
        <v>3.0999999999999999E-3</v>
      </c>
      <c r="I2" s="416"/>
      <c r="J2" s="69">
        <v>9498</v>
      </c>
    </row>
    <row r="3" spans="1:11">
      <c r="B3" s="69">
        <v>9529</v>
      </c>
      <c r="H3" s="405">
        <v>2.8E-3</v>
      </c>
      <c r="I3" s="416"/>
      <c r="J3" s="69">
        <v>9529</v>
      </c>
    </row>
    <row r="4" spans="1:11">
      <c r="B4" s="69">
        <v>9557</v>
      </c>
      <c r="H4" s="405">
        <v>3.2000000000000002E-3</v>
      </c>
      <c r="I4" s="416"/>
      <c r="J4" s="69">
        <v>9557</v>
      </c>
    </row>
    <row r="5" spans="1:11">
      <c r="B5" s="69">
        <v>9588</v>
      </c>
      <c r="H5" s="405">
        <v>3.0000000000000001E-3</v>
      </c>
      <c r="I5" s="416"/>
      <c r="J5" s="69">
        <v>9588</v>
      </c>
    </row>
    <row r="6" spans="1:11">
      <c r="B6" s="69">
        <v>9618</v>
      </c>
      <c r="H6" s="405">
        <v>2.8E-3</v>
      </c>
      <c r="I6" s="416"/>
      <c r="J6" s="69">
        <v>9618</v>
      </c>
    </row>
    <row r="7" spans="1:11">
      <c r="B7" s="69">
        <v>9649</v>
      </c>
      <c r="H7" s="405">
        <v>3.3E-3</v>
      </c>
      <c r="I7" s="416"/>
      <c r="J7" s="69">
        <v>9649</v>
      </c>
    </row>
    <row r="8" spans="1:11">
      <c r="B8" s="69">
        <v>9679</v>
      </c>
      <c r="H8" s="405">
        <v>3.0999999999999999E-3</v>
      </c>
      <c r="I8" s="416"/>
      <c r="J8" s="69">
        <v>9679</v>
      </c>
    </row>
    <row r="9" spans="1:11">
      <c r="B9" s="69">
        <v>9710</v>
      </c>
      <c r="H9" s="405">
        <v>3.0999999999999999E-3</v>
      </c>
      <c r="I9" s="416"/>
      <c r="J9" s="69">
        <v>9710</v>
      </c>
    </row>
    <row r="10" spans="1:11">
      <c r="B10" s="69">
        <v>9741</v>
      </c>
      <c r="H10" s="405">
        <v>3.0000000000000001E-3</v>
      </c>
      <c r="I10" s="416"/>
      <c r="J10" s="69">
        <v>9741</v>
      </c>
    </row>
    <row r="11" spans="1:11">
      <c r="B11" s="69">
        <v>9771</v>
      </c>
      <c r="H11" s="405">
        <v>3.0000000000000001E-3</v>
      </c>
      <c r="I11" s="416"/>
      <c r="J11" s="69">
        <v>9771</v>
      </c>
    </row>
    <row r="12" spans="1:11">
      <c r="B12" s="69">
        <v>9802</v>
      </c>
      <c r="H12" s="405">
        <v>3.0999999999999999E-3</v>
      </c>
      <c r="I12" s="416"/>
      <c r="J12" s="69">
        <v>9802</v>
      </c>
    </row>
    <row r="13" spans="1:11">
      <c r="B13" s="69">
        <v>9832</v>
      </c>
      <c r="H13" s="405">
        <v>3.0000000000000001E-3</v>
      </c>
      <c r="I13" s="416"/>
      <c r="J13" s="69">
        <v>9832</v>
      </c>
    </row>
    <row r="14" spans="1:11">
      <c r="B14" s="69">
        <v>9863</v>
      </c>
      <c r="H14" s="405">
        <v>3.0000000000000001E-3</v>
      </c>
      <c r="I14" s="416"/>
      <c r="J14" s="69">
        <v>9863</v>
      </c>
    </row>
    <row r="15" spans="1:11">
      <c r="B15" s="69">
        <v>9894</v>
      </c>
      <c r="H15" s="405">
        <v>2.7000000000000001E-3</v>
      </c>
      <c r="I15" s="416"/>
      <c r="J15" s="69">
        <v>9894</v>
      </c>
    </row>
    <row r="16" spans="1:11">
      <c r="B16" s="69">
        <v>9922</v>
      </c>
      <c r="H16" s="405">
        <v>2.8999999999999998E-3</v>
      </c>
      <c r="I16" s="416"/>
      <c r="J16" s="69">
        <v>9922</v>
      </c>
    </row>
    <row r="17" spans="2:10">
      <c r="B17" s="69">
        <v>9953</v>
      </c>
      <c r="H17" s="405">
        <v>2.7000000000000001E-3</v>
      </c>
      <c r="I17" s="416"/>
      <c r="J17" s="69">
        <v>9953</v>
      </c>
    </row>
    <row r="18" spans="2:10">
      <c r="B18" s="69">
        <v>9983</v>
      </c>
      <c r="H18" s="405">
        <v>2.8E-3</v>
      </c>
      <c r="I18" s="416"/>
      <c r="J18" s="69">
        <v>9983</v>
      </c>
    </row>
    <row r="19" spans="2:10">
      <c r="B19" s="69">
        <v>10014</v>
      </c>
      <c r="H19" s="405">
        <v>2.7000000000000001E-3</v>
      </c>
      <c r="I19" s="416"/>
      <c r="J19" s="69">
        <v>10014</v>
      </c>
    </row>
    <row r="20" spans="2:10">
      <c r="B20" s="69">
        <v>10044</v>
      </c>
      <c r="H20" s="405">
        <v>2.7000000000000001E-3</v>
      </c>
      <c r="I20" s="416"/>
      <c r="J20" s="69">
        <v>10044</v>
      </c>
    </row>
    <row r="21" spans="2:10">
      <c r="B21" s="69">
        <v>10075</v>
      </c>
      <c r="H21" s="405">
        <v>2.8999999999999998E-3</v>
      </c>
      <c r="I21" s="416"/>
      <c r="J21" s="69">
        <v>10075</v>
      </c>
    </row>
    <row r="22" spans="2:10">
      <c r="B22" s="69">
        <v>10106</v>
      </c>
      <c r="H22" s="405">
        <v>2.7000000000000001E-3</v>
      </c>
      <c r="I22" s="416"/>
      <c r="J22" s="69">
        <v>10106</v>
      </c>
    </row>
    <row r="23" spans="2:10">
      <c r="B23" s="69">
        <v>10136</v>
      </c>
      <c r="H23" s="405">
        <v>2.8E-3</v>
      </c>
      <c r="I23" s="416"/>
      <c r="J23" s="69">
        <v>10136</v>
      </c>
    </row>
    <row r="24" spans="2:10">
      <c r="B24" s="69">
        <v>10167</v>
      </c>
      <c r="H24" s="405">
        <v>2.7000000000000001E-3</v>
      </c>
      <c r="I24" s="416"/>
      <c r="J24" s="69">
        <v>10167</v>
      </c>
    </row>
    <row r="25" spans="2:10">
      <c r="B25" s="69">
        <v>10197</v>
      </c>
      <c r="H25" s="405">
        <v>2.7000000000000001E-3</v>
      </c>
      <c r="I25" s="416"/>
      <c r="J25" s="69">
        <v>10197</v>
      </c>
    </row>
    <row r="26" spans="2:10">
      <c r="B26" s="69">
        <v>10228</v>
      </c>
      <c r="H26" s="409">
        <v>2.7000000000000001E-3</v>
      </c>
      <c r="I26" s="416"/>
      <c r="J26" s="69">
        <v>10228</v>
      </c>
    </row>
    <row r="27" spans="2:10">
      <c r="B27" s="69">
        <v>10259</v>
      </c>
      <c r="H27" s="409">
        <v>2.5000000000000001E-3</v>
      </c>
      <c r="I27" s="416"/>
      <c r="J27" s="69">
        <v>10259</v>
      </c>
    </row>
    <row r="28" spans="2:10">
      <c r="B28" s="69">
        <v>10288</v>
      </c>
      <c r="H28" s="409">
        <v>2.7000000000000001E-3</v>
      </c>
      <c r="I28" s="416"/>
      <c r="J28" s="69">
        <v>10288</v>
      </c>
    </row>
    <row r="29" spans="2:10">
      <c r="B29" s="69">
        <v>10319</v>
      </c>
      <c r="H29" s="409">
        <v>2.5999999999999999E-3</v>
      </c>
      <c r="I29" s="416"/>
      <c r="J29" s="69">
        <v>10319</v>
      </c>
    </row>
    <row r="30" spans="2:10">
      <c r="B30" s="69">
        <v>10349</v>
      </c>
      <c r="H30" s="409">
        <v>2.7000000000000001E-3</v>
      </c>
      <c r="I30" s="416"/>
      <c r="J30" s="69">
        <v>10349</v>
      </c>
    </row>
    <row r="31" spans="2:10">
      <c r="B31" s="69">
        <v>10380</v>
      </c>
      <c r="H31" s="409">
        <v>2.7000000000000001E-3</v>
      </c>
      <c r="I31" s="416"/>
      <c r="J31" s="69">
        <v>10380</v>
      </c>
    </row>
    <row r="32" spans="2:10">
      <c r="B32" s="69">
        <v>10410</v>
      </c>
      <c r="H32" s="409">
        <v>2.7000000000000001E-3</v>
      </c>
      <c r="I32" s="416"/>
      <c r="J32" s="69">
        <v>10410</v>
      </c>
    </row>
    <row r="33" spans="2:10">
      <c r="B33" s="69">
        <v>10441</v>
      </c>
      <c r="H33" s="409">
        <v>2.8999999999999998E-3</v>
      </c>
      <c r="I33" s="416"/>
      <c r="J33" s="69">
        <v>10441</v>
      </c>
    </row>
    <row r="34" spans="2:10">
      <c r="B34" s="69">
        <v>10472</v>
      </c>
      <c r="H34" s="409">
        <v>2.7000000000000001E-3</v>
      </c>
      <c r="I34" s="416"/>
      <c r="J34" s="69">
        <v>10472</v>
      </c>
    </row>
    <row r="35" spans="2:10">
      <c r="B35" s="69">
        <v>10502</v>
      </c>
      <c r="H35" s="409">
        <v>3.0000000000000001E-3</v>
      </c>
      <c r="I35" s="416"/>
      <c r="J35" s="69">
        <v>10502</v>
      </c>
    </row>
    <row r="36" spans="2:10">
      <c r="B36" s="69">
        <v>10533</v>
      </c>
      <c r="H36" s="409">
        <v>2.7000000000000001E-3</v>
      </c>
      <c r="I36" s="416"/>
      <c r="J36" s="69">
        <v>10533</v>
      </c>
    </row>
    <row r="37" spans="2:10">
      <c r="B37" s="69">
        <v>10563</v>
      </c>
      <c r="H37" s="409">
        <v>2.8999999999999998E-3</v>
      </c>
      <c r="I37" s="416"/>
      <c r="J37" s="69">
        <v>10563</v>
      </c>
    </row>
    <row r="38" spans="2:10">
      <c r="B38" s="69">
        <v>10594</v>
      </c>
      <c r="H38" s="409">
        <v>2.8999999999999998E-3</v>
      </c>
      <c r="I38" s="416"/>
      <c r="J38" s="69">
        <v>10594</v>
      </c>
    </row>
    <row r="39" spans="2:10">
      <c r="B39" s="69">
        <v>10625</v>
      </c>
      <c r="H39" s="409">
        <v>2.7000000000000001E-3</v>
      </c>
      <c r="I39" s="416"/>
      <c r="J39" s="69">
        <v>10625</v>
      </c>
    </row>
    <row r="40" spans="2:10">
      <c r="B40" s="69">
        <v>10653</v>
      </c>
      <c r="H40" s="409">
        <v>2.8E-3</v>
      </c>
      <c r="I40" s="416"/>
      <c r="J40" s="69">
        <v>10653</v>
      </c>
    </row>
    <row r="41" spans="2:10">
      <c r="B41" s="69">
        <v>10684</v>
      </c>
      <c r="H41" s="409">
        <v>3.3999999999999998E-3</v>
      </c>
      <c r="I41" s="416"/>
      <c r="J41" s="69">
        <v>10684</v>
      </c>
    </row>
    <row r="42" spans="2:10">
      <c r="B42" s="69">
        <v>10714</v>
      </c>
      <c r="H42" s="409">
        <v>3.0000000000000001E-3</v>
      </c>
      <c r="I42" s="416"/>
      <c r="J42" s="69">
        <v>10714</v>
      </c>
    </row>
    <row r="43" spans="2:10">
      <c r="B43" s="69">
        <v>10745</v>
      </c>
      <c r="H43" s="409">
        <v>2.8999999999999998E-3</v>
      </c>
      <c r="I43" s="416"/>
      <c r="J43" s="69">
        <v>10745</v>
      </c>
    </row>
    <row r="44" spans="2:10">
      <c r="B44" s="69">
        <v>10775</v>
      </c>
      <c r="H44" s="409">
        <v>3.2000000000000002E-3</v>
      </c>
      <c r="I44" s="416"/>
      <c r="J44" s="69">
        <v>10775</v>
      </c>
    </row>
    <row r="45" spans="2:10">
      <c r="B45" s="69">
        <v>10806</v>
      </c>
      <c r="H45" s="409">
        <v>3.0000000000000001E-3</v>
      </c>
      <c r="I45" s="416"/>
      <c r="J45" s="69">
        <v>10806</v>
      </c>
    </row>
    <row r="46" spans="2:10">
      <c r="B46" s="69">
        <v>10837</v>
      </c>
      <c r="H46" s="409">
        <v>3.2000000000000002E-3</v>
      </c>
      <c r="I46" s="416"/>
      <c r="J46" s="69">
        <v>10837</v>
      </c>
    </row>
    <row r="47" spans="2:10">
      <c r="B47" s="69">
        <v>10867</v>
      </c>
      <c r="H47" s="409">
        <v>3.0999999999999999E-3</v>
      </c>
      <c r="I47" s="416"/>
      <c r="J47" s="69">
        <v>10867</v>
      </c>
    </row>
    <row r="48" spans="2:10">
      <c r="B48" s="69">
        <v>10898</v>
      </c>
      <c r="H48" s="409">
        <v>2.5999999999999999E-3</v>
      </c>
      <c r="I48" s="416"/>
      <c r="J48" s="69">
        <v>10898</v>
      </c>
    </row>
    <row r="49" spans="2:10">
      <c r="B49" s="69">
        <v>10928</v>
      </c>
      <c r="H49" s="409">
        <v>3.0999999999999999E-3</v>
      </c>
      <c r="I49" s="416"/>
      <c r="J49" s="69">
        <v>10928</v>
      </c>
    </row>
    <row r="50" spans="2:10">
      <c r="B50" s="69">
        <v>10959</v>
      </c>
      <c r="H50" s="409">
        <v>2.8999999999999998E-3</v>
      </c>
      <c r="I50" s="416"/>
      <c r="J50" s="69">
        <v>10959</v>
      </c>
    </row>
    <row r="51" spans="2:10">
      <c r="B51" s="69">
        <v>10990</v>
      </c>
      <c r="H51" s="409">
        <v>2.5999999999999999E-3</v>
      </c>
      <c r="I51" s="416"/>
      <c r="J51" s="69">
        <v>10990</v>
      </c>
    </row>
    <row r="52" spans="2:10">
      <c r="B52" s="69">
        <v>11018</v>
      </c>
      <c r="H52" s="409">
        <v>2.8999999999999998E-3</v>
      </c>
      <c r="I52" s="416"/>
      <c r="J52" s="69">
        <v>11018</v>
      </c>
    </row>
    <row r="53" spans="2:10">
      <c r="B53" s="69">
        <v>11049</v>
      </c>
      <c r="H53" s="409">
        <v>2.7000000000000001E-3</v>
      </c>
      <c r="I53" s="416"/>
      <c r="J53" s="69">
        <v>11049</v>
      </c>
    </row>
    <row r="54" spans="2:10">
      <c r="B54" s="69">
        <v>11079</v>
      </c>
      <c r="H54" s="409">
        <v>2.7000000000000001E-3</v>
      </c>
      <c r="I54" s="416"/>
      <c r="J54" s="69">
        <v>11079</v>
      </c>
    </row>
    <row r="55" spans="2:10">
      <c r="B55" s="69">
        <v>11110</v>
      </c>
      <c r="H55" s="409">
        <v>2.8999999999999998E-3</v>
      </c>
      <c r="I55" s="416"/>
      <c r="J55" s="69">
        <v>11110</v>
      </c>
    </row>
    <row r="56" spans="2:10">
      <c r="B56" s="69">
        <v>11140</v>
      </c>
      <c r="H56" s="409">
        <v>2.8E-3</v>
      </c>
      <c r="I56" s="416"/>
      <c r="J56" s="69">
        <v>11140</v>
      </c>
    </row>
    <row r="57" spans="2:10">
      <c r="B57" s="69">
        <v>11171</v>
      </c>
      <c r="H57" s="409">
        <v>2.5999999999999999E-3</v>
      </c>
      <c r="I57" s="416"/>
      <c r="J57" s="69">
        <v>11171</v>
      </c>
    </row>
    <row r="58" spans="2:10">
      <c r="B58" s="69">
        <v>11202</v>
      </c>
      <c r="H58" s="409">
        <v>2.8999999999999998E-3</v>
      </c>
      <c r="I58" s="416"/>
      <c r="J58" s="69">
        <v>11202</v>
      </c>
    </row>
    <row r="59" spans="2:10">
      <c r="B59" s="69">
        <v>11232</v>
      </c>
      <c r="H59" s="409">
        <v>2.7000000000000001E-3</v>
      </c>
      <c r="I59" s="416"/>
      <c r="J59" s="69">
        <v>11232</v>
      </c>
    </row>
    <row r="60" spans="2:10">
      <c r="B60" s="69">
        <v>11263</v>
      </c>
      <c r="H60" s="409">
        <v>2.5999999999999999E-3</v>
      </c>
      <c r="I60" s="416"/>
      <c r="J60" s="69">
        <v>11263</v>
      </c>
    </row>
    <row r="61" spans="2:10">
      <c r="B61" s="69">
        <v>11293</v>
      </c>
      <c r="H61" s="409">
        <v>2.8E-3</v>
      </c>
      <c r="I61" s="416"/>
      <c r="J61" s="69">
        <v>11293</v>
      </c>
    </row>
    <row r="62" spans="2:10">
      <c r="B62" s="69">
        <v>11324</v>
      </c>
      <c r="H62" s="409">
        <v>2.8E-3</v>
      </c>
      <c r="I62" s="416"/>
      <c r="J62" s="69">
        <v>11324</v>
      </c>
    </row>
    <row r="63" spans="2:10">
      <c r="B63" s="69">
        <v>11355</v>
      </c>
      <c r="H63" s="409">
        <v>2.5999999999999999E-3</v>
      </c>
      <c r="I63" s="416"/>
      <c r="J63" s="69">
        <v>11355</v>
      </c>
    </row>
    <row r="64" spans="2:10">
      <c r="B64" s="69">
        <v>11383</v>
      </c>
      <c r="H64" s="409">
        <v>2.8999999999999998E-3</v>
      </c>
      <c r="I64" s="416"/>
      <c r="J64" s="69">
        <v>11383</v>
      </c>
    </row>
    <row r="65" spans="2:10">
      <c r="B65" s="69">
        <v>11414</v>
      </c>
      <c r="H65" s="409">
        <v>2.7000000000000001E-3</v>
      </c>
      <c r="I65" s="416"/>
      <c r="J65" s="69">
        <v>11414</v>
      </c>
    </row>
    <row r="66" spans="2:10">
      <c r="B66" s="69">
        <v>11444</v>
      </c>
      <c r="H66" s="409">
        <v>2.5999999999999999E-3</v>
      </c>
      <c r="I66" s="416"/>
      <c r="J66" s="69">
        <v>11444</v>
      </c>
    </row>
    <row r="67" spans="2:10">
      <c r="B67" s="69">
        <v>11475</v>
      </c>
      <c r="H67" s="409">
        <v>2.8E-3</v>
      </c>
      <c r="I67" s="416"/>
      <c r="J67" s="69">
        <v>11475</v>
      </c>
    </row>
    <row r="68" spans="2:10">
      <c r="B68" s="69">
        <v>11505</v>
      </c>
      <c r="H68" s="409">
        <v>2.7000000000000001E-3</v>
      </c>
      <c r="I68" s="416"/>
      <c r="J68" s="69">
        <v>11505</v>
      </c>
    </row>
    <row r="69" spans="2:10">
      <c r="B69" s="69">
        <v>11536</v>
      </c>
      <c r="H69" s="409">
        <v>2.7000000000000001E-3</v>
      </c>
      <c r="I69" s="416"/>
      <c r="J69" s="69">
        <v>11536</v>
      </c>
    </row>
    <row r="70" spans="2:10">
      <c r="B70" s="69">
        <v>11567</v>
      </c>
      <c r="H70" s="409">
        <v>2.7000000000000001E-3</v>
      </c>
      <c r="I70" s="416"/>
      <c r="J70" s="69">
        <v>11567</v>
      </c>
    </row>
    <row r="71" spans="2:10">
      <c r="B71" s="69">
        <v>11597</v>
      </c>
      <c r="H71" s="409">
        <v>2.8999999999999998E-3</v>
      </c>
      <c r="I71" s="416"/>
      <c r="J71" s="69">
        <v>11597</v>
      </c>
    </row>
    <row r="72" spans="2:10">
      <c r="B72" s="69">
        <v>11628</v>
      </c>
      <c r="H72" s="409">
        <v>3.0999999999999999E-3</v>
      </c>
      <c r="I72" s="416"/>
      <c r="J72" s="69">
        <v>11628</v>
      </c>
    </row>
    <row r="73" spans="2:10">
      <c r="B73" s="69">
        <v>11658</v>
      </c>
      <c r="H73" s="409">
        <v>3.2000000000000002E-3</v>
      </c>
      <c r="I73" s="416"/>
      <c r="J73" s="69">
        <v>11658</v>
      </c>
    </row>
    <row r="74" spans="2:10">
      <c r="B74" s="69">
        <v>11689</v>
      </c>
      <c r="H74" s="409">
        <v>3.2000000000000002E-3</v>
      </c>
      <c r="I74" s="416"/>
      <c r="J74" s="69">
        <v>11689</v>
      </c>
    </row>
    <row r="75" spans="2:10">
      <c r="B75" s="69">
        <v>11720</v>
      </c>
      <c r="H75" s="409">
        <v>3.2000000000000002E-3</v>
      </c>
      <c r="I75" s="416"/>
      <c r="J75" s="69">
        <v>11720</v>
      </c>
    </row>
    <row r="76" spans="2:10">
      <c r="B76" s="69">
        <v>11749</v>
      </c>
      <c r="H76" s="409">
        <v>3.0999999999999999E-3</v>
      </c>
      <c r="I76" s="416"/>
      <c r="J76" s="69">
        <v>11749</v>
      </c>
    </row>
    <row r="77" spans="2:10">
      <c r="B77" s="69">
        <v>11780</v>
      </c>
      <c r="H77" s="409">
        <v>3.0000000000000001E-3</v>
      </c>
      <c r="I77" s="416"/>
      <c r="J77" s="69">
        <v>11780</v>
      </c>
    </row>
    <row r="78" spans="2:10">
      <c r="B78" s="69">
        <v>11810</v>
      </c>
      <c r="H78" s="409">
        <v>2.8E-3</v>
      </c>
      <c r="I78" s="416"/>
      <c r="J78" s="69">
        <v>11810</v>
      </c>
    </row>
    <row r="79" spans="2:10">
      <c r="B79" s="69">
        <v>11841</v>
      </c>
      <c r="H79" s="409">
        <v>2.8E-3</v>
      </c>
      <c r="I79" s="416"/>
      <c r="J79" s="69">
        <v>11841</v>
      </c>
    </row>
    <row r="80" spans="2:10">
      <c r="B80" s="69">
        <v>11871</v>
      </c>
      <c r="H80" s="409">
        <v>2.8E-3</v>
      </c>
      <c r="I80" s="416"/>
      <c r="J80" s="69">
        <v>11871</v>
      </c>
    </row>
    <row r="81" spans="2:10">
      <c r="B81" s="69">
        <v>11902</v>
      </c>
      <c r="H81" s="409">
        <v>2.8E-3</v>
      </c>
      <c r="I81" s="416"/>
      <c r="J81" s="69">
        <v>11902</v>
      </c>
    </row>
    <row r="82" spans="2:10">
      <c r="B82" s="69">
        <v>11933</v>
      </c>
      <c r="H82" s="409">
        <v>2.5999999999999999E-3</v>
      </c>
      <c r="I82" s="416"/>
      <c r="J82" s="69">
        <v>11933</v>
      </c>
    </row>
    <row r="83" spans="2:10">
      <c r="B83" s="69">
        <v>11963</v>
      </c>
      <c r="H83" s="409">
        <v>2.7000000000000001E-3</v>
      </c>
      <c r="I83" s="416"/>
      <c r="J83" s="69">
        <v>11963</v>
      </c>
    </row>
    <row r="84" spans="2:10">
      <c r="B84" s="69">
        <v>11994</v>
      </c>
      <c r="H84" s="409">
        <v>2.5999999999999999E-3</v>
      </c>
      <c r="I84" s="416"/>
      <c r="J84" s="69">
        <v>11994</v>
      </c>
    </row>
    <row r="85" spans="2:10">
      <c r="B85" s="69">
        <v>12024</v>
      </c>
      <c r="H85" s="409">
        <v>2.7000000000000001E-3</v>
      </c>
      <c r="I85" s="416"/>
      <c r="J85" s="69">
        <v>12024</v>
      </c>
    </row>
    <row r="86" spans="2:10">
      <c r="B86" s="69">
        <v>12055</v>
      </c>
      <c r="H86" s="405">
        <v>2.7000000000000001E-3</v>
      </c>
      <c r="I86" s="416"/>
      <c r="J86" s="69">
        <v>12055</v>
      </c>
    </row>
    <row r="87" spans="2:10">
      <c r="B87" s="69">
        <v>12086</v>
      </c>
      <c r="H87" s="409">
        <v>2.3E-3</v>
      </c>
      <c r="I87" s="416"/>
      <c r="J87" s="69">
        <v>12086</v>
      </c>
    </row>
    <row r="88" spans="2:10">
      <c r="B88" s="69">
        <v>12114</v>
      </c>
      <c r="H88" s="409">
        <v>2.7000000000000001E-3</v>
      </c>
      <c r="I88" s="416"/>
      <c r="J88" s="69">
        <v>12114</v>
      </c>
    </row>
    <row r="89" spans="2:10">
      <c r="B89" s="69">
        <v>12145</v>
      </c>
      <c r="H89" s="409">
        <v>2.5000000000000001E-3</v>
      </c>
      <c r="I89" s="416"/>
      <c r="J89" s="69">
        <v>12145</v>
      </c>
    </row>
    <row r="90" spans="2:10">
      <c r="B90" s="69">
        <v>12175</v>
      </c>
      <c r="H90" s="409">
        <v>2.8E-3</v>
      </c>
      <c r="I90" s="416"/>
      <c r="J90" s="69">
        <v>12175</v>
      </c>
    </row>
    <row r="91" spans="2:10">
      <c r="B91" s="69">
        <v>12206</v>
      </c>
      <c r="H91" s="409">
        <v>2.5000000000000001E-3</v>
      </c>
      <c r="I91" s="416"/>
      <c r="J91" s="69">
        <v>12206</v>
      </c>
    </row>
    <row r="92" spans="2:10">
      <c r="B92" s="69">
        <v>12236</v>
      </c>
      <c r="H92" s="409">
        <v>2.5999999999999999E-3</v>
      </c>
      <c r="I92" s="416"/>
      <c r="J92" s="69">
        <v>12236</v>
      </c>
    </row>
    <row r="93" spans="2:10">
      <c r="B93" s="69">
        <v>12267</v>
      </c>
      <c r="H93" s="409">
        <v>2.5999999999999999E-3</v>
      </c>
      <c r="I93" s="416"/>
      <c r="J93" s="69">
        <v>12267</v>
      </c>
    </row>
    <row r="94" spans="2:10">
      <c r="B94" s="69">
        <v>12298</v>
      </c>
      <c r="H94" s="409">
        <v>2.5000000000000001E-3</v>
      </c>
      <c r="I94" s="416"/>
      <c r="J94" s="69">
        <v>12298</v>
      </c>
    </row>
    <row r="95" spans="2:10">
      <c r="B95" s="69">
        <v>12328</v>
      </c>
      <c r="H95" s="409">
        <v>2.5999999999999999E-3</v>
      </c>
      <c r="I95" s="416"/>
      <c r="J95" s="69">
        <v>12328</v>
      </c>
    </row>
    <row r="96" spans="2:10">
      <c r="B96" s="69">
        <v>12359</v>
      </c>
      <c r="H96" s="409">
        <v>2.5000000000000001E-3</v>
      </c>
      <c r="I96" s="416"/>
      <c r="J96" s="69">
        <v>12359</v>
      </c>
    </row>
    <row r="97" spans="2:10">
      <c r="B97" s="69">
        <v>12389</v>
      </c>
      <c r="H97" s="409">
        <v>2.8E-3</v>
      </c>
      <c r="I97" s="416"/>
      <c r="J97" s="69">
        <v>12389</v>
      </c>
    </row>
    <row r="98" spans="2:10">
      <c r="B98" s="69">
        <v>12420</v>
      </c>
      <c r="H98" s="409">
        <v>2.8999999999999998E-3</v>
      </c>
      <c r="I98" s="416"/>
      <c r="J98" s="69">
        <v>12420</v>
      </c>
    </row>
    <row r="99" spans="2:10">
      <c r="B99" s="69">
        <v>12451</v>
      </c>
      <c r="H99" s="409">
        <v>2.3999999999999998E-3</v>
      </c>
      <c r="I99" s="416"/>
      <c r="J99" s="69">
        <v>12451</v>
      </c>
    </row>
    <row r="100" spans="2:10">
      <c r="B100" s="69">
        <v>12479</v>
      </c>
      <c r="H100" s="409">
        <v>2.7000000000000001E-3</v>
      </c>
      <c r="I100" s="416"/>
      <c r="J100" s="69">
        <v>12479</v>
      </c>
    </row>
    <row r="101" spans="2:10">
      <c r="B101" s="69">
        <v>12510</v>
      </c>
      <c r="H101" s="409">
        <v>2.5000000000000001E-3</v>
      </c>
      <c r="I101" s="416"/>
      <c r="J101" s="69">
        <v>12510</v>
      </c>
    </row>
    <row r="102" spans="2:10">
      <c r="B102" s="69">
        <v>12540</v>
      </c>
      <c r="H102" s="409">
        <v>2.5000000000000001E-3</v>
      </c>
      <c r="I102" s="416"/>
      <c r="J102" s="69">
        <v>12540</v>
      </c>
    </row>
    <row r="103" spans="2:10">
      <c r="B103" s="69">
        <v>12571</v>
      </c>
      <c r="H103" s="409">
        <v>2.3999999999999998E-3</v>
      </c>
      <c r="I103" s="416"/>
      <c r="J103" s="69">
        <v>12571</v>
      </c>
    </row>
    <row r="104" spans="2:10">
      <c r="B104" s="69">
        <v>12601</v>
      </c>
      <c r="H104" s="409">
        <v>2.3999999999999998E-3</v>
      </c>
      <c r="I104" s="416"/>
      <c r="J104" s="69">
        <v>12601</v>
      </c>
    </row>
    <row r="105" spans="2:10">
      <c r="B105" s="69">
        <v>12632</v>
      </c>
      <c r="H105" s="409">
        <v>2.3999999999999998E-3</v>
      </c>
      <c r="I105" s="416"/>
      <c r="J105" s="69">
        <v>12632</v>
      </c>
    </row>
    <row r="106" spans="2:10">
      <c r="B106" s="69">
        <v>12663</v>
      </c>
      <c r="H106" s="409">
        <v>2.3E-3</v>
      </c>
      <c r="I106" s="416"/>
      <c r="J106" s="69">
        <v>12663</v>
      </c>
    </row>
    <row r="107" spans="2:10">
      <c r="B107" s="69">
        <v>12693</v>
      </c>
      <c r="H107" s="409">
        <v>2.7000000000000001E-3</v>
      </c>
      <c r="I107" s="416"/>
      <c r="J107" s="69">
        <v>12693</v>
      </c>
    </row>
    <row r="108" spans="2:10">
      <c r="B108" s="69">
        <v>12724</v>
      </c>
      <c r="H108" s="409">
        <v>2.5000000000000001E-3</v>
      </c>
      <c r="I108" s="416"/>
      <c r="J108" s="69">
        <v>12724</v>
      </c>
    </row>
    <row r="109" spans="2:10">
      <c r="B109" s="69">
        <v>12754</v>
      </c>
      <c r="H109" s="409">
        <v>2.5000000000000001E-3</v>
      </c>
      <c r="I109" s="416"/>
      <c r="J109" s="69">
        <v>12754</v>
      </c>
    </row>
    <row r="110" spans="2:10">
      <c r="B110" s="69">
        <v>12785</v>
      </c>
      <c r="H110" s="409">
        <v>2.5000000000000001E-3</v>
      </c>
      <c r="I110" s="416"/>
      <c r="J110" s="69">
        <v>12785</v>
      </c>
    </row>
    <row r="111" spans="2:10">
      <c r="B111" s="69">
        <v>12816</v>
      </c>
      <c r="H111" s="409">
        <v>2.0999999999999999E-3</v>
      </c>
      <c r="I111" s="416"/>
      <c r="J111" s="69">
        <v>12816</v>
      </c>
    </row>
    <row r="112" spans="2:10">
      <c r="B112" s="69">
        <v>12844</v>
      </c>
      <c r="H112" s="409">
        <v>2.2000000000000001E-3</v>
      </c>
      <c r="I112" s="416"/>
      <c r="J112" s="69">
        <v>12844</v>
      </c>
    </row>
    <row r="113" spans="2:10">
      <c r="B113" s="69">
        <v>12875</v>
      </c>
      <c r="H113" s="409">
        <v>2.3E-3</v>
      </c>
      <c r="I113" s="416"/>
      <c r="J113" s="69">
        <v>12875</v>
      </c>
    </row>
    <row r="114" spans="2:10">
      <c r="B114" s="69">
        <v>12905</v>
      </c>
      <c r="H114" s="409">
        <v>2.3E-3</v>
      </c>
      <c r="I114" s="416"/>
      <c r="J114" s="69">
        <v>12905</v>
      </c>
    </row>
    <row r="115" spans="2:10">
      <c r="B115" s="69">
        <v>12936</v>
      </c>
      <c r="H115" s="409">
        <v>2.2000000000000001E-3</v>
      </c>
      <c r="I115" s="416"/>
      <c r="J115" s="69">
        <v>12936</v>
      </c>
    </row>
    <row r="116" spans="2:10">
      <c r="B116" s="69">
        <v>12966</v>
      </c>
      <c r="H116" s="409">
        <v>2.3999999999999998E-3</v>
      </c>
      <c r="I116" s="416"/>
      <c r="J116" s="69">
        <v>12966</v>
      </c>
    </row>
    <row r="117" spans="2:10">
      <c r="B117" s="69">
        <v>12997</v>
      </c>
      <c r="H117" s="409">
        <v>2.3E-3</v>
      </c>
      <c r="I117" s="416"/>
      <c r="J117" s="69">
        <v>12997</v>
      </c>
    </row>
    <row r="118" spans="2:10">
      <c r="B118" s="69">
        <v>13028</v>
      </c>
      <c r="H118" s="409">
        <v>2.3E-3</v>
      </c>
      <c r="I118" s="416"/>
      <c r="J118" s="69">
        <v>13028</v>
      </c>
    </row>
    <row r="119" spans="2:10">
      <c r="B119" s="69">
        <v>13058</v>
      </c>
      <c r="H119" s="409">
        <v>2.3E-3</v>
      </c>
      <c r="I119" s="416"/>
      <c r="J119" s="69">
        <v>13058</v>
      </c>
    </row>
    <row r="120" spans="2:10">
      <c r="B120" s="69">
        <v>13089</v>
      </c>
      <c r="H120" s="409">
        <v>2.3999999999999998E-3</v>
      </c>
      <c r="I120" s="416"/>
      <c r="J120" s="69">
        <v>13089</v>
      </c>
    </row>
    <row r="121" spans="2:10">
      <c r="B121" s="69">
        <v>13119</v>
      </c>
      <c r="H121" s="409">
        <v>2.3999999999999998E-3</v>
      </c>
      <c r="I121" s="416"/>
      <c r="J121" s="69">
        <v>13119</v>
      </c>
    </row>
    <row r="122" spans="2:10">
      <c r="B122" s="69">
        <v>13150</v>
      </c>
      <c r="H122" s="409">
        <v>2.3999999999999998E-3</v>
      </c>
      <c r="I122" s="416"/>
      <c r="J122" s="69">
        <v>13150</v>
      </c>
    </row>
    <row r="123" spans="2:10">
      <c r="B123" s="69">
        <v>13181</v>
      </c>
      <c r="H123" s="409">
        <v>2.3E-3</v>
      </c>
      <c r="I123" s="416"/>
      <c r="J123" s="69">
        <v>13181</v>
      </c>
    </row>
    <row r="124" spans="2:10">
      <c r="B124" s="69">
        <v>13210</v>
      </c>
      <c r="H124" s="409">
        <v>2.3999999999999998E-3</v>
      </c>
      <c r="I124" s="416"/>
      <c r="J124" s="69">
        <v>13210</v>
      </c>
    </row>
    <row r="125" spans="2:10">
      <c r="B125" s="69">
        <v>13241</v>
      </c>
      <c r="H125" s="409">
        <v>2.2000000000000001E-3</v>
      </c>
      <c r="I125" s="416"/>
      <c r="J125" s="69">
        <v>13241</v>
      </c>
    </row>
    <row r="126" spans="2:10">
      <c r="B126" s="69">
        <v>13271</v>
      </c>
      <c r="H126" s="409">
        <v>2.2000000000000001E-3</v>
      </c>
      <c r="I126" s="416"/>
      <c r="J126" s="69">
        <v>13271</v>
      </c>
    </row>
    <row r="127" spans="2:10">
      <c r="B127" s="69">
        <v>13302</v>
      </c>
      <c r="H127" s="409">
        <v>2.3999999999999998E-3</v>
      </c>
      <c r="I127" s="416"/>
      <c r="J127" s="69">
        <v>13302</v>
      </c>
    </row>
    <row r="128" spans="2:10">
      <c r="B128" s="69">
        <v>13332</v>
      </c>
      <c r="H128" s="409">
        <v>2.3E-3</v>
      </c>
      <c r="I128" s="416"/>
      <c r="J128" s="69">
        <v>13332</v>
      </c>
    </row>
    <row r="129" spans="2:10">
      <c r="B129" s="69">
        <v>13363</v>
      </c>
      <c r="H129" s="409">
        <v>2.3E-3</v>
      </c>
      <c r="I129" s="416"/>
      <c r="J129" s="69">
        <v>13363</v>
      </c>
    </row>
    <row r="130" spans="2:10">
      <c r="B130" s="69">
        <v>13394</v>
      </c>
      <c r="H130" s="409">
        <v>2.0999999999999999E-3</v>
      </c>
      <c r="I130" s="416"/>
      <c r="J130" s="69">
        <v>13394</v>
      </c>
    </row>
    <row r="131" spans="2:10">
      <c r="B131" s="69">
        <v>13424</v>
      </c>
      <c r="H131" s="409">
        <v>2.3E-3</v>
      </c>
      <c r="I131" s="416"/>
      <c r="J131" s="69">
        <v>13424</v>
      </c>
    </row>
    <row r="132" spans="2:10">
      <c r="B132" s="69">
        <v>13455</v>
      </c>
      <c r="H132" s="409">
        <v>2.2000000000000001E-3</v>
      </c>
      <c r="I132" s="416"/>
      <c r="J132" s="69">
        <v>13455</v>
      </c>
    </row>
    <row r="133" spans="2:10">
      <c r="B133" s="69">
        <v>13485</v>
      </c>
      <c r="H133" s="409">
        <v>2.2000000000000001E-3</v>
      </c>
      <c r="I133" s="416"/>
      <c r="J133" s="69">
        <v>13485</v>
      </c>
    </row>
    <row r="134" spans="2:10">
      <c r="B134" s="69">
        <v>13516</v>
      </c>
      <c r="H134" s="409">
        <v>2.0999999999999999E-3</v>
      </c>
      <c r="I134" s="416"/>
      <c r="J134" s="69">
        <v>13516</v>
      </c>
    </row>
    <row r="135" spans="2:10">
      <c r="B135" s="69">
        <v>13547</v>
      </c>
      <c r="H135" s="409">
        <v>2E-3</v>
      </c>
      <c r="I135" s="416"/>
      <c r="J135" s="69">
        <v>13547</v>
      </c>
    </row>
    <row r="136" spans="2:10">
      <c r="B136" s="69">
        <v>13575</v>
      </c>
      <c r="H136" s="409">
        <v>2.2000000000000001E-3</v>
      </c>
      <c r="I136" s="416"/>
      <c r="J136" s="69">
        <v>13575</v>
      </c>
    </row>
    <row r="137" spans="2:10">
      <c r="B137" s="69">
        <v>13606</v>
      </c>
      <c r="H137" s="409">
        <v>2.3E-3</v>
      </c>
      <c r="I137" s="416"/>
      <c r="J137" s="69">
        <v>13606</v>
      </c>
    </row>
    <row r="138" spans="2:10">
      <c r="B138" s="69">
        <v>13636</v>
      </c>
      <c r="H138" s="409">
        <v>2.2000000000000001E-3</v>
      </c>
      <c r="I138" s="416"/>
      <c r="J138" s="69">
        <v>13636</v>
      </c>
    </row>
    <row r="139" spans="2:10">
      <c r="B139" s="69">
        <v>13667</v>
      </c>
      <c r="H139" s="409">
        <v>2.5000000000000001E-3</v>
      </c>
      <c r="I139" s="416"/>
      <c r="J139" s="69">
        <v>13667</v>
      </c>
    </row>
    <row r="140" spans="2:10">
      <c r="B140" s="69">
        <v>13697</v>
      </c>
      <c r="H140" s="409">
        <v>2.3999999999999998E-3</v>
      </c>
      <c r="I140" s="416"/>
      <c r="J140" s="69">
        <v>13697</v>
      </c>
    </row>
    <row r="141" spans="2:10">
      <c r="B141" s="69">
        <v>13728</v>
      </c>
      <c r="H141" s="409">
        <v>2.3E-3</v>
      </c>
      <c r="I141" s="416"/>
      <c r="J141" s="69">
        <v>13728</v>
      </c>
    </row>
    <row r="142" spans="2:10">
      <c r="B142" s="69">
        <v>13759</v>
      </c>
      <c r="H142" s="409">
        <v>2.3E-3</v>
      </c>
      <c r="I142" s="416"/>
      <c r="J142" s="69">
        <v>13759</v>
      </c>
    </row>
    <row r="143" spans="2:10">
      <c r="B143" s="69">
        <v>13789</v>
      </c>
      <c r="H143" s="409">
        <v>2.3E-3</v>
      </c>
      <c r="I143" s="416"/>
      <c r="J143" s="69">
        <v>13789</v>
      </c>
    </row>
    <row r="144" spans="2:10">
      <c r="B144" s="69">
        <v>13820</v>
      </c>
      <c r="H144" s="409">
        <v>2.3999999999999998E-3</v>
      </c>
      <c r="I144" s="416"/>
      <c r="J144" s="69">
        <v>13820</v>
      </c>
    </row>
    <row r="145" spans="2:10">
      <c r="B145" s="69">
        <v>13850</v>
      </c>
      <c r="H145" s="409">
        <v>2.3E-3</v>
      </c>
      <c r="I145" s="416"/>
      <c r="J145" s="69">
        <v>13850</v>
      </c>
    </row>
    <row r="146" spans="2:10">
      <c r="B146" s="69">
        <v>13881</v>
      </c>
      <c r="H146" s="409">
        <v>2.3E-3</v>
      </c>
      <c r="I146" s="416"/>
      <c r="J146" s="69">
        <v>13881</v>
      </c>
    </row>
    <row r="147" spans="2:10">
      <c r="B147" s="69">
        <v>13912</v>
      </c>
      <c r="H147" s="409">
        <v>2.0999999999999999E-3</v>
      </c>
      <c r="I147" s="416"/>
      <c r="J147" s="69">
        <v>13912</v>
      </c>
    </row>
    <row r="148" spans="2:10">
      <c r="B148" s="69">
        <v>13940</v>
      </c>
      <c r="H148" s="409">
        <v>2.3E-3</v>
      </c>
      <c r="I148" s="416"/>
      <c r="J148" s="69">
        <v>13940</v>
      </c>
    </row>
    <row r="149" spans="2:10">
      <c r="B149" s="69">
        <v>13971</v>
      </c>
      <c r="H149" s="409">
        <v>2.2000000000000001E-3</v>
      </c>
      <c r="I149" s="416"/>
      <c r="J149" s="69">
        <v>13971</v>
      </c>
    </row>
    <row r="150" spans="2:10">
      <c r="B150" s="69">
        <v>14001</v>
      </c>
      <c r="H150" s="409">
        <v>2.2000000000000001E-3</v>
      </c>
      <c r="I150" s="416"/>
      <c r="J150" s="69">
        <v>14001</v>
      </c>
    </row>
    <row r="151" spans="2:10">
      <c r="B151" s="69">
        <v>14032</v>
      </c>
      <c r="H151" s="409">
        <v>2.0999999999999999E-3</v>
      </c>
      <c r="I151" s="416"/>
      <c r="J151" s="69">
        <v>14032</v>
      </c>
    </row>
    <row r="152" spans="2:10">
      <c r="B152" s="69">
        <v>14062</v>
      </c>
      <c r="H152" s="409">
        <v>2.0999999999999999E-3</v>
      </c>
      <c r="I152" s="416"/>
      <c r="J152" s="69">
        <v>14062</v>
      </c>
    </row>
    <row r="153" spans="2:10">
      <c r="B153" s="69">
        <v>14093</v>
      </c>
      <c r="H153" s="409">
        <v>2.2000000000000001E-3</v>
      </c>
      <c r="I153" s="416"/>
      <c r="J153" s="69">
        <v>14093</v>
      </c>
    </row>
    <row r="154" spans="2:10">
      <c r="B154" s="69">
        <v>14124</v>
      </c>
      <c r="H154" s="409">
        <v>2.0999999999999999E-3</v>
      </c>
      <c r="I154" s="416"/>
      <c r="J154" s="69">
        <v>14124</v>
      </c>
    </row>
    <row r="155" spans="2:10">
      <c r="B155" s="69">
        <v>14154</v>
      </c>
      <c r="H155" s="409">
        <v>2.2000000000000001E-3</v>
      </c>
      <c r="I155" s="416"/>
      <c r="J155" s="69">
        <v>14154</v>
      </c>
    </row>
    <row r="156" spans="2:10">
      <c r="B156" s="69">
        <v>14185</v>
      </c>
      <c r="H156" s="409">
        <v>2.0999999999999999E-3</v>
      </c>
      <c r="I156" s="416"/>
      <c r="J156" s="69">
        <v>14185</v>
      </c>
    </row>
    <row r="157" spans="2:10">
      <c r="B157" s="69">
        <v>14215</v>
      </c>
      <c r="H157" s="409">
        <v>2.2000000000000001E-3</v>
      </c>
      <c r="I157" s="416"/>
      <c r="J157" s="69">
        <v>14215</v>
      </c>
    </row>
    <row r="158" spans="2:10">
      <c r="B158" s="69">
        <v>14246</v>
      </c>
      <c r="H158" s="409">
        <v>2.0999999999999999E-3</v>
      </c>
      <c r="I158" s="416"/>
      <c r="J158" s="69">
        <v>14246</v>
      </c>
    </row>
    <row r="159" spans="2:10">
      <c r="B159" s="69">
        <v>14277</v>
      </c>
      <c r="H159" s="409">
        <v>1.9E-3</v>
      </c>
      <c r="I159" s="416"/>
      <c r="J159" s="69">
        <v>14277</v>
      </c>
    </row>
    <row r="160" spans="2:10">
      <c r="B160" s="69">
        <v>14305</v>
      </c>
      <c r="H160" s="409">
        <v>2.0999999999999999E-3</v>
      </c>
      <c r="I160" s="416"/>
      <c r="J160" s="69">
        <v>14305</v>
      </c>
    </row>
    <row r="161" spans="2:10">
      <c r="B161" s="69">
        <v>14336</v>
      </c>
      <c r="H161" s="409">
        <v>1.9E-3</v>
      </c>
      <c r="I161" s="416"/>
      <c r="J161" s="69">
        <v>14336</v>
      </c>
    </row>
    <row r="162" spans="2:10">
      <c r="B162" s="69">
        <v>14366</v>
      </c>
      <c r="H162" s="409">
        <v>2E-3</v>
      </c>
      <c r="I162" s="416"/>
      <c r="J162" s="69">
        <v>14366</v>
      </c>
    </row>
    <row r="163" spans="2:10">
      <c r="B163" s="69">
        <v>14397</v>
      </c>
      <c r="H163" s="409">
        <v>1.8E-3</v>
      </c>
      <c r="I163" s="416"/>
      <c r="J163" s="69">
        <v>14397</v>
      </c>
    </row>
    <row r="164" spans="2:10">
      <c r="B164" s="69">
        <v>14427</v>
      </c>
      <c r="H164" s="409">
        <v>1.9E-3</v>
      </c>
      <c r="I164" s="416"/>
      <c r="J164" s="69">
        <v>14427</v>
      </c>
    </row>
    <row r="165" spans="2:10">
      <c r="B165" s="69">
        <v>14458</v>
      </c>
      <c r="H165" s="409">
        <v>1.8E-3</v>
      </c>
      <c r="I165" s="416"/>
      <c r="J165" s="69">
        <v>14458</v>
      </c>
    </row>
    <row r="166" spans="2:10">
      <c r="B166" s="69">
        <v>14489</v>
      </c>
      <c r="H166" s="409">
        <v>1.9E-3</v>
      </c>
      <c r="I166" s="416"/>
      <c r="J166" s="69">
        <v>14489</v>
      </c>
    </row>
    <row r="167" spans="2:10">
      <c r="B167" s="69">
        <v>14519</v>
      </c>
      <c r="H167" s="409">
        <v>2.3E-3</v>
      </c>
      <c r="I167" s="416"/>
      <c r="J167" s="69">
        <v>14519</v>
      </c>
    </row>
    <row r="168" spans="2:10">
      <c r="B168" s="69">
        <v>14550</v>
      </c>
      <c r="H168" s="409">
        <v>2E-3</v>
      </c>
      <c r="I168" s="416"/>
      <c r="J168" s="69">
        <v>14550</v>
      </c>
    </row>
    <row r="169" spans="2:10">
      <c r="B169" s="69">
        <v>14580</v>
      </c>
      <c r="H169" s="409">
        <v>1.9E-3</v>
      </c>
      <c r="I169" s="416"/>
      <c r="J169" s="69">
        <v>14580</v>
      </c>
    </row>
    <row r="170" spans="2:10">
      <c r="B170" s="69">
        <v>14611</v>
      </c>
      <c r="H170" s="409">
        <v>2E-3</v>
      </c>
      <c r="I170" s="416"/>
      <c r="J170" s="69">
        <v>14611</v>
      </c>
    </row>
    <row r="171" spans="2:10">
      <c r="B171" s="69">
        <v>14642</v>
      </c>
      <c r="H171" s="409">
        <v>1.8E-3</v>
      </c>
      <c r="I171" s="416"/>
      <c r="J171" s="69">
        <v>14642</v>
      </c>
    </row>
    <row r="172" spans="2:10">
      <c r="B172" s="69">
        <v>14671</v>
      </c>
      <c r="H172" s="409">
        <v>1.9E-3</v>
      </c>
      <c r="I172" s="416"/>
      <c r="J172" s="69">
        <v>14671</v>
      </c>
    </row>
    <row r="173" spans="2:10">
      <c r="B173" s="69">
        <v>14702</v>
      </c>
      <c r="H173" s="409">
        <v>1.8E-3</v>
      </c>
      <c r="I173" s="416"/>
      <c r="J173" s="69">
        <v>14702</v>
      </c>
    </row>
    <row r="174" spans="2:10">
      <c r="B174" s="69">
        <v>14732</v>
      </c>
      <c r="H174" s="409">
        <v>1.9E-3</v>
      </c>
      <c r="I174" s="416"/>
      <c r="J174" s="69">
        <v>14732</v>
      </c>
    </row>
    <row r="175" spans="2:10">
      <c r="B175" s="69">
        <v>14763</v>
      </c>
      <c r="H175" s="409">
        <v>1.9E-3</v>
      </c>
      <c r="I175" s="416"/>
      <c r="J175" s="69">
        <v>14763</v>
      </c>
    </row>
    <row r="176" spans="2:10">
      <c r="B176" s="69">
        <v>14793</v>
      </c>
      <c r="H176" s="409">
        <v>2E-3</v>
      </c>
      <c r="I176" s="416"/>
      <c r="J176" s="69">
        <v>14793</v>
      </c>
    </row>
    <row r="177" spans="2:10">
      <c r="B177" s="69">
        <v>14824</v>
      </c>
      <c r="H177" s="409">
        <v>1.9E-3</v>
      </c>
      <c r="I177" s="416"/>
      <c r="J177" s="69">
        <v>14824</v>
      </c>
    </row>
    <row r="178" spans="2:10">
      <c r="B178" s="69">
        <v>14855</v>
      </c>
      <c r="H178" s="409">
        <v>1.8E-3</v>
      </c>
      <c r="I178" s="416"/>
      <c r="J178" s="69">
        <v>14855</v>
      </c>
    </row>
    <row r="179" spans="2:10">
      <c r="B179" s="69">
        <v>14885</v>
      </c>
      <c r="H179" s="409">
        <v>1.8E-3</v>
      </c>
      <c r="I179" s="416"/>
      <c r="J179" s="69">
        <v>14885</v>
      </c>
    </row>
    <row r="180" spans="2:10">
      <c r="B180" s="69">
        <v>14916</v>
      </c>
      <c r="H180" s="409">
        <v>1.8E-3</v>
      </c>
      <c r="I180" s="416"/>
      <c r="J180" s="69">
        <v>14916</v>
      </c>
    </row>
    <row r="181" spans="2:10">
      <c r="B181" s="69">
        <v>14946</v>
      </c>
      <c r="H181" s="409">
        <v>1.6999999999999999E-3</v>
      </c>
      <c r="I181" s="416"/>
      <c r="J181" s="69">
        <v>14946</v>
      </c>
    </row>
    <row r="182" spans="2:10">
      <c r="B182" s="69">
        <v>14977</v>
      </c>
      <c r="H182" s="409">
        <v>1.6000000000000001E-3</v>
      </c>
      <c r="I182" s="416"/>
      <c r="J182" s="69">
        <v>14977</v>
      </c>
    </row>
    <row r="183" spans="2:10">
      <c r="B183" s="69">
        <v>15008</v>
      </c>
      <c r="H183" s="409">
        <v>1.6000000000000001E-3</v>
      </c>
      <c r="I183" s="416"/>
      <c r="J183" s="69">
        <v>15008</v>
      </c>
    </row>
    <row r="184" spans="2:10">
      <c r="B184" s="69">
        <v>15036</v>
      </c>
      <c r="H184" s="409">
        <v>1.8E-3</v>
      </c>
      <c r="I184" s="416"/>
      <c r="J184" s="69">
        <v>15036</v>
      </c>
    </row>
    <row r="185" spans="2:10">
      <c r="B185" s="69">
        <v>15067</v>
      </c>
      <c r="H185" s="409">
        <v>1.6999999999999999E-3</v>
      </c>
      <c r="I185" s="416"/>
      <c r="J185" s="69">
        <v>15067</v>
      </c>
    </row>
    <row r="186" spans="2:10">
      <c r="B186" s="69">
        <v>15097</v>
      </c>
      <c r="H186" s="409">
        <v>1.6999999999999999E-3</v>
      </c>
      <c r="I186" s="416"/>
      <c r="J186" s="69">
        <v>15097</v>
      </c>
    </row>
    <row r="187" spans="2:10">
      <c r="B187" s="69">
        <v>15128</v>
      </c>
      <c r="H187" s="409">
        <v>1.6000000000000001E-3</v>
      </c>
      <c r="I187" s="416"/>
      <c r="J187" s="69">
        <v>15128</v>
      </c>
    </row>
    <row r="188" spans="2:10">
      <c r="B188" s="69">
        <v>15158</v>
      </c>
      <c r="H188" s="409">
        <v>1.6000000000000001E-3</v>
      </c>
      <c r="I188" s="416"/>
      <c r="J188" s="69">
        <v>15158</v>
      </c>
    </row>
    <row r="189" spans="2:10">
      <c r="B189" s="69">
        <v>15189</v>
      </c>
      <c r="H189" s="409">
        <v>1.6000000000000001E-3</v>
      </c>
      <c r="I189" s="416"/>
      <c r="J189" s="69">
        <v>15189</v>
      </c>
    </row>
    <row r="190" spans="2:10">
      <c r="B190" s="69">
        <v>15220</v>
      </c>
      <c r="H190" s="409">
        <v>1.6000000000000001E-3</v>
      </c>
      <c r="I190" s="416"/>
      <c r="J190" s="69">
        <v>15220</v>
      </c>
    </row>
    <row r="191" spans="2:10">
      <c r="B191" s="69">
        <v>15250</v>
      </c>
      <c r="H191" s="409">
        <v>1.6000000000000001E-3</v>
      </c>
      <c r="I191" s="416"/>
      <c r="J191" s="69">
        <v>15250</v>
      </c>
    </row>
    <row r="192" spans="2:10">
      <c r="B192" s="69">
        <v>15281</v>
      </c>
      <c r="H192" s="409">
        <v>1.4E-3</v>
      </c>
      <c r="I192" s="416"/>
      <c r="J192" s="69">
        <v>15281</v>
      </c>
    </row>
    <row r="193" spans="2:10">
      <c r="B193" s="69">
        <v>15311</v>
      </c>
      <c r="H193" s="409">
        <v>1.6000000000000001E-3</v>
      </c>
      <c r="I193" s="416"/>
      <c r="J193" s="69">
        <v>15311</v>
      </c>
    </row>
    <row r="194" spans="2:10">
      <c r="B194" s="69">
        <v>15342</v>
      </c>
      <c r="H194" s="409">
        <v>2.0999999999999999E-3</v>
      </c>
      <c r="I194" s="416"/>
      <c r="J194" s="69">
        <v>15342</v>
      </c>
    </row>
    <row r="195" spans="2:10">
      <c r="B195" s="69">
        <v>15373</v>
      </c>
      <c r="H195" s="409">
        <v>1.9E-3</v>
      </c>
      <c r="I195" s="416"/>
      <c r="J195" s="69">
        <v>15373</v>
      </c>
    </row>
    <row r="196" spans="2:10">
      <c r="B196" s="69">
        <v>15401</v>
      </c>
      <c r="H196" s="409">
        <v>2.0999999999999999E-3</v>
      </c>
      <c r="I196" s="416"/>
      <c r="J196" s="69">
        <v>15401</v>
      </c>
    </row>
    <row r="197" spans="2:10">
      <c r="B197" s="69">
        <v>15432</v>
      </c>
      <c r="H197" s="409">
        <v>2E-3</v>
      </c>
      <c r="I197" s="416"/>
      <c r="J197" s="69">
        <v>15432</v>
      </c>
    </row>
    <row r="198" spans="2:10">
      <c r="B198" s="69">
        <v>15462</v>
      </c>
      <c r="H198" s="409">
        <v>1.9E-3</v>
      </c>
      <c r="I198" s="416"/>
      <c r="J198" s="69">
        <v>15462</v>
      </c>
    </row>
    <row r="199" spans="2:10">
      <c r="B199" s="69">
        <v>15493</v>
      </c>
      <c r="H199" s="409">
        <v>2.0999999999999999E-3</v>
      </c>
      <c r="I199" s="416"/>
      <c r="J199" s="69">
        <v>15493</v>
      </c>
    </row>
    <row r="200" spans="2:10">
      <c r="B200" s="69">
        <v>15523</v>
      </c>
      <c r="H200" s="409">
        <v>2.0999999999999999E-3</v>
      </c>
      <c r="I200" s="416"/>
      <c r="J200" s="69">
        <v>15523</v>
      </c>
    </row>
    <row r="201" spans="2:10">
      <c r="B201" s="69">
        <v>15554</v>
      </c>
      <c r="H201" s="409">
        <v>2.0999999999999999E-3</v>
      </c>
      <c r="I201" s="416"/>
      <c r="J201" s="69">
        <v>15554</v>
      </c>
    </row>
    <row r="202" spans="2:10">
      <c r="B202" s="69">
        <v>15585</v>
      </c>
      <c r="H202" s="409">
        <v>2E-3</v>
      </c>
      <c r="I202" s="416"/>
      <c r="J202" s="69">
        <v>15585</v>
      </c>
    </row>
    <row r="203" spans="2:10">
      <c r="B203" s="69">
        <v>15615</v>
      </c>
      <c r="H203" s="409">
        <v>2.0999999999999999E-3</v>
      </c>
      <c r="I203" s="416"/>
      <c r="J203" s="69">
        <v>15615</v>
      </c>
    </row>
    <row r="204" spans="2:10">
      <c r="B204" s="69">
        <v>15646</v>
      </c>
      <c r="H204" s="409">
        <v>2E-3</v>
      </c>
      <c r="I204" s="416"/>
      <c r="J204" s="69">
        <v>15646</v>
      </c>
    </row>
    <row r="205" spans="2:10">
      <c r="B205" s="69">
        <v>15676</v>
      </c>
      <c r="H205" s="409">
        <v>2.0999999999999999E-3</v>
      </c>
      <c r="I205" s="416"/>
      <c r="J205" s="69">
        <v>15676</v>
      </c>
    </row>
    <row r="206" spans="2:10">
      <c r="B206" s="69">
        <v>15707</v>
      </c>
      <c r="H206" s="409">
        <v>2E-3</v>
      </c>
      <c r="I206" s="416"/>
      <c r="J206" s="69">
        <v>15707</v>
      </c>
    </row>
    <row r="207" spans="2:10">
      <c r="B207" s="69">
        <v>15738</v>
      </c>
      <c r="H207" s="409">
        <v>1.9E-3</v>
      </c>
      <c r="I207" s="416"/>
      <c r="J207" s="69">
        <v>15738</v>
      </c>
    </row>
    <row r="208" spans="2:10">
      <c r="B208" s="69">
        <v>15766</v>
      </c>
      <c r="H208" s="409">
        <v>2.0999999999999999E-3</v>
      </c>
      <c r="I208" s="416"/>
      <c r="J208" s="69">
        <v>15766</v>
      </c>
    </row>
    <row r="209" spans="2:10">
      <c r="B209" s="69">
        <v>15797</v>
      </c>
      <c r="H209" s="409">
        <v>2E-3</v>
      </c>
      <c r="I209" s="416"/>
      <c r="J209" s="69">
        <v>15797</v>
      </c>
    </row>
    <row r="210" spans="2:10">
      <c r="B210" s="69">
        <v>15827</v>
      </c>
      <c r="H210" s="409">
        <v>1.9E-3</v>
      </c>
      <c r="I210" s="416"/>
      <c r="J210" s="69">
        <v>15827</v>
      </c>
    </row>
    <row r="211" spans="2:10">
      <c r="B211" s="69">
        <v>15858</v>
      </c>
      <c r="H211" s="409">
        <v>2.0999999999999999E-3</v>
      </c>
      <c r="I211" s="416"/>
      <c r="J211" s="69">
        <v>15858</v>
      </c>
    </row>
    <row r="212" spans="2:10">
      <c r="B212" s="69">
        <v>15888</v>
      </c>
      <c r="H212" s="409">
        <v>2.0999999999999999E-3</v>
      </c>
      <c r="I212" s="416"/>
      <c r="J212" s="69">
        <v>15888</v>
      </c>
    </row>
    <row r="213" spans="2:10">
      <c r="B213" s="69">
        <v>15919</v>
      </c>
      <c r="H213" s="409">
        <v>2.0999999999999999E-3</v>
      </c>
      <c r="I213" s="416"/>
      <c r="J213" s="69">
        <v>15919</v>
      </c>
    </row>
    <row r="214" spans="2:10">
      <c r="B214" s="69">
        <v>15950</v>
      </c>
      <c r="H214" s="409">
        <v>2E-3</v>
      </c>
      <c r="I214" s="416"/>
      <c r="J214" s="69">
        <v>15950</v>
      </c>
    </row>
    <row r="215" spans="2:10">
      <c r="B215" s="69">
        <v>15980</v>
      </c>
      <c r="H215" s="409">
        <v>2E-3</v>
      </c>
      <c r="I215" s="416"/>
      <c r="J215" s="69">
        <v>15980</v>
      </c>
    </row>
    <row r="216" spans="2:10">
      <c r="B216" s="69">
        <v>16011</v>
      </c>
      <c r="H216" s="409">
        <v>2.0999999999999999E-3</v>
      </c>
      <c r="I216" s="416"/>
      <c r="J216" s="69">
        <v>16011</v>
      </c>
    </row>
    <row r="217" spans="2:10">
      <c r="B217" s="69">
        <v>16041</v>
      </c>
      <c r="H217" s="409">
        <v>2.0999999999999999E-3</v>
      </c>
      <c r="I217" s="416"/>
      <c r="J217" s="69">
        <v>16041</v>
      </c>
    </row>
    <row r="218" spans="2:10">
      <c r="B218" s="69">
        <v>16072</v>
      </c>
      <c r="H218" s="409">
        <v>2.0999999999999999E-3</v>
      </c>
      <c r="I218" s="416"/>
      <c r="J218" s="69">
        <v>16072</v>
      </c>
    </row>
    <row r="219" spans="2:10">
      <c r="B219" s="69">
        <v>16103</v>
      </c>
      <c r="H219" s="409">
        <v>2E-3</v>
      </c>
      <c r="I219" s="416"/>
      <c r="J219" s="69">
        <v>16103</v>
      </c>
    </row>
    <row r="220" spans="2:10">
      <c r="B220" s="69">
        <v>16132</v>
      </c>
      <c r="H220" s="409">
        <v>2.0999999999999999E-3</v>
      </c>
      <c r="I220" s="416"/>
      <c r="J220" s="69">
        <v>16132</v>
      </c>
    </row>
    <row r="221" spans="2:10">
      <c r="B221" s="69">
        <v>16163</v>
      </c>
      <c r="H221" s="409">
        <v>2E-3</v>
      </c>
      <c r="I221" s="416"/>
      <c r="J221" s="69">
        <v>16163</v>
      </c>
    </row>
    <row r="222" spans="2:10">
      <c r="B222" s="69">
        <v>16193</v>
      </c>
      <c r="H222" s="409">
        <v>2.2000000000000001E-3</v>
      </c>
      <c r="I222" s="416"/>
      <c r="J222" s="69">
        <v>16193</v>
      </c>
    </row>
    <row r="223" spans="2:10">
      <c r="B223" s="69">
        <v>16224</v>
      </c>
      <c r="H223" s="409">
        <v>2E-3</v>
      </c>
      <c r="I223" s="416"/>
      <c r="J223" s="69">
        <v>16224</v>
      </c>
    </row>
    <row r="224" spans="2:10">
      <c r="B224" s="69">
        <v>16254</v>
      </c>
      <c r="H224" s="409">
        <v>2.0999999999999999E-3</v>
      </c>
      <c r="I224" s="416"/>
      <c r="J224" s="69">
        <v>16254</v>
      </c>
    </row>
    <row r="225" spans="2:10">
      <c r="B225" s="69">
        <v>16285</v>
      </c>
      <c r="H225" s="409">
        <v>2.0999999999999999E-3</v>
      </c>
      <c r="I225" s="416"/>
      <c r="J225" s="69">
        <v>16285</v>
      </c>
    </row>
    <row r="226" spans="2:10">
      <c r="B226" s="69">
        <v>16316</v>
      </c>
      <c r="H226" s="409">
        <v>2E-3</v>
      </c>
      <c r="I226" s="416"/>
      <c r="J226" s="69">
        <v>16316</v>
      </c>
    </row>
    <row r="227" spans="2:10">
      <c r="B227" s="69">
        <v>16346</v>
      </c>
      <c r="H227" s="409">
        <v>2.0999999999999999E-3</v>
      </c>
      <c r="I227" s="416"/>
      <c r="J227" s="69">
        <v>16346</v>
      </c>
    </row>
    <row r="228" spans="2:10">
      <c r="B228" s="69">
        <v>16377</v>
      </c>
      <c r="H228" s="409">
        <v>2E-3</v>
      </c>
      <c r="I228" s="416"/>
      <c r="J228" s="69">
        <v>16377</v>
      </c>
    </row>
    <row r="229" spans="2:10">
      <c r="B229" s="69">
        <v>16407</v>
      </c>
      <c r="H229" s="409">
        <v>2E-3</v>
      </c>
      <c r="I229" s="416"/>
      <c r="J229" s="69">
        <v>16407</v>
      </c>
    </row>
    <row r="230" spans="2:10">
      <c r="B230" s="69">
        <v>16438</v>
      </c>
      <c r="H230" s="409">
        <v>2.0999999999999999E-3</v>
      </c>
      <c r="I230" s="416"/>
      <c r="J230" s="69">
        <v>16438</v>
      </c>
    </row>
    <row r="231" spans="2:10">
      <c r="B231" s="69">
        <v>16469</v>
      </c>
      <c r="H231" s="409">
        <v>1.8E-3</v>
      </c>
      <c r="I231" s="416"/>
      <c r="J231" s="69">
        <v>16469</v>
      </c>
    </row>
    <row r="232" spans="2:10">
      <c r="B232" s="69">
        <v>16497</v>
      </c>
      <c r="H232" s="409">
        <v>2E-3</v>
      </c>
      <c r="I232" s="416"/>
      <c r="J232" s="69">
        <v>16497</v>
      </c>
    </row>
    <row r="233" spans="2:10">
      <c r="B233" s="69">
        <v>16528</v>
      </c>
      <c r="H233" s="409">
        <v>1.9E-3</v>
      </c>
      <c r="I233" s="416"/>
      <c r="J233" s="69">
        <v>16528</v>
      </c>
    </row>
    <row r="234" spans="2:10">
      <c r="B234" s="69">
        <v>16558</v>
      </c>
      <c r="H234" s="409">
        <v>1.9E-3</v>
      </c>
      <c r="I234" s="416"/>
      <c r="J234" s="69">
        <v>16558</v>
      </c>
    </row>
    <row r="235" spans="2:10">
      <c r="B235" s="69">
        <v>16589</v>
      </c>
      <c r="H235" s="409">
        <v>1.9E-3</v>
      </c>
      <c r="I235" s="416"/>
      <c r="J235" s="69">
        <v>16589</v>
      </c>
    </row>
    <row r="236" spans="2:10">
      <c r="B236" s="69">
        <v>16619</v>
      </c>
      <c r="H236" s="409">
        <v>1.8E-3</v>
      </c>
      <c r="I236" s="416"/>
      <c r="J236" s="69">
        <v>16619</v>
      </c>
    </row>
    <row r="237" spans="2:10">
      <c r="B237" s="69">
        <v>16650</v>
      </c>
      <c r="H237" s="409">
        <v>1.9E-3</v>
      </c>
      <c r="I237" s="416"/>
      <c r="J237" s="69">
        <v>16650</v>
      </c>
    </row>
    <row r="238" spans="2:10">
      <c r="B238" s="69">
        <v>16681</v>
      </c>
      <c r="H238" s="409">
        <v>1.8E-3</v>
      </c>
      <c r="I238" s="416"/>
      <c r="J238" s="69">
        <v>16681</v>
      </c>
    </row>
    <row r="239" spans="2:10">
      <c r="B239" s="69">
        <v>16711</v>
      </c>
      <c r="H239" s="409">
        <v>1.9E-3</v>
      </c>
      <c r="I239" s="416"/>
      <c r="J239" s="69">
        <v>16711</v>
      </c>
    </row>
    <row r="240" spans="2:10">
      <c r="B240" s="69">
        <v>16742</v>
      </c>
      <c r="H240" s="409">
        <v>1.8E-3</v>
      </c>
      <c r="I240" s="416"/>
      <c r="J240" s="69">
        <v>16742</v>
      </c>
    </row>
    <row r="241" spans="2:10">
      <c r="B241" s="69">
        <v>16772</v>
      </c>
      <c r="H241" s="409">
        <v>1.8E-3</v>
      </c>
      <c r="I241" s="416"/>
      <c r="J241" s="69">
        <v>16772</v>
      </c>
    </row>
    <row r="242" spans="2:10">
      <c r="B242" s="69">
        <v>16803</v>
      </c>
      <c r="H242" s="409">
        <v>1.6999999999999999E-3</v>
      </c>
      <c r="I242" s="416"/>
      <c r="J242" s="69">
        <v>16803</v>
      </c>
    </row>
    <row r="243" spans="2:10">
      <c r="B243" s="69">
        <v>16834</v>
      </c>
      <c r="H243" s="409">
        <v>1.5E-3</v>
      </c>
      <c r="I243" s="416"/>
      <c r="J243" s="69">
        <v>16834</v>
      </c>
    </row>
    <row r="244" spans="2:10">
      <c r="B244" s="69">
        <v>16862</v>
      </c>
      <c r="H244" s="409">
        <v>1.6000000000000001E-3</v>
      </c>
      <c r="I244" s="416"/>
      <c r="J244" s="69">
        <v>16862</v>
      </c>
    </row>
    <row r="245" spans="2:10">
      <c r="B245" s="69">
        <v>16893</v>
      </c>
      <c r="H245" s="409">
        <v>1.6999999999999999E-3</v>
      </c>
      <c r="I245" s="416"/>
      <c r="J245" s="69">
        <v>16893</v>
      </c>
    </row>
    <row r="246" spans="2:10">
      <c r="B246" s="69">
        <v>16923</v>
      </c>
      <c r="H246" s="409">
        <v>1.8E-3</v>
      </c>
      <c r="I246" s="416"/>
      <c r="J246" s="69">
        <v>16923</v>
      </c>
    </row>
    <row r="247" spans="2:10">
      <c r="B247" s="69">
        <v>16954</v>
      </c>
      <c r="H247" s="409">
        <v>1.6000000000000001E-3</v>
      </c>
      <c r="I247" s="416"/>
      <c r="J247" s="69">
        <v>16954</v>
      </c>
    </row>
    <row r="248" spans="2:10">
      <c r="B248" s="69">
        <v>16984</v>
      </c>
      <c r="H248" s="409">
        <v>1.9E-3</v>
      </c>
      <c r="I248" s="416"/>
      <c r="J248" s="69">
        <v>16984</v>
      </c>
    </row>
    <row r="249" spans="2:10">
      <c r="B249" s="69">
        <v>17015</v>
      </c>
      <c r="H249" s="409">
        <v>1.6999999999999999E-3</v>
      </c>
      <c r="I249" s="416"/>
      <c r="J249" s="69">
        <v>17015</v>
      </c>
    </row>
    <row r="250" spans="2:10">
      <c r="B250" s="69">
        <v>17046</v>
      </c>
      <c r="H250" s="409">
        <v>1.8E-3</v>
      </c>
      <c r="I250" s="416"/>
      <c r="J250" s="69">
        <v>17046</v>
      </c>
    </row>
    <row r="251" spans="2:10">
      <c r="B251" s="69">
        <v>17076</v>
      </c>
      <c r="H251" s="409">
        <v>1.9E-3</v>
      </c>
      <c r="I251" s="416"/>
      <c r="J251" s="69">
        <v>17076</v>
      </c>
    </row>
    <row r="252" spans="2:10">
      <c r="B252" s="69">
        <v>17107</v>
      </c>
      <c r="H252" s="409">
        <v>1.8E-3</v>
      </c>
      <c r="I252" s="416"/>
      <c r="J252" s="69">
        <v>17107</v>
      </c>
    </row>
    <row r="253" spans="2:10">
      <c r="B253" s="69">
        <v>17137</v>
      </c>
      <c r="H253" s="409">
        <v>1.9E-3</v>
      </c>
      <c r="I253" s="416"/>
      <c r="J253" s="69">
        <v>17137</v>
      </c>
    </row>
    <row r="254" spans="2:10">
      <c r="B254" s="69">
        <v>17168</v>
      </c>
      <c r="H254" s="409">
        <v>1.8E-3</v>
      </c>
      <c r="I254" s="416"/>
      <c r="J254" s="69">
        <v>17168</v>
      </c>
    </row>
    <row r="255" spans="2:10">
      <c r="B255" s="69">
        <v>17199</v>
      </c>
      <c r="H255" s="409">
        <v>1.6000000000000001E-3</v>
      </c>
      <c r="I255" s="416"/>
      <c r="J255" s="69">
        <v>17199</v>
      </c>
    </row>
    <row r="256" spans="2:10">
      <c r="B256" s="69">
        <v>17227</v>
      </c>
      <c r="H256" s="409">
        <v>1.8E-3</v>
      </c>
      <c r="I256" s="416"/>
      <c r="J256" s="69">
        <v>17227</v>
      </c>
    </row>
    <row r="257" spans="2:10">
      <c r="B257" s="69">
        <v>17258</v>
      </c>
      <c r="H257" s="409">
        <v>1.6999999999999999E-3</v>
      </c>
      <c r="I257" s="416"/>
      <c r="J257" s="69">
        <v>17258</v>
      </c>
    </row>
    <row r="258" spans="2:10">
      <c r="B258" s="69">
        <v>17288</v>
      </c>
      <c r="H258" s="409">
        <v>1.6999999999999999E-3</v>
      </c>
      <c r="I258" s="416"/>
      <c r="J258" s="69">
        <v>17288</v>
      </c>
    </row>
    <row r="259" spans="2:10">
      <c r="B259" s="69">
        <v>17319</v>
      </c>
      <c r="H259" s="409">
        <v>1.9E-3</v>
      </c>
      <c r="I259" s="416"/>
      <c r="J259" s="69">
        <v>17319</v>
      </c>
    </row>
    <row r="260" spans="2:10">
      <c r="B260" s="69">
        <v>17349</v>
      </c>
      <c r="H260" s="409">
        <v>1.8E-3</v>
      </c>
      <c r="I260" s="416"/>
      <c r="J260" s="69">
        <v>17349</v>
      </c>
    </row>
    <row r="261" spans="2:10">
      <c r="B261" s="69">
        <v>17380</v>
      </c>
      <c r="H261" s="409">
        <v>1.6999999999999999E-3</v>
      </c>
      <c r="I261" s="416"/>
      <c r="J261" s="69">
        <v>17380</v>
      </c>
    </row>
    <row r="262" spans="2:10">
      <c r="B262" s="69">
        <v>17411</v>
      </c>
      <c r="H262" s="409">
        <v>1.8E-3</v>
      </c>
      <c r="I262" s="416"/>
      <c r="J262" s="69">
        <v>17411</v>
      </c>
    </row>
    <row r="263" spans="2:10">
      <c r="B263" s="69">
        <v>17441</v>
      </c>
      <c r="H263" s="409">
        <v>1.8E-3</v>
      </c>
      <c r="I263" s="416"/>
      <c r="J263" s="69">
        <v>17441</v>
      </c>
    </row>
    <row r="264" spans="2:10">
      <c r="B264" s="69">
        <v>17472</v>
      </c>
      <c r="H264" s="409">
        <v>1.6999999999999999E-3</v>
      </c>
      <c r="I264" s="416"/>
      <c r="J264" s="69">
        <v>17472</v>
      </c>
    </row>
    <row r="265" spans="2:10">
      <c r="B265" s="69">
        <v>17502</v>
      </c>
      <c r="H265" s="409">
        <v>2.0999999999999999E-3</v>
      </c>
      <c r="I265" s="416"/>
      <c r="J265" s="69">
        <v>17502</v>
      </c>
    </row>
    <row r="266" spans="2:10">
      <c r="B266" s="69">
        <v>17533</v>
      </c>
      <c r="H266" s="409">
        <v>2E-3</v>
      </c>
      <c r="I266" s="416"/>
      <c r="J266" s="69">
        <v>17533</v>
      </c>
    </row>
    <row r="267" spans="2:10">
      <c r="B267" s="69">
        <v>17564</v>
      </c>
      <c r="H267" s="409">
        <v>1.9E-3</v>
      </c>
      <c r="I267" s="416"/>
      <c r="J267" s="69">
        <v>17564</v>
      </c>
    </row>
    <row r="268" spans="2:10">
      <c r="B268" s="69">
        <v>17593</v>
      </c>
      <c r="H268" s="409">
        <v>2.2000000000000001E-3</v>
      </c>
      <c r="I268" s="416"/>
      <c r="J268" s="69">
        <v>17593</v>
      </c>
    </row>
    <row r="269" spans="2:10">
      <c r="B269" s="69">
        <v>17624</v>
      </c>
      <c r="H269" s="409">
        <v>2E-3</v>
      </c>
      <c r="I269" s="416"/>
      <c r="J269" s="69">
        <v>17624</v>
      </c>
    </row>
    <row r="270" spans="2:10">
      <c r="B270" s="69">
        <v>17654</v>
      </c>
      <c r="H270" s="409">
        <v>1.8E-3</v>
      </c>
      <c r="I270" s="416"/>
      <c r="J270" s="69">
        <v>17654</v>
      </c>
    </row>
    <row r="271" spans="2:10">
      <c r="B271" s="69">
        <v>17685</v>
      </c>
      <c r="H271" s="409">
        <v>2.0999999999999999E-3</v>
      </c>
      <c r="I271" s="416"/>
      <c r="J271" s="69">
        <v>17685</v>
      </c>
    </row>
    <row r="272" spans="2:10">
      <c r="B272" s="69">
        <v>17715</v>
      </c>
      <c r="H272" s="409">
        <v>1.9E-3</v>
      </c>
      <c r="I272" s="416"/>
      <c r="J272" s="69">
        <v>17715</v>
      </c>
    </row>
    <row r="273" spans="2:10">
      <c r="B273" s="69">
        <v>17746</v>
      </c>
      <c r="H273" s="409">
        <v>2.0999999999999999E-3</v>
      </c>
      <c r="I273" s="416"/>
      <c r="J273" s="69">
        <v>17746</v>
      </c>
    </row>
    <row r="274" spans="2:10">
      <c r="B274" s="69">
        <v>17777</v>
      </c>
      <c r="H274" s="409">
        <v>2E-3</v>
      </c>
      <c r="I274" s="416"/>
      <c r="J274" s="69">
        <v>17777</v>
      </c>
    </row>
    <row r="275" spans="2:10">
      <c r="B275" s="69">
        <v>17807</v>
      </c>
      <c r="H275" s="409">
        <v>1.9E-3</v>
      </c>
      <c r="I275" s="416"/>
      <c r="J275" s="69">
        <v>17807</v>
      </c>
    </row>
    <row r="276" spans="2:10">
      <c r="B276" s="69">
        <v>17838</v>
      </c>
      <c r="H276" s="409">
        <v>2.0999999999999999E-3</v>
      </c>
      <c r="I276" s="416"/>
      <c r="J276" s="69">
        <v>17838</v>
      </c>
    </row>
    <row r="277" spans="2:10">
      <c r="B277" s="69">
        <v>17868</v>
      </c>
      <c r="H277" s="409">
        <v>2E-3</v>
      </c>
      <c r="I277" s="416"/>
      <c r="J277" s="69">
        <v>17868</v>
      </c>
    </row>
    <row r="278" spans="2:10">
      <c r="B278" s="69">
        <v>17899</v>
      </c>
      <c r="H278" s="409">
        <v>2E-3</v>
      </c>
      <c r="I278" s="416"/>
      <c r="J278" s="69">
        <v>17899</v>
      </c>
    </row>
    <row r="279" spans="2:10">
      <c r="B279" s="69">
        <v>17930</v>
      </c>
      <c r="H279" s="409">
        <v>1.8E-3</v>
      </c>
      <c r="I279" s="416"/>
      <c r="J279" s="69">
        <v>17930</v>
      </c>
    </row>
    <row r="280" spans="2:10">
      <c r="B280" s="69">
        <v>17958</v>
      </c>
      <c r="H280" s="409">
        <v>1.9E-3</v>
      </c>
      <c r="I280" s="416"/>
      <c r="J280" s="69">
        <v>17958</v>
      </c>
    </row>
    <row r="281" spans="2:10">
      <c r="B281" s="69">
        <v>17989</v>
      </c>
      <c r="H281" s="409">
        <v>1.8E-3</v>
      </c>
      <c r="I281" s="416"/>
      <c r="J281" s="69">
        <v>17989</v>
      </c>
    </row>
    <row r="282" spans="2:10">
      <c r="B282" s="69">
        <v>18019</v>
      </c>
      <c r="H282" s="409">
        <v>2E-3</v>
      </c>
      <c r="I282" s="416"/>
      <c r="J282" s="69">
        <v>18019</v>
      </c>
    </row>
    <row r="283" spans="2:10">
      <c r="B283" s="69">
        <v>18050</v>
      </c>
      <c r="H283" s="409">
        <v>1.9E-3</v>
      </c>
      <c r="I283" s="416"/>
      <c r="J283" s="69">
        <v>18050</v>
      </c>
    </row>
    <row r="284" spans="2:10">
      <c r="B284" s="69">
        <v>18080</v>
      </c>
      <c r="H284" s="409">
        <v>1.6999999999999999E-3</v>
      </c>
      <c r="I284" s="416"/>
      <c r="J284" s="69">
        <v>18080</v>
      </c>
    </row>
    <row r="285" spans="2:10">
      <c r="B285" s="69">
        <v>18111</v>
      </c>
      <c r="H285" s="409">
        <v>1.9E-3</v>
      </c>
      <c r="I285" s="416"/>
      <c r="J285" s="69">
        <v>18111</v>
      </c>
    </row>
    <row r="286" spans="2:10">
      <c r="B286" s="69">
        <v>18142</v>
      </c>
      <c r="H286" s="409">
        <v>1.6999999999999999E-3</v>
      </c>
      <c r="I286" s="416"/>
      <c r="J286" s="69">
        <v>18142</v>
      </c>
    </row>
    <row r="287" spans="2:10">
      <c r="B287" s="69">
        <v>18172</v>
      </c>
      <c r="H287" s="409">
        <v>1.8E-3</v>
      </c>
      <c r="I287" s="416"/>
      <c r="J287" s="69">
        <v>18172</v>
      </c>
    </row>
    <row r="288" spans="2:10">
      <c r="B288" s="69">
        <v>18203</v>
      </c>
      <c r="H288" s="409">
        <v>1.6999999999999999E-3</v>
      </c>
      <c r="I288" s="416"/>
      <c r="J288" s="69">
        <v>18203</v>
      </c>
    </row>
    <row r="289" spans="2:10">
      <c r="B289" s="69">
        <v>18233</v>
      </c>
      <c r="H289" s="409">
        <v>1.6999999999999999E-3</v>
      </c>
      <c r="I289" s="416"/>
      <c r="J289" s="69">
        <v>18233</v>
      </c>
    </row>
    <row r="290" spans="2:10">
      <c r="B290" s="69">
        <v>18264</v>
      </c>
      <c r="H290" s="409">
        <v>1.8E-3</v>
      </c>
      <c r="I290" s="416"/>
      <c r="J290" s="69">
        <v>18264</v>
      </c>
    </row>
    <row r="291" spans="2:10">
      <c r="B291" s="69">
        <v>18295</v>
      </c>
      <c r="H291" s="409">
        <v>1.6000000000000001E-3</v>
      </c>
      <c r="I291" s="416"/>
      <c r="J291" s="69">
        <v>18295</v>
      </c>
    </row>
    <row r="292" spans="2:10">
      <c r="B292" s="69">
        <v>18323</v>
      </c>
      <c r="H292" s="409">
        <v>1.8E-3</v>
      </c>
      <c r="I292" s="416"/>
      <c r="J292" s="69">
        <v>18323</v>
      </c>
    </row>
    <row r="293" spans="2:10">
      <c r="B293" s="69">
        <v>18354</v>
      </c>
      <c r="H293" s="409">
        <v>1.6000000000000001E-3</v>
      </c>
      <c r="I293" s="416"/>
      <c r="J293" s="69">
        <v>18354</v>
      </c>
    </row>
    <row r="294" spans="2:10">
      <c r="B294" s="69">
        <v>18384</v>
      </c>
      <c r="H294" s="409">
        <v>1.9E-3</v>
      </c>
      <c r="I294" s="416"/>
      <c r="J294" s="69">
        <v>18384</v>
      </c>
    </row>
    <row r="295" spans="2:10">
      <c r="B295" s="69">
        <v>18415</v>
      </c>
      <c r="H295" s="409">
        <v>1.6999999999999999E-3</v>
      </c>
      <c r="I295" s="416"/>
      <c r="J295" s="69">
        <v>18415</v>
      </c>
    </row>
    <row r="296" spans="2:10">
      <c r="B296" s="69">
        <v>18445</v>
      </c>
      <c r="H296" s="409">
        <v>1.8E-3</v>
      </c>
      <c r="I296" s="416"/>
      <c r="J296" s="69">
        <v>18445</v>
      </c>
    </row>
    <row r="297" spans="2:10">
      <c r="B297" s="69">
        <v>18476</v>
      </c>
      <c r="H297" s="409">
        <v>1.8E-3</v>
      </c>
      <c r="I297" s="416"/>
      <c r="J297" s="69">
        <v>18476</v>
      </c>
    </row>
    <row r="298" spans="2:10">
      <c r="B298" s="69">
        <v>18507</v>
      </c>
      <c r="H298" s="409">
        <v>1.6999999999999999E-3</v>
      </c>
      <c r="I298" s="416"/>
      <c r="J298" s="69">
        <v>18507</v>
      </c>
    </row>
    <row r="299" spans="2:10">
      <c r="B299" s="69">
        <v>18537</v>
      </c>
      <c r="H299" s="409">
        <v>1.9E-3</v>
      </c>
      <c r="I299" s="416"/>
      <c r="J299" s="69">
        <v>18537</v>
      </c>
    </row>
    <row r="300" spans="2:10">
      <c r="B300" s="69">
        <v>18568</v>
      </c>
      <c r="H300" s="409">
        <v>1.8E-3</v>
      </c>
      <c r="I300" s="416"/>
      <c r="J300" s="69">
        <v>18568</v>
      </c>
    </row>
    <row r="301" spans="2:10">
      <c r="B301" s="69">
        <v>18598</v>
      </c>
      <c r="H301" s="409">
        <v>1.8E-3</v>
      </c>
      <c r="I301" s="416"/>
      <c r="J301" s="69">
        <v>18598</v>
      </c>
    </row>
    <row r="302" spans="2:10">
      <c r="B302" s="69">
        <v>18629</v>
      </c>
      <c r="H302" s="409">
        <v>2E-3</v>
      </c>
      <c r="I302" s="416"/>
      <c r="J302" s="69">
        <v>18629</v>
      </c>
    </row>
    <row r="303" spans="2:10">
      <c r="B303" s="69">
        <v>18660</v>
      </c>
      <c r="H303" s="409">
        <v>1.6999999999999999E-3</v>
      </c>
      <c r="I303" s="416"/>
      <c r="J303" s="69">
        <v>18660</v>
      </c>
    </row>
    <row r="304" spans="2:10">
      <c r="B304" s="69">
        <v>18688</v>
      </c>
      <c r="H304" s="409">
        <v>1.9E-3</v>
      </c>
      <c r="I304" s="416"/>
      <c r="J304" s="69">
        <v>18688</v>
      </c>
    </row>
    <row r="305" spans="2:10">
      <c r="B305" s="69">
        <v>18719</v>
      </c>
      <c r="H305" s="409">
        <v>2E-3</v>
      </c>
      <c r="I305" s="416"/>
      <c r="J305" s="69">
        <v>18719</v>
      </c>
    </row>
    <row r="306" spans="2:10">
      <c r="B306" s="69">
        <v>18749</v>
      </c>
      <c r="H306" s="409">
        <v>2.0999999999999999E-3</v>
      </c>
      <c r="I306" s="416"/>
      <c r="J306" s="69">
        <v>18749</v>
      </c>
    </row>
    <row r="307" spans="2:10">
      <c r="B307" s="69">
        <v>18780</v>
      </c>
      <c r="H307" s="409">
        <v>2E-3</v>
      </c>
      <c r="I307" s="416"/>
      <c r="J307" s="69">
        <v>18780</v>
      </c>
    </row>
    <row r="308" spans="2:10">
      <c r="B308" s="69">
        <v>18810</v>
      </c>
      <c r="H308" s="409">
        <v>2.3E-3</v>
      </c>
      <c r="I308" s="416"/>
      <c r="J308" s="69">
        <v>18810</v>
      </c>
    </row>
    <row r="309" spans="2:10">
      <c r="B309" s="69">
        <v>18841</v>
      </c>
      <c r="H309" s="409">
        <v>2.0999999999999999E-3</v>
      </c>
      <c r="I309" s="416"/>
      <c r="J309" s="69">
        <v>18841</v>
      </c>
    </row>
    <row r="310" spans="2:10">
      <c r="B310" s="69">
        <v>18872</v>
      </c>
      <c r="H310" s="409">
        <v>1.9E-3</v>
      </c>
      <c r="I310" s="416"/>
      <c r="J310" s="69">
        <v>18872</v>
      </c>
    </row>
    <row r="311" spans="2:10">
      <c r="B311" s="69">
        <v>18902</v>
      </c>
      <c r="H311" s="409">
        <v>2.3E-3</v>
      </c>
      <c r="I311" s="416"/>
      <c r="J311" s="69">
        <v>18902</v>
      </c>
    </row>
    <row r="312" spans="2:10">
      <c r="B312" s="69">
        <v>18933</v>
      </c>
      <c r="H312" s="409">
        <v>2.0999999999999999E-3</v>
      </c>
      <c r="I312" s="416"/>
      <c r="J312" s="69">
        <v>18933</v>
      </c>
    </row>
    <row r="313" spans="2:10">
      <c r="B313" s="69">
        <v>18963</v>
      </c>
      <c r="H313" s="409">
        <v>2.2000000000000001E-3</v>
      </c>
      <c r="I313" s="416"/>
      <c r="J313" s="69">
        <v>18963</v>
      </c>
    </row>
    <row r="314" spans="2:10">
      <c r="B314" s="69">
        <v>18994</v>
      </c>
      <c r="H314" s="409">
        <v>2.3E-3</v>
      </c>
      <c r="I314" s="416"/>
      <c r="J314" s="69">
        <v>18994</v>
      </c>
    </row>
    <row r="315" spans="2:10">
      <c r="B315" s="69">
        <v>19025</v>
      </c>
      <c r="H315" s="409">
        <v>2.0999999999999999E-3</v>
      </c>
      <c r="I315" s="416"/>
      <c r="J315" s="69">
        <v>19025</v>
      </c>
    </row>
    <row r="316" spans="2:10">
      <c r="B316" s="69">
        <v>19054</v>
      </c>
      <c r="H316" s="409">
        <v>2.3E-3</v>
      </c>
      <c r="I316" s="416"/>
      <c r="J316" s="69">
        <v>19054</v>
      </c>
    </row>
    <row r="317" spans="2:10">
      <c r="B317" s="69">
        <v>19085</v>
      </c>
      <c r="H317" s="409">
        <v>2.2000000000000001E-3</v>
      </c>
      <c r="I317" s="416"/>
      <c r="J317" s="69">
        <v>19085</v>
      </c>
    </row>
    <row r="318" spans="2:10">
      <c r="B318" s="69">
        <v>19115</v>
      </c>
      <c r="H318" s="409">
        <v>2E-3</v>
      </c>
      <c r="I318" s="416"/>
      <c r="J318" s="69">
        <v>19115</v>
      </c>
    </row>
    <row r="319" spans="2:10">
      <c r="B319" s="69">
        <v>19146</v>
      </c>
      <c r="H319" s="409">
        <v>2.2000000000000001E-3</v>
      </c>
      <c r="I319" s="416"/>
      <c r="J319" s="69">
        <v>19146</v>
      </c>
    </row>
    <row r="320" spans="2:10">
      <c r="B320" s="69">
        <v>19176</v>
      </c>
      <c r="H320" s="409">
        <v>2.2000000000000001E-3</v>
      </c>
      <c r="I320" s="416"/>
      <c r="J320" s="69">
        <v>19176</v>
      </c>
    </row>
    <row r="321" spans="2:10">
      <c r="B321" s="69">
        <v>19207</v>
      </c>
      <c r="H321" s="409">
        <v>2.0999999999999999E-3</v>
      </c>
      <c r="I321" s="416"/>
      <c r="J321" s="69">
        <v>19207</v>
      </c>
    </row>
    <row r="322" spans="2:10">
      <c r="B322" s="69">
        <v>19238</v>
      </c>
      <c r="H322" s="409">
        <v>2.3E-3</v>
      </c>
      <c r="I322" s="416"/>
      <c r="J322" s="69">
        <v>19238</v>
      </c>
    </row>
    <row r="323" spans="2:10">
      <c r="B323" s="69">
        <v>19268</v>
      </c>
      <c r="H323" s="409">
        <v>2.3E-3</v>
      </c>
      <c r="I323" s="416"/>
      <c r="J323" s="69">
        <v>19268</v>
      </c>
    </row>
    <row r="324" spans="2:10">
      <c r="B324" s="69">
        <v>19299</v>
      </c>
      <c r="H324" s="409">
        <v>2.0999999999999999E-3</v>
      </c>
      <c r="I324" s="416"/>
      <c r="J324" s="69">
        <v>19299</v>
      </c>
    </row>
    <row r="325" spans="2:10">
      <c r="B325" s="69">
        <v>19329</v>
      </c>
      <c r="H325" s="409">
        <v>2.3999999999999998E-3</v>
      </c>
      <c r="I325" s="416"/>
      <c r="J325" s="69">
        <v>19329</v>
      </c>
    </row>
    <row r="326" spans="2:10">
      <c r="B326" s="69">
        <v>19360</v>
      </c>
      <c r="H326" s="409">
        <v>2.3E-3</v>
      </c>
      <c r="I326" s="416"/>
      <c r="J326" s="69">
        <v>19360</v>
      </c>
    </row>
    <row r="327" spans="2:10">
      <c r="B327" s="69">
        <v>19391</v>
      </c>
      <c r="H327" s="409">
        <v>2.0999999999999999E-3</v>
      </c>
      <c r="I327" s="416"/>
      <c r="J327" s="69">
        <v>19391</v>
      </c>
    </row>
    <row r="328" spans="2:10">
      <c r="B328" s="69">
        <v>19419</v>
      </c>
      <c r="H328" s="409">
        <v>2.5000000000000001E-3</v>
      </c>
      <c r="I328" s="416"/>
      <c r="J328" s="69">
        <v>19419</v>
      </c>
    </row>
    <row r="329" spans="2:10">
      <c r="B329" s="69">
        <v>19450</v>
      </c>
      <c r="H329" s="409">
        <v>2.3999999999999998E-3</v>
      </c>
      <c r="I329" s="416"/>
      <c r="J329" s="69">
        <v>19450</v>
      </c>
    </row>
    <row r="330" spans="2:10">
      <c r="B330" s="69">
        <v>19480</v>
      </c>
      <c r="H330" s="409">
        <v>2.3999999999999998E-3</v>
      </c>
      <c r="I330" s="416"/>
      <c r="J330" s="69">
        <v>19480</v>
      </c>
    </row>
    <row r="331" spans="2:10">
      <c r="B331" s="69">
        <v>19511</v>
      </c>
      <c r="H331" s="409">
        <v>2.7000000000000001E-3</v>
      </c>
      <c r="I331" s="416"/>
      <c r="J331" s="69">
        <v>19511</v>
      </c>
    </row>
    <row r="332" spans="2:10">
      <c r="B332" s="69">
        <v>19541</v>
      </c>
      <c r="H332" s="409">
        <v>2.5000000000000001E-3</v>
      </c>
      <c r="I332" s="416"/>
      <c r="J332" s="69">
        <v>19541</v>
      </c>
    </row>
    <row r="333" spans="2:10">
      <c r="B333" s="69">
        <v>19572</v>
      </c>
      <c r="H333" s="409">
        <v>2.5000000000000001E-3</v>
      </c>
      <c r="I333" s="416"/>
      <c r="J333" s="69">
        <v>19572</v>
      </c>
    </row>
    <row r="334" spans="2:10">
      <c r="B334" s="69">
        <v>19603</v>
      </c>
      <c r="H334" s="409">
        <v>2.5000000000000001E-3</v>
      </c>
      <c r="I334" s="416"/>
      <c r="J334" s="69">
        <v>19603</v>
      </c>
    </row>
    <row r="335" spans="2:10">
      <c r="B335" s="69">
        <v>19633</v>
      </c>
      <c r="H335" s="409">
        <v>2.3E-3</v>
      </c>
      <c r="I335" s="416"/>
      <c r="J335" s="69">
        <v>19633</v>
      </c>
    </row>
    <row r="336" spans="2:10">
      <c r="B336" s="69">
        <v>19664</v>
      </c>
      <c r="H336" s="409">
        <v>2.3999999999999998E-3</v>
      </c>
      <c r="I336" s="416"/>
      <c r="J336" s="69">
        <v>19664</v>
      </c>
    </row>
    <row r="337" spans="2:10">
      <c r="B337" s="69">
        <v>19694</v>
      </c>
      <c r="H337" s="409">
        <v>2.3999999999999998E-3</v>
      </c>
      <c r="I337" s="416"/>
      <c r="J337" s="69">
        <v>19694</v>
      </c>
    </row>
    <row r="338" spans="2:10">
      <c r="B338" s="69">
        <v>19725</v>
      </c>
      <c r="H338" s="409">
        <v>2.3E-3</v>
      </c>
      <c r="I338" s="416"/>
      <c r="J338" s="69">
        <v>19725</v>
      </c>
    </row>
    <row r="339" spans="2:10">
      <c r="B339" s="69">
        <v>19756</v>
      </c>
      <c r="H339" s="409">
        <v>2.2000000000000001E-3</v>
      </c>
      <c r="I339" s="416"/>
      <c r="J339" s="69">
        <v>19756</v>
      </c>
    </row>
    <row r="340" spans="2:10">
      <c r="B340" s="69">
        <v>19784</v>
      </c>
      <c r="H340" s="409">
        <v>2.5000000000000001E-3</v>
      </c>
      <c r="I340" s="416"/>
      <c r="J340" s="69">
        <v>19784</v>
      </c>
    </row>
    <row r="341" spans="2:10">
      <c r="B341" s="69">
        <v>19815</v>
      </c>
      <c r="H341" s="409">
        <v>2.2000000000000001E-3</v>
      </c>
      <c r="I341" s="416"/>
      <c r="J341" s="69">
        <v>19815</v>
      </c>
    </row>
    <row r="342" spans="2:10">
      <c r="B342" s="69">
        <v>19845</v>
      </c>
      <c r="H342" s="409">
        <v>2E-3</v>
      </c>
      <c r="I342" s="416"/>
      <c r="J342" s="69">
        <v>19845</v>
      </c>
    </row>
    <row r="343" spans="2:10">
      <c r="B343" s="69">
        <v>19876</v>
      </c>
      <c r="H343" s="409">
        <v>2.5000000000000001E-3</v>
      </c>
      <c r="I343" s="416"/>
      <c r="J343" s="69">
        <v>19876</v>
      </c>
    </row>
    <row r="344" spans="2:10">
      <c r="B344" s="69">
        <v>19906</v>
      </c>
      <c r="H344" s="409">
        <v>2.2000000000000001E-3</v>
      </c>
      <c r="I344" s="416"/>
      <c r="J344" s="69">
        <v>19906</v>
      </c>
    </row>
    <row r="345" spans="2:10">
      <c r="B345" s="69">
        <v>19937</v>
      </c>
      <c r="H345" s="409">
        <v>2.3E-3</v>
      </c>
      <c r="I345" s="416"/>
      <c r="J345" s="69">
        <v>19937</v>
      </c>
    </row>
    <row r="346" spans="2:10">
      <c r="B346" s="69">
        <v>19968</v>
      </c>
      <c r="H346" s="409">
        <v>2.2000000000000001E-3</v>
      </c>
      <c r="I346" s="416"/>
      <c r="J346" s="69">
        <v>19968</v>
      </c>
    </row>
    <row r="347" spans="2:10">
      <c r="B347" s="69">
        <v>19998</v>
      </c>
      <c r="H347" s="409">
        <v>2.0999999999999999E-3</v>
      </c>
      <c r="I347" s="416"/>
      <c r="J347" s="69">
        <v>19998</v>
      </c>
    </row>
    <row r="348" spans="2:10">
      <c r="B348" s="69">
        <v>20029</v>
      </c>
      <c r="H348" s="409">
        <v>2.3E-3</v>
      </c>
      <c r="I348" s="416"/>
      <c r="J348" s="69">
        <v>20029</v>
      </c>
    </row>
    <row r="349" spans="2:10">
      <c r="B349" s="69">
        <v>20059</v>
      </c>
      <c r="H349" s="409">
        <v>2.3E-3</v>
      </c>
      <c r="I349" s="416"/>
      <c r="J349" s="69">
        <v>20059</v>
      </c>
    </row>
    <row r="350" spans="2:10">
      <c r="B350" s="69">
        <v>20090</v>
      </c>
      <c r="H350" s="409">
        <v>2.2000000000000001E-3</v>
      </c>
      <c r="I350" s="416"/>
      <c r="J350" s="69">
        <v>20090</v>
      </c>
    </row>
    <row r="351" spans="2:10">
      <c r="B351" s="69">
        <v>20121</v>
      </c>
      <c r="H351" s="409">
        <v>2.2000000000000001E-3</v>
      </c>
      <c r="I351" s="416"/>
      <c r="J351" s="69">
        <v>20121</v>
      </c>
    </row>
    <row r="352" spans="2:10">
      <c r="B352" s="69">
        <v>20149</v>
      </c>
      <c r="H352" s="409">
        <v>2.3999999999999998E-3</v>
      </c>
      <c r="I352" s="416"/>
      <c r="J352" s="69">
        <v>20149</v>
      </c>
    </row>
    <row r="353" spans="2:10">
      <c r="B353" s="69">
        <v>20180</v>
      </c>
      <c r="H353" s="409">
        <v>2.2000000000000001E-3</v>
      </c>
      <c r="I353" s="416"/>
      <c r="J353" s="69">
        <v>20180</v>
      </c>
    </row>
    <row r="354" spans="2:10">
      <c r="B354" s="69">
        <v>20210</v>
      </c>
      <c r="H354" s="409">
        <v>2.5000000000000001E-3</v>
      </c>
      <c r="I354" s="416"/>
      <c r="J354" s="69">
        <v>20210</v>
      </c>
    </row>
    <row r="355" spans="2:10">
      <c r="B355" s="69">
        <v>20241</v>
      </c>
      <c r="H355" s="409">
        <v>2.3E-3</v>
      </c>
      <c r="I355" s="416"/>
      <c r="J355" s="69">
        <v>20241</v>
      </c>
    </row>
    <row r="356" spans="2:10">
      <c r="B356" s="69">
        <v>20271</v>
      </c>
      <c r="H356" s="409">
        <v>2.3E-3</v>
      </c>
      <c r="I356" s="416"/>
      <c r="J356" s="69">
        <v>20271</v>
      </c>
    </row>
    <row r="357" spans="2:10">
      <c r="B357" s="69">
        <v>20302</v>
      </c>
      <c r="H357" s="409">
        <v>2.7000000000000001E-3</v>
      </c>
      <c r="I357" s="416"/>
      <c r="J357" s="69">
        <v>20302</v>
      </c>
    </row>
    <row r="358" spans="2:10">
      <c r="B358" s="69">
        <v>20333</v>
      </c>
      <c r="H358" s="409">
        <v>2.3999999999999998E-3</v>
      </c>
      <c r="I358" s="416"/>
      <c r="J358" s="69">
        <v>20333</v>
      </c>
    </row>
    <row r="359" spans="2:10">
      <c r="B359" s="69">
        <v>20363</v>
      </c>
      <c r="H359" s="409">
        <v>2.5000000000000001E-3</v>
      </c>
      <c r="I359" s="416"/>
      <c r="J359" s="69">
        <v>20363</v>
      </c>
    </row>
    <row r="360" spans="2:10">
      <c r="B360" s="69">
        <v>20394</v>
      </c>
      <c r="H360" s="409">
        <v>2.3999999999999998E-3</v>
      </c>
      <c r="I360" s="416"/>
      <c r="J360" s="69">
        <v>20394</v>
      </c>
    </row>
    <row r="361" spans="2:10">
      <c r="B361" s="69">
        <v>20424</v>
      </c>
      <c r="H361" s="409">
        <v>2.3999999999999998E-3</v>
      </c>
      <c r="I361" s="416"/>
      <c r="J361" s="69">
        <v>20424</v>
      </c>
    </row>
    <row r="362" spans="2:10">
      <c r="B362" s="69">
        <v>20455</v>
      </c>
      <c r="H362" s="409">
        <v>2.5000000000000001E-3</v>
      </c>
      <c r="I362" s="416"/>
      <c r="J362" s="69">
        <v>20455</v>
      </c>
    </row>
    <row r="363" spans="2:10">
      <c r="B363" s="69">
        <v>20486</v>
      </c>
      <c r="H363" s="409">
        <v>2.3E-3</v>
      </c>
      <c r="I363" s="416"/>
      <c r="J363" s="69">
        <v>20486</v>
      </c>
    </row>
    <row r="364" spans="2:10">
      <c r="B364" s="69">
        <v>20515</v>
      </c>
      <c r="H364" s="409">
        <v>2.3E-3</v>
      </c>
      <c r="I364" s="416"/>
      <c r="J364" s="69">
        <v>20515</v>
      </c>
    </row>
    <row r="365" spans="2:10">
      <c r="B365" s="69">
        <v>20546</v>
      </c>
      <c r="H365" s="409">
        <v>2.5999999999999999E-3</v>
      </c>
      <c r="I365" s="416"/>
      <c r="J365" s="69">
        <v>20546</v>
      </c>
    </row>
    <row r="366" spans="2:10">
      <c r="B366" s="69">
        <v>20576</v>
      </c>
      <c r="H366" s="409">
        <v>2.5999999999999999E-3</v>
      </c>
      <c r="I366" s="416"/>
      <c r="J366" s="69">
        <v>20576</v>
      </c>
    </row>
    <row r="367" spans="2:10">
      <c r="B367" s="69">
        <v>20607</v>
      </c>
      <c r="H367" s="409">
        <v>2.3E-3</v>
      </c>
      <c r="I367" s="416"/>
      <c r="J367" s="69">
        <v>20607</v>
      </c>
    </row>
    <row r="368" spans="2:10">
      <c r="B368" s="69">
        <v>20637</v>
      </c>
      <c r="H368" s="409">
        <v>2.5999999999999999E-3</v>
      </c>
      <c r="I368" s="416"/>
      <c r="J368" s="69">
        <v>20637</v>
      </c>
    </row>
    <row r="369" spans="2:10">
      <c r="B369" s="69">
        <v>20668</v>
      </c>
      <c r="H369" s="409">
        <v>2.5999999999999999E-3</v>
      </c>
      <c r="I369" s="416"/>
      <c r="J369" s="69">
        <v>20668</v>
      </c>
    </row>
    <row r="370" spans="2:10">
      <c r="B370" s="69">
        <v>20699</v>
      </c>
      <c r="H370" s="409">
        <v>2.5000000000000001E-3</v>
      </c>
      <c r="I370" s="416"/>
      <c r="J370" s="69">
        <v>20699</v>
      </c>
    </row>
    <row r="371" spans="2:10">
      <c r="B371" s="69">
        <v>20729</v>
      </c>
      <c r="H371" s="409">
        <v>2.8999999999999998E-3</v>
      </c>
      <c r="I371" s="416"/>
      <c r="J371" s="69">
        <v>20729</v>
      </c>
    </row>
    <row r="372" spans="2:10">
      <c r="B372" s="69">
        <v>20760</v>
      </c>
      <c r="H372" s="409">
        <v>2.7000000000000001E-3</v>
      </c>
      <c r="I372" s="416"/>
      <c r="J372" s="69">
        <v>20760</v>
      </c>
    </row>
    <row r="373" spans="2:10">
      <c r="B373" s="69">
        <v>20790</v>
      </c>
      <c r="H373" s="409">
        <v>2.8E-3</v>
      </c>
      <c r="I373" s="416"/>
      <c r="J373" s="69">
        <v>20790</v>
      </c>
    </row>
    <row r="374" spans="2:10">
      <c r="B374" s="69">
        <v>20821</v>
      </c>
      <c r="H374" s="409">
        <v>2.8999999999999998E-3</v>
      </c>
      <c r="I374" s="416"/>
      <c r="J374" s="69">
        <v>20821</v>
      </c>
    </row>
    <row r="375" spans="2:10">
      <c r="B375" s="69">
        <v>20852</v>
      </c>
      <c r="H375" s="409">
        <v>2.5000000000000001E-3</v>
      </c>
      <c r="I375" s="416"/>
      <c r="J375" s="69">
        <v>20852</v>
      </c>
    </row>
    <row r="376" spans="2:10">
      <c r="B376" s="69">
        <v>20880</v>
      </c>
      <c r="H376" s="409">
        <v>2.5999999999999999E-3</v>
      </c>
      <c r="I376" s="416"/>
      <c r="J376" s="69">
        <v>20880</v>
      </c>
    </row>
    <row r="377" spans="2:10">
      <c r="B377" s="69">
        <v>20911</v>
      </c>
      <c r="H377" s="409">
        <v>2.8999999999999998E-3</v>
      </c>
      <c r="I377" s="416"/>
      <c r="J377" s="69">
        <v>20911</v>
      </c>
    </row>
    <row r="378" spans="2:10">
      <c r="B378" s="69">
        <v>20941</v>
      </c>
      <c r="H378" s="409">
        <v>2.8999999999999998E-3</v>
      </c>
      <c r="I378" s="416"/>
      <c r="J378" s="69">
        <v>20941</v>
      </c>
    </row>
    <row r="379" spans="2:10">
      <c r="B379" s="69">
        <v>20972</v>
      </c>
      <c r="H379" s="409">
        <v>2.5000000000000001E-3</v>
      </c>
      <c r="I379" s="416"/>
      <c r="J379" s="69">
        <v>20972</v>
      </c>
    </row>
    <row r="380" spans="2:10">
      <c r="B380" s="69">
        <v>21002</v>
      </c>
      <c r="H380" s="409">
        <v>3.3E-3</v>
      </c>
      <c r="I380" s="416"/>
      <c r="J380" s="69">
        <v>21002</v>
      </c>
    </row>
    <row r="381" spans="2:10">
      <c r="B381" s="69">
        <v>21033</v>
      </c>
      <c r="H381" s="409">
        <v>3.0000000000000001E-3</v>
      </c>
      <c r="I381" s="416"/>
      <c r="J381" s="69">
        <v>21033</v>
      </c>
    </row>
    <row r="382" spans="2:10">
      <c r="B382" s="69">
        <v>21064</v>
      </c>
      <c r="H382" s="409">
        <v>3.0999999999999999E-3</v>
      </c>
      <c r="I382" s="416"/>
      <c r="J382" s="69">
        <v>21064</v>
      </c>
    </row>
    <row r="383" spans="2:10">
      <c r="B383" s="69">
        <v>21094</v>
      </c>
      <c r="H383" s="409">
        <v>3.0999999999999999E-3</v>
      </c>
      <c r="I383" s="416"/>
      <c r="J383" s="69">
        <v>21094</v>
      </c>
    </row>
    <row r="384" spans="2:10">
      <c r="B384" s="69">
        <v>21125</v>
      </c>
      <c r="H384" s="409">
        <v>2.8999999999999998E-3</v>
      </c>
      <c r="I384" s="416"/>
      <c r="J384" s="69">
        <v>21125</v>
      </c>
    </row>
    <row r="385" spans="2:10">
      <c r="B385" s="69">
        <v>21155</v>
      </c>
      <c r="H385" s="409">
        <v>2.8999999999999998E-3</v>
      </c>
      <c r="I385" s="416"/>
      <c r="J385" s="69">
        <v>21155</v>
      </c>
    </row>
    <row r="386" spans="2:10">
      <c r="B386" s="69">
        <v>21186</v>
      </c>
      <c r="H386" s="409">
        <v>2.7000000000000001E-3</v>
      </c>
      <c r="I386" s="416"/>
      <c r="J386" s="69">
        <v>21186</v>
      </c>
    </row>
    <row r="387" spans="2:10">
      <c r="B387" s="69">
        <v>21217</v>
      </c>
      <c r="H387" s="409">
        <v>2.5000000000000001E-3</v>
      </c>
      <c r="I387" s="416"/>
      <c r="J387" s="69">
        <v>21217</v>
      </c>
    </row>
    <row r="388" spans="2:10">
      <c r="B388" s="69">
        <v>21245</v>
      </c>
      <c r="H388" s="409">
        <v>2.7000000000000001E-3</v>
      </c>
      <c r="I388" s="416"/>
      <c r="J388" s="69">
        <v>21245</v>
      </c>
    </row>
    <row r="389" spans="2:10">
      <c r="B389" s="69">
        <v>21276</v>
      </c>
      <c r="H389" s="409">
        <v>2.5999999999999999E-3</v>
      </c>
      <c r="I389" s="416"/>
      <c r="J389" s="69">
        <v>21276</v>
      </c>
    </row>
    <row r="390" spans="2:10">
      <c r="B390" s="69">
        <v>21306</v>
      </c>
      <c r="H390" s="409">
        <v>2.3999999999999998E-3</v>
      </c>
      <c r="I390" s="416"/>
      <c r="J390" s="69">
        <v>21306</v>
      </c>
    </row>
    <row r="391" spans="2:10">
      <c r="B391" s="69">
        <v>21337</v>
      </c>
      <c r="H391" s="409">
        <v>2.7000000000000001E-3</v>
      </c>
      <c r="I391" s="416"/>
      <c r="J391" s="69">
        <v>21337</v>
      </c>
    </row>
    <row r="392" spans="2:10">
      <c r="B392" s="69">
        <v>21367</v>
      </c>
      <c r="H392" s="409">
        <v>2.7000000000000001E-3</v>
      </c>
      <c r="I392" s="416"/>
      <c r="J392" s="69">
        <v>21367</v>
      </c>
    </row>
    <row r="393" spans="2:10">
      <c r="B393" s="69">
        <v>21398</v>
      </c>
      <c r="H393" s="409">
        <v>2.7000000000000001E-3</v>
      </c>
      <c r="I393" s="416"/>
      <c r="J393" s="69">
        <v>21398</v>
      </c>
    </row>
    <row r="394" spans="2:10">
      <c r="B394" s="69">
        <v>21429</v>
      </c>
      <c r="H394" s="409">
        <v>3.2000000000000002E-3</v>
      </c>
      <c r="I394" s="416"/>
      <c r="J394" s="69">
        <v>21429</v>
      </c>
    </row>
    <row r="395" spans="2:10">
      <c r="B395" s="69">
        <v>21459</v>
      </c>
      <c r="H395" s="409">
        <v>3.2000000000000002E-3</v>
      </c>
      <c r="I395" s="416"/>
      <c r="J395" s="69">
        <v>21459</v>
      </c>
    </row>
    <row r="396" spans="2:10">
      <c r="B396" s="69">
        <v>21490</v>
      </c>
      <c r="H396" s="409">
        <v>2.8E-3</v>
      </c>
      <c r="I396" s="416"/>
      <c r="J396" s="69">
        <v>21490</v>
      </c>
    </row>
    <row r="397" spans="2:10">
      <c r="B397" s="69">
        <v>21520</v>
      </c>
      <c r="H397" s="409">
        <v>3.3E-3</v>
      </c>
      <c r="I397" s="416"/>
      <c r="J397" s="69">
        <v>21520</v>
      </c>
    </row>
    <row r="398" spans="2:10">
      <c r="B398" s="69">
        <v>21551</v>
      </c>
      <c r="H398" s="409">
        <v>3.0999999999999999E-3</v>
      </c>
      <c r="I398" s="416"/>
      <c r="J398" s="69">
        <v>21551</v>
      </c>
    </row>
    <row r="399" spans="2:10">
      <c r="B399" s="69">
        <v>21582</v>
      </c>
      <c r="H399" s="409">
        <v>3.0999999999999999E-3</v>
      </c>
      <c r="I399" s="416"/>
      <c r="J399" s="69">
        <v>21582</v>
      </c>
    </row>
    <row r="400" spans="2:10">
      <c r="B400" s="69">
        <v>21610</v>
      </c>
      <c r="H400" s="409">
        <v>3.5000000000000001E-3</v>
      </c>
      <c r="I400" s="416"/>
      <c r="J400" s="69">
        <v>21610</v>
      </c>
    </row>
    <row r="401" spans="2:10">
      <c r="B401" s="69">
        <v>21641</v>
      </c>
      <c r="H401" s="409">
        <v>3.3E-3</v>
      </c>
      <c r="I401" s="416"/>
      <c r="J401" s="69">
        <v>21641</v>
      </c>
    </row>
    <row r="402" spans="2:10">
      <c r="B402" s="69">
        <v>21671</v>
      </c>
      <c r="H402" s="409">
        <v>3.3E-3</v>
      </c>
      <c r="I402" s="416"/>
      <c r="J402" s="69">
        <v>21671</v>
      </c>
    </row>
    <row r="403" spans="2:10">
      <c r="B403" s="69">
        <v>21702</v>
      </c>
      <c r="H403" s="409">
        <v>3.5999999999999999E-3</v>
      </c>
      <c r="I403" s="416"/>
      <c r="J403" s="69">
        <v>21702</v>
      </c>
    </row>
    <row r="404" spans="2:10">
      <c r="B404" s="69">
        <v>21732</v>
      </c>
      <c r="H404" s="409">
        <v>3.5000000000000001E-3</v>
      </c>
      <c r="I404" s="416"/>
      <c r="J404" s="69">
        <v>21732</v>
      </c>
    </row>
    <row r="405" spans="2:10">
      <c r="B405" s="69">
        <v>21763</v>
      </c>
      <c r="H405" s="409">
        <v>3.5000000000000001E-3</v>
      </c>
      <c r="I405" s="416"/>
      <c r="J405" s="69">
        <v>21763</v>
      </c>
    </row>
    <row r="406" spans="2:10">
      <c r="B406" s="69">
        <v>21794</v>
      </c>
      <c r="H406" s="409">
        <v>3.3999999999999998E-3</v>
      </c>
      <c r="I406" s="416"/>
      <c r="J406" s="69">
        <v>21794</v>
      </c>
    </row>
    <row r="407" spans="2:10">
      <c r="B407" s="69">
        <v>21824</v>
      </c>
      <c r="H407" s="409">
        <v>3.5000000000000001E-3</v>
      </c>
      <c r="I407" s="416"/>
      <c r="J407" s="69">
        <v>21824</v>
      </c>
    </row>
    <row r="408" spans="2:10">
      <c r="B408" s="69">
        <v>21855</v>
      </c>
      <c r="H408" s="409">
        <v>3.5000000000000001E-3</v>
      </c>
      <c r="I408" s="416"/>
      <c r="J408" s="69">
        <v>21855</v>
      </c>
    </row>
    <row r="409" spans="2:10">
      <c r="B409" s="69">
        <v>21885</v>
      </c>
      <c r="H409" s="409">
        <v>3.5999999999999999E-3</v>
      </c>
      <c r="I409" s="416"/>
      <c r="J409" s="69">
        <v>21885</v>
      </c>
    </row>
    <row r="410" spans="2:10">
      <c r="B410" s="69">
        <v>21916</v>
      </c>
      <c r="H410" s="409">
        <v>3.5000000000000001E-3</v>
      </c>
      <c r="I410" s="416"/>
      <c r="J410" s="69">
        <v>21916</v>
      </c>
    </row>
    <row r="411" spans="2:10">
      <c r="B411" s="69">
        <v>21947</v>
      </c>
      <c r="H411" s="409">
        <v>3.7000000000000002E-3</v>
      </c>
      <c r="I411" s="416"/>
      <c r="J411" s="69">
        <v>21947</v>
      </c>
    </row>
    <row r="412" spans="2:10">
      <c r="B412" s="69">
        <v>21976</v>
      </c>
      <c r="H412" s="409">
        <v>3.5999999999999999E-3</v>
      </c>
      <c r="I412" s="416"/>
      <c r="J412" s="69">
        <v>21976</v>
      </c>
    </row>
    <row r="413" spans="2:10">
      <c r="B413" s="69">
        <v>22007</v>
      </c>
      <c r="H413" s="409">
        <v>3.2000000000000002E-3</v>
      </c>
      <c r="I413" s="416"/>
      <c r="J413" s="69">
        <v>22007</v>
      </c>
    </row>
    <row r="414" spans="2:10">
      <c r="B414" s="69">
        <v>22037</v>
      </c>
      <c r="H414" s="409">
        <v>3.7000000000000002E-3</v>
      </c>
      <c r="I414" s="416"/>
      <c r="J414" s="69">
        <v>22037</v>
      </c>
    </row>
    <row r="415" spans="2:10">
      <c r="B415" s="69">
        <v>22068</v>
      </c>
      <c r="H415" s="409">
        <v>3.3999999999999998E-3</v>
      </c>
      <c r="I415" s="416"/>
      <c r="J415" s="69">
        <v>22068</v>
      </c>
    </row>
    <row r="416" spans="2:10">
      <c r="B416" s="69">
        <v>22098</v>
      </c>
      <c r="H416" s="409">
        <v>3.2000000000000002E-3</v>
      </c>
      <c r="I416" s="416"/>
      <c r="J416" s="69">
        <v>22098</v>
      </c>
    </row>
    <row r="417" spans="2:10">
      <c r="B417" s="69">
        <v>22129</v>
      </c>
      <c r="H417" s="409">
        <v>3.3999999999999998E-3</v>
      </c>
      <c r="I417" s="416"/>
      <c r="J417" s="69">
        <v>22129</v>
      </c>
    </row>
    <row r="418" spans="2:10">
      <c r="B418" s="69">
        <v>22160</v>
      </c>
      <c r="H418" s="409">
        <v>3.2000000000000002E-3</v>
      </c>
      <c r="I418" s="416"/>
      <c r="J418" s="69">
        <v>22160</v>
      </c>
    </row>
    <row r="419" spans="2:10">
      <c r="B419" s="69">
        <v>22190</v>
      </c>
      <c r="H419" s="409">
        <v>3.3E-3</v>
      </c>
      <c r="I419" s="416"/>
      <c r="J419" s="69">
        <v>22190</v>
      </c>
    </row>
    <row r="420" spans="2:10">
      <c r="B420" s="69">
        <v>22221</v>
      </c>
      <c r="H420" s="409">
        <v>3.2000000000000002E-3</v>
      </c>
      <c r="I420" s="416"/>
      <c r="J420" s="69">
        <v>22221</v>
      </c>
    </row>
    <row r="421" spans="2:10">
      <c r="B421" s="69">
        <v>22251</v>
      </c>
      <c r="H421" s="409">
        <v>3.3E-3</v>
      </c>
      <c r="I421" s="416"/>
      <c r="J421" s="69">
        <v>22251</v>
      </c>
    </row>
    <row r="422" spans="2:10">
      <c r="B422" s="69">
        <v>22282</v>
      </c>
      <c r="H422" s="409">
        <v>3.3E-3</v>
      </c>
      <c r="I422" s="416"/>
      <c r="J422" s="69">
        <v>22282</v>
      </c>
    </row>
    <row r="423" spans="2:10">
      <c r="B423" s="69">
        <v>22313</v>
      </c>
      <c r="H423" s="409">
        <v>3.0000000000000001E-3</v>
      </c>
      <c r="I423" s="416"/>
      <c r="J423" s="69">
        <v>22313</v>
      </c>
    </row>
    <row r="424" spans="2:10">
      <c r="B424" s="69">
        <v>22341</v>
      </c>
      <c r="H424" s="409">
        <v>3.0999999999999999E-3</v>
      </c>
      <c r="I424" s="416"/>
      <c r="J424" s="69">
        <v>22341</v>
      </c>
    </row>
    <row r="425" spans="2:10">
      <c r="B425" s="69">
        <v>22372</v>
      </c>
      <c r="H425" s="409">
        <v>3.0999999999999999E-3</v>
      </c>
      <c r="I425" s="416"/>
      <c r="J425" s="69">
        <v>22372</v>
      </c>
    </row>
    <row r="426" spans="2:10">
      <c r="B426" s="69">
        <v>22402</v>
      </c>
      <c r="H426" s="409">
        <v>3.3999999999999998E-3</v>
      </c>
      <c r="I426" s="416"/>
      <c r="J426" s="69">
        <v>22402</v>
      </c>
    </row>
    <row r="427" spans="2:10">
      <c r="B427" s="69">
        <v>22433</v>
      </c>
      <c r="H427" s="409">
        <v>3.2000000000000002E-3</v>
      </c>
      <c r="I427" s="416"/>
      <c r="J427" s="69">
        <v>22433</v>
      </c>
    </row>
    <row r="428" spans="2:10">
      <c r="B428" s="69">
        <v>22463</v>
      </c>
      <c r="H428" s="409">
        <v>3.3E-3</v>
      </c>
      <c r="I428" s="416"/>
      <c r="J428" s="69">
        <v>22463</v>
      </c>
    </row>
    <row r="429" spans="2:10">
      <c r="B429" s="69">
        <v>22494</v>
      </c>
      <c r="H429" s="409">
        <v>3.3E-3</v>
      </c>
      <c r="I429" s="416"/>
      <c r="J429" s="69">
        <v>22494</v>
      </c>
    </row>
    <row r="430" spans="2:10">
      <c r="B430" s="69">
        <v>22525</v>
      </c>
      <c r="H430" s="409">
        <v>3.2000000000000002E-3</v>
      </c>
      <c r="I430" s="416"/>
      <c r="J430" s="69">
        <v>22525</v>
      </c>
    </row>
    <row r="431" spans="2:10">
      <c r="B431" s="69">
        <v>22555</v>
      </c>
      <c r="H431" s="409">
        <v>3.3999999999999998E-3</v>
      </c>
      <c r="I431" s="416"/>
      <c r="J431" s="69">
        <v>22555</v>
      </c>
    </row>
    <row r="432" spans="2:10">
      <c r="B432" s="69">
        <v>22586</v>
      </c>
      <c r="H432" s="409">
        <v>3.2000000000000002E-3</v>
      </c>
      <c r="I432" s="416"/>
      <c r="J432" s="69">
        <v>22586</v>
      </c>
    </row>
    <row r="433" spans="2:10">
      <c r="B433" s="69">
        <v>22616</v>
      </c>
      <c r="H433" s="409">
        <v>3.0999999999999999E-3</v>
      </c>
      <c r="I433" s="416"/>
      <c r="J433" s="69">
        <v>22616</v>
      </c>
    </row>
    <row r="434" spans="2:10">
      <c r="B434" s="69">
        <v>22647</v>
      </c>
      <c r="H434" s="409">
        <v>3.7000000000000002E-3</v>
      </c>
      <c r="I434" s="416"/>
      <c r="J434" s="69">
        <v>22647</v>
      </c>
    </row>
    <row r="435" spans="2:10">
      <c r="B435" s="69">
        <v>22678</v>
      </c>
      <c r="H435" s="409">
        <v>3.2000000000000002E-3</v>
      </c>
      <c r="I435" s="416"/>
      <c r="J435" s="69">
        <v>22678</v>
      </c>
    </row>
    <row r="436" spans="2:10">
      <c r="B436" s="69">
        <v>22706</v>
      </c>
      <c r="H436" s="409">
        <v>3.3E-3</v>
      </c>
      <c r="I436" s="416"/>
      <c r="J436" s="69">
        <v>22706</v>
      </c>
    </row>
    <row r="437" spans="2:10">
      <c r="B437" s="69">
        <v>22737</v>
      </c>
      <c r="H437" s="409">
        <v>3.3E-3</v>
      </c>
      <c r="I437" s="416"/>
      <c r="J437" s="69">
        <v>22737</v>
      </c>
    </row>
    <row r="438" spans="2:10">
      <c r="B438" s="69">
        <v>22767</v>
      </c>
      <c r="H438" s="409">
        <v>3.2000000000000002E-3</v>
      </c>
      <c r="I438" s="416"/>
      <c r="J438" s="69">
        <v>22767</v>
      </c>
    </row>
    <row r="439" spans="2:10">
      <c r="B439" s="69">
        <v>22798</v>
      </c>
      <c r="H439" s="409">
        <v>3.0000000000000001E-3</v>
      </c>
      <c r="I439" s="416"/>
      <c r="J439" s="69">
        <v>22798</v>
      </c>
    </row>
    <row r="440" spans="2:10">
      <c r="B440" s="69">
        <v>22828</v>
      </c>
      <c r="H440" s="409">
        <v>3.3999999999999998E-3</v>
      </c>
      <c r="I440" s="416"/>
      <c r="J440" s="69">
        <v>22828</v>
      </c>
    </row>
    <row r="441" spans="2:10">
      <c r="B441" s="69">
        <v>22859</v>
      </c>
      <c r="H441" s="409">
        <v>3.3999999999999998E-3</v>
      </c>
      <c r="I441" s="416"/>
      <c r="J441" s="69">
        <v>22859</v>
      </c>
    </row>
    <row r="442" spans="2:10">
      <c r="B442" s="69">
        <v>22890</v>
      </c>
      <c r="H442" s="409">
        <v>3.0000000000000001E-3</v>
      </c>
      <c r="I442" s="416"/>
      <c r="J442" s="69">
        <v>22890</v>
      </c>
    </row>
    <row r="443" spans="2:10">
      <c r="B443" s="69">
        <v>22920</v>
      </c>
      <c r="H443" s="409">
        <v>3.5000000000000001E-3</v>
      </c>
      <c r="I443" s="416"/>
      <c r="J443" s="69">
        <v>22920</v>
      </c>
    </row>
    <row r="444" spans="2:10">
      <c r="B444" s="69">
        <v>22951</v>
      </c>
      <c r="H444" s="409">
        <v>3.0999999999999999E-3</v>
      </c>
      <c r="I444" s="416"/>
      <c r="J444" s="69">
        <v>22951</v>
      </c>
    </row>
    <row r="445" spans="2:10">
      <c r="B445" s="69">
        <v>22981</v>
      </c>
      <c r="H445" s="409">
        <v>3.2000000000000002E-3</v>
      </c>
      <c r="I445" s="416"/>
      <c r="J445" s="69">
        <v>22981</v>
      </c>
    </row>
    <row r="446" spans="2:10">
      <c r="B446" s="69">
        <v>23012</v>
      </c>
      <c r="H446" s="409">
        <v>3.2000000000000002E-3</v>
      </c>
      <c r="I446" s="416"/>
      <c r="J446" s="69">
        <v>23012</v>
      </c>
    </row>
    <row r="447" spans="2:10">
      <c r="B447" s="69">
        <v>23043</v>
      </c>
      <c r="H447" s="409">
        <v>2.8999999999999998E-3</v>
      </c>
      <c r="I447" s="416"/>
      <c r="J447" s="69">
        <v>23043</v>
      </c>
    </row>
    <row r="448" spans="2:10">
      <c r="B448" s="69">
        <v>23071</v>
      </c>
      <c r="H448" s="409">
        <v>3.0999999999999999E-3</v>
      </c>
      <c r="I448" s="416"/>
      <c r="J448" s="69">
        <v>23071</v>
      </c>
    </row>
    <row r="449" spans="2:10">
      <c r="B449" s="69">
        <v>23102</v>
      </c>
      <c r="H449" s="409">
        <v>3.3999999999999998E-3</v>
      </c>
      <c r="I449" s="416"/>
      <c r="J449" s="69">
        <v>23102</v>
      </c>
    </row>
    <row r="450" spans="2:10">
      <c r="B450" s="69">
        <v>23132</v>
      </c>
      <c r="H450" s="409">
        <v>3.3E-3</v>
      </c>
      <c r="I450" s="416"/>
      <c r="J450" s="69">
        <v>23132</v>
      </c>
    </row>
    <row r="451" spans="2:10">
      <c r="B451" s="69">
        <v>23163</v>
      </c>
      <c r="H451" s="409">
        <v>3.0000000000000001E-3</v>
      </c>
      <c r="I451" s="416"/>
      <c r="J451" s="69">
        <v>23163</v>
      </c>
    </row>
    <row r="452" spans="2:10">
      <c r="B452" s="69">
        <v>23193</v>
      </c>
      <c r="H452" s="409">
        <v>3.5999999999999999E-3</v>
      </c>
      <c r="I452" s="416"/>
      <c r="J452" s="69">
        <v>23193</v>
      </c>
    </row>
    <row r="453" spans="2:10">
      <c r="B453" s="69">
        <v>23224</v>
      </c>
      <c r="H453" s="409">
        <v>3.3E-3</v>
      </c>
      <c r="I453" s="416"/>
      <c r="J453" s="69">
        <v>23224</v>
      </c>
    </row>
    <row r="454" spans="2:10">
      <c r="B454" s="69">
        <v>23255</v>
      </c>
      <c r="H454" s="409">
        <v>3.3999999999999998E-3</v>
      </c>
      <c r="I454" s="416"/>
      <c r="J454" s="69">
        <v>23255</v>
      </c>
    </row>
    <row r="455" spans="2:10">
      <c r="B455" s="69">
        <v>23285</v>
      </c>
      <c r="H455" s="409">
        <v>3.3999999999999998E-3</v>
      </c>
      <c r="I455" s="416"/>
      <c r="J455" s="69">
        <v>23285</v>
      </c>
    </row>
    <row r="456" spans="2:10">
      <c r="B456" s="69">
        <v>23316</v>
      </c>
      <c r="H456" s="409">
        <v>3.2000000000000002E-3</v>
      </c>
      <c r="I456" s="416"/>
      <c r="J456" s="69">
        <v>23316</v>
      </c>
    </row>
    <row r="457" spans="2:10">
      <c r="B457" s="69">
        <v>23346</v>
      </c>
      <c r="H457" s="409">
        <v>3.5999999999999999E-3</v>
      </c>
      <c r="I457" s="416"/>
      <c r="J457" s="69">
        <v>23346</v>
      </c>
    </row>
    <row r="458" spans="2:10">
      <c r="B458" s="69">
        <v>23377</v>
      </c>
      <c r="H458" s="409">
        <v>3.5000000000000001E-3</v>
      </c>
      <c r="I458" s="416"/>
      <c r="J458" s="69">
        <v>23377</v>
      </c>
    </row>
    <row r="459" spans="2:10">
      <c r="B459" s="69">
        <v>23408</v>
      </c>
      <c r="H459" s="409">
        <v>3.2000000000000002E-3</v>
      </c>
      <c r="I459" s="416"/>
      <c r="J459" s="69">
        <v>23408</v>
      </c>
    </row>
    <row r="460" spans="2:10">
      <c r="B460" s="69">
        <v>23437</v>
      </c>
      <c r="H460" s="409">
        <v>3.7000000000000002E-3</v>
      </c>
      <c r="I460" s="416"/>
      <c r="J460" s="69">
        <v>23437</v>
      </c>
    </row>
    <row r="461" spans="2:10">
      <c r="B461" s="69">
        <v>23468</v>
      </c>
      <c r="H461" s="409">
        <v>3.5000000000000001E-3</v>
      </c>
      <c r="I461" s="416"/>
      <c r="J461" s="69">
        <v>23468</v>
      </c>
    </row>
    <row r="462" spans="2:10">
      <c r="B462" s="69">
        <v>23498</v>
      </c>
      <c r="H462" s="409">
        <v>3.2000000000000002E-3</v>
      </c>
      <c r="I462" s="416"/>
      <c r="J462" s="69">
        <v>23498</v>
      </c>
    </row>
    <row r="463" spans="2:10">
      <c r="B463" s="69">
        <v>23529</v>
      </c>
      <c r="H463" s="409">
        <v>3.8E-3</v>
      </c>
      <c r="I463" s="416"/>
      <c r="J463" s="69">
        <v>23529</v>
      </c>
    </row>
    <row r="464" spans="2:10">
      <c r="B464" s="69">
        <v>23559</v>
      </c>
      <c r="H464" s="409">
        <v>3.5000000000000001E-3</v>
      </c>
      <c r="I464" s="416"/>
      <c r="J464" s="69">
        <v>23559</v>
      </c>
    </row>
    <row r="465" spans="2:10">
      <c r="B465" s="69">
        <v>23590</v>
      </c>
      <c r="H465" s="409">
        <v>3.5000000000000001E-3</v>
      </c>
      <c r="I465" s="416"/>
      <c r="J465" s="69">
        <v>23590</v>
      </c>
    </row>
    <row r="466" spans="2:10">
      <c r="B466" s="69">
        <v>23621</v>
      </c>
      <c r="H466" s="409">
        <v>3.3999999999999998E-3</v>
      </c>
      <c r="I466" s="416"/>
      <c r="J466" s="69">
        <v>23621</v>
      </c>
    </row>
    <row r="467" spans="2:10">
      <c r="B467" s="69">
        <v>23651</v>
      </c>
      <c r="H467" s="409">
        <v>3.3999999999999998E-3</v>
      </c>
      <c r="I467" s="416"/>
      <c r="J467" s="69">
        <v>23651</v>
      </c>
    </row>
    <row r="468" spans="2:10">
      <c r="B468" s="69">
        <v>23682</v>
      </c>
      <c r="H468" s="409">
        <v>3.5000000000000001E-3</v>
      </c>
      <c r="I468" s="416"/>
      <c r="J468" s="69">
        <v>23682</v>
      </c>
    </row>
    <row r="469" spans="2:10">
      <c r="B469" s="69">
        <v>23712</v>
      </c>
      <c r="H469" s="409">
        <v>3.5000000000000001E-3</v>
      </c>
      <c r="I469" s="416"/>
      <c r="J469" s="69">
        <v>23712</v>
      </c>
    </row>
    <row r="470" spans="2:10">
      <c r="B470" s="69">
        <v>23743</v>
      </c>
      <c r="H470" s="409">
        <v>3.3E-3</v>
      </c>
      <c r="I470" s="416"/>
      <c r="J470" s="69">
        <v>23743</v>
      </c>
    </row>
    <row r="471" spans="2:10">
      <c r="B471" s="69">
        <v>23774</v>
      </c>
      <c r="H471" s="409">
        <v>3.2000000000000002E-3</v>
      </c>
      <c r="I471" s="416"/>
      <c r="J471" s="69">
        <v>23774</v>
      </c>
    </row>
    <row r="472" spans="2:10">
      <c r="B472" s="69">
        <v>23802</v>
      </c>
      <c r="H472" s="409">
        <v>3.8E-3</v>
      </c>
      <c r="I472" s="416"/>
      <c r="J472" s="69">
        <v>23802</v>
      </c>
    </row>
    <row r="473" spans="2:10">
      <c r="B473" s="69">
        <v>23833</v>
      </c>
      <c r="H473" s="409">
        <v>3.3E-3</v>
      </c>
      <c r="I473" s="416"/>
      <c r="J473" s="69">
        <v>23833</v>
      </c>
    </row>
    <row r="474" spans="2:10">
      <c r="B474" s="69">
        <v>23863</v>
      </c>
      <c r="H474" s="409">
        <v>3.3E-3</v>
      </c>
      <c r="I474" s="416"/>
      <c r="J474" s="69">
        <v>23863</v>
      </c>
    </row>
    <row r="475" spans="2:10">
      <c r="B475" s="69">
        <v>23894</v>
      </c>
      <c r="H475" s="409">
        <v>3.8E-3</v>
      </c>
      <c r="I475" s="416"/>
      <c r="J475" s="69">
        <v>23894</v>
      </c>
    </row>
    <row r="476" spans="2:10">
      <c r="B476" s="69">
        <v>23924</v>
      </c>
      <c r="H476" s="409">
        <v>3.3999999999999998E-3</v>
      </c>
      <c r="I476" s="416"/>
      <c r="J476" s="69">
        <v>23924</v>
      </c>
    </row>
    <row r="477" spans="2:10">
      <c r="B477" s="69">
        <v>23955</v>
      </c>
      <c r="H477" s="409">
        <v>3.7000000000000002E-3</v>
      </c>
      <c r="I477" s="416"/>
      <c r="J477" s="69">
        <v>23955</v>
      </c>
    </row>
    <row r="478" spans="2:10">
      <c r="B478" s="69">
        <v>23986</v>
      </c>
      <c r="H478" s="409">
        <v>3.5000000000000001E-3</v>
      </c>
      <c r="I478" s="416"/>
      <c r="J478" s="69">
        <v>23986</v>
      </c>
    </row>
    <row r="479" spans="2:10">
      <c r="B479" s="69">
        <v>24016</v>
      </c>
      <c r="H479" s="409">
        <v>3.3999999999999998E-3</v>
      </c>
      <c r="I479" s="416"/>
      <c r="J479" s="69">
        <v>24016</v>
      </c>
    </row>
    <row r="480" spans="2:10">
      <c r="B480" s="69">
        <v>24047</v>
      </c>
      <c r="H480" s="409">
        <v>3.7000000000000002E-3</v>
      </c>
      <c r="I480" s="416"/>
      <c r="J480" s="69">
        <v>24047</v>
      </c>
    </row>
    <row r="481" spans="2:10">
      <c r="B481" s="69">
        <v>24077</v>
      </c>
      <c r="H481" s="409">
        <v>3.7000000000000002E-3</v>
      </c>
      <c r="I481" s="416"/>
      <c r="J481" s="69">
        <v>24077</v>
      </c>
    </row>
    <row r="482" spans="2:10">
      <c r="B482" s="69">
        <v>24108</v>
      </c>
      <c r="H482" s="409">
        <v>3.8E-3</v>
      </c>
      <c r="I482" s="416"/>
      <c r="J482" s="69">
        <v>24108</v>
      </c>
    </row>
    <row r="483" spans="2:10">
      <c r="B483" s="69">
        <v>24139</v>
      </c>
      <c r="H483" s="409">
        <v>3.3999999999999998E-3</v>
      </c>
      <c r="I483" s="416"/>
      <c r="J483" s="69">
        <v>24139</v>
      </c>
    </row>
    <row r="484" spans="2:10">
      <c r="B484" s="69">
        <v>24167</v>
      </c>
      <c r="H484" s="409">
        <v>4.0000000000000001E-3</v>
      </c>
      <c r="I484" s="416"/>
      <c r="J484" s="69">
        <v>24167</v>
      </c>
    </row>
    <row r="485" spans="2:10">
      <c r="B485" s="69">
        <v>24198</v>
      </c>
      <c r="H485" s="409">
        <v>3.5999999999999999E-3</v>
      </c>
      <c r="I485" s="416"/>
      <c r="J485" s="69">
        <v>24198</v>
      </c>
    </row>
    <row r="486" spans="2:10">
      <c r="B486" s="69">
        <v>24228</v>
      </c>
      <c r="H486" s="409">
        <v>4.1000000000000003E-3</v>
      </c>
      <c r="I486" s="416"/>
      <c r="J486" s="69">
        <v>24228</v>
      </c>
    </row>
    <row r="487" spans="2:10">
      <c r="B487" s="69">
        <v>24259</v>
      </c>
      <c r="H487" s="409">
        <v>3.8999999999999998E-3</v>
      </c>
      <c r="I487" s="416"/>
      <c r="J487" s="69">
        <v>24259</v>
      </c>
    </row>
    <row r="488" spans="2:10">
      <c r="B488" s="69">
        <v>24289</v>
      </c>
      <c r="H488" s="409">
        <v>3.8E-3</v>
      </c>
      <c r="I488" s="416"/>
      <c r="J488" s="69">
        <v>24289</v>
      </c>
    </row>
    <row r="489" spans="2:10">
      <c r="B489" s="69">
        <v>24320</v>
      </c>
      <c r="H489" s="409">
        <v>4.3E-3</v>
      </c>
      <c r="I489" s="416"/>
      <c r="J489" s="69">
        <v>24320</v>
      </c>
    </row>
    <row r="490" spans="2:10">
      <c r="B490" s="69">
        <v>24351</v>
      </c>
      <c r="H490" s="409">
        <v>4.1000000000000003E-3</v>
      </c>
      <c r="I490" s="416"/>
      <c r="J490" s="69">
        <v>24351</v>
      </c>
    </row>
    <row r="491" spans="2:10">
      <c r="B491" s="69">
        <v>24381</v>
      </c>
      <c r="H491" s="409">
        <v>4.0000000000000001E-3</v>
      </c>
      <c r="I491" s="416"/>
      <c r="J491" s="69">
        <v>24381</v>
      </c>
    </row>
    <row r="492" spans="2:10">
      <c r="B492" s="69">
        <v>24412</v>
      </c>
      <c r="H492" s="409">
        <v>3.8E-3</v>
      </c>
      <c r="I492" s="416"/>
      <c r="J492" s="69">
        <v>24412</v>
      </c>
    </row>
    <row r="493" spans="2:10">
      <c r="B493" s="69">
        <v>24442</v>
      </c>
      <c r="H493" s="409">
        <v>3.8999999999999998E-3</v>
      </c>
      <c r="I493" s="416"/>
      <c r="J493" s="69">
        <v>24442</v>
      </c>
    </row>
    <row r="494" spans="2:10">
      <c r="B494" s="69">
        <v>24473</v>
      </c>
      <c r="H494" s="409">
        <v>4.0000000000000001E-3</v>
      </c>
      <c r="I494" s="416"/>
      <c r="J494" s="69">
        <v>24473</v>
      </c>
    </row>
    <row r="495" spans="2:10">
      <c r="B495" s="69">
        <v>24504</v>
      </c>
      <c r="H495" s="409">
        <v>3.3999999999999998E-3</v>
      </c>
      <c r="I495" s="416"/>
      <c r="J495" s="69">
        <v>24504</v>
      </c>
    </row>
    <row r="496" spans="2:10">
      <c r="B496" s="69">
        <v>24532</v>
      </c>
      <c r="H496" s="409">
        <v>3.8999999999999998E-3</v>
      </c>
      <c r="I496" s="416"/>
      <c r="J496" s="69">
        <v>24532</v>
      </c>
    </row>
    <row r="497" spans="2:10">
      <c r="B497" s="69">
        <v>24563</v>
      </c>
      <c r="H497" s="409">
        <v>3.5000000000000001E-3</v>
      </c>
      <c r="I497" s="416"/>
      <c r="J497" s="69">
        <v>24563</v>
      </c>
    </row>
    <row r="498" spans="2:10">
      <c r="B498" s="69">
        <v>24593</v>
      </c>
      <c r="H498" s="409">
        <v>4.3E-3</v>
      </c>
      <c r="I498" s="416"/>
      <c r="J498" s="69">
        <v>24593</v>
      </c>
    </row>
    <row r="499" spans="2:10">
      <c r="B499" s="69">
        <v>24624</v>
      </c>
      <c r="H499" s="409">
        <v>3.8999999999999998E-3</v>
      </c>
      <c r="I499" s="416"/>
      <c r="J499" s="69">
        <v>24624</v>
      </c>
    </row>
    <row r="500" spans="2:10">
      <c r="B500" s="69">
        <v>24654</v>
      </c>
      <c r="H500" s="409">
        <v>4.3E-3</v>
      </c>
      <c r="I500" s="416"/>
      <c r="J500" s="69">
        <v>24654</v>
      </c>
    </row>
    <row r="501" spans="2:10">
      <c r="B501" s="69">
        <v>24685</v>
      </c>
      <c r="H501" s="409">
        <v>4.1999999999999997E-3</v>
      </c>
      <c r="I501" s="416"/>
      <c r="J501" s="69">
        <v>24685</v>
      </c>
    </row>
    <row r="502" spans="2:10">
      <c r="B502" s="69">
        <v>24716</v>
      </c>
      <c r="H502" s="409">
        <v>4.0000000000000001E-3</v>
      </c>
      <c r="I502" s="416"/>
      <c r="J502" s="69">
        <v>24716</v>
      </c>
    </row>
    <row r="503" spans="2:10">
      <c r="B503" s="69">
        <v>24746</v>
      </c>
      <c r="H503" s="409">
        <v>4.4999999999999997E-3</v>
      </c>
      <c r="I503" s="416"/>
      <c r="J503" s="69">
        <v>24746</v>
      </c>
    </row>
    <row r="504" spans="2:10">
      <c r="B504" s="69">
        <v>24777</v>
      </c>
      <c r="H504" s="409">
        <v>4.4999999999999997E-3</v>
      </c>
      <c r="I504" s="416"/>
      <c r="J504" s="69">
        <v>24777</v>
      </c>
    </row>
    <row r="505" spans="2:10">
      <c r="B505" s="69">
        <v>24807</v>
      </c>
      <c r="H505" s="409">
        <v>4.4000000000000003E-3</v>
      </c>
      <c r="I505" s="416"/>
      <c r="J505" s="69">
        <v>24807</v>
      </c>
    </row>
    <row r="506" spans="2:10">
      <c r="B506" s="69">
        <v>24838</v>
      </c>
      <c r="H506" s="409">
        <v>5.0000000000000001E-3</v>
      </c>
      <c r="I506" s="416"/>
      <c r="J506" s="69">
        <v>24838</v>
      </c>
    </row>
    <row r="507" spans="2:10">
      <c r="B507" s="69">
        <v>24869</v>
      </c>
      <c r="H507" s="409">
        <v>4.1999999999999997E-3</v>
      </c>
      <c r="I507" s="416"/>
      <c r="J507" s="69">
        <v>24869</v>
      </c>
    </row>
    <row r="508" spans="2:10">
      <c r="B508" s="69">
        <v>24898</v>
      </c>
      <c r="H508" s="409">
        <v>4.3E-3</v>
      </c>
      <c r="I508" s="416"/>
      <c r="J508" s="69">
        <v>24898</v>
      </c>
    </row>
    <row r="509" spans="2:10">
      <c r="B509" s="69">
        <v>24929</v>
      </c>
      <c r="H509" s="409">
        <v>4.8999999999999998E-3</v>
      </c>
      <c r="I509" s="416"/>
      <c r="J509" s="69">
        <v>24929</v>
      </c>
    </row>
    <row r="510" spans="2:10">
      <c r="B510" s="69">
        <v>24959</v>
      </c>
      <c r="H510" s="409">
        <v>4.5999999999999999E-3</v>
      </c>
      <c r="I510" s="416"/>
      <c r="J510" s="69">
        <v>24959</v>
      </c>
    </row>
    <row r="511" spans="2:10">
      <c r="B511" s="69">
        <v>24990</v>
      </c>
      <c r="H511" s="409">
        <v>4.1999999999999997E-3</v>
      </c>
      <c r="I511" s="416"/>
      <c r="J511" s="69">
        <v>24990</v>
      </c>
    </row>
    <row r="512" spans="2:10">
      <c r="B512" s="69">
        <v>25020</v>
      </c>
      <c r="H512" s="409">
        <v>4.7999999999999996E-3</v>
      </c>
      <c r="I512" s="416"/>
      <c r="J512" s="69">
        <v>25020</v>
      </c>
    </row>
    <row r="513" spans="2:10">
      <c r="B513" s="69">
        <v>25051</v>
      </c>
      <c r="H513" s="409">
        <v>4.1999999999999997E-3</v>
      </c>
      <c r="I513" s="416"/>
      <c r="J513" s="69">
        <v>25051</v>
      </c>
    </row>
    <row r="514" spans="2:10">
      <c r="B514" s="69">
        <v>25082</v>
      </c>
      <c r="H514" s="409">
        <v>4.4000000000000003E-3</v>
      </c>
      <c r="I514" s="416"/>
      <c r="J514" s="69">
        <v>25082</v>
      </c>
    </row>
    <row r="515" spans="2:10">
      <c r="B515" s="69">
        <v>25112</v>
      </c>
      <c r="H515" s="409">
        <v>4.4999999999999997E-3</v>
      </c>
      <c r="I515" s="416"/>
      <c r="J515" s="69">
        <v>25112</v>
      </c>
    </row>
    <row r="516" spans="2:10">
      <c r="B516" s="69">
        <v>25143</v>
      </c>
      <c r="H516" s="409">
        <v>4.3E-3</v>
      </c>
      <c r="I516" s="416"/>
      <c r="J516" s="69">
        <v>25143</v>
      </c>
    </row>
    <row r="517" spans="2:10">
      <c r="B517" s="69">
        <v>25173</v>
      </c>
      <c r="H517" s="409">
        <v>4.8999999999999998E-3</v>
      </c>
      <c r="I517" s="416"/>
      <c r="J517" s="69">
        <v>25173</v>
      </c>
    </row>
    <row r="518" spans="2:10">
      <c r="B518" s="69">
        <v>25204</v>
      </c>
      <c r="H518" s="409">
        <v>5.0000000000000001E-3</v>
      </c>
      <c r="I518" s="416"/>
      <c r="J518" s="69">
        <v>25204</v>
      </c>
    </row>
    <row r="519" spans="2:10">
      <c r="B519" s="69">
        <v>25235</v>
      </c>
      <c r="H519" s="409">
        <v>4.5999999999999999E-3</v>
      </c>
      <c r="I519" s="416"/>
      <c r="J519" s="69">
        <v>25235</v>
      </c>
    </row>
    <row r="520" spans="2:10">
      <c r="B520" s="69">
        <v>25263</v>
      </c>
      <c r="H520" s="409">
        <v>4.7000000000000002E-3</v>
      </c>
      <c r="I520" s="416"/>
      <c r="J520" s="69">
        <v>25263</v>
      </c>
    </row>
    <row r="521" spans="2:10">
      <c r="B521" s="69">
        <v>25294</v>
      </c>
      <c r="H521" s="409">
        <v>5.4999999999999997E-3</v>
      </c>
      <c r="I521" s="416"/>
      <c r="J521" s="69">
        <v>25294</v>
      </c>
    </row>
    <row r="522" spans="2:10">
      <c r="B522" s="69">
        <v>25324</v>
      </c>
      <c r="H522" s="409">
        <v>4.7000000000000002E-3</v>
      </c>
      <c r="I522" s="416"/>
      <c r="J522" s="69">
        <v>25324</v>
      </c>
    </row>
    <row r="523" spans="2:10">
      <c r="B523" s="69">
        <v>25355</v>
      </c>
      <c r="H523" s="409">
        <v>5.4999999999999997E-3</v>
      </c>
      <c r="I523" s="416"/>
      <c r="J523" s="69">
        <v>25355</v>
      </c>
    </row>
    <row r="524" spans="2:10">
      <c r="B524" s="69">
        <v>25385</v>
      </c>
      <c r="H524" s="409">
        <v>5.1999999999999998E-3</v>
      </c>
      <c r="I524" s="416"/>
      <c r="J524" s="69">
        <v>25385</v>
      </c>
    </row>
    <row r="525" spans="2:10">
      <c r="B525" s="69">
        <v>25416</v>
      </c>
      <c r="H525" s="409">
        <v>4.7999999999999996E-3</v>
      </c>
      <c r="I525" s="416"/>
      <c r="J525" s="69">
        <v>25416</v>
      </c>
    </row>
    <row r="526" spans="2:10">
      <c r="B526" s="69">
        <v>25447</v>
      </c>
      <c r="H526" s="409">
        <v>5.4999999999999997E-3</v>
      </c>
      <c r="I526" s="416"/>
      <c r="J526" s="69">
        <v>25447</v>
      </c>
    </row>
    <row r="527" spans="2:10">
      <c r="B527" s="69">
        <v>25477</v>
      </c>
      <c r="H527" s="409">
        <v>5.7000000000000002E-3</v>
      </c>
      <c r="I527" s="416"/>
      <c r="J527" s="69">
        <v>25477</v>
      </c>
    </row>
    <row r="528" spans="2:10">
      <c r="B528" s="69">
        <v>25508</v>
      </c>
      <c r="H528" s="409">
        <v>4.8999999999999998E-3</v>
      </c>
      <c r="I528" s="416"/>
      <c r="J528" s="69">
        <v>25508</v>
      </c>
    </row>
    <row r="529" spans="2:10">
      <c r="B529" s="69">
        <v>25538</v>
      </c>
      <c r="H529" s="409">
        <v>6.0000000000000001E-3</v>
      </c>
      <c r="I529" s="416"/>
      <c r="J529" s="69">
        <v>25538</v>
      </c>
    </row>
    <row r="530" spans="2:10">
      <c r="B530" s="69">
        <v>25569</v>
      </c>
      <c r="H530" s="409">
        <v>5.5999999999999999E-3</v>
      </c>
      <c r="I530" s="416"/>
      <c r="J530" s="69">
        <v>25569</v>
      </c>
    </row>
    <row r="531" spans="2:10">
      <c r="B531" s="69">
        <v>25600</v>
      </c>
      <c r="H531" s="409">
        <v>5.1999999999999998E-3</v>
      </c>
      <c r="I531" s="416"/>
      <c r="J531" s="69">
        <v>25600</v>
      </c>
    </row>
    <row r="532" spans="2:10">
      <c r="B532" s="69">
        <v>25628</v>
      </c>
      <c r="H532" s="409">
        <v>5.5999999999999999E-3</v>
      </c>
      <c r="I532" s="416"/>
      <c r="J532" s="69">
        <v>25628</v>
      </c>
    </row>
    <row r="533" spans="2:10">
      <c r="B533" s="69">
        <v>25659</v>
      </c>
      <c r="H533" s="409">
        <v>5.4000000000000003E-3</v>
      </c>
      <c r="I533" s="416"/>
      <c r="J533" s="69">
        <v>25659</v>
      </c>
    </row>
    <row r="534" spans="2:10">
      <c r="B534" s="69">
        <v>25689</v>
      </c>
      <c r="H534" s="409">
        <v>5.4999999999999997E-3</v>
      </c>
      <c r="I534" s="416"/>
      <c r="J534" s="69">
        <v>25689</v>
      </c>
    </row>
    <row r="535" spans="2:10">
      <c r="B535" s="69">
        <v>25720</v>
      </c>
      <c r="H535" s="409">
        <v>6.4000000000000003E-3</v>
      </c>
      <c r="I535" s="416"/>
      <c r="J535" s="69">
        <v>25720</v>
      </c>
    </row>
    <row r="536" spans="2:10">
      <c r="B536" s="69">
        <v>25750</v>
      </c>
      <c r="H536" s="409">
        <v>5.8999999999999999E-3</v>
      </c>
      <c r="I536" s="416"/>
      <c r="J536" s="69">
        <v>25750</v>
      </c>
    </row>
    <row r="537" spans="2:10">
      <c r="B537" s="69">
        <v>25781</v>
      </c>
      <c r="H537" s="409">
        <v>5.7000000000000002E-3</v>
      </c>
      <c r="I537" s="416"/>
      <c r="J537" s="69">
        <v>25781</v>
      </c>
    </row>
    <row r="538" spans="2:10">
      <c r="B538" s="69">
        <v>25812</v>
      </c>
      <c r="H538" s="409">
        <v>5.5999999999999999E-3</v>
      </c>
      <c r="I538" s="416"/>
      <c r="J538" s="69">
        <v>25812</v>
      </c>
    </row>
    <row r="539" spans="2:10">
      <c r="B539" s="69">
        <v>25842</v>
      </c>
      <c r="H539" s="409">
        <v>5.4999999999999997E-3</v>
      </c>
      <c r="I539" s="416"/>
      <c r="J539" s="69">
        <v>25842</v>
      </c>
    </row>
    <row r="540" spans="2:10">
      <c r="B540" s="69">
        <v>25873</v>
      </c>
      <c r="H540" s="409">
        <v>5.7999999999999996E-3</v>
      </c>
      <c r="I540" s="416"/>
      <c r="J540" s="69">
        <v>25873</v>
      </c>
    </row>
    <row r="541" spans="2:10">
      <c r="B541" s="69">
        <v>25903</v>
      </c>
      <c r="H541" s="409">
        <v>5.3E-3</v>
      </c>
      <c r="I541" s="416"/>
      <c r="J541" s="69">
        <v>25903</v>
      </c>
    </row>
    <row r="542" spans="2:10">
      <c r="B542" s="69">
        <v>25934</v>
      </c>
      <c r="H542" s="409">
        <v>5.1000000000000004E-3</v>
      </c>
      <c r="I542" s="416"/>
      <c r="J542" s="69">
        <v>25934</v>
      </c>
    </row>
    <row r="543" spans="2:10">
      <c r="B543" s="69">
        <v>25965</v>
      </c>
      <c r="H543" s="409">
        <v>4.5999999999999999E-3</v>
      </c>
      <c r="I543" s="416"/>
      <c r="J543" s="69">
        <v>25965</v>
      </c>
    </row>
    <row r="544" spans="2:10">
      <c r="B544" s="69">
        <v>25993</v>
      </c>
      <c r="H544" s="409">
        <v>5.5999999999999999E-3</v>
      </c>
      <c r="I544" s="416"/>
      <c r="J544" s="69">
        <v>25993</v>
      </c>
    </row>
    <row r="545" spans="2:10">
      <c r="B545" s="69">
        <v>26024</v>
      </c>
      <c r="H545" s="409">
        <v>4.7999999999999996E-3</v>
      </c>
      <c r="I545" s="416"/>
      <c r="J545" s="69">
        <v>26024</v>
      </c>
    </row>
    <row r="546" spans="2:10">
      <c r="B546" s="69">
        <v>26054</v>
      </c>
      <c r="H546" s="409">
        <v>4.7000000000000002E-3</v>
      </c>
      <c r="I546" s="416"/>
      <c r="J546" s="69">
        <v>26054</v>
      </c>
    </row>
    <row r="547" spans="2:10">
      <c r="B547" s="69">
        <v>26085</v>
      </c>
      <c r="H547" s="409">
        <v>5.5999999999999999E-3</v>
      </c>
      <c r="I547" s="416"/>
      <c r="J547" s="69">
        <v>26085</v>
      </c>
    </row>
    <row r="548" spans="2:10">
      <c r="B548" s="69">
        <v>26115</v>
      </c>
      <c r="H548" s="409">
        <v>5.1999999999999998E-3</v>
      </c>
      <c r="I548" s="416"/>
      <c r="J548" s="69">
        <v>26115</v>
      </c>
    </row>
    <row r="549" spans="2:10">
      <c r="B549" s="69">
        <v>26146</v>
      </c>
      <c r="H549" s="409">
        <v>5.4999999999999997E-3</v>
      </c>
      <c r="I549" s="416"/>
      <c r="J549" s="69">
        <v>26146</v>
      </c>
    </row>
    <row r="550" spans="2:10">
      <c r="B550" s="69">
        <v>26177</v>
      </c>
      <c r="H550" s="409">
        <v>4.8999999999999998E-3</v>
      </c>
      <c r="I550" s="416"/>
      <c r="J550" s="69">
        <v>26177</v>
      </c>
    </row>
    <row r="551" spans="2:10">
      <c r="B551" s="69">
        <v>26207</v>
      </c>
      <c r="H551" s="409">
        <v>4.7000000000000002E-3</v>
      </c>
      <c r="I551" s="416"/>
      <c r="J551" s="69">
        <v>26207</v>
      </c>
    </row>
    <row r="552" spans="2:10">
      <c r="B552" s="69">
        <v>26238</v>
      </c>
      <c r="H552" s="409">
        <v>5.1000000000000004E-3</v>
      </c>
      <c r="I552" s="416"/>
      <c r="J552" s="69">
        <v>26238</v>
      </c>
    </row>
    <row r="553" spans="2:10">
      <c r="B553" s="69">
        <v>26268</v>
      </c>
      <c r="H553" s="409">
        <v>5.0000000000000001E-3</v>
      </c>
      <c r="I553" s="416"/>
      <c r="J553" s="69">
        <v>26268</v>
      </c>
    </row>
    <row r="554" spans="2:10">
      <c r="B554" s="69">
        <v>26299</v>
      </c>
      <c r="H554" s="409">
        <v>5.0000000000000001E-3</v>
      </c>
      <c r="I554" s="416"/>
      <c r="J554" s="69">
        <v>26299</v>
      </c>
    </row>
    <row r="555" spans="2:10">
      <c r="B555" s="69">
        <v>26330</v>
      </c>
      <c r="H555" s="409">
        <v>4.7000000000000002E-3</v>
      </c>
      <c r="I555" s="416"/>
      <c r="J555" s="69">
        <v>26330</v>
      </c>
    </row>
    <row r="556" spans="2:10">
      <c r="B556" s="69">
        <v>26359</v>
      </c>
      <c r="H556" s="409">
        <v>4.8999999999999998E-3</v>
      </c>
      <c r="I556" s="416"/>
      <c r="J556" s="69">
        <v>26359</v>
      </c>
    </row>
    <row r="557" spans="2:10">
      <c r="B557" s="69">
        <v>26390</v>
      </c>
      <c r="H557" s="409">
        <v>4.7999999999999996E-3</v>
      </c>
      <c r="I557" s="416"/>
      <c r="J557" s="69">
        <v>26390</v>
      </c>
    </row>
    <row r="558" spans="2:10">
      <c r="B558" s="69">
        <v>26420</v>
      </c>
      <c r="H558" s="409">
        <v>5.4999999999999997E-3</v>
      </c>
      <c r="I558" s="416"/>
      <c r="J558" s="69">
        <v>26420</v>
      </c>
    </row>
    <row r="559" spans="2:10">
      <c r="B559" s="69">
        <v>26451</v>
      </c>
      <c r="H559" s="409">
        <v>4.8999999999999998E-3</v>
      </c>
      <c r="I559" s="416"/>
      <c r="J559" s="69">
        <v>26451</v>
      </c>
    </row>
    <row r="560" spans="2:10">
      <c r="B560" s="69">
        <v>26481</v>
      </c>
      <c r="H560" s="409">
        <v>5.1000000000000004E-3</v>
      </c>
      <c r="I560" s="416"/>
      <c r="J560" s="69">
        <v>26481</v>
      </c>
    </row>
    <row r="561" spans="1:10">
      <c r="B561" s="69">
        <v>26512</v>
      </c>
      <c r="H561" s="409">
        <v>4.8999999999999998E-3</v>
      </c>
      <c r="I561" s="416"/>
      <c r="J561" s="69">
        <v>26512</v>
      </c>
    </row>
    <row r="562" spans="1:10">
      <c r="B562" s="69">
        <v>26543</v>
      </c>
      <c r="H562" s="409">
        <v>4.7000000000000002E-3</v>
      </c>
      <c r="I562" s="416"/>
      <c r="J562" s="69">
        <v>26543</v>
      </c>
    </row>
    <row r="563" spans="1:10">
      <c r="B563" s="69">
        <v>26573</v>
      </c>
      <c r="H563" s="409">
        <v>5.1999999999999998E-3</v>
      </c>
      <c r="I563" s="416"/>
      <c r="J563" s="69">
        <v>26573</v>
      </c>
    </row>
    <row r="564" spans="1:10">
      <c r="B564" s="69">
        <v>26604</v>
      </c>
      <c r="H564" s="409">
        <v>4.7999999999999996E-3</v>
      </c>
      <c r="I564" s="416"/>
      <c r="J564" s="69">
        <v>26604</v>
      </c>
    </row>
    <row r="565" spans="1:10">
      <c r="A565" s="406">
        <v>81</v>
      </c>
      <c r="B565" s="69">
        <v>26634</v>
      </c>
      <c r="C565" s="406" t="s">
        <v>3123</v>
      </c>
      <c r="D565" s="406" t="s">
        <v>3124</v>
      </c>
      <c r="E565" s="406">
        <v>-15.25</v>
      </c>
      <c r="F565" s="406">
        <v>-66</v>
      </c>
      <c r="G565" s="406">
        <v>0</v>
      </c>
      <c r="H565" s="409">
        <v>4.4999999999999997E-3</v>
      </c>
      <c r="I565" s="416"/>
      <c r="J565" s="69">
        <v>26634</v>
      </c>
    </row>
    <row r="566" spans="1:10">
      <c r="A566" s="406">
        <v>81</v>
      </c>
      <c r="B566" s="69">
        <v>26665</v>
      </c>
      <c r="C566" s="406" t="s">
        <v>3123</v>
      </c>
      <c r="D566" s="406" t="s">
        <v>3124</v>
      </c>
      <c r="E566" s="406">
        <v>-14.75</v>
      </c>
      <c r="F566" s="406">
        <v>-3.2786999999999997E-2</v>
      </c>
      <c r="G566" s="406">
        <v>0</v>
      </c>
      <c r="H566" s="409">
        <v>5.4000000000000003E-3</v>
      </c>
      <c r="I566" s="417">
        <f t="shared" ref="I566:I629" si="0">F566-H566</f>
        <v>-3.8186999999999999E-2</v>
      </c>
      <c r="J566" s="69">
        <v>26665</v>
      </c>
    </row>
    <row r="567" spans="1:10">
      <c r="A567" s="406">
        <v>81</v>
      </c>
      <c r="B567" s="69">
        <v>26696</v>
      </c>
      <c r="C567" s="406" t="s">
        <v>3123</v>
      </c>
      <c r="D567" s="406" t="s">
        <v>3124</v>
      </c>
      <c r="E567" s="406">
        <v>-14.25</v>
      </c>
      <c r="F567" s="406">
        <v>-1.6271000000000001E-2</v>
      </c>
      <c r="G567" s="406">
        <v>0.26</v>
      </c>
      <c r="H567" s="409">
        <v>5.1000000000000004E-3</v>
      </c>
      <c r="I567" s="417">
        <f t="shared" si="0"/>
        <v>-2.1371000000000001E-2</v>
      </c>
      <c r="J567" s="69">
        <v>26696</v>
      </c>
    </row>
    <row r="568" spans="1:10">
      <c r="A568" s="406">
        <v>81</v>
      </c>
      <c r="B568" s="69">
        <v>26724</v>
      </c>
      <c r="C568" s="406" t="s">
        <v>3123</v>
      </c>
      <c r="D568" s="406" t="s">
        <v>3124</v>
      </c>
      <c r="E568" s="406">
        <v>-14.25</v>
      </c>
      <c r="F568" s="406">
        <v>0</v>
      </c>
      <c r="G568" s="406">
        <v>0</v>
      </c>
      <c r="H568" s="409">
        <v>5.5999999999999999E-3</v>
      </c>
      <c r="I568" s="417">
        <f t="shared" si="0"/>
        <v>-5.5999999999999999E-3</v>
      </c>
      <c r="J568" s="69">
        <v>26724</v>
      </c>
    </row>
    <row r="569" spans="1:10">
      <c r="A569" s="406">
        <v>81</v>
      </c>
      <c r="B569" s="69">
        <v>26755</v>
      </c>
      <c r="C569" s="406" t="s">
        <v>3123</v>
      </c>
      <c r="D569" s="406" t="s">
        <v>3124</v>
      </c>
      <c r="E569" s="406">
        <v>-14.125</v>
      </c>
      <c r="F569" s="406">
        <v>-8.7720000000000003E-3</v>
      </c>
      <c r="G569" s="406">
        <v>0</v>
      </c>
      <c r="H569" s="409">
        <v>5.7000000000000002E-3</v>
      </c>
      <c r="I569" s="417">
        <f t="shared" si="0"/>
        <v>-1.4472E-2</v>
      </c>
      <c r="J569" s="69">
        <v>26755</v>
      </c>
    </row>
    <row r="570" spans="1:10">
      <c r="A570" s="406">
        <v>81</v>
      </c>
      <c r="B570" s="69">
        <v>26785</v>
      </c>
      <c r="C570" s="406" t="s">
        <v>3123</v>
      </c>
      <c r="D570" s="406" t="s">
        <v>3124</v>
      </c>
      <c r="E570" s="406">
        <v>-14.25</v>
      </c>
      <c r="F570" s="406">
        <v>2.7257E-2</v>
      </c>
      <c r="G570" s="406">
        <v>0.26</v>
      </c>
      <c r="H570" s="409">
        <v>5.7999999999999996E-3</v>
      </c>
      <c r="I570" s="417">
        <f t="shared" si="0"/>
        <v>2.1457E-2</v>
      </c>
      <c r="J570" s="69">
        <v>26785</v>
      </c>
    </row>
    <row r="571" spans="1:10">
      <c r="A571" s="406">
        <v>81</v>
      </c>
      <c r="B571" s="69">
        <v>26816</v>
      </c>
      <c r="C571" s="406" t="s">
        <v>3123</v>
      </c>
      <c r="D571" s="406" t="s">
        <v>3124</v>
      </c>
      <c r="E571" s="406">
        <v>-14.25</v>
      </c>
      <c r="F571" s="406">
        <v>0</v>
      </c>
      <c r="G571" s="406">
        <v>0</v>
      </c>
      <c r="H571" s="409">
        <v>5.4999999999999997E-3</v>
      </c>
      <c r="I571" s="417">
        <f t="shared" si="0"/>
        <v>-5.4999999999999997E-3</v>
      </c>
      <c r="J571" s="69">
        <v>26816</v>
      </c>
    </row>
    <row r="572" spans="1:10">
      <c r="A572" s="406">
        <v>81</v>
      </c>
      <c r="B572" s="69">
        <v>26846</v>
      </c>
      <c r="C572" s="406" t="s">
        <v>3123</v>
      </c>
      <c r="D572" s="406" t="s">
        <v>3124</v>
      </c>
      <c r="E572" s="406">
        <v>-14.5</v>
      </c>
      <c r="F572" s="406">
        <v>1.7544000000000001E-2</v>
      </c>
      <c r="G572" s="406">
        <v>0</v>
      </c>
      <c r="H572" s="409">
        <v>6.1000000000000004E-3</v>
      </c>
      <c r="I572" s="417">
        <f t="shared" si="0"/>
        <v>1.1443999999999999E-2</v>
      </c>
      <c r="J572" s="69">
        <v>26846</v>
      </c>
    </row>
    <row r="573" spans="1:10">
      <c r="A573" s="406">
        <v>81</v>
      </c>
      <c r="B573" s="69">
        <v>26877</v>
      </c>
      <c r="C573" s="406" t="s">
        <v>3123</v>
      </c>
      <c r="D573" s="406" t="s">
        <v>3124</v>
      </c>
      <c r="E573" s="406">
        <v>-13.5</v>
      </c>
      <c r="F573" s="406">
        <v>-5.1034000000000003E-2</v>
      </c>
      <c r="G573" s="406">
        <v>0.26</v>
      </c>
      <c r="H573" s="409">
        <v>6.1999999999999998E-3</v>
      </c>
      <c r="I573" s="417">
        <f t="shared" si="0"/>
        <v>-5.7234E-2</v>
      </c>
      <c r="J573" s="69">
        <v>26877</v>
      </c>
    </row>
    <row r="574" spans="1:10">
      <c r="A574" s="406">
        <v>81</v>
      </c>
      <c r="B574" s="69">
        <v>26908</v>
      </c>
      <c r="C574" s="406" t="s">
        <v>3123</v>
      </c>
      <c r="D574" s="406" t="s">
        <v>3124</v>
      </c>
      <c r="E574" s="406">
        <v>-14.625</v>
      </c>
      <c r="F574" s="406">
        <v>8.3333000000000004E-2</v>
      </c>
      <c r="G574" s="406">
        <v>0</v>
      </c>
      <c r="H574" s="409">
        <v>5.4999999999999997E-3</v>
      </c>
      <c r="I574" s="417">
        <f t="shared" si="0"/>
        <v>7.7832999999999999E-2</v>
      </c>
      <c r="J574" s="69">
        <v>26908</v>
      </c>
    </row>
    <row r="575" spans="1:10">
      <c r="A575" s="406">
        <v>81</v>
      </c>
      <c r="B575" s="69">
        <v>26938</v>
      </c>
      <c r="C575" s="406" t="s">
        <v>3123</v>
      </c>
      <c r="D575" s="406" t="s">
        <v>3124</v>
      </c>
      <c r="E575" s="406">
        <v>-14.25</v>
      </c>
      <c r="F575" s="406">
        <v>-2.5641000000000001E-2</v>
      </c>
      <c r="G575" s="406">
        <v>0</v>
      </c>
      <c r="H575" s="409">
        <v>6.3E-3</v>
      </c>
      <c r="I575" s="417">
        <f t="shared" si="0"/>
        <v>-3.1940999999999997E-2</v>
      </c>
      <c r="J575" s="69">
        <v>26938</v>
      </c>
    </row>
    <row r="576" spans="1:10">
      <c r="A576" s="406">
        <v>81</v>
      </c>
      <c r="B576" s="69">
        <v>26969</v>
      </c>
      <c r="C576" s="406" t="s">
        <v>3123</v>
      </c>
      <c r="D576" s="406" t="s">
        <v>3124</v>
      </c>
      <c r="E576" s="406">
        <v>-11.75</v>
      </c>
      <c r="F576" s="406">
        <v>-0.157193</v>
      </c>
      <c r="G576" s="406">
        <v>0.26</v>
      </c>
      <c r="H576" s="409">
        <v>5.5999999999999999E-3</v>
      </c>
      <c r="I576" s="417">
        <f t="shared" si="0"/>
        <v>-0.16279299999999999</v>
      </c>
      <c r="J576" s="69">
        <v>26969</v>
      </c>
    </row>
    <row r="577" spans="1:10">
      <c r="A577" s="406">
        <v>81</v>
      </c>
      <c r="B577" s="69">
        <v>26999</v>
      </c>
      <c r="C577" s="406" t="s">
        <v>3123</v>
      </c>
      <c r="D577" s="406" t="s">
        <v>3124</v>
      </c>
      <c r="E577" s="406">
        <v>-13.125</v>
      </c>
      <c r="F577" s="406">
        <v>0.117021</v>
      </c>
      <c r="G577" s="406">
        <v>0</v>
      </c>
      <c r="H577" s="409">
        <v>6.0000000000000001E-3</v>
      </c>
      <c r="I577" s="417">
        <f t="shared" si="0"/>
        <v>0.11102099999999999</v>
      </c>
      <c r="J577" s="69">
        <v>26999</v>
      </c>
    </row>
    <row r="578" spans="1:10">
      <c r="A578" s="406">
        <v>81</v>
      </c>
      <c r="B578" s="69">
        <v>27030</v>
      </c>
      <c r="C578" s="406" t="s">
        <v>3123</v>
      </c>
      <c r="D578" s="406" t="s">
        <v>3124</v>
      </c>
      <c r="E578" s="406">
        <v>-14.375</v>
      </c>
      <c r="F578" s="406">
        <v>9.5238000000000003E-2</v>
      </c>
      <c r="G578" s="406">
        <v>0</v>
      </c>
      <c r="H578" s="409">
        <v>6.1000000000000004E-3</v>
      </c>
      <c r="I578" s="417">
        <f t="shared" si="0"/>
        <v>8.9138000000000009E-2</v>
      </c>
      <c r="J578" s="69">
        <v>27030</v>
      </c>
    </row>
    <row r="579" spans="1:10">
      <c r="A579" s="406">
        <v>81</v>
      </c>
      <c r="B579" s="69">
        <v>27061</v>
      </c>
      <c r="C579" s="406" t="s">
        <v>3123</v>
      </c>
      <c r="D579" s="406" t="s">
        <v>3124</v>
      </c>
      <c r="E579" s="406">
        <v>-14</v>
      </c>
      <c r="F579" s="406">
        <v>-8.0000000000000002E-3</v>
      </c>
      <c r="G579" s="406">
        <v>0.26</v>
      </c>
      <c r="H579" s="409">
        <v>5.4999999999999997E-3</v>
      </c>
      <c r="I579" s="417">
        <f t="shared" si="0"/>
        <v>-1.35E-2</v>
      </c>
      <c r="J579" s="69">
        <v>27061</v>
      </c>
    </row>
    <row r="580" spans="1:10">
      <c r="A580" s="406">
        <v>81</v>
      </c>
      <c r="B580" s="69">
        <v>27089</v>
      </c>
      <c r="C580" s="406" t="s">
        <v>3123</v>
      </c>
      <c r="D580" s="406" t="s">
        <v>3124</v>
      </c>
      <c r="E580" s="406">
        <v>-13.375</v>
      </c>
      <c r="F580" s="406">
        <v>-4.4643000000000002E-2</v>
      </c>
      <c r="G580" s="406">
        <v>0</v>
      </c>
      <c r="H580" s="409">
        <v>5.7999999999999996E-3</v>
      </c>
      <c r="I580" s="417">
        <f t="shared" si="0"/>
        <v>-5.0443000000000002E-2</v>
      </c>
      <c r="J580" s="69">
        <v>27089</v>
      </c>
    </row>
    <row r="581" spans="1:10">
      <c r="A581" s="406">
        <v>81</v>
      </c>
      <c r="B581" s="69">
        <v>27120</v>
      </c>
      <c r="C581" s="406" t="s">
        <v>3123</v>
      </c>
      <c r="D581" s="406" t="s">
        <v>3124</v>
      </c>
      <c r="E581" s="406">
        <v>-12.25</v>
      </c>
      <c r="F581" s="406">
        <v>-8.4112000000000006E-2</v>
      </c>
      <c r="G581" s="406">
        <v>0</v>
      </c>
      <c r="H581" s="409">
        <v>6.7999999999999996E-3</v>
      </c>
      <c r="I581" s="417">
        <f t="shared" si="0"/>
        <v>-9.0912000000000007E-2</v>
      </c>
      <c r="J581" s="69">
        <v>27120</v>
      </c>
    </row>
    <row r="582" spans="1:10">
      <c r="A582" s="406">
        <v>81</v>
      </c>
      <c r="B582" s="69">
        <v>27150</v>
      </c>
      <c r="C582" s="406" t="s">
        <v>3123</v>
      </c>
      <c r="D582" s="406" t="s">
        <v>3124</v>
      </c>
      <c r="E582" s="406">
        <v>-11</v>
      </c>
      <c r="F582" s="406">
        <v>-8.0815999999999999E-2</v>
      </c>
      <c r="G582" s="406">
        <v>0.26</v>
      </c>
      <c r="H582" s="409">
        <v>6.7999999999999996E-3</v>
      </c>
      <c r="I582" s="417">
        <f t="shared" si="0"/>
        <v>-8.7615999999999999E-2</v>
      </c>
      <c r="J582" s="69">
        <v>27150</v>
      </c>
    </row>
    <row r="583" spans="1:10">
      <c r="A583" s="406">
        <v>81</v>
      </c>
      <c r="B583" s="69">
        <v>27181</v>
      </c>
      <c r="C583" s="406" t="s">
        <v>3123</v>
      </c>
      <c r="D583" s="406" t="s">
        <v>3124</v>
      </c>
      <c r="E583" s="406">
        <v>-11.25</v>
      </c>
      <c r="F583" s="406">
        <v>2.2727000000000001E-2</v>
      </c>
      <c r="G583" s="406">
        <v>0</v>
      </c>
      <c r="H583" s="409">
        <v>6.1000000000000004E-3</v>
      </c>
      <c r="I583" s="417">
        <f t="shared" si="0"/>
        <v>1.6626999999999999E-2</v>
      </c>
      <c r="J583" s="69">
        <v>27181</v>
      </c>
    </row>
    <row r="584" spans="1:10">
      <c r="A584" s="406">
        <v>81</v>
      </c>
      <c r="B584" s="69">
        <v>27211</v>
      </c>
      <c r="C584" s="406" t="s">
        <v>3123</v>
      </c>
      <c r="D584" s="406" t="s">
        <v>3124</v>
      </c>
      <c r="E584" s="406">
        <v>-10.625</v>
      </c>
      <c r="F584" s="406">
        <v>-5.5556000000000001E-2</v>
      </c>
      <c r="G584" s="406">
        <v>0</v>
      </c>
      <c r="H584" s="409">
        <v>7.1999999999999998E-3</v>
      </c>
      <c r="I584" s="417">
        <f t="shared" si="0"/>
        <v>-6.2756000000000006E-2</v>
      </c>
      <c r="J584" s="69">
        <v>27211</v>
      </c>
    </row>
    <row r="585" spans="1:10">
      <c r="A585" s="406">
        <v>81</v>
      </c>
      <c r="B585" s="69">
        <v>27242</v>
      </c>
      <c r="C585" s="406" t="s">
        <v>3123</v>
      </c>
      <c r="D585" s="406" t="s">
        <v>3124</v>
      </c>
      <c r="E585" s="406">
        <v>-10.5</v>
      </c>
      <c r="F585" s="406">
        <v>1.2706E-2</v>
      </c>
      <c r="G585" s="406">
        <v>0.26</v>
      </c>
      <c r="H585" s="409">
        <v>6.4999999999999997E-3</v>
      </c>
      <c r="I585" s="417">
        <f t="shared" si="0"/>
        <v>6.2060000000000006E-3</v>
      </c>
      <c r="J585" s="69">
        <v>27242</v>
      </c>
    </row>
    <row r="586" spans="1:10">
      <c r="A586" s="406">
        <v>81</v>
      </c>
      <c r="B586" s="69">
        <v>27273</v>
      </c>
      <c r="C586" s="406" t="s">
        <v>3123</v>
      </c>
      <c r="D586" s="406" t="s">
        <v>3124</v>
      </c>
      <c r="E586" s="406">
        <v>-10.125</v>
      </c>
      <c r="F586" s="406">
        <v>-3.5714000000000003E-2</v>
      </c>
      <c r="G586" s="406">
        <v>0</v>
      </c>
      <c r="H586" s="409">
        <v>7.1000000000000004E-3</v>
      </c>
      <c r="I586" s="417">
        <f t="shared" si="0"/>
        <v>-4.2814000000000005E-2</v>
      </c>
      <c r="J586" s="69">
        <v>27273</v>
      </c>
    </row>
    <row r="587" spans="1:10">
      <c r="A587" s="406">
        <v>81</v>
      </c>
      <c r="B587" s="69">
        <v>27303</v>
      </c>
      <c r="C587" s="406" t="s">
        <v>3123</v>
      </c>
      <c r="D587" s="406" t="s">
        <v>3124</v>
      </c>
      <c r="E587" s="406">
        <v>-9.875</v>
      </c>
      <c r="F587" s="406">
        <v>-2.4691000000000001E-2</v>
      </c>
      <c r="G587" s="406">
        <v>0</v>
      </c>
      <c r="H587" s="409">
        <v>7.0000000000000001E-3</v>
      </c>
      <c r="I587" s="417">
        <f t="shared" si="0"/>
        <v>-3.1691000000000004E-2</v>
      </c>
      <c r="J587" s="69">
        <v>27303</v>
      </c>
    </row>
    <row r="588" spans="1:10">
      <c r="A588" s="406">
        <v>81</v>
      </c>
      <c r="B588" s="69">
        <v>27334</v>
      </c>
      <c r="C588" s="406" t="s">
        <v>3123</v>
      </c>
      <c r="D588" s="406" t="s">
        <v>3124</v>
      </c>
      <c r="E588" s="406">
        <v>-10.875</v>
      </c>
      <c r="F588" s="406">
        <v>0.128608</v>
      </c>
      <c r="G588" s="406">
        <v>0.27</v>
      </c>
      <c r="H588" s="409">
        <v>6.1999999999999998E-3</v>
      </c>
      <c r="I588" s="417">
        <f t="shared" si="0"/>
        <v>0.122408</v>
      </c>
      <c r="J588" s="69">
        <v>27334</v>
      </c>
    </row>
    <row r="589" spans="1:10">
      <c r="A589" s="406">
        <v>81</v>
      </c>
      <c r="B589" s="69">
        <v>27364</v>
      </c>
      <c r="C589" s="406" t="s">
        <v>3123</v>
      </c>
      <c r="D589" s="406" t="s">
        <v>3124</v>
      </c>
      <c r="E589" s="406">
        <v>-10.25</v>
      </c>
      <c r="F589" s="406">
        <v>-5.7471000000000001E-2</v>
      </c>
      <c r="G589" s="406">
        <v>0</v>
      </c>
      <c r="H589" s="409">
        <v>6.7000000000000002E-3</v>
      </c>
      <c r="I589" s="417">
        <f t="shared" si="0"/>
        <v>-6.4171000000000006E-2</v>
      </c>
      <c r="J589" s="69">
        <v>27364</v>
      </c>
    </row>
    <row r="590" spans="1:10">
      <c r="A590" s="406">
        <v>81</v>
      </c>
      <c r="B590" s="69">
        <v>27395</v>
      </c>
      <c r="C590" s="406" t="s">
        <v>3123</v>
      </c>
      <c r="D590" s="406" t="s">
        <v>3124</v>
      </c>
      <c r="E590" s="406">
        <v>-11.75</v>
      </c>
      <c r="F590" s="406">
        <v>0.146341</v>
      </c>
      <c r="G590" s="406">
        <v>0</v>
      </c>
      <c r="H590" s="409">
        <v>6.7999999999999996E-3</v>
      </c>
      <c r="I590" s="417">
        <f t="shared" si="0"/>
        <v>0.139541</v>
      </c>
      <c r="J590" s="69">
        <v>27395</v>
      </c>
    </row>
    <row r="591" spans="1:10">
      <c r="A591" s="406">
        <v>81</v>
      </c>
      <c r="B591" s="69">
        <v>27426</v>
      </c>
      <c r="C591" s="406" t="s">
        <v>3123</v>
      </c>
      <c r="D591" s="406" t="s">
        <v>3124</v>
      </c>
      <c r="E591" s="406">
        <v>-12</v>
      </c>
      <c r="F591" s="406">
        <v>4.4255000000000003E-2</v>
      </c>
      <c r="G591" s="406">
        <v>0.27</v>
      </c>
      <c r="H591" s="409">
        <v>6.0000000000000001E-3</v>
      </c>
      <c r="I591" s="417">
        <f t="shared" si="0"/>
        <v>3.8255000000000004E-2</v>
      </c>
      <c r="J591" s="69">
        <v>27426</v>
      </c>
    </row>
    <row r="592" spans="1:10">
      <c r="A592" s="406">
        <v>81</v>
      </c>
      <c r="B592" s="69">
        <v>27454</v>
      </c>
      <c r="C592" s="406" t="s">
        <v>3123</v>
      </c>
      <c r="D592" s="406" t="s">
        <v>3124</v>
      </c>
      <c r="E592" s="406">
        <v>-11.875</v>
      </c>
      <c r="F592" s="406">
        <v>-1.0416999999999999E-2</v>
      </c>
      <c r="G592" s="406">
        <v>0</v>
      </c>
      <c r="H592" s="409">
        <v>6.6E-3</v>
      </c>
      <c r="I592" s="417">
        <f t="shared" si="0"/>
        <v>-1.7016999999999997E-2</v>
      </c>
      <c r="J592" s="69">
        <v>27454</v>
      </c>
    </row>
    <row r="593" spans="1:10">
      <c r="A593" s="406">
        <v>81</v>
      </c>
      <c r="B593" s="69">
        <v>27485</v>
      </c>
      <c r="C593" s="406" t="s">
        <v>3123</v>
      </c>
      <c r="D593" s="406" t="s">
        <v>3124</v>
      </c>
      <c r="E593" s="406">
        <v>-11.25</v>
      </c>
      <c r="F593" s="406">
        <v>-5.2631999999999998E-2</v>
      </c>
      <c r="G593" s="406">
        <v>0</v>
      </c>
      <c r="H593" s="409">
        <v>6.7000000000000002E-3</v>
      </c>
      <c r="I593" s="417">
        <f t="shared" si="0"/>
        <v>-5.9331999999999996E-2</v>
      </c>
      <c r="J593" s="69">
        <v>27485</v>
      </c>
    </row>
    <row r="594" spans="1:10">
      <c r="A594" s="406">
        <v>81</v>
      </c>
      <c r="B594" s="69">
        <v>27515</v>
      </c>
      <c r="C594" s="406" t="s">
        <v>3123</v>
      </c>
      <c r="D594" s="406" t="s">
        <v>3124</v>
      </c>
      <c r="E594" s="406">
        <v>-10.875</v>
      </c>
      <c r="F594" s="406">
        <v>-9.3329999999999993E-3</v>
      </c>
      <c r="G594" s="406">
        <v>0.27</v>
      </c>
      <c r="H594" s="409">
        <v>6.7000000000000002E-3</v>
      </c>
      <c r="I594" s="417">
        <f t="shared" si="0"/>
        <v>-1.6032999999999999E-2</v>
      </c>
      <c r="J594" s="69">
        <v>27515</v>
      </c>
    </row>
    <row r="595" spans="1:10">
      <c r="A595" s="406">
        <v>81</v>
      </c>
      <c r="B595" s="69">
        <v>27546</v>
      </c>
      <c r="C595" s="406" t="s">
        <v>3123</v>
      </c>
      <c r="D595" s="406" t="s">
        <v>3124</v>
      </c>
      <c r="E595" s="406">
        <v>-12.625</v>
      </c>
      <c r="F595" s="406">
        <v>0.16092000000000001</v>
      </c>
      <c r="G595" s="406">
        <v>0</v>
      </c>
      <c r="H595" s="409">
        <v>7.0000000000000001E-3</v>
      </c>
      <c r="I595" s="417">
        <f t="shared" si="0"/>
        <v>0.15392</v>
      </c>
      <c r="J595" s="69">
        <v>27546</v>
      </c>
    </row>
    <row r="596" spans="1:10">
      <c r="A596" s="406">
        <v>81</v>
      </c>
      <c r="B596" s="69">
        <v>27576</v>
      </c>
      <c r="C596" s="406" t="s">
        <v>3123</v>
      </c>
      <c r="D596" s="406" t="s">
        <v>3124</v>
      </c>
      <c r="E596" s="406">
        <v>-12.5</v>
      </c>
      <c r="F596" s="406">
        <v>-9.9010000000000001E-3</v>
      </c>
      <c r="G596" s="406">
        <v>0</v>
      </c>
      <c r="H596" s="409">
        <v>6.7999999999999996E-3</v>
      </c>
      <c r="I596" s="417">
        <f t="shared" si="0"/>
        <v>-1.6701000000000001E-2</v>
      </c>
      <c r="J596" s="69">
        <v>27576</v>
      </c>
    </row>
    <row r="597" spans="1:10">
      <c r="A597" s="406">
        <v>81</v>
      </c>
      <c r="B597" s="69">
        <v>27607</v>
      </c>
      <c r="C597" s="406" t="s">
        <v>3123</v>
      </c>
      <c r="D597" s="406" t="s">
        <v>3124</v>
      </c>
      <c r="E597" s="406">
        <v>-11.375</v>
      </c>
      <c r="F597" s="406">
        <v>-6.8400000000000002E-2</v>
      </c>
      <c r="G597" s="406">
        <v>0.27</v>
      </c>
      <c r="H597" s="409">
        <v>6.4999999999999997E-3</v>
      </c>
      <c r="I597" s="417">
        <f t="shared" si="0"/>
        <v>-7.4900000000000008E-2</v>
      </c>
      <c r="J597" s="69">
        <v>27607</v>
      </c>
    </row>
    <row r="598" spans="1:10">
      <c r="A598" s="406">
        <v>81</v>
      </c>
      <c r="B598" s="69">
        <v>27638</v>
      </c>
      <c r="C598" s="406" t="s">
        <v>3123</v>
      </c>
      <c r="D598" s="406" t="s">
        <v>3124</v>
      </c>
      <c r="E598" s="406">
        <v>-11.5</v>
      </c>
      <c r="F598" s="406">
        <v>1.0989000000000001E-2</v>
      </c>
      <c r="G598" s="406">
        <v>0</v>
      </c>
      <c r="H598" s="409">
        <v>7.3000000000000001E-3</v>
      </c>
      <c r="I598" s="417">
        <f t="shared" si="0"/>
        <v>3.6890000000000004E-3</v>
      </c>
      <c r="J598" s="69">
        <v>27638</v>
      </c>
    </row>
    <row r="599" spans="1:10">
      <c r="A599" s="406">
        <v>81</v>
      </c>
      <c r="B599" s="69">
        <v>27668</v>
      </c>
      <c r="C599" s="406" t="s">
        <v>3123</v>
      </c>
      <c r="D599" s="406" t="s">
        <v>3124</v>
      </c>
      <c r="E599" s="406">
        <v>-11.5</v>
      </c>
      <c r="F599" s="406">
        <v>0</v>
      </c>
      <c r="G599" s="406">
        <v>0</v>
      </c>
      <c r="H599" s="409">
        <v>7.1999999999999998E-3</v>
      </c>
      <c r="I599" s="417">
        <f t="shared" si="0"/>
        <v>-7.1999999999999998E-3</v>
      </c>
      <c r="J599" s="69">
        <v>27668</v>
      </c>
    </row>
    <row r="600" spans="1:10">
      <c r="A600" s="406">
        <v>81</v>
      </c>
      <c r="B600" s="69">
        <v>27699</v>
      </c>
      <c r="C600" s="406" t="s">
        <v>3123</v>
      </c>
      <c r="D600" s="406" t="s">
        <v>3124</v>
      </c>
      <c r="E600" s="406">
        <v>-12</v>
      </c>
      <c r="F600" s="406">
        <v>6.6957000000000003E-2</v>
      </c>
      <c r="G600" s="406">
        <v>0.27</v>
      </c>
      <c r="H600" s="409">
        <v>6.1000000000000004E-3</v>
      </c>
      <c r="I600" s="417">
        <f t="shared" si="0"/>
        <v>6.0857000000000001E-2</v>
      </c>
      <c r="J600" s="69">
        <v>27699</v>
      </c>
    </row>
    <row r="601" spans="1:10">
      <c r="A601" s="406">
        <v>81</v>
      </c>
      <c r="B601" s="69">
        <v>27729</v>
      </c>
      <c r="C601" s="406" t="s">
        <v>3123</v>
      </c>
      <c r="D601" s="406" t="s">
        <v>3124</v>
      </c>
      <c r="E601" s="406">
        <v>-11.625</v>
      </c>
      <c r="F601" s="406">
        <v>-3.125E-2</v>
      </c>
      <c r="G601" s="406">
        <v>0</v>
      </c>
      <c r="H601" s="409">
        <v>7.4000000000000003E-3</v>
      </c>
      <c r="I601" s="417">
        <f t="shared" si="0"/>
        <v>-3.8650000000000004E-2</v>
      </c>
      <c r="J601" s="69">
        <v>27729</v>
      </c>
    </row>
    <row r="602" spans="1:10">
      <c r="A602" s="406">
        <v>81</v>
      </c>
      <c r="B602" s="69">
        <v>27760</v>
      </c>
      <c r="C602" s="406" t="s">
        <v>3123</v>
      </c>
      <c r="D602" s="406" t="s">
        <v>3124</v>
      </c>
      <c r="E602" s="406">
        <v>-13.375</v>
      </c>
      <c r="F602" s="406">
        <v>0.15053800000000001</v>
      </c>
      <c r="G602" s="406">
        <v>0</v>
      </c>
      <c r="H602" s="409">
        <v>6.4999999999999997E-3</v>
      </c>
      <c r="I602" s="417">
        <f t="shared" si="0"/>
        <v>0.144038</v>
      </c>
      <c r="J602" s="69">
        <v>27760</v>
      </c>
    </row>
    <row r="603" spans="1:10">
      <c r="A603" s="406">
        <v>81</v>
      </c>
      <c r="B603" s="69">
        <v>27791</v>
      </c>
      <c r="C603" s="406" t="s">
        <v>3123</v>
      </c>
      <c r="D603" s="406" t="s">
        <v>3124</v>
      </c>
      <c r="E603" s="406">
        <v>-12.625</v>
      </c>
      <c r="F603" s="406">
        <v>-3.5888000000000003E-2</v>
      </c>
      <c r="G603" s="406">
        <v>0.27</v>
      </c>
      <c r="H603" s="409">
        <v>6.0000000000000001E-3</v>
      </c>
      <c r="I603" s="417">
        <f t="shared" si="0"/>
        <v>-4.1888000000000002E-2</v>
      </c>
      <c r="J603" s="69">
        <v>27791</v>
      </c>
    </row>
    <row r="604" spans="1:10">
      <c r="A604" s="406">
        <v>81</v>
      </c>
      <c r="B604" s="69">
        <v>27820</v>
      </c>
      <c r="C604" s="406" t="s">
        <v>3123</v>
      </c>
      <c r="D604" s="406" t="s">
        <v>3124</v>
      </c>
      <c r="E604" s="406">
        <v>-11.875</v>
      </c>
      <c r="F604" s="406">
        <v>-5.9406E-2</v>
      </c>
      <c r="G604" s="406">
        <v>0</v>
      </c>
      <c r="H604" s="409">
        <v>7.1000000000000004E-3</v>
      </c>
      <c r="I604" s="417">
        <f t="shared" si="0"/>
        <v>-6.6505999999999996E-2</v>
      </c>
      <c r="J604" s="69">
        <v>27820</v>
      </c>
    </row>
    <row r="605" spans="1:10">
      <c r="A605" s="406">
        <v>81</v>
      </c>
      <c r="B605" s="69">
        <v>27851</v>
      </c>
      <c r="C605" s="406" t="s">
        <v>3123</v>
      </c>
      <c r="D605" s="406" t="s">
        <v>3124</v>
      </c>
      <c r="E605" s="406">
        <v>-12.875</v>
      </c>
      <c r="F605" s="406">
        <v>8.4210999999999994E-2</v>
      </c>
      <c r="G605" s="406">
        <v>0</v>
      </c>
      <c r="H605" s="409">
        <v>6.4000000000000003E-3</v>
      </c>
      <c r="I605" s="417">
        <f t="shared" si="0"/>
        <v>7.7810999999999991E-2</v>
      </c>
      <c r="J605" s="69">
        <v>27851</v>
      </c>
    </row>
    <row r="606" spans="1:10">
      <c r="A606" s="406">
        <v>81</v>
      </c>
      <c r="B606" s="69">
        <v>27881</v>
      </c>
      <c r="C606" s="406" t="s">
        <v>3123</v>
      </c>
      <c r="D606" s="406" t="s">
        <v>3124</v>
      </c>
      <c r="E606" s="406">
        <v>-11.875</v>
      </c>
      <c r="F606" s="406">
        <v>-5.6698999999999999E-2</v>
      </c>
      <c r="G606" s="406">
        <v>0.27</v>
      </c>
      <c r="H606" s="409">
        <v>5.8999999999999999E-3</v>
      </c>
      <c r="I606" s="417">
        <f t="shared" si="0"/>
        <v>-6.2599000000000002E-2</v>
      </c>
      <c r="J606" s="69">
        <v>27881</v>
      </c>
    </row>
    <row r="607" spans="1:10">
      <c r="A607" s="406">
        <v>81</v>
      </c>
      <c r="B607" s="69">
        <v>27912</v>
      </c>
      <c r="C607" s="406" t="s">
        <v>3123</v>
      </c>
      <c r="D607" s="406" t="s">
        <v>3124</v>
      </c>
      <c r="E607" s="406">
        <v>-12.125</v>
      </c>
      <c r="F607" s="406">
        <v>2.1052999999999999E-2</v>
      </c>
      <c r="G607" s="406">
        <v>0</v>
      </c>
      <c r="H607" s="409">
        <v>7.3000000000000001E-3</v>
      </c>
      <c r="I607" s="417">
        <f t="shared" si="0"/>
        <v>1.3752999999999998E-2</v>
      </c>
      <c r="J607" s="69">
        <v>27912</v>
      </c>
    </row>
    <row r="608" spans="1:10">
      <c r="A608" s="406">
        <v>81</v>
      </c>
      <c r="B608" s="69">
        <v>27942</v>
      </c>
      <c r="C608" s="406" t="s">
        <v>3123</v>
      </c>
      <c r="D608" s="406" t="s">
        <v>3124</v>
      </c>
      <c r="E608" s="406">
        <v>-12.875</v>
      </c>
      <c r="F608" s="406">
        <v>6.1856000000000001E-2</v>
      </c>
      <c r="G608" s="406">
        <v>0</v>
      </c>
      <c r="H608" s="409">
        <v>6.4999999999999997E-3</v>
      </c>
      <c r="I608" s="417">
        <f t="shared" si="0"/>
        <v>5.5356000000000002E-2</v>
      </c>
      <c r="J608" s="69">
        <v>27942</v>
      </c>
    </row>
    <row r="609" spans="1:10">
      <c r="A609" s="406">
        <v>81</v>
      </c>
      <c r="B609" s="69">
        <v>27973</v>
      </c>
      <c r="C609" s="406" t="s">
        <v>3123</v>
      </c>
      <c r="D609" s="406" t="s">
        <v>3124</v>
      </c>
      <c r="E609" s="406">
        <v>-13.125</v>
      </c>
      <c r="F609" s="406">
        <v>4.0388E-2</v>
      </c>
      <c r="G609" s="406">
        <v>0.27</v>
      </c>
      <c r="H609" s="409">
        <v>6.8999999999999999E-3</v>
      </c>
      <c r="I609" s="417">
        <f t="shared" si="0"/>
        <v>3.3488000000000004E-2</v>
      </c>
      <c r="J609" s="69">
        <v>27973</v>
      </c>
    </row>
    <row r="610" spans="1:10">
      <c r="A610" s="406">
        <v>81</v>
      </c>
      <c r="B610" s="69">
        <v>28004</v>
      </c>
      <c r="C610" s="406" t="s">
        <v>3123</v>
      </c>
      <c r="D610" s="406" t="s">
        <v>3124</v>
      </c>
      <c r="E610" s="406">
        <v>-12.625</v>
      </c>
      <c r="F610" s="406">
        <v>-3.8094999999999997E-2</v>
      </c>
      <c r="G610" s="406">
        <v>0</v>
      </c>
      <c r="H610" s="409">
        <v>6.4000000000000003E-3</v>
      </c>
      <c r="I610" s="417">
        <f t="shared" si="0"/>
        <v>-4.4495E-2</v>
      </c>
      <c r="J610" s="69">
        <v>28004</v>
      </c>
    </row>
    <row r="611" spans="1:10">
      <c r="A611" s="406">
        <v>81</v>
      </c>
      <c r="B611" s="69">
        <v>28034</v>
      </c>
      <c r="C611" s="406" t="s">
        <v>3123</v>
      </c>
      <c r="D611" s="406" t="s">
        <v>3124</v>
      </c>
      <c r="E611" s="406">
        <v>-13.375</v>
      </c>
      <c r="F611" s="406">
        <v>5.9406E-2</v>
      </c>
      <c r="G611" s="406">
        <v>0</v>
      </c>
      <c r="H611" s="409">
        <v>6.1000000000000004E-3</v>
      </c>
      <c r="I611" s="417">
        <f t="shared" si="0"/>
        <v>5.3305999999999999E-2</v>
      </c>
      <c r="J611" s="69">
        <v>28034</v>
      </c>
    </row>
    <row r="612" spans="1:10">
      <c r="A612" s="406">
        <v>81</v>
      </c>
      <c r="B612" s="69">
        <v>28065</v>
      </c>
      <c r="C612" s="406" t="s">
        <v>3123</v>
      </c>
      <c r="D612" s="406" t="s">
        <v>3124</v>
      </c>
      <c r="E612" s="406">
        <v>-13.625</v>
      </c>
      <c r="F612" s="406">
        <v>4.0747999999999999E-2</v>
      </c>
      <c r="G612" s="406">
        <v>0.29499999999999998</v>
      </c>
      <c r="H612" s="409">
        <v>6.6E-3</v>
      </c>
      <c r="I612" s="417">
        <f t="shared" si="0"/>
        <v>3.4147999999999998E-2</v>
      </c>
      <c r="J612" s="69">
        <v>28065</v>
      </c>
    </row>
    <row r="613" spans="1:10">
      <c r="A613" s="406">
        <v>81</v>
      </c>
      <c r="B613" s="69">
        <v>28095</v>
      </c>
      <c r="C613" s="406" t="s">
        <v>3123</v>
      </c>
      <c r="D613" s="406" t="s">
        <v>3124</v>
      </c>
      <c r="E613" s="406">
        <v>-15.125</v>
      </c>
      <c r="F613" s="406">
        <v>0.110092</v>
      </c>
      <c r="G613" s="406">
        <v>0</v>
      </c>
      <c r="H613" s="409">
        <v>6.3E-3</v>
      </c>
      <c r="I613" s="417">
        <f t="shared" si="0"/>
        <v>0.103792</v>
      </c>
      <c r="J613" s="69">
        <v>28095</v>
      </c>
    </row>
    <row r="614" spans="1:10">
      <c r="A614" s="406">
        <v>81</v>
      </c>
      <c r="B614" s="69">
        <v>28126</v>
      </c>
      <c r="C614" s="406" t="s">
        <v>3123</v>
      </c>
      <c r="D614" s="406" t="s">
        <v>3124</v>
      </c>
      <c r="E614" s="406">
        <v>-14.625</v>
      </c>
      <c r="F614" s="406">
        <v>-3.3057999999999997E-2</v>
      </c>
      <c r="G614" s="406">
        <v>0</v>
      </c>
      <c r="H614" s="409">
        <v>5.8999999999999999E-3</v>
      </c>
      <c r="I614" s="417">
        <f t="shared" si="0"/>
        <v>-3.8958E-2</v>
      </c>
      <c r="J614" s="69">
        <v>28126</v>
      </c>
    </row>
    <row r="615" spans="1:10">
      <c r="A615" s="406">
        <v>81</v>
      </c>
      <c r="B615" s="69">
        <v>28157</v>
      </c>
      <c r="C615" s="406" t="s">
        <v>3123</v>
      </c>
      <c r="D615" s="406" t="s">
        <v>3124</v>
      </c>
      <c r="E615" s="406">
        <v>-13.625</v>
      </c>
      <c r="F615" s="406">
        <v>-4.8204999999999998E-2</v>
      </c>
      <c r="G615" s="406">
        <v>0.29499999999999998</v>
      </c>
      <c r="H615" s="409">
        <v>5.7000000000000002E-3</v>
      </c>
      <c r="I615" s="417">
        <f t="shared" si="0"/>
        <v>-5.3904999999999995E-2</v>
      </c>
      <c r="J615" s="69">
        <v>28157</v>
      </c>
    </row>
    <row r="616" spans="1:10">
      <c r="A616" s="406">
        <v>81</v>
      </c>
      <c r="B616" s="69">
        <v>28185</v>
      </c>
      <c r="C616" s="406" t="s">
        <v>3123</v>
      </c>
      <c r="D616" s="406" t="s">
        <v>3124</v>
      </c>
      <c r="E616" s="406">
        <v>-14.125</v>
      </c>
      <c r="F616" s="406">
        <v>3.6697E-2</v>
      </c>
      <c r="G616" s="406">
        <v>0</v>
      </c>
      <c r="H616" s="409">
        <v>6.4999999999999997E-3</v>
      </c>
      <c r="I616" s="417">
        <f t="shared" si="0"/>
        <v>3.0197000000000002E-2</v>
      </c>
      <c r="J616" s="69">
        <v>28185</v>
      </c>
    </row>
    <row r="617" spans="1:10">
      <c r="A617" s="406">
        <v>81</v>
      </c>
      <c r="B617" s="69">
        <v>28216</v>
      </c>
      <c r="C617" s="406" t="s">
        <v>3123</v>
      </c>
      <c r="D617" s="406" t="s">
        <v>3124</v>
      </c>
      <c r="E617" s="406">
        <v>-14.875</v>
      </c>
      <c r="F617" s="406">
        <v>5.3096999999999998E-2</v>
      </c>
      <c r="G617" s="406">
        <v>0</v>
      </c>
      <c r="H617" s="409">
        <v>6.1000000000000004E-3</v>
      </c>
      <c r="I617" s="417">
        <f t="shared" si="0"/>
        <v>4.6996999999999997E-2</v>
      </c>
      <c r="J617" s="69">
        <v>28216</v>
      </c>
    </row>
    <row r="618" spans="1:10">
      <c r="A618" s="406">
        <v>81</v>
      </c>
      <c r="B618" s="69">
        <v>28246</v>
      </c>
      <c r="C618" s="406" t="s">
        <v>3123</v>
      </c>
      <c r="D618" s="406" t="s">
        <v>3124</v>
      </c>
      <c r="E618" s="406">
        <v>-14.125</v>
      </c>
      <c r="F618" s="406">
        <v>-3.0588000000000001E-2</v>
      </c>
      <c r="G618" s="406">
        <v>0.29499999999999998</v>
      </c>
      <c r="H618" s="409">
        <v>6.7000000000000002E-3</v>
      </c>
      <c r="I618" s="417">
        <f t="shared" si="0"/>
        <v>-3.7288000000000002E-2</v>
      </c>
      <c r="J618" s="69">
        <v>28246</v>
      </c>
    </row>
    <row r="619" spans="1:10">
      <c r="A619" s="406">
        <v>81</v>
      </c>
      <c r="B619" s="69">
        <v>28277</v>
      </c>
      <c r="C619" s="406" t="s">
        <v>3123</v>
      </c>
      <c r="D619" s="406" t="s">
        <v>3124</v>
      </c>
      <c r="E619" s="406">
        <v>-13.875</v>
      </c>
      <c r="F619" s="406">
        <v>-1.7698999999999999E-2</v>
      </c>
      <c r="G619" s="406">
        <v>0</v>
      </c>
      <c r="H619" s="409">
        <v>6.1999999999999998E-3</v>
      </c>
      <c r="I619" s="417">
        <f t="shared" si="0"/>
        <v>-2.3899E-2</v>
      </c>
      <c r="J619" s="69">
        <v>28277</v>
      </c>
    </row>
    <row r="620" spans="1:10">
      <c r="A620" s="406">
        <v>81</v>
      </c>
      <c r="B620" s="69">
        <v>28307</v>
      </c>
      <c r="C620" s="406" t="s">
        <v>3123</v>
      </c>
      <c r="D620" s="406" t="s">
        <v>3124</v>
      </c>
      <c r="E620" s="406">
        <v>-14.375</v>
      </c>
      <c r="F620" s="406">
        <v>3.6035999999999999E-2</v>
      </c>
      <c r="G620" s="406">
        <v>0</v>
      </c>
      <c r="H620" s="409">
        <v>5.8999999999999999E-3</v>
      </c>
      <c r="I620" s="417">
        <f t="shared" si="0"/>
        <v>3.0136E-2</v>
      </c>
      <c r="J620" s="69">
        <v>28307</v>
      </c>
    </row>
    <row r="621" spans="1:10">
      <c r="A621" s="406">
        <v>81</v>
      </c>
      <c r="B621" s="69">
        <v>28338</v>
      </c>
      <c r="C621" s="406" t="s">
        <v>3123</v>
      </c>
      <c r="D621" s="406" t="s">
        <v>3124</v>
      </c>
      <c r="E621" s="406">
        <v>-14.875</v>
      </c>
      <c r="F621" s="406">
        <v>5.5303999999999999E-2</v>
      </c>
      <c r="G621" s="406">
        <v>0.29499999999999998</v>
      </c>
      <c r="H621" s="409">
        <v>6.7000000000000002E-3</v>
      </c>
      <c r="I621" s="417">
        <f t="shared" si="0"/>
        <v>4.8604000000000001E-2</v>
      </c>
      <c r="J621" s="69">
        <v>28338</v>
      </c>
    </row>
    <row r="622" spans="1:10">
      <c r="A622" s="406">
        <v>81</v>
      </c>
      <c r="B622" s="69">
        <v>28369</v>
      </c>
      <c r="C622" s="406" t="s">
        <v>3123</v>
      </c>
      <c r="D622" s="406" t="s">
        <v>3124</v>
      </c>
      <c r="E622" s="406">
        <v>-14.375</v>
      </c>
      <c r="F622" s="406">
        <v>-3.3612999999999997E-2</v>
      </c>
      <c r="G622" s="406">
        <v>0</v>
      </c>
      <c r="H622" s="409">
        <v>6.1000000000000004E-3</v>
      </c>
      <c r="I622" s="417">
        <f t="shared" si="0"/>
        <v>-3.9712999999999998E-2</v>
      </c>
      <c r="J622" s="69">
        <v>28369</v>
      </c>
    </row>
    <row r="623" spans="1:10">
      <c r="A623" s="406">
        <v>81</v>
      </c>
      <c r="B623" s="69">
        <v>28399</v>
      </c>
      <c r="C623" s="406" t="s">
        <v>3123</v>
      </c>
      <c r="D623" s="406" t="s">
        <v>3124</v>
      </c>
      <c r="E623" s="406">
        <v>-14.375</v>
      </c>
      <c r="F623" s="406">
        <v>0</v>
      </c>
      <c r="G623" s="406">
        <v>0</v>
      </c>
      <c r="H623" s="409">
        <v>6.3E-3</v>
      </c>
      <c r="I623" s="417">
        <f t="shared" si="0"/>
        <v>-6.3E-3</v>
      </c>
      <c r="J623" s="69">
        <v>28399</v>
      </c>
    </row>
    <row r="624" spans="1:10">
      <c r="A624" s="406">
        <v>81</v>
      </c>
      <c r="B624" s="69">
        <v>28430</v>
      </c>
      <c r="C624" s="406" t="s">
        <v>3123</v>
      </c>
      <c r="D624" s="406" t="s">
        <v>3124</v>
      </c>
      <c r="E624" s="406">
        <v>-14.125</v>
      </c>
      <c r="F624" s="406">
        <v>3.13E-3</v>
      </c>
      <c r="G624" s="406">
        <v>0.29499999999999998</v>
      </c>
      <c r="H624" s="409">
        <v>6.3E-3</v>
      </c>
      <c r="I624" s="417">
        <f t="shared" si="0"/>
        <v>-3.1700000000000001E-3</v>
      </c>
      <c r="J624" s="69">
        <v>28430</v>
      </c>
    </row>
    <row r="625" spans="1:10">
      <c r="A625" s="406">
        <v>81</v>
      </c>
      <c r="B625" s="69">
        <v>28460</v>
      </c>
      <c r="C625" s="406" t="s">
        <v>3123</v>
      </c>
      <c r="D625" s="406" t="s">
        <v>3124</v>
      </c>
      <c r="E625" s="406">
        <v>-14.375</v>
      </c>
      <c r="F625" s="406">
        <v>1.7698999999999999E-2</v>
      </c>
      <c r="G625" s="406">
        <v>0</v>
      </c>
      <c r="H625" s="409">
        <v>6.1999999999999998E-3</v>
      </c>
      <c r="I625" s="417">
        <f t="shared" si="0"/>
        <v>1.1498999999999999E-2</v>
      </c>
      <c r="J625" s="69">
        <v>28460</v>
      </c>
    </row>
    <row r="626" spans="1:10">
      <c r="A626" s="406">
        <v>81</v>
      </c>
      <c r="B626" s="69">
        <v>28491</v>
      </c>
      <c r="C626" s="406" t="s">
        <v>3123</v>
      </c>
      <c r="D626" s="406" t="s">
        <v>3124</v>
      </c>
      <c r="E626" s="406">
        <v>-14.875</v>
      </c>
      <c r="F626" s="406">
        <v>3.4783000000000001E-2</v>
      </c>
      <c r="G626" s="406">
        <v>0</v>
      </c>
      <c r="H626" s="409">
        <v>6.8999999999999999E-3</v>
      </c>
      <c r="I626" s="417">
        <f t="shared" si="0"/>
        <v>2.7883000000000002E-2</v>
      </c>
      <c r="J626" s="69">
        <v>28491</v>
      </c>
    </row>
    <row r="627" spans="1:10">
      <c r="A627" s="406">
        <v>81</v>
      </c>
      <c r="B627" s="69">
        <v>28522</v>
      </c>
      <c r="C627" s="406" t="s">
        <v>3123</v>
      </c>
      <c r="D627" s="406" t="s">
        <v>3124</v>
      </c>
      <c r="E627" s="406">
        <v>-15.125</v>
      </c>
      <c r="F627" s="406">
        <v>3.6638999999999998E-2</v>
      </c>
      <c r="G627" s="406">
        <v>0.29499999999999998</v>
      </c>
      <c r="H627" s="409">
        <v>6.0000000000000001E-3</v>
      </c>
      <c r="I627" s="417">
        <f t="shared" si="0"/>
        <v>3.0639E-2</v>
      </c>
      <c r="J627" s="69">
        <v>28522</v>
      </c>
    </row>
    <row r="628" spans="1:10">
      <c r="A628" s="406">
        <v>81</v>
      </c>
      <c r="B628" s="69">
        <v>28550</v>
      </c>
      <c r="C628" s="406" t="s">
        <v>3123</v>
      </c>
      <c r="D628" s="406" t="s">
        <v>3124</v>
      </c>
      <c r="E628" s="406">
        <v>-14.625</v>
      </c>
      <c r="F628" s="406">
        <v>-3.3057999999999997E-2</v>
      </c>
      <c r="G628" s="406">
        <v>0</v>
      </c>
      <c r="H628" s="409">
        <v>6.8999999999999999E-3</v>
      </c>
      <c r="I628" s="417">
        <f t="shared" si="0"/>
        <v>-3.9957999999999994E-2</v>
      </c>
      <c r="J628" s="69">
        <v>28550</v>
      </c>
    </row>
    <row r="629" spans="1:10">
      <c r="A629" s="406">
        <v>81</v>
      </c>
      <c r="B629" s="69">
        <v>28581</v>
      </c>
      <c r="C629" s="406" t="s">
        <v>3123</v>
      </c>
      <c r="D629" s="406" t="s">
        <v>3124</v>
      </c>
      <c r="E629" s="406">
        <v>-15.125</v>
      </c>
      <c r="F629" s="406">
        <v>3.4188000000000003E-2</v>
      </c>
      <c r="G629" s="406">
        <v>0</v>
      </c>
      <c r="H629" s="409">
        <v>6.3E-3</v>
      </c>
      <c r="I629" s="417">
        <f t="shared" si="0"/>
        <v>2.7888000000000003E-2</v>
      </c>
      <c r="J629" s="69">
        <v>28581</v>
      </c>
    </row>
    <row r="630" spans="1:10">
      <c r="A630" s="406">
        <v>81</v>
      </c>
      <c r="B630" s="69">
        <v>28611</v>
      </c>
      <c r="C630" s="406" t="s">
        <v>3123</v>
      </c>
      <c r="D630" s="406" t="s">
        <v>3124</v>
      </c>
      <c r="E630" s="406">
        <v>-15.875</v>
      </c>
      <c r="F630" s="406">
        <v>7.0744000000000001E-2</v>
      </c>
      <c r="G630" s="406">
        <v>0.32</v>
      </c>
      <c r="H630" s="409">
        <v>7.4999999999999997E-3</v>
      </c>
      <c r="I630" s="417">
        <f t="shared" ref="I630:I693" si="1">F630-H630</f>
        <v>6.3243999999999995E-2</v>
      </c>
      <c r="J630" s="69">
        <v>28611</v>
      </c>
    </row>
    <row r="631" spans="1:10">
      <c r="A631" s="406">
        <v>81</v>
      </c>
      <c r="B631" s="69">
        <v>28642</v>
      </c>
      <c r="C631" s="406" t="s">
        <v>3123</v>
      </c>
      <c r="D631" s="406" t="s">
        <v>3124</v>
      </c>
      <c r="E631" s="406">
        <v>-14.625</v>
      </c>
      <c r="F631" s="406">
        <v>-7.8740000000000004E-2</v>
      </c>
      <c r="G631" s="406">
        <v>0</v>
      </c>
      <c r="H631" s="409">
        <v>6.8999999999999999E-3</v>
      </c>
      <c r="I631" s="417">
        <f t="shared" si="1"/>
        <v>-8.5640000000000008E-2</v>
      </c>
      <c r="J631" s="69">
        <v>28642</v>
      </c>
    </row>
    <row r="632" spans="1:10">
      <c r="A632" s="406">
        <v>81</v>
      </c>
      <c r="B632" s="69">
        <v>28672</v>
      </c>
      <c r="C632" s="406" t="s">
        <v>3123</v>
      </c>
      <c r="D632" s="406" t="s">
        <v>3124</v>
      </c>
      <c r="E632" s="406">
        <v>-14.875</v>
      </c>
      <c r="F632" s="406">
        <v>1.7094000000000002E-2</v>
      </c>
      <c r="G632" s="406">
        <v>0</v>
      </c>
      <c r="H632" s="409">
        <v>7.3000000000000001E-3</v>
      </c>
      <c r="I632" s="417">
        <f t="shared" si="1"/>
        <v>9.7940000000000006E-3</v>
      </c>
      <c r="J632" s="69">
        <v>28672</v>
      </c>
    </row>
    <row r="633" spans="1:10">
      <c r="A633" s="406">
        <v>81</v>
      </c>
      <c r="B633" s="69">
        <v>28703</v>
      </c>
      <c r="C633" s="406" t="s">
        <v>3123</v>
      </c>
      <c r="D633" s="406" t="s">
        <v>3124</v>
      </c>
      <c r="E633" s="406">
        <v>-15.875</v>
      </c>
      <c r="F633" s="406">
        <v>8.8738999999999998E-2</v>
      </c>
      <c r="G633" s="406">
        <v>0.32</v>
      </c>
      <c r="H633" s="409">
        <v>7.0000000000000001E-3</v>
      </c>
      <c r="I633" s="417">
        <f t="shared" si="1"/>
        <v>8.1738999999999992E-2</v>
      </c>
      <c r="J633" s="69">
        <v>28703</v>
      </c>
    </row>
    <row r="634" spans="1:10">
      <c r="A634" s="406">
        <v>81</v>
      </c>
      <c r="B634" s="69">
        <v>28734</v>
      </c>
      <c r="C634" s="406" t="s">
        <v>3123</v>
      </c>
      <c r="D634" s="406" t="s">
        <v>3124</v>
      </c>
      <c r="E634" s="406">
        <v>-15.125</v>
      </c>
      <c r="F634" s="406">
        <v>-4.7244000000000001E-2</v>
      </c>
      <c r="G634" s="406">
        <v>0</v>
      </c>
      <c r="H634" s="409">
        <v>6.4999999999999997E-3</v>
      </c>
      <c r="I634" s="417">
        <f t="shared" si="1"/>
        <v>-5.3744E-2</v>
      </c>
      <c r="J634" s="69">
        <v>28734</v>
      </c>
    </row>
    <row r="635" spans="1:10">
      <c r="A635" s="406">
        <v>81</v>
      </c>
      <c r="B635" s="69">
        <v>28764</v>
      </c>
      <c r="C635" s="406" t="s">
        <v>3123</v>
      </c>
      <c r="D635" s="406" t="s">
        <v>3124</v>
      </c>
      <c r="E635" s="406">
        <v>-13.875</v>
      </c>
      <c r="F635" s="406">
        <v>-8.2644999999999996E-2</v>
      </c>
      <c r="G635" s="406">
        <v>0</v>
      </c>
      <c r="H635" s="409">
        <v>7.3000000000000001E-3</v>
      </c>
      <c r="I635" s="417">
        <f t="shared" si="1"/>
        <v>-8.9944999999999997E-2</v>
      </c>
      <c r="J635" s="69">
        <v>28764</v>
      </c>
    </row>
    <row r="636" spans="1:10">
      <c r="A636" s="406">
        <v>81</v>
      </c>
      <c r="B636" s="69">
        <v>28795</v>
      </c>
      <c r="C636" s="406" t="s">
        <v>3123</v>
      </c>
      <c r="D636" s="406" t="s">
        <v>3124</v>
      </c>
      <c r="E636" s="406">
        <v>-14.125</v>
      </c>
      <c r="F636" s="406">
        <v>4.1801999999999999E-2</v>
      </c>
      <c r="G636" s="406">
        <v>0.33</v>
      </c>
      <c r="H636" s="409">
        <v>7.1000000000000004E-3</v>
      </c>
      <c r="I636" s="417">
        <f t="shared" si="1"/>
        <v>3.4701999999999997E-2</v>
      </c>
      <c r="J636" s="69">
        <v>28795</v>
      </c>
    </row>
    <row r="637" spans="1:10">
      <c r="A637" s="406">
        <v>81</v>
      </c>
      <c r="B637" s="69">
        <v>28825</v>
      </c>
      <c r="C637" s="406" t="s">
        <v>3123</v>
      </c>
      <c r="D637" s="406" t="s">
        <v>3124</v>
      </c>
      <c r="E637" s="406">
        <v>-14.875</v>
      </c>
      <c r="F637" s="406">
        <v>5.3096999999999998E-2</v>
      </c>
      <c r="G637" s="406">
        <v>0</v>
      </c>
      <c r="H637" s="409">
        <v>6.7999999999999996E-3</v>
      </c>
      <c r="I637" s="417">
        <f t="shared" si="1"/>
        <v>4.6296999999999998E-2</v>
      </c>
      <c r="J637" s="69">
        <v>28825</v>
      </c>
    </row>
    <row r="638" spans="1:10">
      <c r="A638" s="406">
        <v>81</v>
      </c>
      <c r="B638" s="69">
        <v>28856</v>
      </c>
      <c r="C638" s="406" t="s">
        <v>3123</v>
      </c>
      <c r="D638" s="406" t="s">
        <v>3124</v>
      </c>
      <c r="E638" s="406">
        <v>-15.375</v>
      </c>
      <c r="F638" s="406">
        <v>3.3612999999999997E-2</v>
      </c>
      <c r="G638" s="406">
        <v>0</v>
      </c>
      <c r="H638" s="409">
        <v>7.9000000000000008E-3</v>
      </c>
      <c r="I638" s="417">
        <f t="shared" si="1"/>
        <v>2.5712999999999996E-2</v>
      </c>
      <c r="J638" s="69">
        <v>28856</v>
      </c>
    </row>
    <row r="639" spans="1:10">
      <c r="A639" s="406">
        <v>81</v>
      </c>
      <c r="B639" s="69">
        <v>28887</v>
      </c>
      <c r="C639" s="406" t="s">
        <v>3123</v>
      </c>
      <c r="D639" s="406" t="s">
        <v>3124</v>
      </c>
      <c r="E639" s="406">
        <v>-15.125</v>
      </c>
      <c r="F639" s="406">
        <v>5.2030000000000002E-3</v>
      </c>
      <c r="G639" s="406">
        <v>0.33</v>
      </c>
      <c r="H639" s="409">
        <v>6.4999999999999997E-3</v>
      </c>
      <c r="I639" s="417">
        <f t="shared" si="1"/>
        <v>-1.2969999999999995E-3</v>
      </c>
      <c r="J639" s="69">
        <v>28887</v>
      </c>
    </row>
    <row r="640" spans="1:10">
      <c r="A640" s="406">
        <v>81</v>
      </c>
      <c r="B640" s="69">
        <v>28915</v>
      </c>
      <c r="C640" s="406" t="s">
        <v>3123</v>
      </c>
      <c r="D640" s="406" t="s">
        <v>3124</v>
      </c>
      <c r="E640" s="406">
        <v>-14.875</v>
      </c>
      <c r="F640" s="406">
        <v>-1.6528999999999999E-2</v>
      </c>
      <c r="G640" s="406">
        <v>0</v>
      </c>
      <c r="H640" s="409">
        <v>7.4000000000000003E-3</v>
      </c>
      <c r="I640" s="417">
        <f t="shared" si="1"/>
        <v>-2.3928999999999999E-2</v>
      </c>
      <c r="J640" s="69">
        <v>28915</v>
      </c>
    </row>
    <row r="641" spans="1:10">
      <c r="A641" s="406">
        <v>81</v>
      </c>
      <c r="B641" s="69">
        <v>28946</v>
      </c>
      <c r="C641" s="406" t="s">
        <v>3123</v>
      </c>
      <c r="D641" s="406" t="s">
        <v>3124</v>
      </c>
      <c r="E641" s="406">
        <v>-15.375</v>
      </c>
      <c r="F641" s="406">
        <v>3.3612999999999997E-2</v>
      </c>
      <c r="G641" s="406">
        <v>0</v>
      </c>
      <c r="H641" s="409">
        <v>7.6E-3</v>
      </c>
      <c r="I641" s="417">
        <f t="shared" si="1"/>
        <v>2.6012999999999998E-2</v>
      </c>
      <c r="J641" s="69">
        <v>28946</v>
      </c>
    </row>
    <row r="642" spans="1:10">
      <c r="A642" s="406">
        <v>81</v>
      </c>
      <c r="B642" s="69">
        <v>28976</v>
      </c>
      <c r="C642" s="406" t="s">
        <v>3123</v>
      </c>
      <c r="D642" s="406" t="s">
        <v>3124</v>
      </c>
      <c r="E642" s="406">
        <v>-14.125</v>
      </c>
      <c r="F642" s="406">
        <v>-5.9837000000000001E-2</v>
      </c>
      <c r="G642" s="406">
        <v>0.33</v>
      </c>
      <c r="H642" s="409">
        <v>7.7000000000000002E-3</v>
      </c>
      <c r="I642" s="417">
        <f t="shared" si="1"/>
        <v>-6.7537E-2</v>
      </c>
      <c r="J642" s="69">
        <v>28976</v>
      </c>
    </row>
    <row r="643" spans="1:10">
      <c r="A643" s="406">
        <v>81</v>
      </c>
      <c r="B643" s="69">
        <v>29007</v>
      </c>
      <c r="C643" s="406" t="s">
        <v>3123</v>
      </c>
      <c r="D643" s="406" t="s">
        <v>3124</v>
      </c>
      <c r="E643" s="406">
        <v>-14.375</v>
      </c>
      <c r="F643" s="406">
        <v>1.7698999999999999E-2</v>
      </c>
      <c r="G643" s="406">
        <v>0</v>
      </c>
      <c r="H643" s="409">
        <v>7.1000000000000004E-3</v>
      </c>
      <c r="I643" s="417">
        <f t="shared" si="1"/>
        <v>1.0598999999999999E-2</v>
      </c>
      <c r="J643" s="69">
        <v>29007</v>
      </c>
    </row>
    <row r="644" spans="1:10">
      <c r="A644" s="406">
        <v>81</v>
      </c>
      <c r="B644" s="69">
        <v>29037</v>
      </c>
      <c r="C644" s="406" t="s">
        <v>3123</v>
      </c>
      <c r="D644" s="406" t="s">
        <v>3124</v>
      </c>
      <c r="E644" s="406">
        <v>-14.125</v>
      </c>
      <c r="F644" s="406">
        <v>-1.7391E-2</v>
      </c>
      <c r="G644" s="406">
        <v>0</v>
      </c>
      <c r="H644" s="409">
        <v>7.6E-3</v>
      </c>
      <c r="I644" s="417">
        <f t="shared" si="1"/>
        <v>-2.4990999999999999E-2</v>
      </c>
      <c r="J644" s="69">
        <v>29037</v>
      </c>
    </row>
    <row r="645" spans="1:10">
      <c r="A645" s="406">
        <v>81</v>
      </c>
      <c r="B645" s="69">
        <v>29068</v>
      </c>
      <c r="C645" s="406" t="s">
        <v>3123</v>
      </c>
      <c r="D645" s="406" t="s">
        <v>3124</v>
      </c>
      <c r="E645" s="406">
        <v>-14.625</v>
      </c>
      <c r="F645" s="406">
        <v>5.8761000000000001E-2</v>
      </c>
      <c r="G645" s="406">
        <v>0.33</v>
      </c>
      <c r="H645" s="409">
        <v>7.3000000000000001E-3</v>
      </c>
      <c r="I645" s="417">
        <f t="shared" si="1"/>
        <v>5.1461E-2</v>
      </c>
      <c r="J645" s="69">
        <v>29068</v>
      </c>
    </row>
    <row r="646" spans="1:10">
      <c r="A646" s="406">
        <v>81</v>
      </c>
      <c r="B646" s="69">
        <v>29099</v>
      </c>
      <c r="C646" s="406" t="s">
        <v>3123</v>
      </c>
      <c r="D646" s="406" t="s">
        <v>3124</v>
      </c>
      <c r="E646" s="406">
        <v>-14.375</v>
      </c>
      <c r="F646" s="406">
        <v>-1.7094000000000002E-2</v>
      </c>
      <c r="G646" s="406">
        <v>0</v>
      </c>
      <c r="H646" s="409">
        <v>6.7999999999999996E-3</v>
      </c>
      <c r="I646" s="417">
        <f t="shared" si="1"/>
        <v>-2.3894000000000002E-2</v>
      </c>
      <c r="J646" s="69">
        <v>29099</v>
      </c>
    </row>
    <row r="647" spans="1:10">
      <c r="A647" s="406">
        <v>81</v>
      </c>
      <c r="B647" s="69">
        <v>29129</v>
      </c>
      <c r="C647" s="406" t="s">
        <v>3123</v>
      </c>
      <c r="D647" s="406" t="s">
        <v>3124</v>
      </c>
      <c r="E647" s="406">
        <v>-13.375</v>
      </c>
      <c r="F647" s="406">
        <v>-6.9565000000000002E-2</v>
      </c>
      <c r="G647" s="406">
        <v>0</v>
      </c>
      <c r="H647" s="409">
        <v>8.2000000000000007E-3</v>
      </c>
      <c r="I647" s="417">
        <f t="shared" si="1"/>
        <v>-7.7765000000000001E-2</v>
      </c>
      <c r="J647" s="69">
        <v>29129</v>
      </c>
    </row>
    <row r="648" spans="1:10">
      <c r="A648" s="406">
        <v>81</v>
      </c>
      <c r="B648" s="69">
        <v>29160</v>
      </c>
      <c r="C648" s="406" t="s">
        <v>3123</v>
      </c>
      <c r="D648" s="406" t="s">
        <v>3124</v>
      </c>
      <c r="E648" s="406">
        <v>-12.875</v>
      </c>
      <c r="F648" s="406">
        <v>-1.2710000000000001E-2</v>
      </c>
      <c r="G648" s="406">
        <v>0.33</v>
      </c>
      <c r="H648" s="409">
        <v>8.3000000000000001E-3</v>
      </c>
      <c r="I648" s="417">
        <f t="shared" si="1"/>
        <v>-2.1010000000000001E-2</v>
      </c>
      <c r="J648" s="69">
        <v>29160</v>
      </c>
    </row>
    <row r="649" spans="1:10">
      <c r="A649" s="406">
        <v>81</v>
      </c>
      <c r="B649" s="69">
        <v>29190</v>
      </c>
      <c r="C649" s="406" t="s">
        <v>3123</v>
      </c>
      <c r="D649" s="406" t="s">
        <v>3124</v>
      </c>
      <c r="E649" s="406">
        <v>-12.875</v>
      </c>
      <c r="F649" s="406">
        <v>0</v>
      </c>
      <c r="G649" s="406">
        <v>0</v>
      </c>
      <c r="H649" s="409">
        <v>8.3000000000000001E-3</v>
      </c>
      <c r="I649" s="417">
        <f t="shared" si="1"/>
        <v>-8.3000000000000001E-3</v>
      </c>
      <c r="J649" s="69">
        <v>29190</v>
      </c>
    </row>
    <row r="650" spans="1:10">
      <c r="A650" s="406">
        <v>81</v>
      </c>
      <c r="B650" s="69">
        <v>29221</v>
      </c>
      <c r="C650" s="406" t="s">
        <v>3123</v>
      </c>
      <c r="D650" s="406" t="s">
        <v>3124</v>
      </c>
      <c r="E650" s="406">
        <v>-12.625</v>
      </c>
      <c r="F650" s="406">
        <v>-1.9417E-2</v>
      </c>
      <c r="G650" s="406">
        <v>0</v>
      </c>
      <c r="H650" s="409">
        <v>8.3000000000000001E-3</v>
      </c>
      <c r="I650" s="417">
        <f t="shared" si="1"/>
        <v>-2.7716999999999999E-2</v>
      </c>
      <c r="J650" s="69">
        <v>29221</v>
      </c>
    </row>
    <row r="651" spans="1:10">
      <c r="A651" s="406">
        <v>81</v>
      </c>
      <c r="B651" s="69">
        <v>29252</v>
      </c>
      <c r="C651" s="406" t="s">
        <v>3123</v>
      </c>
      <c r="D651" s="406" t="s">
        <v>3124</v>
      </c>
      <c r="E651" s="406">
        <v>-11.5</v>
      </c>
      <c r="F651" s="406">
        <v>-6.2969999999999998E-2</v>
      </c>
      <c r="G651" s="406">
        <v>0.33</v>
      </c>
      <c r="H651" s="409">
        <v>8.3999999999999995E-3</v>
      </c>
      <c r="I651" s="417">
        <f t="shared" si="1"/>
        <v>-7.1370000000000003E-2</v>
      </c>
      <c r="J651" s="69">
        <v>29252</v>
      </c>
    </row>
    <row r="652" spans="1:10">
      <c r="A652" s="406">
        <v>81</v>
      </c>
      <c r="B652" s="69">
        <v>29281</v>
      </c>
      <c r="C652" s="406" t="s">
        <v>3123</v>
      </c>
      <c r="D652" s="406" t="s">
        <v>3124</v>
      </c>
      <c r="E652" s="406">
        <v>-11.75</v>
      </c>
      <c r="F652" s="406">
        <v>2.1739000000000001E-2</v>
      </c>
      <c r="G652" s="406">
        <v>0</v>
      </c>
      <c r="H652" s="409">
        <v>9.9000000000000008E-3</v>
      </c>
      <c r="I652" s="417">
        <f t="shared" si="1"/>
        <v>1.1839000000000001E-2</v>
      </c>
      <c r="J652" s="69">
        <v>29281</v>
      </c>
    </row>
    <row r="653" spans="1:10">
      <c r="A653" s="406">
        <v>81</v>
      </c>
      <c r="B653" s="69">
        <v>29312</v>
      </c>
      <c r="C653" s="406" t="s">
        <v>3123</v>
      </c>
      <c r="D653" s="406" t="s">
        <v>3124</v>
      </c>
      <c r="E653" s="406">
        <v>-12.5</v>
      </c>
      <c r="F653" s="406">
        <v>6.3829999999999998E-2</v>
      </c>
      <c r="G653" s="406">
        <v>0</v>
      </c>
      <c r="H653" s="409">
        <v>0.01</v>
      </c>
      <c r="I653" s="417">
        <f t="shared" si="1"/>
        <v>5.3829999999999996E-2</v>
      </c>
      <c r="J653" s="69">
        <v>29312</v>
      </c>
    </row>
    <row r="654" spans="1:10">
      <c r="A654" s="406">
        <v>81</v>
      </c>
      <c r="B654" s="69">
        <v>29342</v>
      </c>
      <c r="C654" s="406" t="s">
        <v>3123</v>
      </c>
      <c r="D654" s="406" t="s">
        <v>3124</v>
      </c>
      <c r="E654" s="406">
        <v>-14.25</v>
      </c>
      <c r="F654" s="406">
        <v>0.16800000000000001</v>
      </c>
      <c r="G654" s="406">
        <v>0.35</v>
      </c>
      <c r="H654" s="409">
        <v>8.6999999999999994E-3</v>
      </c>
      <c r="I654" s="417">
        <f t="shared" si="1"/>
        <v>0.1593</v>
      </c>
      <c r="J654" s="69">
        <v>29342</v>
      </c>
    </row>
    <row r="655" spans="1:10">
      <c r="A655" s="406">
        <v>81</v>
      </c>
      <c r="B655" s="69">
        <v>29373</v>
      </c>
      <c r="C655" s="406" t="s">
        <v>3123</v>
      </c>
      <c r="D655" s="406" t="s">
        <v>3124</v>
      </c>
      <c r="E655" s="406">
        <v>-13.75</v>
      </c>
      <c r="F655" s="406">
        <v>-3.5088000000000001E-2</v>
      </c>
      <c r="G655" s="406">
        <v>0</v>
      </c>
      <c r="H655" s="409">
        <v>8.6E-3</v>
      </c>
      <c r="I655" s="417">
        <f t="shared" si="1"/>
        <v>-4.3688000000000005E-2</v>
      </c>
      <c r="J655" s="69">
        <v>29373</v>
      </c>
    </row>
    <row r="656" spans="1:10">
      <c r="A656" s="406">
        <v>81</v>
      </c>
      <c r="B656" s="69">
        <v>29403</v>
      </c>
      <c r="C656" s="406" t="s">
        <v>3123</v>
      </c>
      <c r="D656" s="406" t="s">
        <v>3124</v>
      </c>
      <c r="E656" s="406">
        <v>-13.25</v>
      </c>
      <c r="F656" s="406">
        <v>-3.6364E-2</v>
      </c>
      <c r="G656" s="406">
        <v>0</v>
      </c>
      <c r="H656" s="409">
        <v>8.3999999999999995E-3</v>
      </c>
      <c r="I656" s="417">
        <f t="shared" si="1"/>
        <v>-4.4763999999999998E-2</v>
      </c>
      <c r="J656" s="69">
        <v>29403</v>
      </c>
    </row>
    <row r="657" spans="1:10">
      <c r="A657" s="406">
        <v>81</v>
      </c>
      <c r="B657" s="69">
        <v>29434</v>
      </c>
      <c r="C657" s="406" t="s">
        <v>3123</v>
      </c>
      <c r="D657" s="406" t="s">
        <v>3124</v>
      </c>
      <c r="E657" s="406">
        <v>-12</v>
      </c>
      <c r="F657" s="406">
        <v>-6.7924999999999999E-2</v>
      </c>
      <c r="G657" s="406">
        <v>0.35</v>
      </c>
      <c r="H657" s="409">
        <v>8.0999999999999996E-3</v>
      </c>
      <c r="I657" s="417">
        <f t="shared" si="1"/>
        <v>-7.6024999999999995E-2</v>
      </c>
      <c r="J657" s="69">
        <v>29434</v>
      </c>
    </row>
    <row r="658" spans="1:10">
      <c r="A658" s="406">
        <v>81</v>
      </c>
      <c r="B658" s="69">
        <v>29465</v>
      </c>
      <c r="C658" s="406" t="s">
        <v>3123</v>
      </c>
      <c r="D658" s="406" t="s">
        <v>3124</v>
      </c>
      <c r="E658" s="406">
        <v>-11.625</v>
      </c>
      <c r="F658" s="406">
        <v>-3.125E-2</v>
      </c>
      <c r="G658" s="406">
        <v>0</v>
      </c>
      <c r="H658" s="409">
        <v>9.7000000000000003E-3</v>
      </c>
      <c r="I658" s="417">
        <f t="shared" si="1"/>
        <v>-4.095E-2</v>
      </c>
      <c r="J658" s="69">
        <v>29465</v>
      </c>
    </row>
    <row r="659" spans="1:10">
      <c r="A659" s="406">
        <v>81</v>
      </c>
      <c r="B659" s="69">
        <v>29495</v>
      </c>
      <c r="C659" s="406" t="s">
        <v>3123</v>
      </c>
      <c r="D659" s="406" t="s">
        <v>3124</v>
      </c>
      <c r="E659" s="406">
        <v>-10.875</v>
      </c>
      <c r="F659" s="406">
        <v>-6.4516000000000004E-2</v>
      </c>
      <c r="G659" s="406">
        <v>0</v>
      </c>
      <c r="H659" s="409">
        <v>9.7000000000000003E-3</v>
      </c>
      <c r="I659" s="417">
        <f t="shared" si="1"/>
        <v>-7.4216000000000004E-2</v>
      </c>
      <c r="J659" s="69">
        <v>29495</v>
      </c>
    </row>
    <row r="660" spans="1:10">
      <c r="A660" s="406">
        <v>81</v>
      </c>
      <c r="B660" s="69">
        <v>29526</v>
      </c>
      <c r="C660" s="406" t="s">
        <v>3123</v>
      </c>
      <c r="D660" s="406" t="s">
        <v>3124</v>
      </c>
      <c r="E660" s="406">
        <v>-11.125</v>
      </c>
      <c r="F660" s="406">
        <v>5.5171999999999999E-2</v>
      </c>
      <c r="G660" s="406">
        <v>0.35</v>
      </c>
      <c r="H660" s="409">
        <v>9.1000000000000004E-3</v>
      </c>
      <c r="I660" s="417">
        <f t="shared" si="1"/>
        <v>4.6072000000000002E-2</v>
      </c>
      <c r="J660" s="69">
        <v>29526</v>
      </c>
    </row>
    <row r="661" spans="1:10">
      <c r="A661" s="406">
        <v>81</v>
      </c>
      <c r="B661" s="69">
        <v>29556</v>
      </c>
      <c r="C661" s="406" t="s">
        <v>3123</v>
      </c>
      <c r="D661" s="406" t="s">
        <v>3124</v>
      </c>
      <c r="E661" s="406">
        <v>-11.25</v>
      </c>
      <c r="F661" s="406">
        <v>1.1235999999999999E-2</v>
      </c>
      <c r="G661" s="406">
        <v>0</v>
      </c>
      <c r="H661" s="409">
        <v>1.0800000000000001E-2</v>
      </c>
      <c r="I661" s="417">
        <f t="shared" si="1"/>
        <v>4.3599999999999889E-4</v>
      </c>
      <c r="J661" s="69">
        <v>29556</v>
      </c>
    </row>
    <row r="662" spans="1:10">
      <c r="A662" s="406">
        <v>81</v>
      </c>
      <c r="B662" s="69">
        <v>29587</v>
      </c>
      <c r="C662" s="406" t="s">
        <v>3123</v>
      </c>
      <c r="D662" s="406" t="s">
        <v>3124</v>
      </c>
      <c r="E662" s="406">
        <v>-11.5</v>
      </c>
      <c r="F662" s="406">
        <v>2.2221999999999999E-2</v>
      </c>
      <c r="G662" s="406">
        <v>0</v>
      </c>
      <c r="H662" s="409">
        <v>9.4000000000000004E-3</v>
      </c>
      <c r="I662" s="417">
        <f t="shared" si="1"/>
        <v>1.2821999999999998E-2</v>
      </c>
      <c r="J662" s="69">
        <v>29587</v>
      </c>
    </row>
    <row r="663" spans="1:10">
      <c r="A663" s="406">
        <v>81</v>
      </c>
      <c r="B663" s="69">
        <v>29618</v>
      </c>
      <c r="C663" s="406" t="s">
        <v>3123</v>
      </c>
      <c r="D663" s="406" t="s">
        <v>3124</v>
      </c>
      <c r="E663" s="406">
        <v>-11.25</v>
      </c>
      <c r="F663" s="406">
        <v>8.6960000000000006E-3</v>
      </c>
      <c r="G663" s="406">
        <v>0.35</v>
      </c>
      <c r="H663" s="409">
        <v>8.8000000000000005E-3</v>
      </c>
      <c r="I663" s="417">
        <f t="shared" si="1"/>
        <v>-1.0399999999999993E-4</v>
      </c>
      <c r="J663" s="69">
        <v>29618</v>
      </c>
    </row>
    <row r="664" spans="1:10">
      <c r="A664" s="406">
        <v>81</v>
      </c>
      <c r="B664" s="69">
        <v>29646</v>
      </c>
      <c r="C664" s="406" t="s">
        <v>3123</v>
      </c>
      <c r="D664" s="406" t="s">
        <v>3124</v>
      </c>
      <c r="E664" s="406">
        <v>-10.5</v>
      </c>
      <c r="F664" s="406">
        <v>-6.6667000000000004E-2</v>
      </c>
      <c r="G664" s="406">
        <v>0</v>
      </c>
      <c r="H664" s="409">
        <v>1.11E-2</v>
      </c>
      <c r="I664" s="417">
        <f t="shared" si="1"/>
        <v>-7.7767000000000003E-2</v>
      </c>
      <c r="J664" s="69">
        <v>29646</v>
      </c>
    </row>
    <row r="665" spans="1:10">
      <c r="A665" s="406">
        <v>81</v>
      </c>
      <c r="B665" s="69">
        <v>29677</v>
      </c>
      <c r="C665" s="406" t="s">
        <v>3123</v>
      </c>
      <c r="D665" s="406" t="s">
        <v>3124</v>
      </c>
      <c r="E665" s="406">
        <v>-11</v>
      </c>
      <c r="F665" s="406">
        <v>4.7619000000000002E-2</v>
      </c>
      <c r="G665" s="406">
        <v>0</v>
      </c>
      <c r="H665" s="409">
        <v>1.01E-2</v>
      </c>
      <c r="I665" s="417">
        <f t="shared" si="1"/>
        <v>3.7519000000000004E-2</v>
      </c>
      <c r="J665" s="69">
        <v>29677</v>
      </c>
    </row>
    <row r="666" spans="1:10">
      <c r="A666" s="406">
        <v>81</v>
      </c>
      <c r="B666" s="69">
        <v>29707</v>
      </c>
      <c r="C666" s="406" t="s">
        <v>3123</v>
      </c>
      <c r="D666" s="406" t="s">
        <v>3124</v>
      </c>
      <c r="E666" s="406">
        <v>-10.375</v>
      </c>
      <c r="F666" s="406">
        <v>-2.5000000000000001E-2</v>
      </c>
      <c r="G666" s="406">
        <v>0.35</v>
      </c>
      <c r="H666" s="409">
        <v>1.04E-2</v>
      </c>
      <c r="I666" s="417">
        <f t="shared" si="1"/>
        <v>-3.5400000000000001E-2</v>
      </c>
      <c r="J666" s="69">
        <v>29707</v>
      </c>
    </row>
    <row r="667" spans="1:10">
      <c r="A667" s="406">
        <v>81</v>
      </c>
      <c r="B667" s="69">
        <v>29738</v>
      </c>
      <c r="C667" s="406" t="s">
        <v>3123</v>
      </c>
      <c r="D667" s="406" t="s">
        <v>3124</v>
      </c>
      <c r="E667" s="406">
        <v>-10.75</v>
      </c>
      <c r="F667" s="406">
        <v>3.6144999999999997E-2</v>
      </c>
      <c r="G667" s="406">
        <v>0</v>
      </c>
      <c r="H667" s="409">
        <v>1.09E-2</v>
      </c>
      <c r="I667" s="417">
        <f t="shared" si="1"/>
        <v>2.5244999999999997E-2</v>
      </c>
      <c r="J667" s="69">
        <v>29738</v>
      </c>
    </row>
    <row r="668" spans="1:10">
      <c r="A668" s="406">
        <v>81</v>
      </c>
      <c r="B668" s="69">
        <v>29768</v>
      </c>
      <c r="C668" s="406" t="s">
        <v>3123</v>
      </c>
      <c r="D668" s="406" t="s">
        <v>3124</v>
      </c>
      <c r="E668" s="406">
        <v>-10.75</v>
      </c>
      <c r="F668" s="406">
        <v>0</v>
      </c>
      <c r="G668" s="406">
        <v>0</v>
      </c>
      <c r="H668" s="409">
        <v>1.09E-2</v>
      </c>
      <c r="I668" s="417">
        <f t="shared" si="1"/>
        <v>-1.09E-2</v>
      </c>
      <c r="J668" s="69">
        <v>29768</v>
      </c>
    </row>
    <row r="669" spans="1:10">
      <c r="A669" s="406">
        <v>81</v>
      </c>
      <c r="B669" s="69">
        <v>29799</v>
      </c>
      <c r="C669" s="406" t="s">
        <v>3123</v>
      </c>
      <c r="D669" s="406" t="s">
        <v>3124</v>
      </c>
      <c r="E669" s="406">
        <v>-11.125</v>
      </c>
      <c r="F669" s="406">
        <v>6.7442000000000002E-2</v>
      </c>
      <c r="G669" s="406">
        <v>0.35</v>
      </c>
      <c r="H669" s="409">
        <v>1.0999999999999999E-2</v>
      </c>
      <c r="I669" s="417">
        <f t="shared" si="1"/>
        <v>5.6442000000000006E-2</v>
      </c>
      <c r="J669" s="69">
        <v>29799</v>
      </c>
    </row>
    <row r="670" spans="1:10">
      <c r="A670" s="406">
        <v>81</v>
      </c>
      <c r="B670" s="69">
        <v>29830</v>
      </c>
      <c r="C670" s="406" t="s">
        <v>3123</v>
      </c>
      <c r="D670" s="406" t="s">
        <v>3124</v>
      </c>
      <c r="E670" s="406">
        <v>-10.75</v>
      </c>
      <c r="F670" s="406">
        <v>-3.3708000000000002E-2</v>
      </c>
      <c r="G670" s="406">
        <v>0</v>
      </c>
      <c r="H670" s="409">
        <v>1.14E-2</v>
      </c>
      <c r="I670" s="417">
        <f t="shared" si="1"/>
        <v>-4.5108000000000002E-2</v>
      </c>
      <c r="J670" s="69">
        <v>29830</v>
      </c>
    </row>
    <row r="671" spans="1:10">
      <c r="A671" s="406">
        <v>81</v>
      </c>
      <c r="B671" s="69">
        <v>29860</v>
      </c>
      <c r="C671" s="406" t="s">
        <v>3123</v>
      </c>
      <c r="D671" s="406" t="s">
        <v>3124</v>
      </c>
      <c r="E671" s="406">
        <v>-10.5</v>
      </c>
      <c r="F671" s="406">
        <v>-2.3255999999999999E-2</v>
      </c>
      <c r="G671" s="406">
        <v>0</v>
      </c>
      <c r="H671" s="409">
        <v>1.17E-2</v>
      </c>
      <c r="I671" s="417">
        <f t="shared" si="1"/>
        <v>-3.4956000000000001E-2</v>
      </c>
      <c r="J671" s="69">
        <v>29860</v>
      </c>
    </row>
    <row r="672" spans="1:10">
      <c r="A672" s="406">
        <v>81</v>
      </c>
      <c r="B672" s="69">
        <v>29891</v>
      </c>
      <c r="C672" s="406" t="s">
        <v>3123</v>
      </c>
      <c r="D672" s="406" t="s">
        <v>3124</v>
      </c>
      <c r="E672" s="406">
        <v>-11.875</v>
      </c>
      <c r="F672" s="406">
        <v>0.16619</v>
      </c>
      <c r="G672" s="406">
        <v>0.37</v>
      </c>
      <c r="H672" s="409">
        <v>1.1299999999999999E-2</v>
      </c>
      <c r="I672" s="417">
        <f t="shared" si="1"/>
        <v>0.15489</v>
      </c>
      <c r="J672" s="69">
        <v>29891</v>
      </c>
    </row>
    <row r="673" spans="1:10">
      <c r="A673" s="406">
        <v>81</v>
      </c>
      <c r="B673" s="69">
        <v>29921</v>
      </c>
      <c r="C673" s="406" t="s">
        <v>3123</v>
      </c>
      <c r="D673" s="406" t="s">
        <v>3124</v>
      </c>
      <c r="E673" s="406">
        <v>-11.75</v>
      </c>
      <c r="F673" s="406">
        <v>-1.0526000000000001E-2</v>
      </c>
      <c r="G673" s="406">
        <v>0</v>
      </c>
      <c r="H673" s="409">
        <v>0.01</v>
      </c>
      <c r="I673" s="417">
        <f t="shared" si="1"/>
        <v>-2.0526000000000003E-2</v>
      </c>
      <c r="J673" s="69">
        <v>29921</v>
      </c>
    </row>
    <row r="674" spans="1:10">
      <c r="A674" s="406">
        <v>81</v>
      </c>
      <c r="B674" s="69">
        <v>29952</v>
      </c>
      <c r="C674" s="406" t="s">
        <v>3123</v>
      </c>
      <c r="D674" s="406" t="s">
        <v>3124</v>
      </c>
      <c r="E674" s="406">
        <v>-11.75</v>
      </c>
      <c r="F674" s="406">
        <v>0</v>
      </c>
      <c r="G674" s="406">
        <v>0</v>
      </c>
      <c r="H674" s="409">
        <v>1.0800000000000001E-2</v>
      </c>
      <c r="I674" s="417">
        <f t="shared" si="1"/>
        <v>-1.0800000000000001E-2</v>
      </c>
      <c r="J674" s="69">
        <v>29952</v>
      </c>
    </row>
    <row r="675" spans="1:10">
      <c r="A675" s="406">
        <v>81</v>
      </c>
      <c r="B675" s="69">
        <v>29983</v>
      </c>
      <c r="C675" s="406" t="s">
        <v>3123</v>
      </c>
      <c r="D675" s="406" t="s">
        <v>3124</v>
      </c>
      <c r="E675" s="406">
        <v>-11</v>
      </c>
      <c r="F675" s="406">
        <v>-3.2340000000000001E-2</v>
      </c>
      <c r="G675" s="406">
        <v>0.37</v>
      </c>
      <c r="H675" s="409">
        <v>1.03E-2</v>
      </c>
      <c r="I675" s="417">
        <f t="shared" si="1"/>
        <v>-4.2639999999999997E-2</v>
      </c>
      <c r="J675" s="69">
        <v>29983</v>
      </c>
    </row>
    <row r="676" spans="1:10">
      <c r="A676" s="406">
        <v>81</v>
      </c>
      <c r="B676" s="69">
        <v>30011</v>
      </c>
      <c r="C676" s="406" t="s">
        <v>3123</v>
      </c>
      <c r="D676" s="406" t="s">
        <v>3124</v>
      </c>
      <c r="E676" s="406">
        <v>-12</v>
      </c>
      <c r="F676" s="406">
        <v>9.0909000000000004E-2</v>
      </c>
      <c r="G676" s="406">
        <v>0</v>
      </c>
      <c r="H676" s="409">
        <v>1.24E-2</v>
      </c>
      <c r="I676" s="417">
        <f t="shared" si="1"/>
        <v>7.8509000000000009E-2</v>
      </c>
      <c r="J676" s="69">
        <v>30011</v>
      </c>
    </row>
    <row r="677" spans="1:10">
      <c r="A677" s="406">
        <v>81</v>
      </c>
      <c r="B677" s="69">
        <v>30042</v>
      </c>
      <c r="C677" s="406" t="s">
        <v>3123</v>
      </c>
      <c r="D677" s="406" t="s">
        <v>3124</v>
      </c>
      <c r="E677" s="406">
        <v>-11.875</v>
      </c>
      <c r="F677" s="406">
        <v>-1.0416999999999999E-2</v>
      </c>
      <c r="G677" s="406">
        <v>0</v>
      </c>
      <c r="H677" s="409">
        <v>1.12E-2</v>
      </c>
      <c r="I677" s="417">
        <f t="shared" si="1"/>
        <v>-2.1616999999999997E-2</v>
      </c>
      <c r="J677" s="69">
        <v>30042</v>
      </c>
    </row>
    <row r="678" spans="1:10">
      <c r="A678" s="406">
        <v>81</v>
      </c>
      <c r="B678" s="69">
        <v>30072</v>
      </c>
      <c r="C678" s="406" t="s">
        <v>3123</v>
      </c>
      <c r="D678" s="406" t="s">
        <v>3124</v>
      </c>
      <c r="E678" s="406">
        <v>-11.75</v>
      </c>
      <c r="F678" s="406">
        <v>2.0632000000000001E-2</v>
      </c>
      <c r="G678" s="406">
        <v>0.37</v>
      </c>
      <c r="H678" s="409">
        <v>1.01E-2</v>
      </c>
      <c r="I678" s="417">
        <f t="shared" si="1"/>
        <v>1.0532000000000001E-2</v>
      </c>
      <c r="J678" s="69">
        <v>30072</v>
      </c>
    </row>
    <row r="679" spans="1:10">
      <c r="A679" s="406">
        <v>81</v>
      </c>
      <c r="B679" s="69">
        <v>30103</v>
      </c>
      <c r="C679" s="406" t="s">
        <v>3123</v>
      </c>
      <c r="D679" s="406" t="s">
        <v>3124</v>
      </c>
      <c r="E679" s="406">
        <v>-11.75</v>
      </c>
      <c r="F679" s="406">
        <v>0</v>
      </c>
      <c r="G679" s="406">
        <v>0</v>
      </c>
      <c r="H679" s="409">
        <v>1.2E-2</v>
      </c>
      <c r="I679" s="417">
        <f t="shared" si="1"/>
        <v>-1.2E-2</v>
      </c>
      <c r="J679" s="69">
        <v>30103</v>
      </c>
    </row>
    <row r="680" spans="1:10">
      <c r="A680" s="406">
        <v>81</v>
      </c>
      <c r="B680" s="69">
        <v>30133</v>
      </c>
      <c r="C680" s="406" t="s">
        <v>3123</v>
      </c>
      <c r="D680" s="406" t="s">
        <v>3124</v>
      </c>
      <c r="E680" s="406">
        <v>-11.625</v>
      </c>
      <c r="F680" s="406">
        <v>-1.0638E-2</v>
      </c>
      <c r="G680" s="406">
        <v>0</v>
      </c>
      <c r="H680" s="409">
        <v>1.14E-2</v>
      </c>
      <c r="I680" s="417">
        <f t="shared" si="1"/>
        <v>-2.2038000000000002E-2</v>
      </c>
      <c r="J680" s="69">
        <v>30133</v>
      </c>
    </row>
    <row r="681" spans="1:10">
      <c r="A681" s="406">
        <v>81</v>
      </c>
      <c r="B681" s="69">
        <v>30164</v>
      </c>
      <c r="C681" s="406" t="s">
        <v>3123</v>
      </c>
      <c r="D681" s="406" t="s">
        <v>3124</v>
      </c>
      <c r="E681" s="406">
        <v>-12.125</v>
      </c>
      <c r="F681" s="406">
        <v>7.4839000000000003E-2</v>
      </c>
      <c r="G681" s="406">
        <v>0.37</v>
      </c>
      <c r="H681" s="409">
        <v>1.12E-2</v>
      </c>
      <c r="I681" s="417">
        <f t="shared" si="1"/>
        <v>6.3639000000000001E-2</v>
      </c>
      <c r="J681" s="69">
        <v>30164</v>
      </c>
    </row>
    <row r="682" spans="1:10">
      <c r="A682" s="406">
        <v>81</v>
      </c>
      <c r="B682" s="69">
        <v>30195</v>
      </c>
      <c r="C682" s="406" t="s">
        <v>3123</v>
      </c>
      <c r="D682" s="406" t="s">
        <v>3124</v>
      </c>
      <c r="E682" s="406">
        <v>-12.125</v>
      </c>
      <c r="F682" s="406">
        <v>0</v>
      </c>
      <c r="G682" s="406">
        <v>0</v>
      </c>
      <c r="H682" s="409">
        <v>0.01</v>
      </c>
      <c r="I682" s="417">
        <f t="shared" si="1"/>
        <v>-0.01</v>
      </c>
      <c r="J682" s="69">
        <v>30195</v>
      </c>
    </row>
    <row r="683" spans="1:10">
      <c r="A683" s="406">
        <v>81</v>
      </c>
      <c r="B683" s="69">
        <v>30225</v>
      </c>
      <c r="C683" s="406" t="s">
        <v>3123</v>
      </c>
      <c r="D683" s="406" t="s">
        <v>3124</v>
      </c>
      <c r="E683" s="406">
        <v>-13</v>
      </c>
      <c r="F683" s="406">
        <v>7.2165000000000007E-2</v>
      </c>
      <c r="G683" s="406">
        <v>0</v>
      </c>
      <c r="H683" s="409">
        <v>9.1000000000000004E-3</v>
      </c>
      <c r="I683" s="417">
        <f t="shared" si="1"/>
        <v>6.306500000000001E-2</v>
      </c>
      <c r="J683" s="69">
        <v>30225</v>
      </c>
    </row>
    <row r="684" spans="1:10">
      <c r="A684" s="406">
        <v>81</v>
      </c>
      <c r="B684" s="69">
        <v>30256</v>
      </c>
      <c r="C684" s="406" t="s">
        <v>3123</v>
      </c>
      <c r="D684" s="406" t="s">
        <v>3124</v>
      </c>
      <c r="E684" s="406">
        <v>-12.75</v>
      </c>
      <c r="F684" s="406">
        <v>9.2309999999999996E-3</v>
      </c>
      <c r="G684" s="406">
        <v>0.37</v>
      </c>
      <c r="H684" s="409">
        <v>9.4000000000000004E-3</v>
      </c>
      <c r="I684" s="417">
        <f t="shared" si="1"/>
        <v>-1.6900000000000075E-4</v>
      </c>
      <c r="J684" s="69">
        <v>30256</v>
      </c>
    </row>
    <row r="685" spans="1:10">
      <c r="A685" s="406">
        <v>81</v>
      </c>
      <c r="B685" s="69">
        <v>30286</v>
      </c>
      <c r="C685" s="406" t="s">
        <v>3123</v>
      </c>
      <c r="D685" s="406" t="s">
        <v>3124</v>
      </c>
      <c r="E685" s="406">
        <v>-13.1875</v>
      </c>
      <c r="F685" s="406">
        <v>3.4313999999999997E-2</v>
      </c>
      <c r="G685" s="406">
        <v>0</v>
      </c>
      <c r="H685" s="409">
        <v>9.2999999999999992E-3</v>
      </c>
      <c r="I685" s="417">
        <f t="shared" si="1"/>
        <v>2.5013999999999998E-2</v>
      </c>
      <c r="J685" s="69">
        <v>30286</v>
      </c>
    </row>
    <row r="686" spans="1:10">
      <c r="A686" s="406">
        <v>81</v>
      </c>
      <c r="B686" s="69">
        <v>30317</v>
      </c>
      <c r="C686" s="406" t="s">
        <v>3123</v>
      </c>
      <c r="D686" s="406" t="s">
        <v>3124</v>
      </c>
      <c r="E686" s="406">
        <v>-14.125</v>
      </c>
      <c r="F686" s="406">
        <v>7.109E-2</v>
      </c>
      <c r="G686" s="406">
        <v>0</v>
      </c>
      <c r="H686" s="409">
        <v>8.6999999999999994E-3</v>
      </c>
      <c r="I686" s="417">
        <f t="shared" si="1"/>
        <v>6.2390000000000001E-2</v>
      </c>
      <c r="J686" s="69">
        <v>30317</v>
      </c>
    </row>
    <row r="687" spans="1:10">
      <c r="A687" s="406">
        <v>81</v>
      </c>
      <c r="B687" s="69">
        <v>30348</v>
      </c>
      <c r="C687" s="406" t="s">
        <v>3123</v>
      </c>
      <c r="D687" s="406" t="s">
        <v>3124</v>
      </c>
      <c r="E687" s="406">
        <v>-14.1875</v>
      </c>
      <c r="F687" s="406">
        <v>3.0619E-2</v>
      </c>
      <c r="G687" s="406">
        <v>0.37</v>
      </c>
      <c r="H687" s="409">
        <v>8.0999999999999996E-3</v>
      </c>
      <c r="I687" s="417">
        <f t="shared" si="1"/>
        <v>2.2519000000000001E-2</v>
      </c>
      <c r="J687" s="69">
        <v>30348</v>
      </c>
    </row>
    <row r="688" spans="1:10">
      <c r="A688" s="406">
        <v>81</v>
      </c>
      <c r="B688" s="69">
        <v>30376</v>
      </c>
      <c r="C688" s="406" t="s">
        <v>3123</v>
      </c>
      <c r="D688" s="406" t="s">
        <v>3124</v>
      </c>
      <c r="E688" s="406">
        <v>-13.8125</v>
      </c>
      <c r="F688" s="406">
        <v>-2.6432000000000001E-2</v>
      </c>
      <c r="G688" s="406">
        <v>0</v>
      </c>
      <c r="H688" s="409">
        <v>8.8999999999999999E-3</v>
      </c>
      <c r="I688" s="417">
        <f t="shared" si="1"/>
        <v>-3.5332000000000002E-2</v>
      </c>
      <c r="J688" s="69">
        <v>30376</v>
      </c>
    </row>
    <row r="689" spans="1:10">
      <c r="A689" s="406">
        <v>81</v>
      </c>
      <c r="B689" s="69">
        <v>30407</v>
      </c>
      <c r="C689" s="406" t="s">
        <v>3123</v>
      </c>
      <c r="D689" s="406" t="s">
        <v>3124</v>
      </c>
      <c r="E689" s="406">
        <v>-15.25</v>
      </c>
      <c r="F689" s="406">
        <v>0.104072</v>
      </c>
      <c r="G689" s="406">
        <v>0</v>
      </c>
      <c r="H689" s="409">
        <v>8.5000000000000006E-3</v>
      </c>
      <c r="I689" s="417">
        <f t="shared" si="1"/>
        <v>9.557199999999999E-2</v>
      </c>
      <c r="J689" s="69">
        <v>30407</v>
      </c>
    </row>
    <row r="690" spans="1:10">
      <c r="A690" s="406">
        <v>81</v>
      </c>
      <c r="B690" s="69">
        <v>30437</v>
      </c>
      <c r="C690" s="406" t="s">
        <v>3123</v>
      </c>
      <c r="D690" s="406" t="s">
        <v>3124</v>
      </c>
      <c r="E690" s="406">
        <v>-15.5</v>
      </c>
      <c r="F690" s="406">
        <v>4.2623000000000001E-2</v>
      </c>
      <c r="G690" s="406">
        <v>0.4</v>
      </c>
      <c r="H690" s="409">
        <v>9.1000000000000004E-3</v>
      </c>
      <c r="I690" s="417">
        <f t="shared" si="1"/>
        <v>3.3522999999999997E-2</v>
      </c>
      <c r="J690" s="69">
        <v>30437</v>
      </c>
    </row>
    <row r="691" spans="1:10">
      <c r="A691" s="406">
        <v>81</v>
      </c>
      <c r="B691" s="69">
        <v>30468</v>
      </c>
      <c r="C691" s="406" t="s">
        <v>3123</v>
      </c>
      <c r="D691" s="406" t="s">
        <v>3124</v>
      </c>
      <c r="E691" s="406">
        <v>-15.75</v>
      </c>
      <c r="F691" s="406">
        <v>1.6129000000000001E-2</v>
      </c>
      <c r="G691" s="406">
        <v>0</v>
      </c>
      <c r="H691" s="409">
        <v>8.9999999999999993E-3</v>
      </c>
      <c r="I691" s="417">
        <f t="shared" si="1"/>
        <v>7.1290000000000017E-3</v>
      </c>
      <c r="J691" s="69">
        <v>30468</v>
      </c>
    </row>
    <row r="692" spans="1:10">
      <c r="A692" s="406">
        <v>81</v>
      </c>
      <c r="B692" s="69">
        <v>30498</v>
      </c>
      <c r="C692" s="406" t="s">
        <v>3123</v>
      </c>
      <c r="D692" s="406" t="s">
        <v>3124</v>
      </c>
      <c r="E692" s="406">
        <v>-15.6875</v>
      </c>
      <c r="F692" s="406">
        <v>-3.9680000000000002E-3</v>
      </c>
      <c r="G692" s="406">
        <v>0</v>
      </c>
      <c r="H692" s="409">
        <v>8.8000000000000005E-3</v>
      </c>
      <c r="I692" s="417">
        <f t="shared" si="1"/>
        <v>-1.2768000000000002E-2</v>
      </c>
      <c r="J692" s="69">
        <v>30498</v>
      </c>
    </row>
    <row r="693" spans="1:10">
      <c r="A693" s="406">
        <v>81</v>
      </c>
      <c r="B693" s="69">
        <v>30529</v>
      </c>
      <c r="C693" s="406" t="s">
        <v>3123</v>
      </c>
      <c r="D693" s="406" t="s">
        <v>3124</v>
      </c>
      <c r="E693" s="406">
        <v>-15.375</v>
      </c>
      <c r="F693" s="406">
        <v>5.5779999999999996E-3</v>
      </c>
      <c r="G693" s="406">
        <v>0.4</v>
      </c>
      <c r="H693" s="409">
        <v>1.03E-2</v>
      </c>
      <c r="I693" s="417">
        <f t="shared" si="1"/>
        <v>-4.7220000000000005E-3</v>
      </c>
      <c r="J693" s="69">
        <v>30529</v>
      </c>
    </row>
    <row r="694" spans="1:10">
      <c r="A694" s="406">
        <v>81</v>
      </c>
      <c r="B694" s="69">
        <v>30560</v>
      </c>
      <c r="C694" s="406" t="s">
        <v>3123</v>
      </c>
      <c r="D694" s="406" t="s">
        <v>3124</v>
      </c>
      <c r="E694" s="406">
        <v>-15.9375</v>
      </c>
      <c r="F694" s="406">
        <v>3.6584999999999999E-2</v>
      </c>
      <c r="G694" s="406">
        <v>0</v>
      </c>
      <c r="H694" s="409">
        <v>9.5999999999999992E-3</v>
      </c>
      <c r="I694" s="417">
        <f t="shared" ref="I694:I757" si="2">F694-H694</f>
        <v>2.6985000000000002E-2</v>
      </c>
      <c r="J694" s="69">
        <v>30560</v>
      </c>
    </row>
    <row r="695" spans="1:10">
      <c r="A695" s="406">
        <v>81</v>
      </c>
      <c r="B695" s="69">
        <v>30590</v>
      </c>
      <c r="C695" s="406" t="s">
        <v>3123</v>
      </c>
      <c r="D695" s="406" t="s">
        <v>3124</v>
      </c>
      <c r="E695" s="406">
        <v>-16.0625</v>
      </c>
      <c r="F695" s="406">
        <v>7.8429999999999993E-3</v>
      </c>
      <c r="G695" s="406">
        <v>0</v>
      </c>
      <c r="H695" s="409">
        <v>9.4999999999999998E-3</v>
      </c>
      <c r="I695" s="417">
        <f t="shared" si="2"/>
        <v>-1.6570000000000005E-3</v>
      </c>
      <c r="J695" s="69">
        <v>30590</v>
      </c>
    </row>
    <row r="696" spans="1:10">
      <c r="A696" s="406">
        <v>81</v>
      </c>
      <c r="B696" s="69">
        <v>30621</v>
      </c>
      <c r="C696" s="406" t="s">
        <v>3123</v>
      </c>
      <c r="D696" s="406" t="s">
        <v>3124</v>
      </c>
      <c r="E696" s="406">
        <v>-16</v>
      </c>
      <c r="F696" s="406">
        <v>2.1011999999999999E-2</v>
      </c>
      <c r="G696" s="406">
        <v>0.4</v>
      </c>
      <c r="H696" s="409">
        <v>9.4000000000000004E-3</v>
      </c>
      <c r="I696" s="417">
        <f t="shared" si="2"/>
        <v>1.1611999999999999E-2</v>
      </c>
      <c r="J696" s="69">
        <v>30621</v>
      </c>
    </row>
    <row r="697" spans="1:10">
      <c r="A697" s="406">
        <v>81</v>
      </c>
      <c r="B697" s="69">
        <v>30651</v>
      </c>
      <c r="C697" s="406" t="s">
        <v>3123</v>
      </c>
      <c r="D697" s="406" t="s">
        <v>3124</v>
      </c>
      <c r="E697" s="406">
        <v>-16</v>
      </c>
      <c r="F697" s="406">
        <v>0</v>
      </c>
      <c r="G697" s="406">
        <v>0</v>
      </c>
      <c r="H697" s="409">
        <v>9.4000000000000004E-3</v>
      </c>
      <c r="I697" s="417">
        <f t="shared" si="2"/>
        <v>-9.4000000000000004E-3</v>
      </c>
      <c r="J697" s="69">
        <v>30651</v>
      </c>
    </row>
    <row r="698" spans="1:10">
      <c r="A698" s="406">
        <v>81</v>
      </c>
      <c r="B698" s="69">
        <v>30682</v>
      </c>
      <c r="C698" s="406" t="s">
        <v>3123</v>
      </c>
      <c r="D698" s="406" t="s">
        <v>3124</v>
      </c>
      <c r="E698" s="406">
        <v>-16.75</v>
      </c>
      <c r="F698" s="406">
        <v>4.6875E-2</v>
      </c>
      <c r="G698" s="406">
        <v>0</v>
      </c>
      <c r="H698" s="409">
        <v>1.03E-2</v>
      </c>
      <c r="I698" s="417">
        <f t="shared" si="2"/>
        <v>3.6574999999999996E-2</v>
      </c>
      <c r="J698" s="69">
        <v>30682</v>
      </c>
    </row>
    <row r="699" spans="1:10">
      <c r="A699" s="406">
        <v>81</v>
      </c>
      <c r="B699" s="69">
        <v>30713</v>
      </c>
      <c r="C699" s="406" t="s">
        <v>3123</v>
      </c>
      <c r="D699" s="406" t="s">
        <v>3124</v>
      </c>
      <c r="E699" s="406">
        <v>-16.3125</v>
      </c>
      <c r="F699" s="406">
        <v>-2.2390000000000001E-3</v>
      </c>
      <c r="G699" s="406">
        <v>0.4</v>
      </c>
      <c r="H699" s="409">
        <v>9.1999999999999998E-3</v>
      </c>
      <c r="I699" s="417">
        <f t="shared" si="2"/>
        <v>-1.1439E-2</v>
      </c>
      <c r="J699" s="69">
        <v>30713</v>
      </c>
    </row>
    <row r="700" spans="1:10">
      <c r="A700" s="406">
        <v>81</v>
      </c>
      <c r="B700" s="69">
        <v>30742</v>
      </c>
      <c r="C700" s="406" t="s">
        <v>3123</v>
      </c>
      <c r="D700" s="406" t="s">
        <v>3124</v>
      </c>
      <c r="E700" s="406">
        <v>-16.9375</v>
      </c>
      <c r="F700" s="406">
        <v>3.8314000000000001E-2</v>
      </c>
      <c r="G700" s="406">
        <v>0</v>
      </c>
      <c r="H700" s="409">
        <v>9.7999999999999997E-3</v>
      </c>
      <c r="I700" s="417">
        <f t="shared" si="2"/>
        <v>2.8514000000000001E-2</v>
      </c>
      <c r="J700" s="69">
        <v>30742</v>
      </c>
    </row>
    <row r="701" spans="1:10">
      <c r="A701" s="406">
        <v>81</v>
      </c>
      <c r="B701" s="69">
        <v>30773</v>
      </c>
      <c r="C701" s="406" t="s">
        <v>3123</v>
      </c>
      <c r="D701" s="406" t="s">
        <v>3124</v>
      </c>
      <c r="E701" s="406">
        <v>-15.3125</v>
      </c>
      <c r="F701" s="406">
        <v>-9.5940999999999999E-2</v>
      </c>
      <c r="G701" s="406">
        <v>0</v>
      </c>
      <c r="H701" s="409">
        <v>1.04E-2</v>
      </c>
      <c r="I701" s="417">
        <f t="shared" si="2"/>
        <v>-0.10634099999999999</v>
      </c>
      <c r="J701" s="69">
        <v>30773</v>
      </c>
    </row>
    <row r="702" spans="1:10">
      <c r="A702" s="406">
        <v>81</v>
      </c>
      <c r="B702" s="69">
        <v>30803</v>
      </c>
      <c r="C702" s="406" t="s">
        <v>3123</v>
      </c>
      <c r="D702" s="406" t="s">
        <v>3124</v>
      </c>
      <c r="E702" s="406">
        <v>-14.5625</v>
      </c>
      <c r="F702" s="406">
        <v>-2.2856999999999999E-2</v>
      </c>
      <c r="G702" s="406">
        <v>0.4</v>
      </c>
      <c r="H702" s="409">
        <v>1.03E-2</v>
      </c>
      <c r="I702" s="417">
        <f t="shared" si="2"/>
        <v>-3.3156999999999999E-2</v>
      </c>
      <c r="J702" s="69">
        <v>30803</v>
      </c>
    </row>
    <row r="703" spans="1:10">
      <c r="A703" s="406">
        <v>81</v>
      </c>
      <c r="B703" s="69">
        <v>30834</v>
      </c>
      <c r="C703" s="406" t="s">
        <v>3123</v>
      </c>
      <c r="D703" s="406" t="s">
        <v>3124</v>
      </c>
      <c r="E703" s="406">
        <v>-15.125</v>
      </c>
      <c r="F703" s="406">
        <v>3.8627000000000002E-2</v>
      </c>
      <c r="G703" s="406">
        <v>0</v>
      </c>
      <c r="H703" s="409">
        <v>1.06E-2</v>
      </c>
      <c r="I703" s="417">
        <f t="shared" si="2"/>
        <v>2.8027000000000003E-2</v>
      </c>
      <c r="J703" s="69">
        <v>30834</v>
      </c>
    </row>
    <row r="704" spans="1:10">
      <c r="A704" s="406">
        <v>81</v>
      </c>
      <c r="B704" s="69">
        <v>30864</v>
      </c>
      <c r="C704" s="406" t="s">
        <v>3123</v>
      </c>
      <c r="D704" s="406" t="s">
        <v>3124</v>
      </c>
      <c r="E704" s="406">
        <v>-15.0625</v>
      </c>
      <c r="F704" s="406">
        <v>-4.1320000000000003E-3</v>
      </c>
      <c r="G704" s="406">
        <v>0</v>
      </c>
      <c r="H704" s="409">
        <v>1.1599999999999999E-2</v>
      </c>
      <c r="I704" s="417">
        <f t="shared" si="2"/>
        <v>-1.5731999999999999E-2</v>
      </c>
      <c r="J704" s="69">
        <v>30864</v>
      </c>
    </row>
    <row r="705" spans="1:10">
      <c r="A705" s="406">
        <v>81</v>
      </c>
      <c r="B705" s="69">
        <v>30895</v>
      </c>
      <c r="C705" s="406" t="s">
        <v>3123</v>
      </c>
      <c r="D705" s="406" t="s">
        <v>3124</v>
      </c>
      <c r="E705" s="406">
        <v>-15.375</v>
      </c>
      <c r="F705" s="406">
        <v>4.8963E-2</v>
      </c>
      <c r="G705" s="406">
        <v>0.42499999999999999</v>
      </c>
      <c r="H705" s="409">
        <v>1.06E-2</v>
      </c>
      <c r="I705" s="417">
        <f t="shared" si="2"/>
        <v>3.8363000000000001E-2</v>
      </c>
      <c r="J705" s="69">
        <v>30895</v>
      </c>
    </row>
    <row r="706" spans="1:10">
      <c r="A706" s="406">
        <v>81</v>
      </c>
      <c r="B706" s="69">
        <v>30926</v>
      </c>
      <c r="C706" s="406" t="s">
        <v>3123</v>
      </c>
      <c r="D706" s="406" t="s">
        <v>3124</v>
      </c>
      <c r="E706" s="406">
        <v>-15.875</v>
      </c>
      <c r="F706" s="406">
        <v>3.252E-2</v>
      </c>
      <c r="G706" s="406">
        <v>0</v>
      </c>
      <c r="H706" s="409">
        <v>9.4000000000000004E-3</v>
      </c>
      <c r="I706" s="417">
        <f t="shared" si="2"/>
        <v>2.3120000000000002E-2</v>
      </c>
      <c r="J706" s="69">
        <v>30926</v>
      </c>
    </row>
    <row r="707" spans="1:10">
      <c r="A707" s="406">
        <v>81</v>
      </c>
      <c r="B707" s="69">
        <v>30956</v>
      </c>
      <c r="C707" s="406" t="s">
        <v>3123</v>
      </c>
      <c r="D707" s="406" t="s">
        <v>3124</v>
      </c>
      <c r="E707" s="406">
        <v>-16.375</v>
      </c>
      <c r="F707" s="406">
        <v>3.1496000000000003E-2</v>
      </c>
      <c r="G707" s="406">
        <v>0</v>
      </c>
      <c r="H707" s="409">
        <v>1.0800000000000001E-2</v>
      </c>
      <c r="I707" s="417">
        <f t="shared" si="2"/>
        <v>2.0696000000000003E-2</v>
      </c>
      <c r="J707" s="69">
        <v>30956</v>
      </c>
    </row>
    <row r="708" spans="1:10">
      <c r="A708" s="406">
        <v>81</v>
      </c>
      <c r="B708" s="69">
        <v>30987</v>
      </c>
      <c r="C708" s="406" t="s">
        <v>3123</v>
      </c>
      <c r="D708" s="406" t="s">
        <v>3124</v>
      </c>
      <c r="E708" s="406">
        <v>-17.8125</v>
      </c>
      <c r="F708" s="406">
        <v>0.11373999999999999</v>
      </c>
      <c r="G708" s="406">
        <v>0.42499999999999999</v>
      </c>
      <c r="H708" s="409">
        <v>9.1000000000000004E-3</v>
      </c>
      <c r="I708" s="417">
        <f t="shared" si="2"/>
        <v>0.10464</v>
      </c>
      <c r="J708" s="69">
        <v>30987</v>
      </c>
    </row>
    <row r="709" spans="1:10">
      <c r="A709" s="406">
        <v>81</v>
      </c>
      <c r="B709" s="69">
        <v>31017</v>
      </c>
      <c r="C709" s="406" t="s">
        <v>3123</v>
      </c>
      <c r="D709" s="406" t="s">
        <v>3124</v>
      </c>
      <c r="E709" s="406">
        <v>-17.625</v>
      </c>
      <c r="F709" s="406">
        <v>-1.0526000000000001E-2</v>
      </c>
      <c r="G709" s="406">
        <v>0</v>
      </c>
      <c r="H709" s="409">
        <v>9.7999999999999997E-3</v>
      </c>
      <c r="I709" s="417">
        <f t="shared" si="2"/>
        <v>-2.0326E-2</v>
      </c>
      <c r="J709" s="69">
        <v>31017</v>
      </c>
    </row>
    <row r="710" spans="1:10">
      <c r="A710" s="406">
        <v>81</v>
      </c>
      <c r="B710" s="69">
        <v>31048</v>
      </c>
      <c r="C710" s="406" t="s">
        <v>3123</v>
      </c>
      <c r="D710" s="406" t="s">
        <v>3124</v>
      </c>
      <c r="E710" s="406">
        <v>-18.4375</v>
      </c>
      <c r="F710" s="406">
        <v>4.6099000000000001E-2</v>
      </c>
      <c r="G710" s="406">
        <v>0</v>
      </c>
      <c r="H710" s="409">
        <v>9.5999999999999992E-3</v>
      </c>
      <c r="I710" s="417">
        <f t="shared" si="2"/>
        <v>3.6499000000000004E-2</v>
      </c>
      <c r="J710" s="69">
        <v>31048</v>
      </c>
    </row>
    <row r="711" spans="1:10">
      <c r="A711" s="406">
        <v>81</v>
      </c>
      <c r="B711" s="69">
        <v>31079</v>
      </c>
      <c r="C711" s="406" t="s">
        <v>3123</v>
      </c>
      <c r="D711" s="406" t="s">
        <v>3124</v>
      </c>
      <c r="E711" s="406">
        <v>-18</v>
      </c>
      <c r="F711" s="406">
        <v>-6.78E-4</v>
      </c>
      <c r="G711" s="406">
        <v>0.42499999999999999</v>
      </c>
      <c r="H711" s="409">
        <v>8.2000000000000007E-3</v>
      </c>
      <c r="I711" s="417">
        <f t="shared" si="2"/>
        <v>-8.8780000000000005E-3</v>
      </c>
      <c r="J711" s="69">
        <v>31079</v>
      </c>
    </row>
    <row r="712" spans="1:10">
      <c r="A712" s="406">
        <v>81</v>
      </c>
      <c r="B712" s="69">
        <v>31107</v>
      </c>
      <c r="C712" s="406" t="s">
        <v>3123</v>
      </c>
      <c r="D712" s="406" t="s">
        <v>3124</v>
      </c>
      <c r="E712" s="406">
        <v>-22.1875</v>
      </c>
      <c r="F712" s="406">
        <v>0.23263900000000001</v>
      </c>
      <c r="G712" s="406">
        <v>0</v>
      </c>
      <c r="H712" s="409">
        <v>9.4000000000000004E-3</v>
      </c>
      <c r="I712" s="417">
        <f t="shared" si="2"/>
        <v>0.22323900000000002</v>
      </c>
      <c r="J712" s="69">
        <v>31107</v>
      </c>
    </row>
    <row r="713" spans="1:10">
      <c r="A713" s="406">
        <v>81</v>
      </c>
      <c r="B713" s="69">
        <v>31138</v>
      </c>
      <c r="C713" s="406" t="s">
        <v>3123</v>
      </c>
      <c r="D713" s="406" t="s">
        <v>3124</v>
      </c>
      <c r="E713" s="406">
        <v>23.5</v>
      </c>
      <c r="F713" s="406">
        <v>5.9154999999999999E-2</v>
      </c>
      <c r="G713" s="406">
        <v>0</v>
      </c>
      <c r="H713" s="409">
        <v>1.0200000000000001E-2</v>
      </c>
      <c r="I713" s="417">
        <f t="shared" si="2"/>
        <v>4.8954999999999999E-2</v>
      </c>
      <c r="J713" s="69">
        <v>31138</v>
      </c>
    </row>
    <row r="714" spans="1:10">
      <c r="A714" s="406">
        <v>81</v>
      </c>
      <c r="B714" s="69">
        <v>31168</v>
      </c>
      <c r="C714" s="406" t="s">
        <v>3123</v>
      </c>
      <c r="D714" s="406" t="s">
        <v>3124</v>
      </c>
      <c r="E714" s="406">
        <v>23.875</v>
      </c>
      <c r="F714" s="406">
        <v>3.5105999999999998E-2</v>
      </c>
      <c r="G714" s="406">
        <v>0.45</v>
      </c>
      <c r="H714" s="409">
        <v>9.7000000000000003E-3</v>
      </c>
      <c r="I714" s="417">
        <f t="shared" si="2"/>
        <v>2.5405999999999998E-2</v>
      </c>
      <c r="J714" s="69">
        <v>31168</v>
      </c>
    </row>
    <row r="715" spans="1:10">
      <c r="A715" s="406">
        <v>81</v>
      </c>
      <c r="B715" s="69">
        <v>31199</v>
      </c>
      <c r="C715" s="406" t="s">
        <v>3123</v>
      </c>
      <c r="D715" s="406" t="s">
        <v>3124</v>
      </c>
      <c r="E715" s="406">
        <v>23.75</v>
      </c>
      <c r="F715" s="406">
        <v>-5.2360000000000002E-3</v>
      </c>
      <c r="G715" s="406">
        <v>0</v>
      </c>
      <c r="H715" s="409">
        <v>8.0000000000000002E-3</v>
      </c>
      <c r="I715" s="417">
        <f t="shared" si="2"/>
        <v>-1.3236000000000001E-2</v>
      </c>
      <c r="J715" s="69">
        <v>31199</v>
      </c>
    </row>
    <row r="716" spans="1:10">
      <c r="A716" s="406">
        <v>81</v>
      </c>
      <c r="B716" s="69">
        <v>31229</v>
      </c>
      <c r="C716" s="406" t="s">
        <v>3123</v>
      </c>
      <c r="D716" s="406" t="s">
        <v>3124</v>
      </c>
      <c r="E716" s="406">
        <v>21.5</v>
      </c>
      <c r="F716" s="406">
        <v>-9.4737000000000002E-2</v>
      </c>
      <c r="G716" s="406">
        <v>0</v>
      </c>
      <c r="H716" s="409">
        <v>9.4000000000000004E-3</v>
      </c>
      <c r="I716" s="417">
        <f t="shared" si="2"/>
        <v>-0.10413700000000001</v>
      </c>
      <c r="J716" s="69">
        <v>31229</v>
      </c>
    </row>
    <row r="717" spans="1:10">
      <c r="A717" s="406">
        <v>81</v>
      </c>
      <c r="B717" s="69">
        <v>31260</v>
      </c>
      <c r="C717" s="406" t="s">
        <v>3123</v>
      </c>
      <c r="D717" s="406" t="s">
        <v>3124</v>
      </c>
      <c r="E717" s="406">
        <v>23.25</v>
      </c>
      <c r="F717" s="406">
        <v>0.102326</v>
      </c>
      <c r="G717" s="406">
        <v>0.45</v>
      </c>
      <c r="H717" s="409">
        <v>8.5000000000000006E-3</v>
      </c>
      <c r="I717" s="417">
        <f t="shared" si="2"/>
        <v>9.3825999999999993E-2</v>
      </c>
      <c r="J717" s="69">
        <v>31260</v>
      </c>
    </row>
    <row r="718" spans="1:10">
      <c r="A718" s="406">
        <v>81</v>
      </c>
      <c r="B718" s="69">
        <v>31291</v>
      </c>
      <c r="C718" s="406" t="s">
        <v>3123</v>
      </c>
      <c r="D718" s="406" t="s">
        <v>3124</v>
      </c>
      <c r="E718" s="406">
        <v>22.5</v>
      </c>
      <c r="F718" s="406">
        <v>-3.2258000000000002E-2</v>
      </c>
      <c r="G718" s="406">
        <v>0</v>
      </c>
      <c r="H718" s="409">
        <v>8.8000000000000005E-3</v>
      </c>
      <c r="I718" s="417">
        <f t="shared" si="2"/>
        <v>-4.1058000000000004E-2</v>
      </c>
      <c r="J718" s="69">
        <v>31291</v>
      </c>
    </row>
    <row r="719" spans="1:10">
      <c r="A719" s="406">
        <v>81</v>
      </c>
      <c r="B719" s="69">
        <v>31321</v>
      </c>
      <c r="C719" s="406" t="s">
        <v>3123</v>
      </c>
      <c r="D719" s="406" t="s">
        <v>3124</v>
      </c>
      <c r="E719" s="406">
        <v>22.625</v>
      </c>
      <c r="F719" s="406">
        <v>5.5560000000000002E-3</v>
      </c>
      <c r="G719" s="406">
        <v>0</v>
      </c>
      <c r="H719" s="409">
        <v>8.8999999999999999E-3</v>
      </c>
      <c r="I719" s="417">
        <f t="shared" si="2"/>
        <v>-3.3439999999999998E-3</v>
      </c>
      <c r="J719" s="69">
        <v>31321</v>
      </c>
    </row>
    <row r="720" spans="1:10">
      <c r="A720" s="406">
        <v>81</v>
      </c>
      <c r="B720" s="69">
        <v>31352</v>
      </c>
      <c r="C720" s="406" t="s">
        <v>3123</v>
      </c>
      <c r="D720" s="406" t="s">
        <v>3124</v>
      </c>
      <c r="E720" s="406">
        <v>-22.5625</v>
      </c>
      <c r="F720" s="406">
        <v>1.7127E-2</v>
      </c>
      <c r="G720" s="406">
        <v>0.45</v>
      </c>
      <c r="H720" s="409">
        <v>8.0999999999999996E-3</v>
      </c>
      <c r="I720" s="417">
        <f t="shared" si="2"/>
        <v>9.0270000000000003E-3</v>
      </c>
      <c r="J720" s="69">
        <v>31352</v>
      </c>
    </row>
    <row r="721" spans="1:10">
      <c r="A721" s="406">
        <v>81</v>
      </c>
      <c r="B721" s="69">
        <v>31382</v>
      </c>
      <c r="C721" s="406" t="s">
        <v>3123</v>
      </c>
      <c r="D721" s="406" t="s">
        <v>3124</v>
      </c>
      <c r="E721" s="406">
        <v>23.375</v>
      </c>
      <c r="F721" s="406">
        <v>3.6011000000000001E-2</v>
      </c>
      <c r="G721" s="406">
        <v>0</v>
      </c>
      <c r="H721" s="409">
        <v>8.6E-3</v>
      </c>
      <c r="I721" s="417">
        <f t="shared" si="2"/>
        <v>2.7411000000000001E-2</v>
      </c>
      <c r="J721" s="69">
        <v>31382</v>
      </c>
    </row>
    <row r="722" spans="1:10">
      <c r="A722" s="406">
        <v>81</v>
      </c>
      <c r="B722" s="69">
        <v>31413</v>
      </c>
      <c r="C722" s="406" t="s">
        <v>3123</v>
      </c>
      <c r="D722" s="406" t="s">
        <v>3124</v>
      </c>
      <c r="E722" s="406">
        <v>24.875</v>
      </c>
      <c r="F722" s="406">
        <v>6.4171000000000006E-2</v>
      </c>
      <c r="G722" s="406">
        <v>0</v>
      </c>
      <c r="H722" s="409">
        <v>7.9000000000000008E-3</v>
      </c>
      <c r="I722" s="417">
        <f t="shared" si="2"/>
        <v>5.6271000000000002E-2</v>
      </c>
      <c r="J722" s="69">
        <v>31413</v>
      </c>
    </row>
    <row r="723" spans="1:10">
      <c r="A723" s="406">
        <v>81</v>
      </c>
      <c r="B723" s="69">
        <v>31444</v>
      </c>
      <c r="C723" s="406" t="s">
        <v>3123</v>
      </c>
      <c r="D723" s="406" t="s">
        <v>3124</v>
      </c>
      <c r="E723" s="406">
        <v>25.125</v>
      </c>
      <c r="F723" s="406">
        <v>2.8140999999999999E-2</v>
      </c>
      <c r="G723" s="406">
        <v>0.45</v>
      </c>
      <c r="H723" s="409">
        <v>7.3000000000000001E-3</v>
      </c>
      <c r="I723" s="417">
        <f t="shared" si="2"/>
        <v>2.0840999999999998E-2</v>
      </c>
      <c r="J723" s="69">
        <v>31444</v>
      </c>
    </row>
    <row r="724" spans="1:10">
      <c r="A724" s="406">
        <v>81</v>
      </c>
      <c r="B724" s="69">
        <v>31472</v>
      </c>
      <c r="C724" s="406" t="s">
        <v>3123</v>
      </c>
      <c r="D724" s="406" t="s">
        <v>3124</v>
      </c>
      <c r="E724" s="406">
        <v>26</v>
      </c>
      <c r="F724" s="406">
        <v>3.4826000000000003E-2</v>
      </c>
      <c r="G724" s="406">
        <v>0</v>
      </c>
      <c r="H724" s="409">
        <v>7.1000000000000004E-3</v>
      </c>
      <c r="I724" s="417">
        <f t="shared" si="2"/>
        <v>2.7726000000000001E-2</v>
      </c>
      <c r="J724" s="69">
        <v>31472</v>
      </c>
    </row>
    <row r="725" spans="1:10">
      <c r="A725" s="406">
        <v>81</v>
      </c>
      <c r="B725" s="69">
        <v>31503</v>
      </c>
      <c r="C725" s="406" t="s">
        <v>3123</v>
      </c>
      <c r="D725" s="406" t="s">
        <v>3124</v>
      </c>
      <c r="E725" s="406">
        <v>26</v>
      </c>
      <c r="F725" s="406">
        <v>0</v>
      </c>
      <c r="G725" s="406">
        <v>0</v>
      </c>
      <c r="H725" s="409">
        <v>6.3E-3</v>
      </c>
      <c r="I725" s="417">
        <f t="shared" si="2"/>
        <v>-6.3E-3</v>
      </c>
      <c r="J725" s="69">
        <v>31503</v>
      </c>
    </row>
    <row r="726" spans="1:10">
      <c r="A726" s="406">
        <v>81</v>
      </c>
      <c r="B726" s="69">
        <v>31533</v>
      </c>
      <c r="C726" s="406" t="s">
        <v>3123</v>
      </c>
      <c r="D726" s="406" t="s">
        <v>3124</v>
      </c>
      <c r="E726" s="406">
        <v>27.875</v>
      </c>
      <c r="F726" s="406">
        <v>9.0384999999999993E-2</v>
      </c>
      <c r="G726" s="406">
        <v>0.47499999999999998</v>
      </c>
      <c r="H726" s="409">
        <v>6.1999999999999998E-3</v>
      </c>
      <c r="I726" s="417">
        <f t="shared" si="2"/>
        <v>8.4184999999999996E-2</v>
      </c>
      <c r="J726" s="69">
        <v>31533</v>
      </c>
    </row>
    <row r="727" spans="1:10">
      <c r="A727" s="406">
        <v>81</v>
      </c>
      <c r="B727" s="69">
        <v>31564</v>
      </c>
      <c r="C727" s="406" t="s">
        <v>3123</v>
      </c>
      <c r="D727" s="406" t="s">
        <v>3124</v>
      </c>
      <c r="E727" s="406">
        <v>34.5</v>
      </c>
      <c r="F727" s="406">
        <v>0.23766799999999999</v>
      </c>
      <c r="G727" s="406">
        <v>0</v>
      </c>
      <c r="H727" s="409">
        <v>7.0000000000000001E-3</v>
      </c>
      <c r="I727" s="417">
        <f t="shared" si="2"/>
        <v>0.23066799999999998</v>
      </c>
      <c r="J727" s="69">
        <v>31564</v>
      </c>
    </row>
    <row r="728" spans="1:10">
      <c r="A728" s="406">
        <v>81</v>
      </c>
      <c r="B728" s="69">
        <v>31594</v>
      </c>
      <c r="C728" s="406" t="s">
        <v>3123</v>
      </c>
      <c r="D728" s="406" t="s">
        <v>3124</v>
      </c>
      <c r="E728" s="406">
        <v>33</v>
      </c>
      <c r="F728" s="406">
        <v>-4.3478000000000003E-2</v>
      </c>
      <c r="G728" s="406">
        <v>0</v>
      </c>
      <c r="H728" s="409">
        <v>6.6E-3</v>
      </c>
      <c r="I728" s="417">
        <f t="shared" si="2"/>
        <v>-5.0078000000000004E-2</v>
      </c>
      <c r="J728" s="69">
        <v>31594</v>
      </c>
    </row>
    <row r="729" spans="1:10">
      <c r="A729" s="406">
        <v>81</v>
      </c>
      <c r="B729" s="69">
        <v>31625</v>
      </c>
      <c r="C729" s="406" t="s">
        <v>3123</v>
      </c>
      <c r="D729" s="406" t="s">
        <v>3124</v>
      </c>
      <c r="E729" s="406">
        <v>33.5</v>
      </c>
      <c r="F729" s="406">
        <v>2.9544999999999998E-2</v>
      </c>
      <c r="G729" s="406">
        <v>0.47499999999999998</v>
      </c>
      <c r="H729" s="409">
        <v>6.3E-3</v>
      </c>
      <c r="I729" s="417">
        <f t="shared" si="2"/>
        <v>2.3244999999999998E-2</v>
      </c>
      <c r="J729" s="69">
        <v>31625</v>
      </c>
    </row>
    <row r="730" spans="1:10">
      <c r="A730" s="406">
        <v>81</v>
      </c>
      <c r="B730" s="69">
        <v>31656</v>
      </c>
      <c r="C730" s="406" t="s">
        <v>3123</v>
      </c>
      <c r="D730" s="406" t="s">
        <v>3124</v>
      </c>
      <c r="E730" s="406">
        <v>31</v>
      </c>
      <c r="F730" s="406">
        <v>-7.4626999999999999E-2</v>
      </c>
      <c r="G730" s="406">
        <v>0</v>
      </c>
      <c r="H730" s="409">
        <v>6.4999999999999997E-3</v>
      </c>
      <c r="I730" s="417">
        <f t="shared" si="2"/>
        <v>-8.1127000000000005E-2</v>
      </c>
      <c r="J730" s="69">
        <v>31656</v>
      </c>
    </row>
    <row r="731" spans="1:10">
      <c r="A731" s="406">
        <v>81</v>
      </c>
      <c r="B731" s="69">
        <v>31686</v>
      </c>
      <c r="C731" s="406" t="s">
        <v>3123</v>
      </c>
      <c r="D731" s="406" t="s">
        <v>3124</v>
      </c>
      <c r="E731" s="406">
        <v>30.75</v>
      </c>
      <c r="F731" s="406">
        <v>-8.0649999999999993E-3</v>
      </c>
      <c r="G731" s="406">
        <v>0</v>
      </c>
      <c r="H731" s="409">
        <v>6.8999999999999999E-3</v>
      </c>
      <c r="I731" s="417">
        <f t="shared" si="2"/>
        <v>-1.4964999999999999E-2</v>
      </c>
      <c r="J731" s="69">
        <v>31686</v>
      </c>
    </row>
    <row r="732" spans="1:10">
      <c r="A732" s="406">
        <v>81</v>
      </c>
      <c r="B732" s="69">
        <v>31717</v>
      </c>
      <c r="C732" s="406" t="s">
        <v>3123</v>
      </c>
      <c r="D732" s="406" t="s">
        <v>3124</v>
      </c>
      <c r="E732" s="406">
        <v>29.75</v>
      </c>
      <c r="F732" s="406">
        <v>-1.7073000000000001E-2</v>
      </c>
      <c r="G732" s="406">
        <v>0.47499999999999998</v>
      </c>
      <c r="H732" s="409">
        <v>5.8999999999999999E-3</v>
      </c>
      <c r="I732" s="417">
        <f t="shared" si="2"/>
        <v>-2.2973E-2</v>
      </c>
      <c r="J732" s="69">
        <v>31717</v>
      </c>
    </row>
    <row r="733" spans="1:10">
      <c r="A733" s="406">
        <v>81</v>
      </c>
      <c r="B733" s="69">
        <v>31747</v>
      </c>
      <c r="C733" s="406" t="s">
        <v>3123</v>
      </c>
      <c r="D733" s="406" t="s">
        <v>3124</v>
      </c>
      <c r="E733" s="406">
        <v>26.75</v>
      </c>
      <c r="F733" s="406">
        <v>-0.10084</v>
      </c>
      <c r="G733" s="406">
        <v>0</v>
      </c>
      <c r="H733" s="409">
        <v>7.0000000000000001E-3</v>
      </c>
      <c r="I733" s="417">
        <f t="shared" si="2"/>
        <v>-0.10784000000000001</v>
      </c>
      <c r="J733" s="69">
        <v>31747</v>
      </c>
    </row>
    <row r="734" spans="1:10">
      <c r="A734" s="406">
        <v>81</v>
      </c>
      <c r="B734" s="69">
        <v>31778</v>
      </c>
      <c r="C734" s="406" t="s">
        <v>3123</v>
      </c>
      <c r="D734" s="406" t="s">
        <v>3124</v>
      </c>
      <c r="E734" s="406">
        <v>28.25</v>
      </c>
      <c r="F734" s="406">
        <v>5.6075E-2</v>
      </c>
      <c r="G734" s="406">
        <v>0</v>
      </c>
      <c r="H734" s="409">
        <v>6.4000000000000003E-3</v>
      </c>
      <c r="I734" s="417">
        <f t="shared" si="2"/>
        <v>4.9674999999999997E-2</v>
      </c>
      <c r="J734" s="69">
        <v>31778</v>
      </c>
    </row>
    <row r="735" spans="1:10">
      <c r="A735" s="406">
        <v>81</v>
      </c>
      <c r="B735" s="69">
        <v>31809</v>
      </c>
      <c r="C735" s="406" t="s">
        <v>3123</v>
      </c>
      <c r="D735" s="406" t="s">
        <v>3124</v>
      </c>
      <c r="E735" s="406">
        <v>28.25</v>
      </c>
      <c r="F735" s="406">
        <v>1.6813999999999999E-2</v>
      </c>
      <c r="G735" s="406">
        <v>0.47499999999999998</v>
      </c>
      <c r="H735" s="409">
        <v>5.8999999999999999E-3</v>
      </c>
      <c r="I735" s="417">
        <f t="shared" si="2"/>
        <v>1.0914E-2</v>
      </c>
      <c r="J735" s="69">
        <v>31809</v>
      </c>
    </row>
    <row r="736" spans="1:10">
      <c r="A736" s="406">
        <v>81</v>
      </c>
      <c r="B736" s="69">
        <v>31837</v>
      </c>
      <c r="C736" s="406" t="s">
        <v>3123</v>
      </c>
      <c r="D736" s="406" t="s">
        <v>3124</v>
      </c>
      <c r="E736" s="406">
        <v>28.25</v>
      </c>
      <c r="F736" s="406">
        <v>0</v>
      </c>
      <c r="G736" s="406">
        <v>0</v>
      </c>
      <c r="H736" s="409">
        <v>6.6E-3</v>
      </c>
      <c r="I736" s="417">
        <f t="shared" si="2"/>
        <v>-6.6E-3</v>
      </c>
      <c r="J736" s="69">
        <v>31837</v>
      </c>
    </row>
    <row r="737" spans="1:10">
      <c r="A737" s="406">
        <v>81</v>
      </c>
      <c r="B737" s="69">
        <v>31868</v>
      </c>
      <c r="C737" s="406" t="s">
        <v>3123</v>
      </c>
      <c r="D737" s="406" t="s">
        <v>3124</v>
      </c>
      <c r="E737" s="406">
        <v>26.5</v>
      </c>
      <c r="F737" s="406">
        <v>-6.1947000000000002E-2</v>
      </c>
      <c r="G737" s="406">
        <v>0</v>
      </c>
      <c r="H737" s="409">
        <v>6.4999999999999997E-3</v>
      </c>
      <c r="I737" s="417">
        <f t="shared" si="2"/>
        <v>-6.8447000000000008E-2</v>
      </c>
      <c r="J737" s="69">
        <v>31868</v>
      </c>
    </row>
    <row r="738" spans="1:10">
      <c r="A738" s="406">
        <v>81</v>
      </c>
      <c r="B738" s="69">
        <v>31898</v>
      </c>
      <c r="C738" s="406" t="s">
        <v>3123</v>
      </c>
      <c r="D738" s="406" t="s">
        <v>3124</v>
      </c>
      <c r="E738" s="406">
        <v>27.25</v>
      </c>
      <c r="F738" s="406">
        <v>4.6226000000000003E-2</v>
      </c>
      <c r="G738" s="406">
        <v>0.47499999999999998</v>
      </c>
      <c r="H738" s="409">
        <v>6.6E-3</v>
      </c>
      <c r="I738" s="417">
        <f t="shared" si="2"/>
        <v>3.9626000000000001E-2</v>
      </c>
      <c r="J738" s="69">
        <v>31898</v>
      </c>
    </row>
    <row r="739" spans="1:10">
      <c r="A739" s="406">
        <v>81</v>
      </c>
      <c r="B739" s="69">
        <v>31929</v>
      </c>
      <c r="C739" s="406" t="s">
        <v>3123</v>
      </c>
      <c r="D739" s="406" t="s">
        <v>3124</v>
      </c>
      <c r="E739" s="406">
        <v>27</v>
      </c>
      <c r="F739" s="406">
        <v>-9.1739999999999999E-3</v>
      </c>
      <c r="G739" s="406">
        <v>0</v>
      </c>
      <c r="H739" s="409">
        <v>7.4999999999999997E-3</v>
      </c>
      <c r="I739" s="417">
        <f t="shared" si="2"/>
        <v>-1.6674000000000001E-2</v>
      </c>
      <c r="J739" s="69">
        <v>31929</v>
      </c>
    </row>
    <row r="740" spans="1:10">
      <c r="A740" s="406">
        <v>81</v>
      </c>
      <c r="B740" s="69">
        <v>31959</v>
      </c>
      <c r="C740" s="406" t="s">
        <v>3123</v>
      </c>
      <c r="D740" s="406" t="s">
        <v>3124</v>
      </c>
      <c r="E740" s="406">
        <v>27.75</v>
      </c>
      <c r="F740" s="406">
        <v>2.7778000000000001E-2</v>
      </c>
      <c r="G740" s="406">
        <v>0</v>
      </c>
      <c r="H740" s="409">
        <v>7.3000000000000001E-3</v>
      </c>
      <c r="I740" s="417">
        <f t="shared" si="2"/>
        <v>2.0478E-2</v>
      </c>
      <c r="J740" s="69">
        <v>31959</v>
      </c>
    </row>
    <row r="741" spans="1:10">
      <c r="A741" s="406">
        <v>81</v>
      </c>
      <c r="B741" s="69">
        <v>31990</v>
      </c>
      <c r="C741" s="406" t="s">
        <v>3123</v>
      </c>
      <c r="D741" s="406" t="s">
        <v>3124</v>
      </c>
      <c r="E741" s="406">
        <v>27.75</v>
      </c>
      <c r="F741" s="406">
        <v>1.7117E-2</v>
      </c>
      <c r="G741" s="406">
        <v>0.47499999999999998</v>
      </c>
      <c r="H741" s="409">
        <v>7.4999999999999997E-3</v>
      </c>
      <c r="I741" s="417">
        <f t="shared" si="2"/>
        <v>9.6170000000000005E-3</v>
      </c>
      <c r="J741" s="69">
        <v>31990</v>
      </c>
    </row>
    <row r="742" spans="1:10">
      <c r="A742" s="406">
        <v>81</v>
      </c>
      <c r="B742" s="69">
        <v>32021</v>
      </c>
      <c r="C742" s="406" t="s">
        <v>3123</v>
      </c>
      <c r="D742" s="406" t="s">
        <v>3124</v>
      </c>
      <c r="E742" s="406">
        <v>26.5</v>
      </c>
      <c r="F742" s="406">
        <v>-4.5045000000000002E-2</v>
      </c>
      <c r="G742" s="406">
        <v>0</v>
      </c>
      <c r="H742" s="409">
        <v>7.4999999999999997E-3</v>
      </c>
      <c r="I742" s="417">
        <f t="shared" si="2"/>
        <v>-5.2545000000000001E-2</v>
      </c>
      <c r="J742" s="69">
        <v>32021</v>
      </c>
    </row>
    <row r="743" spans="1:10">
      <c r="A743" s="406">
        <v>81</v>
      </c>
      <c r="B743" s="69">
        <v>32051</v>
      </c>
      <c r="C743" s="406" t="s">
        <v>3123</v>
      </c>
      <c r="D743" s="406" t="s">
        <v>3124</v>
      </c>
      <c r="E743" s="406">
        <v>24</v>
      </c>
      <c r="F743" s="406">
        <v>-9.4339999999999993E-2</v>
      </c>
      <c r="G743" s="406">
        <v>0</v>
      </c>
      <c r="H743" s="409">
        <v>7.9000000000000008E-3</v>
      </c>
      <c r="I743" s="417">
        <f t="shared" si="2"/>
        <v>-0.10224</v>
      </c>
      <c r="J743" s="69">
        <v>32051</v>
      </c>
    </row>
    <row r="744" spans="1:10">
      <c r="A744" s="406">
        <v>81</v>
      </c>
      <c r="B744" s="69">
        <v>32082</v>
      </c>
      <c r="C744" s="406" t="s">
        <v>3123</v>
      </c>
      <c r="D744" s="406" t="s">
        <v>3124</v>
      </c>
      <c r="E744" s="406">
        <v>25.25</v>
      </c>
      <c r="F744" s="406">
        <v>7.3124999999999996E-2</v>
      </c>
      <c r="G744" s="406">
        <v>0.505</v>
      </c>
      <c r="H744" s="409">
        <v>7.4999999999999997E-3</v>
      </c>
      <c r="I744" s="417">
        <f t="shared" si="2"/>
        <v>6.5624999999999989E-2</v>
      </c>
      <c r="J744" s="69">
        <v>32082</v>
      </c>
    </row>
    <row r="745" spans="1:10">
      <c r="A745" s="406">
        <v>81</v>
      </c>
      <c r="B745" s="69">
        <v>32112</v>
      </c>
      <c r="C745" s="406" t="s">
        <v>3123</v>
      </c>
      <c r="D745" s="406" t="s">
        <v>3124</v>
      </c>
      <c r="E745" s="406">
        <v>23.5</v>
      </c>
      <c r="F745" s="406">
        <v>-6.9306999999999994E-2</v>
      </c>
      <c r="G745" s="406">
        <v>0</v>
      </c>
      <c r="H745" s="409">
        <v>7.7999999999999996E-3</v>
      </c>
      <c r="I745" s="417">
        <f t="shared" si="2"/>
        <v>-7.7106999999999995E-2</v>
      </c>
      <c r="J745" s="69">
        <v>32112</v>
      </c>
    </row>
    <row r="746" spans="1:10">
      <c r="A746" s="406">
        <v>81</v>
      </c>
      <c r="B746" s="69">
        <v>32143</v>
      </c>
      <c r="C746" s="406" t="s">
        <v>3123</v>
      </c>
      <c r="D746" s="406" t="s">
        <v>3124</v>
      </c>
      <c r="E746" s="406">
        <v>27.5</v>
      </c>
      <c r="F746" s="406">
        <v>0.170213</v>
      </c>
      <c r="G746" s="406">
        <v>0</v>
      </c>
      <c r="H746" s="409">
        <v>7.1999999999999998E-3</v>
      </c>
      <c r="I746" s="417">
        <f t="shared" si="2"/>
        <v>0.16301299999999999</v>
      </c>
      <c r="J746" s="69">
        <v>32143</v>
      </c>
    </row>
    <row r="747" spans="1:10">
      <c r="A747" s="406">
        <v>81</v>
      </c>
      <c r="B747" s="69">
        <v>32174</v>
      </c>
      <c r="C747" s="406" t="s">
        <v>3123</v>
      </c>
      <c r="D747" s="406" t="s">
        <v>3124</v>
      </c>
      <c r="E747" s="406">
        <v>28.75</v>
      </c>
      <c r="F747" s="406">
        <v>6.3818E-2</v>
      </c>
      <c r="G747" s="406">
        <v>0.505</v>
      </c>
      <c r="H747" s="409">
        <v>7.1000000000000004E-3</v>
      </c>
      <c r="I747" s="417">
        <f t="shared" si="2"/>
        <v>5.6717999999999998E-2</v>
      </c>
      <c r="J747" s="69">
        <v>32174</v>
      </c>
    </row>
    <row r="748" spans="1:10">
      <c r="A748" s="406">
        <v>81</v>
      </c>
      <c r="B748" s="69">
        <v>32203</v>
      </c>
      <c r="C748" s="406" t="s">
        <v>3123</v>
      </c>
      <c r="D748" s="406" t="s">
        <v>3124</v>
      </c>
      <c r="E748" s="406">
        <v>28.5</v>
      </c>
      <c r="F748" s="406">
        <v>-8.6960000000000006E-3</v>
      </c>
      <c r="G748" s="406">
        <v>0</v>
      </c>
      <c r="H748" s="409">
        <v>7.1999999999999998E-3</v>
      </c>
      <c r="I748" s="417">
        <f t="shared" si="2"/>
        <v>-1.5896E-2</v>
      </c>
      <c r="J748" s="69">
        <v>32203</v>
      </c>
    </row>
    <row r="749" spans="1:10">
      <c r="A749" s="406">
        <v>81</v>
      </c>
      <c r="B749" s="69">
        <v>32234</v>
      </c>
      <c r="C749" s="406" t="s">
        <v>3123</v>
      </c>
      <c r="D749" s="406" t="s">
        <v>3124</v>
      </c>
      <c r="E749" s="406">
        <v>27.75</v>
      </c>
      <c r="F749" s="406">
        <v>-2.6315999999999999E-2</v>
      </c>
      <c r="G749" s="406">
        <v>0</v>
      </c>
      <c r="H749" s="409">
        <v>7.0000000000000001E-3</v>
      </c>
      <c r="I749" s="417">
        <f t="shared" si="2"/>
        <v>-3.3315999999999998E-2</v>
      </c>
      <c r="J749" s="69">
        <v>32234</v>
      </c>
    </row>
    <row r="750" spans="1:10">
      <c r="A750" s="406">
        <v>81</v>
      </c>
      <c r="B750" s="69">
        <v>32264</v>
      </c>
      <c r="C750" s="406" t="s">
        <v>3123</v>
      </c>
      <c r="D750" s="406" t="s">
        <v>3124</v>
      </c>
      <c r="E750" s="406">
        <v>28.75</v>
      </c>
      <c r="F750" s="406">
        <v>5.4233999999999997E-2</v>
      </c>
      <c r="G750" s="406">
        <v>0.505</v>
      </c>
      <c r="H750" s="409">
        <v>7.7999999999999996E-3</v>
      </c>
      <c r="I750" s="417">
        <f t="shared" si="2"/>
        <v>4.6433999999999996E-2</v>
      </c>
      <c r="J750" s="69">
        <v>32264</v>
      </c>
    </row>
    <row r="751" spans="1:10">
      <c r="A751" s="406">
        <v>81</v>
      </c>
      <c r="B751" s="69">
        <v>32295</v>
      </c>
      <c r="C751" s="406" t="s">
        <v>3123</v>
      </c>
      <c r="D751" s="406" t="s">
        <v>3124</v>
      </c>
      <c r="E751" s="406">
        <v>29.25</v>
      </c>
      <c r="F751" s="406">
        <v>1.7391E-2</v>
      </c>
      <c r="G751" s="406">
        <v>0</v>
      </c>
      <c r="H751" s="409">
        <v>7.6E-3</v>
      </c>
      <c r="I751" s="417">
        <f t="shared" si="2"/>
        <v>9.7910000000000011E-3</v>
      </c>
      <c r="J751" s="69">
        <v>32295</v>
      </c>
    </row>
    <row r="752" spans="1:10">
      <c r="A752" s="406">
        <v>81</v>
      </c>
      <c r="B752" s="69">
        <v>32325</v>
      </c>
      <c r="C752" s="406" t="s">
        <v>3123</v>
      </c>
      <c r="D752" s="406" t="s">
        <v>3124</v>
      </c>
      <c r="E752" s="406">
        <v>27.75</v>
      </c>
      <c r="F752" s="406">
        <v>-5.1282000000000001E-2</v>
      </c>
      <c r="G752" s="406">
        <v>0</v>
      </c>
      <c r="H752" s="409">
        <v>7.1000000000000004E-3</v>
      </c>
      <c r="I752" s="417">
        <f t="shared" si="2"/>
        <v>-5.8382000000000003E-2</v>
      </c>
      <c r="J752" s="69">
        <v>32325</v>
      </c>
    </row>
    <row r="753" spans="1:10">
      <c r="A753" s="406">
        <v>81</v>
      </c>
      <c r="B753" s="69">
        <v>32356</v>
      </c>
      <c r="C753" s="406" t="s">
        <v>3123</v>
      </c>
      <c r="D753" s="406" t="s">
        <v>3124</v>
      </c>
      <c r="E753" s="406">
        <v>27.5</v>
      </c>
      <c r="F753" s="406">
        <v>9.1889999999999993E-3</v>
      </c>
      <c r="G753" s="406">
        <v>0.505</v>
      </c>
      <c r="H753" s="409">
        <v>8.3000000000000001E-3</v>
      </c>
      <c r="I753" s="417">
        <f t="shared" si="2"/>
        <v>8.8899999999999917E-4</v>
      </c>
      <c r="J753" s="69">
        <v>32356</v>
      </c>
    </row>
    <row r="754" spans="1:10">
      <c r="A754" s="406">
        <v>81</v>
      </c>
      <c r="B754" s="69">
        <v>32387</v>
      </c>
      <c r="C754" s="406" t="s">
        <v>3123</v>
      </c>
      <c r="D754" s="406" t="s">
        <v>3124</v>
      </c>
      <c r="E754" s="406">
        <v>26.75</v>
      </c>
      <c r="F754" s="406">
        <v>-2.7272999999999999E-2</v>
      </c>
      <c r="G754" s="406">
        <v>0</v>
      </c>
      <c r="H754" s="409">
        <v>7.6E-3</v>
      </c>
      <c r="I754" s="417">
        <f t="shared" si="2"/>
        <v>-3.4873000000000001E-2</v>
      </c>
      <c r="J754" s="69">
        <v>32387</v>
      </c>
    </row>
    <row r="755" spans="1:10">
      <c r="A755" s="406">
        <v>81</v>
      </c>
      <c r="B755" s="69">
        <v>32417</v>
      </c>
      <c r="C755" s="406" t="s">
        <v>3123</v>
      </c>
      <c r="D755" s="406" t="s">
        <v>3124</v>
      </c>
      <c r="E755" s="406">
        <v>27.75</v>
      </c>
      <c r="F755" s="406">
        <v>3.7383E-2</v>
      </c>
      <c r="G755" s="406">
        <v>0</v>
      </c>
      <c r="H755" s="409">
        <v>7.6E-3</v>
      </c>
      <c r="I755" s="417">
        <f t="shared" si="2"/>
        <v>2.9783E-2</v>
      </c>
      <c r="J755" s="69">
        <v>32417</v>
      </c>
    </row>
    <row r="756" spans="1:10">
      <c r="A756" s="406">
        <v>81</v>
      </c>
      <c r="B756" s="69">
        <v>32448</v>
      </c>
      <c r="C756" s="406" t="s">
        <v>3123</v>
      </c>
      <c r="D756" s="406" t="s">
        <v>3124</v>
      </c>
      <c r="E756" s="406">
        <v>27</v>
      </c>
      <c r="F756" s="406">
        <v>-8.829E-3</v>
      </c>
      <c r="G756" s="406">
        <v>0.505</v>
      </c>
      <c r="H756" s="409">
        <v>7.0000000000000001E-3</v>
      </c>
      <c r="I756" s="417">
        <f t="shared" si="2"/>
        <v>-1.5828999999999999E-2</v>
      </c>
      <c r="J756" s="69">
        <v>32448</v>
      </c>
    </row>
    <row r="757" spans="1:10">
      <c r="A757" s="406">
        <v>81</v>
      </c>
      <c r="B757" s="69">
        <v>32478</v>
      </c>
      <c r="C757" s="406" t="s">
        <v>3123</v>
      </c>
      <c r="D757" s="406" t="s">
        <v>3124</v>
      </c>
      <c r="E757" s="406">
        <v>27</v>
      </c>
      <c r="F757" s="406">
        <v>0</v>
      </c>
      <c r="G757" s="406">
        <v>0</v>
      </c>
      <c r="H757" s="409">
        <v>7.4999999999999997E-3</v>
      </c>
      <c r="I757" s="417">
        <f t="shared" si="2"/>
        <v>-7.4999999999999997E-3</v>
      </c>
      <c r="J757" s="69">
        <v>32478</v>
      </c>
    </row>
    <row r="758" spans="1:10">
      <c r="A758" s="406">
        <v>81</v>
      </c>
      <c r="B758" s="69">
        <v>32509</v>
      </c>
      <c r="C758" s="406" t="s">
        <v>3123</v>
      </c>
      <c r="D758" s="406" t="s">
        <v>3124</v>
      </c>
      <c r="E758" s="406">
        <v>26.5</v>
      </c>
      <c r="F758" s="406">
        <v>1.85E-4</v>
      </c>
      <c r="G758" s="406">
        <v>0.505</v>
      </c>
      <c r="H758" s="409">
        <v>8.0000000000000002E-3</v>
      </c>
      <c r="I758" s="417">
        <f t="shared" ref="I758:I821" si="3">F758-H758</f>
        <v>-7.8150000000000008E-3</v>
      </c>
      <c r="J758" s="69">
        <v>32509</v>
      </c>
    </row>
    <row r="759" spans="1:10">
      <c r="A759" s="406">
        <v>81</v>
      </c>
      <c r="B759" s="69">
        <v>32540</v>
      </c>
      <c r="C759" s="406" t="s">
        <v>3123</v>
      </c>
      <c r="D759" s="406" t="s">
        <v>3124</v>
      </c>
      <c r="E759" s="406">
        <v>26.25</v>
      </c>
      <c r="F759" s="406">
        <v>-9.4339999999999997E-3</v>
      </c>
      <c r="G759" s="406">
        <v>0</v>
      </c>
      <c r="H759" s="409">
        <v>6.8999999999999999E-3</v>
      </c>
      <c r="I759" s="417">
        <f t="shared" si="3"/>
        <v>-1.6334000000000001E-2</v>
      </c>
      <c r="J759" s="69">
        <v>32540</v>
      </c>
    </row>
    <row r="760" spans="1:10">
      <c r="A760" s="406">
        <v>81</v>
      </c>
      <c r="B760" s="69">
        <v>32568</v>
      </c>
      <c r="C760" s="406" t="s">
        <v>3123</v>
      </c>
      <c r="D760" s="406" t="s">
        <v>3124</v>
      </c>
      <c r="E760" s="406">
        <v>25</v>
      </c>
      <c r="F760" s="406">
        <v>-4.7619000000000002E-2</v>
      </c>
      <c r="G760" s="406">
        <v>0</v>
      </c>
      <c r="H760" s="409">
        <v>7.9000000000000008E-3</v>
      </c>
      <c r="I760" s="417">
        <f t="shared" si="3"/>
        <v>-5.5518999999999999E-2</v>
      </c>
      <c r="J760" s="69">
        <v>32568</v>
      </c>
    </row>
    <row r="761" spans="1:10">
      <c r="A761" s="406">
        <v>81</v>
      </c>
      <c r="B761" s="69">
        <v>32599</v>
      </c>
      <c r="C761" s="406" t="s">
        <v>3123</v>
      </c>
      <c r="D761" s="406" t="s">
        <v>3124</v>
      </c>
      <c r="E761" s="406">
        <v>24.5</v>
      </c>
      <c r="F761" s="406">
        <v>-0.02</v>
      </c>
      <c r="G761" s="406">
        <v>0</v>
      </c>
      <c r="H761" s="409">
        <v>7.0000000000000001E-3</v>
      </c>
      <c r="I761" s="417">
        <f t="shared" si="3"/>
        <v>-2.7E-2</v>
      </c>
      <c r="J761" s="69">
        <v>32599</v>
      </c>
    </row>
    <row r="762" spans="1:10">
      <c r="A762" s="406">
        <v>81</v>
      </c>
      <c r="B762" s="69">
        <v>32629</v>
      </c>
      <c r="C762" s="406" t="s">
        <v>3123</v>
      </c>
      <c r="D762" s="406" t="s">
        <v>3124</v>
      </c>
      <c r="E762" s="406">
        <v>25.75</v>
      </c>
      <c r="F762" s="406">
        <v>7.1633000000000002E-2</v>
      </c>
      <c r="G762" s="406">
        <v>0.505</v>
      </c>
      <c r="H762" s="409">
        <v>8.0000000000000002E-3</v>
      </c>
      <c r="I762" s="417">
        <f t="shared" si="3"/>
        <v>6.3632999999999995E-2</v>
      </c>
      <c r="J762" s="69">
        <v>32629</v>
      </c>
    </row>
    <row r="763" spans="1:10">
      <c r="A763" s="406">
        <v>81</v>
      </c>
      <c r="B763" s="69">
        <v>32660</v>
      </c>
      <c r="C763" s="406" t="s">
        <v>3123</v>
      </c>
      <c r="D763" s="406" t="s">
        <v>3124</v>
      </c>
      <c r="E763" s="406">
        <v>26.25</v>
      </c>
      <c r="F763" s="406">
        <v>1.9417E-2</v>
      </c>
      <c r="G763" s="406">
        <v>0</v>
      </c>
      <c r="H763" s="409">
        <v>7.0000000000000001E-3</v>
      </c>
      <c r="I763" s="417">
        <f t="shared" si="3"/>
        <v>1.2417000000000001E-2</v>
      </c>
      <c r="J763" s="69">
        <v>32660</v>
      </c>
    </row>
    <row r="764" spans="1:10">
      <c r="A764" s="406">
        <v>81</v>
      </c>
      <c r="B764" s="69">
        <v>32690</v>
      </c>
      <c r="C764" s="406" t="s">
        <v>3123</v>
      </c>
      <c r="D764" s="406" t="s">
        <v>3124</v>
      </c>
      <c r="E764" s="406">
        <v>26</v>
      </c>
      <c r="F764" s="406">
        <v>-9.5239999999999995E-3</v>
      </c>
      <c r="G764" s="406">
        <v>0</v>
      </c>
      <c r="H764" s="409">
        <v>6.7999999999999996E-3</v>
      </c>
      <c r="I764" s="417">
        <f t="shared" si="3"/>
        <v>-1.6323999999999998E-2</v>
      </c>
      <c r="J764" s="69">
        <v>32690</v>
      </c>
    </row>
    <row r="765" spans="1:10">
      <c r="A765" s="406">
        <v>81</v>
      </c>
      <c r="B765" s="69">
        <v>32721</v>
      </c>
      <c r="C765" s="406" t="s">
        <v>3123</v>
      </c>
      <c r="D765" s="406" t="s">
        <v>3124</v>
      </c>
      <c r="E765" s="406">
        <v>27.5</v>
      </c>
      <c r="F765" s="406">
        <v>7.8076999999999994E-2</v>
      </c>
      <c r="G765" s="406">
        <v>0.53</v>
      </c>
      <c r="H765" s="409">
        <v>6.6E-3</v>
      </c>
      <c r="I765" s="417">
        <f t="shared" si="3"/>
        <v>7.1476999999999999E-2</v>
      </c>
      <c r="J765" s="69">
        <v>32721</v>
      </c>
    </row>
    <row r="766" spans="1:10">
      <c r="A766" s="406">
        <v>81</v>
      </c>
      <c r="B766" s="69">
        <v>32752</v>
      </c>
      <c r="C766" s="406" t="s">
        <v>3123</v>
      </c>
      <c r="D766" s="406" t="s">
        <v>3124</v>
      </c>
      <c r="E766" s="406">
        <v>28.5</v>
      </c>
      <c r="F766" s="406">
        <v>3.6364E-2</v>
      </c>
      <c r="G766" s="406">
        <v>0</v>
      </c>
      <c r="H766" s="409">
        <v>6.4999999999999997E-3</v>
      </c>
      <c r="I766" s="417">
        <f t="shared" si="3"/>
        <v>2.9864000000000002E-2</v>
      </c>
      <c r="J766" s="69">
        <v>32752</v>
      </c>
    </row>
    <row r="767" spans="1:10">
      <c r="A767" s="406">
        <v>81</v>
      </c>
      <c r="B767" s="69">
        <v>32782</v>
      </c>
      <c r="C767" s="406" t="s">
        <v>3123</v>
      </c>
      <c r="D767" s="406" t="s">
        <v>3124</v>
      </c>
      <c r="E767" s="406">
        <v>29.5</v>
      </c>
      <c r="F767" s="406">
        <v>3.5088000000000001E-2</v>
      </c>
      <c r="G767" s="406">
        <v>0</v>
      </c>
      <c r="H767" s="409">
        <v>7.1999999999999998E-3</v>
      </c>
      <c r="I767" s="417">
        <f t="shared" si="3"/>
        <v>2.7888000000000003E-2</v>
      </c>
      <c r="J767" s="69">
        <v>32782</v>
      </c>
    </row>
    <row r="768" spans="1:10">
      <c r="A768" s="406">
        <v>81</v>
      </c>
      <c r="B768" s="69">
        <v>32813</v>
      </c>
      <c r="C768" s="406" t="s">
        <v>3123</v>
      </c>
      <c r="D768" s="406" t="s">
        <v>3124</v>
      </c>
      <c r="E768" s="406">
        <v>28</v>
      </c>
      <c r="F768" s="406">
        <v>-3.2881000000000001E-2</v>
      </c>
      <c r="G768" s="406">
        <v>0.53</v>
      </c>
      <c r="H768" s="409">
        <v>6.4000000000000003E-3</v>
      </c>
      <c r="I768" s="417">
        <f t="shared" si="3"/>
        <v>-3.9281000000000003E-2</v>
      </c>
      <c r="J768" s="69">
        <v>32813</v>
      </c>
    </row>
    <row r="769" spans="1:10">
      <c r="A769" s="406">
        <v>81</v>
      </c>
      <c r="B769" s="69">
        <v>32843</v>
      </c>
      <c r="C769" s="406" t="s">
        <v>3123</v>
      </c>
      <c r="D769" s="406" t="s">
        <v>3124</v>
      </c>
      <c r="E769" s="406">
        <v>29.75</v>
      </c>
      <c r="F769" s="406">
        <v>6.25E-2</v>
      </c>
      <c r="G769" s="406">
        <v>0</v>
      </c>
      <c r="H769" s="409">
        <v>6.4000000000000003E-3</v>
      </c>
      <c r="I769" s="417">
        <f t="shared" si="3"/>
        <v>5.6099999999999997E-2</v>
      </c>
      <c r="J769" s="69">
        <v>32843</v>
      </c>
    </row>
    <row r="770" spans="1:10">
      <c r="A770" s="406">
        <v>81</v>
      </c>
      <c r="B770" s="69">
        <v>32874</v>
      </c>
      <c r="C770" s="406" t="s">
        <v>3123</v>
      </c>
      <c r="D770" s="406" t="s">
        <v>3124</v>
      </c>
      <c r="E770" s="406">
        <v>29</v>
      </c>
      <c r="F770" s="406">
        <v>-2.521E-2</v>
      </c>
      <c r="G770" s="406">
        <v>0</v>
      </c>
      <c r="H770" s="409">
        <v>7.3000000000000001E-3</v>
      </c>
      <c r="I770" s="417">
        <f t="shared" si="3"/>
        <v>-3.2509999999999997E-2</v>
      </c>
      <c r="J770" s="69">
        <v>32874</v>
      </c>
    </row>
    <row r="771" spans="1:10">
      <c r="A771" s="406">
        <v>81</v>
      </c>
      <c r="B771" s="69">
        <v>32905</v>
      </c>
      <c r="C771" s="406" t="s">
        <v>3123</v>
      </c>
      <c r="D771" s="406" t="s">
        <v>3124</v>
      </c>
      <c r="E771" s="406">
        <v>28.5</v>
      </c>
      <c r="F771" s="406">
        <v>1.034E-3</v>
      </c>
      <c r="G771" s="406">
        <v>0.53</v>
      </c>
      <c r="H771" s="409">
        <v>6.6E-3</v>
      </c>
      <c r="I771" s="417">
        <f t="shared" si="3"/>
        <v>-5.5659999999999998E-3</v>
      </c>
      <c r="J771" s="69">
        <v>32905</v>
      </c>
    </row>
    <row r="772" spans="1:10">
      <c r="A772" s="406">
        <v>81</v>
      </c>
      <c r="B772" s="69">
        <v>32933</v>
      </c>
      <c r="C772" s="406" t="s">
        <v>3123</v>
      </c>
      <c r="D772" s="406" t="s">
        <v>3124</v>
      </c>
      <c r="E772" s="406">
        <v>30</v>
      </c>
      <c r="F772" s="406">
        <v>5.2631999999999998E-2</v>
      </c>
      <c r="G772" s="406">
        <v>0</v>
      </c>
      <c r="H772" s="409">
        <v>7.1000000000000004E-3</v>
      </c>
      <c r="I772" s="417">
        <f t="shared" si="3"/>
        <v>4.5531999999999996E-2</v>
      </c>
      <c r="J772" s="69">
        <v>32933</v>
      </c>
    </row>
    <row r="773" spans="1:10">
      <c r="A773" s="406">
        <v>81</v>
      </c>
      <c r="B773" s="69">
        <v>32964</v>
      </c>
      <c r="C773" s="406" t="s">
        <v>3123</v>
      </c>
      <c r="D773" s="406" t="s">
        <v>3124</v>
      </c>
      <c r="E773" s="406">
        <v>27.75</v>
      </c>
      <c r="F773" s="406">
        <v>-7.4999999999999997E-2</v>
      </c>
      <c r="G773" s="406">
        <v>0</v>
      </c>
      <c r="H773" s="409">
        <v>7.4999999999999997E-3</v>
      </c>
      <c r="I773" s="417">
        <f t="shared" si="3"/>
        <v>-8.249999999999999E-2</v>
      </c>
      <c r="J773" s="69">
        <v>32964</v>
      </c>
    </row>
    <row r="774" spans="1:10">
      <c r="A774" s="406">
        <v>81</v>
      </c>
      <c r="B774" s="69">
        <v>32994</v>
      </c>
      <c r="C774" s="406" t="s">
        <v>3123</v>
      </c>
      <c r="D774" s="406" t="s">
        <v>3124</v>
      </c>
      <c r="E774" s="406">
        <v>28.75</v>
      </c>
      <c r="F774" s="406">
        <v>5.5135000000000003E-2</v>
      </c>
      <c r="G774" s="406">
        <v>0.53</v>
      </c>
      <c r="H774" s="409">
        <v>7.4999999999999997E-3</v>
      </c>
      <c r="I774" s="417">
        <f t="shared" si="3"/>
        <v>4.7635000000000004E-2</v>
      </c>
      <c r="J774" s="69">
        <v>32994</v>
      </c>
    </row>
    <row r="775" spans="1:10">
      <c r="A775" s="406">
        <v>81</v>
      </c>
      <c r="B775" s="69">
        <v>33025</v>
      </c>
      <c r="C775" s="406" t="s">
        <v>3123</v>
      </c>
      <c r="D775" s="406" t="s">
        <v>3124</v>
      </c>
      <c r="E775" s="406">
        <v>30.875</v>
      </c>
      <c r="F775" s="406">
        <v>7.3913000000000006E-2</v>
      </c>
      <c r="G775" s="406">
        <v>0</v>
      </c>
      <c r="H775" s="409">
        <v>6.7999999999999996E-3</v>
      </c>
      <c r="I775" s="417">
        <f t="shared" si="3"/>
        <v>6.7113000000000006E-2</v>
      </c>
      <c r="J775" s="69">
        <v>33025</v>
      </c>
    </row>
    <row r="776" spans="1:10">
      <c r="A776" s="406">
        <v>81</v>
      </c>
      <c r="B776" s="69">
        <v>33055</v>
      </c>
      <c r="C776" s="406" t="s">
        <v>3123</v>
      </c>
      <c r="D776" s="406" t="s">
        <v>3124</v>
      </c>
      <c r="E776" s="406">
        <v>29.5</v>
      </c>
      <c r="F776" s="406">
        <v>-4.4533999999999997E-2</v>
      </c>
      <c r="G776" s="406">
        <v>0</v>
      </c>
      <c r="H776" s="409">
        <v>7.4000000000000003E-3</v>
      </c>
      <c r="I776" s="417">
        <f t="shared" si="3"/>
        <v>-5.1933999999999994E-2</v>
      </c>
      <c r="J776" s="69">
        <v>33055</v>
      </c>
    </row>
    <row r="777" spans="1:10">
      <c r="A777" s="406">
        <v>81</v>
      </c>
      <c r="B777" s="69">
        <v>33086</v>
      </c>
      <c r="C777" s="406" t="s">
        <v>3123</v>
      </c>
      <c r="D777" s="406" t="s">
        <v>3124</v>
      </c>
      <c r="E777" s="406">
        <v>28.5</v>
      </c>
      <c r="F777" s="406">
        <v>-1.5932000000000002E-2</v>
      </c>
      <c r="G777" s="406">
        <v>0.53</v>
      </c>
      <c r="H777" s="409">
        <v>7.1000000000000004E-3</v>
      </c>
      <c r="I777" s="417">
        <f t="shared" si="3"/>
        <v>-2.3032000000000004E-2</v>
      </c>
      <c r="J777" s="69">
        <v>33086</v>
      </c>
    </row>
    <row r="778" spans="1:10">
      <c r="A778" s="406">
        <v>81</v>
      </c>
      <c r="B778" s="69">
        <v>33117</v>
      </c>
      <c r="C778" s="406" t="s">
        <v>3123</v>
      </c>
      <c r="D778" s="406" t="s">
        <v>3124</v>
      </c>
      <c r="E778" s="406">
        <v>26.75</v>
      </c>
      <c r="F778" s="406">
        <v>-6.1404E-2</v>
      </c>
      <c r="G778" s="406">
        <v>0</v>
      </c>
      <c r="H778" s="409">
        <v>6.8999999999999999E-3</v>
      </c>
      <c r="I778" s="417">
        <f t="shared" si="3"/>
        <v>-6.8304000000000004E-2</v>
      </c>
      <c r="J778" s="69">
        <v>33117</v>
      </c>
    </row>
    <row r="779" spans="1:10">
      <c r="A779" s="406">
        <v>81</v>
      </c>
      <c r="B779" s="69">
        <v>33147</v>
      </c>
      <c r="C779" s="406" t="s">
        <v>3123</v>
      </c>
      <c r="D779" s="406" t="s">
        <v>3124</v>
      </c>
      <c r="E779" s="406">
        <v>27.875</v>
      </c>
      <c r="F779" s="406">
        <v>4.2056000000000003E-2</v>
      </c>
      <c r="G779" s="406">
        <v>0</v>
      </c>
      <c r="H779" s="409">
        <v>8.0999999999999996E-3</v>
      </c>
      <c r="I779" s="417">
        <f t="shared" si="3"/>
        <v>3.3956E-2</v>
      </c>
      <c r="J779" s="69">
        <v>33147</v>
      </c>
    </row>
    <row r="780" spans="1:10">
      <c r="A780" s="406">
        <v>81</v>
      </c>
      <c r="B780" s="69">
        <v>33178</v>
      </c>
      <c r="C780" s="406" t="s">
        <v>3123</v>
      </c>
      <c r="D780" s="406" t="s">
        <v>3124</v>
      </c>
      <c r="E780" s="406">
        <v>28</v>
      </c>
      <c r="F780" s="406">
        <v>2.4215E-2</v>
      </c>
      <c r="G780" s="406">
        <v>0.55000000000000004</v>
      </c>
      <c r="H780" s="409">
        <v>7.1000000000000004E-3</v>
      </c>
      <c r="I780" s="417">
        <f t="shared" si="3"/>
        <v>1.7114999999999998E-2</v>
      </c>
      <c r="J780" s="69">
        <v>33178</v>
      </c>
    </row>
    <row r="781" spans="1:10">
      <c r="A781" s="406">
        <v>81</v>
      </c>
      <c r="B781" s="69">
        <v>33208</v>
      </c>
      <c r="C781" s="406" t="s">
        <v>3123</v>
      </c>
      <c r="D781" s="406" t="s">
        <v>3124</v>
      </c>
      <c r="E781" s="406">
        <v>-28.25</v>
      </c>
      <c r="F781" s="406">
        <v>8.9289999999999994E-3</v>
      </c>
      <c r="G781" s="406">
        <v>0</v>
      </c>
      <c r="H781" s="409">
        <v>7.1999999999999998E-3</v>
      </c>
      <c r="I781" s="417">
        <f t="shared" si="3"/>
        <v>1.7289999999999996E-3</v>
      </c>
      <c r="J781" s="69">
        <v>33208</v>
      </c>
    </row>
    <row r="782" spans="1:10">
      <c r="A782" s="406">
        <v>81</v>
      </c>
      <c r="B782" s="69">
        <v>33239</v>
      </c>
      <c r="C782" s="406" t="s">
        <v>3123</v>
      </c>
      <c r="D782" s="406" t="s">
        <v>3124</v>
      </c>
      <c r="E782" s="406">
        <v>28.625</v>
      </c>
      <c r="F782" s="406">
        <v>1.3273999999999999E-2</v>
      </c>
      <c r="G782" s="406">
        <v>0</v>
      </c>
      <c r="H782" s="409">
        <v>7.1000000000000004E-3</v>
      </c>
      <c r="I782" s="417">
        <f t="shared" si="3"/>
        <v>6.1739999999999989E-3</v>
      </c>
      <c r="J782" s="69">
        <v>33239</v>
      </c>
    </row>
    <row r="783" spans="1:10">
      <c r="A783" s="406">
        <v>81</v>
      </c>
      <c r="B783" s="69">
        <v>33270</v>
      </c>
      <c r="C783" s="406" t="s">
        <v>3123</v>
      </c>
      <c r="D783" s="406" t="s">
        <v>3124</v>
      </c>
      <c r="E783" s="406">
        <v>30.75</v>
      </c>
      <c r="F783" s="406">
        <v>9.3450000000000005E-2</v>
      </c>
      <c r="G783" s="406">
        <v>0.55000000000000004</v>
      </c>
      <c r="H783" s="409">
        <v>6.4000000000000003E-3</v>
      </c>
      <c r="I783" s="417">
        <f t="shared" si="3"/>
        <v>8.7050000000000002E-2</v>
      </c>
      <c r="J783" s="69">
        <v>33270</v>
      </c>
    </row>
    <row r="784" spans="1:10">
      <c r="A784" s="406">
        <v>81</v>
      </c>
      <c r="B784" s="69">
        <v>33298</v>
      </c>
      <c r="C784" s="406" t="s">
        <v>3123</v>
      </c>
      <c r="D784" s="406" t="s">
        <v>3124</v>
      </c>
      <c r="E784" s="406">
        <v>30.5</v>
      </c>
      <c r="F784" s="406">
        <v>-8.1300000000000001E-3</v>
      </c>
      <c r="G784" s="406">
        <v>0</v>
      </c>
      <c r="H784" s="409">
        <v>6.4000000000000003E-3</v>
      </c>
      <c r="I784" s="417">
        <f t="shared" si="3"/>
        <v>-1.4530000000000001E-2</v>
      </c>
      <c r="J784" s="69">
        <v>33298</v>
      </c>
    </row>
    <row r="785" spans="1:10">
      <c r="A785" s="406">
        <v>81</v>
      </c>
      <c r="B785" s="69">
        <v>33329</v>
      </c>
      <c r="C785" s="406" t="s">
        <v>3123</v>
      </c>
      <c r="D785" s="406" t="s">
        <v>3124</v>
      </c>
      <c r="E785" s="406">
        <v>31.25</v>
      </c>
      <c r="F785" s="406">
        <v>2.4590000000000001E-2</v>
      </c>
      <c r="G785" s="406">
        <v>0</v>
      </c>
      <c r="H785" s="409">
        <v>7.6E-3</v>
      </c>
      <c r="I785" s="417">
        <f t="shared" si="3"/>
        <v>1.6990000000000002E-2</v>
      </c>
      <c r="J785" s="69">
        <v>33329</v>
      </c>
    </row>
    <row r="786" spans="1:10">
      <c r="A786" s="406">
        <v>81</v>
      </c>
      <c r="B786" s="69">
        <v>33359</v>
      </c>
      <c r="C786" s="406" t="s">
        <v>3123</v>
      </c>
      <c r="D786" s="406" t="s">
        <v>3124</v>
      </c>
      <c r="E786" s="406">
        <v>31.5</v>
      </c>
      <c r="F786" s="406">
        <v>2.5600000000000001E-2</v>
      </c>
      <c r="G786" s="406">
        <v>0.55000000000000004</v>
      </c>
      <c r="H786" s="409">
        <v>6.7999999999999996E-3</v>
      </c>
      <c r="I786" s="417">
        <f t="shared" si="3"/>
        <v>1.8800000000000001E-2</v>
      </c>
      <c r="J786" s="69">
        <v>33359</v>
      </c>
    </row>
    <row r="787" spans="1:10">
      <c r="A787" s="406">
        <v>81</v>
      </c>
      <c r="B787" s="69">
        <v>33390</v>
      </c>
      <c r="C787" s="406" t="s">
        <v>3123</v>
      </c>
      <c r="D787" s="406" t="s">
        <v>3124</v>
      </c>
      <c r="E787" s="406">
        <v>30</v>
      </c>
      <c r="F787" s="406">
        <v>-4.7619000000000002E-2</v>
      </c>
      <c r="G787" s="406">
        <v>0</v>
      </c>
      <c r="H787" s="409">
        <v>6.3E-3</v>
      </c>
      <c r="I787" s="417">
        <f t="shared" si="3"/>
        <v>-5.3919000000000002E-2</v>
      </c>
      <c r="J787" s="69">
        <v>33390</v>
      </c>
    </row>
    <row r="788" spans="1:10">
      <c r="A788" s="406">
        <v>81</v>
      </c>
      <c r="B788" s="69">
        <v>33420</v>
      </c>
      <c r="C788" s="406" t="s">
        <v>3123</v>
      </c>
      <c r="D788" s="406" t="s">
        <v>3124</v>
      </c>
      <c r="E788" s="406">
        <v>33</v>
      </c>
      <c r="F788" s="406">
        <v>0.1</v>
      </c>
      <c r="G788" s="406">
        <v>0</v>
      </c>
      <c r="H788" s="409">
        <v>7.6E-3</v>
      </c>
      <c r="I788" s="417">
        <f t="shared" si="3"/>
        <v>9.240000000000001E-2</v>
      </c>
      <c r="J788" s="69">
        <v>33420</v>
      </c>
    </row>
    <row r="789" spans="1:10">
      <c r="A789" s="406">
        <v>81</v>
      </c>
      <c r="B789" s="69">
        <v>33451</v>
      </c>
      <c r="C789" s="406" t="s">
        <v>3123</v>
      </c>
      <c r="D789" s="406" t="s">
        <v>3124</v>
      </c>
      <c r="E789" s="406">
        <v>32.75</v>
      </c>
      <c r="F789" s="406">
        <v>9.0910000000000001E-3</v>
      </c>
      <c r="G789" s="406">
        <v>0.55000000000000004</v>
      </c>
      <c r="H789" s="409">
        <v>6.7999999999999996E-3</v>
      </c>
      <c r="I789" s="417">
        <f t="shared" si="3"/>
        <v>2.2910000000000005E-3</v>
      </c>
      <c r="J789" s="69">
        <v>33451</v>
      </c>
    </row>
    <row r="790" spans="1:10">
      <c r="A790" s="406">
        <v>81</v>
      </c>
      <c r="B790" s="69">
        <v>33482</v>
      </c>
      <c r="C790" s="406" t="s">
        <v>3123</v>
      </c>
      <c r="D790" s="406" t="s">
        <v>3124</v>
      </c>
      <c r="E790" s="406">
        <v>32.5</v>
      </c>
      <c r="F790" s="406">
        <v>-7.6340000000000002E-3</v>
      </c>
      <c r="G790" s="406">
        <v>0</v>
      </c>
      <c r="H790" s="409">
        <v>6.7999999999999996E-3</v>
      </c>
      <c r="I790" s="417">
        <f t="shared" si="3"/>
        <v>-1.4433999999999999E-2</v>
      </c>
      <c r="J790" s="69">
        <v>33482</v>
      </c>
    </row>
    <row r="791" spans="1:10">
      <c r="A791" s="406">
        <v>81</v>
      </c>
      <c r="B791" s="69">
        <v>33512</v>
      </c>
      <c r="C791" s="406" t="s">
        <v>3123</v>
      </c>
      <c r="D791" s="406" t="s">
        <v>3124</v>
      </c>
      <c r="E791" s="406">
        <v>35</v>
      </c>
      <c r="F791" s="406">
        <v>7.6923000000000005E-2</v>
      </c>
      <c r="G791" s="406">
        <v>0</v>
      </c>
      <c r="H791" s="409">
        <v>6.4999999999999997E-3</v>
      </c>
      <c r="I791" s="417">
        <f t="shared" si="3"/>
        <v>7.0422999999999999E-2</v>
      </c>
      <c r="J791" s="69">
        <v>33512</v>
      </c>
    </row>
    <row r="792" spans="1:10">
      <c r="A792" s="406">
        <v>81</v>
      </c>
      <c r="B792" s="69">
        <v>33543</v>
      </c>
      <c r="C792" s="406" t="s">
        <v>3123</v>
      </c>
      <c r="D792" s="406" t="s">
        <v>3124</v>
      </c>
      <c r="E792" s="406">
        <v>34.5</v>
      </c>
      <c r="F792" s="406">
        <v>1.4289999999999999E-3</v>
      </c>
      <c r="G792" s="406">
        <v>0.55000000000000004</v>
      </c>
      <c r="H792" s="409">
        <v>6.0000000000000001E-3</v>
      </c>
      <c r="I792" s="417">
        <f t="shared" si="3"/>
        <v>-4.5710000000000004E-3</v>
      </c>
      <c r="J792" s="69">
        <v>33543</v>
      </c>
    </row>
    <row r="793" spans="1:10">
      <c r="A793" s="406">
        <v>81</v>
      </c>
      <c r="B793" s="69">
        <v>33573</v>
      </c>
      <c r="C793" s="406" t="s">
        <v>3123</v>
      </c>
      <c r="D793" s="406" t="s">
        <v>3124</v>
      </c>
      <c r="E793" s="406">
        <v>33.5</v>
      </c>
      <c r="F793" s="406">
        <v>-2.8986000000000001E-2</v>
      </c>
      <c r="G793" s="406">
        <v>0</v>
      </c>
      <c r="H793" s="409">
        <v>6.7999999999999996E-3</v>
      </c>
      <c r="I793" s="417">
        <f t="shared" si="3"/>
        <v>-3.5785999999999998E-2</v>
      </c>
      <c r="J793" s="69">
        <v>33573</v>
      </c>
    </row>
    <row r="794" spans="1:10">
      <c r="A794" s="406">
        <v>81</v>
      </c>
      <c r="B794" s="69">
        <v>33604</v>
      </c>
      <c r="C794" s="406" t="s">
        <v>3123</v>
      </c>
      <c r="D794" s="406" t="s">
        <v>3124</v>
      </c>
      <c r="E794" s="406">
        <v>33.75</v>
      </c>
      <c r="F794" s="406">
        <v>7.463E-3</v>
      </c>
      <c r="G794" s="406">
        <v>0</v>
      </c>
      <c r="H794" s="409">
        <v>6.1000000000000004E-3</v>
      </c>
      <c r="I794" s="417">
        <f t="shared" si="3"/>
        <v>1.3629999999999996E-3</v>
      </c>
      <c r="J794" s="69">
        <v>33604</v>
      </c>
    </row>
    <row r="795" spans="1:10">
      <c r="A795" s="406">
        <v>81</v>
      </c>
      <c r="B795" s="69">
        <v>33635</v>
      </c>
      <c r="C795" s="406" t="s">
        <v>3123</v>
      </c>
      <c r="D795" s="406" t="s">
        <v>3124</v>
      </c>
      <c r="E795" s="406">
        <v>35</v>
      </c>
      <c r="F795" s="406">
        <v>5.4073999999999997E-2</v>
      </c>
      <c r="G795" s="406">
        <v>0.57499999999999996</v>
      </c>
      <c r="H795" s="409">
        <v>5.8999999999999999E-3</v>
      </c>
      <c r="I795" s="417">
        <f t="shared" si="3"/>
        <v>4.8173999999999995E-2</v>
      </c>
      <c r="J795" s="69">
        <v>33635</v>
      </c>
    </row>
    <row r="796" spans="1:10">
      <c r="A796" s="406">
        <v>81</v>
      </c>
      <c r="B796" s="69">
        <v>33664</v>
      </c>
      <c r="C796" s="406" t="s">
        <v>3123</v>
      </c>
      <c r="D796" s="406" t="s">
        <v>3124</v>
      </c>
      <c r="E796" s="406">
        <v>34</v>
      </c>
      <c r="F796" s="406">
        <v>-2.8570999999999999E-2</v>
      </c>
      <c r="G796" s="406">
        <v>0</v>
      </c>
      <c r="H796" s="409">
        <v>6.7000000000000002E-3</v>
      </c>
      <c r="I796" s="417">
        <f t="shared" si="3"/>
        <v>-3.5270999999999997E-2</v>
      </c>
      <c r="J796" s="69">
        <v>33664</v>
      </c>
    </row>
    <row r="797" spans="1:10">
      <c r="A797" s="406">
        <v>81</v>
      </c>
      <c r="B797" s="69">
        <v>33695</v>
      </c>
      <c r="C797" s="406" t="s">
        <v>3123</v>
      </c>
      <c r="D797" s="406" t="s">
        <v>3124</v>
      </c>
      <c r="E797" s="406">
        <v>33</v>
      </c>
      <c r="F797" s="406">
        <v>-2.9412000000000001E-2</v>
      </c>
      <c r="G797" s="406">
        <v>0</v>
      </c>
      <c r="H797" s="409">
        <v>6.4999999999999997E-3</v>
      </c>
      <c r="I797" s="417">
        <f t="shared" si="3"/>
        <v>-3.5911999999999999E-2</v>
      </c>
      <c r="J797" s="69">
        <v>33695</v>
      </c>
    </row>
    <row r="798" spans="1:10">
      <c r="A798" s="406">
        <v>81</v>
      </c>
      <c r="B798" s="69">
        <v>33725</v>
      </c>
      <c r="C798" s="406" t="s">
        <v>3123</v>
      </c>
      <c r="D798" s="406" t="s">
        <v>3124</v>
      </c>
      <c r="E798" s="406">
        <v>34.25</v>
      </c>
      <c r="F798" s="406">
        <v>5.5302999999999998E-2</v>
      </c>
      <c r="G798" s="406">
        <v>0.57499999999999996</v>
      </c>
      <c r="H798" s="409">
        <v>6.1000000000000004E-3</v>
      </c>
      <c r="I798" s="417">
        <f t="shared" si="3"/>
        <v>4.9202999999999997E-2</v>
      </c>
      <c r="J798" s="69">
        <v>33725</v>
      </c>
    </row>
    <row r="799" spans="1:10">
      <c r="A799" s="406">
        <v>81</v>
      </c>
      <c r="B799" s="69">
        <v>33756</v>
      </c>
      <c r="C799" s="406" t="s">
        <v>3123</v>
      </c>
      <c r="D799" s="406" t="s">
        <v>3124</v>
      </c>
      <c r="E799" s="406">
        <v>35.75</v>
      </c>
      <c r="F799" s="406">
        <v>4.3796000000000002E-2</v>
      </c>
      <c r="G799" s="406">
        <v>0</v>
      </c>
      <c r="H799" s="409">
        <v>6.7000000000000002E-3</v>
      </c>
      <c r="I799" s="417">
        <f t="shared" si="3"/>
        <v>3.7096000000000004E-2</v>
      </c>
      <c r="J799" s="69">
        <v>33756</v>
      </c>
    </row>
    <row r="800" spans="1:10">
      <c r="A800" s="406">
        <v>81</v>
      </c>
      <c r="B800" s="69">
        <v>33786</v>
      </c>
      <c r="C800" s="406" t="s">
        <v>3123</v>
      </c>
      <c r="D800" s="406" t="s">
        <v>3124</v>
      </c>
      <c r="E800" s="406">
        <v>37.25</v>
      </c>
      <c r="F800" s="406">
        <v>4.1958000000000002E-2</v>
      </c>
      <c r="G800" s="406">
        <v>0</v>
      </c>
      <c r="H800" s="409">
        <v>6.3E-3</v>
      </c>
      <c r="I800" s="417">
        <f t="shared" si="3"/>
        <v>3.5658000000000002E-2</v>
      </c>
      <c r="J800" s="69">
        <v>33786</v>
      </c>
    </row>
    <row r="801" spans="1:10">
      <c r="A801" s="406">
        <v>81</v>
      </c>
      <c r="B801" s="69">
        <v>33817</v>
      </c>
      <c r="C801" s="406" t="s">
        <v>3123</v>
      </c>
      <c r="D801" s="406" t="s">
        <v>3124</v>
      </c>
      <c r="E801" s="406">
        <v>39.25</v>
      </c>
      <c r="F801" s="406">
        <v>6.9127999999999995E-2</v>
      </c>
      <c r="G801" s="406">
        <v>0.57499999999999996</v>
      </c>
      <c r="H801" s="409">
        <v>6.0000000000000001E-3</v>
      </c>
      <c r="I801" s="417">
        <f t="shared" si="3"/>
        <v>6.312799999999999E-2</v>
      </c>
      <c r="J801" s="69">
        <v>33817</v>
      </c>
    </row>
    <row r="802" spans="1:10">
      <c r="A802" s="406">
        <v>81</v>
      </c>
      <c r="B802" s="69">
        <v>33848</v>
      </c>
      <c r="C802" s="406" t="s">
        <v>3123</v>
      </c>
      <c r="D802" s="406" t="s">
        <v>3124</v>
      </c>
      <c r="E802" s="406">
        <v>38</v>
      </c>
      <c r="F802" s="406">
        <v>-3.1847E-2</v>
      </c>
      <c r="G802" s="406">
        <v>0</v>
      </c>
      <c r="H802" s="409">
        <v>5.7999999999999996E-3</v>
      </c>
      <c r="I802" s="417">
        <f t="shared" si="3"/>
        <v>-3.7647E-2</v>
      </c>
      <c r="J802" s="69">
        <v>33848</v>
      </c>
    </row>
    <row r="803" spans="1:10">
      <c r="A803" s="406">
        <v>81</v>
      </c>
      <c r="B803" s="69">
        <v>33878</v>
      </c>
      <c r="C803" s="406" t="s">
        <v>3123</v>
      </c>
      <c r="D803" s="406" t="s">
        <v>3124</v>
      </c>
      <c r="E803" s="406">
        <v>-39.125</v>
      </c>
      <c r="F803" s="406">
        <v>2.9604999999999999E-2</v>
      </c>
      <c r="G803" s="406">
        <v>0</v>
      </c>
      <c r="H803" s="409">
        <v>5.7000000000000002E-3</v>
      </c>
      <c r="I803" s="417">
        <f t="shared" si="3"/>
        <v>2.3904999999999999E-2</v>
      </c>
      <c r="J803" s="69">
        <v>33878</v>
      </c>
    </row>
    <row r="804" spans="1:10">
      <c r="A804" s="406">
        <v>81</v>
      </c>
      <c r="B804" s="69">
        <v>33909</v>
      </c>
      <c r="C804" s="406" t="s">
        <v>3123</v>
      </c>
      <c r="D804" s="406" t="s">
        <v>3124</v>
      </c>
      <c r="E804" s="406">
        <v>39.75</v>
      </c>
      <c r="F804" s="406">
        <v>3.0671E-2</v>
      </c>
      <c r="G804" s="406">
        <v>0.57499999999999996</v>
      </c>
      <c r="H804" s="409">
        <v>6.1000000000000004E-3</v>
      </c>
      <c r="I804" s="417">
        <f t="shared" si="3"/>
        <v>2.4570999999999999E-2</v>
      </c>
      <c r="J804" s="69">
        <v>33909</v>
      </c>
    </row>
    <row r="805" spans="1:10">
      <c r="A805" s="406">
        <v>81</v>
      </c>
      <c r="B805" s="69">
        <v>33939</v>
      </c>
      <c r="C805" s="406" t="s">
        <v>3123</v>
      </c>
      <c r="D805" s="406" t="s">
        <v>3124</v>
      </c>
      <c r="E805" s="406">
        <v>40</v>
      </c>
      <c r="F805" s="406">
        <v>6.2890000000000003E-3</v>
      </c>
      <c r="G805" s="406">
        <v>0</v>
      </c>
      <c r="H805" s="409">
        <v>6.3E-3</v>
      </c>
      <c r="I805" s="417">
        <f t="shared" si="3"/>
        <v>-1.0999999999999725E-5</v>
      </c>
      <c r="J805" s="69">
        <v>33939</v>
      </c>
    </row>
    <row r="806" spans="1:10">
      <c r="A806" s="406">
        <v>81</v>
      </c>
      <c r="B806" s="69">
        <v>33970</v>
      </c>
      <c r="C806" s="406" t="s">
        <v>3123</v>
      </c>
      <c r="D806" s="406" t="s">
        <v>3124</v>
      </c>
      <c r="E806" s="406">
        <v>40.5</v>
      </c>
      <c r="F806" s="406">
        <v>1.2500000000000001E-2</v>
      </c>
      <c r="G806" s="406">
        <v>0</v>
      </c>
      <c r="H806" s="409">
        <v>5.8999999999999999E-3</v>
      </c>
      <c r="I806" s="417">
        <f t="shared" si="3"/>
        <v>6.6000000000000008E-3</v>
      </c>
      <c r="J806" s="69">
        <v>33970</v>
      </c>
    </row>
    <row r="807" spans="1:10">
      <c r="A807" s="406">
        <v>81</v>
      </c>
      <c r="B807" s="69">
        <v>34001</v>
      </c>
      <c r="C807" s="406" t="s">
        <v>3123</v>
      </c>
      <c r="D807" s="406" t="s">
        <v>3124</v>
      </c>
      <c r="E807" s="406">
        <v>42.5</v>
      </c>
      <c r="F807" s="406">
        <v>6.3579999999999998E-2</v>
      </c>
      <c r="G807" s="406">
        <v>0.57499999999999996</v>
      </c>
      <c r="H807" s="409">
        <v>5.4999999999999997E-3</v>
      </c>
      <c r="I807" s="417">
        <f t="shared" si="3"/>
        <v>5.808E-2</v>
      </c>
      <c r="J807" s="69">
        <v>34001</v>
      </c>
    </row>
    <row r="808" spans="1:10">
      <c r="A808" s="406">
        <v>81</v>
      </c>
      <c r="B808" s="69">
        <v>34029</v>
      </c>
      <c r="C808" s="406" t="s">
        <v>3123</v>
      </c>
      <c r="D808" s="406" t="s">
        <v>3124</v>
      </c>
      <c r="E808" s="406">
        <v>43.5</v>
      </c>
      <c r="F808" s="406">
        <v>2.3529000000000001E-2</v>
      </c>
      <c r="G808" s="406">
        <v>0</v>
      </c>
      <c r="H808" s="409">
        <v>6.3E-3</v>
      </c>
      <c r="I808" s="417">
        <f t="shared" si="3"/>
        <v>1.7229000000000001E-2</v>
      </c>
      <c r="J808" s="69">
        <v>34029</v>
      </c>
    </row>
    <row r="809" spans="1:10">
      <c r="A809" s="406">
        <v>81</v>
      </c>
      <c r="B809" s="69">
        <v>34060</v>
      </c>
      <c r="C809" s="406" t="s">
        <v>3123</v>
      </c>
      <c r="D809" s="406" t="s">
        <v>3124</v>
      </c>
      <c r="E809" s="406">
        <v>47.25</v>
      </c>
      <c r="F809" s="406">
        <v>8.6207000000000006E-2</v>
      </c>
      <c r="G809" s="406">
        <v>0</v>
      </c>
      <c r="H809" s="409">
        <v>5.7000000000000002E-3</v>
      </c>
      <c r="I809" s="417">
        <f t="shared" si="3"/>
        <v>8.0507000000000009E-2</v>
      </c>
      <c r="J809" s="69">
        <v>34060</v>
      </c>
    </row>
    <row r="810" spans="1:10">
      <c r="A810" s="406">
        <v>81</v>
      </c>
      <c r="B810" s="69">
        <v>34090</v>
      </c>
      <c r="C810" s="406" t="s">
        <v>3123</v>
      </c>
      <c r="D810" s="406" t="s">
        <v>3124</v>
      </c>
      <c r="E810" s="406">
        <v>46.75</v>
      </c>
      <c r="F810" s="406">
        <v>2.1159999999999998E-3</v>
      </c>
      <c r="G810" s="406">
        <v>0.6</v>
      </c>
      <c r="H810" s="409">
        <v>5.1999999999999998E-3</v>
      </c>
      <c r="I810" s="417">
        <f t="shared" si="3"/>
        <v>-3.0839999999999999E-3</v>
      </c>
      <c r="J810" s="69">
        <v>34090</v>
      </c>
    </row>
    <row r="811" spans="1:10">
      <c r="A811" s="406">
        <v>81</v>
      </c>
      <c r="B811" s="69">
        <v>34121</v>
      </c>
      <c r="C811" s="406" t="s">
        <v>3123</v>
      </c>
      <c r="D811" s="406" t="s">
        <v>3125</v>
      </c>
      <c r="E811" s="406">
        <v>44</v>
      </c>
      <c r="F811" s="406">
        <v>-5.8824000000000001E-2</v>
      </c>
      <c r="G811" s="406">
        <v>0</v>
      </c>
      <c r="H811" s="409">
        <v>6.1999999999999998E-3</v>
      </c>
      <c r="I811" s="417">
        <f t="shared" si="3"/>
        <v>-6.5023999999999998E-2</v>
      </c>
      <c r="J811" s="69">
        <v>34121</v>
      </c>
    </row>
    <row r="812" spans="1:10">
      <c r="A812" s="406">
        <v>81</v>
      </c>
      <c r="B812" s="69">
        <v>34151</v>
      </c>
      <c r="C812" s="406" t="s">
        <v>3123</v>
      </c>
      <c r="D812" s="406" t="s">
        <v>3125</v>
      </c>
      <c r="E812" s="406">
        <v>43.75</v>
      </c>
      <c r="F812" s="406">
        <v>-5.6820000000000004E-3</v>
      </c>
      <c r="G812" s="406">
        <v>0</v>
      </c>
      <c r="H812" s="409">
        <v>5.4000000000000003E-3</v>
      </c>
      <c r="I812" s="417">
        <f t="shared" si="3"/>
        <v>-1.1082000000000002E-2</v>
      </c>
      <c r="J812" s="69">
        <v>34151</v>
      </c>
    </row>
    <row r="813" spans="1:10">
      <c r="A813" s="406">
        <v>81</v>
      </c>
      <c r="B813" s="69">
        <v>34182</v>
      </c>
      <c r="C813" s="406" t="s">
        <v>3123</v>
      </c>
      <c r="D813" s="406" t="s">
        <v>3125</v>
      </c>
      <c r="E813" s="406">
        <v>47.5</v>
      </c>
      <c r="F813" s="406">
        <v>9.9429000000000003E-2</v>
      </c>
      <c r="G813" s="406">
        <v>0.6</v>
      </c>
      <c r="H813" s="409">
        <v>5.5999999999999999E-3</v>
      </c>
      <c r="I813" s="417">
        <f t="shared" si="3"/>
        <v>9.382900000000001E-2</v>
      </c>
      <c r="J813" s="69">
        <v>34182</v>
      </c>
    </row>
    <row r="814" spans="1:10">
      <c r="A814" s="406">
        <v>81</v>
      </c>
      <c r="B814" s="69">
        <v>34213</v>
      </c>
      <c r="C814" s="406" t="s">
        <v>3123</v>
      </c>
      <c r="D814" s="406" t="s">
        <v>3125</v>
      </c>
      <c r="E814" s="406">
        <v>47.25</v>
      </c>
      <c r="F814" s="406">
        <v>-5.2630000000000003E-3</v>
      </c>
      <c r="G814" s="406">
        <v>0</v>
      </c>
      <c r="H814" s="409">
        <v>5.0000000000000001E-3</v>
      </c>
      <c r="I814" s="417">
        <f t="shared" si="3"/>
        <v>-1.0263000000000001E-2</v>
      </c>
      <c r="J814" s="69">
        <v>34213</v>
      </c>
    </row>
    <row r="815" spans="1:10">
      <c r="A815" s="406">
        <v>81</v>
      </c>
      <c r="B815" s="69">
        <v>34243</v>
      </c>
      <c r="C815" s="406" t="s">
        <v>3123</v>
      </c>
      <c r="D815" s="406" t="s">
        <v>3125</v>
      </c>
      <c r="E815" s="406">
        <v>22.75</v>
      </c>
      <c r="F815" s="406">
        <v>-3.7037E-2</v>
      </c>
      <c r="G815" s="406">
        <v>0</v>
      </c>
      <c r="H815" s="409">
        <v>4.8999999999999998E-3</v>
      </c>
      <c r="I815" s="417">
        <f t="shared" si="3"/>
        <v>-4.1937000000000002E-2</v>
      </c>
      <c r="J815" s="69">
        <v>34243</v>
      </c>
    </row>
    <row r="816" spans="1:10">
      <c r="A816" s="406">
        <v>81</v>
      </c>
      <c r="B816" s="69">
        <v>34274</v>
      </c>
      <c r="C816" s="406" t="s">
        <v>3123</v>
      </c>
      <c r="D816" s="406" t="s">
        <v>3125</v>
      </c>
      <c r="E816" s="406">
        <v>22.875</v>
      </c>
      <c r="F816" s="406">
        <v>1.8681E-2</v>
      </c>
      <c r="G816" s="406">
        <v>0.3</v>
      </c>
      <c r="H816" s="409">
        <v>5.3E-3</v>
      </c>
      <c r="I816" s="417">
        <f t="shared" si="3"/>
        <v>1.3381000000000001E-2</v>
      </c>
      <c r="J816" s="69">
        <v>34274</v>
      </c>
    </row>
    <row r="817" spans="1:10">
      <c r="A817" s="406">
        <v>81</v>
      </c>
      <c r="B817" s="69">
        <v>34304</v>
      </c>
      <c r="C817" s="406" t="s">
        <v>3123</v>
      </c>
      <c r="D817" s="406" t="s">
        <v>3125</v>
      </c>
      <c r="E817" s="406">
        <v>21.875</v>
      </c>
      <c r="F817" s="406">
        <v>-4.3715999999999998E-2</v>
      </c>
      <c r="G817" s="406">
        <v>0</v>
      </c>
      <c r="H817" s="409">
        <v>5.4999999999999997E-3</v>
      </c>
      <c r="I817" s="417">
        <f t="shared" si="3"/>
        <v>-4.9215999999999996E-2</v>
      </c>
      <c r="J817" s="69">
        <v>34304</v>
      </c>
    </row>
    <row r="818" spans="1:10">
      <c r="A818" s="406">
        <v>81</v>
      </c>
      <c r="B818" s="69">
        <v>34335</v>
      </c>
      <c r="C818" s="406" t="s">
        <v>3123</v>
      </c>
      <c r="D818" s="406" t="s">
        <v>3125</v>
      </c>
      <c r="E818" s="406">
        <v>19.125</v>
      </c>
      <c r="F818" s="406">
        <v>-0.12571399999999999</v>
      </c>
      <c r="G818" s="406">
        <v>0</v>
      </c>
      <c r="H818" s="409">
        <v>5.4999999999999997E-3</v>
      </c>
      <c r="I818" s="417">
        <f t="shared" si="3"/>
        <v>-0.131214</v>
      </c>
      <c r="J818" s="69">
        <v>34335</v>
      </c>
    </row>
    <row r="819" spans="1:10">
      <c r="A819" s="406">
        <v>81</v>
      </c>
      <c r="B819" s="69">
        <v>34366</v>
      </c>
      <c r="C819" s="406" t="s">
        <v>3123</v>
      </c>
      <c r="D819" s="406" t="s">
        <v>3125</v>
      </c>
      <c r="E819" s="406">
        <v>17.375</v>
      </c>
      <c r="F819" s="406">
        <v>-7.5816999999999996E-2</v>
      </c>
      <c r="G819" s="406">
        <v>0.3</v>
      </c>
      <c r="H819" s="409">
        <v>4.8999999999999998E-3</v>
      </c>
      <c r="I819" s="417">
        <f t="shared" si="3"/>
        <v>-8.0716999999999997E-2</v>
      </c>
      <c r="J819" s="69">
        <v>34366</v>
      </c>
    </row>
    <row r="820" spans="1:10">
      <c r="A820" s="406">
        <v>81</v>
      </c>
      <c r="B820" s="69">
        <v>34394</v>
      </c>
      <c r="C820" s="406" t="s">
        <v>3123</v>
      </c>
      <c r="D820" s="406" t="s">
        <v>3125</v>
      </c>
      <c r="E820" s="406">
        <v>18.5</v>
      </c>
      <c r="F820" s="406">
        <v>6.4748E-2</v>
      </c>
      <c r="G820" s="406">
        <v>0</v>
      </c>
      <c r="H820" s="409">
        <v>5.7999999999999996E-3</v>
      </c>
      <c r="I820" s="417">
        <f t="shared" si="3"/>
        <v>5.8948E-2</v>
      </c>
      <c r="J820" s="69">
        <v>34394</v>
      </c>
    </row>
    <row r="821" spans="1:10">
      <c r="A821" s="406">
        <v>81</v>
      </c>
      <c r="B821" s="69">
        <v>34425</v>
      </c>
      <c r="C821" s="406" t="s">
        <v>3123</v>
      </c>
      <c r="D821" s="406" t="s">
        <v>3125</v>
      </c>
      <c r="E821" s="406">
        <v>19.75</v>
      </c>
      <c r="F821" s="406">
        <v>6.7568000000000003E-2</v>
      </c>
      <c r="G821" s="406">
        <v>0</v>
      </c>
      <c r="H821" s="409">
        <v>5.7000000000000002E-3</v>
      </c>
      <c r="I821" s="417">
        <f t="shared" si="3"/>
        <v>6.1868000000000006E-2</v>
      </c>
      <c r="J821" s="69">
        <v>34425</v>
      </c>
    </row>
    <row r="822" spans="1:10">
      <c r="A822" s="406">
        <v>81</v>
      </c>
      <c r="B822" s="69">
        <v>34455</v>
      </c>
      <c r="C822" s="406" t="s">
        <v>3123</v>
      </c>
      <c r="D822" s="406" t="s">
        <v>3125</v>
      </c>
      <c r="E822" s="406">
        <v>18.375</v>
      </c>
      <c r="F822" s="406">
        <v>-5.4429999999999999E-2</v>
      </c>
      <c r="G822" s="406">
        <v>0.3</v>
      </c>
      <c r="H822" s="409">
        <v>6.3E-3</v>
      </c>
      <c r="I822" s="417">
        <f t="shared" ref="I822:I885" si="4">F822-H822</f>
        <v>-6.0729999999999999E-2</v>
      </c>
      <c r="J822" s="69">
        <v>34455</v>
      </c>
    </row>
    <row r="823" spans="1:10">
      <c r="A823" s="406">
        <v>81</v>
      </c>
      <c r="B823" s="69">
        <v>34486</v>
      </c>
      <c r="C823" s="406" t="s">
        <v>3123</v>
      </c>
      <c r="D823" s="406" t="s">
        <v>3125</v>
      </c>
      <c r="E823" s="406">
        <v>18.75</v>
      </c>
      <c r="F823" s="406">
        <v>2.0407999999999999E-2</v>
      </c>
      <c r="G823" s="406">
        <v>0</v>
      </c>
      <c r="H823" s="409">
        <v>6.1000000000000004E-3</v>
      </c>
      <c r="I823" s="417">
        <f t="shared" si="4"/>
        <v>1.4307999999999998E-2</v>
      </c>
      <c r="J823" s="69">
        <v>34486</v>
      </c>
    </row>
    <row r="824" spans="1:10">
      <c r="A824" s="406">
        <v>81</v>
      </c>
      <c r="B824" s="69">
        <v>34516</v>
      </c>
      <c r="C824" s="406" t="s">
        <v>3123</v>
      </c>
      <c r="D824" s="406" t="s">
        <v>3125</v>
      </c>
      <c r="E824" s="406">
        <v>18.125</v>
      </c>
      <c r="F824" s="406">
        <v>-3.3333000000000002E-2</v>
      </c>
      <c r="G824" s="406">
        <v>0</v>
      </c>
      <c r="H824" s="409">
        <v>6.0000000000000001E-3</v>
      </c>
      <c r="I824" s="417">
        <f t="shared" si="4"/>
        <v>-3.9333E-2</v>
      </c>
      <c r="J824" s="69">
        <v>34516</v>
      </c>
    </row>
    <row r="825" spans="1:10">
      <c r="A825" s="406">
        <v>81</v>
      </c>
      <c r="B825" s="69">
        <v>34547</v>
      </c>
      <c r="C825" s="406" t="s">
        <v>3123</v>
      </c>
      <c r="D825" s="406" t="s">
        <v>3125</v>
      </c>
      <c r="E825" s="406">
        <v>17.75</v>
      </c>
      <c r="F825" s="406">
        <v>-4.1380000000000002E-3</v>
      </c>
      <c r="G825" s="406">
        <v>0.3</v>
      </c>
      <c r="H825" s="409">
        <v>6.6E-3</v>
      </c>
      <c r="I825" s="417">
        <f t="shared" si="4"/>
        <v>-1.0738000000000001E-2</v>
      </c>
      <c r="J825" s="69">
        <v>34547</v>
      </c>
    </row>
    <row r="826" spans="1:10">
      <c r="A826" s="406">
        <v>81</v>
      </c>
      <c r="B826" s="69">
        <v>34578</v>
      </c>
      <c r="C826" s="406" t="s">
        <v>3123</v>
      </c>
      <c r="D826" s="406" t="s">
        <v>3125</v>
      </c>
      <c r="E826" s="406">
        <v>16.625</v>
      </c>
      <c r="F826" s="406">
        <v>-6.3380000000000006E-2</v>
      </c>
      <c r="G826" s="406">
        <v>0</v>
      </c>
      <c r="H826" s="409">
        <v>6.1000000000000004E-3</v>
      </c>
      <c r="I826" s="417">
        <f t="shared" si="4"/>
        <v>-6.948E-2</v>
      </c>
      <c r="J826" s="69">
        <v>34578</v>
      </c>
    </row>
    <row r="827" spans="1:10">
      <c r="A827" s="406">
        <v>81</v>
      </c>
      <c r="B827" s="69">
        <v>34608</v>
      </c>
      <c r="C827" s="406" t="s">
        <v>3123</v>
      </c>
      <c r="D827" s="406" t="s">
        <v>3125</v>
      </c>
      <c r="E827" s="406">
        <v>15.625</v>
      </c>
      <c r="F827" s="406">
        <v>-6.0150000000000002E-2</v>
      </c>
      <c r="G827" s="406">
        <v>0</v>
      </c>
      <c r="H827" s="409">
        <v>6.6E-3</v>
      </c>
      <c r="I827" s="417">
        <f t="shared" si="4"/>
        <v>-6.6750000000000004E-2</v>
      </c>
      <c r="J827" s="69">
        <v>34608</v>
      </c>
    </row>
    <row r="828" spans="1:10">
      <c r="A828" s="406">
        <v>81</v>
      </c>
      <c r="B828" s="69">
        <v>34639</v>
      </c>
      <c r="C828" s="406" t="s">
        <v>3123</v>
      </c>
      <c r="D828" s="406" t="s">
        <v>3125</v>
      </c>
      <c r="E828" s="406">
        <v>15.875</v>
      </c>
      <c r="F828" s="406">
        <v>3.5200000000000002E-2</v>
      </c>
      <c r="G828" s="406">
        <v>0.3</v>
      </c>
      <c r="H828" s="409">
        <v>6.4000000000000003E-3</v>
      </c>
      <c r="I828" s="417">
        <f t="shared" si="4"/>
        <v>2.8800000000000003E-2</v>
      </c>
      <c r="J828" s="69">
        <v>34639</v>
      </c>
    </row>
    <row r="829" spans="1:10">
      <c r="A829" s="406">
        <v>81</v>
      </c>
      <c r="B829" s="69">
        <v>34669</v>
      </c>
      <c r="C829" s="406" t="s">
        <v>3123</v>
      </c>
      <c r="D829" s="406" t="s">
        <v>3125</v>
      </c>
      <c r="E829" s="406">
        <v>17.5</v>
      </c>
      <c r="F829" s="406">
        <v>0.10236199999999999</v>
      </c>
      <c r="G829" s="406">
        <v>0</v>
      </c>
      <c r="H829" s="409">
        <v>6.6E-3</v>
      </c>
      <c r="I829" s="417">
        <f t="shared" si="4"/>
        <v>9.5762E-2</v>
      </c>
      <c r="J829" s="69">
        <v>34669</v>
      </c>
    </row>
    <row r="830" spans="1:10">
      <c r="A830" s="406">
        <v>81</v>
      </c>
      <c r="B830" s="69">
        <v>34700</v>
      </c>
      <c r="C830" s="406" t="s">
        <v>3123</v>
      </c>
      <c r="D830" s="406" t="s">
        <v>3125</v>
      </c>
      <c r="E830" s="406">
        <v>17.5</v>
      </c>
      <c r="F830" s="406">
        <v>0</v>
      </c>
      <c r="G830" s="406">
        <v>0</v>
      </c>
      <c r="H830" s="409">
        <v>7.0000000000000001E-3</v>
      </c>
      <c r="I830" s="417">
        <f t="shared" si="4"/>
        <v>-7.0000000000000001E-3</v>
      </c>
      <c r="J830" s="69">
        <v>34700</v>
      </c>
    </row>
    <row r="831" spans="1:10">
      <c r="A831" s="406">
        <v>81</v>
      </c>
      <c r="B831" s="69">
        <v>34731</v>
      </c>
      <c r="C831" s="406" t="s">
        <v>3123</v>
      </c>
      <c r="D831" s="406" t="s">
        <v>3125</v>
      </c>
      <c r="E831" s="406">
        <v>17.375</v>
      </c>
      <c r="F831" s="406">
        <v>0.01</v>
      </c>
      <c r="G831" s="406">
        <v>0.3</v>
      </c>
      <c r="H831" s="409">
        <v>5.8999999999999999E-3</v>
      </c>
      <c r="I831" s="417">
        <f t="shared" si="4"/>
        <v>4.1000000000000003E-3</v>
      </c>
      <c r="J831" s="69">
        <v>34731</v>
      </c>
    </row>
    <row r="832" spans="1:10">
      <c r="A832" s="406">
        <v>81</v>
      </c>
      <c r="B832" s="69">
        <v>34759</v>
      </c>
      <c r="C832" s="406" t="s">
        <v>3123</v>
      </c>
      <c r="D832" s="406" t="s">
        <v>3125</v>
      </c>
      <c r="E832" s="406">
        <v>16.125</v>
      </c>
      <c r="F832" s="406">
        <v>-7.1942000000000006E-2</v>
      </c>
      <c r="G832" s="406">
        <v>0</v>
      </c>
      <c r="H832" s="409">
        <v>6.4000000000000003E-3</v>
      </c>
      <c r="I832" s="417">
        <f t="shared" si="4"/>
        <v>-7.8342000000000009E-2</v>
      </c>
      <c r="J832" s="69">
        <v>34759</v>
      </c>
    </row>
    <row r="833" spans="1:10">
      <c r="A833" s="406">
        <v>81</v>
      </c>
      <c r="B833" s="69">
        <v>34790</v>
      </c>
      <c r="C833" s="406" t="s">
        <v>3123</v>
      </c>
      <c r="D833" s="406" t="s">
        <v>3125</v>
      </c>
      <c r="E833" s="406">
        <v>17.125</v>
      </c>
      <c r="F833" s="406">
        <v>6.2016000000000002E-2</v>
      </c>
      <c r="G833" s="406">
        <v>0</v>
      </c>
      <c r="H833" s="409">
        <v>5.7999999999999996E-3</v>
      </c>
      <c r="I833" s="417">
        <f t="shared" si="4"/>
        <v>5.6216000000000002E-2</v>
      </c>
      <c r="J833" s="69">
        <v>34790</v>
      </c>
    </row>
    <row r="834" spans="1:10">
      <c r="A834" s="406">
        <v>81</v>
      </c>
      <c r="B834" s="69">
        <v>34820</v>
      </c>
      <c r="C834" s="406" t="s">
        <v>3123</v>
      </c>
      <c r="D834" s="406" t="s">
        <v>3125</v>
      </c>
      <c r="E834" s="406">
        <v>18.5</v>
      </c>
      <c r="F834" s="406">
        <v>9.7809999999999994E-2</v>
      </c>
      <c r="G834" s="406">
        <v>0.3</v>
      </c>
      <c r="H834" s="409">
        <v>6.4999999999999997E-3</v>
      </c>
      <c r="I834" s="417">
        <f t="shared" si="4"/>
        <v>9.1309999999999988E-2</v>
      </c>
      <c r="J834" s="69">
        <v>34820</v>
      </c>
    </row>
    <row r="835" spans="1:10">
      <c r="A835" s="406">
        <v>81</v>
      </c>
      <c r="B835" s="69">
        <v>34851</v>
      </c>
      <c r="C835" s="406" t="s">
        <v>3123</v>
      </c>
      <c r="D835" s="406" t="s">
        <v>3125</v>
      </c>
      <c r="E835" s="406">
        <v>19.375</v>
      </c>
      <c r="F835" s="406">
        <v>4.7296999999999999E-2</v>
      </c>
      <c r="G835" s="406">
        <v>0</v>
      </c>
      <c r="H835" s="409">
        <v>5.4000000000000003E-3</v>
      </c>
      <c r="I835" s="417">
        <f t="shared" si="4"/>
        <v>4.1896999999999997E-2</v>
      </c>
      <c r="J835" s="69">
        <v>34851</v>
      </c>
    </row>
    <row r="836" spans="1:10">
      <c r="A836" s="406">
        <v>81</v>
      </c>
      <c r="B836" s="69">
        <v>34881</v>
      </c>
      <c r="C836" s="406" t="s">
        <v>3123</v>
      </c>
      <c r="D836" s="406" t="s">
        <v>3125</v>
      </c>
      <c r="E836" s="406">
        <v>18.25</v>
      </c>
      <c r="F836" s="406">
        <v>-5.8064999999999999E-2</v>
      </c>
      <c r="G836" s="406">
        <v>0</v>
      </c>
      <c r="H836" s="409">
        <v>5.5999999999999999E-3</v>
      </c>
      <c r="I836" s="417">
        <f t="shared" si="4"/>
        <v>-6.3664999999999999E-2</v>
      </c>
      <c r="J836" s="69">
        <v>34881</v>
      </c>
    </row>
    <row r="837" spans="1:10">
      <c r="A837" s="406">
        <v>81</v>
      </c>
      <c r="B837" s="69">
        <v>34912</v>
      </c>
      <c r="C837" s="406" t="s">
        <v>3123</v>
      </c>
      <c r="D837" s="406" t="s">
        <v>3125</v>
      </c>
      <c r="E837" s="406">
        <v>18</v>
      </c>
      <c r="F837" s="406">
        <v>2.7399999999999998E-3</v>
      </c>
      <c r="G837" s="406">
        <v>0.3</v>
      </c>
      <c r="H837" s="409">
        <v>5.7000000000000002E-3</v>
      </c>
      <c r="I837" s="417">
        <f t="shared" si="4"/>
        <v>-2.9600000000000004E-3</v>
      </c>
      <c r="J837" s="69">
        <v>34912</v>
      </c>
    </row>
    <row r="838" spans="1:10">
      <c r="A838" s="406">
        <v>81</v>
      </c>
      <c r="B838" s="69">
        <v>34943</v>
      </c>
      <c r="C838" s="406" t="s">
        <v>3123</v>
      </c>
      <c r="D838" s="406" t="s">
        <v>3125</v>
      </c>
      <c r="E838" s="406">
        <v>18.5</v>
      </c>
      <c r="F838" s="406">
        <v>2.7778000000000001E-2</v>
      </c>
      <c r="G838" s="406">
        <v>0</v>
      </c>
      <c r="H838" s="409">
        <v>5.1999999999999998E-3</v>
      </c>
      <c r="I838" s="417">
        <f t="shared" si="4"/>
        <v>2.2578000000000001E-2</v>
      </c>
      <c r="J838" s="69">
        <v>34943</v>
      </c>
    </row>
    <row r="839" spans="1:10">
      <c r="A839" s="406">
        <v>81</v>
      </c>
      <c r="B839" s="69">
        <v>34973</v>
      </c>
      <c r="C839" s="406" t="s">
        <v>3123</v>
      </c>
      <c r="D839" s="406" t="s">
        <v>3125</v>
      </c>
      <c r="E839" s="406">
        <v>18.875</v>
      </c>
      <c r="F839" s="406">
        <v>2.027E-2</v>
      </c>
      <c r="G839" s="406">
        <v>0</v>
      </c>
      <c r="H839" s="409">
        <v>5.7000000000000002E-3</v>
      </c>
      <c r="I839" s="417">
        <f t="shared" si="4"/>
        <v>1.457E-2</v>
      </c>
      <c r="J839" s="69">
        <v>34973</v>
      </c>
    </row>
    <row r="840" spans="1:10">
      <c r="A840" s="406">
        <v>81</v>
      </c>
      <c r="B840" s="69">
        <v>35004</v>
      </c>
      <c r="C840" s="406" t="s">
        <v>3123</v>
      </c>
      <c r="D840" s="406" t="s">
        <v>3125</v>
      </c>
      <c r="E840" s="406">
        <v>18.875</v>
      </c>
      <c r="F840" s="406">
        <v>1.6159E-2</v>
      </c>
      <c r="G840" s="406">
        <v>0.30499999999999999</v>
      </c>
      <c r="H840" s="409">
        <v>5.1000000000000004E-3</v>
      </c>
      <c r="I840" s="417">
        <f t="shared" si="4"/>
        <v>1.1058999999999999E-2</v>
      </c>
      <c r="J840" s="69">
        <v>35004</v>
      </c>
    </row>
    <row r="841" spans="1:10">
      <c r="A841" s="406">
        <v>81</v>
      </c>
      <c r="B841" s="69">
        <v>35034</v>
      </c>
      <c r="C841" s="406" t="s">
        <v>3123</v>
      </c>
      <c r="D841" s="406" t="s">
        <v>3125</v>
      </c>
      <c r="E841" s="406">
        <v>20.25</v>
      </c>
      <c r="F841" s="406">
        <v>7.2847999999999996E-2</v>
      </c>
      <c r="G841" s="406">
        <v>0</v>
      </c>
      <c r="H841" s="409">
        <v>4.8999999999999998E-3</v>
      </c>
      <c r="I841" s="417">
        <f t="shared" si="4"/>
        <v>6.7947999999999995E-2</v>
      </c>
      <c r="J841" s="69">
        <v>35034</v>
      </c>
    </row>
    <row r="842" spans="1:10">
      <c r="A842" s="406">
        <v>81</v>
      </c>
      <c r="B842" s="69">
        <v>35065</v>
      </c>
      <c r="C842" s="406" t="s">
        <v>3123</v>
      </c>
      <c r="D842" s="406" t="s">
        <v>3125</v>
      </c>
      <c r="E842" s="406">
        <v>20.875</v>
      </c>
      <c r="F842" s="406">
        <v>3.0863999999999999E-2</v>
      </c>
      <c r="G842" s="406">
        <v>0</v>
      </c>
      <c r="H842" s="409">
        <v>5.4000000000000003E-3</v>
      </c>
      <c r="I842" s="417">
        <f t="shared" si="4"/>
        <v>2.5464000000000001E-2</v>
      </c>
      <c r="J842" s="69">
        <v>35065</v>
      </c>
    </row>
    <row r="843" spans="1:10">
      <c r="A843" s="406">
        <v>81</v>
      </c>
      <c r="B843" s="69">
        <v>35096</v>
      </c>
      <c r="C843" s="406" t="s">
        <v>3123</v>
      </c>
      <c r="D843" s="406" t="s">
        <v>3125</v>
      </c>
      <c r="E843" s="406">
        <v>19</v>
      </c>
      <c r="F843" s="406">
        <v>-7.5209999999999999E-2</v>
      </c>
      <c r="G843" s="406">
        <v>0.30499999999999999</v>
      </c>
      <c r="H843" s="409">
        <v>4.7999999999999996E-3</v>
      </c>
      <c r="I843" s="417">
        <f t="shared" si="4"/>
        <v>-8.0009999999999998E-2</v>
      </c>
      <c r="J843" s="69">
        <v>35096</v>
      </c>
    </row>
    <row r="844" spans="1:10">
      <c r="A844" s="406">
        <v>81</v>
      </c>
      <c r="B844" s="69">
        <v>35125</v>
      </c>
      <c r="C844" s="406" t="s">
        <v>3123</v>
      </c>
      <c r="D844" s="406" t="s">
        <v>3125</v>
      </c>
      <c r="E844" s="406">
        <v>20.625</v>
      </c>
      <c r="F844" s="406">
        <v>8.5526000000000005E-2</v>
      </c>
      <c r="G844" s="406">
        <v>0</v>
      </c>
      <c r="H844" s="409">
        <v>5.1999999999999998E-3</v>
      </c>
      <c r="I844" s="417">
        <f t="shared" si="4"/>
        <v>8.0326000000000009E-2</v>
      </c>
      <c r="J844" s="69">
        <v>35125</v>
      </c>
    </row>
    <row r="845" spans="1:10">
      <c r="A845" s="406">
        <v>81</v>
      </c>
      <c r="B845" s="69">
        <v>35156</v>
      </c>
      <c r="C845" s="406" t="s">
        <v>3123</v>
      </c>
      <c r="D845" s="406" t="s">
        <v>3125</v>
      </c>
      <c r="E845" s="406">
        <v>21.5</v>
      </c>
      <c r="F845" s="406">
        <v>4.2424000000000003E-2</v>
      </c>
      <c r="G845" s="406">
        <v>0</v>
      </c>
      <c r="H845" s="409">
        <v>5.8999999999999999E-3</v>
      </c>
      <c r="I845" s="417">
        <f t="shared" si="4"/>
        <v>3.6524000000000001E-2</v>
      </c>
      <c r="J845" s="69">
        <v>35156</v>
      </c>
    </row>
    <row r="846" spans="1:10">
      <c r="A846" s="406">
        <v>81</v>
      </c>
      <c r="B846" s="69">
        <v>35186</v>
      </c>
      <c r="C846" s="406" t="s">
        <v>3123</v>
      </c>
      <c r="D846" s="406" t="s">
        <v>3125</v>
      </c>
      <c r="E846" s="406">
        <v>22.25</v>
      </c>
      <c r="F846" s="406">
        <v>4.9070000000000003E-2</v>
      </c>
      <c r="G846" s="406">
        <v>0.30499999999999999</v>
      </c>
      <c r="H846" s="409">
        <v>5.7999999999999996E-3</v>
      </c>
      <c r="I846" s="417">
        <f t="shared" si="4"/>
        <v>4.3270000000000003E-2</v>
      </c>
      <c r="J846" s="69">
        <v>35186</v>
      </c>
    </row>
    <row r="847" spans="1:10">
      <c r="A847" s="406">
        <v>81</v>
      </c>
      <c r="B847" s="69">
        <v>35217</v>
      </c>
      <c r="C847" s="406" t="s">
        <v>3123</v>
      </c>
      <c r="D847" s="406" t="s">
        <v>3125</v>
      </c>
      <c r="E847" s="406">
        <v>22</v>
      </c>
      <c r="F847" s="406">
        <v>-1.1235999999999999E-2</v>
      </c>
      <c r="G847" s="406">
        <v>0</v>
      </c>
      <c r="H847" s="409">
        <v>5.4000000000000003E-3</v>
      </c>
      <c r="I847" s="417">
        <f t="shared" si="4"/>
        <v>-1.6635999999999998E-2</v>
      </c>
      <c r="J847" s="69">
        <v>35217</v>
      </c>
    </row>
    <row r="848" spans="1:10">
      <c r="A848" s="406">
        <v>81</v>
      </c>
      <c r="B848" s="69">
        <v>35247</v>
      </c>
      <c r="C848" s="406" t="s">
        <v>3123</v>
      </c>
      <c r="D848" s="406" t="s">
        <v>3125</v>
      </c>
      <c r="E848" s="406">
        <v>19.375</v>
      </c>
      <c r="F848" s="406">
        <v>-0.11931799999999999</v>
      </c>
      <c r="G848" s="406">
        <v>0</v>
      </c>
      <c r="H848" s="409">
        <v>6.1999999999999998E-3</v>
      </c>
      <c r="I848" s="417">
        <f t="shared" si="4"/>
        <v>-0.12551799999999999</v>
      </c>
      <c r="J848" s="69">
        <v>35247</v>
      </c>
    </row>
    <row r="849" spans="1:10">
      <c r="A849" s="406">
        <v>81</v>
      </c>
      <c r="B849" s="69">
        <v>35278</v>
      </c>
      <c r="C849" s="406" t="s">
        <v>3123</v>
      </c>
      <c r="D849" s="406" t="s">
        <v>3125</v>
      </c>
      <c r="E849" s="406">
        <v>22</v>
      </c>
      <c r="F849" s="406">
        <v>0.151226</v>
      </c>
      <c r="G849" s="406">
        <v>0.30499999999999999</v>
      </c>
      <c r="H849" s="409">
        <v>5.7000000000000002E-3</v>
      </c>
      <c r="I849" s="417">
        <f t="shared" si="4"/>
        <v>0.14552599999999999</v>
      </c>
      <c r="J849" s="69">
        <v>35278</v>
      </c>
    </row>
    <row r="850" spans="1:10">
      <c r="A850" s="406">
        <v>81</v>
      </c>
      <c r="B850" s="69">
        <v>35309</v>
      </c>
      <c r="C850" s="406" t="s">
        <v>3123</v>
      </c>
      <c r="D850" s="406" t="s">
        <v>3125</v>
      </c>
      <c r="E850" s="406">
        <v>23.125</v>
      </c>
      <c r="F850" s="406">
        <v>5.1136000000000001E-2</v>
      </c>
      <c r="G850" s="406">
        <v>0</v>
      </c>
      <c r="H850" s="409">
        <v>6.0000000000000001E-3</v>
      </c>
      <c r="I850" s="417">
        <f t="shared" si="4"/>
        <v>4.5136000000000003E-2</v>
      </c>
      <c r="J850" s="69">
        <v>35309</v>
      </c>
    </row>
    <row r="851" spans="1:10">
      <c r="A851" s="406">
        <v>81</v>
      </c>
      <c r="B851" s="69">
        <v>35339</v>
      </c>
      <c r="C851" s="406" t="s">
        <v>3123</v>
      </c>
      <c r="D851" s="406" t="s">
        <v>3125</v>
      </c>
      <c r="E851" s="406">
        <v>21.75</v>
      </c>
      <c r="F851" s="406">
        <v>-5.9458999999999998E-2</v>
      </c>
      <c r="G851" s="406">
        <v>0</v>
      </c>
      <c r="H851" s="409">
        <v>5.7999999999999996E-3</v>
      </c>
      <c r="I851" s="417">
        <f t="shared" si="4"/>
        <v>-6.5258999999999998E-2</v>
      </c>
      <c r="J851" s="69">
        <v>35339</v>
      </c>
    </row>
    <row r="852" spans="1:10">
      <c r="A852" s="406">
        <v>81</v>
      </c>
      <c r="B852" s="69">
        <v>35370</v>
      </c>
      <c r="C852" s="406" t="s">
        <v>3123</v>
      </c>
      <c r="D852" s="406" t="s">
        <v>3125</v>
      </c>
      <c r="E852" s="406">
        <v>23.375</v>
      </c>
      <c r="F852" s="406">
        <v>8.8966000000000003E-2</v>
      </c>
      <c r="G852" s="406">
        <v>0.31</v>
      </c>
      <c r="H852" s="409">
        <v>5.1999999999999998E-3</v>
      </c>
      <c r="I852" s="417">
        <f t="shared" si="4"/>
        <v>8.3766000000000007E-2</v>
      </c>
      <c r="J852" s="69">
        <v>35370</v>
      </c>
    </row>
    <row r="853" spans="1:10">
      <c r="A853" s="406">
        <v>81</v>
      </c>
      <c r="B853" s="69">
        <v>35400</v>
      </c>
      <c r="C853" s="406" t="s">
        <v>3123</v>
      </c>
      <c r="D853" s="406" t="s">
        <v>3125</v>
      </c>
      <c r="E853" s="406">
        <v>21.75</v>
      </c>
      <c r="F853" s="406">
        <v>-6.9518999999999997E-2</v>
      </c>
      <c r="G853" s="406">
        <v>0</v>
      </c>
      <c r="H853" s="409">
        <v>5.5999999999999999E-3</v>
      </c>
      <c r="I853" s="417">
        <f t="shared" si="4"/>
        <v>-7.5118999999999991E-2</v>
      </c>
      <c r="J853" s="69">
        <v>35400</v>
      </c>
    </row>
    <row r="854" spans="1:10">
      <c r="A854" s="406">
        <v>81</v>
      </c>
      <c r="B854" s="69">
        <v>35431</v>
      </c>
      <c r="C854" s="406" t="s">
        <v>3123</v>
      </c>
      <c r="D854" s="406" t="s">
        <v>3125</v>
      </c>
      <c r="E854" s="406">
        <v>22.5</v>
      </c>
      <c r="F854" s="406">
        <v>3.4483E-2</v>
      </c>
      <c r="G854" s="406">
        <v>0</v>
      </c>
      <c r="H854" s="409">
        <v>5.5999999999999999E-3</v>
      </c>
      <c r="I854" s="417">
        <f t="shared" si="4"/>
        <v>2.8882999999999999E-2</v>
      </c>
      <c r="J854" s="69">
        <v>35431</v>
      </c>
    </row>
    <row r="855" spans="1:10">
      <c r="A855" s="406">
        <v>81</v>
      </c>
      <c r="B855" s="69">
        <v>35462</v>
      </c>
      <c r="C855" s="406" t="s">
        <v>3123</v>
      </c>
      <c r="D855" s="406" t="s">
        <v>3125</v>
      </c>
      <c r="E855" s="406">
        <v>22.5</v>
      </c>
      <c r="F855" s="406">
        <v>1.3778E-2</v>
      </c>
      <c r="G855" s="406">
        <v>0.31</v>
      </c>
      <c r="H855" s="409">
        <v>5.1000000000000004E-3</v>
      </c>
      <c r="I855" s="417">
        <f t="shared" si="4"/>
        <v>8.6779999999999999E-3</v>
      </c>
      <c r="J855" s="69">
        <v>35462</v>
      </c>
    </row>
    <row r="856" spans="1:10">
      <c r="A856" s="406">
        <v>81</v>
      </c>
      <c r="B856" s="69">
        <v>35490</v>
      </c>
      <c r="C856" s="406" t="s">
        <v>3123</v>
      </c>
      <c r="D856" s="406" t="s">
        <v>3125</v>
      </c>
      <c r="E856" s="406">
        <v>22</v>
      </c>
      <c r="F856" s="406">
        <v>-2.2221999999999999E-2</v>
      </c>
      <c r="G856" s="406">
        <v>0</v>
      </c>
      <c r="H856" s="409">
        <v>5.8999999999999999E-3</v>
      </c>
      <c r="I856" s="417">
        <f t="shared" si="4"/>
        <v>-2.8121999999999998E-2</v>
      </c>
      <c r="J856" s="69">
        <v>35490</v>
      </c>
    </row>
    <row r="857" spans="1:10">
      <c r="A857" s="406">
        <v>81</v>
      </c>
      <c r="B857" s="69">
        <v>35521</v>
      </c>
      <c r="C857" s="406" t="s">
        <v>3123</v>
      </c>
      <c r="D857" s="406" t="s">
        <v>3125</v>
      </c>
      <c r="E857" s="406">
        <v>21.625</v>
      </c>
      <c r="F857" s="406">
        <v>-1.7045000000000001E-2</v>
      </c>
      <c r="G857" s="406">
        <v>0</v>
      </c>
      <c r="H857" s="409">
        <v>5.8999999999999999E-3</v>
      </c>
      <c r="I857" s="417">
        <f t="shared" si="4"/>
        <v>-2.2945E-2</v>
      </c>
      <c r="J857" s="69">
        <v>35521</v>
      </c>
    </row>
    <row r="858" spans="1:10">
      <c r="A858" s="406">
        <v>81</v>
      </c>
      <c r="B858" s="69">
        <v>35551</v>
      </c>
      <c r="C858" s="406" t="s">
        <v>3123</v>
      </c>
      <c r="D858" s="406" t="s">
        <v>3125</v>
      </c>
      <c r="E858" s="406">
        <v>23.25</v>
      </c>
      <c r="F858" s="406">
        <v>8.9480000000000004E-2</v>
      </c>
      <c r="G858" s="406">
        <v>0.31</v>
      </c>
      <c r="H858" s="409">
        <v>5.7999999999999996E-3</v>
      </c>
      <c r="I858" s="417">
        <f t="shared" si="4"/>
        <v>8.3680000000000004E-2</v>
      </c>
      <c r="J858" s="69">
        <v>35551</v>
      </c>
    </row>
    <row r="859" spans="1:10">
      <c r="A859" s="406">
        <v>81</v>
      </c>
      <c r="B859" s="69">
        <v>35582</v>
      </c>
      <c r="C859" s="406" t="s">
        <v>3123</v>
      </c>
      <c r="D859" s="406" t="s">
        <v>3125</v>
      </c>
      <c r="E859" s="406">
        <v>24.5</v>
      </c>
      <c r="F859" s="406">
        <v>5.3762999999999998E-2</v>
      </c>
      <c r="G859" s="406">
        <v>0</v>
      </c>
      <c r="H859" s="409">
        <v>5.8999999999999999E-3</v>
      </c>
      <c r="I859" s="417">
        <f t="shared" si="4"/>
        <v>4.7862999999999996E-2</v>
      </c>
      <c r="J859" s="69">
        <v>35582</v>
      </c>
    </row>
    <row r="860" spans="1:10">
      <c r="A860" s="406">
        <v>81</v>
      </c>
      <c r="B860" s="69">
        <v>35612</v>
      </c>
      <c r="C860" s="406" t="s">
        <v>3123</v>
      </c>
      <c r="D860" s="406" t="s">
        <v>3125</v>
      </c>
      <c r="E860" s="406">
        <v>22.8125</v>
      </c>
      <c r="F860" s="406">
        <v>-6.8877999999999995E-2</v>
      </c>
      <c r="G860" s="406">
        <v>0</v>
      </c>
      <c r="H860" s="409">
        <v>5.7999999999999996E-3</v>
      </c>
      <c r="I860" s="417">
        <f t="shared" si="4"/>
        <v>-7.4677999999999994E-2</v>
      </c>
      <c r="J860" s="69">
        <v>35612</v>
      </c>
    </row>
    <row r="861" spans="1:10">
      <c r="A861" s="406">
        <v>81</v>
      </c>
      <c r="B861" s="69">
        <v>35643</v>
      </c>
      <c r="C861" s="406" t="s">
        <v>3123</v>
      </c>
      <c r="D861" s="406" t="s">
        <v>3125</v>
      </c>
      <c r="E861" s="406">
        <v>21.875</v>
      </c>
      <c r="F861" s="406">
        <v>-2.7507E-2</v>
      </c>
      <c r="G861" s="406">
        <v>0.31</v>
      </c>
      <c r="H861" s="409">
        <v>4.8999999999999998E-3</v>
      </c>
      <c r="I861" s="417">
        <f t="shared" si="4"/>
        <v>-3.2406999999999998E-2</v>
      </c>
      <c r="J861" s="69">
        <v>35643</v>
      </c>
    </row>
    <row r="862" spans="1:10">
      <c r="A862" s="406">
        <v>81</v>
      </c>
      <c r="B862" s="69">
        <v>35674</v>
      </c>
      <c r="C862" s="406" t="s">
        <v>3123</v>
      </c>
      <c r="D862" s="406" t="s">
        <v>3125</v>
      </c>
      <c r="E862" s="406">
        <v>22.375</v>
      </c>
      <c r="F862" s="406">
        <v>2.2856999999999999E-2</v>
      </c>
      <c r="G862" s="406">
        <v>0</v>
      </c>
      <c r="H862" s="409">
        <v>5.7999999999999996E-3</v>
      </c>
      <c r="I862" s="417">
        <f t="shared" si="4"/>
        <v>1.7056999999999999E-2</v>
      </c>
      <c r="J862" s="69">
        <v>35674</v>
      </c>
    </row>
    <row r="863" spans="1:10">
      <c r="A863" s="406">
        <v>81</v>
      </c>
      <c r="B863" s="69">
        <v>35704</v>
      </c>
      <c r="C863" s="406" t="s">
        <v>3123</v>
      </c>
      <c r="D863" s="406" t="s">
        <v>3125</v>
      </c>
      <c r="E863" s="406">
        <v>21.9375</v>
      </c>
      <c r="F863" s="406">
        <v>-1.9553000000000001E-2</v>
      </c>
      <c r="G863" s="406">
        <v>0</v>
      </c>
      <c r="H863" s="409">
        <v>5.4000000000000003E-3</v>
      </c>
      <c r="I863" s="417">
        <f t="shared" si="4"/>
        <v>-2.4953000000000003E-2</v>
      </c>
      <c r="J863" s="69">
        <v>35704</v>
      </c>
    </row>
    <row r="864" spans="1:10">
      <c r="A864" s="406">
        <v>81</v>
      </c>
      <c r="B864" s="69">
        <v>35735</v>
      </c>
      <c r="C864" s="406" t="s">
        <v>3123</v>
      </c>
      <c r="D864" s="406" t="s">
        <v>3125</v>
      </c>
      <c r="E864" s="406">
        <v>22.5625</v>
      </c>
      <c r="F864" s="406">
        <v>4.2848999999999998E-2</v>
      </c>
      <c r="G864" s="406">
        <v>0.315</v>
      </c>
      <c r="H864" s="409">
        <v>4.7000000000000002E-3</v>
      </c>
      <c r="I864" s="417">
        <f t="shared" si="4"/>
        <v>3.8148999999999995E-2</v>
      </c>
      <c r="J864" s="69">
        <v>35735</v>
      </c>
    </row>
    <row r="865" spans="1:10">
      <c r="A865" s="406">
        <v>81</v>
      </c>
      <c r="B865" s="69">
        <v>35765</v>
      </c>
      <c r="C865" s="406" t="s">
        <v>3123</v>
      </c>
      <c r="D865" s="406" t="s">
        <v>3125</v>
      </c>
      <c r="E865" s="406">
        <v>25.125</v>
      </c>
      <c r="F865" s="406">
        <v>0.11357299999999999</v>
      </c>
      <c r="G865" s="406">
        <v>0</v>
      </c>
      <c r="H865" s="409">
        <v>5.4000000000000003E-3</v>
      </c>
      <c r="I865" s="417">
        <f t="shared" si="4"/>
        <v>0.10817299999999999</v>
      </c>
      <c r="J865" s="69">
        <v>35765</v>
      </c>
    </row>
    <row r="866" spans="1:10">
      <c r="A866" s="406">
        <v>81</v>
      </c>
      <c r="B866" s="69">
        <v>35796</v>
      </c>
      <c r="C866" s="406" t="s">
        <v>3123</v>
      </c>
      <c r="D866" s="406" t="s">
        <v>3125</v>
      </c>
      <c r="E866" s="406">
        <v>25.3125</v>
      </c>
      <c r="F866" s="406">
        <v>7.463E-3</v>
      </c>
      <c r="G866" s="406">
        <v>0</v>
      </c>
      <c r="H866" s="409">
        <v>4.7999999999999996E-3</v>
      </c>
      <c r="I866" s="417">
        <f t="shared" si="4"/>
        <v>2.6630000000000004E-3</v>
      </c>
      <c r="J866" s="69">
        <v>35796</v>
      </c>
    </row>
    <row r="867" spans="1:10">
      <c r="A867" s="406">
        <v>81</v>
      </c>
      <c r="B867" s="69">
        <v>35827</v>
      </c>
      <c r="C867" s="406" t="s">
        <v>3123</v>
      </c>
      <c r="D867" s="406" t="s">
        <v>3125</v>
      </c>
      <c r="E867" s="406">
        <v>25.3125</v>
      </c>
      <c r="F867" s="406">
        <v>1.2444E-2</v>
      </c>
      <c r="G867" s="406">
        <v>0.315</v>
      </c>
      <c r="H867" s="409">
        <v>4.4000000000000003E-3</v>
      </c>
      <c r="I867" s="417">
        <f t="shared" si="4"/>
        <v>8.0439999999999991E-3</v>
      </c>
      <c r="J867" s="69">
        <v>35827</v>
      </c>
    </row>
    <row r="868" spans="1:10">
      <c r="A868" s="406">
        <v>81</v>
      </c>
      <c r="B868" s="69">
        <v>35855</v>
      </c>
      <c r="C868" s="406" t="s">
        <v>3123</v>
      </c>
      <c r="D868" s="406" t="s">
        <v>3125</v>
      </c>
      <c r="E868" s="406">
        <v>26</v>
      </c>
      <c r="F868" s="406">
        <v>2.716E-2</v>
      </c>
      <c r="G868" s="406">
        <v>0</v>
      </c>
      <c r="H868" s="409">
        <v>5.1999999999999998E-3</v>
      </c>
      <c r="I868" s="417">
        <f t="shared" si="4"/>
        <v>2.196E-2</v>
      </c>
      <c r="J868" s="69">
        <v>35855</v>
      </c>
    </row>
    <row r="869" spans="1:10">
      <c r="A869" s="406">
        <v>81</v>
      </c>
      <c r="B869" s="69">
        <v>35886</v>
      </c>
      <c r="C869" s="406" t="s">
        <v>3123</v>
      </c>
      <c r="D869" s="406" t="s">
        <v>3125</v>
      </c>
      <c r="E869" s="406">
        <v>23.25</v>
      </c>
      <c r="F869" s="406">
        <v>-0.105769</v>
      </c>
      <c r="G869" s="406">
        <v>0</v>
      </c>
      <c r="H869" s="409">
        <v>4.8999999999999998E-3</v>
      </c>
      <c r="I869" s="417">
        <f t="shared" si="4"/>
        <v>-0.110669</v>
      </c>
      <c r="J869" s="69">
        <v>35886</v>
      </c>
    </row>
    <row r="870" spans="1:10">
      <c r="A870" s="406">
        <v>81</v>
      </c>
      <c r="B870" s="69">
        <v>35916</v>
      </c>
      <c r="C870" s="406" t="s">
        <v>3123</v>
      </c>
      <c r="D870" s="406" t="s">
        <v>3125</v>
      </c>
      <c r="E870" s="406">
        <v>21.8125</v>
      </c>
      <c r="F870" s="406">
        <v>-4.8280000000000003E-2</v>
      </c>
      <c r="G870" s="406">
        <v>0.315</v>
      </c>
      <c r="H870" s="409">
        <v>4.7999999999999996E-3</v>
      </c>
      <c r="I870" s="417">
        <f t="shared" si="4"/>
        <v>-5.3080000000000002E-2</v>
      </c>
      <c r="J870" s="69">
        <v>35916</v>
      </c>
    </row>
    <row r="871" spans="1:10">
      <c r="A871" s="406">
        <v>81</v>
      </c>
      <c r="B871" s="69">
        <v>35947</v>
      </c>
      <c r="C871" s="406" t="s">
        <v>3123</v>
      </c>
      <c r="D871" s="406" t="s">
        <v>3125</v>
      </c>
      <c r="E871" s="406">
        <v>27.125</v>
      </c>
      <c r="F871" s="406">
        <v>0.24355299999999999</v>
      </c>
      <c r="G871" s="406">
        <v>0</v>
      </c>
      <c r="H871" s="409">
        <v>5.1999999999999998E-3</v>
      </c>
      <c r="I871" s="417">
        <f t="shared" si="4"/>
        <v>0.23835299999999998</v>
      </c>
      <c r="J871" s="69">
        <v>35947</v>
      </c>
    </row>
    <row r="872" spans="1:10">
      <c r="A872" s="406">
        <v>81</v>
      </c>
      <c r="B872" s="69">
        <v>35977</v>
      </c>
      <c r="C872" s="406" t="s">
        <v>3126</v>
      </c>
      <c r="D872" s="406" t="s">
        <v>3127</v>
      </c>
      <c r="E872" s="406">
        <v>24.75</v>
      </c>
      <c r="F872" s="406">
        <v>-8.7557999999999997E-2</v>
      </c>
      <c r="G872" s="406">
        <v>0</v>
      </c>
      <c r="H872" s="409">
        <v>4.8999999999999998E-3</v>
      </c>
      <c r="I872" s="417">
        <f t="shared" si="4"/>
        <v>-9.2457999999999999E-2</v>
      </c>
      <c r="J872" s="69">
        <v>35977</v>
      </c>
    </row>
    <row r="873" spans="1:10">
      <c r="A873" s="406">
        <v>81</v>
      </c>
      <c r="B873" s="69">
        <v>36008</v>
      </c>
      <c r="C873" s="406" t="s">
        <v>3126</v>
      </c>
      <c r="D873" s="406" t="s">
        <v>3127</v>
      </c>
      <c r="E873" s="406">
        <v>23.5</v>
      </c>
      <c r="F873" s="406">
        <v>-3.7777999999999999E-2</v>
      </c>
      <c r="G873" s="406">
        <v>0.315</v>
      </c>
      <c r="H873" s="409">
        <v>4.7999999999999996E-3</v>
      </c>
      <c r="I873" s="417">
        <f t="shared" si="4"/>
        <v>-4.2577999999999998E-2</v>
      </c>
      <c r="J873" s="69">
        <v>36008</v>
      </c>
    </row>
    <row r="874" spans="1:10">
      <c r="A874" s="406">
        <v>81</v>
      </c>
      <c r="B874" s="69">
        <v>36039</v>
      </c>
      <c r="C874" s="406" t="s">
        <v>3126</v>
      </c>
      <c r="D874" s="406" t="s">
        <v>3127</v>
      </c>
      <c r="E874" s="406">
        <v>26.5</v>
      </c>
      <c r="F874" s="406">
        <v>0.12766</v>
      </c>
      <c r="G874" s="406">
        <v>0</v>
      </c>
      <c r="H874" s="409">
        <v>4.4000000000000003E-3</v>
      </c>
      <c r="I874" s="417">
        <f t="shared" si="4"/>
        <v>0.12325999999999999</v>
      </c>
      <c r="J874" s="69">
        <v>36039</v>
      </c>
    </row>
    <row r="875" spans="1:10">
      <c r="A875" s="406">
        <v>81</v>
      </c>
      <c r="B875" s="69">
        <v>36069</v>
      </c>
      <c r="C875" s="406" t="s">
        <v>3126</v>
      </c>
      <c r="D875" s="406" t="s">
        <v>3127</v>
      </c>
      <c r="E875" s="406">
        <v>26.25</v>
      </c>
      <c r="F875" s="406">
        <v>-9.4339999999999997E-3</v>
      </c>
      <c r="G875" s="406">
        <v>0</v>
      </c>
      <c r="H875" s="409">
        <v>4.1999999999999997E-3</v>
      </c>
      <c r="I875" s="417">
        <f t="shared" si="4"/>
        <v>-1.3634E-2</v>
      </c>
      <c r="J875" s="69">
        <v>36069</v>
      </c>
    </row>
    <row r="876" spans="1:10">
      <c r="A876" s="406">
        <v>81</v>
      </c>
      <c r="B876" s="69">
        <v>36100</v>
      </c>
      <c r="C876" s="406" t="s">
        <v>3126</v>
      </c>
      <c r="D876" s="406" t="s">
        <v>3127</v>
      </c>
      <c r="E876" s="406">
        <v>28.25</v>
      </c>
      <c r="F876" s="406">
        <v>8.8190000000000004E-2</v>
      </c>
      <c r="G876" s="406">
        <v>0.315</v>
      </c>
      <c r="H876" s="409">
        <v>4.4999999999999997E-3</v>
      </c>
      <c r="I876" s="417">
        <f t="shared" si="4"/>
        <v>8.3690000000000001E-2</v>
      </c>
      <c r="J876" s="69">
        <v>36100</v>
      </c>
    </row>
    <row r="877" spans="1:10">
      <c r="A877" s="406">
        <v>81</v>
      </c>
      <c r="B877" s="69">
        <v>36130</v>
      </c>
      <c r="C877" s="406" t="s">
        <v>3126</v>
      </c>
      <c r="D877" s="406" t="s">
        <v>3127</v>
      </c>
      <c r="E877" s="406">
        <v>27.25</v>
      </c>
      <c r="F877" s="406">
        <v>-3.5397999999999999E-2</v>
      </c>
      <c r="G877" s="406">
        <v>0</v>
      </c>
      <c r="H877" s="409">
        <v>4.4999999999999997E-3</v>
      </c>
      <c r="I877" s="417">
        <f t="shared" si="4"/>
        <v>-3.9897999999999996E-2</v>
      </c>
      <c r="J877" s="69">
        <v>36130</v>
      </c>
    </row>
    <row r="878" spans="1:10">
      <c r="A878" s="406">
        <v>81</v>
      </c>
      <c r="B878" s="69">
        <v>36161</v>
      </c>
      <c r="C878" s="406" t="s">
        <v>3126</v>
      </c>
      <c r="D878" s="406" t="s">
        <v>3127</v>
      </c>
      <c r="E878" s="406">
        <v>28.5625</v>
      </c>
      <c r="F878" s="406">
        <v>4.8164999999999999E-2</v>
      </c>
      <c r="G878" s="406">
        <v>0</v>
      </c>
      <c r="H878" s="409">
        <v>4.1999999999999997E-3</v>
      </c>
      <c r="I878" s="417">
        <f t="shared" si="4"/>
        <v>4.3964999999999997E-2</v>
      </c>
      <c r="J878" s="69">
        <v>36161</v>
      </c>
    </row>
    <row r="879" spans="1:10">
      <c r="A879" s="406">
        <v>81</v>
      </c>
      <c r="B879" s="69">
        <v>36192</v>
      </c>
      <c r="C879" s="406" t="s">
        <v>3126</v>
      </c>
      <c r="D879" s="406" t="s">
        <v>3127</v>
      </c>
      <c r="E879" s="406">
        <v>28.1875</v>
      </c>
      <c r="F879" s="406">
        <v>-1.926E-3</v>
      </c>
      <c r="G879" s="406">
        <v>0.32</v>
      </c>
      <c r="H879" s="409">
        <v>4.0000000000000001E-3</v>
      </c>
      <c r="I879" s="417">
        <f t="shared" si="4"/>
        <v>-5.9259999999999998E-3</v>
      </c>
      <c r="J879" s="69">
        <v>36192</v>
      </c>
    </row>
    <row r="880" spans="1:10">
      <c r="A880" s="406">
        <v>81</v>
      </c>
      <c r="B880" s="69">
        <v>36220</v>
      </c>
      <c r="C880" s="406" t="s">
        <v>3126</v>
      </c>
      <c r="D880" s="406" t="s">
        <v>3127</v>
      </c>
      <c r="E880" s="406">
        <v>24.25</v>
      </c>
      <c r="F880" s="406">
        <v>-0.13969000000000001</v>
      </c>
      <c r="G880" s="406">
        <v>0</v>
      </c>
      <c r="H880" s="409">
        <v>5.3E-3</v>
      </c>
      <c r="I880" s="417">
        <f t="shared" si="4"/>
        <v>-0.14499000000000001</v>
      </c>
      <c r="J880" s="69">
        <v>36220</v>
      </c>
    </row>
    <row r="881" spans="1:10">
      <c r="A881" s="406">
        <v>81</v>
      </c>
      <c r="B881" s="69">
        <v>36251</v>
      </c>
      <c r="C881" s="406" t="s">
        <v>3126</v>
      </c>
      <c r="D881" s="406" t="s">
        <v>3127</v>
      </c>
      <c r="E881" s="406">
        <v>25.4375</v>
      </c>
      <c r="F881" s="406">
        <v>4.8968999999999999E-2</v>
      </c>
      <c r="G881" s="406">
        <v>0</v>
      </c>
      <c r="H881" s="409">
        <v>4.7999999999999996E-3</v>
      </c>
      <c r="I881" s="417">
        <f t="shared" si="4"/>
        <v>4.4169E-2</v>
      </c>
      <c r="J881" s="69">
        <v>36251</v>
      </c>
    </row>
    <row r="882" spans="1:10">
      <c r="A882" s="406">
        <v>81</v>
      </c>
      <c r="B882" s="69">
        <v>36281</v>
      </c>
      <c r="C882" s="406" t="s">
        <v>3126</v>
      </c>
      <c r="D882" s="406" t="s">
        <v>3127</v>
      </c>
      <c r="E882" s="406">
        <v>26.6875</v>
      </c>
      <c r="F882" s="406">
        <v>6.1719999999999997E-2</v>
      </c>
      <c r="G882" s="406">
        <v>0.32</v>
      </c>
      <c r="H882" s="409">
        <v>4.4999999999999997E-3</v>
      </c>
      <c r="I882" s="417">
        <f t="shared" si="4"/>
        <v>5.722E-2</v>
      </c>
      <c r="J882" s="69">
        <v>36281</v>
      </c>
    </row>
    <row r="883" spans="1:10">
      <c r="A883" s="406">
        <v>81</v>
      </c>
      <c r="B883" s="69">
        <v>36312</v>
      </c>
      <c r="C883" s="406" t="s">
        <v>3126</v>
      </c>
      <c r="D883" s="406" t="s">
        <v>3127</v>
      </c>
      <c r="E883" s="406">
        <v>28.375</v>
      </c>
      <c r="F883" s="406">
        <v>6.3231999999999997E-2</v>
      </c>
      <c r="G883" s="406">
        <v>0</v>
      </c>
      <c r="H883" s="409">
        <v>5.4999999999999997E-3</v>
      </c>
      <c r="I883" s="417">
        <f t="shared" si="4"/>
        <v>5.7731999999999999E-2</v>
      </c>
      <c r="J883" s="69">
        <v>36312</v>
      </c>
    </row>
    <row r="884" spans="1:10">
      <c r="A884" s="406">
        <v>81</v>
      </c>
      <c r="B884" s="69">
        <v>36342</v>
      </c>
      <c r="C884" s="406" t="s">
        <v>3126</v>
      </c>
      <c r="D884" s="406" t="s">
        <v>3127</v>
      </c>
      <c r="E884" s="406">
        <v>30.0625</v>
      </c>
      <c r="F884" s="406">
        <v>5.9471000000000003E-2</v>
      </c>
      <c r="G884" s="406">
        <v>0</v>
      </c>
      <c r="H884" s="409">
        <v>5.1000000000000004E-3</v>
      </c>
      <c r="I884" s="417">
        <f t="shared" si="4"/>
        <v>5.4371000000000003E-2</v>
      </c>
      <c r="J884" s="69">
        <v>36342</v>
      </c>
    </row>
    <row r="885" spans="1:10">
      <c r="A885" s="406">
        <v>81</v>
      </c>
      <c r="B885" s="69">
        <v>36373</v>
      </c>
      <c r="C885" s="406" t="s">
        <v>3126</v>
      </c>
      <c r="D885" s="406" t="s">
        <v>3127</v>
      </c>
      <c r="E885" s="406">
        <v>35.25</v>
      </c>
      <c r="F885" s="406">
        <v>0.183202</v>
      </c>
      <c r="G885" s="406">
        <v>0.32</v>
      </c>
      <c r="H885" s="409">
        <v>5.4000000000000003E-3</v>
      </c>
      <c r="I885" s="417">
        <f t="shared" si="4"/>
        <v>0.17780200000000002</v>
      </c>
      <c r="J885" s="69">
        <v>36373</v>
      </c>
    </row>
    <row r="886" spans="1:10">
      <c r="A886" s="406">
        <v>81</v>
      </c>
      <c r="B886" s="69">
        <v>36404</v>
      </c>
      <c r="C886" s="406" t="s">
        <v>3126</v>
      </c>
      <c r="D886" s="406" t="s">
        <v>3127</v>
      </c>
      <c r="E886" s="406">
        <v>33.125</v>
      </c>
      <c r="F886" s="406">
        <v>-6.0283999999999997E-2</v>
      </c>
      <c r="G886" s="406">
        <v>0</v>
      </c>
      <c r="H886" s="409">
        <v>5.1999999999999998E-3</v>
      </c>
      <c r="I886" s="417">
        <f t="shared" ref="I886:I949" si="5">F886-H886</f>
        <v>-6.5484000000000001E-2</v>
      </c>
      <c r="J886" s="69">
        <v>36404</v>
      </c>
    </row>
    <row r="887" spans="1:10">
      <c r="A887" s="406">
        <v>81</v>
      </c>
      <c r="B887" s="69">
        <v>36434</v>
      </c>
      <c r="C887" s="406" t="s">
        <v>3126</v>
      </c>
      <c r="D887" s="406" t="s">
        <v>3127</v>
      </c>
      <c r="E887" s="406">
        <v>34.3125</v>
      </c>
      <c r="F887" s="406">
        <v>3.5848999999999999E-2</v>
      </c>
      <c r="G887" s="406">
        <v>0</v>
      </c>
      <c r="H887" s="409">
        <v>5.0000000000000001E-3</v>
      </c>
      <c r="I887" s="417">
        <f t="shared" si="5"/>
        <v>3.0848999999999998E-2</v>
      </c>
      <c r="J887" s="69">
        <v>36434</v>
      </c>
    </row>
    <row r="888" spans="1:10">
      <c r="A888" s="406">
        <v>81</v>
      </c>
      <c r="B888" s="69">
        <v>36465</v>
      </c>
      <c r="C888" s="406" t="s">
        <v>3126</v>
      </c>
      <c r="D888" s="406" t="s">
        <v>3127</v>
      </c>
      <c r="E888" s="406">
        <v>37.9375</v>
      </c>
      <c r="F888" s="406">
        <v>0.11497300000000001</v>
      </c>
      <c r="G888" s="406">
        <v>0.32</v>
      </c>
      <c r="H888" s="409">
        <v>5.5999999999999999E-3</v>
      </c>
      <c r="I888" s="417">
        <f t="shared" si="5"/>
        <v>0.10937300000000001</v>
      </c>
      <c r="J888" s="69">
        <v>36465</v>
      </c>
    </row>
    <row r="889" spans="1:10">
      <c r="A889" s="406">
        <v>81</v>
      </c>
      <c r="B889" s="69">
        <v>36495</v>
      </c>
      <c r="C889" s="406" t="s">
        <v>3126</v>
      </c>
      <c r="D889" s="406" t="s">
        <v>3127</v>
      </c>
      <c r="E889" s="406">
        <v>36</v>
      </c>
      <c r="F889" s="406">
        <v>-5.1070999999999998E-2</v>
      </c>
      <c r="G889" s="406">
        <v>0</v>
      </c>
      <c r="H889" s="409">
        <v>5.4999999999999997E-3</v>
      </c>
      <c r="I889" s="417">
        <f t="shared" si="5"/>
        <v>-5.6570999999999996E-2</v>
      </c>
      <c r="J889" s="69">
        <v>36495</v>
      </c>
    </row>
    <row r="890" spans="1:10">
      <c r="A890" s="406">
        <v>81</v>
      </c>
      <c r="B890" s="69">
        <v>36526</v>
      </c>
      <c r="C890" s="406" t="s">
        <v>3126</v>
      </c>
      <c r="D890" s="406" t="s">
        <v>3127</v>
      </c>
      <c r="E890" s="406">
        <v>33.25</v>
      </c>
      <c r="F890" s="406">
        <v>-7.6388999999999999E-2</v>
      </c>
      <c r="G890" s="406">
        <v>0</v>
      </c>
      <c r="H890" s="409">
        <v>5.7000000000000002E-3</v>
      </c>
      <c r="I890" s="417">
        <f t="shared" si="5"/>
        <v>-8.2088999999999995E-2</v>
      </c>
      <c r="J890" s="69">
        <v>36526</v>
      </c>
    </row>
    <row r="891" spans="1:10">
      <c r="A891" s="406">
        <v>81</v>
      </c>
      <c r="B891" s="69">
        <v>36557</v>
      </c>
      <c r="C891" s="406" t="s">
        <v>3126</v>
      </c>
      <c r="D891" s="406" t="s">
        <v>3127</v>
      </c>
      <c r="E891" s="406">
        <v>26.9375</v>
      </c>
      <c r="F891" s="406">
        <v>-0.180226</v>
      </c>
      <c r="G891" s="406">
        <v>0.32</v>
      </c>
      <c r="H891" s="409">
        <v>5.1000000000000004E-3</v>
      </c>
      <c r="I891" s="417">
        <f t="shared" si="5"/>
        <v>-0.18532599999999999</v>
      </c>
      <c r="J891" s="69">
        <v>36557</v>
      </c>
    </row>
    <row r="892" spans="1:10">
      <c r="A892" s="406">
        <v>81</v>
      </c>
      <c r="B892" s="69">
        <v>36586</v>
      </c>
      <c r="C892" s="406" t="s">
        <v>3126</v>
      </c>
      <c r="D892" s="406" t="s">
        <v>3127</v>
      </c>
      <c r="E892" s="406">
        <v>29.75</v>
      </c>
      <c r="F892" s="406">
        <v>0.104408</v>
      </c>
      <c r="G892" s="406">
        <v>0</v>
      </c>
      <c r="H892" s="409">
        <v>5.4000000000000003E-3</v>
      </c>
      <c r="I892" s="417">
        <f t="shared" si="5"/>
        <v>9.9007999999999999E-2</v>
      </c>
      <c r="J892" s="69">
        <v>36586</v>
      </c>
    </row>
    <row r="893" spans="1:10">
      <c r="A893" s="406">
        <v>81</v>
      </c>
      <c r="B893" s="69">
        <v>36617</v>
      </c>
      <c r="C893" s="406" t="s">
        <v>3126</v>
      </c>
      <c r="D893" s="406" t="s">
        <v>3127</v>
      </c>
      <c r="E893" s="406">
        <v>30.125</v>
      </c>
      <c r="F893" s="406">
        <v>1.2605E-2</v>
      </c>
      <c r="G893" s="406">
        <v>0</v>
      </c>
      <c r="H893" s="409">
        <v>4.7000000000000002E-3</v>
      </c>
      <c r="I893" s="417">
        <f t="shared" si="5"/>
        <v>7.9049999999999988E-3</v>
      </c>
      <c r="J893" s="69">
        <v>36617</v>
      </c>
    </row>
    <row r="894" spans="1:10">
      <c r="A894" s="406">
        <v>81</v>
      </c>
      <c r="B894" s="69">
        <v>36647</v>
      </c>
      <c r="C894" s="406" t="s">
        <v>3126</v>
      </c>
      <c r="D894" s="406" t="s">
        <v>3127</v>
      </c>
      <c r="E894" s="406">
        <v>29.8125</v>
      </c>
      <c r="F894" s="406">
        <v>2.4899999999999998E-4</v>
      </c>
      <c r="G894" s="406">
        <v>0.32</v>
      </c>
      <c r="H894" s="409">
        <v>5.5999999999999999E-3</v>
      </c>
      <c r="I894" s="417">
        <f t="shared" si="5"/>
        <v>-5.3509999999999999E-3</v>
      </c>
      <c r="J894" s="69">
        <v>36647</v>
      </c>
    </row>
    <row r="895" spans="1:10">
      <c r="A895" s="406">
        <v>81</v>
      </c>
      <c r="B895" s="69">
        <v>36678</v>
      </c>
      <c r="C895" s="406" t="s">
        <v>3126</v>
      </c>
      <c r="D895" s="406" t="s">
        <v>3127</v>
      </c>
      <c r="E895" s="406">
        <v>29.75</v>
      </c>
      <c r="F895" s="406">
        <v>-2.0960000000000002E-3</v>
      </c>
      <c r="G895" s="406">
        <v>0</v>
      </c>
      <c r="H895" s="409">
        <v>5.1999999999999998E-3</v>
      </c>
      <c r="I895" s="417">
        <f t="shared" si="5"/>
        <v>-7.2960000000000004E-3</v>
      </c>
      <c r="J895" s="69">
        <v>36678</v>
      </c>
    </row>
    <row r="896" spans="1:10">
      <c r="A896" s="406">
        <v>81</v>
      </c>
      <c r="B896" s="69">
        <v>36708</v>
      </c>
      <c r="C896" s="406" t="s">
        <v>3126</v>
      </c>
      <c r="D896" s="406" t="s">
        <v>3127</v>
      </c>
      <c r="E896" s="406">
        <v>30.125</v>
      </c>
      <c r="F896" s="406">
        <v>1.2605E-2</v>
      </c>
      <c r="G896" s="406">
        <v>0</v>
      </c>
      <c r="H896" s="409">
        <v>5.1999999999999998E-3</v>
      </c>
      <c r="I896" s="417">
        <f t="shared" si="5"/>
        <v>7.4050000000000001E-3</v>
      </c>
      <c r="J896" s="69">
        <v>36708</v>
      </c>
    </row>
    <row r="897" spans="1:10">
      <c r="A897" s="406">
        <v>81</v>
      </c>
      <c r="B897" s="69">
        <v>36739</v>
      </c>
      <c r="C897" s="406" t="s">
        <v>3126</v>
      </c>
      <c r="D897" s="406" t="s">
        <v>3127</v>
      </c>
      <c r="E897" s="406">
        <v>26.0625</v>
      </c>
      <c r="F897" s="406">
        <v>-0.124232</v>
      </c>
      <c r="G897" s="406">
        <v>0.32</v>
      </c>
      <c r="H897" s="409">
        <v>5.0000000000000001E-3</v>
      </c>
      <c r="I897" s="417">
        <f t="shared" si="5"/>
        <v>-0.12923199999999999</v>
      </c>
      <c r="J897" s="69">
        <v>36739</v>
      </c>
    </row>
    <row r="898" spans="1:10">
      <c r="A898" s="406">
        <v>81</v>
      </c>
      <c r="B898" s="69">
        <v>36770</v>
      </c>
      <c r="C898" s="406" t="s">
        <v>3126</v>
      </c>
      <c r="D898" s="406" t="s">
        <v>3127</v>
      </c>
      <c r="E898" s="406">
        <v>30.25</v>
      </c>
      <c r="F898" s="406">
        <v>0.16067100000000001</v>
      </c>
      <c r="G898" s="406">
        <v>0</v>
      </c>
      <c r="H898" s="409">
        <v>4.5999999999999999E-3</v>
      </c>
      <c r="I898" s="417">
        <f t="shared" si="5"/>
        <v>0.15607100000000002</v>
      </c>
      <c r="J898" s="69">
        <v>36770</v>
      </c>
    </row>
    <row r="899" spans="1:10">
      <c r="A899" s="406">
        <v>81</v>
      </c>
      <c r="B899" s="69">
        <v>36800</v>
      </c>
      <c r="C899" s="406" t="s">
        <v>3126</v>
      </c>
      <c r="D899" s="406" t="s">
        <v>3127</v>
      </c>
      <c r="E899" s="406">
        <v>31.1875</v>
      </c>
      <c r="F899" s="406">
        <v>3.0991999999999999E-2</v>
      </c>
      <c r="G899" s="406">
        <v>0</v>
      </c>
      <c r="H899" s="409">
        <v>5.3E-3</v>
      </c>
      <c r="I899" s="417">
        <f t="shared" si="5"/>
        <v>2.5692E-2</v>
      </c>
      <c r="J899" s="69">
        <v>36800</v>
      </c>
    </row>
    <row r="900" spans="1:10">
      <c r="A900" s="406">
        <v>81</v>
      </c>
      <c r="B900" s="69">
        <v>36831</v>
      </c>
      <c r="C900" s="406" t="s">
        <v>3126</v>
      </c>
      <c r="D900" s="406" t="s">
        <v>3127</v>
      </c>
      <c r="E900" s="406">
        <v>33.6875</v>
      </c>
      <c r="F900" s="406">
        <v>9.0580999999999995E-2</v>
      </c>
      <c r="G900" s="406">
        <v>0.32500000000000001</v>
      </c>
      <c r="H900" s="409">
        <v>4.7999999999999996E-3</v>
      </c>
      <c r="I900" s="417">
        <f t="shared" si="5"/>
        <v>8.5780999999999996E-2</v>
      </c>
      <c r="J900" s="69">
        <v>36831</v>
      </c>
    </row>
    <row r="901" spans="1:10">
      <c r="A901" s="406">
        <v>81</v>
      </c>
      <c r="B901" s="69">
        <v>36861</v>
      </c>
      <c r="C901" s="406" t="s">
        <v>3126</v>
      </c>
      <c r="D901" s="406" t="s">
        <v>3127</v>
      </c>
      <c r="E901" s="406">
        <v>36.875</v>
      </c>
      <c r="F901" s="406">
        <v>9.4619999999999996E-2</v>
      </c>
      <c r="G901" s="406">
        <v>0</v>
      </c>
      <c r="H901" s="409">
        <v>4.4999999999999997E-3</v>
      </c>
      <c r="I901" s="417">
        <f t="shared" si="5"/>
        <v>9.0119999999999992E-2</v>
      </c>
      <c r="J901" s="69">
        <v>36861</v>
      </c>
    </row>
    <row r="902" spans="1:10">
      <c r="A902" s="406">
        <v>81</v>
      </c>
      <c r="B902" s="69">
        <v>36892</v>
      </c>
      <c r="C902" s="406" t="s">
        <v>3126</v>
      </c>
      <c r="D902" s="406" t="s">
        <v>3127</v>
      </c>
      <c r="E902" s="406">
        <v>31.39</v>
      </c>
      <c r="F902" s="406">
        <v>-0.14874599999999999</v>
      </c>
      <c r="G902" s="406">
        <v>0</v>
      </c>
      <c r="H902" s="409">
        <v>4.8999999999999998E-3</v>
      </c>
      <c r="I902" s="417">
        <f t="shared" si="5"/>
        <v>-0.15364599999999998</v>
      </c>
      <c r="J902" s="69">
        <v>36892</v>
      </c>
    </row>
    <row r="903" spans="1:10">
      <c r="A903" s="406">
        <v>81</v>
      </c>
      <c r="B903" s="69">
        <v>36923</v>
      </c>
      <c r="C903" s="406" t="s">
        <v>3126</v>
      </c>
      <c r="D903" s="406" t="s">
        <v>3127</v>
      </c>
      <c r="E903" s="406">
        <v>30.6</v>
      </c>
      <c r="F903" s="406">
        <v>-1.4814000000000001E-2</v>
      </c>
      <c r="G903" s="406">
        <v>0.32500000000000001</v>
      </c>
      <c r="H903" s="409">
        <v>4.1999999999999997E-3</v>
      </c>
      <c r="I903" s="417">
        <f t="shared" si="5"/>
        <v>-1.9014E-2</v>
      </c>
      <c r="J903" s="69">
        <v>36923</v>
      </c>
    </row>
    <row r="904" spans="1:10">
      <c r="A904" s="406">
        <v>81</v>
      </c>
      <c r="B904" s="69">
        <v>36951</v>
      </c>
      <c r="C904" s="406" t="s">
        <v>3126</v>
      </c>
      <c r="D904" s="406" t="s">
        <v>3127</v>
      </c>
      <c r="E904" s="406">
        <v>33.11</v>
      </c>
      <c r="F904" s="406">
        <v>8.2026000000000002E-2</v>
      </c>
      <c r="G904" s="406">
        <v>0</v>
      </c>
      <c r="H904" s="409">
        <v>4.4999999999999997E-3</v>
      </c>
      <c r="I904" s="417">
        <f t="shared" si="5"/>
        <v>7.7525999999999998E-2</v>
      </c>
      <c r="J904" s="69">
        <v>36951</v>
      </c>
    </row>
    <row r="905" spans="1:10">
      <c r="A905" s="406">
        <v>81</v>
      </c>
      <c r="B905" s="69">
        <v>36982</v>
      </c>
      <c r="C905" s="406" t="s">
        <v>3126</v>
      </c>
      <c r="D905" s="406" t="s">
        <v>3127</v>
      </c>
      <c r="E905" s="406">
        <v>32.9</v>
      </c>
      <c r="F905" s="406">
        <v>-6.3420000000000004E-3</v>
      </c>
      <c r="G905" s="406">
        <v>0</v>
      </c>
      <c r="H905" s="409">
        <v>4.7000000000000002E-3</v>
      </c>
      <c r="I905" s="417">
        <f t="shared" si="5"/>
        <v>-1.1042E-2</v>
      </c>
      <c r="J905" s="69">
        <v>36982</v>
      </c>
    </row>
    <row r="906" spans="1:10">
      <c r="A906" s="406">
        <v>81</v>
      </c>
      <c r="B906" s="69">
        <v>37012</v>
      </c>
      <c r="C906" s="406" t="s">
        <v>3126</v>
      </c>
      <c r="D906" s="406" t="s">
        <v>3127</v>
      </c>
      <c r="E906" s="406">
        <v>30.4</v>
      </c>
      <c r="F906" s="406">
        <v>-6.6109000000000001E-2</v>
      </c>
      <c r="G906" s="406">
        <v>0.32500000000000001</v>
      </c>
      <c r="H906" s="409">
        <v>5.0000000000000001E-3</v>
      </c>
      <c r="I906" s="417">
        <f t="shared" si="5"/>
        <v>-7.1109000000000006E-2</v>
      </c>
      <c r="J906" s="69">
        <v>37012</v>
      </c>
    </row>
    <row r="907" spans="1:10">
      <c r="A907" s="406">
        <v>81</v>
      </c>
      <c r="B907" s="69">
        <v>37043</v>
      </c>
      <c r="C907" s="406" t="s">
        <v>3126</v>
      </c>
      <c r="D907" s="406" t="s">
        <v>3127</v>
      </c>
      <c r="E907" s="406">
        <v>34</v>
      </c>
      <c r="F907" s="406">
        <v>0.118421</v>
      </c>
      <c r="G907" s="406">
        <v>0</v>
      </c>
      <c r="H907" s="409">
        <v>4.7000000000000002E-3</v>
      </c>
      <c r="I907" s="417">
        <f t="shared" si="5"/>
        <v>0.113721</v>
      </c>
      <c r="J907" s="69">
        <v>37043</v>
      </c>
    </row>
    <row r="908" spans="1:10">
      <c r="A908" s="406">
        <v>81</v>
      </c>
      <c r="B908" s="69">
        <v>37073</v>
      </c>
      <c r="C908" s="406" t="s">
        <v>3126</v>
      </c>
      <c r="D908" s="406" t="s">
        <v>3127</v>
      </c>
      <c r="E908" s="406">
        <v>34.28</v>
      </c>
      <c r="F908" s="406">
        <v>8.2349999999999993E-3</v>
      </c>
      <c r="G908" s="406">
        <v>0</v>
      </c>
      <c r="H908" s="409">
        <v>5.1999999999999998E-3</v>
      </c>
      <c r="I908" s="417">
        <f t="shared" si="5"/>
        <v>3.0349999999999995E-3</v>
      </c>
      <c r="J908" s="69">
        <v>37073</v>
      </c>
    </row>
    <row r="909" spans="1:10">
      <c r="A909" s="406">
        <v>81</v>
      </c>
      <c r="B909" s="69">
        <v>37104</v>
      </c>
      <c r="C909" s="406" t="s">
        <v>3126</v>
      </c>
      <c r="D909" s="406" t="s">
        <v>3127</v>
      </c>
      <c r="E909" s="406">
        <v>37.85</v>
      </c>
      <c r="F909" s="406">
        <v>0.113623</v>
      </c>
      <c r="G909" s="406">
        <v>0.32500000000000001</v>
      </c>
      <c r="H909" s="409">
        <v>4.5999999999999999E-3</v>
      </c>
      <c r="I909" s="417">
        <f t="shared" si="5"/>
        <v>0.10902300000000001</v>
      </c>
      <c r="J909" s="69">
        <v>37104</v>
      </c>
    </row>
    <row r="910" spans="1:10">
      <c r="A910" s="406">
        <v>81</v>
      </c>
      <c r="B910" s="69">
        <v>37135</v>
      </c>
      <c r="C910" s="406" t="s">
        <v>3126</v>
      </c>
      <c r="D910" s="406" t="s">
        <v>3127</v>
      </c>
      <c r="E910" s="406">
        <v>37</v>
      </c>
      <c r="F910" s="406">
        <v>-2.2457000000000001E-2</v>
      </c>
      <c r="G910" s="406">
        <v>0</v>
      </c>
      <c r="H910" s="409">
        <v>4.1000000000000003E-3</v>
      </c>
      <c r="I910" s="417">
        <f t="shared" si="5"/>
        <v>-2.6557000000000001E-2</v>
      </c>
      <c r="J910" s="69">
        <v>37135</v>
      </c>
    </row>
    <row r="911" spans="1:10">
      <c r="A911" s="406">
        <v>81</v>
      </c>
      <c r="B911" s="69">
        <v>37165</v>
      </c>
      <c r="C911" s="406" t="s">
        <v>3126</v>
      </c>
      <c r="D911" s="406" t="s">
        <v>3127</v>
      </c>
      <c r="E911" s="406">
        <v>33.4</v>
      </c>
      <c r="F911" s="406">
        <v>-9.7296999999999995E-2</v>
      </c>
      <c r="G911" s="406">
        <v>0</v>
      </c>
      <c r="H911" s="409">
        <v>4.7999999999999996E-3</v>
      </c>
      <c r="I911" s="417">
        <f t="shared" si="5"/>
        <v>-0.10209699999999999</v>
      </c>
      <c r="J911" s="69">
        <v>37165</v>
      </c>
    </row>
    <row r="912" spans="1:10">
      <c r="A912" s="406">
        <v>81</v>
      </c>
      <c r="B912" s="69">
        <v>37196</v>
      </c>
      <c r="C912" s="406" t="s">
        <v>3126</v>
      </c>
      <c r="D912" s="406" t="s">
        <v>3127</v>
      </c>
      <c r="E912" s="406">
        <v>35.49</v>
      </c>
      <c r="F912" s="406">
        <v>7.2304999999999994E-2</v>
      </c>
      <c r="G912" s="406">
        <v>0.32500000000000001</v>
      </c>
      <c r="H912" s="409">
        <v>4.1000000000000003E-3</v>
      </c>
      <c r="I912" s="417">
        <f t="shared" si="5"/>
        <v>6.8204999999999988E-2</v>
      </c>
      <c r="J912" s="69">
        <v>37196</v>
      </c>
    </row>
    <row r="913" spans="1:10">
      <c r="A913" s="406">
        <v>81</v>
      </c>
      <c r="B913" s="69">
        <v>37226</v>
      </c>
      <c r="C913" s="406" t="s">
        <v>3126</v>
      </c>
      <c r="D913" s="406" t="s">
        <v>3127</v>
      </c>
      <c r="E913" s="406">
        <v>34.950000000000003</v>
      </c>
      <c r="F913" s="406">
        <v>-1.5216E-2</v>
      </c>
      <c r="G913" s="406">
        <v>0</v>
      </c>
      <c r="H913" s="409">
        <v>4.5999999999999999E-3</v>
      </c>
      <c r="I913" s="417">
        <f t="shared" si="5"/>
        <v>-1.9816E-2</v>
      </c>
      <c r="J913" s="69">
        <v>37226</v>
      </c>
    </row>
    <row r="914" spans="1:10">
      <c r="A914" s="406">
        <v>81</v>
      </c>
      <c r="B914" s="69">
        <v>37257</v>
      </c>
      <c r="C914" s="406" t="s">
        <v>3126</v>
      </c>
      <c r="D914" s="406" t="s">
        <v>3127</v>
      </c>
      <c r="E914" s="406">
        <v>36.200000000000003</v>
      </c>
      <c r="F914" s="406">
        <v>3.5764999999999998E-2</v>
      </c>
      <c r="G914" s="406">
        <v>0</v>
      </c>
      <c r="H914" s="409">
        <v>4.7999999999999996E-3</v>
      </c>
      <c r="I914" s="417">
        <f t="shared" si="5"/>
        <v>3.0964999999999999E-2</v>
      </c>
      <c r="J914" s="69">
        <v>37257</v>
      </c>
    </row>
    <row r="915" spans="1:10">
      <c r="A915" s="406">
        <v>81</v>
      </c>
      <c r="B915" s="69">
        <v>37288</v>
      </c>
      <c r="C915" s="406" t="s">
        <v>3126</v>
      </c>
      <c r="D915" s="406" t="s">
        <v>3127</v>
      </c>
      <c r="E915" s="406">
        <v>34.950000000000003</v>
      </c>
      <c r="F915" s="406">
        <v>-2.5551999999999998E-2</v>
      </c>
      <c r="G915" s="406">
        <v>0.32500000000000001</v>
      </c>
      <c r="H915" s="409">
        <v>4.3E-3</v>
      </c>
      <c r="I915" s="417">
        <f t="shared" si="5"/>
        <v>-2.9851999999999997E-2</v>
      </c>
      <c r="J915" s="69">
        <v>37288</v>
      </c>
    </row>
    <row r="916" spans="1:10">
      <c r="A916" s="406">
        <v>81</v>
      </c>
      <c r="B916" s="69">
        <v>37316</v>
      </c>
      <c r="C916" s="406" t="s">
        <v>3126</v>
      </c>
      <c r="D916" s="406" t="s">
        <v>3127</v>
      </c>
      <c r="E916" s="406">
        <v>35.25</v>
      </c>
      <c r="F916" s="406">
        <v>8.5839999999999996E-3</v>
      </c>
      <c r="G916" s="406">
        <v>0</v>
      </c>
      <c r="H916" s="409">
        <v>4.3E-3</v>
      </c>
      <c r="I916" s="417">
        <f t="shared" si="5"/>
        <v>4.2839999999999996E-3</v>
      </c>
      <c r="J916" s="69">
        <v>37316</v>
      </c>
    </row>
    <row r="917" spans="1:10">
      <c r="A917" s="406">
        <v>81</v>
      </c>
      <c r="B917" s="69">
        <v>37347</v>
      </c>
      <c r="C917" s="406" t="s">
        <v>3126</v>
      </c>
      <c r="D917" s="406" t="s">
        <v>3127</v>
      </c>
      <c r="E917" s="406">
        <v>38.9</v>
      </c>
      <c r="F917" s="406">
        <v>0.103546</v>
      </c>
      <c r="G917" s="406">
        <v>0</v>
      </c>
      <c r="H917" s="409">
        <v>5.4000000000000003E-3</v>
      </c>
      <c r="I917" s="417">
        <f t="shared" si="5"/>
        <v>9.8145999999999997E-2</v>
      </c>
      <c r="J917" s="69">
        <v>37347</v>
      </c>
    </row>
    <row r="918" spans="1:10">
      <c r="A918" s="406">
        <v>81</v>
      </c>
      <c r="B918" s="69">
        <v>37377</v>
      </c>
      <c r="C918" s="406" t="s">
        <v>3126</v>
      </c>
      <c r="D918" s="406" t="s">
        <v>3127</v>
      </c>
      <c r="E918" s="406">
        <v>37.99</v>
      </c>
      <c r="F918" s="406">
        <v>-1.5039E-2</v>
      </c>
      <c r="G918" s="406">
        <v>0.32500000000000001</v>
      </c>
      <c r="H918" s="409">
        <v>4.8999999999999998E-3</v>
      </c>
      <c r="I918" s="417">
        <f t="shared" si="5"/>
        <v>-1.9938999999999998E-2</v>
      </c>
      <c r="J918" s="69">
        <v>37377</v>
      </c>
    </row>
    <row r="919" spans="1:10">
      <c r="A919" s="406">
        <v>81</v>
      </c>
      <c r="B919" s="69">
        <v>37408</v>
      </c>
      <c r="C919" s="406" t="s">
        <v>3126</v>
      </c>
      <c r="D919" s="406" t="s">
        <v>3127</v>
      </c>
      <c r="E919" s="406">
        <v>26.5</v>
      </c>
      <c r="F919" s="406">
        <v>4.6328000000000001E-2</v>
      </c>
      <c r="G919" s="406">
        <v>0</v>
      </c>
      <c r="H919" s="409">
        <v>4.4000000000000003E-3</v>
      </c>
      <c r="I919" s="417">
        <f t="shared" si="5"/>
        <v>4.1928E-2</v>
      </c>
      <c r="J919" s="69">
        <v>37408</v>
      </c>
    </row>
    <row r="920" spans="1:10">
      <c r="A920" s="406">
        <v>81</v>
      </c>
      <c r="B920" s="69">
        <v>37438</v>
      </c>
      <c r="C920" s="406" t="s">
        <v>3126</v>
      </c>
      <c r="D920" s="406" t="s">
        <v>3127</v>
      </c>
      <c r="E920" s="406">
        <v>22</v>
      </c>
      <c r="F920" s="406">
        <v>-0.16981099999999999</v>
      </c>
      <c r="G920" s="406">
        <v>0</v>
      </c>
      <c r="H920" s="409">
        <v>5.1000000000000004E-3</v>
      </c>
      <c r="I920" s="417">
        <f t="shared" si="5"/>
        <v>-0.17491099999999998</v>
      </c>
      <c r="J920" s="69">
        <v>37438</v>
      </c>
    </row>
    <row r="921" spans="1:10">
      <c r="A921" s="406">
        <v>81</v>
      </c>
      <c r="B921" s="69">
        <v>37469</v>
      </c>
      <c r="C921" s="406" t="s">
        <v>3126</v>
      </c>
      <c r="D921" s="406" t="s">
        <v>3127</v>
      </c>
      <c r="E921" s="406">
        <v>24</v>
      </c>
      <c r="F921" s="406">
        <v>0.100773</v>
      </c>
      <c r="G921" s="406">
        <v>0.217</v>
      </c>
      <c r="H921" s="409">
        <v>4.4000000000000003E-3</v>
      </c>
      <c r="I921" s="417">
        <f t="shared" si="5"/>
        <v>9.6373E-2</v>
      </c>
      <c r="J921" s="69">
        <v>37469</v>
      </c>
    </row>
    <row r="922" spans="1:10">
      <c r="A922" s="406">
        <v>81</v>
      </c>
      <c r="B922" s="69">
        <v>37500</v>
      </c>
      <c r="C922" s="406" t="s">
        <v>3126</v>
      </c>
      <c r="D922" s="406" t="s">
        <v>3127</v>
      </c>
      <c r="E922" s="406">
        <v>26.22</v>
      </c>
      <c r="F922" s="406">
        <v>9.2499999999999999E-2</v>
      </c>
      <c r="G922" s="406">
        <v>0</v>
      </c>
      <c r="H922" s="409">
        <v>4.1999999999999997E-3</v>
      </c>
      <c r="I922" s="417">
        <f t="shared" si="5"/>
        <v>8.8300000000000003E-2</v>
      </c>
      <c r="J922" s="69">
        <v>37500</v>
      </c>
    </row>
    <row r="923" spans="1:10">
      <c r="A923" s="406">
        <v>81</v>
      </c>
      <c r="B923" s="69">
        <v>37530</v>
      </c>
      <c r="C923" s="406" t="s">
        <v>3126</v>
      </c>
      <c r="D923" s="406" t="s">
        <v>3127</v>
      </c>
      <c r="E923" s="406">
        <v>26.8</v>
      </c>
      <c r="F923" s="406">
        <v>2.2120999999999998E-2</v>
      </c>
      <c r="G923" s="406">
        <v>0</v>
      </c>
      <c r="H923" s="409">
        <v>4.0000000000000001E-3</v>
      </c>
      <c r="I923" s="417">
        <f t="shared" si="5"/>
        <v>1.8120999999999998E-2</v>
      </c>
      <c r="J923" s="69">
        <v>37530</v>
      </c>
    </row>
    <row r="924" spans="1:10">
      <c r="A924" s="406">
        <v>81</v>
      </c>
      <c r="B924" s="69">
        <v>37561</v>
      </c>
      <c r="C924" s="406" t="s">
        <v>3126</v>
      </c>
      <c r="D924" s="406" t="s">
        <v>3127</v>
      </c>
      <c r="E924" s="406">
        <v>23.9</v>
      </c>
      <c r="F924" s="406">
        <v>-9.9962999999999996E-2</v>
      </c>
      <c r="G924" s="406">
        <v>0.221</v>
      </c>
      <c r="H924" s="409">
        <v>4.0000000000000001E-3</v>
      </c>
      <c r="I924" s="417">
        <f t="shared" si="5"/>
        <v>-0.103963</v>
      </c>
      <c r="J924" s="69">
        <v>37561</v>
      </c>
    </row>
    <row r="925" spans="1:10">
      <c r="A925" s="406">
        <v>81</v>
      </c>
      <c r="B925" s="69">
        <v>37591</v>
      </c>
      <c r="C925" s="406" t="s">
        <v>3126</v>
      </c>
      <c r="D925" s="406" t="s">
        <v>3127</v>
      </c>
      <c r="E925" s="406">
        <v>23.15</v>
      </c>
      <c r="F925" s="406">
        <v>-3.1380999999999999E-2</v>
      </c>
      <c r="G925" s="406">
        <v>0</v>
      </c>
      <c r="H925" s="409">
        <v>4.4999999999999997E-3</v>
      </c>
      <c r="I925" s="417">
        <f t="shared" si="5"/>
        <v>-3.5880999999999996E-2</v>
      </c>
      <c r="J925" s="69">
        <v>37591</v>
      </c>
    </row>
    <row r="926" spans="1:10">
      <c r="A926" s="406">
        <v>81</v>
      </c>
      <c r="B926" s="69">
        <v>37622</v>
      </c>
      <c r="C926" s="406" t="s">
        <v>3126</v>
      </c>
      <c r="D926" s="406" t="s">
        <v>3127</v>
      </c>
      <c r="E926" s="406">
        <v>22.89</v>
      </c>
      <c r="F926" s="406">
        <v>-1.1231E-2</v>
      </c>
      <c r="G926" s="406">
        <v>0</v>
      </c>
      <c r="H926" s="409">
        <v>4.1000000000000003E-3</v>
      </c>
      <c r="I926" s="417">
        <f t="shared" si="5"/>
        <v>-1.5331000000000001E-2</v>
      </c>
      <c r="J926" s="69">
        <v>37622</v>
      </c>
    </row>
    <row r="927" spans="1:10">
      <c r="A927" s="406">
        <v>81</v>
      </c>
      <c r="B927" s="69">
        <v>37653</v>
      </c>
      <c r="C927" s="406" t="s">
        <v>3126</v>
      </c>
      <c r="D927" s="406" t="s">
        <v>3127</v>
      </c>
      <c r="E927" s="406">
        <v>23.48</v>
      </c>
      <c r="F927" s="406">
        <v>3.5430000000000003E-2</v>
      </c>
      <c r="G927" s="406">
        <v>0.221</v>
      </c>
      <c r="H927" s="409">
        <v>3.8E-3</v>
      </c>
      <c r="I927" s="417">
        <f t="shared" si="5"/>
        <v>3.1630000000000005E-2</v>
      </c>
      <c r="J927" s="69">
        <v>37653</v>
      </c>
    </row>
    <row r="928" spans="1:10">
      <c r="A928" s="406">
        <v>81</v>
      </c>
      <c r="B928" s="69">
        <v>37681</v>
      </c>
      <c r="C928" s="406" t="s">
        <v>3126</v>
      </c>
      <c r="D928" s="406" t="s">
        <v>3127</v>
      </c>
      <c r="E928" s="406">
        <v>23.9</v>
      </c>
      <c r="F928" s="406">
        <v>1.7888000000000001E-2</v>
      </c>
      <c r="G928" s="406">
        <v>0</v>
      </c>
      <c r="H928" s="409">
        <v>4.0000000000000001E-3</v>
      </c>
      <c r="I928" s="417">
        <f t="shared" si="5"/>
        <v>1.3888000000000001E-2</v>
      </c>
      <c r="J928" s="69">
        <v>37681</v>
      </c>
    </row>
    <row r="929" spans="1:10">
      <c r="A929" s="406">
        <v>81</v>
      </c>
      <c r="B929" s="69">
        <v>37712</v>
      </c>
      <c r="C929" s="406" t="s">
        <v>3126</v>
      </c>
      <c r="D929" s="406" t="s">
        <v>3127</v>
      </c>
      <c r="E929" s="406">
        <v>25.84</v>
      </c>
      <c r="F929" s="406">
        <v>8.1171999999999994E-2</v>
      </c>
      <c r="G929" s="406">
        <v>0</v>
      </c>
      <c r="H929" s="409">
        <v>4.0000000000000001E-3</v>
      </c>
      <c r="I929" s="417">
        <f t="shared" si="5"/>
        <v>7.7171999999999991E-2</v>
      </c>
      <c r="J929" s="69">
        <v>37712</v>
      </c>
    </row>
    <row r="930" spans="1:10">
      <c r="A930" s="406">
        <v>81</v>
      </c>
      <c r="B930" s="69">
        <v>37742</v>
      </c>
      <c r="C930" s="406" t="s">
        <v>3126</v>
      </c>
      <c r="D930" s="406" t="s">
        <v>3127</v>
      </c>
      <c r="E930" s="406">
        <v>25.5</v>
      </c>
      <c r="F930" s="406">
        <v>-4.6049999999999997E-3</v>
      </c>
      <c r="G930" s="406">
        <v>0.221</v>
      </c>
      <c r="H930" s="409">
        <v>3.8999999999999998E-3</v>
      </c>
      <c r="I930" s="417">
        <f t="shared" si="5"/>
        <v>-8.5049999999999987E-3</v>
      </c>
      <c r="J930" s="69">
        <v>37742</v>
      </c>
    </row>
    <row r="931" spans="1:10">
      <c r="A931" s="406">
        <v>81</v>
      </c>
      <c r="B931" s="69">
        <v>37773</v>
      </c>
      <c r="C931" s="406" t="s">
        <v>3126</v>
      </c>
      <c r="D931" s="406" t="s">
        <v>3127</v>
      </c>
      <c r="E931" s="406">
        <v>27.3</v>
      </c>
      <c r="F931" s="406">
        <v>7.0587999999999998E-2</v>
      </c>
      <c r="G931" s="406">
        <v>0</v>
      </c>
      <c r="H931" s="409">
        <v>3.5999999999999999E-3</v>
      </c>
      <c r="I931" s="417">
        <f t="shared" si="5"/>
        <v>6.6987999999999992E-2</v>
      </c>
      <c r="J931" s="69">
        <v>37773</v>
      </c>
    </row>
    <row r="932" spans="1:10">
      <c r="A932" s="406">
        <v>81</v>
      </c>
      <c r="B932" s="69">
        <v>37803</v>
      </c>
      <c r="C932" s="406" t="s">
        <v>3126</v>
      </c>
      <c r="D932" s="406" t="s">
        <v>3127</v>
      </c>
      <c r="E932" s="406">
        <v>26.69</v>
      </c>
      <c r="F932" s="406">
        <v>-2.2343999999999999E-2</v>
      </c>
      <c r="G932" s="406">
        <v>0</v>
      </c>
      <c r="H932" s="409">
        <v>3.8E-3</v>
      </c>
      <c r="I932" s="417">
        <f t="shared" si="5"/>
        <v>-2.6144000000000001E-2</v>
      </c>
      <c r="J932" s="69">
        <v>37803</v>
      </c>
    </row>
    <row r="933" spans="1:10">
      <c r="A933" s="406">
        <v>81</v>
      </c>
      <c r="B933" s="69">
        <v>37834</v>
      </c>
      <c r="C933" s="406" t="s">
        <v>3126</v>
      </c>
      <c r="D933" s="406" t="s">
        <v>3127</v>
      </c>
      <c r="E933" s="406">
        <v>25.02</v>
      </c>
      <c r="F933" s="406">
        <v>-5.4289999999999998E-2</v>
      </c>
      <c r="G933" s="406">
        <v>0.221</v>
      </c>
      <c r="H933" s="409">
        <v>4.1999999999999997E-3</v>
      </c>
      <c r="I933" s="417">
        <f t="shared" si="5"/>
        <v>-5.849E-2</v>
      </c>
      <c r="J933" s="69">
        <v>37834</v>
      </c>
    </row>
    <row r="934" spans="1:10">
      <c r="A934" s="406">
        <v>81</v>
      </c>
      <c r="B934" s="69">
        <v>37865</v>
      </c>
      <c r="C934" s="406" t="s">
        <v>3126</v>
      </c>
      <c r="D934" s="406" t="s">
        <v>3127</v>
      </c>
      <c r="E934" s="406">
        <v>23.57</v>
      </c>
      <c r="F934" s="406">
        <v>-5.7953999999999999E-2</v>
      </c>
      <c r="G934" s="406">
        <v>0</v>
      </c>
      <c r="H934" s="409">
        <v>4.5999999999999999E-3</v>
      </c>
      <c r="I934" s="417">
        <f t="shared" si="5"/>
        <v>-6.2553999999999998E-2</v>
      </c>
      <c r="J934" s="69">
        <v>37865</v>
      </c>
    </row>
    <row r="935" spans="1:10">
      <c r="A935" s="406">
        <v>81</v>
      </c>
      <c r="B935" s="69">
        <v>37895</v>
      </c>
      <c r="C935" s="406" t="s">
        <v>3126</v>
      </c>
      <c r="D935" s="406" t="s">
        <v>3127</v>
      </c>
      <c r="E935" s="406">
        <v>24.5</v>
      </c>
      <c r="F935" s="406">
        <v>3.9456999999999999E-2</v>
      </c>
      <c r="G935" s="406">
        <v>0</v>
      </c>
      <c r="H935" s="409">
        <v>4.1000000000000003E-3</v>
      </c>
      <c r="I935" s="417">
        <f t="shared" si="5"/>
        <v>3.5357E-2</v>
      </c>
      <c r="J935" s="69">
        <v>37895</v>
      </c>
    </row>
    <row r="936" spans="1:10">
      <c r="A936" s="406">
        <v>81</v>
      </c>
      <c r="B936" s="69">
        <v>37926</v>
      </c>
      <c r="C936" s="406" t="s">
        <v>3126</v>
      </c>
      <c r="D936" s="406" t="s">
        <v>3127</v>
      </c>
      <c r="E936" s="406">
        <v>24.27</v>
      </c>
      <c r="F936" s="406">
        <v>-3.6699999999999998E-4</v>
      </c>
      <c r="G936" s="406">
        <v>0.221</v>
      </c>
      <c r="H936" s="409">
        <v>3.8999999999999998E-3</v>
      </c>
      <c r="I936" s="417">
        <f t="shared" si="5"/>
        <v>-4.267E-3</v>
      </c>
      <c r="J936" s="69">
        <v>37926</v>
      </c>
    </row>
    <row r="937" spans="1:10">
      <c r="A937" s="406">
        <v>81</v>
      </c>
      <c r="B937" s="69">
        <v>37956</v>
      </c>
      <c r="C937" s="406" t="s">
        <v>3126</v>
      </c>
      <c r="D937" s="406" t="s">
        <v>3127</v>
      </c>
      <c r="E937" s="406">
        <v>25</v>
      </c>
      <c r="F937" s="406">
        <v>3.0078000000000001E-2</v>
      </c>
      <c r="G937" s="406">
        <v>0</v>
      </c>
      <c r="H937" s="409">
        <v>4.7000000000000002E-3</v>
      </c>
      <c r="I937" s="417">
        <f t="shared" si="5"/>
        <v>2.5378000000000001E-2</v>
      </c>
      <c r="J937" s="69">
        <v>37956</v>
      </c>
    </row>
    <row r="938" spans="1:10">
      <c r="A938" s="406">
        <v>81</v>
      </c>
      <c r="B938" s="69">
        <v>37987</v>
      </c>
      <c r="C938" s="406" t="s">
        <v>3126</v>
      </c>
      <c r="D938" s="406" t="s">
        <v>3127</v>
      </c>
      <c r="E938" s="406">
        <v>25.5</v>
      </c>
      <c r="F938" s="406">
        <v>0.02</v>
      </c>
      <c r="G938" s="406">
        <v>0</v>
      </c>
      <c r="H938" s="409">
        <v>4.1999999999999997E-3</v>
      </c>
      <c r="I938" s="417">
        <f t="shared" si="5"/>
        <v>1.5800000000000002E-2</v>
      </c>
      <c r="J938" s="69">
        <v>37987</v>
      </c>
    </row>
    <row r="939" spans="1:10">
      <c r="A939" s="406">
        <v>81</v>
      </c>
      <c r="B939" s="69">
        <v>38018</v>
      </c>
      <c r="C939" s="406" t="s">
        <v>3126</v>
      </c>
      <c r="D939" s="406" t="s">
        <v>3127</v>
      </c>
      <c r="E939" s="406">
        <v>24.6</v>
      </c>
      <c r="F939" s="406">
        <v>-2.6627000000000001E-2</v>
      </c>
      <c r="G939" s="406">
        <v>0.221</v>
      </c>
      <c r="H939" s="409">
        <v>3.8E-3</v>
      </c>
      <c r="I939" s="417">
        <f t="shared" si="5"/>
        <v>-3.0427000000000003E-2</v>
      </c>
      <c r="J939" s="69">
        <v>38018</v>
      </c>
    </row>
    <row r="940" spans="1:10">
      <c r="A940" s="406">
        <v>81</v>
      </c>
      <c r="B940" s="69">
        <v>38047</v>
      </c>
      <c r="C940" s="406" t="s">
        <v>3126</v>
      </c>
      <c r="D940" s="406" t="s">
        <v>3127</v>
      </c>
      <c r="E940" s="406">
        <v>24.4</v>
      </c>
      <c r="F940" s="406">
        <v>-8.1300000000000001E-3</v>
      </c>
      <c r="G940" s="406">
        <v>0</v>
      </c>
      <c r="H940" s="409">
        <v>4.3E-3</v>
      </c>
      <c r="I940" s="417">
        <f t="shared" si="5"/>
        <v>-1.243E-2</v>
      </c>
      <c r="J940" s="69">
        <v>38047</v>
      </c>
    </row>
    <row r="941" spans="1:10">
      <c r="A941" s="406">
        <v>81</v>
      </c>
      <c r="B941" s="69">
        <v>38078</v>
      </c>
      <c r="C941" s="406" t="s">
        <v>3126</v>
      </c>
      <c r="D941" s="406" t="s">
        <v>3127</v>
      </c>
      <c r="E941" s="406">
        <v>23.15</v>
      </c>
      <c r="F941" s="406">
        <v>-5.1229999999999998E-2</v>
      </c>
      <c r="G941" s="406">
        <v>0</v>
      </c>
      <c r="H941" s="409">
        <v>3.8999999999999998E-3</v>
      </c>
      <c r="I941" s="417">
        <f t="shared" si="5"/>
        <v>-5.5129999999999998E-2</v>
      </c>
      <c r="J941" s="69">
        <v>38078</v>
      </c>
    </row>
    <row r="942" spans="1:10">
      <c r="A942" s="406">
        <v>81</v>
      </c>
      <c r="B942" s="69">
        <v>38108</v>
      </c>
      <c r="C942" s="406" t="s">
        <v>3126</v>
      </c>
      <c r="D942" s="406" t="s">
        <v>3127</v>
      </c>
      <c r="E942" s="406">
        <v>23.4</v>
      </c>
      <c r="F942" s="406">
        <v>2.0346E-2</v>
      </c>
      <c r="G942" s="406">
        <v>0.221</v>
      </c>
      <c r="H942" s="409">
        <v>4.0000000000000001E-3</v>
      </c>
      <c r="I942" s="417">
        <f t="shared" si="5"/>
        <v>1.6345999999999999E-2</v>
      </c>
      <c r="J942" s="69">
        <v>38108</v>
      </c>
    </row>
    <row r="943" spans="1:10">
      <c r="A943" s="406">
        <v>81</v>
      </c>
      <c r="B943" s="69">
        <v>38139</v>
      </c>
      <c r="C943" s="406" t="s">
        <v>3126</v>
      </c>
      <c r="D943" s="406" t="s">
        <v>3127</v>
      </c>
      <c r="E943" s="406">
        <v>23.24</v>
      </c>
      <c r="F943" s="406">
        <v>-6.8380000000000003E-3</v>
      </c>
      <c r="G943" s="406">
        <v>0</v>
      </c>
      <c r="H943" s="409">
        <v>4.7999999999999996E-3</v>
      </c>
      <c r="I943" s="417">
        <f t="shared" si="5"/>
        <v>-1.1637999999999999E-2</v>
      </c>
      <c r="J943" s="69">
        <v>38139</v>
      </c>
    </row>
    <row r="944" spans="1:10">
      <c r="A944" s="406">
        <v>81</v>
      </c>
      <c r="B944" s="69">
        <v>38169</v>
      </c>
      <c r="C944" s="406" t="s">
        <v>3126</v>
      </c>
      <c r="D944" s="406" t="s">
        <v>3127</v>
      </c>
      <c r="E944" s="406">
        <v>23.05</v>
      </c>
      <c r="F944" s="406">
        <v>-8.1759999999999992E-3</v>
      </c>
      <c r="G944" s="406">
        <v>0</v>
      </c>
      <c r="H944" s="409">
        <v>4.3E-3</v>
      </c>
      <c r="I944" s="417">
        <f t="shared" si="5"/>
        <v>-1.2475999999999999E-2</v>
      </c>
      <c r="J944" s="69">
        <v>38169</v>
      </c>
    </row>
    <row r="945" spans="1:10">
      <c r="A945" s="406">
        <v>81</v>
      </c>
      <c r="B945" s="69">
        <v>38200</v>
      </c>
      <c r="C945" s="406" t="s">
        <v>3126</v>
      </c>
      <c r="D945" s="406" t="s">
        <v>3127</v>
      </c>
      <c r="E945" s="406">
        <v>24.85</v>
      </c>
      <c r="F945" s="406">
        <v>8.7679000000000007E-2</v>
      </c>
      <c r="G945" s="406">
        <v>0.221</v>
      </c>
      <c r="H945" s="409">
        <v>4.4999999999999997E-3</v>
      </c>
      <c r="I945" s="417">
        <f t="shared" si="5"/>
        <v>8.3179000000000003E-2</v>
      </c>
      <c r="J945" s="69">
        <v>38200</v>
      </c>
    </row>
    <row r="946" spans="1:10">
      <c r="A946" s="406">
        <v>81</v>
      </c>
      <c r="B946" s="69">
        <v>38231</v>
      </c>
      <c r="C946" s="406" t="s">
        <v>3126</v>
      </c>
      <c r="D946" s="406" t="s">
        <v>3127</v>
      </c>
      <c r="E946" s="406">
        <v>24.9</v>
      </c>
      <c r="F946" s="406">
        <v>2.0119999999999999E-3</v>
      </c>
      <c r="G946" s="406">
        <v>0</v>
      </c>
      <c r="H946" s="409">
        <v>4.0000000000000001E-3</v>
      </c>
      <c r="I946" s="417">
        <f t="shared" si="5"/>
        <v>-1.9880000000000002E-3</v>
      </c>
      <c r="J946" s="69">
        <v>38231</v>
      </c>
    </row>
    <row r="947" spans="1:10">
      <c r="A947" s="406">
        <v>81</v>
      </c>
      <c r="B947" s="69">
        <v>38261</v>
      </c>
      <c r="C947" s="406" t="s">
        <v>3126</v>
      </c>
      <c r="D947" s="406" t="s">
        <v>3127</v>
      </c>
      <c r="E947" s="406">
        <v>24.6</v>
      </c>
      <c r="F947" s="406">
        <v>-1.2048E-2</v>
      </c>
      <c r="G947" s="406">
        <v>0</v>
      </c>
      <c r="H947" s="409">
        <v>3.8E-3</v>
      </c>
      <c r="I947" s="417">
        <f t="shared" si="5"/>
        <v>-1.5848000000000001E-2</v>
      </c>
      <c r="J947" s="69">
        <v>38261</v>
      </c>
    </row>
    <row r="948" spans="1:10">
      <c r="A948" s="406">
        <v>81</v>
      </c>
      <c r="B948" s="69">
        <v>38292</v>
      </c>
      <c r="C948" s="406" t="s">
        <v>3126</v>
      </c>
      <c r="D948" s="406" t="s">
        <v>3127</v>
      </c>
      <c r="E948" s="406">
        <v>26.01</v>
      </c>
      <c r="F948" s="406">
        <v>6.6462999999999994E-2</v>
      </c>
      <c r="G948" s="406">
        <v>0.22500000000000001</v>
      </c>
      <c r="H948" s="409">
        <v>4.1000000000000003E-3</v>
      </c>
      <c r="I948" s="417">
        <f t="shared" si="5"/>
        <v>6.2362999999999995E-2</v>
      </c>
      <c r="J948" s="69">
        <v>38292</v>
      </c>
    </row>
    <row r="949" spans="1:10">
      <c r="A949" s="406">
        <v>81</v>
      </c>
      <c r="B949" s="69">
        <v>38322</v>
      </c>
      <c r="C949" s="406" t="s">
        <v>3126</v>
      </c>
      <c r="D949" s="406" t="s">
        <v>3127</v>
      </c>
      <c r="E949" s="406">
        <v>26</v>
      </c>
      <c r="F949" s="406">
        <v>-3.8400000000000001E-4</v>
      </c>
      <c r="G949" s="406">
        <v>0</v>
      </c>
      <c r="H949" s="409">
        <v>4.3E-3</v>
      </c>
      <c r="I949" s="417">
        <f t="shared" si="5"/>
        <v>-4.6839999999999998E-3</v>
      </c>
      <c r="J949" s="69">
        <v>38322</v>
      </c>
    </row>
    <row r="950" spans="1:10">
      <c r="A950" s="406">
        <v>81</v>
      </c>
      <c r="B950" s="69">
        <v>38353</v>
      </c>
      <c r="C950" s="406" t="s">
        <v>3126</v>
      </c>
      <c r="D950" s="406" t="s">
        <v>3127</v>
      </c>
      <c r="E950" s="406">
        <v>25.95</v>
      </c>
      <c r="F950" s="406">
        <v>-1.923E-3</v>
      </c>
      <c r="G950" s="406">
        <v>0</v>
      </c>
      <c r="H950" s="409">
        <v>4.1000000000000003E-3</v>
      </c>
      <c r="I950" s="417">
        <f t="shared" ref="I950:I1013" si="6">F950-H950</f>
        <v>-6.0230000000000006E-3</v>
      </c>
      <c r="J950" s="69">
        <v>38353</v>
      </c>
    </row>
    <row r="951" spans="1:10">
      <c r="A951" s="406">
        <v>81</v>
      </c>
      <c r="B951" s="69">
        <v>38384</v>
      </c>
      <c r="C951" s="406" t="s">
        <v>3126</v>
      </c>
      <c r="D951" s="406" t="s">
        <v>3127</v>
      </c>
      <c r="E951" s="406">
        <v>27.2</v>
      </c>
      <c r="F951" s="406">
        <v>5.6840000000000002E-2</v>
      </c>
      <c r="G951" s="406">
        <v>0.22500000000000001</v>
      </c>
      <c r="H951" s="409">
        <v>3.5000000000000001E-3</v>
      </c>
      <c r="I951" s="417">
        <f t="shared" si="6"/>
        <v>5.3339999999999999E-2</v>
      </c>
      <c r="J951" s="69">
        <v>38384</v>
      </c>
    </row>
    <row r="952" spans="1:10">
      <c r="A952" s="406">
        <v>81</v>
      </c>
      <c r="B952" s="69">
        <v>38412</v>
      </c>
      <c r="C952" s="406" t="s">
        <v>3126</v>
      </c>
      <c r="D952" s="406" t="s">
        <v>3127</v>
      </c>
      <c r="E952" s="406">
        <v>25.3</v>
      </c>
      <c r="F952" s="406">
        <v>-6.9852999999999998E-2</v>
      </c>
      <c r="G952" s="406">
        <v>0</v>
      </c>
      <c r="H952" s="409">
        <v>4.1000000000000003E-3</v>
      </c>
      <c r="I952" s="417">
        <f t="shared" si="6"/>
        <v>-7.3953000000000005E-2</v>
      </c>
      <c r="J952" s="69">
        <v>38412</v>
      </c>
    </row>
    <row r="953" spans="1:10">
      <c r="A953" s="406">
        <v>81</v>
      </c>
      <c r="B953" s="69">
        <v>38443</v>
      </c>
      <c r="C953" s="406" t="s">
        <v>3126</v>
      </c>
      <c r="D953" s="406" t="s">
        <v>3127</v>
      </c>
      <c r="E953" s="406">
        <v>25.4</v>
      </c>
      <c r="F953" s="406">
        <v>3.9529999999999999E-3</v>
      </c>
      <c r="G953" s="406">
        <v>0</v>
      </c>
      <c r="H953" s="409">
        <v>3.8999999999999998E-3</v>
      </c>
      <c r="I953" s="417">
        <f t="shared" si="6"/>
        <v>5.3000000000000096E-5</v>
      </c>
      <c r="J953" s="69">
        <v>38443</v>
      </c>
    </row>
    <row r="954" spans="1:10">
      <c r="A954" s="406">
        <v>81</v>
      </c>
      <c r="B954" s="69">
        <v>38473</v>
      </c>
      <c r="C954" s="406" t="s">
        <v>3126</v>
      </c>
      <c r="D954" s="406" t="s">
        <v>3127</v>
      </c>
      <c r="E954" s="406">
        <v>27.98</v>
      </c>
      <c r="F954" s="406">
        <v>0.110433</v>
      </c>
      <c r="G954" s="406">
        <v>0.22500000000000001</v>
      </c>
      <c r="H954" s="409">
        <v>4.0000000000000001E-3</v>
      </c>
      <c r="I954" s="417">
        <f t="shared" si="6"/>
        <v>0.106433</v>
      </c>
      <c r="J954" s="69">
        <v>38473</v>
      </c>
    </row>
    <row r="955" spans="1:10">
      <c r="A955" s="406">
        <v>81</v>
      </c>
      <c r="B955" s="69">
        <v>38504</v>
      </c>
      <c r="C955" s="406" t="s">
        <v>3126</v>
      </c>
      <c r="D955" s="406" t="s">
        <v>3127</v>
      </c>
      <c r="E955" s="406">
        <v>29.37</v>
      </c>
      <c r="F955" s="406">
        <v>4.9678E-2</v>
      </c>
      <c r="G955" s="406">
        <v>0</v>
      </c>
      <c r="H955" s="409">
        <v>3.5999999999999999E-3</v>
      </c>
      <c r="I955" s="417">
        <f t="shared" si="6"/>
        <v>4.6078000000000001E-2</v>
      </c>
      <c r="J955" s="69">
        <v>38504</v>
      </c>
    </row>
    <row r="956" spans="1:10">
      <c r="A956" s="406">
        <v>81</v>
      </c>
      <c r="B956" s="69">
        <v>38534</v>
      </c>
      <c r="C956" s="406" t="s">
        <v>3126</v>
      </c>
      <c r="D956" s="406" t="s">
        <v>3127</v>
      </c>
      <c r="E956" s="406">
        <v>31.1</v>
      </c>
      <c r="F956" s="406">
        <v>5.8903999999999998E-2</v>
      </c>
      <c r="G956" s="406">
        <v>0</v>
      </c>
      <c r="H956" s="409">
        <v>3.3999999999999998E-3</v>
      </c>
      <c r="I956" s="417">
        <f t="shared" si="6"/>
        <v>5.5503999999999998E-2</v>
      </c>
      <c r="J956" s="69">
        <v>38534</v>
      </c>
    </row>
    <row r="957" spans="1:10">
      <c r="A957" s="406">
        <v>81</v>
      </c>
      <c r="B957" s="69">
        <v>38565</v>
      </c>
      <c r="C957" s="406" t="s">
        <v>3126</v>
      </c>
      <c r="D957" s="406" t="s">
        <v>3127</v>
      </c>
      <c r="E957" s="406">
        <v>32.03</v>
      </c>
      <c r="F957" s="406">
        <v>3.7137999999999997E-2</v>
      </c>
      <c r="G957" s="406">
        <v>0.22500000000000001</v>
      </c>
      <c r="H957" s="409">
        <v>4.0000000000000001E-3</v>
      </c>
      <c r="I957" s="417">
        <f t="shared" si="6"/>
        <v>3.3138000000000001E-2</v>
      </c>
      <c r="J957" s="69">
        <v>38565</v>
      </c>
    </row>
    <row r="958" spans="1:10">
      <c r="A958" s="406">
        <v>81</v>
      </c>
      <c r="B958" s="69">
        <v>38596</v>
      </c>
      <c r="C958" s="406" t="s">
        <v>3126</v>
      </c>
      <c r="D958" s="406" t="s">
        <v>3127</v>
      </c>
      <c r="E958" s="406">
        <v>33.46</v>
      </c>
      <c r="F958" s="406">
        <v>4.4645999999999998E-2</v>
      </c>
      <c r="G958" s="406">
        <v>0</v>
      </c>
      <c r="H958" s="409">
        <v>3.5000000000000001E-3</v>
      </c>
      <c r="I958" s="417">
        <f t="shared" si="6"/>
        <v>4.1145999999999995E-2</v>
      </c>
      <c r="J958" s="69">
        <v>38596</v>
      </c>
    </row>
    <row r="959" spans="1:10">
      <c r="A959" s="406">
        <v>81</v>
      </c>
      <c r="B959" s="69">
        <v>38626</v>
      </c>
      <c r="C959" s="406" t="s">
        <v>3126</v>
      </c>
      <c r="D959" s="406" t="s">
        <v>3127</v>
      </c>
      <c r="E959" s="406">
        <v>31.34</v>
      </c>
      <c r="F959" s="406">
        <v>-6.3358999999999999E-2</v>
      </c>
      <c r="G959" s="406">
        <v>0</v>
      </c>
      <c r="H959" s="409">
        <v>3.8999999999999998E-3</v>
      </c>
      <c r="I959" s="417">
        <f t="shared" si="6"/>
        <v>-6.7258999999999999E-2</v>
      </c>
      <c r="J959" s="69">
        <v>38626</v>
      </c>
    </row>
    <row r="960" spans="1:10">
      <c r="A960" s="406">
        <v>81</v>
      </c>
      <c r="B960" s="69">
        <v>38657</v>
      </c>
      <c r="C960" s="406" t="s">
        <v>3126</v>
      </c>
      <c r="D960" s="406" t="s">
        <v>3127</v>
      </c>
      <c r="E960" s="406">
        <v>30.6</v>
      </c>
      <c r="F960" s="406">
        <v>-1.6433E-2</v>
      </c>
      <c r="G960" s="406">
        <v>0.22500000000000001</v>
      </c>
      <c r="H960" s="409">
        <v>3.8999999999999998E-3</v>
      </c>
      <c r="I960" s="417">
        <f t="shared" si="6"/>
        <v>-2.0333E-2</v>
      </c>
      <c r="J960" s="69">
        <v>38657</v>
      </c>
    </row>
    <row r="961" spans="1:10">
      <c r="A961" s="406">
        <v>81</v>
      </c>
      <c r="B961" s="69">
        <v>38687</v>
      </c>
      <c r="C961" s="406" t="s">
        <v>3126</v>
      </c>
      <c r="D961" s="406" t="s">
        <v>3127</v>
      </c>
      <c r="E961" s="406">
        <v>30.8</v>
      </c>
      <c r="F961" s="406">
        <v>6.5360000000000001E-3</v>
      </c>
      <c r="G961" s="406">
        <v>0</v>
      </c>
      <c r="H961" s="409">
        <v>3.8999999999999998E-3</v>
      </c>
      <c r="I961" s="417">
        <f t="shared" si="6"/>
        <v>2.6360000000000003E-3</v>
      </c>
      <c r="J961" s="69">
        <v>38687</v>
      </c>
    </row>
    <row r="962" spans="1:10">
      <c r="A962" s="406">
        <v>81</v>
      </c>
      <c r="B962" s="69">
        <v>38718</v>
      </c>
      <c r="C962" s="406" t="s">
        <v>3126</v>
      </c>
      <c r="D962" s="406" t="s">
        <v>3127</v>
      </c>
      <c r="E962" s="406">
        <v>31.5</v>
      </c>
      <c r="F962" s="406">
        <v>2.2727000000000001E-2</v>
      </c>
      <c r="G962" s="406">
        <v>0</v>
      </c>
      <c r="H962" s="409">
        <v>4.0000000000000001E-3</v>
      </c>
      <c r="I962" s="417">
        <f t="shared" si="6"/>
        <v>1.8727000000000001E-2</v>
      </c>
      <c r="J962" s="69">
        <v>38718</v>
      </c>
    </row>
    <row r="963" spans="1:10">
      <c r="A963" s="406">
        <v>81</v>
      </c>
      <c r="B963" s="69">
        <v>38749</v>
      </c>
      <c r="C963" s="406" t="s">
        <v>3126</v>
      </c>
      <c r="D963" s="406" t="s">
        <v>3127</v>
      </c>
      <c r="E963" s="406">
        <v>34.49</v>
      </c>
      <c r="F963" s="406">
        <v>0.102064</v>
      </c>
      <c r="G963" s="406">
        <v>0.22500000000000001</v>
      </c>
      <c r="H963" s="409">
        <v>3.5999999999999999E-3</v>
      </c>
      <c r="I963" s="417">
        <f t="shared" si="6"/>
        <v>9.8463999999999996E-2</v>
      </c>
      <c r="J963" s="69">
        <v>38749</v>
      </c>
    </row>
    <row r="964" spans="1:10">
      <c r="A964" s="406">
        <v>81</v>
      </c>
      <c r="B964" s="69">
        <v>38777</v>
      </c>
      <c r="C964" s="406" t="s">
        <v>3126</v>
      </c>
      <c r="D964" s="406" t="s">
        <v>3127</v>
      </c>
      <c r="E964" s="406">
        <v>37.36</v>
      </c>
      <c r="F964" s="406">
        <v>8.3211999999999994E-2</v>
      </c>
      <c r="G964" s="406">
        <v>0</v>
      </c>
      <c r="H964" s="409">
        <v>3.8999999999999998E-3</v>
      </c>
      <c r="I964" s="417">
        <f t="shared" si="6"/>
        <v>7.9311999999999994E-2</v>
      </c>
      <c r="J964" s="69">
        <v>38777</v>
      </c>
    </row>
    <row r="965" spans="1:10">
      <c r="A965" s="406">
        <v>81</v>
      </c>
      <c r="B965" s="69">
        <v>38808</v>
      </c>
      <c r="C965" s="406" t="s">
        <v>3126</v>
      </c>
      <c r="D965" s="406" t="s">
        <v>3127</v>
      </c>
      <c r="E965" s="406">
        <v>39.909999999999997</v>
      </c>
      <c r="F965" s="406">
        <v>6.8254999999999996E-2</v>
      </c>
      <c r="G965" s="406">
        <v>0</v>
      </c>
      <c r="H965" s="409">
        <v>3.8999999999999998E-3</v>
      </c>
      <c r="I965" s="417">
        <f t="shared" si="6"/>
        <v>6.4354999999999996E-2</v>
      </c>
      <c r="J965" s="69">
        <v>38808</v>
      </c>
    </row>
    <row r="966" spans="1:10">
      <c r="A966" s="406">
        <v>81</v>
      </c>
      <c r="B966" s="69">
        <v>38838</v>
      </c>
      <c r="C966" s="406" t="s">
        <v>3126</v>
      </c>
      <c r="D966" s="406" t="s">
        <v>3127</v>
      </c>
      <c r="E966" s="406">
        <v>36.9</v>
      </c>
      <c r="F966" s="406">
        <v>-6.9781999999999997E-2</v>
      </c>
      <c r="G966" s="406">
        <v>0.22500000000000001</v>
      </c>
      <c r="H966" s="409">
        <v>4.7999999999999996E-3</v>
      </c>
      <c r="I966" s="417">
        <f t="shared" si="6"/>
        <v>-7.4581999999999996E-2</v>
      </c>
      <c r="J966" s="69">
        <v>38838</v>
      </c>
    </row>
    <row r="967" spans="1:10">
      <c r="A967" s="406">
        <v>81</v>
      </c>
      <c r="B967" s="69">
        <v>38869</v>
      </c>
      <c r="C967" s="406" t="s">
        <v>3126</v>
      </c>
      <c r="D967" s="406" t="s">
        <v>3127</v>
      </c>
      <c r="E967" s="406">
        <v>35.65</v>
      </c>
      <c r="F967" s="406">
        <v>-3.3875000000000002E-2</v>
      </c>
      <c r="G967" s="406">
        <v>0</v>
      </c>
      <c r="H967" s="409">
        <v>4.4000000000000003E-3</v>
      </c>
      <c r="I967" s="417">
        <f t="shared" si="6"/>
        <v>-3.8275000000000003E-2</v>
      </c>
      <c r="J967" s="69">
        <v>38869</v>
      </c>
    </row>
    <row r="968" spans="1:10">
      <c r="A968" s="406">
        <v>81</v>
      </c>
      <c r="B968" s="69">
        <v>38899</v>
      </c>
      <c r="C968" s="406" t="s">
        <v>3126</v>
      </c>
      <c r="D968" s="406" t="s">
        <v>3127</v>
      </c>
      <c r="E968" s="406">
        <v>37.85</v>
      </c>
      <c r="F968" s="406">
        <v>6.1711000000000002E-2</v>
      </c>
      <c r="G968" s="406">
        <v>0</v>
      </c>
      <c r="H968" s="409">
        <v>4.4999999999999997E-3</v>
      </c>
      <c r="I968" s="417">
        <f t="shared" si="6"/>
        <v>5.7211000000000005E-2</v>
      </c>
      <c r="J968" s="69">
        <v>38899</v>
      </c>
    </row>
    <row r="969" spans="1:10">
      <c r="A969" s="406">
        <v>81</v>
      </c>
      <c r="B969" s="69">
        <v>38930</v>
      </c>
      <c r="C969" s="406" t="s">
        <v>3126</v>
      </c>
      <c r="D969" s="406" t="s">
        <v>3127</v>
      </c>
      <c r="E969" s="406">
        <v>38.43</v>
      </c>
      <c r="F969" s="406">
        <v>2.1267999999999999E-2</v>
      </c>
      <c r="G969" s="406">
        <v>0.22500000000000001</v>
      </c>
      <c r="H969" s="409">
        <v>4.3E-3</v>
      </c>
      <c r="I969" s="417">
        <f t="shared" si="6"/>
        <v>1.6967999999999997E-2</v>
      </c>
      <c r="J969" s="69">
        <v>38930</v>
      </c>
    </row>
    <row r="970" spans="1:10">
      <c r="A970" s="406">
        <v>81</v>
      </c>
      <c r="B970" s="69">
        <v>38961</v>
      </c>
      <c r="C970" s="406" t="s">
        <v>3126</v>
      </c>
      <c r="D970" s="406" t="s">
        <v>3127</v>
      </c>
      <c r="E970" s="406">
        <v>38.25</v>
      </c>
      <c r="F970" s="406">
        <v>-4.6839999999999998E-3</v>
      </c>
      <c r="G970" s="406">
        <v>0</v>
      </c>
      <c r="H970" s="409">
        <v>3.8999999999999998E-3</v>
      </c>
      <c r="I970" s="417">
        <f t="shared" si="6"/>
        <v>-8.5839999999999996E-3</v>
      </c>
      <c r="J970" s="69">
        <v>38961</v>
      </c>
    </row>
    <row r="971" spans="1:10">
      <c r="A971" s="406">
        <v>81</v>
      </c>
      <c r="B971" s="69">
        <v>38991</v>
      </c>
      <c r="C971" s="406" t="s">
        <v>3126</v>
      </c>
      <c r="D971" s="406" t="s">
        <v>3127</v>
      </c>
      <c r="E971" s="406">
        <v>42</v>
      </c>
      <c r="F971" s="406">
        <v>9.8039000000000001E-2</v>
      </c>
      <c r="G971" s="406">
        <v>0</v>
      </c>
      <c r="H971" s="409">
        <v>4.1999999999999997E-3</v>
      </c>
      <c r="I971" s="417">
        <f t="shared" si="6"/>
        <v>9.3839000000000006E-2</v>
      </c>
      <c r="J971" s="69">
        <v>38991</v>
      </c>
    </row>
    <row r="972" spans="1:10">
      <c r="A972" s="406">
        <v>81</v>
      </c>
      <c r="B972" s="69">
        <v>39022</v>
      </c>
      <c r="C972" s="406" t="s">
        <v>3126</v>
      </c>
      <c r="D972" s="406" t="s">
        <v>3127</v>
      </c>
      <c r="E972" s="406">
        <v>37.4</v>
      </c>
      <c r="F972" s="406">
        <v>-0.10392899999999999</v>
      </c>
      <c r="G972" s="406">
        <v>0.23499999999999999</v>
      </c>
      <c r="H972" s="409">
        <v>3.8999999999999998E-3</v>
      </c>
      <c r="I972" s="417">
        <f t="shared" si="6"/>
        <v>-0.10782899999999999</v>
      </c>
      <c r="J972" s="69">
        <v>39022</v>
      </c>
    </row>
    <row r="973" spans="1:10">
      <c r="A973" s="406">
        <v>81</v>
      </c>
      <c r="B973" s="69">
        <v>39052</v>
      </c>
      <c r="C973" s="406" t="s">
        <v>3126</v>
      </c>
      <c r="D973" s="406" t="s">
        <v>3127</v>
      </c>
      <c r="E973" s="406">
        <v>38.619999999999997</v>
      </c>
      <c r="F973" s="406">
        <v>3.2620000000000003E-2</v>
      </c>
      <c r="G973" s="406">
        <v>0</v>
      </c>
      <c r="H973" s="409">
        <v>3.5999999999999999E-3</v>
      </c>
      <c r="I973" s="417">
        <f t="shared" si="6"/>
        <v>2.9020000000000004E-2</v>
      </c>
      <c r="J973" s="69">
        <v>39052</v>
      </c>
    </row>
    <row r="974" spans="1:10">
      <c r="A974" s="406">
        <v>81</v>
      </c>
      <c r="B974" s="69">
        <v>39083</v>
      </c>
      <c r="C974" s="406" t="s">
        <v>3126</v>
      </c>
      <c r="D974" s="406" t="s">
        <v>3127</v>
      </c>
      <c r="E974" s="406">
        <v>39.19</v>
      </c>
      <c r="F974" s="406">
        <v>1.4759E-2</v>
      </c>
      <c r="G974" s="406">
        <v>0</v>
      </c>
      <c r="H974" s="409">
        <v>4.3E-3</v>
      </c>
      <c r="I974" s="417">
        <f t="shared" si="6"/>
        <v>1.0459E-2</v>
      </c>
      <c r="J974" s="69">
        <v>39083</v>
      </c>
    </row>
    <row r="975" spans="1:10">
      <c r="A975" s="406">
        <v>81</v>
      </c>
      <c r="B975" s="69">
        <v>39114</v>
      </c>
      <c r="C975" s="406" t="s">
        <v>3126</v>
      </c>
      <c r="D975" s="406" t="s">
        <v>3127</v>
      </c>
      <c r="E975" s="406">
        <v>37.909999999999997</v>
      </c>
      <c r="F975" s="406">
        <v>-2.6665000000000001E-2</v>
      </c>
      <c r="G975" s="406">
        <v>0.23499999999999999</v>
      </c>
      <c r="H975" s="409">
        <v>3.8E-3</v>
      </c>
      <c r="I975" s="417">
        <f t="shared" si="6"/>
        <v>-3.0465000000000002E-2</v>
      </c>
      <c r="J975" s="69">
        <v>39114</v>
      </c>
    </row>
    <row r="976" spans="1:10">
      <c r="A976" s="406">
        <v>81</v>
      </c>
      <c r="B976" s="69">
        <v>39142</v>
      </c>
      <c r="C976" s="406" t="s">
        <v>3126</v>
      </c>
      <c r="D976" s="406" t="s">
        <v>3127</v>
      </c>
      <c r="E976" s="406">
        <v>36.869999999999997</v>
      </c>
      <c r="F976" s="406">
        <v>-2.7432999999999999E-2</v>
      </c>
      <c r="G976" s="406">
        <v>0</v>
      </c>
      <c r="H976" s="409">
        <v>3.8999999999999998E-3</v>
      </c>
      <c r="I976" s="417">
        <f t="shared" si="6"/>
        <v>-3.1333E-2</v>
      </c>
      <c r="J976" s="69">
        <v>39142</v>
      </c>
    </row>
    <row r="977" spans="1:10">
      <c r="A977" s="406">
        <v>81</v>
      </c>
      <c r="B977" s="69">
        <v>39173</v>
      </c>
      <c r="C977" s="406" t="s">
        <v>3126</v>
      </c>
      <c r="D977" s="406" t="s">
        <v>3127</v>
      </c>
      <c r="E977" s="406">
        <v>35.64</v>
      </c>
      <c r="F977" s="406">
        <v>-3.3360000000000001E-2</v>
      </c>
      <c r="G977" s="406">
        <v>0</v>
      </c>
      <c r="H977" s="409">
        <v>4.1999999999999997E-3</v>
      </c>
      <c r="I977" s="417">
        <f t="shared" si="6"/>
        <v>-3.7560000000000003E-2</v>
      </c>
      <c r="J977" s="69">
        <v>39173</v>
      </c>
    </row>
    <row r="978" spans="1:10">
      <c r="A978" s="406">
        <v>81</v>
      </c>
      <c r="B978" s="69">
        <v>39203</v>
      </c>
      <c r="C978" s="406" t="s">
        <v>3126</v>
      </c>
      <c r="D978" s="406" t="s">
        <v>3127</v>
      </c>
      <c r="E978" s="406">
        <v>36.03</v>
      </c>
      <c r="F978" s="406">
        <v>1.7536E-2</v>
      </c>
      <c r="G978" s="406">
        <v>0.23499999999999999</v>
      </c>
      <c r="H978" s="409">
        <v>4.1000000000000003E-3</v>
      </c>
      <c r="I978" s="417">
        <f t="shared" si="6"/>
        <v>1.3436E-2</v>
      </c>
      <c r="J978" s="69">
        <v>39203</v>
      </c>
    </row>
    <row r="979" spans="1:10">
      <c r="A979" s="406">
        <v>81</v>
      </c>
      <c r="B979" s="69">
        <v>39234</v>
      </c>
      <c r="C979" s="406" t="s">
        <v>3126</v>
      </c>
      <c r="D979" s="406" t="s">
        <v>3127</v>
      </c>
      <c r="E979" s="406">
        <v>35.57</v>
      </c>
      <c r="F979" s="406">
        <v>-1.2767000000000001E-2</v>
      </c>
      <c r="G979" s="406">
        <v>0</v>
      </c>
      <c r="H979" s="409">
        <v>4.0000000000000001E-3</v>
      </c>
      <c r="I979" s="417">
        <f t="shared" si="6"/>
        <v>-1.6767000000000001E-2</v>
      </c>
      <c r="J979" s="69">
        <v>39234</v>
      </c>
    </row>
    <row r="980" spans="1:10">
      <c r="A980" s="406">
        <v>81</v>
      </c>
      <c r="B980" s="69">
        <v>39264</v>
      </c>
      <c r="C980" s="406" t="s">
        <v>3126</v>
      </c>
      <c r="D980" s="406" t="s">
        <v>3127</v>
      </c>
      <c r="E980" s="406">
        <v>36.89</v>
      </c>
      <c r="F980" s="406">
        <v>3.7109999999999997E-2</v>
      </c>
      <c r="G980" s="406">
        <v>0</v>
      </c>
      <c r="H980" s="409">
        <v>4.5999999999999999E-3</v>
      </c>
      <c r="I980" s="417">
        <f t="shared" si="6"/>
        <v>3.2509999999999997E-2</v>
      </c>
      <c r="J980" s="69">
        <v>39264</v>
      </c>
    </row>
    <row r="981" spans="1:10">
      <c r="A981" s="406">
        <v>81</v>
      </c>
      <c r="B981" s="69">
        <v>39295</v>
      </c>
      <c r="C981" s="406" t="s">
        <v>3126</v>
      </c>
      <c r="D981" s="406" t="s">
        <v>3127</v>
      </c>
      <c r="E981" s="406">
        <v>39.06</v>
      </c>
      <c r="F981" s="406">
        <v>6.5194000000000002E-2</v>
      </c>
      <c r="G981" s="406">
        <v>0.23499999999999999</v>
      </c>
      <c r="H981" s="409">
        <v>4.1999999999999997E-3</v>
      </c>
      <c r="I981" s="417">
        <f t="shared" si="6"/>
        <v>6.0994E-2</v>
      </c>
      <c r="J981" s="69">
        <v>39295</v>
      </c>
    </row>
    <row r="982" spans="1:10">
      <c r="A982" s="406">
        <v>81</v>
      </c>
      <c r="B982" s="69">
        <v>39326</v>
      </c>
      <c r="C982" s="406" t="s">
        <v>3126</v>
      </c>
      <c r="D982" s="406" t="s">
        <v>3127</v>
      </c>
      <c r="E982" s="406">
        <v>39</v>
      </c>
      <c r="F982" s="406">
        <v>-1.536E-3</v>
      </c>
      <c r="G982" s="406">
        <v>0</v>
      </c>
      <c r="H982" s="409">
        <v>3.7000000000000002E-3</v>
      </c>
      <c r="I982" s="417">
        <f t="shared" si="6"/>
        <v>-5.2360000000000002E-3</v>
      </c>
      <c r="J982" s="69">
        <v>39326</v>
      </c>
    </row>
    <row r="983" spans="1:10">
      <c r="A983" s="406">
        <v>81</v>
      </c>
      <c r="B983" s="69">
        <v>39356</v>
      </c>
      <c r="C983" s="406" t="s">
        <v>3126</v>
      </c>
      <c r="D983" s="406" t="s">
        <v>3127</v>
      </c>
      <c r="E983" s="406">
        <v>45.45</v>
      </c>
      <c r="F983" s="406">
        <v>0.165385</v>
      </c>
      <c r="G983" s="406">
        <v>0</v>
      </c>
      <c r="H983" s="409">
        <v>4.3E-3</v>
      </c>
      <c r="I983" s="417">
        <f t="shared" si="6"/>
        <v>0.16108500000000001</v>
      </c>
      <c r="J983" s="69">
        <v>39356</v>
      </c>
    </row>
    <row r="984" spans="1:10">
      <c r="A984" s="406">
        <v>81</v>
      </c>
      <c r="B984" s="69">
        <v>39387</v>
      </c>
      <c r="C984" s="406" t="s">
        <v>3126</v>
      </c>
      <c r="D984" s="406" t="s">
        <v>3127</v>
      </c>
      <c r="E984" s="406">
        <v>41.65</v>
      </c>
      <c r="F984" s="406">
        <v>-7.8107999999999997E-2</v>
      </c>
      <c r="G984" s="406">
        <v>0.25</v>
      </c>
      <c r="H984" s="409">
        <v>3.8999999999999998E-3</v>
      </c>
      <c r="I984" s="417">
        <f t="shared" si="6"/>
        <v>-8.2007999999999998E-2</v>
      </c>
      <c r="J984" s="69">
        <v>39387</v>
      </c>
    </row>
    <row r="985" spans="1:10">
      <c r="A985" s="406">
        <v>81</v>
      </c>
      <c r="B985" s="69">
        <v>39417</v>
      </c>
      <c r="C985" s="406" t="s">
        <v>3126</v>
      </c>
      <c r="D985" s="406" t="s">
        <v>3127</v>
      </c>
      <c r="E985" s="406">
        <v>37.68</v>
      </c>
      <c r="F985" s="406">
        <v>-9.5318E-2</v>
      </c>
      <c r="G985" s="406">
        <v>0</v>
      </c>
      <c r="H985" s="409">
        <v>3.7000000000000002E-3</v>
      </c>
      <c r="I985" s="417">
        <f t="shared" si="6"/>
        <v>-9.9017999999999995E-2</v>
      </c>
      <c r="J985" s="69">
        <v>39417</v>
      </c>
    </row>
    <row r="986" spans="1:10">
      <c r="A986" s="406">
        <v>81</v>
      </c>
      <c r="B986" s="69">
        <v>39448</v>
      </c>
      <c r="C986" s="406" t="s">
        <v>3126</v>
      </c>
      <c r="D986" s="406" t="s">
        <v>3127</v>
      </c>
      <c r="E986" s="406">
        <v>34.520000000000003</v>
      </c>
      <c r="F986" s="406">
        <v>-8.3863999999999994E-2</v>
      </c>
      <c r="G986" s="406">
        <v>0</v>
      </c>
      <c r="H986" s="409">
        <v>4.0000000000000001E-3</v>
      </c>
      <c r="I986" s="417">
        <f t="shared" si="6"/>
        <v>-8.7863999999999998E-2</v>
      </c>
      <c r="J986" s="69">
        <v>39448</v>
      </c>
    </row>
    <row r="987" spans="1:10">
      <c r="A987" s="406">
        <v>81</v>
      </c>
      <c r="B987" s="69">
        <v>39479</v>
      </c>
      <c r="C987" s="406" t="s">
        <v>3126</v>
      </c>
      <c r="D987" s="406" t="s">
        <v>3127</v>
      </c>
      <c r="E987" s="406">
        <v>32.549999999999997</v>
      </c>
      <c r="F987" s="406">
        <v>-4.9826000000000002E-2</v>
      </c>
      <c r="G987" s="406">
        <v>0.25</v>
      </c>
      <c r="H987" s="409">
        <v>3.3999999999999998E-3</v>
      </c>
      <c r="I987" s="417">
        <f t="shared" si="6"/>
        <v>-5.3226000000000002E-2</v>
      </c>
      <c r="J987" s="69">
        <v>39479</v>
      </c>
    </row>
    <row r="988" spans="1:10">
      <c r="A988" s="406">
        <v>81</v>
      </c>
      <c r="B988" s="69">
        <v>39508</v>
      </c>
      <c r="C988" s="406" t="s">
        <v>3126</v>
      </c>
      <c r="D988" s="406" t="s">
        <v>3127</v>
      </c>
      <c r="E988" s="406">
        <v>36</v>
      </c>
      <c r="F988" s="406">
        <v>0.105991</v>
      </c>
      <c r="G988" s="406">
        <v>0</v>
      </c>
      <c r="H988" s="409">
        <v>3.7000000000000002E-3</v>
      </c>
      <c r="I988" s="417">
        <f t="shared" si="6"/>
        <v>0.10229100000000001</v>
      </c>
      <c r="J988" s="69">
        <v>39508</v>
      </c>
    </row>
    <row r="989" spans="1:10">
      <c r="A989" s="406">
        <v>81</v>
      </c>
      <c r="B989" s="69">
        <v>39539</v>
      </c>
      <c r="C989" s="406" t="s">
        <v>3126</v>
      </c>
      <c r="D989" s="406" t="s">
        <v>3127</v>
      </c>
      <c r="E989" s="406">
        <v>35.020000000000003</v>
      </c>
      <c r="F989" s="406">
        <v>-2.7222E-2</v>
      </c>
      <c r="G989" s="406">
        <v>0</v>
      </c>
      <c r="H989" s="409">
        <v>3.5000000000000001E-3</v>
      </c>
      <c r="I989" s="417">
        <f t="shared" si="6"/>
        <v>-3.0721999999999999E-2</v>
      </c>
      <c r="J989" s="69">
        <v>39539</v>
      </c>
    </row>
    <row r="990" spans="1:10">
      <c r="A990" s="406">
        <v>81</v>
      </c>
      <c r="B990" s="69">
        <v>39569</v>
      </c>
      <c r="C990" s="406" t="s">
        <v>3126</v>
      </c>
      <c r="D990" s="406" t="s">
        <v>3127</v>
      </c>
      <c r="E990" s="406">
        <v>33.75</v>
      </c>
      <c r="F990" s="406">
        <v>-2.9125999999999999E-2</v>
      </c>
      <c r="G990" s="406">
        <v>0.25</v>
      </c>
      <c r="H990" s="409">
        <v>3.7000000000000002E-3</v>
      </c>
      <c r="I990" s="417">
        <f t="shared" si="6"/>
        <v>-3.2826000000000001E-2</v>
      </c>
      <c r="J990" s="69">
        <v>39569</v>
      </c>
    </row>
    <row r="991" spans="1:10">
      <c r="A991" s="406">
        <v>81</v>
      </c>
      <c r="B991" s="69">
        <v>39600</v>
      </c>
      <c r="C991" s="406" t="s">
        <v>3126</v>
      </c>
      <c r="D991" s="406" t="s">
        <v>3127</v>
      </c>
      <c r="E991" s="406">
        <v>34.94</v>
      </c>
      <c r="F991" s="406">
        <v>3.5258999999999999E-2</v>
      </c>
      <c r="G991" s="406">
        <v>0</v>
      </c>
      <c r="H991" s="409">
        <v>4.0000000000000001E-3</v>
      </c>
      <c r="I991" s="417">
        <f t="shared" si="6"/>
        <v>3.1258999999999995E-2</v>
      </c>
      <c r="J991" s="69">
        <v>39600</v>
      </c>
    </row>
    <row r="992" spans="1:10">
      <c r="A992" s="406">
        <v>81</v>
      </c>
      <c r="B992" s="69">
        <v>39630</v>
      </c>
      <c r="C992" s="406" t="s">
        <v>3126</v>
      </c>
      <c r="D992" s="406" t="s">
        <v>3127</v>
      </c>
      <c r="E992" s="406">
        <v>36.119999999999997</v>
      </c>
      <c r="F992" s="406">
        <v>3.3772000000000003E-2</v>
      </c>
      <c r="G992" s="406">
        <v>0</v>
      </c>
      <c r="H992" s="409">
        <v>3.8999999999999998E-3</v>
      </c>
      <c r="I992" s="417">
        <f t="shared" si="6"/>
        <v>2.9872000000000003E-2</v>
      </c>
      <c r="J992" s="69">
        <v>39630</v>
      </c>
    </row>
    <row r="993" spans="1:10">
      <c r="A993" s="406">
        <v>81</v>
      </c>
      <c r="B993" s="69">
        <v>39661</v>
      </c>
      <c r="C993" s="406" t="s">
        <v>3126</v>
      </c>
      <c r="D993" s="406" t="s">
        <v>3127</v>
      </c>
      <c r="E993" s="406">
        <v>39.51</v>
      </c>
      <c r="F993" s="406">
        <v>0.100775</v>
      </c>
      <c r="G993" s="406">
        <v>0.25</v>
      </c>
      <c r="H993" s="409">
        <v>3.5999999999999999E-3</v>
      </c>
      <c r="I993" s="417">
        <f t="shared" si="6"/>
        <v>9.7174999999999997E-2</v>
      </c>
      <c r="J993" s="69">
        <v>39661</v>
      </c>
    </row>
    <row r="994" spans="1:10">
      <c r="A994" s="406">
        <v>81</v>
      </c>
      <c r="B994" s="69">
        <v>39692</v>
      </c>
      <c r="C994" s="406" t="s">
        <v>3126</v>
      </c>
      <c r="D994" s="406" t="s">
        <v>3127</v>
      </c>
      <c r="E994" s="406">
        <v>38.5</v>
      </c>
      <c r="F994" s="406">
        <v>-2.5562999999999999E-2</v>
      </c>
      <c r="G994" s="406">
        <v>0</v>
      </c>
      <c r="H994" s="409">
        <v>3.8999999999999998E-3</v>
      </c>
      <c r="I994" s="417">
        <f t="shared" si="6"/>
        <v>-2.9463E-2</v>
      </c>
      <c r="J994" s="69">
        <v>39692</v>
      </c>
    </row>
    <row r="995" spans="1:10">
      <c r="A995" s="406">
        <v>81</v>
      </c>
      <c r="B995" s="69">
        <v>39722</v>
      </c>
      <c r="C995" s="406" t="s">
        <v>3126</v>
      </c>
      <c r="D995" s="406" t="s">
        <v>3127</v>
      </c>
      <c r="E995" s="406">
        <v>34.21</v>
      </c>
      <c r="F995" s="406">
        <v>-0.111429</v>
      </c>
      <c r="G995" s="406">
        <v>0</v>
      </c>
      <c r="H995" s="409">
        <v>3.7000000000000002E-3</v>
      </c>
      <c r="I995" s="417">
        <f t="shared" si="6"/>
        <v>-0.115129</v>
      </c>
      <c r="J995" s="69">
        <v>39722</v>
      </c>
    </row>
    <row r="996" spans="1:10">
      <c r="A996" s="406">
        <v>81</v>
      </c>
      <c r="B996" s="69">
        <v>39753</v>
      </c>
      <c r="C996" s="406" t="s">
        <v>3126</v>
      </c>
      <c r="D996" s="406" t="s">
        <v>3127</v>
      </c>
      <c r="E996" s="406">
        <v>35.03</v>
      </c>
      <c r="F996" s="406">
        <v>3.1276999999999999E-2</v>
      </c>
      <c r="G996" s="406">
        <v>0.25</v>
      </c>
      <c r="H996" s="409">
        <v>3.5999999999999999E-3</v>
      </c>
      <c r="I996" s="417">
        <f t="shared" si="6"/>
        <v>2.7677E-2</v>
      </c>
      <c r="J996" s="69">
        <v>39753</v>
      </c>
    </row>
    <row r="997" spans="1:10">
      <c r="A997" s="406">
        <v>81</v>
      </c>
      <c r="B997" s="69">
        <v>39783</v>
      </c>
      <c r="C997" s="406" t="s">
        <v>3126</v>
      </c>
      <c r="D997" s="406" t="s">
        <v>3127</v>
      </c>
      <c r="E997" s="406">
        <v>32.979999999999997</v>
      </c>
      <c r="F997" s="406">
        <v>-5.8520999999999997E-2</v>
      </c>
      <c r="G997" s="406">
        <v>0</v>
      </c>
      <c r="H997" s="409">
        <v>3.3E-3</v>
      </c>
      <c r="I997" s="417">
        <f t="shared" si="6"/>
        <v>-6.1820999999999994E-2</v>
      </c>
      <c r="J997" s="69">
        <v>39783</v>
      </c>
    </row>
    <row r="998" spans="1:10">
      <c r="A998" s="406">
        <v>81</v>
      </c>
      <c r="B998" s="69">
        <v>39814</v>
      </c>
      <c r="C998" s="406" t="s">
        <v>3126</v>
      </c>
      <c r="D998" s="406" t="s">
        <v>3127</v>
      </c>
      <c r="E998" s="406">
        <v>34.57</v>
      </c>
      <c r="F998" s="406">
        <v>4.8210999999999997E-2</v>
      </c>
      <c r="G998" s="406">
        <v>0</v>
      </c>
      <c r="H998" s="409">
        <v>2.3999999999999998E-3</v>
      </c>
      <c r="I998" s="417">
        <f t="shared" si="6"/>
        <v>4.5810999999999998E-2</v>
      </c>
      <c r="J998" s="69">
        <v>39814</v>
      </c>
    </row>
    <row r="999" spans="1:10">
      <c r="A999" s="406">
        <v>81</v>
      </c>
      <c r="B999" s="69">
        <v>39845</v>
      </c>
      <c r="C999" s="406" t="s">
        <v>3126</v>
      </c>
      <c r="D999" s="406" t="s">
        <v>3127</v>
      </c>
      <c r="E999" s="406">
        <v>33.549999999999997</v>
      </c>
      <c r="F999" s="406">
        <v>-2.2273999999999999E-2</v>
      </c>
      <c r="G999" s="406">
        <v>0.25</v>
      </c>
      <c r="H999" s="409">
        <v>3.0000000000000001E-3</v>
      </c>
      <c r="I999" s="417">
        <f t="shared" si="6"/>
        <v>-2.5273999999999998E-2</v>
      </c>
      <c r="J999" s="69">
        <v>39845</v>
      </c>
    </row>
    <row r="1000" spans="1:10">
      <c r="A1000" s="406">
        <v>81</v>
      </c>
      <c r="B1000" s="69">
        <v>39873</v>
      </c>
      <c r="C1000" s="406" t="s">
        <v>3126</v>
      </c>
      <c r="D1000" s="406" t="s">
        <v>3127</v>
      </c>
      <c r="E1000" s="406">
        <v>36.32</v>
      </c>
      <c r="F1000" s="406">
        <v>8.2562999999999998E-2</v>
      </c>
      <c r="G1000" s="406">
        <v>0</v>
      </c>
      <c r="H1000" s="409">
        <v>3.5000000000000001E-3</v>
      </c>
      <c r="I1000" s="417">
        <f t="shared" si="6"/>
        <v>7.9062999999999994E-2</v>
      </c>
      <c r="J1000" s="69">
        <v>39873</v>
      </c>
    </row>
    <row r="1001" spans="1:10">
      <c r="A1001" s="406">
        <v>81</v>
      </c>
      <c r="B1001" s="69">
        <v>39904</v>
      </c>
      <c r="C1001" s="406" t="s">
        <v>3126</v>
      </c>
      <c r="D1001" s="406" t="s">
        <v>3127</v>
      </c>
      <c r="E1001" s="406">
        <v>34.53</v>
      </c>
      <c r="F1001" s="406">
        <v>-4.9284000000000001E-2</v>
      </c>
      <c r="G1001" s="406">
        <v>0</v>
      </c>
      <c r="H1001" s="409">
        <v>2.8999999999999998E-3</v>
      </c>
      <c r="I1001" s="417">
        <f t="shared" si="6"/>
        <v>-5.2184000000000001E-2</v>
      </c>
      <c r="J1001" s="69">
        <v>39904</v>
      </c>
    </row>
    <row r="1002" spans="1:10">
      <c r="A1002" s="406">
        <v>81</v>
      </c>
      <c r="B1002" s="69">
        <v>39934</v>
      </c>
      <c r="C1002" s="406" t="s">
        <v>3126</v>
      </c>
      <c r="D1002" s="406" t="s">
        <v>3127</v>
      </c>
      <c r="E1002" s="406">
        <v>31.35</v>
      </c>
      <c r="F1002" s="406">
        <v>-8.4853999999999999E-2</v>
      </c>
      <c r="G1002" s="406">
        <v>0.25</v>
      </c>
      <c r="H1002" s="409">
        <v>3.3E-3</v>
      </c>
      <c r="I1002" s="417">
        <f t="shared" si="6"/>
        <v>-8.8153999999999996E-2</v>
      </c>
      <c r="J1002" s="69">
        <v>39934</v>
      </c>
    </row>
    <row r="1003" spans="1:10">
      <c r="A1003" s="406">
        <v>81</v>
      </c>
      <c r="B1003" s="69">
        <v>39965</v>
      </c>
      <c r="C1003" s="406" t="s">
        <v>3126</v>
      </c>
      <c r="D1003" s="406" t="s">
        <v>3127</v>
      </c>
      <c r="E1003" s="406">
        <v>34.64</v>
      </c>
      <c r="F1003" s="406">
        <v>0.104944</v>
      </c>
      <c r="G1003" s="406">
        <v>0</v>
      </c>
      <c r="H1003" s="409">
        <v>3.8E-3</v>
      </c>
      <c r="I1003" s="417">
        <f t="shared" si="6"/>
        <v>0.101144</v>
      </c>
      <c r="J1003" s="69">
        <v>39965</v>
      </c>
    </row>
    <row r="1004" spans="1:10">
      <c r="A1004" s="406">
        <v>81</v>
      </c>
      <c r="B1004" s="69">
        <v>39995</v>
      </c>
      <c r="C1004" s="406" t="s">
        <v>3126</v>
      </c>
      <c r="D1004" s="406" t="s">
        <v>3127</v>
      </c>
      <c r="E1004" s="406">
        <v>36.35</v>
      </c>
      <c r="F1004" s="406">
        <v>4.9364999999999999E-2</v>
      </c>
      <c r="G1004" s="406">
        <v>0</v>
      </c>
      <c r="H1004" s="409">
        <v>3.5999999999999999E-3</v>
      </c>
      <c r="I1004" s="417">
        <f t="shared" si="6"/>
        <v>4.5765E-2</v>
      </c>
      <c r="J1004" s="69">
        <v>39995</v>
      </c>
    </row>
    <row r="1005" spans="1:10">
      <c r="A1005" s="406">
        <v>81</v>
      </c>
      <c r="B1005" s="69">
        <v>40026</v>
      </c>
      <c r="C1005" s="406" t="s">
        <v>3126</v>
      </c>
      <c r="D1005" s="406" t="s">
        <v>3127</v>
      </c>
      <c r="E1005" s="406">
        <v>33.020000000000003</v>
      </c>
      <c r="F1005" s="406">
        <v>-8.4732000000000002E-2</v>
      </c>
      <c r="G1005" s="406">
        <v>0.25</v>
      </c>
      <c r="H1005" s="409">
        <v>3.5999999999999999E-3</v>
      </c>
      <c r="I1005" s="417">
        <f t="shared" si="6"/>
        <v>-8.8332000000000008E-2</v>
      </c>
      <c r="J1005" s="69">
        <v>40026</v>
      </c>
    </row>
    <row r="1006" spans="1:10">
      <c r="A1006" s="406">
        <v>81</v>
      </c>
      <c r="B1006" s="69">
        <v>40057</v>
      </c>
      <c r="C1006" s="406" t="s">
        <v>3126</v>
      </c>
      <c r="D1006" s="406" t="s">
        <v>3127</v>
      </c>
      <c r="E1006" s="406">
        <v>36.18</v>
      </c>
      <c r="F1006" s="406">
        <v>9.5699999999999993E-2</v>
      </c>
      <c r="G1006" s="406">
        <v>0</v>
      </c>
      <c r="H1006" s="409">
        <v>3.3999999999999998E-3</v>
      </c>
      <c r="I1006" s="417">
        <f t="shared" si="6"/>
        <v>9.2299999999999993E-2</v>
      </c>
      <c r="J1006" s="69">
        <v>40057</v>
      </c>
    </row>
    <row r="1007" spans="1:10">
      <c r="A1007" s="406">
        <v>81</v>
      </c>
      <c r="B1007" s="69">
        <v>40087</v>
      </c>
      <c r="C1007" s="406" t="s">
        <v>3126</v>
      </c>
      <c r="D1007" s="406" t="s">
        <v>3127</v>
      </c>
      <c r="E1007" s="406">
        <v>33.15</v>
      </c>
      <c r="F1007" s="406">
        <v>-8.3748000000000003E-2</v>
      </c>
      <c r="G1007" s="406">
        <v>0</v>
      </c>
      <c r="H1007" s="409">
        <v>3.3E-3</v>
      </c>
      <c r="I1007" s="417">
        <f t="shared" si="6"/>
        <v>-8.7048E-2</v>
      </c>
      <c r="J1007" s="69">
        <v>40087</v>
      </c>
    </row>
    <row r="1008" spans="1:10">
      <c r="A1008" s="406">
        <v>81</v>
      </c>
      <c r="B1008" s="69">
        <v>40118</v>
      </c>
      <c r="C1008" s="406" t="s">
        <v>3126</v>
      </c>
      <c r="D1008" s="406" t="s">
        <v>3127</v>
      </c>
      <c r="E1008" s="406">
        <v>33.08</v>
      </c>
      <c r="F1008" s="406">
        <v>5.7320000000000001E-3</v>
      </c>
      <c r="G1008" s="406">
        <v>0.26</v>
      </c>
      <c r="H1008" s="409">
        <v>3.5000000000000001E-3</v>
      </c>
      <c r="I1008" s="417">
        <f t="shared" si="6"/>
        <v>2.232E-3</v>
      </c>
      <c r="J1008" s="69">
        <v>40118</v>
      </c>
    </row>
    <row r="1009" spans="1:10">
      <c r="A1009" s="406">
        <v>81</v>
      </c>
      <c r="B1009" s="69">
        <v>40148</v>
      </c>
      <c r="C1009" s="406" t="s">
        <v>3126</v>
      </c>
      <c r="D1009" s="406" t="s">
        <v>3127</v>
      </c>
      <c r="E1009" s="406">
        <v>35.409999999999997</v>
      </c>
      <c r="F1009" s="406">
        <v>7.0434999999999998E-2</v>
      </c>
      <c r="G1009" s="406">
        <v>0</v>
      </c>
      <c r="H1009" s="409">
        <v>3.3999999999999998E-3</v>
      </c>
      <c r="I1009" s="417">
        <f t="shared" si="6"/>
        <v>6.7034999999999997E-2</v>
      </c>
      <c r="J1009" s="69">
        <v>40148</v>
      </c>
    </row>
    <row r="1010" spans="1:10">
      <c r="A1010" s="406">
        <v>81</v>
      </c>
      <c r="B1010" s="69">
        <v>40179</v>
      </c>
      <c r="C1010" s="406" t="s">
        <v>3126</v>
      </c>
      <c r="D1010" s="406" t="s">
        <v>3127</v>
      </c>
      <c r="E1010" s="406">
        <v>33.22</v>
      </c>
      <c r="F1010" s="406">
        <v>-6.1846999999999999E-2</v>
      </c>
      <c r="G1010" s="406">
        <v>0</v>
      </c>
      <c r="H1010" s="409">
        <v>3.5999999999999999E-3</v>
      </c>
      <c r="I1010" s="417">
        <f t="shared" si="6"/>
        <v>-6.5447000000000005E-2</v>
      </c>
      <c r="J1010" s="69">
        <v>40179</v>
      </c>
    </row>
    <row r="1011" spans="1:10">
      <c r="A1011" s="406">
        <v>81</v>
      </c>
      <c r="B1011" s="69">
        <v>40210</v>
      </c>
      <c r="C1011" s="406" t="s">
        <v>3126</v>
      </c>
      <c r="D1011" s="406" t="s">
        <v>3127</v>
      </c>
      <c r="E1011" s="406">
        <v>32.159999999999997</v>
      </c>
      <c r="F1011" s="406">
        <v>-2.4081999999999999E-2</v>
      </c>
      <c r="G1011" s="406">
        <v>0.26</v>
      </c>
      <c r="H1011" s="409">
        <v>3.3E-3</v>
      </c>
      <c r="I1011" s="417">
        <f t="shared" si="6"/>
        <v>-2.7382E-2</v>
      </c>
      <c r="J1011" s="69">
        <v>40210</v>
      </c>
    </row>
    <row r="1012" spans="1:10">
      <c r="A1012" s="406">
        <v>81</v>
      </c>
      <c r="B1012" s="69">
        <v>40238</v>
      </c>
      <c r="C1012" s="406" t="s">
        <v>3126</v>
      </c>
      <c r="D1012" s="406" t="s">
        <v>3127</v>
      </c>
      <c r="E1012" s="406">
        <v>34.700000000000003</v>
      </c>
      <c r="F1012" s="406">
        <v>7.8979999999999995E-2</v>
      </c>
      <c r="G1012" s="406">
        <v>0</v>
      </c>
      <c r="H1012" s="409">
        <v>4.0000000000000001E-3</v>
      </c>
      <c r="I1012" s="417">
        <f t="shared" si="6"/>
        <v>7.4979999999999991E-2</v>
      </c>
      <c r="J1012" s="69">
        <v>40238</v>
      </c>
    </row>
    <row r="1013" spans="1:10">
      <c r="A1013" s="406">
        <v>81</v>
      </c>
      <c r="B1013" s="69">
        <v>40269</v>
      </c>
      <c r="C1013" s="406" t="s">
        <v>3126</v>
      </c>
      <c r="D1013" s="406" t="s">
        <v>3127</v>
      </c>
      <c r="E1013" s="406">
        <v>37.32</v>
      </c>
      <c r="F1013" s="406">
        <v>7.5504000000000002E-2</v>
      </c>
      <c r="G1013" s="406">
        <v>0</v>
      </c>
      <c r="H1013" s="409">
        <v>3.8E-3</v>
      </c>
      <c r="I1013" s="417">
        <f t="shared" si="6"/>
        <v>7.1704000000000004E-2</v>
      </c>
      <c r="J1013" s="69">
        <v>40269</v>
      </c>
    </row>
    <row r="1014" spans="1:10">
      <c r="A1014" s="406">
        <v>81</v>
      </c>
      <c r="B1014" s="69">
        <v>40299</v>
      </c>
      <c r="C1014" s="406" t="s">
        <v>3126</v>
      </c>
      <c r="D1014" s="406" t="s">
        <v>3127</v>
      </c>
      <c r="E1014" s="406">
        <v>34.369999999999997</v>
      </c>
      <c r="F1014" s="406">
        <v>-7.2079000000000004E-2</v>
      </c>
      <c r="G1014" s="406">
        <v>0.26</v>
      </c>
      <c r="H1014" s="409">
        <v>3.3999999999999998E-3</v>
      </c>
      <c r="I1014" s="417">
        <f t="shared" ref="I1014:I1077" si="7">F1014-H1014</f>
        <v>-7.5479000000000004E-2</v>
      </c>
      <c r="J1014" s="69">
        <v>40299</v>
      </c>
    </row>
    <row r="1015" spans="1:10">
      <c r="A1015" s="406">
        <v>81</v>
      </c>
      <c r="B1015" s="69">
        <v>40330</v>
      </c>
      <c r="C1015" s="406" t="s">
        <v>3126</v>
      </c>
      <c r="D1015" s="406" t="s">
        <v>3127</v>
      </c>
      <c r="E1015" s="406">
        <v>33.14</v>
      </c>
      <c r="F1015" s="406">
        <v>-3.5786999999999999E-2</v>
      </c>
      <c r="G1015" s="406">
        <v>0</v>
      </c>
      <c r="H1015" s="409">
        <v>3.7000000000000002E-3</v>
      </c>
      <c r="I1015" s="417">
        <f t="shared" si="7"/>
        <v>-3.9487000000000001E-2</v>
      </c>
      <c r="J1015" s="69">
        <v>40330</v>
      </c>
    </row>
    <row r="1016" spans="1:10">
      <c r="A1016" s="406">
        <v>81</v>
      </c>
      <c r="B1016" s="69">
        <v>40360</v>
      </c>
      <c r="C1016" s="406" t="s">
        <v>3126</v>
      </c>
      <c r="D1016" s="406" t="s">
        <v>3127</v>
      </c>
      <c r="E1016" s="406">
        <v>35.28</v>
      </c>
      <c r="F1016" s="406">
        <v>6.4574999999999994E-2</v>
      </c>
      <c r="G1016" s="406">
        <v>0</v>
      </c>
      <c r="H1016" s="409">
        <v>3.0999999999999999E-3</v>
      </c>
      <c r="I1016" s="417">
        <f t="shared" si="7"/>
        <v>6.1474999999999995E-2</v>
      </c>
      <c r="J1016" s="69">
        <v>40360</v>
      </c>
    </row>
    <row r="1017" spans="1:10">
      <c r="A1017" s="406">
        <v>81</v>
      </c>
      <c r="B1017" s="69">
        <v>40391</v>
      </c>
      <c r="C1017" s="406" t="s">
        <v>3126</v>
      </c>
      <c r="D1017" s="406" t="s">
        <v>3127</v>
      </c>
      <c r="E1017" s="406">
        <v>33.33</v>
      </c>
      <c r="F1017" s="406">
        <v>-4.7902E-2</v>
      </c>
      <c r="G1017" s="406">
        <v>0.26</v>
      </c>
      <c r="H1017" s="409">
        <v>3.2000000000000002E-3</v>
      </c>
      <c r="I1017" s="417">
        <f t="shared" si="7"/>
        <v>-5.1102000000000002E-2</v>
      </c>
      <c r="J1017" s="69">
        <v>40391</v>
      </c>
    </row>
    <row r="1018" spans="1:10">
      <c r="A1018" s="406">
        <v>81</v>
      </c>
      <c r="B1018" s="69">
        <v>40422</v>
      </c>
      <c r="C1018" s="406" t="s">
        <v>3126</v>
      </c>
      <c r="D1018" s="406" t="s">
        <v>3127</v>
      </c>
      <c r="E1018" s="406">
        <v>35.78</v>
      </c>
      <c r="F1018" s="406">
        <v>7.3507000000000003E-2</v>
      </c>
      <c r="G1018" s="406">
        <v>0</v>
      </c>
      <c r="H1018" s="409">
        <v>2.5999999999999999E-3</v>
      </c>
      <c r="I1018" s="417">
        <f t="shared" si="7"/>
        <v>7.0906999999999998E-2</v>
      </c>
      <c r="J1018" s="69">
        <v>40422</v>
      </c>
    </row>
    <row r="1019" spans="1:10">
      <c r="A1019" s="406">
        <v>81</v>
      </c>
      <c r="B1019" s="69">
        <v>40452</v>
      </c>
      <c r="C1019" s="406" t="s">
        <v>3126</v>
      </c>
      <c r="D1019" s="406" t="s">
        <v>3127</v>
      </c>
      <c r="E1019" s="406">
        <v>37.35</v>
      </c>
      <c r="F1019" s="406">
        <v>4.3879000000000001E-2</v>
      </c>
      <c r="G1019" s="406">
        <v>0</v>
      </c>
      <c r="H1019" s="409">
        <v>2.7000000000000001E-3</v>
      </c>
      <c r="I1019" s="417">
        <f t="shared" si="7"/>
        <v>4.1179E-2</v>
      </c>
      <c r="J1019" s="69">
        <v>40452</v>
      </c>
    </row>
    <row r="1020" spans="1:10">
      <c r="A1020" s="406">
        <v>81</v>
      </c>
      <c r="B1020" s="69">
        <v>40483</v>
      </c>
      <c r="C1020" s="406" t="s">
        <v>3126</v>
      </c>
      <c r="D1020" s="406" t="s">
        <v>3127</v>
      </c>
      <c r="E1020" s="406">
        <v>36.58</v>
      </c>
      <c r="F1020" s="406">
        <v>-1.3655E-2</v>
      </c>
      <c r="G1020" s="406">
        <v>0.26</v>
      </c>
      <c r="H1020" s="409">
        <v>3.2000000000000002E-3</v>
      </c>
      <c r="I1020" s="417">
        <f t="shared" si="7"/>
        <v>-1.6855000000000002E-2</v>
      </c>
      <c r="J1020" s="69">
        <v>40483</v>
      </c>
    </row>
    <row r="1021" spans="1:10">
      <c r="A1021" s="406">
        <v>81</v>
      </c>
      <c r="B1021" s="69">
        <v>40513</v>
      </c>
      <c r="C1021" s="406" t="s">
        <v>3126</v>
      </c>
      <c r="D1021" s="406" t="s">
        <v>3127</v>
      </c>
      <c r="E1021" s="406">
        <v>34.47</v>
      </c>
      <c r="F1021" s="406">
        <v>-5.7681999999999997E-2</v>
      </c>
      <c r="G1021" s="406">
        <v>0</v>
      </c>
      <c r="H1021" s="409">
        <v>3.2000000000000002E-3</v>
      </c>
      <c r="I1021" s="417">
        <f t="shared" si="7"/>
        <v>-6.0881999999999999E-2</v>
      </c>
      <c r="J1021" s="69">
        <v>40513</v>
      </c>
    </row>
    <row r="1022" spans="1:10">
      <c r="A1022" s="63">
        <v>81</v>
      </c>
      <c r="B1022" s="69">
        <v>40544</v>
      </c>
      <c r="C1022" s="63" t="s">
        <v>3126</v>
      </c>
      <c r="D1022" s="63" t="s">
        <v>3127</v>
      </c>
      <c r="E1022" s="63">
        <v>34</v>
      </c>
      <c r="F1022" s="63">
        <v>-1.3635E-2</v>
      </c>
      <c r="G1022" s="63">
        <v>0</v>
      </c>
      <c r="H1022" s="406">
        <v>3.5666666699999999E-3</v>
      </c>
      <c r="I1022" s="417">
        <f t="shared" si="7"/>
        <v>-1.7201666670000001E-2</v>
      </c>
      <c r="J1022" s="69">
        <v>40544</v>
      </c>
    </row>
    <row r="1023" spans="1:10">
      <c r="A1023" s="63">
        <v>81</v>
      </c>
      <c r="B1023" s="69">
        <v>40575</v>
      </c>
      <c r="C1023" s="63" t="s">
        <v>3126</v>
      </c>
      <c r="D1023" s="63" t="s">
        <v>3127</v>
      </c>
      <c r="E1023" s="63">
        <v>33.54</v>
      </c>
      <c r="F1023" s="63">
        <v>-5.8820000000000001E-3</v>
      </c>
      <c r="G1023" s="63">
        <v>0.26</v>
      </c>
      <c r="H1023" s="406">
        <v>3.68333333E-3</v>
      </c>
      <c r="I1023" s="417">
        <f t="shared" si="7"/>
        <v>-9.5653333300000001E-3</v>
      </c>
      <c r="J1023" s="69">
        <v>40575</v>
      </c>
    </row>
    <row r="1024" spans="1:10">
      <c r="A1024" s="63">
        <v>81</v>
      </c>
      <c r="B1024" s="69">
        <v>40603</v>
      </c>
      <c r="C1024" s="63" t="s">
        <v>3126</v>
      </c>
      <c r="D1024" s="63" t="s">
        <v>3127</v>
      </c>
      <c r="E1024" s="63">
        <v>35.86</v>
      </c>
      <c r="F1024" s="63">
        <v>6.9170999999999996E-2</v>
      </c>
      <c r="G1024" s="63">
        <v>0</v>
      </c>
      <c r="H1024" s="406">
        <v>3.5583333299999999E-3</v>
      </c>
      <c r="I1024" s="417">
        <f t="shared" si="7"/>
        <v>6.561266667E-2</v>
      </c>
      <c r="J1024" s="69">
        <v>40603</v>
      </c>
    </row>
    <row r="1025" spans="1:10">
      <c r="A1025" s="63">
        <v>81</v>
      </c>
      <c r="B1025" s="69">
        <v>40634</v>
      </c>
      <c r="C1025" s="63" t="s">
        <v>3126</v>
      </c>
      <c r="D1025" s="63" t="s">
        <v>3127</v>
      </c>
      <c r="E1025" s="63">
        <v>34.909999999999997</v>
      </c>
      <c r="F1025" s="63">
        <v>-2.6492000000000002E-2</v>
      </c>
      <c r="G1025" s="63">
        <v>0</v>
      </c>
      <c r="H1025" s="406">
        <v>3.5666666699999999E-3</v>
      </c>
      <c r="I1025" s="417">
        <f t="shared" si="7"/>
        <v>-3.0058666670000001E-2</v>
      </c>
      <c r="J1025" s="69">
        <v>40634</v>
      </c>
    </row>
    <row r="1026" spans="1:10">
      <c r="A1026" s="63">
        <v>81</v>
      </c>
      <c r="B1026" s="69">
        <v>40664</v>
      </c>
      <c r="C1026" s="63" t="s">
        <v>3126</v>
      </c>
      <c r="D1026" s="63" t="s">
        <v>3127</v>
      </c>
      <c r="E1026" s="63">
        <v>34.58</v>
      </c>
      <c r="F1026" s="63">
        <v>-1.4319999999999999E-3</v>
      </c>
      <c r="G1026" s="63">
        <v>0.28000000000000003</v>
      </c>
      <c r="H1026" s="406">
        <v>3.3416666699999996E-3</v>
      </c>
      <c r="I1026" s="417">
        <f t="shared" si="7"/>
        <v>-4.7736666699999993E-3</v>
      </c>
      <c r="J1026" s="69">
        <v>40664</v>
      </c>
    </row>
    <row r="1027" spans="1:10">
      <c r="A1027" s="63">
        <v>81</v>
      </c>
      <c r="B1027" s="69">
        <v>40695</v>
      </c>
      <c r="C1027" s="63" t="s">
        <v>3126</v>
      </c>
      <c r="D1027" s="63" t="s">
        <v>3127</v>
      </c>
      <c r="E1027" s="63">
        <v>34.659999999999997</v>
      </c>
      <c r="F1027" s="63">
        <v>2.313E-3</v>
      </c>
      <c r="G1027" s="63">
        <v>0</v>
      </c>
      <c r="H1027" s="406">
        <v>3.25833333E-3</v>
      </c>
      <c r="I1027" s="417">
        <f t="shared" si="7"/>
        <v>-9.4533333000000001E-4</v>
      </c>
      <c r="J1027" s="69">
        <v>40695</v>
      </c>
    </row>
    <row r="1028" spans="1:10">
      <c r="A1028" s="63">
        <v>81</v>
      </c>
      <c r="B1028" s="69">
        <v>40725</v>
      </c>
      <c r="C1028" s="63" t="s">
        <v>3126</v>
      </c>
      <c r="D1028" s="63" t="s">
        <v>3127</v>
      </c>
      <c r="E1028" s="63">
        <v>34.19</v>
      </c>
      <c r="F1028" s="63">
        <v>-1.3559999999999999E-2</v>
      </c>
      <c r="G1028" s="63">
        <v>0</v>
      </c>
      <c r="H1028" s="406">
        <v>3.2916666700000003E-3</v>
      </c>
      <c r="I1028" s="417">
        <f t="shared" si="7"/>
        <v>-1.6851666670000001E-2</v>
      </c>
      <c r="J1028" s="69">
        <v>40725</v>
      </c>
    </row>
    <row r="1029" spans="1:10">
      <c r="A1029" s="63">
        <v>81</v>
      </c>
      <c r="B1029" s="69">
        <v>40756</v>
      </c>
      <c r="C1029" s="63" t="s">
        <v>3126</v>
      </c>
      <c r="D1029" s="63" t="s">
        <v>3127</v>
      </c>
      <c r="E1029" s="63">
        <v>35.5</v>
      </c>
      <c r="F1029" s="63">
        <v>4.6504999999999998E-2</v>
      </c>
      <c r="G1029" s="63">
        <v>0.28000000000000003</v>
      </c>
      <c r="H1029" s="406">
        <f>0.0365/12</f>
        <v>3.0416666666666665E-3</v>
      </c>
      <c r="I1029" s="417">
        <f t="shared" si="7"/>
        <v>4.3463333333333333E-2</v>
      </c>
      <c r="J1029" s="69">
        <v>40756</v>
      </c>
    </row>
    <row r="1030" spans="1:10">
      <c r="A1030" s="63">
        <v>81</v>
      </c>
      <c r="B1030" s="69">
        <v>40787</v>
      </c>
      <c r="C1030" s="63" t="s">
        <v>3126</v>
      </c>
      <c r="D1030" s="63" t="s">
        <v>3127</v>
      </c>
      <c r="E1030" s="63">
        <v>33.93</v>
      </c>
      <c r="F1030" s="63">
        <v>-4.4225E-2</v>
      </c>
      <c r="G1030" s="63">
        <v>0</v>
      </c>
      <c r="H1030" s="406">
        <v>2.3583333300000002E-3</v>
      </c>
      <c r="I1030" s="417">
        <f t="shared" si="7"/>
        <v>-4.6583333330000004E-2</v>
      </c>
      <c r="J1030" s="69">
        <v>40787</v>
      </c>
    </row>
    <row r="1031" spans="1:10">
      <c r="A1031" s="63">
        <v>81</v>
      </c>
      <c r="B1031" s="69">
        <v>40817</v>
      </c>
      <c r="C1031" s="63" t="s">
        <v>3126</v>
      </c>
      <c r="D1031" s="63" t="s">
        <v>3127</v>
      </c>
      <c r="E1031" s="63">
        <v>34.94</v>
      </c>
      <c r="F1031" s="63">
        <v>2.9766999999999998E-2</v>
      </c>
      <c r="G1031" s="63">
        <v>0</v>
      </c>
      <c r="H1031" s="406">
        <v>2.3916666700000001E-3</v>
      </c>
      <c r="I1031" s="417">
        <f t="shared" si="7"/>
        <v>2.7375333329999998E-2</v>
      </c>
      <c r="J1031" s="69">
        <v>40817</v>
      </c>
    </row>
    <row r="1032" spans="1:10">
      <c r="A1032" s="63">
        <v>81</v>
      </c>
      <c r="B1032" s="69">
        <v>40848</v>
      </c>
      <c r="C1032" s="63" t="s">
        <v>3126</v>
      </c>
      <c r="D1032" s="63" t="s">
        <v>3127</v>
      </c>
      <c r="E1032" s="63">
        <v>35.28</v>
      </c>
      <c r="F1032" s="63">
        <v>1.7745E-2</v>
      </c>
      <c r="G1032" s="63">
        <v>0.28000000000000003</v>
      </c>
      <c r="H1032" s="406">
        <v>2.26666667E-3</v>
      </c>
      <c r="I1032" s="417">
        <f t="shared" si="7"/>
        <v>1.547833333E-2</v>
      </c>
      <c r="J1032" s="69">
        <v>40848</v>
      </c>
    </row>
    <row r="1033" spans="1:10">
      <c r="A1033" s="63">
        <v>81</v>
      </c>
      <c r="B1033" s="69">
        <v>40878</v>
      </c>
      <c r="C1033" s="63" t="s">
        <v>3126</v>
      </c>
      <c r="D1033" s="63" t="s">
        <v>3127</v>
      </c>
      <c r="E1033" s="63">
        <v>34.9</v>
      </c>
      <c r="F1033" s="63">
        <v>-1.0770999999999999E-2</v>
      </c>
      <c r="G1033" s="63">
        <v>0</v>
      </c>
      <c r="H1033" s="406">
        <f>0.0298/12</f>
        <v>2.4833333333333335E-3</v>
      </c>
      <c r="I1033" s="417">
        <f t="shared" si="7"/>
        <v>-1.3254333333333333E-2</v>
      </c>
      <c r="J1033" s="69">
        <v>40878</v>
      </c>
    </row>
    <row r="1034" spans="1:10">
      <c r="A1034" s="63">
        <v>81</v>
      </c>
      <c r="B1034" s="69">
        <v>40909</v>
      </c>
      <c r="C1034" s="63" t="s">
        <v>3126</v>
      </c>
      <c r="D1034" s="63" t="s">
        <v>3127</v>
      </c>
      <c r="E1034" s="63">
        <v>36.17</v>
      </c>
      <c r="F1034" s="63">
        <v>3.6389999999999999E-2</v>
      </c>
      <c r="G1034" s="63">
        <v>0</v>
      </c>
      <c r="H1034" s="406">
        <f>'PRPM WP2'!D1034</f>
        <v>2.0999999999999999E-3</v>
      </c>
      <c r="I1034" s="417">
        <f t="shared" si="7"/>
        <v>3.4290000000000001E-2</v>
      </c>
      <c r="J1034" s="69">
        <v>40909</v>
      </c>
    </row>
    <row r="1035" spans="1:10">
      <c r="A1035" s="63">
        <v>81</v>
      </c>
      <c r="B1035" s="69">
        <v>40940</v>
      </c>
      <c r="C1035" s="63" t="s">
        <v>3126</v>
      </c>
      <c r="D1035" s="63" t="s">
        <v>3127</v>
      </c>
      <c r="E1035" s="63">
        <v>36.86</v>
      </c>
      <c r="F1035" s="63">
        <v>2.6818000000000002E-2</v>
      </c>
      <c r="G1035" s="63">
        <v>0.28000000000000003</v>
      </c>
      <c r="H1035" s="406">
        <f>'PRPM WP2'!D1035</f>
        <v>2E-3</v>
      </c>
      <c r="I1035" s="417">
        <f t="shared" si="7"/>
        <v>2.4818E-2</v>
      </c>
      <c r="J1035" s="69">
        <v>40940</v>
      </c>
    </row>
    <row r="1036" spans="1:10">
      <c r="A1036" s="63">
        <v>81</v>
      </c>
      <c r="B1036" s="69">
        <v>40969</v>
      </c>
      <c r="C1036" s="63" t="s">
        <v>3126</v>
      </c>
      <c r="D1036" s="63" t="s">
        <v>3127</v>
      </c>
      <c r="E1036" s="63">
        <v>36.14</v>
      </c>
      <c r="F1036" s="63">
        <v>-1.9532999999999998E-2</v>
      </c>
      <c r="G1036" s="63">
        <v>0</v>
      </c>
      <c r="H1036" s="406">
        <f>'PRPM WP2'!D1036</f>
        <v>2.2000000000000001E-3</v>
      </c>
      <c r="I1036" s="417">
        <f t="shared" si="7"/>
        <v>-2.1732999999999999E-2</v>
      </c>
      <c r="J1036" s="69">
        <v>40969</v>
      </c>
    </row>
    <row r="1037" spans="1:10">
      <c r="A1037" s="63">
        <v>81</v>
      </c>
      <c r="B1037" s="69">
        <v>41000</v>
      </c>
      <c r="C1037" s="63" t="s">
        <v>3126</v>
      </c>
      <c r="D1037" s="63" t="s">
        <v>3127</v>
      </c>
      <c r="E1037" s="63">
        <v>36.44</v>
      </c>
      <c r="F1037" s="63">
        <v>8.3009999999999994E-3</v>
      </c>
      <c r="G1037" s="63">
        <v>0</v>
      </c>
      <c r="H1037" s="406">
        <f>'PRPM WP2'!D1037</f>
        <v>2.5000000000000001E-3</v>
      </c>
      <c r="I1037" s="417">
        <f t="shared" si="7"/>
        <v>5.8009999999999989E-3</v>
      </c>
      <c r="J1037" s="69">
        <v>41000</v>
      </c>
    </row>
    <row r="1038" spans="1:10">
      <c r="A1038" s="63">
        <v>81</v>
      </c>
      <c r="B1038" s="69">
        <v>41030</v>
      </c>
      <c r="C1038" s="63" t="s">
        <v>3126</v>
      </c>
      <c r="D1038" s="63" t="s">
        <v>3127</v>
      </c>
      <c r="E1038" s="63">
        <v>36.79</v>
      </c>
      <c r="F1038" s="63">
        <v>1.7288999999999999E-2</v>
      </c>
      <c r="G1038" s="63">
        <v>0.28000000000000003</v>
      </c>
      <c r="H1038" s="406">
        <f>'PRPM WP2'!D1038</f>
        <v>2.3E-3</v>
      </c>
      <c r="I1038" s="417">
        <f t="shared" si="7"/>
        <v>1.4988999999999999E-2</v>
      </c>
      <c r="J1038" s="69">
        <v>41030</v>
      </c>
    </row>
    <row r="1039" spans="1:10">
      <c r="A1039" s="63">
        <v>81</v>
      </c>
      <c r="B1039" s="69">
        <v>41061</v>
      </c>
      <c r="C1039" s="63" t="s">
        <v>3126</v>
      </c>
      <c r="D1039" s="63" t="s">
        <v>3127</v>
      </c>
      <c r="E1039" s="63">
        <v>39.58</v>
      </c>
      <c r="F1039" s="63">
        <v>7.5836000000000001E-2</v>
      </c>
      <c r="G1039" s="63">
        <v>0</v>
      </c>
      <c r="H1039" s="406">
        <f>'PRPM WP2'!D1039</f>
        <v>1.8E-3</v>
      </c>
      <c r="I1039" s="417">
        <f t="shared" si="7"/>
        <v>7.4036000000000005E-2</v>
      </c>
      <c r="J1039" s="69">
        <v>41061</v>
      </c>
    </row>
    <row r="1040" spans="1:10">
      <c r="A1040" s="63">
        <v>81</v>
      </c>
      <c r="B1040" s="69">
        <v>41091</v>
      </c>
      <c r="C1040" s="63" t="s">
        <v>3126</v>
      </c>
      <c r="D1040" s="63" t="s">
        <v>3127</v>
      </c>
      <c r="E1040" s="406">
        <v>36.25</v>
      </c>
      <c r="F1040" s="406">
        <f t="shared" ref="F1040:F1053" si="8">((E1040-E1039)/E1039)+(G1040/E1039)</f>
        <v>-8.4133400707427961E-2</v>
      </c>
      <c r="G1040" s="406">
        <v>0</v>
      </c>
      <c r="H1040" s="406">
        <f>'PRPM WP2'!D1040</f>
        <v>2E-3</v>
      </c>
      <c r="I1040" s="417">
        <f t="shared" si="7"/>
        <v>-8.6133400707427962E-2</v>
      </c>
      <c r="J1040" s="69">
        <v>41091</v>
      </c>
    </row>
    <row r="1041" spans="1:10">
      <c r="A1041" s="63">
        <v>81</v>
      </c>
      <c r="B1041" s="69">
        <v>41122</v>
      </c>
      <c r="C1041" s="63" t="s">
        <v>3126</v>
      </c>
      <c r="D1041" s="63" t="s">
        <v>3127</v>
      </c>
      <c r="E1041" s="406">
        <v>36.869999999999997</v>
      </c>
      <c r="F1041" s="406">
        <f t="shared" si="8"/>
        <v>2.6896551724137858E-2</v>
      </c>
      <c r="G1041" s="406">
        <v>0.35499999999999998</v>
      </c>
      <c r="H1041" s="406">
        <f>'PRPM WP2'!D1041</f>
        <v>1.8E-3</v>
      </c>
      <c r="I1041" s="417">
        <f t="shared" si="7"/>
        <v>2.5096551724137859E-2</v>
      </c>
      <c r="J1041" s="69">
        <v>41122</v>
      </c>
    </row>
    <row r="1042" spans="1:10">
      <c r="A1042" s="63">
        <v>81</v>
      </c>
      <c r="B1042" s="69">
        <v>41153</v>
      </c>
      <c r="C1042" s="63" t="s">
        <v>3126</v>
      </c>
      <c r="D1042" s="63" t="s">
        <v>3127</v>
      </c>
      <c r="E1042" s="406">
        <v>44.43</v>
      </c>
      <c r="F1042" s="406">
        <f t="shared" si="8"/>
        <v>0.20504475183075679</v>
      </c>
      <c r="G1042" s="406">
        <v>0</v>
      </c>
      <c r="H1042" s="406">
        <f>'PRPM WP2'!D1042</f>
        <v>1.6999999999999999E-3</v>
      </c>
      <c r="I1042" s="417">
        <f t="shared" si="7"/>
        <v>0.20334475183075679</v>
      </c>
      <c r="J1042" s="69">
        <v>41153</v>
      </c>
    </row>
    <row r="1043" spans="1:10">
      <c r="A1043" s="63">
        <v>81</v>
      </c>
      <c r="B1043" s="69">
        <v>41183</v>
      </c>
      <c r="C1043" s="63" t="s">
        <v>3126</v>
      </c>
      <c r="D1043" s="63" t="s">
        <v>3127</v>
      </c>
      <c r="E1043" s="406">
        <v>44.02</v>
      </c>
      <c r="F1043" s="406">
        <f t="shared" si="8"/>
        <v>-9.2279990997073281E-3</v>
      </c>
      <c r="G1043" s="406">
        <v>0</v>
      </c>
      <c r="H1043" s="406">
        <f>'PRPM WP2'!D1043</f>
        <v>2.0999999999999999E-3</v>
      </c>
      <c r="I1043" s="417">
        <f t="shared" si="7"/>
        <v>-1.1327999099707328E-2</v>
      </c>
      <c r="J1043" s="69">
        <v>41183</v>
      </c>
    </row>
    <row r="1044" spans="1:10">
      <c r="A1044" s="63">
        <v>81</v>
      </c>
      <c r="B1044" s="69">
        <v>41214</v>
      </c>
      <c r="C1044" s="63" t="s">
        <v>3126</v>
      </c>
      <c r="D1044" s="63" t="s">
        <v>3127</v>
      </c>
      <c r="E1044" s="406">
        <v>45.5</v>
      </c>
      <c r="F1044" s="406">
        <f t="shared" si="8"/>
        <v>4.1685597455701877E-2</v>
      </c>
      <c r="G1044" s="406">
        <v>0.35499999999999998</v>
      </c>
      <c r="H1044" s="406">
        <f>'PRPM WP2'!D1044</f>
        <v>1.9E-3</v>
      </c>
      <c r="I1044" s="417">
        <f t="shared" si="7"/>
        <v>3.9785597455701878E-2</v>
      </c>
      <c r="J1044" s="69">
        <v>41214</v>
      </c>
    </row>
    <row r="1045" spans="1:10">
      <c r="A1045" s="63">
        <v>81</v>
      </c>
      <c r="B1045" s="69">
        <v>41244</v>
      </c>
      <c r="C1045" s="63" t="s">
        <v>3126</v>
      </c>
      <c r="D1045" s="63" t="s">
        <v>3127</v>
      </c>
      <c r="E1045" s="406">
        <v>47.98</v>
      </c>
      <c r="F1045" s="406">
        <f t="shared" si="8"/>
        <v>5.450549450549444E-2</v>
      </c>
      <c r="G1045" s="406">
        <v>0</v>
      </c>
      <c r="H1045" s="406">
        <f>'PRPM WP2'!D1045</f>
        <v>1.9E-3</v>
      </c>
      <c r="I1045" s="417">
        <f t="shared" si="7"/>
        <v>5.2605494505494441E-2</v>
      </c>
      <c r="J1045" s="69">
        <v>41244</v>
      </c>
    </row>
    <row r="1046" spans="1:10">
      <c r="A1046" s="63">
        <v>82</v>
      </c>
      <c r="B1046" s="69">
        <v>41275</v>
      </c>
      <c r="C1046" s="63" t="s">
        <v>3126</v>
      </c>
      <c r="D1046" s="63" t="s">
        <v>3127</v>
      </c>
      <c r="E1046" s="406">
        <v>50.55</v>
      </c>
      <c r="F1046" s="406">
        <f t="shared" si="8"/>
        <v>5.3563984993747406E-2</v>
      </c>
      <c r="G1046" s="406">
        <v>0</v>
      </c>
      <c r="H1046" s="406">
        <f>'PRPM WP2'!D1046</f>
        <v>2.2000000000000001E-3</v>
      </c>
      <c r="I1046" s="417">
        <f t="shared" si="7"/>
        <v>5.1363984993747405E-2</v>
      </c>
      <c r="J1046" s="69">
        <v>41275</v>
      </c>
    </row>
    <row r="1047" spans="1:10">
      <c r="A1047" s="63">
        <v>83</v>
      </c>
      <c r="B1047" s="69">
        <v>41306</v>
      </c>
      <c r="C1047" s="63" t="s">
        <v>3126</v>
      </c>
      <c r="D1047" s="63" t="s">
        <v>3127</v>
      </c>
      <c r="E1047" s="406">
        <v>52.96</v>
      </c>
      <c r="F1047" s="406">
        <f t="shared" si="8"/>
        <v>5.4698318496538154E-2</v>
      </c>
      <c r="G1047" s="406">
        <v>0.35499999999999998</v>
      </c>
      <c r="H1047" s="406">
        <f>'PRPM WP2'!D1047</f>
        <v>2.2000000000000001E-3</v>
      </c>
      <c r="I1047" s="417">
        <f t="shared" si="7"/>
        <v>5.2498318496538153E-2</v>
      </c>
      <c r="J1047" s="69">
        <v>41306</v>
      </c>
    </row>
    <row r="1048" spans="1:10">
      <c r="B1048" s="69">
        <v>41334</v>
      </c>
      <c r="C1048" s="63" t="s">
        <v>3126</v>
      </c>
      <c r="D1048" s="63" t="s">
        <v>3127</v>
      </c>
      <c r="E1048" s="406">
        <v>57.57</v>
      </c>
      <c r="F1048" s="406">
        <f t="shared" si="8"/>
        <v>8.7046827794561923E-2</v>
      </c>
      <c r="G1048" s="406">
        <v>0</v>
      </c>
      <c r="H1048" s="406">
        <f>'PRPM WP2'!D1048</f>
        <v>2.0999999999999999E-3</v>
      </c>
      <c r="I1048" s="417">
        <f t="shared" si="7"/>
        <v>8.4946827794561919E-2</v>
      </c>
      <c r="J1048" s="69">
        <v>41334</v>
      </c>
    </row>
    <row r="1049" spans="1:10">
      <c r="B1049" s="69">
        <v>41365</v>
      </c>
      <c r="C1049" s="63" t="s">
        <v>3126</v>
      </c>
      <c r="D1049" s="63" t="s">
        <v>3127</v>
      </c>
      <c r="E1049" s="406">
        <v>55.48</v>
      </c>
      <c r="F1049" s="406">
        <f t="shared" si="8"/>
        <v>-3.6303630363036361E-2</v>
      </c>
      <c r="G1049" s="406">
        <v>0</v>
      </c>
      <c r="H1049" s="406">
        <f>'PRPM WP2'!D1049</f>
        <v>2.5999999999999999E-3</v>
      </c>
      <c r="I1049" s="417">
        <f t="shared" si="7"/>
        <v>-3.8903630363036359E-2</v>
      </c>
      <c r="J1049" s="69">
        <v>41365</v>
      </c>
    </row>
    <row r="1050" spans="1:10">
      <c r="B1050" s="69">
        <v>41395</v>
      </c>
      <c r="C1050" s="63" t="s">
        <v>3126</v>
      </c>
      <c r="D1050" s="63" t="s">
        <v>3127</v>
      </c>
      <c r="E1050" s="406">
        <v>53.13</v>
      </c>
      <c r="F1050" s="406">
        <f t="shared" si="8"/>
        <v>-3.5958904109588942E-2</v>
      </c>
      <c r="G1050" s="406">
        <v>0.35499999999999998</v>
      </c>
      <c r="H1050" s="406">
        <f>'PRPM WP2'!D1050</f>
        <v>2.3E-3</v>
      </c>
      <c r="I1050" s="417">
        <f t="shared" si="7"/>
        <v>-3.8258904109588945E-2</v>
      </c>
      <c r="J1050" s="69">
        <v>41395</v>
      </c>
    </row>
    <row r="1051" spans="1:10">
      <c r="B1051" s="69">
        <v>41426</v>
      </c>
      <c r="C1051" s="63" t="s">
        <v>3126</v>
      </c>
      <c r="D1051" s="63" t="s">
        <v>3127</v>
      </c>
      <c r="E1051" s="406">
        <v>53.67</v>
      </c>
      <c r="F1051" s="406">
        <f t="shared" si="8"/>
        <v>1.016374929418406E-2</v>
      </c>
      <c r="G1051" s="406">
        <v>0</v>
      </c>
      <c r="H1051" s="406">
        <f>'PRPM WP2'!D1051</f>
        <v>2.3999999999999998E-3</v>
      </c>
      <c r="I1051" s="417">
        <f t="shared" si="7"/>
        <v>7.7637492941840611E-3</v>
      </c>
      <c r="J1051" s="69">
        <v>41426</v>
      </c>
    </row>
    <row r="1052" spans="1:10">
      <c r="B1052" s="69">
        <v>41456</v>
      </c>
      <c r="C1052" s="63" t="s">
        <v>3126</v>
      </c>
      <c r="D1052" s="63" t="s">
        <v>3127</v>
      </c>
      <c r="E1052" s="406">
        <v>64.22</v>
      </c>
      <c r="F1052" s="406">
        <f t="shared" si="8"/>
        <v>0.19657164151294945</v>
      </c>
      <c r="G1052" s="406">
        <v>0</v>
      </c>
      <c r="H1052" s="406">
        <f>'PRPM WP2'!D1052</f>
        <v>3.0000000000000001E-3</v>
      </c>
      <c r="I1052" s="417">
        <f t="shared" si="7"/>
        <v>0.19357164151294945</v>
      </c>
      <c r="J1052" s="69">
        <v>41456</v>
      </c>
    </row>
    <row r="1053" spans="1:10">
      <c r="B1053" s="69">
        <v>41487</v>
      </c>
      <c r="C1053" s="63" t="s">
        <v>3126</v>
      </c>
      <c r="D1053" s="63" t="s">
        <v>3127</v>
      </c>
      <c r="E1053" s="406">
        <v>52.6</v>
      </c>
      <c r="F1053" s="406">
        <f t="shared" si="8"/>
        <v>-0.17463407038305823</v>
      </c>
      <c r="G1053" s="406">
        <v>0.40500000000000003</v>
      </c>
      <c r="H1053" s="406">
        <f>'PRPM WP2'!D1053</f>
        <v>2.8E-3</v>
      </c>
      <c r="I1053" s="417">
        <f t="shared" si="7"/>
        <v>-0.17743407038305822</v>
      </c>
      <c r="J1053" s="69">
        <v>41487</v>
      </c>
    </row>
    <row r="1054" spans="1:10">
      <c r="B1054" s="69">
        <v>41518</v>
      </c>
      <c r="C1054" s="63" t="s">
        <v>3126</v>
      </c>
      <c r="D1054" s="63" t="s">
        <v>3127</v>
      </c>
      <c r="E1054" s="406">
        <v>27.56</v>
      </c>
      <c r="F1054" s="406">
        <f>(((E1054*2)-E1053)/E1053)+(G1054/E1053)</f>
        <v>4.7908745247148214E-2</v>
      </c>
      <c r="G1054" s="406">
        <v>0</v>
      </c>
      <c r="H1054" s="406">
        <f>'PRPM WP2'!D1054</f>
        <v>2.8999999999999998E-3</v>
      </c>
      <c r="I1054" s="417">
        <f t="shared" si="7"/>
        <v>4.5008745247148214E-2</v>
      </c>
      <c r="J1054" s="69">
        <v>41518</v>
      </c>
    </row>
    <row r="1055" spans="1:10">
      <c r="B1055" s="69">
        <v>41548</v>
      </c>
      <c r="C1055" s="63" t="s">
        <v>3126</v>
      </c>
      <c r="D1055" s="63" t="s">
        <v>3127</v>
      </c>
      <c r="E1055" s="406">
        <v>28.46</v>
      </c>
      <c r="F1055" s="406">
        <f t="shared" ref="F1055:F1074" si="9">(((E1055)-E1054)/E1054)+(G1055/E1054)</f>
        <v>3.2656023222061036E-2</v>
      </c>
      <c r="G1055" s="406">
        <v>0</v>
      </c>
      <c r="H1055" s="406">
        <f>'PRPM WP2'!D1055</f>
        <v>2.8999999999999998E-3</v>
      </c>
      <c r="I1055" s="417">
        <f t="shared" si="7"/>
        <v>2.9756023222061036E-2</v>
      </c>
      <c r="J1055" s="69">
        <v>41548</v>
      </c>
    </row>
    <row r="1056" spans="1:10">
      <c r="B1056" s="69">
        <v>41579</v>
      </c>
      <c r="C1056" s="63" t="s">
        <v>3126</v>
      </c>
      <c r="D1056" s="63" t="s">
        <v>3127</v>
      </c>
      <c r="E1056" s="406">
        <v>29.18</v>
      </c>
      <c r="F1056" s="406">
        <f t="shared" si="9"/>
        <v>3.2413914265635939E-2</v>
      </c>
      <c r="G1056" s="406">
        <v>0.20250000000000001</v>
      </c>
      <c r="H1056" s="406">
        <f>'PRPM WP2'!D1056</f>
        <v>2.7000000000000001E-3</v>
      </c>
      <c r="I1056" s="417">
        <f t="shared" si="7"/>
        <v>2.9713914265635938E-2</v>
      </c>
      <c r="J1056" s="69">
        <v>41579</v>
      </c>
    </row>
    <row r="1057" spans="2:10">
      <c r="B1057" s="69">
        <v>41609</v>
      </c>
      <c r="C1057" s="63" t="s">
        <v>3126</v>
      </c>
      <c r="D1057" s="63" t="s">
        <v>3127</v>
      </c>
      <c r="E1057" s="406">
        <v>28.73</v>
      </c>
      <c r="F1057" s="406">
        <f t="shared" si="9"/>
        <v>-1.5421521590130202E-2</v>
      </c>
      <c r="G1057" s="406">
        <v>0</v>
      </c>
      <c r="H1057" s="406">
        <f>'PRPM WP2'!D1057</f>
        <v>3.0999999999999999E-3</v>
      </c>
      <c r="I1057" s="417">
        <f t="shared" si="7"/>
        <v>-1.8521521590130201E-2</v>
      </c>
      <c r="J1057" s="69">
        <v>41609</v>
      </c>
    </row>
    <row r="1058" spans="2:10">
      <c r="B1058" s="69">
        <v>41640</v>
      </c>
      <c r="C1058" s="63" t="s">
        <v>3126</v>
      </c>
      <c r="D1058" s="63" t="s">
        <v>3127</v>
      </c>
      <c r="E1058" s="406">
        <v>28.4</v>
      </c>
      <c r="F1058" s="406">
        <f t="shared" si="9"/>
        <v>-1.1486251305255895E-2</v>
      </c>
      <c r="G1058" s="406">
        <v>0</v>
      </c>
      <c r="H1058" s="406">
        <f>'PRPM WP2'!D1058</f>
        <v>3.2000000000000002E-3</v>
      </c>
      <c r="I1058" s="417">
        <f t="shared" si="7"/>
        <v>-1.4686251305255894E-2</v>
      </c>
      <c r="J1058" s="69">
        <v>41640</v>
      </c>
    </row>
    <row r="1059" spans="2:10">
      <c r="B1059" s="69">
        <v>41671</v>
      </c>
      <c r="C1059" s="63" t="s">
        <v>3126</v>
      </c>
      <c r="D1059" s="63" t="s">
        <v>3127</v>
      </c>
      <c r="E1059" s="406">
        <v>30.03</v>
      </c>
      <c r="F1059" s="406">
        <f t="shared" si="9"/>
        <v>6.4524647887324038E-2</v>
      </c>
      <c r="G1059" s="406">
        <v>0.20250000000000001</v>
      </c>
      <c r="H1059" s="406">
        <f>'PRPM WP2'!D1059</f>
        <v>2.5999999999999999E-3</v>
      </c>
      <c r="I1059" s="417">
        <f t="shared" si="7"/>
        <v>6.192464788732404E-2</v>
      </c>
      <c r="J1059" s="69">
        <v>41671</v>
      </c>
    </row>
    <row r="1060" spans="2:10">
      <c r="B1060" s="69">
        <v>41699</v>
      </c>
      <c r="C1060" s="63" t="s">
        <v>3126</v>
      </c>
      <c r="D1060" s="63" t="s">
        <v>3127</v>
      </c>
      <c r="E1060" s="406">
        <v>32.29</v>
      </c>
      <c r="F1060" s="406">
        <f t="shared" si="9"/>
        <v>7.5258075258075194E-2</v>
      </c>
      <c r="G1060" s="406">
        <v>0</v>
      </c>
      <c r="H1060" s="406">
        <f>'PRPM WP2'!D1060</f>
        <v>2.8999999999999998E-3</v>
      </c>
      <c r="I1060" s="417">
        <f t="shared" si="7"/>
        <v>7.2358075258075194E-2</v>
      </c>
      <c r="J1060" s="69">
        <v>41699</v>
      </c>
    </row>
    <row r="1061" spans="2:10">
      <c r="B1061" s="69">
        <v>41730</v>
      </c>
      <c r="C1061" s="63" t="s">
        <v>3126</v>
      </c>
      <c r="D1061" s="63" t="s">
        <v>3127</v>
      </c>
      <c r="E1061" s="406">
        <v>30.36</v>
      </c>
      <c r="F1061" s="406">
        <f t="shared" si="9"/>
        <v>-5.9770826881387421E-2</v>
      </c>
      <c r="G1061" s="406">
        <v>0</v>
      </c>
      <c r="H1061" s="406">
        <f>'PRPM WP2'!D1061</f>
        <v>2.8E-3</v>
      </c>
      <c r="I1061" s="417">
        <f t="shared" si="7"/>
        <v>-6.2570826881387417E-2</v>
      </c>
      <c r="J1061" s="69">
        <v>41730</v>
      </c>
    </row>
    <row r="1062" spans="2:10">
      <c r="B1062" s="69">
        <v>41760</v>
      </c>
      <c r="C1062" s="63" t="s">
        <v>3126</v>
      </c>
      <c r="D1062" s="63" t="s">
        <v>3127</v>
      </c>
      <c r="E1062" s="406">
        <v>30.28</v>
      </c>
      <c r="F1062" s="406">
        <f t="shared" si="9"/>
        <v>4.0349143610013743E-3</v>
      </c>
      <c r="G1062" s="406">
        <v>0.20250000000000001</v>
      </c>
      <c r="H1062" s="406">
        <f>'PRPM WP2'!D1062</f>
        <v>2.8E-3</v>
      </c>
      <c r="I1062" s="417">
        <f t="shared" si="7"/>
        <v>1.2349143610013743E-3</v>
      </c>
      <c r="J1062" s="69">
        <v>41760</v>
      </c>
    </row>
    <row r="1063" spans="2:10">
      <c r="B1063" s="69">
        <v>41791</v>
      </c>
      <c r="C1063" s="63" t="s">
        <v>3126</v>
      </c>
      <c r="D1063" s="63" t="s">
        <v>3127</v>
      </c>
      <c r="E1063" s="406">
        <v>33.229999999999997</v>
      </c>
      <c r="F1063" s="406">
        <f t="shared" si="9"/>
        <v>9.7424042272126671E-2</v>
      </c>
      <c r="G1063" s="406">
        <v>0</v>
      </c>
      <c r="H1063" s="406">
        <f>'PRPM WP2'!D1063</f>
        <v>2.5000000000000001E-3</v>
      </c>
      <c r="I1063" s="417">
        <f t="shared" si="7"/>
        <v>9.4924042272126669E-2</v>
      </c>
      <c r="J1063" s="69">
        <v>41791</v>
      </c>
    </row>
    <row r="1064" spans="2:10" ht="15">
      <c r="B1064" s="69">
        <v>41821</v>
      </c>
      <c r="C1064" s="63" t="s">
        <v>3126</v>
      </c>
      <c r="D1064" s="63" t="s">
        <v>3127</v>
      </c>
      <c r="E1064" s="418">
        <v>30.55</v>
      </c>
      <c r="F1064" s="406">
        <f t="shared" si="9"/>
        <v>-8.0650015046644485E-2</v>
      </c>
      <c r="G1064" s="406">
        <v>0</v>
      </c>
      <c r="H1064" s="406">
        <f>'PRPM WP2'!D1064</f>
        <v>2.7000000000000001E-3</v>
      </c>
      <c r="I1064" s="417">
        <f t="shared" si="7"/>
        <v>-8.3350015046644479E-2</v>
      </c>
      <c r="J1064" s="69">
        <v>41821</v>
      </c>
    </row>
    <row r="1065" spans="2:10" ht="15">
      <c r="B1065" s="69">
        <v>41852</v>
      </c>
      <c r="C1065" s="63" t="s">
        <v>3126</v>
      </c>
      <c r="D1065" s="63" t="s">
        <v>3127</v>
      </c>
      <c r="E1065" s="418">
        <v>32.299999999999997</v>
      </c>
      <c r="F1065" s="406">
        <f t="shared" si="9"/>
        <v>6.4255319148936049E-2</v>
      </c>
      <c r="G1065" s="406">
        <v>0.21299999999999999</v>
      </c>
      <c r="H1065" s="406">
        <f>'PRPM WP2'!D1065</f>
        <v>2.5999999999999999E-3</v>
      </c>
      <c r="I1065" s="417">
        <f t="shared" si="7"/>
        <v>6.1655319148936051E-2</v>
      </c>
      <c r="J1065" s="69">
        <v>41852</v>
      </c>
    </row>
    <row r="1066" spans="2:10" ht="15">
      <c r="B1066" s="69">
        <v>41883</v>
      </c>
      <c r="C1066" s="63" t="s">
        <v>3126</v>
      </c>
      <c r="D1066" s="63" t="s">
        <v>3127</v>
      </c>
      <c r="E1066" s="418">
        <v>30.42</v>
      </c>
      <c r="F1066" s="406">
        <f t="shared" si="9"/>
        <v>-5.820433436532494E-2</v>
      </c>
      <c r="G1066" s="406">
        <v>0</v>
      </c>
      <c r="H1066" s="406">
        <f>'PRPM WP2'!D1066</f>
        <v>2.3E-3</v>
      </c>
      <c r="I1066" s="417">
        <f t="shared" si="7"/>
        <v>-6.0504334365324944E-2</v>
      </c>
      <c r="J1066" s="69">
        <v>41883</v>
      </c>
    </row>
    <row r="1067" spans="2:10" ht="15">
      <c r="B1067" s="69">
        <v>41913</v>
      </c>
      <c r="C1067" s="63" t="s">
        <v>3126</v>
      </c>
      <c r="D1067" s="63" t="s">
        <v>3127</v>
      </c>
      <c r="E1067" s="418">
        <v>35.78</v>
      </c>
      <c r="F1067" s="406">
        <f t="shared" si="9"/>
        <v>0.17619986850756078</v>
      </c>
      <c r="G1067" s="406">
        <v>0</v>
      </c>
      <c r="H1067" s="406">
        <f>'PRPM WP2'!D1067</f>
        <v>2.5000000000000001E-3</v>
      </c>
      <c r="I1067" s="417">
        <f t="shared" si="7"/>
        <v>0.17369986850756078</v>
      </c>
      <c r="J1067" s="69">
        <v>41913</v>
      </c>
    </row>
    <row r="1068" spans="2:10" ht="15">
      <c r="B1068" s="69">
        <v>41944</v>
      </c>
      <c r="C1068" s="63" t="s">
        <v>3126</v>
      </c>
      <c r="D1068" s="63" t="s">
        <v>3127</v>
      </c>
      <c r="E1068" s="418">
        <v>34.89</v>
      </c>
      <c r="F1068" s="406">
        <f t="shared" si="9"/>
        <v>-1.8921185019564017E-2</v>
      </c>
      <c r="G1068" s="406">
        <v>0.21299999999999999</v>
      </c>
      <c r="H1068" s="406">
        <f>'PRPM WP2'!D1068</f>
        <v>2.3E-3</v>
      </c>
      <c r="I1068" s="417">
        <f t="shared" si="7"/>
        <v>-2.1221185019564017E-2</v>
      </c>
      <c r="J1068" s="69">
        <v>41944</v>
      </c>
    </row>
    <row r="1069" spans="2:10">
      <c r="B1069" s="69">
        <v>41974</v>
      </c>
      <c r="C1069" s="63" t="s">
        <v>3126</v>
      </c>
      <c r="D1069" s="63" t="s">
        <v>3127</v>
      </c>
      <c r="E1069" s="406">
        <v>37.659999999999997</v>
      </c>
      <c r="F1069" s="406">
        <f t="shared" si="9"/>
        <v>7.9392376038979529E-2</v>
      </c>
      <c r="G1069" s="406">
        <v>0</v>
      </c>
      <c r="H1069" s="406">
        <f>'PRPM WP2'!D1069</f>
        <v>2.2000000000000001E-3</v>
      </c>
      <c r="I1069" s="417">
        <f t="shared" si="7"/>
        <v>7.7192376038979535E-2</v>
      </c>
      <c r="J1069" s="69">
        <v>41974</v>
      </c>
    </row>
    <row r="1070" spans="2:10">
      <c r="B1070" s="69">
        <v>42005</v>
      </c>
      <c r="C1070" s="63" t="s">
        <v>3126</v>
      </c>
      <c r="D1070" s="63" t="s">
        <v>3127</v>
      </c>
      <c r="E1070" s="406">
        <v>39.64</v>
      </c>
      <c r="F1070" s="406">
        <f t="shared" si="9"/>
        <v>5.2575677110993209E-2</v>
      </c>
      <c r="G1070" s="406">
        <v>0</v>
      </c>
      <c r="H1070" s="406">
        <f>'PRPM WP2'!D1070</f>
        <v>2E-3</v>
      </c>
      <c r="I1070" s="417">
        <f t="shared" si="7"/>
        <v>5.0575677110993207E-2</v>
      </c>
      <c r="J1070" s="69">
        <v>42005</v>
      </c>
    </row>
    <row r="1071" spans="2:10">
      <c r="B1071" s="69">
        <v>42036</v>
      </c>
      <c r="C1071" s="63" t="s">
        <v>3126</v>
      </c>
      <c r="D1071" s="63" t="s">
        <v>3127</v>
      </c>
      <c r="E1071" s="406">
        <v>40.130000000000003</v>
      </c>
      <c r="F1071" s="406">
        <f t="shared" si="9"/>
        <v>1.7734611503531835E-2</v>
      </c>
      <c r="G1071" s="406">
        <v>0.21299999999999999</v>
      </c>
      <c r="H1071" s="406">
        <f>'PRPM WP2'!D1071</f>
        <v>1.5E-3</v>
      </c>
      <c r="I1071" s="417">
        <f t="shared" si="7"/>
        <v>1.6234611503531834E-2</v>
      </c>
      <c r="J1071" s="69">
        <v>42036</v>
      </c>
    </row>
    <row r="1072" spans="2:10">
      <c r="B1072" s="69">
        <v>42064</v>
      </c>
      <c r="C1072" s="63" t="s">
        <v>3126</v>
      </c>
      <c r="D1072" s="63" t="s">
        <v>3127</v>
      </c>
      <c r="E1072" s="406">
        <v>39.89</v>
      </c>
      <c r="F1072" s="406">
        <f t="shared" si="9"/>
        <v>-5.980563169698529E-3</v>
      </c>
      <c r="G1072" s="406">
        <v>0</v>
      </c>
      <c r="H1072" s="406">
        <f>'PRPM WP2'!D1072</f>
        <v>2.0999999999999999E-3</v>
      </c>
      <c r="I1072" s="417">
        <f t="shared" si="7"/>
        <v>-8.0805631696985285E-3</v>
      </c>
      <c r="J1072" s="69">
        <v>42064</v>
      </c>
    </row>
    <row r="1073" spans="2:10">
      <c r="B1073" s="69">
        <v>42095</v>
      </c>
      <c r="C1073" s="63" t="s">
        <v>3126</v>
      </c>
      <c r="D1073" s="63" t="s">
        <v>3127</v>
      </c>
      <c r="E1073" s="406">
        <v>38.39</v>
      </c>
      <c r="F1073" s="406">
        <f t="shared" si="9"/>
        <v>-3.7603409375783402E-2</v>
      </c>
      <c r="G1073" s="406">
        <v>0</v>
      </c>
      <c r="H1073" s="406">
        <f>'PRPM WP2'!D1073</f>
        <v>1.9E-3</v>
      </c>
      <c r="I1073" s="417">
        <f t="shared" si="7"/>
        <v>-3.9503409375783401E-2</v>
      </c>
      <c r="J1073" s="69">
        <v>42095</v>
      </c>
    </row>
    <row r="1074" spans="2:10">
      <c r="B1074" s="69">
        <v>42125</v>
      </c>
      <c r="C1074" s="63" t="s">
        <v>3126</v>
      </c>
      <c r="D1074" s="63" t="s">
        <v>3127</v>
      </c>
      <c r="E1074" s="406">
        <v>38.43</v>
      </c>
      <c r="F1074" s="406">
        <f t="shared" si="9"/>
        <v>6.5902578796561383E-3</v>
      </c>
      <c r="G1074" s="406">
        <v>0.21299999999999999</v>
      </c>
      <c r="H1074" s="406">
        <f>'PRPM WP2'!D1074</f>
        <v>2E-3</v>
      </c>
      <c r="I1074" s="417">
        <f t="shared" si="7"/>
        <v>4.5902578796561382E-3</v>
      </c>
      <c r="J1074" s="69">
        <v>42125</v>
      </c>
    </row>
    <row r="1075" spans="2:10">
      <c r="B1075" s="69">
        <v>42156</v>
      </c>
      <c r="C1075" s="63" t="s">
        <v>3126</v>
      </c>
      <c r="D1075" s="63" t="s">
        <v>3127</v>
      </c>
      <c r="E1075" s="406">
        <v>37.39</v>
      </c>
      <c r="F1075" s="406">
        <f t="shared" ref="F1075:F1138" si="10">((E1075-E1074)/E1074)+(G1075/E1074)</f>
        <v>-2.7062190996617205E-2</v>
      </c>
      <c r="G1075" s="406">
        <v>0</v>
      </c>
      <c r="H1075" s="406">
        <f>'PRPM WP2'!D1075</f>
        <v>2.3E-3</v>
      </c>
      <c r="I1075" s="417">
        <f t="shared" si="7"/>
        <v>-2.9362190996617205E-2</v>
      </c>
      <c r="J1075" s="69">
        <f t="shared" ref="J1075:J1138" si="11">B1075</f>
        <v>42156</v>
      </c>
    </row>
    <row r="1076" spans="2:10">
      <c r="B1076" s="69">
        <v>42186</v>
      </c>
      <c r="C1076" s="63" t="s">
        <v>3126</v>
      </c>
      <c r="D1076" s="63" t="s">
        <v>3127</v>
      </c>
      <c r="E1076" s="406">
        <v>38.549999999999997</v>
      </c>
      <c r="F1076" s="406">
        <f t="shared" si="10"/>
        <v>3.1024338058304266E-2</v>
      </c>
      <c r="G1076" s="406">
        <v>0</v>
      </c>
      <c r="H1076" s="406">
        <f>'PRPM WP2'!D1076</f>
        <v>2.3999999999999998E-3</v>
      </c>
      <c r="I1076" s="417">
        <f t="shared" si="7"/>
        <v>2.8624338058304267E-2</v>
      </c>
      <c r="J1076" s="69">
        <f t="shared" si="11"/>
        <v>42186</v>
      </c>
    </row>
    <row r="1077" spans="2:10">
      <c r="B1077" s="69">
        <v>42217</v>
      </c>
      <c r="C1077" s="63" t="s">
        <v>3126</v>
      </c>
      <c r="D1077" s="63" t="s">
        <v>3127</v>
      </c>
      <c r="E1077" s="406">
        <v>37.75</v>
      </c>
      <c r="F1077" s="406">
        <f t="shared" si="10"/>
        <v>-1.4941634241245061E-2</v>
      </c>
      <c r="G1077" s="406">
        <v>0.224</v>
      </c>
      <c r="H1077" s="406">
        <f>'PRPM WP2'!D1077</f>
        <v>2.2000000000000001E-3</v>
      </c>
      <c r="I1077" s="417">
        <f t="shared" si="7"/>
        <v>-1.7141634241245061E-2</v>
      </c>
      <c r="J1077" s="69">
        <f t="shared" si="11"/>
        <v>42217</v>
      </c>
    </row>
    <row r="1078" spans="2:10">
      <c r="B1078" s="407">
        <v>42248</v>
      </c>
      <c r="C1078" s="406" t="s">
        <v>3126</v>
      </c>
      <c r="D1078" s="406" t="s">
        <v>3127</v>
      </c>
      <c r="E1078" s="406">
        <v>41.4</v>
      </c>
      <c r="F1078" s="406">
        <f t="shared" si="10"/>
        <v>9.6688741721854266E-2</v>
      </c>
      <c r="G1078" s="406">
        <v>0</v>
      </c>
      <c r="H1078" s="406">
        <f>'PRPM WP2'!D1078</f>
        <v>2.0999999999999999E-3</v>
      </c>
      <c r="I1078" s="406">
        <f t="shared" ref="I1078:I1141" si="12">F1078-H1078</f>
        <v>9.4588741721854261E-2</v>
      </c>
      <c r="J1078" s="407">
        <f t="shared" si="11"/>
        <v>42248</v>
      </c>
    </row>
    <row r="1079" spans="2:10">
      <c r="B1079" s="407">
        <v>42278</v>
      </c>
      <c r="C1079" s="406" t="s">
        <v>3126</v>
      </c>
      <c r="D1079" s="406" t="s">
        <v>3127</v>
      </c>
      <c r="E1079" s="406">
        <v>40.75</v>
      </c>
      <c r="F1079" s="406">
        <f t="shared" si="10"/>
        <v>-1.5700483091787405E-2</v>
      </c>
      <c r="G1079" s="406">
        <v>0</v>
      </c>
      <c r="H1079" s="406">
        <f>'PRPM WP2'!D1079</f>
        <v>2.0999999999999999E-3</v>
      </c>
      <c r="I1079" s="406">
        <f t="shared" si="12"/>
        <v>-1.7800483091787406E-2</v>
      </c>
      <c r="J1079" s="407">
        <f t="shared" si="11"/>
        <v>42278</v>
      </c>
    </row>
    <row r="1080" spans="2:10">
      <c r="B1080" s="407">
        <v>42309</v>
      </c>
      <c r="C1080" s="406" t="s">
        <v>3126</v>
      </c>
      <c r="D1080" s="406" t="s">
        <v>3127</v>
      </c>
      <c r="E1080" s="406">
        <v>41.83</v>
      </c>
      <c r="F1080" s="406">
        <f t="shared" si="10"/>
        <v>3.1999999999999959E-2</v>
      </c>
      <c r="G1080" s="406">
        <v>0.224</v>
      </c>
      <c r="H1080" s="406">
        <f>'PRPM WP2'!D1080</f>
        <v>2.2000000000000001E-3</v>
      </c>
      <c r="I1080" s="406">
        <f t="shared" si="12"/>
        <v>2.9799999999999958E-2</v>
      </c>
      <c r="J1080" s="407">
        <f t="shared" si="11"/>
        <v>42309</v>
      </c>
    </row>
    <row r="1081" spans="2:10">
      <c r="B1081" s="407">
        <v>42339</v>
      </c>
      <c r="C1081" s="406" t="s">
        <v>3126</v>
      </c>
      <c r="D1081" s="406" t="s">
        <v>3127</v>
      </c>
      <c r="E1081" s="406">
        <v>41.95</v>
      </c>
      <c r="F1081" s="406">
        <f t="shared" si="10"/>
        <v>2.8687544824289877E-3</v>
      </c>
      <c r="G1081" s="406">
        <v>0</v>
      </c>
      <c r="H1081" s="406">
        <f>'PRPM WP2'!D1081</f>
        <v>2.2000000000000001E-3</v>
      </c>
      <c r="I1081" s="406">
        <f t="shared" si="12"/>
        <v>6.6875448242898752E-4</v>
      </c>
      <c r="J1081" s="407">
        <f t="shared" si="11"/>
        <v>42339</v>
      </c>
    </row>
    <row r="1082" spans="2:10">
      <c r="B1082" s="407">
        <v>42370</v>
      </c>
      <c r="C1082" s="406" t="s">
        <v>3126</v>
      </c>
      <c r="D1082" s="406" t="s">
        <v>3127</v>
      </c>
      <c r="E1082" s="406">
        <v>45.4</v>
      </c>
      <c r="F1082" s="406">
        <f t="shared" si="10"/>
        <v>8.2240762812872362E-2</v>
      </c>
      <c r="G1082" s="406">
        <v>0</v>
      </c>
      <c r="H1082" s="406">
        <f>'PRPM WP2'!D1082</f>
        <v>2.0999999999999999E-3</v>
      </c>
      <c r="I1082" s="406">
        <f t="shared" si="12"/>
        <v>8.0140762812872357E-2</v>
      </c>
      <c r="J1082" s="407">
        <f t="shared" si="11"/>
        <v>42370</v>
      </c>
    </row>
    <row r="1083" spans="2:10">
      <c r="B1083" s="407">
        <v>42401</v>
      </c>
      <c r="C1083" s="406" t="s">
        <v>3126</v>
      </c>
      <c r="D1083" s="406" t="s">
        <v>3127</v>
      </c>
      <c r="E1083" s="406">
        <v>42.41</v>
      </c>
      <c r="F1083" s="406">
        <f t="shared" si="10"/>
        <v>-6.0925110132158636E-2</v>
      </c>
      <c r="G1083" s="406">
        <v>0.224</v>
      </c>
      <c r="H1083" s="406">
        <f>'PRPM WP2'!D1083</f>
        <v>2E-3</v>
      </c>
      <c r="I1083" s="406">
        <f t="shared" si="12"/>
        <v>-6.2925110132158638E-2</v>
      </c>
      <c r="J1083" s="407">
        <f t="shared" si="11"/>
        <v>42401</v>
      </c>
    </row>
    <row r="1084" spans="2:10">
      <c r="B1084" s="407">
        <v>42430</v>
      </c>
      <c r="C1084" s="406" t="s">
        <v>3126</v>
      </c>
      <c r="D1084" s="406" t="s">
        <v>3127</v>
      </c>
      <c r="E1084" s="406">
        <v>39.36</v>
      </c>
      <c r="F1084" s="406">
        <f t="shared" si="10"/>
        <v>-7.1917000707380274E-2</v>
      </c>
      <c r="G1084" s="406">
        <v>0</v>
      </c>
      <c r="H1084" s="406">
        <f>'PRPM WP2'!D1084</f>
        <v>1.8E-3</v>
      </c>
      <c r="I1084" s="406">
        <f t="shared" si="12"/>
        <v>-7.371700070738027E-2</v>
      </c>
      <c r="J1084" s="407">
        <f t="shared" si="11"/>
        <v>42430</v>
      </c>
    </row>
    <row r="1085" spans="2:10">
      <c r="B1085" s="407">
        <v>42461</v>
      </c>
      <c r="C1085" s="406" t="s">
        <v>3126</v>
      </c>
      <c r="D1085" s="406" t="s">
        <v>3127</v>
      </c>
      <c r="E1085" s="406">
        <v>41.69</v>
      </c>
      <c r="F1085" s="406">
        <f t="shared" si="10"/>
        <v>5.9197154471544673E-2</v>
      </c>
      <c r="G1085" s="406">
        <v>0</v>
      </c>
      <c r="H1085" s="406">
        <f>'PRPM WP2'!D1085</f>
        <v>1.6999999999999999E-3</v>
      </c>
      <c r="I1085" s="406">
        <f t="shared" si="12"/>
        <v>5.7497154471544673E-2</v>
      </c>
      <c r="J1085" s="407">
        <f t="shared" si="11"/>
        <v>42461</v>
      </c>
    </row>
    <row r="1086" spans="2:10">
      <c r="B1086" s="407">
        <v>42491</v>
      </c>
      <c r="C1086" s="406" t="s">
        <v>3126</v>
      </c>
      <c r="D1086" s="406" t="s">
        <v>3127</v>
      </c>
      <c r="E1086" s="406">
        <v>39.06</v>
      </c>
      <c r="F1086" s="406">
        <f t="shared" si="10"/>
        <v>-5.7711681458383207E-2</v>
      </c>
      <c r="G1086" s="406">
        <v>0.224</v>
      </c>
      <c r="H1086" s="406">
        <f>'PRPM WP2'!D1086</f>
        <v>2E-3</v>
      </c>
      <c r="I1086" s="406">
        <f t="shared" si="12"/>
        <v>-5.9711681458383209E-2</v>
      </c>
      <c r="J1086" s="407">
        <f t="shared" si="11"/>
        <v>42491</v>
      </c>
    </row>
    <row r="1087" spans="2:10">
      <c r="B1087" s="407">
        <v>42522</v>
      </c>
      <c r="C1087" s="406" t="s">
        <v>3126</v>
      </c>
      <c r="D1087" s="406" t="s">
        <v>3127</v>
      </c>
      <c r="E1087" s="406">
        <v>43.82</v>
      </c>
      <c r="F1087" s="406">
        <f t="shared" si="10"/>
        <v>0.12186379928315406</v>
      </c>
      <c r="G1087" s="406">
        <v>0</v>
      </c>
      <c r="H1087" s="406">
        <f>'PRPM WP2'!D1087</f>
        <v>1.8E-3</v>
      </c>
      <c r="I1087" s="406">
        <f t="shared" si="12"/>
        <v>0.12006379928315407</v>
      </c>
      <c r="J1087" s="407">
        <f t="shared" si="11"/>
        <v>42522</v>
      </c>
    </row>
    <row r="1088" spans="2:10">
      <c r="B1088" s="407">
        <v>42552</v>
      </c>
      <c r="C1088" s="406" t="s">
        <v>3126</v>
      </c>
      <c r="D1088" s="406" t="s">
        <v>3127</v>
      </c>
      <c r="E1088" s="406">
        <v>43.2</v>
      </c>
      <c r="F1088" s="406">
        <f t="shared" si="10"/>
        <v>-1.4148790506617924E-2</v>
      </c>
      <c r="G1088" s="406">
        <v>0</v>
      </c>
      <c r="H1088" s="406">
        <f>'PRPM WP2'!D1088</f>
        <v>1.4E-3</v>
      </c>
      <c r="I1088" s="406">
        <f t="shared" si="12"/>
        <v>-1.5548790506617925E-2</v>
      </c>
      <c r="J1088" s="407">
        <f t="shared" si="11"/>
        <v>42552</v>
      </c>
    </row>
    <row r="1089" spans="2:10">
      <c r="B1089" s="407">
        <v>42583</v>
      </c>
      <c r="C1089" s="406" t="s">
        <v>3126</v>
      </c>
      <c r="D1089" s="406" t="s">
        <v>3127</v>
      </c>
      <c r="E1089" s="406">
        <v>38.979999999999997</v>
      </c>
      <c r="F1089" s="406">
        <f t="shared" si="10"/>
        <v>-9.2500000000000138E-2</v>
      </c>
      <c r="G1089" s="406">
        <v>0.224</v>
      </c>
      <c r="H1089" s="406">
        <f>'PRPM WP2'!D1089</f>
        <v>1.6000000000000001E-3</v>
      </c>
      <c r="I1089" s="406">
        <f t="shared" si="12"/>
        <v>-9.4100000000000142E-2</v>
      </c>
      <c r="J1089" s="407">
        <f t="shared" si="11"/>
        <v>42583</v>
      </c>
    </row>
    <row r="1090" spans="2:10">
      <c r="B1090" s="407">
        <v>42614</v>
      </c>
      <c r="C1090" s="406" t="s">
        <v>3126</v>
      </c>
      <c r="D1090" s="406" t="s">
        <v>3127</v>
      </c>
      <c r="E1090" s="406">
        <v>40.049999999999997</v>
      </c>
      <c r="F1090" s="406">
        <f t="shared" si="10"/>
        <v>2.7449974345818379E-2</v>
      </c>
      <c r="G1090" s="406">
        <v>0</v>
      </c>
      <c r="H1090" s="406">
        <f>'PRPM WP2'!D1090</f>
        <v>1.5E-3</v>
      </c>
      <c r="I1090" s="406">
        <f t="shared" si="12"/>
        <v>2.5949974345818378E-2</v>
      </c>
      <c r="J1090" s="407">
        <f t="shared" si="11"/>
        <v>42614</v>
      </c>
    </row>
    <row r="1091" spans="2:10">
      <c r="B1091" s="407">
        <v>42644</v>
      </c>
      <c r="C1091" s="406" t="s">
        <v>3126</v>
      </c>
      <c r="D1091" s="406" t="s">
        <v>3127</v>
      </c>
      <c r="E1091" s="406">
        <v>39.979999999999997</v>
      </c>
      <c r="F1091" s="406">
        <f t="shared" si="10"/>
        <v>-1.7478152309613056E-3</v>
      </c>
      <c r="G1091" s="406">
        <v>0</v>
      </c>
      <c r="H1091" s="406">
        <f>'PRPM WP2'!D1091</f>
        <v>1.6000000000000001E-3</v>
      </c>
      <c r="I1091" s="406">
        <f t="shared" si="12"/>
        <v>-3.3478152309613057E-3</v>
      </c>
      <c r="J1091" s="407">
        <f t="shared" si="11"/>
        <v>42644</v>
      </c>
    </row>
    <row r="1092" spans="2:10">
      <c r="B1092" s="407">
        <v>42675</v>
      </c>
      <c r="C1092" s="406" t="s">
        <v>3126</v>
      </c>
      <c r="D1092" s="406" t="s">
        <v>3127</v>
      </c>
      <c r="E1092" s="406">
        <v>42.4</v>
      </c>
      <c r="F1092" s="406">
        <f t="shared" si="10"/>
        <v>6.6583291645822967E-2</v>
      </c>
      <c r="G1092" s="406">
        <v>0.24199999999999999</v>
      </c>
      <c r="H1092" s="406">
        <f>'PRPM WP2'!D1092</f>
        <v>1.8E-3</v>
      </c>
      <c r="I1092" s="406">
        <f t="shared" si="12"/>
        <v>6.4783291645822971E-2</v>
      </c>
      <c r="J1092" s="407">
        <f t="shared" si="11"/>
        <v>42675</v>
      </c>
    </row>
    <row r="1093" spans="2:10">
      <c r="B1093" s="407">
        <v>42705</v>
      </c>
      <c r="C1093" s="406" t="s">
        <v>3126</v>
      </c>
      <c r="D1093" s="406" t="s">
        <v>3127</v>
      </c>
      <c r="E1093" s="406">
        <v>45.56</v>
      </c>
      <c r="F1093" s="406">
        <f t="shared" si="10"/>
        <v>7.4528301886792547E-2</v>
      </c>
      <c r="G1093" s="406">
        <v>0</v>
      </c>
      <c r="H1093" s="406">
        <f>'PRPM WP2'!D1093</f>
        <v>2.2000000000000001E-3</v>
      </c>
      <c r="I1093" s="406">
        <f t="shared" si="12"/>
        <v>7.2328301886792554E-2</v>
      </c>
      <c r="J1093" s="407">
        <f t="shared" si="11"/>
        <v>42705</v>
      </c>
    </row>
    <row r="1094" spans="2:10">
      <c r="B1094" s="407">
        <v>42736</v>
      </c>
      <c r="C1094" s="406" t="s">
        <v>3126</v>
      </c>
      <c r="D1094" s="406" t="s">
        <v>3127</v>
      </c>
      <c r="E1094" s="406">
        <v>43.78</v>
      </c>
      <c r="F1094" s="406">
        <f t="shared" si="10"/>
        <v>-3.9069359086918373E-2</v>
      </c>
      <c r="G1094" s="406">
        <v>0</v>
      </c>
      <c r="H1094" s="406">
        <f>'PRPM WP2'!D1094</f>
        <v>2.3999999999999998E-3</v>
      </c>
      <c r="I1094" s="406">
        <f t="shared" si="12"/>
        <v>-4.1469359086918373E-2</v>
      </c>
      <c r="J1094" s="407">
        <f t="shared" si="11"/>
        <v>42736</v>
      </c>
    </row>
    <row r="1095" spans="2:10">
      <c r="B1095" s="407">
        <v>42767</v>
      </c>
      <c r="C1095" s="406" t="s">
        <v>3126</v>
      </c>
      <c r="D1095" s="406" t="s">
        <v>3127</v>
      </c>
      <c r="E1095" s="406">
        <v>44.72</v>
      </c>
      <c r="F1095" s="406">
        <f t="shared" si="10"/>
        <v>2.6998629511192272E-2</v>
      </c>
      <c r="G1095" s="406">
        <v>0.24199999999999999</v>
      </c>
      <c r="H1095" s="406">
        <f>'PRPM WP2'!D1095</f>
        <v>2.0999999999999999E-3</v>
      </c>
      <c r="I1095" s="406">
        <f t="shared" si="12"/>
        <v>2.4898629511192271E-2</v>
      </c>
      <c r="J1095" s="407">
        <f t="shared" si="11"/>
        <v>42767</v>
      </c>
    </row>
    <row r="1096" spans="2:10">
      <c r="B1096" s="407">
        <v>42795</v>
      </c>
      <c r="C1096" s="406" t="s">
        <v>3126</v>
      </c>
      <c r="D1096" s="406" t="s">
        <v>3127</v>
      </c>
      <c r="E1096" s="406">
        <v>44.3</v>
      </c>
      <c r="F1096" s="406">
        <f t="shared" si="10"/>
        <v>-9.3917710196780354E-3</v>
      </c>
      <c r="G1096" s="406">
        <v>0</v>
      </c>
      <c r="H1096" s="406">
        <f>'PRPM WP2'!D1096</f>
        <v>2.3E-3</v>
      </c>
      <c r="I1096" s="406">
        <f t="shared" si="12"/>
        <v>-1.1691771019678035E-2</v>
      </c>
      <c r="J1096" s="407">
        <f t="shared" si="11"/>
        <v>42795</v>
      </c>
    </row>
    <row r="1097" spans="2:10">
      <c r="B1097" s="407">
        <v>42826</v>
      </c>
      <c r="C1097" s="406" t="s">
        <v>3126</v>
      </c>
      <c r="D1097" s="406" t="s">
        <v>3127</v>
      </c>
      <c r="E1097" s="406">
        <v>44.52</v>
      </c>
      <c r="F1097" s="406">
        <f t="shared" si="10"/>
        <v>4.9661399548534078E-3</v>
      </c>
      <c r="G1097" s="406">
        <v>0</v>
      </c>
      <c r="H1097" s="406">
        <f>'PRPM WP2'!D1097</f>
        <v>2.0999999999999999E-3</v>
      </c>
      <c r="I1097" s="406">
        <f t="shared" si="12"/>
        <v>2.8661399548534079E-3</v>
      </c>
      <c r="J1097" s="407">
        <f t="shared" si="11"/>
        <v>42826</v>
      </c>
    </row>
    <row r="1098" spans="2:10">
      <c r="B1098" s="407">
        <v>42856</v>
      </c>
      <c r="C1098" s="406" t="s">
        <v>3126</v>
      </c>
      <c r="D1098" s="406" t="s">
        <v>3127</v>
      </c>
      <c r="E1098" s="406">
        <v>45.79</v>
      </c>
      <c r="F1098" s="406">
        <f t="shared" si="10"/>
        <v>3.3962264150943305E-2</v>
      </c>
      <c r="G1098" s="406">
        <v>0.24199999999999999</v>
      </c>
      <c r="H1098" s="406">
        <f>'PRPM WP2'!D1098</f>
        <v>2.3999999999999998E-3</v>
      </c>
      <c r="I1098" s="406">
        <f t="shared" si="12"/>
        <v>3.1562264150943306E-2</v>
      </c>
      <c r="J1098" s="407">
        <f t="shared" si="11"/>
        <v>42856</v>
      </c>
    </row>
    <row r="1099" spans="2:10">
      <c r="B1099" s="407">
        <v>42887</v>
      </c>
      <c r="C1099" s="406" t="s">
        <v>3126</v>
      </c>
      <c r="D1099" s="406" t="s">
        <v>3127</v>
      </c>
      <c r="E1099" s="406">
        <v>47.41</v>
      </c>
      <c r="F1099" s="406">
        <f t="shared" si="10"/>
        <v>3.5378903690762117E-2</v>
      </c>
      <c r="G1099" s="406">
        <v>0</v>
      </c>
      <c r="H1099" s="406">
        <f>'PRPM WP2'!D1099</f>
        <v>2.0999999999999999E-3</v>
      </c>
      <c r="I1099" s="406">
        <f t="shared" si="12"/>
        <v>3.327890369076212E-2</v>
      </c>
      <c r="J1099" s="407">
        <f t="shared" si="11"/>
        <v>42887</v>
      </c>
    </row>
    <row r="1100" spans="2:10">
      <c r="B1100" s="407">
        <v>42917</v>
      </c>
      <c r="C1100" s="406" t="s">
        <v>3126</v>
      </c>
      <c r="D1100" s="406" t="s">
        <v>3127</v>
      </c>
      <c r="E1100" s="406">
        <v>49.45</v>
      </c>
      <c r="F1100" s="406">
        <f t="shared" si="10"/>
        <v>4.3028896857203257E-2</v>
      </c>
      <c r="G1100" s="406">
        <v>0</v>
      </c>
      <c r="H1100" s="406">
        <f>'PRPM WP2'!D1100</f>
        <v>2.2000000000000001E-3</v>
      </c>
      <c r="I1100" s="406">
        <f t="shared" si="12"/>
        <v>4.0828896857203256E-2</v>
      </c>
      <c r="J1100" s="407">
        <f t="shared" si="11"/>
        <v>42917</v>
      </c>
    </row>
    <row r="1101" spans="2:10">
      <c r="B1101" s="407">
        <v>42948</v>
      </c>
      <c r="C1101" s="406" t="s">
        <v>3126</v>
      </c>
      <c r="D1101" s="406" t="s">
        <v>3127</v>
      </c>
      <c r="E1101" s="406">
        <v>49.3</v>
      </c>
      <c r="F1101" s="406">
        <f t="shared" si="10"/>
        <v>2.1233569261879539E-3</v>
      </c>
      <c r="G1101" s="406">
        <v>0.255</v>
      </c>
      <c r="H1101" s="406">
        <f>'PRPM WP2'!D1101</f>
        <v>2.2000000000000001E-3</v>
      </c>
      <c r="I1101" s="406">
        <f t="shared" si="12"/>
        <v>-7.6643073812046256E-5</v>
      </c>
      <c r="J1101" s="407">
        <f t="shared" si="11"/>
        <v>42948</v>
      </c>
    </row>
    <row r="1102" spans="2:10">
      <c r="B1102" s="407">
        <v>42979</v>
      </c>
      <c r="C1102" s="406" t="s">
        <v>3126</v>
      </c>
      <c r="D1102" s="406" t="s">
        <v>3127</v>
      </c>
      <c r="E1102" s="406">
        <v>49.25</v>
      </c>
      <c r="F1102" s="406">
        <f t="shared" si="10"/>
        <v>-1.0141987829614028E-3</v>
      </c>
      <c r="G1102" s="406">
        <v>0</v>
      </c>
      <c r="H1102" s="406">
        <f>'PRPM WP2'!D1102</f>
        <v>1.9E-3</v>
      </c>
      <c r="I1102" s="406">
        <f t="shared" si="12"/>
        <v>-2.914198782961403E-3</v>
      </c>
      <c r="J1102" s="407">
        <f t="shared" si="11"/>
        <v>42979</v>
      </c>
    </row>
    <row r="1103" spans="2:10">
      <c r="B1103" s="407">
        <v>43009</v>
      </c>
      <c r="C1103" s="406" t="s">
        <v>3126</v>
      </c>
      <c r="D1103" s="406" t="s">
        <v>3127</v>
      </c>
      <c r="E1103" s="406">
        <v>53.75</v>
      </c>
      <c r="F1103" s="406">
        <f t="shared" si="10"/>
        <v>9.1370558375634514E-2</v>
      </c>
      <c r="G1103" s="406">
        <v>0</v>
      </c>
      <c r="H1103" s="406">
        <f>'PRPM WP2'!D1103</f>
        <v>2.2000000000000001E-3</v>
      </c>
      <c r="I1103" s="406">
        <f t="shared" si="12"/>
        <v>8.917055837563452E-2</v>
      </c>
      <c r="J1103" s="407">
        <f t="shared" si="11"/>
        <v>43009</v>
      </c>
    </row>
    <row r="1104" spans="2:10">
      <c r="B1104" s="407">
        <v>43040</v>
      </c>
      <c r="C1104" s="406" t="s">
        <v>3126</v>
      </c>
      <c r="D1104" s="406" t="s">
        <v>3127</v>
      </c>
      <c r="E1104" s="406">
        <v>57.69</v>
      </c>
      <c r="F1104" s="406">
        <f t="shared" si="10"/>
        <v>7.8046511627906934E-2</v>
      </c>
      <c r="G1104" s="406">
        <v>0.255</v>
      </c>
      <c r="H1104" s="406">
        <f>'PRPM WP2'!D1104</f>
        <v>2.0999999999999999E-3</v>
      </c>
      <c r="I1104" s="406">
        <f t="shared" si="12"/>
        <v>7.5946511627906929E-2</v>
      </c>
      <c r="J1104" s="407">
        <f t="shared" si="11"/>
        <v>43040</v>
      </c>
    </row>
    <row r="1105" spans="2:10">
      <c r="B1105" s="407">
        <v>43070</v>
      </c>
      <c r="C1105" s="406" t="s">
        <v>3126</v>
      </c>
      <c r="D1105" s="406" t="s">
        <v>3127</v>
      </c>
      <c r="E1105" s="406">
        <v>57.91</v>
      </c>
      <c r="F1105" s="406">
        <f t="shared" si="10"/>
        <v>3.8134858727682246E-3</v>
      </c>
      <c r="G1105" s="406">
        <v>0</v>
      </c>
      <c r="H1105" s="406">
        <f>'PRPM WP2'!D1105</f>
        <v>2E-3</v>
      </c>
      <c r="I1105" s="406">
        <f t="shared" si="12"/>
        <v>1.8134858727682245E-3</v>
      </c>
      <c r="J1105" s="407">
        <f t="shared" si="11"/>
        <v>43070</v>
      </c>
    </row>
    <row r="1106" spans="2:10">
      <c r="B1106" s="407">
        <v>43101</v>
      </c>
      <c r="C1106" s="406" t="s">
        <v>3126</v>
      </c>
      <c r="D1106" s="406" t="s">
        <v>3127</v>
      </c>
      <c r="E1106" s="406">
        <v>55.22</v>
      </c>
      <c r="F1106" s="406">
        <f t="shared" si="10"/>
        <v>-4.6451390088067653E-2</v>
      </c>
      <c r="G1106" s="406">
        <v>0</v>
      </c>
      <c r="H1106" s="406">
        <f>'PRPM WP2'!D1106</f>
        <v>2.3999999999999998E-3</v>
      </c>
      <c r="I1106" s="406">
        <f t="shared" si="12"/>
        <v>-4.8851390088067652E-2</v>
      </c>
      <c r="J1106" s="407">
        <f t="shared" si="11"/>
        <v>43101</v>
      </c>
    </row>
    <row r="1107" spans="2:10">
      <c r="B1107" s="407">
        <v>43132</v>
      </c>
      <c r="C1107" s="406" t="s">
        <v>3126</v>
      </c>
      <c r="D1107" s="406" t="s">
        <v>3127</v>
      </c>
      <c r="E1107" s="406">
        <v>53.12</v>
      </c>
      <c r="F1107" s="406">
        <f t="shared" si="10"/>
        <v>-3.3411807316189812E-2</v>
      </c>
      <c r="G1107" s="406">
        <v>0.255</v>
      </c>
      <c r="H1107" s="406">
        <f>'PRPM WP2'!D1107</f>
        <v>2.2000000000000001E-3</v>
      </c>
      <c r="I1107" s="406">
        <f t="shared" si="12"/>
        <v>-3.5611807316189813E-2</v>
      </c>
      <c r="J1107" s="407">
        <f t="shared" si="11"/>
        <v>43132</v>
      </c>
    </row>
    <row r="1108" spans="2:10">
      <c r="B1108" s="407">
        <v>43160</v>
      </c>
      <c r="C1108" s="406" t="s">
        <v>3126</v>
      </c>
      <c r="D1108" s="406" t="s">
        <v>3127</v>
      </c>
      <c r="E1108" s="406">
        <v>53.06</v>
      </c>
      <c r="F1108" s="406">
        <f t="shared" si="10"/>
        <v>-1.1295180722890657E-3</v>
      </c>
      <c r="G1108" s="406">
        <v>0</v>
      </c>
      <c r="H1108" s="406">
        <f>'PRPM WP2'!D1108</f>
        <v>2.3999999999999998E-3</v>
      </c>
      <c r="I1108" s="406">
        <f t="shared" si="12"/>
        <v>-3.5295180722890655E-3</v>
      </c>
      <c r="J1108" s="407">
        <f t="shared" si="11"/>
        <v>43160</v>
      </c>
    </row>
    <row r="1109" spans="2:10">
      <c r="B1109" s="407">
        <v>43191</v>
      </c>
      <c r="C1109" s="406" t="s">
        <v>3126</v>
      </c>
      <c r="D1109" s="406" t="s">
        <v>3127</v>
      </c>
      <c r="E1109" s="406">
        <v>55.72</v>
      </c>
      <c r="F1109" s="406">
        <f t="shared" si="10"/>
        <v>5.0131926121371968E-2</v>
      </c>
      <c r="G1109" s="406">
        <v>0</v>
      </c>
      <c r="H1109" s="406">
        <f>'PRPM WP2'!D1109</f>
        <v>2.5000000000000001E-3</v>
      </c>
      <c r="I1109" s="406">
        <f t="shared" si="12"/>
        <v>4.7631926121371966E-2</v>
      </c>
      <c r="J1109" s="407">
        <f t="shared" si="11"/>
        <v>43191</v>
      </c>
    </row>
    <row r="1110" spans="2:10">
      <c r="B1110" s="407">
        <v>43221</v>
      </c>
      <c r="C1110" s="406" t="s">
        <v>3126</v>
      </c>
      <c r="D1110" s="406" t="s">
        <v>3127</v>
      </c>
      <c r="E1110" s="406">
        <v>56.28</v>
      </c>
      <c r="F1110" s="406">
        <f t="shared" si="10"/>
        <v>1.4626704953338161E-2</v>
      </c>
      <c r="G1110" s="406">
        <v>0.255</v>
      </c>
      <c r="H1110" s="406">
        <f>'PRPM WP2'!D1110</f>
        <v>2.5000000000000001E-3</v>
      </c>
      <c r="I1110" s="406">
        <f t="shared" si="12"/>
        <v>1.212670495333816E-2</v>
      </c>
      <c r="J1110" s="407">
        <f t="shared" si="11"/>
        <v>43221</v>
      </c>
    </row>
    <row r="1111" spans="2:10">
      <c r="B1111" s="407">
        <v>43252</v>
      </c>
      <c r="C1111" s="406" t="s">
        <v>3126</v>
      </c>
      <c r="D1111" s="406" t="s">
        <v>3127</v>
      </c>
      <c r="E1111" s="406">
        <v>57.16</v>
      </c>
      <c r="F1111" s="406">
        <f t="shared" si="10"/>
        <v>1.5636105188343914E-2</v>
      </c>
      <c r="G1111" s="406">
        <v>0</v>
      </c>
      <c r="H1111" s="406">
        <f>'PRPM WP2'!D1111</f>
        <v>2.3E-3</v>
      </c>
      <c r="I1111" s="406">
        <f t="shared" si="12"/>
        <v>1.3336105188343914E-2</v>
      </c>
      <c r="J1111" s="407">
        <f t="shared" si="11"/>
        <v>43252</v>
      </c>
    </row>
    <row r="1112" spans="2:10">
      <c r="B1112" s="407">
        <v>43282</v>
      </c>
      <c r="C1112" s="406" t="s">
        <v>3126</v>
      </c>
      <c r="D1112" s="406" t="s">
        <v>3127</v>
      </c>
      <c r="E1112" s="406">
        <v>60.12</v>
      </c>
      <c r="F1112" s="406">
        <f t="shared" si="10"/>
        <v>5.1784464660601839E-2</v>
      </c>
      <c r="G1112" s="406">
        <v>0</v>
      </c>
      <c r="H1112" s="406">
        <f>'PRPM WP2'!D1112</f>
        <v>2.5000000000000001E-3</v>
      </c>
      <c r="I1112" s="406">
        <f t="shared" si="12"/>
        <v>4.9284464660601837E-2</v>
      </c>
      <c r="J1112" s="407">
        <f t="shared" si="11"/>
        <v>43282</v>
      </c>
    </row>
    <row r="1113" spans="2:10">
      <c r="B1113" s="407">
        <v>43313</v>
      </c>
      <c r="C1113" s="406" t="s">
        <v>3126</v>
      </c>
      <c r="D1113" s="406" t="s">
        <v>3127</v>
      </c>
      <c r="E1113" s="406">
        <v>60.43</v>
      </c>
      <c r="F1113" s="406">
        <f t="shared" si="10"/>
        <v>9.7305389221557272E-3</v>
      </c>
      <c r="G1113" s="406">
        <v>0.27500000000000002</v>
      </c>
      <c r="H1113" s="406">
        <f>'PRPM WP2'!D1113</f>
        <v>2.5000000000000001E-3</v>
      </c>
      <c r="I1113" s="406">
        <f t="shared" si="12"/>
        <v>7.2305389221557267E-3</v>
      </c>
      <c r="J1113" s="407">
        <f t="shared" si="11"/>
        <v>43313</v>
      </c>
    </row>
    <row r="1114" spans="2:10">
      <c r="B1114" s="407">
        <v>43344</v>
      </c>
      <c r="C1114" s="406" t="s">
        <v>3126</v>
      </c>
      <c r="D1114" s="406" t="s">
        <v>3127</v>
      </c>
      <c r="E1114" s="406">
        <v>61.14</v>
      </c>
      <c r="F1114" s="406">
        <f t="shared" si="10"/>
        <v>1.1749131226212161E-2</v>
      </c>
      <c r="G1114" s="406">
        <v>0</v>
      </c>
      <c r="H1114" s="406">
        <f>'PRPM WP2'!D1114</f>
        <v>2.2000000000000001E-3</v>
      </c>
      <c r="I1114" s="406">
        <f t="shared" si="12"/>
        <v>9.5491312262121607E-3</v>
      </c>
      <c r="J1114" s="407">
        <f t="shared" si="11"/>
        <v>43344</v>
      </c>
    </row>
    <row r="1115" spans="2:10">
      <c r="B1115" s="407">
        <v>43374</v>
      </c>
      <c r="C1115" s="406" t="s">
        <v>3126</v>
      </c>
      <c r="D1115" s="406" t="s">
        <v>3127</v>
      </c>
      <c r="E1115" s="406">
        <v>61.22</v>
      </c>
      <c r="F1115" s="406">
        <f t="shared" si="10"/>
        <v>1.3084723585213983E-3</v>
      </c>
      <c r="G1115" s="406">
        <v>0</v>
      </c>
      <c r="H1115" s="406">
        <f>'PRPM WP2'!D1115</f>
        <v>3.0000000000000001E-3</v>
      </c>
      <c r="I1115" s="406">
        <f t="shared" si="12"/>
        <v>-1.6915276414786018E-3</v>
      </c>
      <c r="J1115" s="407">
        <f t="shared" si="11"/>
        <v>43374</v>
      </c>
    </row>
    <row r="1116" spans="2:10">
      <c r="B1116" s="407">
        <v>43405</v>
      </c>
      <c r="C1116" s="406" t="s">
        <v>3126</v>
      </c>
      <c r="D1116" s="406" t="s">
        <v>3127</v>
      </c>
      <c r="E1116" s="406">
        <v>67.08</v>
      </c>
      <c r="F1116" s="406">
        <f t="shared" si="10"/>
        <v>0.1002123489055864</v>
      </c>
      <c r="G1116" s="406">
        <v>0.27500000000000002</v>
      </c>
      <c r="H1116" s="406">
        <f>'PRPM WP2'!D1116</f>
        <v>2.8E-3</v>
      </c>
      <c r="I1116" s="406">
        <f t="shared" si="12"/>
        <v>9.7412348905586407E-2</v>
      </c>
      <c r="J1116" s="407">
        <f t="shared" si="11"/>
        <v>43405</v>
      </c>
    </row>
    <row r="1117" spans="2:10">
      <c r="B1117" s="407">
        <v>43435</v>
      </c>
      <c r="C1117" s="406" t="s">
        <v>3126</v>
      </c>
      <c r="D1117" s="406" t="s">
        <v>3127</v>
      </c>
      <c r="E1117" s="406">
        <v>67.040000000000006</v>
      </c>
      <c r="F1117" s="406">
        <f t="shared" si="10"/>
        <v>-5.9630292188419859E-4</v>
      </c>
      <c r="G1117" s="406">
        <v>0</v>
      </c>
      <c r="H1117" s="406">
        <f>'PRPM WP2'!D1117</f>
        <v>2.7000000000000001E-3</v>
      </c>
      <c r="I1117" s="406">
        <f t="shared" si="12"/>
        <v>-3.2963029218841988E-3</v>
      </c>
      <c r="J1117" s="407">
        <f t="shared" si="11"/>
        <v>43435</v>
      </c>
    </row>
    <row r="1118" spans="2:10">
      <c r="B1118" s="407">
        <v>43466</v>
      </c>
      <c r="C1118" s="406" t="s">
        <v>3126</v>
      </c>
      <c r="D1118" s="406" t="s">
        <v>3127</v>
      </c>
      <c r="E1118" s="406">
        <v>67.72</v>
      </c>
      <c r="F1118" s="406">
        <f t="shared" si="10"/>
        <v>1.0143198090692014E-2</v>
      </c>
      <c r="G1118" s="406">
        <v>0</v>
      </c>
      <c r="H1118" s="406">
        <f>'PRPM WP2'!D1118</f>
        <v>2.5000000000000001E-3</v>
      </c>
      <c r="I1118" s="406">
        <f t="shared" si="12"/>
        <v>7.6431980906920133E-3</v>
      </c>
      <c r="J1118" s="407">
        <f t="shared" si="11"/>
        <v>43466</v>
      </c>
    </row>
    <row r="1119" spans="2:10">
      <c r="B1119" s="407">
        <v>43497</v>
      </c>
      <c r="C1119" s="406" t="s">
        <v>3126</v>
      </c>
      <c r="D1119" s="406" t="s">
        <v>3127</v>
      </c>
      <c r="E1119" s="406">
        <v>71.13</v>
      </c>
      <c r="F1119" s="406">
        <f t="shared" si="10"/>
        <v>5.4415239220318913E-2</v>
      </c>
      <c r="G1119" s="406">
        <v>0.27500000000000002</v>
      </c>
      <c r="H1119" s="406">
        <f>'PRPM WP2'!D1119</f>
        <v>2.2000000000000001E-3</v>
      </c>
      <c r="I1119" s="406">
        <f t="shared" si="12"/>
        <v>5.2215239220318913E-2</v>
      </c>
      <c r="J1119" s="407">
        <f t="shared" si="11"/>
        <v>43497</v>
      </c>
    </row>
    <row r="1120" spans="2:10">
      <c r="B1120" s="407">
        <v>43525</v>
      </c>
      <c r="C1120" s="406" t="s">
        <v>3126</v>
      </c>
      <c r="D1120" s="406" t="s">
        <v>3127</v>
      </c>
      <c r="E1120" s="406">
        <v>71.3</v>
      </c>
      <c r="F1120" s="406">
        <f t="shared" si="10"/>
        <v>2.3899901588640758E-3</v>
      </c>
      <c r="G1120" s="406">
        <v>0</v>
      </c>
      <c r="H1120" s="406">
        <f>'PRPM WP2'!D1120</f>
        <v>2.3E-3</v>
      </c>
      <c r="I1120" s="406">
        <v>5.2215239220318913E-2</v>
      </c>
      <c r="J1120" s="407">
        <f t="shared" si="11"/>
        <v>43525</v>
      </c>
    </row>
    <row r="1121" spans="2:10">
      <c r="B1121" s="407">
        <v>43556</v>
      </c>
      <c r="C1121" s="406" t="s">
        <v>3126</v>
      </c>
      <c r="D1121" s="406" t="s">
        <v>3127</v>
      </c>
      <c r="E1121" s="406">
        <v>71.17</v>
      </c>
      <c r="F1121" s="406">
        <f t="shared" si="10"/>
        <v>-1.8232819074333164E-3</v>
      </c>
      <c r="G1121" s="406">
        <v>0</v>
      </c>
      <c r="H1121" s="406">
        <f>'PRPM WP2'!D1121</f>
        <v>2.3E-3</v>
      </c>
      <c r="I1121" s="406">
        <f t="shared" si="12"/>
        <v>-4.1232819074333163E-3</v>
      </c>
      <c r="J1121" s="407">
        <f t="shared" si="11"/>
        <v>43556</v>
      </c>
    </row>
    <row r="1122" spans="2:10">
      <c r="B1122" s="407">
        <v>43586</v>
      </c>
      <c r="C1122" s="406" t="s">
        <v>3126</v>
      </c>
      <c r="D1122" s="406" t="s">
        <v>3127</v>
      </c>
      <c r="E1122" s="406">
        <v>72.94</v>
      </c>
      <c r="F1122" s="406">
        <f t="shared" si="10"/>
        <v>2.8734017142054182E-2</v>
      </c>
      <c r="G1122" s="406">
        <v>0.27500000000000002</v>
      </c>
      <c r="H1122" s="406">
        <f>'PRPM WP2'!D1122</f>
        <v>2.3E-3</v>
      </c>
      <c r="I1122" s="406">
        <f t="shared" si="12"/>
        <v>2.6434017142054182E-2</v>
      </c>
      <c r="J1122" s="407">
        <f t="shared" si="11"/>
        <v>43586</v>
      </c>
    </row>
    <row r="1123" spans="2:10">
      <c r="B1123" s="407">
        <v>43617</v>
      </c>
      <c r="C1123" s="406" t="s">
        <v>3126</v>
      </c>
      <c r="D1123" s="406" t="s">
        <v>3127</v>
      </c>
      <c r="E1123" s="406">
        <v>75.239999999999995</v>
      </c>
      <c r="F1123" s="406">
        <f t="shared" si="10"/>
        <v>3.1532766657526697E-2</v>
      </c>
      <c r="G1123" s="406">
        <v>0</v>
      </c>
      <c r="H1123" s="406">
        <f>'PRPM WP2'!D1123</f>
        <v>1.8E-3</v>
      </c>
      <c r="I1123" s="406">
        <f t="shared" si="12"/>
        <v>2.9732766657526697E-2</v>
      </c>
      <c r="J1123" s="407">
        <f t="shared" si="11"/>
        <v>43617</v>
      </c>
    </row>
    <row r="1124" spans="2:10">
      <c r="B1124" s="407">
        <v>43647</v>
      </c>
      <c r="C1124" s="406" t="s">
        <v>3126</v>
      </c>
      <c r="D1124" s="406" t="s">
        <v>3127</v>
      </c>
      <c r="E1124" s="406">
        <v>77.47</v>
      </c>
      <c r="F1124" s="406">
        <f t="shared" si="10"/>
        <v>2.9638490164806009E-2</v>
      </c>
      <c r="G1124" s="406">
        <v>0</v>
      </c>
      <c r="H1124" s="406">
        <f>'PRPM WP2'!D1124</f>
        <v>2.0999999999999999E-3</v>
      </c>
      <c r="I1124" s="406">
        <f t="shared" si="12"/>
        <v>2.7538490164806008E-2</v>
      </c>
      <c r="J1124" s="407">
        <f t="shared" si="11"/>
        <v>43647</v>
      </c>
    </row>
    <row r="1125" spans="2:10">
      <c r="B1125" s="407">
        <v>43678</v>
      </c>
      <c r="C1125" s="406" t="s">
        <v>3126</v>
      </c>
      <c r="D1125" s="406" t="s">
        <v>3127</v>
      </c>
      <c r="E1125" s="406">
        <v>92.53</v>
      </c>
      <c r="F1125" s="406">
        <f t="shared" si="10"/>
        <v>0.19833483929262943</v>
      </c>
      <c r="G1125" s="406">
        <v>0.30499999999999999</v>
      </c>
      <c r="H1125" s="406">
        <f>'PRPM WP2'!D1125</f>
        <v>1.9E-3</v>
      </c>
      <c r="I1125" s="406">
        <f t="shared" si="12"/>
        <v>0.19643483929262942</v>
      </c>
      <c r="J1125" s="407">
        <f t="shared" si="11"/>
        <v>43678</v>
      </c>
    </row>
    <row r="1126" spans="2:10">
      <c r="B1126" s="407">
        <v>43709</v>
      </c>
      <c r="C1126" s="406" t="s">
        <v>3126</v>
      </c>
      <c r="D1126" s="406" t="s">
        <v>3127</v>
      </c>
      <c r="E1126" s="406">
        <v>89.86</v>
      </c>
      <c r="F1126" s="406">
        <f t="shared" si="10"/>
        <v>-2.8855506322273874E-2</v>
      </c>
      <c r="G1126" s="406">
        <v>0</v>
      </c>
      <c r="H1126" s="406">
        <f>'PRPM WP2'!D1126</f>
        <v>1.5E-3</v>
      </c>
      <c r="I1126" s="406">
        <f t="shared" si="12"/>
        <v>-3.0355506322273875E-2</v>
      </c>
      <c r="J1126" s="407">
        <f t="shared" si="11"/>
        <v>43709</v>
      </c>
    </row>
    <row r="1127" spans="2:10">
      <c r="B1127" s="407">
        <v>43739</v>
      </c>
      <c r="C1127" s="406" t="s">
        <v>3126</v>
      </c>
      <c r="D1127" s="406" t="s">
        <v>3127</v>
      </c>
      <c r="E1127" s="406">
        <v>95.13</v>
      </c>
      <c r="F1127" s="406">
        <f t="shared" si="10"/>
        <v>5.8646783886044912E-2</v>
      </c>
      <c r="G1127" s="406">
        <v>0</v>
      </c>
      <c r="H1127" s="406">
        <f>'PRPM WP2'!D1127</f>
        <v>1.6000000000000001E-3</v>
      </c>
      <c r="I1127" s="406">
        <f t="shared" si="12"/>
        <v>5.7046783886044915E-2</v>
      </c>
      <c r="J1127" s="407">
        <f t="shared" si="11"/>
        <v>43739</v>
      </c>
    </row>
    <row r="1128" spans="2:10">
      <c r="B1128" s="407">
        <v>43770</v>
      </c>
      <c r="C1128" s="406" t="s">
        <v>3126</v>
      </c>
      <c r="D1128" s="406" t="s">
        <v>3127</v>
      </c>
      <c r="E1128" s="406">
        <v>85.29</v>
      </c>
      <c r="F1128" s="406">
        <f t="shared" si="10"/>
        <v>-0.10023126248291801</v>
      </c>
      <c r="G1128" s="406">
        <v>0.30499999999999999</v>
      </c>
      <c r="H1128" s="406">
        <f>'PRPM WP2'!D1128</f>
        <v>1.6000000000000001E-3</v>
      </c>
      <c r="I1128" s="406">
        <f t="shared" si="12"/>
        <v>-0.10183126248291802</v>
      </c>
      <c r="J1128" s="407">
        <f t="shared" si="11"/>
        <v>43770</v>
      </c>
    </row>
    <row r="1129" spans="2:10">
      <c r="B1129" s="407">
        <v>43800</v>
      </c>
      <c r="C1129" s="406" t="s">
        <v>3126</v>
      </c>
      <c r="D1129" s="406" t="s">
        <v>3127</v>
      </c>
      <c r="E1129" s="406">
        <v>86.64</v>
      </c>
      <c r="F1129" s="406">
        <f t="shared" si="10"/>
        <v>1.5828350334153994E-2</v>
      </c>
      <c r="G1129" s="406">
        <v>0</v>
      </c>
      <c r="H1129" s="406">
        <f>'PRPM WP2'!D1129</f>
        <v>1.8E-3</v>
      </c>
      <c r="I1129" s="406">
        <f t="shared" si="12"/>
        <v>1.4028350334153995E-2</v>
      </c>
      <c r="J1129" s="407">
        <f t="shared" si="11"/>
        <v>43800</v>
      </c>
    </row>
    <row r="1130" spans="2:10">
      <c r="B1130" s="407">
        <v>43831</v>
      </c>
      <c r="C1130" s="406" t="s">
        <v>3126</v>
      </c>
      <c r="D1130" s="406" t="s">
        <v>3127</v>
      </c>
      <c r="E1130" s="406">
        <v>88.56</v>
      </c>
      <c r="F1130" s="406">
        <f t="shared" si="10"/>
        <v>2.2160664819944619E-2</v>
      </c>
      <c r="G1130" s="406">
        <v>0</v>
      </c>
      <c r="H1130" s="406">
        <f>'PRPM WP2'!D1130</f>
        <v>2E-3</v>
      </c>
      <c r="I1130" s="406">
        <f t="shared" si="12"/>
        <v>2.0160664819944621E-2</v>
      </c>
      <c r="J1130" s="407">
        <f t="shared" si="11"/>
        <v>43831</v>
      </c>
    </row>
    <row r="1131" spans="2:10">
      <c r="B1131" s="407">
        <v>43862</v>
      </c>
      <c r="C1131" s="406" t="s">
        <v>3126</v>
      </c>
      <c r="D1131" s="406" t="s">
        <v>3127</v>
      </c>
      <c r="E1131" s="406">
        <v>76.59</v>
      </c>
      <c r="F1131" s="406">
        <f t="shared" si="10"/>
        <v>-0.13171860885275516</v>
      </c>
      <c r="G1131" s="406">
        <v>0.30499999999999999</v>
      </c>
      <c r="H1131" s="406">
        <f>'PRPM WP2'!D1131</f>
        <v>1.5E-3</v>
      </c>
      <c r="I1131" s="406">
        <f t="shared" si="12"/>
        <v>-0.13321860885275516</v>
      </c>
      <c r="J1131" s="407">
        <f t="shared" si="11"/>
        <v>43862</v>
      </c>
    </row>
    <row r="1132" spans="2:10">
      <c r="B1132" s="407">
        <v>43891</v>
      </c>
      <c r="C1132" s="406" t="s">
        <v>3126</v>
      </c>
      <c r="D1132" s="406" t="s">
        <v>3127</v>
      </c>
      <c r="E1132" s="406">
        <v>81.739999999999995</v>
      </c>
      <c r="F1132" s="406">
        <f t="shared" si="10"/>
        <v>6.7241154197675818E-2</v>
      </c>
      <c r="G1132" s="406">
        <v>0</v>
      </c>
      <c r="H1132" s="406">
        <f>'PRPM WP2'!D1132</f>
        <v>1.23E-3</v>
      </c>
      <c r="I1132" s="406">
        <f t="shared" si="12"/>
        <v>6.6011154197675823E-2</v>
      </c>
      <c r="J1132" s="407">
        <f t="shared" si="11"/>
        <v>43891</v>
      </c>
    </row>
    <row r="1133" spans="2:10">
      <c r="B1133" s="407">
        <v>43922</v>
      </c>
      <c r="C1133" s="406" t="s">
        <v>3126</v>
      </c>
      <c r="D1133" s="406" t="s">
        <v>3127</v>
      </c>
      <c r="E1133" s="406">
        <v>79.37</v>
      </c>
      <c r="F1133" s="406">
        <f t="shared" si="10"/>
        <v>-2.8994372400293497E-2</v>
      </c>
      <c r="G1133" s="406">
        <v>0</v>
      </c>
      <c r="H1133" s="406">
        <f>'PRPM WP2'!D1133</f>
        <v>8.9999999999999998E-4</v>
      </c>
      <c r="I1133" s="406">
        <f t="shared" si="12"/>
        <v>-2.9894372400293499E-2</v>
      </c>
      <c r="J1133" s="407">
        <f t="shared" si="11"/>
        <v>43922</v>
      </c>
    </row>
    <row r="1134" spans="2:10">
      <c r="B1134" s="407">
        <v>43952</v>
      </c>
      <c r="C1134" s="406" t="s">
        <v>3126</v>
      </c>
      <c r="D1134" s="406" t="s">
        <v>3127</v>
      </c>
      <c r="E1134" s="406">
        <v>82.01</v>
      </c>
      <c r="F1134" s="406">
        <f t="shared" si="10"/>
        <v>3.7104699508630469E-2</v>
      </c>
      <c r="G1134" s="406">
        <v>0.30499999999999999</v>
      </c>
      <c r="H1134" s="406">
        <f>'PRPM WP2'!D1134</f>
        <v>8.9999999999999998E-4</v>
      </c>
      <c r="I1134" s="406">
        <f t="shared" si="12"/>
        <v>3.6204699508630471E-2</v>
      </c>
      <c r="J1134" s="407">
        <f t="shared" si="11"/>
        <v>43952</v>
      </c>
    </row>
    <row r="1135" spans="2:10">
      <c r="B1135" s="407">
        <v>43983</v>
      </c>
      <c r="C1135" s="406" t="s">
        <v>3126</v>
      </c>
      <c r="D1135" s="406" t="s">
        <v>3127</v>
      </c>
      <c r="E1135" s="406">
        <v>78.63</v>
      </c>
      <c r="F1135" s="406">
        <f t="shared" si="10"/>
        <v>-4.1214486038288131E-2</v>
      </c>
      <c r="G1135" s="406">
        <v>0</v>
      </c>
      <c r="H1135" s="406">
        <f>'PRPM WP2'!D1135</f>
        <v>8.9999999999999998E-4</v>
      </c>
      <c r="I1135" s="406">
        <f t="shared" si="12"/>
        <v>-4.2114486038288129E-2</v>
      </c>
      <c r="J1135" s="407">
        <f t="shared" si="11"/>
        <v>43983</v>
      </c>
    </row>
    <row r="1136" spans="2:10">
      <c r="B1136" s="407">
        <v>44013</v>
      </c>
      <c r="C1136" s="406" t="s">
        <v>3126</v>
      </c>
      <c r="D1136" s="406" t="s">
        <v>3127</v>
      </c>
      <c r="E1136" s="406">
        <v>76.88</v>
      </c>
      <c r="F1136" s="406">
        <f t="shared" si="10"/>
        <v>-2.2256136334732293E-2</v>
      </c>
      <c r="G1136" s="406">
        <v>0</v>
      </c>
      <c r="H1136" s="406">
        <f>'PRPM WP2'!D1136</f>
        <v>1E-3</v>
      </c>
      <c r="I1136" s="406">
        <f t="shared" si="12"/>
        <v>-2.3256136334732294E-2</v>
      </c>
      <c r="J1136" s="407">
        <f t="shared" si="11"/>
        <v>44013</v>
      </c>
    </row>
    <row r="1137" spans="2:10">
      <c r="B1137" s="407">
        <v>44044</v>
      </c>
      <c r="C1137" s="406" t="s">
        <v>3126</v>
      </c>
      <c r="D1137" s="406" t="s">
        <v>3127</v>
      </c>
      <c r="E1137" s="406">
        <v>76.08</v>
      </c>
      <c r="F1137" s="406">
        <f t="shared" si="10"/>
        <v>-6.048387096774157E-3</v>
      </c>
      <c r="G1137" s="406">
        <v>0.33500000000000002</v>
      </c>
      <c r="H1137" s="406">
        <f>'PRPM WP2'!D1137</f>
        <v>8.0000000000000004E-4</v>
      </c>
      <c r="I1137" s="406">
        <f t="shared" si="12"/>
        <v>-6.8483870967741573E-3</v>
      </c>
      <c r="J1137" s="407">
        <f t="shared" si="11"/>
        <v>44044</v>
      </c>
    </row>
    <row r="1138" spans="2:10">
      <c r="B1138" s="407">
        <v>44075</v>
      </c>
      <c r="C1138" s="406" t="s">
        <v>3126</v>
      </c>
      <c r="D1138" s="406" t="s">
        <v>3127</v>
      </c>
      <c r="E1138" s="406">
        <v>74.95</v>
      </c>
      <c r="F1138" s="406">
        <f t="shared" si="10"/>
        <v>-1.4852786540483642E-2</v>
      </c>
      <c r="G1138" s="406">
        <v>0</v>
      </c>
      <c r="H1138" s="406">
        <f>'PRPM WP2'!D1138</f>
        <v>0</v>
      </c>
      <c r="I1138" s="406">
        <f t="shared" si="12"/>
        <v>-1.4852786540483642E-2</v>
      </c>
      <c r="J1138" s="407">
        <f t="shared" si="11"/>
        <v>44075</v>
      </c>
    </row>
    <row r="1139" spans="2:10">
      <c r="B1139" s="407">
        <v>44105</v>
      </c>
      <c r="C1139" s="406" t="s">
        <v>3126</v>
      </c>
      <c r="D1139" s="406" t="s">
        <v>3127</v>
      </c>
      <c r="E1139" s="406">
        <v>74.69</v>
      </c>
      <c r="F1139" s="406">
        <f t="shared" ref="F1139:F1163" si="13">((E1139-E1138)/E1138)+(G1139/E1138)</f>
        <v>-3.4689793195464324E-3</v>
      </c>
      <c r="G1139" s="406">
        <v>0</v>
      </c>
      <c r="H1139" s="406">
        <f>'PRPM WP2'!D1139</f>
        <v>8.9999999999999998E-4</v>
      </c>
      <c r="I1139" s="406">
        <f t="shared" si="12"/>
        <v>-4.3689793195464321E-3</v>
      </c>
      <c r="J1139" s="407">
        <f t="shared" ref="J1139:J1163" si="14">B1139</f>
        <v>44105</v>
      </c>
    </row>
    <row r="1140" spans="2:10">
      <c r="B1140" s="407">
        <v>44136</v>
      </c>
      <c r="C1140" s="406" t="s">
        <v>3126</v>
      </c>
      <c r="D1140" s="406" t="s">
        <v>3127</v>
      </c>
      <c r="E1140" s="406">
        <v>73.819999999999993</v>
      </c>
      <c r="F1140" s="406">
        <f t="shared" si="13"/>
        <v>-7.1629401526309361E-3</v>
      </c>
      <c r="G1140" s="406">
        <v>0.33500000000000002</v>
      </c>
      <c r="H1140" s="406">
        <f>'PRPM WP2'!D1140</f>
        <v>1.1000000000000001E-3</v>
      </c>
      <c r="I1140" s="406">
        <f t="shared" si="12"/>
        <v>-8.2629401526309355E-3</v>
      </c>
      <c r="J1140" s="407">
        <f t="shared" si="14"/>
        <v>44136</v>
      </c>
    </row>
    <row r="1141" spans="2:10">
      <c r="B1141" s="407">
        <v>44166</v>
      </c>
      <c r="C1141" s="406" t="s">
        <v>3126</v>
      </c>
      <c r="D1141" s="406" t="s">
        <v>3127</v>
      </c>
      <c r="E1141" s="406">
        <v>79.510000000000005</v>
      </c>
      <c r="F1141" s="406">
        <f t="shared" si="13"/>
        <v>7.7079382281224768E-2</v>
      </c>
      <c r="G1141" s="406">
        <v>0</v>
      </c>
      <c r="H1141" s="406">
        <f>'PRPM WP2'!D1141</f>
        <v>1.1000000000000001E-3</v>
      </c>
      <c r="I1141" s="406">
        <f t="shared" si="12"/>
        <v>7.5979382281224764E-2</v>
      </c>
      <c r="J1141" s="407">
        <f t="shared" si="14"/>
        <v>44166</v>
      </c>
    </row>
    <row r="1142" spans="2:10">
      <c r="B1142" s="407">
        <v>44197</v>
      </c>
      <c r="C1142" s="406" t="s">
        <v>3126</v>
      </c>
      <c r="D1142" s="406" t="s">
        <v>3127</v>
      </c>
      <c r="E1142" s="406">
        <v>77.260000000000005</v>
      </c>
      <c r="F1142" s="406">
        <f t="shared" si="13"/>
        <v>-2.8298327254433403E-2</v>
      </c>
      <c r="G1142" s="406">
        <v>0</v>
      </c>
      <c r="H1142" s="406">
        <f>'PRPM WP2'!D1142</f>
        <v>1.1000000000000001E-3</v>
      </c>
      <c r="I1142" s="406">
        <f t="shared" ref="I1142:I1163" si="15">F1142-H1142</f>
        <v>-2.9398327254433403E-2</v>
      </c>
      <c r="J1142" s="407">
        <f t="shared" si="14"/>
        <v>44197</v>
      </c>
    </row>
    <row r="1143" spans="2:10">
      <c r="B1143" s="407">
        <v>44228</v>
      </c>
      <c r="C1143" s="406" t="s">
        <v>3126</v>
      </c>
      <c r="D1143" s="406" t="s">
        <v>3127</v>
      </c>
      <c r="E1143" s="406">
        <v>73.05</v>
      </c>
      <c r="F1143" s="406">
        <f t="shared" si="13"/>
        <v>-5.0155319699715352E-2</v>
      </c>
      <c r="G1143" s="406">
        <v>0.33500000000000002</v>
      </c>
      <c r="H1143" s="406">
        <f>'PRPM WP2'!D1143</f>
        <v>1.1999999999999999E-3</v>
      </c>
      <c r="I1143" s="406">
        <f t="shared" si="15"/>
        <v>-5.1355319699715352E-2</v>
      </c>
      <c r="J1143" s="407">
        <f t="shared" si="14"/>
        <v>44228</v>
      </c>
    </row>
    <row r="1144" spans="2:10">
      <c r="B1144" s="407">
        <v>44256</v>
      </c>
      <c r="C1144" s="406" t="s">
        <v>3126</v>
      </c>
      <c r="D1144" s="406" t="s">
        <v>3127</v>
      </c>
      <c r="E1144" s="406">
        <v>75.62</v>
      </c>
      <c r="F1144" s="406">
        <f t="shared" si="13"/>
        <v>3.5181382614647601E-2</v>
      </c>
      <c r="G1144" s="406">
        <v>0</v>
      </c>
      <c r="H1144" s="406">
        <f>'PRPM WP2'!D1144</f>
        <v>1.8E-3</v>
      </c>
      <c r="I1144" s="406">
        <f t="shared" si="15"/>
        <v>3.3381382614647598E-2</v>
      </c>
      <c r="J1144" s="407">
        <f t="shared" si="14"/>
        <v>44256</v>
      </c>
    </row>
    <row r="1145" spans="2:10">
      <c r="B1145" s="407">
        <v>44287</v>
      </c>
      <c r="C1145" s="406" t="s">
        <v>3126</v>
      </c>
      <c r="D1145" s="406" t="s">
        <v>3127</v>
      </c>
      <c r="E1145" s="406">
        <v>79.19</v>
      </c>
      <c r="F1145" s="406">
        <f t="shared" si="13"/>
        <v>4.7209732874900726E-2</v>
      </c>
      <c r="G1145" s="406">
        <v>0</v>
      </c>
      <c r="H1145" s="406">
        <f>'PRPM WP2'!D1145</f>
        <v>1.9E-3</v>
      </c>
      <c r="I1145" s="406">
        <f t="shared" si="15"/>
        <v>4.5309732874900727E-2</v>
      </c>
      <c r="J1145" s="407">
        <f t="shared" si="14"/>
        <v>44287</v>
      </c>
    </row>
    <row r="1146" spans="2:10">
      <c r="B1146" s="407">
        <v>44317</v>
      </c>
      <c r="C1146" s="406" t="s">
        <v>3126</v>
      </c>
      <c r="D1146" s="406" t="s">
        <v>3127</v>
      </c>
      <c r="E1146" s="406">
        <v>79.37</v>
      </c>
      <c r="F1146" s="406">
        <f t="shared" si="13"/>
        <v>6.5033463821190414E-3</v>
      </c>
      <c r="G1146" s="406">
        <v>0.33500000000000002</v>
      </c>
      <c r="H1146" s="406">
        <f>'PRPM WP2'!D1146</f>
        <v>1.8E-3</v>
      </c>
      <c r="I1146" s="406">
        <f t="shared" si="15"/>
        <v>4.7033463821190419E-3</v>
      </c>
      <c r="J1146" s="407">
        <f t="shared" si="14"/>
        <v>44317</v>
      </c>
    </row>
    <row r="1147" spans="2:10">
      <c r="B1147" s="407">
        <v>44348</v>
      </c>
      <c r="C1147" s="406" t="s">
        <v>3126</v>
      </c>
      <c r="D1147" s="406" t="s">
        <v>3127</v>
      </c>
      <c r="E1147" s="406">
        <v>79.56</v>
      </c>
      <c r="F1147" s="406">
        <f t="shared" si="13"/>
        <v>2.3938515812019366E-3</v>
      </c>
      <c r="G1147" s="406">
        <v>0</v>
      </c>
      <c r="H1147" s="406">
        <f>'PRPM WP2'!D1147</f>
        <v>1.6999999999999999E-3</v>
      </c>
      <c r="I1147" s="406">
        <f t="shared" si="15"/>
        <v>6.9385158120193672E-4</v>
      </c>
      <c r="J1147" s="407">
        <f t="shared" si="14"/>
        <v>44348</v>
      </c>
    </row>
    <row r="1148" spans="2:10">
      <c r="B1148" s="407">
        <v>44378</v>
      </c>
      <c r="C1148" s="406" t="s">
        <v>3126</v>
      </c>
      <c r="D1148" s="406" t="s">
        <v>3127</v>
      </c>
      <c r="E1148" s="406">
        <v>88.32</v>
      </c>
      <c r="F1148" s="406">
        <f t="shared" si="13"/>
        <v>0.11010558069381587</v>
      </c>
      <c r="G1148" s="406">
        <v>0</v>
      </c>
      <c r="H1148" s="406">
        <f>'PRPM WP2'!D1148</f>
        <v>1.6000000000000001E-3</v>
      </c>
      <c r="I1148" s="406">
        <f t="shared" si="15"/>
        <v>0.10850558069381587</v>
      </c>
      <c r="J1148" s="407">
        <f t="shared" si="14"/>
        <v>44378</v>
      </c>
    </row>
    <row r="1149" spans="2:10">
      <c r="B1149" s="407">
        <v>44409</v>
      </c>
      <c r="C1149" s="406" t="s">
        <v>3126</v>
      </c>
      <c r="D1149" s="406" t="s">
        <v>3127</v>
      </c>
      <c r="E1149" s="406">
        <v>92.21</v>
      </c>
      <c r="F1149" s="406">
        <f t="shared" si="13"/>
        <v>4.8177083333333343E-2</v>
      </c>
      <c r="G1149" s="406">
        <v>0.36499999999999999</v>
      </c>
      <c r="H1149" s="406">
        <f>'PRPM WP2'!D1149</f>
        <v>1.5E-3</v>
      </c>
      <c r="I1149" s="406">
        <f t="shared" si="15"/>
        <v>4.6677083333333341E-2</v>
      </c>
      <c r="J1149" s="407">
        <f t="shared" si="14"/>
        <v>44409</v>
      </c>
    </row>
    <row r="1150" spans="2:10">
      <c r="B1150" s="407">
        <v>44440</v>
      </c>
      <c r="C1150" s="406" t="s">
        <v>3126</v>
      </c>
      <c r="D1150" s="406" t="s">
        <v>3127</v>
      </c>
      <c r="E1150" s="406">
        <v>85.52</v>
      </c>
      <c r="F1150" s="406">
        <f t="shared" si="13"/>
        <v>-7.2551783971369674E-2</v>
      </c>
      <c r="G1150" s="406">
        <v>0</v>
      </c>
      <c r="H1150" s="406">
        <f>'PRPM WP2'!D1150</f>
        <v>1.4E-3</v>
      </c>
      <c r="I1150" s="406">
        <f t="shared" si="15"/>
        <v>-7.3951783971369672E-2</v>
      </c>
      <c r="J1150" s="407">
        <f t="shared" si="14"/>
        <v>44440</v>
      </c>
    </row>
    <row r="1151" spans="2:10">
      <c r="B1151" s="407">
        <v>44470</v>
      </c>
      <c r="C1151" s="406" t="s">
        <v>3126</v>
      </c>
      <c r="D1151" s="406" t="s">
        <v>3127</v>
      </c>
      <c r="E1151" s="406">
        <v>90.84</v>
      </c>
      <c r="F1151" s="406">
        <f t="shared" si="13"/>
        <v>6.2207670720299438E-2</v>
      </c>
      <c r="G1151" s="406">
        <v>0</v>
      </c>
      <c r="H1151" s="406">
        <f>'PRPM WP2'!D1151</f>
        <v>1.5E-3</v>
      </c>
      <c r="I1151" s="406">
        <f t="shared" si="15"/>
        <v>6.0707670720299436E-2</v>
      </c>
      <c r="J1151" s="407">
        <f t="shared" si="14"/>
        <v>44470</v>
      </c>
    </row>
    <row r="1152" spans="2:10">
      <c r="B1152" s="407">
        <v>44501</v>
      </c>
      <c r="C1152" s="406" t="s">
        <v>3126</v>
      </c>
      <c r="D1152" s="406" t="s">
        <v>3127</v>
      </c>
      <c r="E1152" s="406">
        <v>94.18</v>
      </c>
      <c r="F1152" s="406">
        <f t="shared" si="13"/>
        <v>4.0785997357992113E-2</v>
      </c>
      <c r="G1152" s="406">
        <v>0.36499999999999999</v>
      </c>
      <c r="H1152" s="406">
        <f>'PRPM WP2'!D1152</f>
        <v>1.6999999999999999E-3</v>
      </c>
      <c r="I1152" s="406">
        <f t="shared" si="15"/>
        <v>3.9085997357992112E-2</v>
      </c>
      <c r="J1152" s="407">
        <f t="shared" si="14"/>
        <v>44501</v>
      </c>
    </row>
    <row r="1153" spans="2:10">
      <c r="B1153" s="407">
        <v>44531</v>
      </c>
      <c r="C1153" s="406" t="s">
        <v>3126</v>
      </c>
      <c r="D1153" s="406" t="s">
        <v>3127</v>
      </c>
      <c r="E1153" s="406">
        <v>103.44</v>
      </c>
      <c r="F1153" s="406">
        <f t="shared" si="13"/>
        <v>9.8322361435548844E-2</v>
      </c>
      <c r="G1153" s="406">
        <v>0</v>
      </c>
      <c r="H1153" s="406">
        <f>'PRPM WP2'!D1153</f>
        <v>1.5E-3</v>
      </c>
      <c r="I1153" s="406">
        <f t="shared" si="15"/>
        <v>9.6822361435548843E-2</v>
      </c>
      <c r="J1153" s="407">
        <f t="shared" si="14"/>
        <v>44531</v>
      </c>
    </row>
    <row r="1154" spans="2:10">
      <c r="B1154" s="407">
        <v>44562</v>
      </c>
      <c r="C1154" s="406" t="s">
        <v>3126</v>
      </c>
      <c r="D1154" s="406" t="s">
        <v>3127</v>
      </c>
      <c r="E1154" s="406">
        <v>92.23</v>
      </c>
      <c r="F1154" s="406">
        <f t="shared" si="13"/>
        <v>-0.10837200309358076</v>
      </c>
      <c r="G1154" s="406">
        <v>0</v>
      </c>
      <c r="H1154" s="406">
        <f>'PRPM WP2'!D1154</f>
        <v>1.7500000000000003E-3</v>
      </c>
      <c r="I1154" s="406">
        <f t="shared" si="15"/>
        <v>-0.11012200309358076</v>
      </c>
      <c r="J1154" s="407">
        <f t="shared" si="14"/>
        <v>44562</v>
      </c>
    </row>
    <row r="1155" spans="2:10">
      <c r="B1155" s="407">
        <v>44593</v>
      </c>
      <c r="C1155" s="406" t="s">
        <v>3126</v>
      </c>
      <c r="D1155" s="406" t="s">
        <v>3127</v>
      </c>
      <c r="E1155" s="406">
        <v>84.16</v>
      </c>
      <c r="F1155" s="406">
        <f t="shared" si="13"/>
        <v>-8.354114713216966E-2</v>
      </c>
      <c r="G1155" s="406">
        <v>0.36499999999999999</v>
      </c>
      <c r="H1155" s="406">
        <f>'PRPM WP2'!D1155</f>
        <v>1.8749999999999999E-3</v>
      </c>
      <c r="I1155" s="406">
        <f t="shared" si="15"/>
        <v>-8.5416147132169662E-2</v>
      </c>
      <c r="J1155" s="407">
        <f t="shared" si="14"/>
        <v>44593</v>
      </c>
    </row>
    <row r="1156" spans="2:10">
      <c r="B1156" s="407">
        <v>44621</v>
      </c>
      <c r="C1156" s="406" t="s">
        <v>3126</v>
      </c>
      <c r="D1156" s="406" t="s">
        <v>3127</v>
      </c>
      <c r="E1156" s="406">
        <v>89.02</v>
      </c>
      <c r="F1156" s="406">
        <f t="shared" si="13"/>
        <v>5.7747148288973378E-2</v>
      </c>
      <c r="G1156" s="406">
        <v>0</v>
      </c>
      <c r="H1156" s="406">
        <f>'PRPM WP2'!D1156</f>
        <v>2.0083333333333333E-3</v>
      </c>
      <c r="I1156" s="406">
        <f t="shared" si="15"/>
        <v>5.5738814955640044E-2</v>
      </c>
      <c r="J1156" s="407">
        <f t="shared" si="14"/>
        <v>44621</v>
      </c>
    </row>
    <row r="1157" spans="2:10">
      <c r="B1157" s="407">
        <v>44652</v>
      </c>
      <c r="C1157" s="406" t="s">
        <v>3126</v>
      </c>
      <c r="D1157" s="406" t="s">
        <v>3127</v>
      </c>
      <c r="E1157" s="406">
        <v>78.66</v>
      </c>
      <c r="F1157" s="406">
        <f t="shared" si="13"/>
        <v>-0.1163783419456302</v>
      </c>
      <c r="G1157" s="406">
        <v>0</v>
      </c>
      <c r="H1157" s="406">
        <f>'PRPM WP2'!D1157</f>
        <v>2.3416666666666668E-3</v>
      </c>
      <c r="I1157" s="406">
        <f t="shared" si="15"/>
        <v>-0.11872000861229687</v>
      </c>
      <c r="J1157" s="407">
        <f t="shared" si="14"/>
        <v>44652</v>
      </c>
    </row>
    <row r="1158" spans="2:10">
      <c r="B1158" s="407">
        <v>44682</v>
      </c>
      <c r="C1158" s="406" t="s">
        <v>3126</v>
      </c>
      <c r="D1158" s="406" t="s">
        <v>3127</v>
      </c>
      <c r="E1158" s="406">
        <v>79.25</v>
      </c>
      <c r="F1158" s="406">
        <f t="shared" si="13"/>
        <v>1.2140859394864017E-2</v>
      </c>
      <c r="G1158" s="406">
        <v>0.36499999999999999</v>
      </c>
      <c r="H1158" s="406">
        <f>'PRPM WP2'!D1158</f>
        <v>2.558333333333333E-3</v>
      </c>
      <c r="I1158" s="406">
        <f t="shared" si="15"/>
        <v>9.5825260615306843E-3</v>
      </c>
      <c r="J1158" s="407">
        <f t="shared" si="14"/>
        <v>44682</v>
      </c>
    </row>
    <row r="1159" spans="2:10">
      <c r="B1159" s="407">
        <v>44713</v>
      </c>
      <c r="C1159" s="406" t="s">
        <v>3126</v>
      </c>
      <c r="D1159" s="406" t="s">
        <v>3127</v>
      </c>
      <c r="E1159" s="406">
        <v>81.510000000000005</v>
      </c>
      <c r="F1159" s="406">
        <f t="shared" si="13"/>
        <v>2.8517350157728771E-2</v>
      </c>
      <c r="G1159" s="406">
        <v>0</v>
      </c>
      <c r="H1159" s="406">
        <f>'PRPM WP2'!D1159</f>
        <v>2.708333333333333E-3</v>
      </c>
      <c r="I1159" s="406">
        <f t="shared" si="15"/>
        <v>2.5809016824395438E-2</v>
      </c>
      <c r="J1159" s="407">
        <f t="shared" si="14"/>
        <v>44713</v>
      </c>
    </row>
    <row r="1160" spans="2:10">
      <c r="B1160" s="407">
        <v>44743</v>
      </c>
      <c r="C1160" s="406" t="s">
        <v>3126</v>
      </c>
      <c r="D1160" s="406" t="s">
        <v>3127</v>
      </c>
      <c r="E1160" s="406">
        <v>87.17</v>
      </c>
      <c r="F1160" s="406">
        <f t="shared" si="13"/>
        <v>6.9439332597227288E-2</v>
      </c>
      <c r="G1160" s="406">
        <v>0</v>
      </c>
      <c r="H1160" s="406">
        <f>'PRPM WP2'!D1160</f>
        <v>2.5833333333333337E-3</v>
      </c>
      <c r="I1160" s="406">
        <f t="shared" si="15"/>
        <v>6.6855999263893948E-2</v>
      </c>
      <c r="J1160" s="407">
        <f t="shared" si="14"/>
        <v>44743</v>
      </c>
    </row>
    <row r="1161" spans="2:10">
      <c r="B1161" s="407">
        <v>44774</v>
      </c>
      <c r="C1161" s="406" t="s">
        <v>3126</v>
      </c>
      <c r="D1161" s="406" t="s">
        <v>3127</v>
      </c>
      <c r="E1161" s="406">
        <v>82.97</v>
      </c>
      <c r="F1161" s="406">
        <f t="shared" si="13"/>
        <v>-4.3621658827578326E-2</v>
      </c>
      <c r="G1161" s="406">
        <v>0.39750000000000002</v>
      </c>
      <c r="H1161" s="406">
        <f>'PRPM WP2'!D1161</f>
        <v>2.6083333333333332E-3</v>
      </c>
      <c r="I1161" s="406">
        <f t="shared" si="15"/>
        <v>-4.6229992160911657E-2</v>
      </c>
      <c r="J1161" s="407">
        <f t="shared" si="14"/>
        <v>44774</v>
      </c>
    </row>
    <row r="1162" spans="2:10">
      <c r="B1162" s="407">
        <v>44805</v>
      </c>
      <c r="C1162" s="406" t="s">
        <v>3126</v>
      </c>
      <c r="D1162" s="406" t="s">
        <v>3127</v>
      </c>
      <c r="E1162" s="406">
        <v>77.95</v>
      </c>
      <c r="F1162" s="406">
        <f t="shared" si="13"/>
        <v>-6.0503796552970904E-2</v>
      </c>
      <c r="G1162" s="406">
        <v>0</v>
      </c>
      <c r="H1162" s="406">
        <f>'PRPM WP2'!D1162</f>
        <v>2.9666666666666669E-3</v>
      </c>
      <c r="I1162" s="406">
        <f t="shared" si="15"/>
        <v>-6.3470463219637577E-2</v>
      </c>
      <c r="J1162" s="407">
        <f t="shared" si="14"/>
        <v>44805</v>
      </c>
    </row>
    <row r="1163" spans="2:10">
      <c r="B1163" s="407">
        <v>44835</v>
      </c>
      <c r="C1163" s="406" t="s">
        <v>3126</v>
      </c>
      <c r="D1163" s="406" t="s">
        <v>3127</v>
      </c>
      <c r="E1163" s="406">
        <v>90.46</v>
      </c>
      <c r="F1163" s="406">
        <f t="shared" si="13"/>
        <v>0.16048749198203965</v>
      </c>
      <c r="G1163" s="406">
        <v>0</v>
      </c>
      <c r="H1163" s="406">
        <f>'PRPM WP2'!D1163</f>
        <v>3.3666666666666667E-3</v>
      </c>
      <c r="I1163" s="406">
        <f t="shared" si="15"/>
        <v>0.157120825315373</v>
      </c>
      <c r="J1163" s="407">
        <f t="shared" si="14"/>
        <v>44835</v>
      </c>
    </row>
    <row r="1164" spans="2:10">
      <c r="B1164" s="407">
        <v>44866</v>
      </c>
      <c r="C1164" s="406" t="s">
        <v>3126</v>
      </c>
      <c r="D1164" s="406" t="s">
        <v>3127</v>
      </c>
      <c r="E1164" s="406">
        <v>97.99</v>
      </c>
      <c r="F1164" s="406">
        <f>((E1164-E1163)/E1163)+(G1164/E1163)</f>
        <v>8.7635418969710388E-2</v>
      </c>
      <c r="G1164" s="406">
        <v>0.39750000000000002</v>
      </c>
      <c r="H1164" s="406">
        <f>'PRPM WP2'!D1164</f>
        <v>3.3333333333333331E-3</v>
      </c>
      <c r="I1164" s="406">
        <f>F1164-H1164</f>
        <v>8.4302085636377061E-2</v>
      </c>
      <c r="J1164" s="407">
        <f>B1164</f>
        <v>44866</v>
      </c>
    </row>
    <row r="1165" spans="2:10">
      <c r="B1165" s="407">
        <v>44896</v>
      </c>
      <c r="C1165" s="406" t="s">
        <v>3126</v>
      </c>
      <c r="D1165" s="406" t="s">
        <v>3127</v>
      </c>
      <c r="E1165" s="406">
        <v>92.55</v>
      </c>
      <c r="F1165" s="406">
        <f>((E1165-E1164)/E1164)+(G1165/E1164)</f>
        <v>-5.5515868966221023E-2</v>
      </c>
      <c r="G1165" s="406">
        <v>0</v>
      </c>
      <c r="H1165" s="406">
        <f>'PRPM WP2'!D1165</f>
        <v>3.0499999999999998E-3</v>
      </c>
      <c r="I1165" s="406">
        <f>F1165-H1165</f>
        <v>-5.856586896622102E-2</v>
      </c>
      <c r="J1165" s="407">
        <f>B1165</f>
        <v>44896</v>
      </c>
    </row>
  </sheetData>
  <conditionalFormatting sqref="E565:E1032">
    <cfRule type="cellIs" dxfId="21" priority="2" operator="lessThan">
      <formula>0</formula>
    </cfRule>
  </conditionalFormatting>
  <conditionalFormatting sqref="F565:F1026">
    <cfRule type="cellIs" dxfId="20" priority="1" operator="lessThan">
      <formula>-1</formula>
    </cfRule>
  </conditionalFormatting>
  <pageMargins left="0.7" right="0.7" top="0.75" bottom="0.75" header="0.3" footer="0.3"/>
  <pageSetup scale="80" orientation="portrait" r:id="rId1"/>
  <colBreaks count="1" manualBreakCount="1">
    <brk id="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03C62-C4AC-4C4B-858F-4ED7DD78C9CD}">
  <sheetPr codeName="Sheet82"/>
  <dimension ref="A1:J1165"/>
  <sheetViews>
    <sheetView view="pageBreakPreview" zoomScale="90" zoomScaleNormal="100" zoomScaleSheetLayoutView="90" workbookViewId="0">
      <pane ySplit="1" topLeftCell="A1133"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33.85546875" style="406" bestFit="1" customWidth="1"/>
    <col min="4" max="4" width="11.140625" style="406" customWidth="1"/>
    <col min="5" max="5" width="8.85546875" style="406" bestFit="1"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3043</v>
      </c>
      <c r="I1" s="406" t="s">
        <v>1376</v>
      </c>
      <c r="J1" s="404" t="s">
        <v>3042</v>
      </c>
    </row>
    <row r="2" spans="1:10">
      <c r="B2" s="407">
        <v>9498</v>
      </c>
      <c r="H2" s="405">
        <v>3.0999999999999999E-3</v>
      </c>
      <c r="I2" s="409"/>
      <c r="J2" s="407">
        <v>9498</v>
      </c>
    </row>
    <row r="3" spans="1:10">
      <c r="B3" s="407">
        <v>9529</v>
      </c>
      <c r="H3" s="405">
        <v>2.8E-3</v>
      </c>
      <c r="I3" s="409"/>
      <c r="J3" s="407">
        <v>9529</v>
      </c>
    </row>
    <row r="4" spans="1:10">
      <c r="B4" s="407">
        <v>9557</v>
      </c>
      <c r="H4" s="405">
        <v>3.2000000000000002E-3</v>
      </c>
      <c r="I4" s="409"/>
      <c r="J4" s="407">
        <v>9557</v>
      </c>
    </row>
    <row r="5" spans="1:10">
      <c r="B5" s="407">
        <v>9588</v>
      </c>
      <c r="H5" s="405">
        <v>3.0000000000000001E-3</v>
      </c>
      <c r="I5" s="409"/>
      <c r="J5" s="407">
        <v>9588</v>
      </c>
    </row>
    <row r="6" spans="1:10">
      <c r="B6" s="407">
        <v>9618</v>
      </c>
      <c r="H6" s="405">
        <v>2.8E-3</v>
      </c>
      <c r="I6" s="409"/>
      <c r="J6" s="407">
        <v>9618</v>
      </c>
    </row>
    <row r="7" spans="1:10">
      <c r="B7" s="407">
        <v>9649</v>
      </c>
      <c r="H7" s="405">
        <v>3.3E-3</v>
      </c>
      <c r="I7" s="409"/>
      <c r="J7" s="407">
        <v>9649</v>
      </c>
    </row>
    <row r="8" spans="1:10">
      <c r="B8" s="407">
        <v>9679</v>
      </c>
      <c r="H8" s="405">
        <v>3.0999999999999999E-3</v>
      </c>
      <c r="I8" s="409"/>
      <c r="J8" s="407">
        <v>9679</v>
      </c>
    </row>
    <row r="9" spans="1:10">
      <c r="B9" s="407">
        <v>9710</v>
      </c>
      <c r="H9" s="405">
        <v>3.0999999999999999E-3</v>
      </c>
      <c r="I9" s="409"/>
      <c r="J9" s="407">
        <v>9710</v>
      </c>
    </row>
    <row r="10" spans="1:10">
      <c r="B10" s="407">
        <v>9741</v>
      </c>
      <c r="H10" s="405">
        <v>3.0000000000000001E-3</v>
      </c>
      <c r="I10" s="409"/>
      <c r="J10" s="407">
        <v>9741</v>
      </c>
    </row>
    <row r="11" spans="1:10">
      <c r="B11" s="407">
        <v>9771</v>
      </c>
      <c r="H11" s="405">
        <v>3.0000000000000001E-3</v>
      </c>
      <c r="I11" s="409"/>
      <c r="J11" s="407">
        <v>9771</v>
      </c>
    </row>
    <row r="12" spans="1:10">
      <c r="B12" s="407">
        <v>9802</v>
      </c>
      <c r="H12" s="405">
        <v>3.0999999999999999E-3</v>
      </c>
      <c r="I12" s="409"/>
      <c r="J12" s="407">
        <v>9802</v>
      </c>
    </row>
    <row r="13" spans="1:10">
      <c r="B13" s="407">
        <v>9832</v>
      </c>
      <c r="H13" s="405">
        <v>3.0000000000000001E-3</v>
      </c>
      <c r="I13" s="409"/>
      <c r="J13" s="407">
        <v>9832</v>
      </c>
    </row>
    <row r="14" spans="1:10">
      <c r="B14" s="407">
        <v>9863</v>
      </c>
      <c r="H14" s="405">
        <v>3.0000000000000001E-3</v>
      </c>
      <c r="I14" s="409"/>
      <c r="J14" s="407">
        <v>9863</v>
      </c>
    </row>
    <row r="15" spans="1:10">
      <c r="B15" s="407">
        <v>9894</v>
      </c>
      <c r="H15" s="405">
        <v>2.7000000000000001E-3</v>
      </c>
      <c r="I15" s="409"/>
      <c r="J15" s="407">
        <v>9894</v>
      </c>
    </row>
    <row r="16" spans="1:10">
      <c r="B16" s="407">
        <v>9922</v>
      </c>
      <c r="H16" s="405">
        <v>2.8999999999999998E-3</v>
      </c>
      <c r="I16" s="409"/>
      <c r="J16" s="407">
        <v>9922</v>
      </c>
    </row>
    <row r="17" spans="2:10">
      <c r="B17" s="407">
        <v>9953</v>
      </c>
      <c r="H17" s="405">
        <v>2.7000000000000001E-3</v>
      </c>
      <c r="I17" s="409"/>
      <c r="J17" s="407">
        <v>9953</v>
      </c>
    </row>
    <row r="18" spans="2:10">
      <c r="B18" s="407">
        <v>9983</v>
      </c>
      <c r="H18" s="405">
        <v>2.8E-3</v>
      </c>
      <c r="I18" s="409"/>
      <c r="J18" s="407">
        <v>9983</v>
      </c>
    </row>
    <row r="19" spans="2:10">
      <c r="B19" s="407">
        <v>10014</v>
      </c>
      <c r="H19" s="405">
        <v>2.7000000000000001E-3</v>
      </c>
      <c r="I19" s="409"/>
      <c r="J19" s="407">
        <v>10014</v>
      </c>
    </row>
    <row r="20" spans="2:10">
      <c r="B20" s="407">
        <v>10044</v>
      </c>
      <c r="H20" s="405">
        <v>2.7000000000000001E-3</v>
      </c>
      <c r="I20" s="409"/>
      <c r="J20" s="407">
        <v>10044</v>
      </c>
    </row>
    <row r="21" spans="2:10">
      <c r="B21" s="407">
        <v>10075</v>
      </c>
      <c r="H21" s="405">
        <v>2.8999999999999998E-3</v>
      </c>
      <c r="I21" s="409"/>
      <c r="J21" s="407">
        <v>10075</v>
      </c>
    </row>
    <row r="22" spans="2:10">
      <c r="B22" s="407">
        <v>10106</v>
      </c>
      <c r="H22" s="405">
        <v>2.7000000000000001E-3</v>
      </c>
      <c r="I22" s="409"/>
      <c r="J22" s="407">
        <v>10106</v>
      </c>
    </row>
    <row r="23" spans="2:10">
      <c r="B23" s="407">
        <v>10136</v>
      </c>
      <c r="H23" s="405">
        <v>2.8E-3</v>
      </c>
      <c r="I23" s="409"/>
      <c r="J23" s="407">
        <v>10136</v>
      </c>
    </row>
    <row r="24" spans="2:10">
      <c r="B24" s="407">
        <v>10167</v>
      </c>
      <c r="H24" s="405">
        <v>2.7000000000000001E-3</v>
      </c>
      <c r="I24" s="409"/>
      <c r="J24" s="407">
        <v>10167</v>
      </c>
    </row>
    <row r="25" spans="2:10">
      <c r="B25" s="407">
        <v>10197</v>
      </c>
      <c r="H25" s="405">
        <v>2.7000000000000001E-3</v>
      </c>
      <c r="I25" s="409"/>
      <c r="J25" s="407">
        <v>10197</v>
      </c>
    </row>
    <row r="26" spans="2:10">
      <c r="B26" s="407">
        <v>10228</v>
      </c>
      <c r="H26" s="409">
        <v>2.7000000000000001E-3</v>
      </c>
      <c r="I26" s="409"/>
      <c r="J26" s="407">
        <v>10228</v>
      </c>
    </row>
    <row r="27" spans="2:10">
      <c r="B27" s="407">
        <v>10259</v>
      </c>
      <c r="H27" s="409">
        <v>2.5000000000000001E-3</v>
      </c>
      <c r="I27" s="409"/>
      <c r="J27" s="407">
        <v>10259</v>
      </c>
    </row>
    <row r="28" spans="2:10">
      <c r="B28" s="407">
        <v>10288</v>
      </c>
      <c r="H28" s="409">
        <v>2.7000000000000001E-3</v>
      </c>
      <c r="I28" s="409"/>
      <c r="J28" s="407">
        <v>10288</v>
      </c>
    </row>
    <row r="29" spans="2:10">
      <c r="B29" s="407">
        <v>10319</v>
      </c>
      <c r="H29" s="409">
        <v>2.5999999999999999E-3</v>
      </c>
      <c r="I29" s="409"/>
      <c r="J29" s="407">
        <v>10319</v>
      </c>
    </row>
    <row r="30" spans="2:10">
      <c r="B30" s="407">
        <v>10349</v>
      </c>
      <c r="H30" s="409">
        <v>2.7000000000000001E-3</v>
      </c>
      <c r="I30" s="409"/>
      <c r="J30" s="407">
        <v>10349</v>
      </c>
    </row>
    <row r="31" spans="2:10">
      <c r="B31" s="407">
        <v>10380</v>
      </c>
      <c r="H31" s="409">
        <v>2.7000000000000001E-3</v>
      </c>
      <c r="I31" s="409"/>
      <c r="J31" s="407">
        <v>10380</v>
      </c>
    </row>
    <row r="32" spans="2:10">
      <c r="B32" s="407">
        <v>10410</v>
      </c>
      <c r="H32" s="409">
        <v>2.7000000000000001E-3</v>
      </c>
      <c r="I32" s="409"/>
      <c r="J32" s="407">
        <v>10410</v>
      </c>
    </row>
    <row r="33" spans="2:10">
      <c r="B33" s="407">
        <v>10441</v>
      </c>
      <c r="H33" s="409">
        <v>2.8999999999999998E-3</v>
      </c>
      <c r="I33" s="409"/>
      <c r="J33" s="407">
        <v>10441</v>
      </c>
    </row>
    <row r="34" spans="2:10">
      <c r="B34" s="407">
        <v>10472</v>
      </c>
      <c r="H34" s="409">
        <v>2.7000000000000001E-3</v>
      </c>
      <c r="I34" s="409"/>
      <c r="J34" s="407">
        <v>10472</v>
      </c>
    </row>
    <row r="35" spans="2:10">
      <c r="B35" s="407">
        <v>10502</v>
      </c>
      <c r="H35" s="409">
        <v>3.0000000000000001E-3</v>
      </c>
      <c r="I35" s="409"/>
      <c r="J35" s="407">
        <v>10502</v>
      </c>
    </row>
    <row r="36" spans="2:10">
      <c r="B36" s="407">
        <v>10533</v>
      </c>
      <c r="H36" s="409">
        <v>2.7000000000000001E-3</v>
      </c>
      <c r="I36" s="409"/>
      <c r="J36" s="407">
        <v>10533</v>
      </c>
    </row>
    <row r="37" spans="2:10">
      <c r="B37" s="407">
        <v>10563</v>
      </c>
      <c r="H37" s="409">
        <v>2.8999999999999998E-3</v>
      </c>
      <c r="I37" s="409"/>
      <c r="J37" s="407">
        <v>10563</v>
      </c>
    </row>
    <row r="38" spans="2:10">
      <c r="B38" s="407">
        <v>10594</v>
      </c>
      <c r="H38" s="409">
        <v>2.8999999999999998E-3</v>
      </c>
      <c r="I38" s="409"/>
      <c r="J38" s="407">
        <v>10594</v>
      </c>
    </row>
    <row r="39" spans="2:10">
      <c r="B39" s="407">
        <v>10625</v>
      </c>
      <c r="H39" s="409">
        <v>2.7000000000000001E-3</v>
      </c>
      <c r="I39" s="409"/>
      <c r="J39" s="407">
        <v>10625</v>
      </c>
    </row>
    <row r="40" spans="2:10">
      <c r="B40" s="407">
        <v>10653</v>
      </c>
      <c r="H40" s="409">
        <v>2.8E-3</v>
      </c>
      <c r="I40" s="409"/>
      <c r="J40" s="407">
        <v>10653</v>
      </c>
    </row>
    <row r="41" spans="2:10">
      <c r="B41" s="407">
        <v>10684</v>
      </c>
      <c r="H41" s="409">
        <v>3.3999999999999998E-3</v>
      </c>
      <c r="I41" s="409"/>
      <c r="J41" s="407">
        <v>10684</v>
      </c>
    </row>
    <row r="42" spans="2:10">
      <c r="B42" s="407">
        <v>10714</v>
      </c>
      <c r="H42" s="409">
        <v>3.0000000000000001E-3</v>
      </c>
      <c r="I42" s="409"/>
      <c r="J42" s="407">
        <v>10714</v>
      </c>
    </row>
    <row r="43" spans="2:10">
      <c r="B43" s="407">
        <v>10745</v>
      </c>
      <c r="H43" s="409">
        <v>2.8999999999999998E-3</v>
      </c>
      <c r="I43" s="409"/>
      <c r="J43" s="407">
        <v>10745</v>
      </c>
    </row>
    <row r="44" spans="2:10">
      <c r="B44" s="407">
        <v>10775</v>
      </c>
      <c r="H44" s="409">
        <v>3.2000000000000002E-3</v>
      </c>
      <c r="I44" s="409"/>
      <c r="J44" s="407">
        <v>10775</v>
      </c>
    </row>
    <row r="45" spans="2:10">
      <c r="B45" s="407">
        <v>10806</v>
      </c>
      <c r="H45" s="409">
        <v>3.0000000000000001E-3</v>
      </c>
      <c r="I45" s="409"/>
      <c r="J45" s="407">
        <v>10806</v>
      </c>
    </row>
    <row r="46" spans="2:10">
      <c r="B46" s="407">
        <v>10837</v>
      </c>
      <c r="H46" s="409">
        <v>3.2000000000000002E-3</v>
      </c>
      <c r="I46" s="409"/>
      <c r="J46" s="407">
        <v>10837</v>
      </c>
    </row>
    <row r="47" spans="2:10">
      <c r="B47" s="407">
        <v>10867</v>
      </c>
      <c r="H47" s="409">
        <v>3.0999999999999999E-3</v>
      </c>
      <c r="I47" s="409"/>
      <c r="J47" s="407">
        <v>10867</v>
      </c>
    </row>
    <row r="48" spans="2:10">
      <c r="B48" s="407">
        <v>10898</v>
      </c>
      <c r="H48" s="409">
        <v>2.5999999999999999E-3</v>
      </c>
      <c r="I48" s="409"/>
      <c r="J48" s="407">
        <v>10898</v>
      </c>
    </row>
    <row r="49" spans="2:10">
      <c r="B49" s="407">
        <v>10928</v>
      </c>
      <c r="H49" s="409">
        <v>3.0999999999999999E-3</v>
      </c>
      <c r="I49" s="409"/>
      <c r="J49" s="407">
        <v>10928</v>
      </c>
    </row>
    <row r="50" spans="2:10">
      <c r="B50" s="407">
        <v>10959</v>
      </c>
      <c r="H50" s="409">
        <v>2.8999999999999998E-3</v>
      </c>
      <c r="I50" s="409"/>
      <c r="J50" s="407">
        <v>10959</v>
      </c>
    </row>
    <row r="51" spans="2:10">
      <c r="B51" s="407">
        <v>10990</v>
      </c>
      <c r="H51" s="409">
        <v>2.5999999999999999E-3</v>
      </c>
      <c r="I51" s="409"/>
      <c r="J51" s="407">
        <v>10990</v>
      </c>
    </row>
    <row r="52" spans="2:10">
      <c r="B52" s="407">
        <v>11018</v>
      </c>
      <c r="H52" s="409">
        <v>2.8999999999999998E-3</v>
      </c>
      <c r="I52" s="409"/>
      <c r="J52" s="407">
        <v>11018</v>
      </c>
    </row>
    <row r="53" spans="2:10">
      <c r="B53" s="407">
        <v>11049</v>
      </c>
      <c r="H53" s="409">
        <v>2.7000000000000001E-3</v>
      </c>
      <c r="I53" s="409"/>
      <c r="J53" s="407">
        <v>11049</v>
      </c>
    </row>
    <row r="54" spans="2:10">
      <c r="B54" s="407">
        <v>11079</v>
      </c>
      <c r="H54" s="409">
        <v>2.7000000000000001E-3</v>
      </c>
      <c r="I54" s="409"/>
      <c r="J54" s="407">
        <v>11079</v>
      </c>
    </row>
    <row r="55" spans="2:10">
      <c r="B55" s="407">
        <v>11110</v>
      </c>
      <c r="H55" s="409">
        <v>2.8999999999999998E-3</v>
      </c>
      <c r="I55" s="409"/>
      <c r="J55" s="407">
        <v>11110</v>
      </c>
    </row>
    <row r="56" spans="2:10">
      <c r="B56" s="407">
        <v>11140</v>
      </c>
      <c r="H56" s="409">
        <v>2.8E-3</v>
      </c>
      <c r="I56" s="409"/>
      <c r="J56" s="407">
        <v>11140</v>
      </c>
    </row>
    <row r="57" spans="2:10">
      <c r="B57" s="407">
        <v>11171</v>
      </c>
      <c r="H57" s="409">
        <v>2.5999999999999999E-3</v>
      </c>
      <c r="I57" s="409"/>
      <c r="J57" s="407">
        <v>11171</v>
      </c>
    </row>
    <row r="58" spans="2:10">
      <c r="B58" s="407">
        <v>11202</v>
      </c>
      <c r="H58" s="409">
        <v>2.8999999999999998E-3</v>
      </c>
      <c r="I58" s="409"/>
      <c r="J58" s="407">
        <v>11202</v>
      </c>
    </row>
    <row r="59" spans="2:10">
      <c r="B59" s="407">
        <v>11232</v>
      </c>
      <c r="H59" s="409">
        <v>2.7000000000000001E-3</v>
      </c>
      <c r="I59" s="409"/>
      <c r="J59" s="407">
        <v>11232</v>
      </c>
    </row>
    <row r="60" spans="2:10">
      <c r="B60" s="407">
        <v>11263</v>
      </c>
      <c r="H60" s="409">
        <v>2.5999999999999999E-3</v>
      </c>
      <c r="I60" s="409"/>
      <c r="J60" s="407">
        <v>11263</v>
      </c>
    </row>
    <row r="61" spans="2:10">
      <c r="B61" s="407">
        <v>11293</v>
      </c>
      <c r="H61" s="409">
        <v>2.8E-3</v>
      </c>
      <c r="I61" s="409"/>
      <c r="J61" s="407">
        <v>11293</v>
      </c>
    </row>
    <row r="62" spans="2:10">
      <c r="B62" s="407">
        <v>11324</v>
      </c>
      <c r="H62" s="409">
        <v>2.8E-3</v>
      </c>
      <c r="I62" s="409"/>
      <c r="J62" s="407">
        <v>11324</v>
      </c>
    </row>
    <row r="63" spans="2:10">
      <c r="B63" s="407">
        <v>11355</v>
      </c>
      <c r="H63" s="409">
        <v>2.5999999999999999E-3</v>
      </c>
      <c r="I63" s="409"/>
      <c r="J63" s="407">
        <v>11355</v>
      </c>
    </row>
    <row r="64" spans="2:10">
      <c r="B64" s="407">
        <v>11383</v>
      </c>
      <c r="H64" s="409">
        <v>2.8999999999999998E-3</v>
      </c>
      <c r="I64" s="409"/>
      <c r="J64" s="407">
        <v>11383</v>
      </c>
    </row>
    <row r="65" spans="2:10">
      <c r="B65" s="407">
        <v>11414</v>
      </c>
      <c r="H65" s="409">
        <v>2.7000000000000001E-3</v>
      </c>
      <c r="I65" s="409"/>
      <c r="J65" s="407">
        <v>11414</v>
      </c>
    </row>
    <row r="66" spans="2:10">
      <c r="B66" s="407">
        <v>11444</v>
      </c>
      <c r="H66" s="409">
        <v>2.5999999999999999E-3</v>
      </c>
      <c r="I66" s="409"/>
      <c r="J66" s="407">
        <v>11444</v>
      </c>
    </row>
    <row r="67" spans="2:10">
      <c r="B67" s="407">
        <v>11475</v>
      </c>
      <c r="H67" s="409">
        <v>2.8E-3</v>
      </c>
      <c r="I67" s="409"/>
      <c r="J67" s="407">
        <v>11475</v>
      </c>
    </row>
    <row r="68" spans="2:10">
      <c r="B68" s="407">
        <v>11505</v>
      </c>
      <c r="H68" s="409">
        <v>2.7000000000000001E-3</v>
      </c>
      <c r="I68" s="409"/>
      <c r="J68" s="407">
        <v>11505</v>
      </c>
    </row>
    <row r="69" spans="2:10">
      <c r="B69" s="407">
        <v>11536</v>
      </c>
      <c r="H69" s="409">
        <v>2.7000000000000001E-3</v>
      </c>
      <c r="I69" s="409"/>
      <c r="J69" s="407">
        <v>11536</v>
      </c>
    </row>
    <row r="70" spans="2:10">
      <c r="B70" s="407">
        <v>11567</v>
      </c>
      <c r="H70" s="409">
        <v>2.7000000000000001E-3</v>
      </c>
      <c r="I70" s="409"/>
      <c r="J70" s="407">
        <v>11567</v>
      </c>
    </row>
    <row r="71" spans="2:10">
      <c r="B71" s="407">
        <v>11597</v>
      </c>
      <c r="H71" s="409">
        <v>2.8999999999999998E-3</v>
      </c>
      <c r="I71" s="409"/>
      <c r="J71" s="407">
        <v>11597</v>
      </c>
    </row>
    <row r="72" spans="2:10">
      <c r="B72" s="407">
        <v>11628</v>
      </c>
      <c r="H72" s="409">
        <v>3.0999999999999999E-3</v>
      </c>
      <c r="I72" s="409"/>
      <c r="J72" s="407">
        <v>11628</v>
      </c>
    </row>
    <row r="73" spans="2:10">
      <c r="B73" s="407">
        <v>11658</v>
      </c>
      <c r="H73" s="409">
        <v>3.2000000000000002E-3</v>
      </c>
      <c r="I73" s="409"/>
      <c r="J73" s="407">
        <v>11658</v>
      </c>
    </row>
    <row r="74" spans="2:10">
      <c r="B74" s="407">
        <v>11689</v>
      </c>
      <c r="H74" s="409">
        <v>3.2000000000000002E-3</v>
      </c>
      <c r="I74" s="409"/>
      <c r="J74" s="407">
        <v>11689</v>
      </c>
    </row>
    <row r="75" spans="2:10">
      <c r="B75" s="407">
        <v>11720</v>
      </c>
      <c r="H75" s="409">
        <v>3.2000000000000002E-3</v>
      </c>
      <c r="I75" s="409"/>
      <c r="J75" s="407">
        <v>11720</v>
      </c>
    </row>
    <row r="76" spans="2:10">
      <c r="B76" s="407">
        <v>11749</v>
      </c>
      <c r="H76" s="409">
        <v>3.0999999999999999E-3</v>
      </c>
      <c r="I76" s="409"/>
      <c r="J76" s="407">
        <v>11749</v>
      </c>
    </row>
    <row r="77" spans="2:10">
      <c r="B77" s="407">
        <v>11780</v>
      </c>
      <c r="H77" s="409">
        <v>3.0000000000000001E-3</v>
      </c>
      <c r="I77" s="409"/>
      <c r="J77" s="407">
        <v>11780</v>
      </c>
    </row>
    <row r="78" spans="2:10">
      <c r="B78" s="407">
        <v>11810</v>
      </c>
      <c r="H78" s="409">
        <v>2.8E-3</v>
      </c>
      <c r="I78" s="409"/>
      <c r="J78" s="407">
        <v>11810</v>
      </c>
    </row>
    <row r="79" spans="2:10">
      <c r="B79" s="407">
        <v>11841</v>
      </c>
      <c r="H79" s="409">
        <v>2.8E-3</v>
      </c>
      <c r="I79" s="409"/>
      <c r="J79" s="407">
        <v>11841</v>
      </c>
    </row>
    <row r="80" spans="2:10">
      <c r="B80" s="407">
        <v>11871</v>
      </c>
      <c r="H80" s="409">
        <v>2.8E-3</v>
      </c>
      <c r="I80" s="409"/>
      <c r="J80" s="407">
        <v>11871</v>
      </c>
    </row>
    <row r="81" spans="2:10">
      <c r="B81" s="407">
        <v>11902</v>
      </c>
      <c r="H81" s="409">
        <v>2.8E-3</v>
      </c>
      <c r="I81" s="409"/>
      <c r="J81" s="407">
        <v>11902</v>
      </c>
    </row>
    <row r="82" spans="2:10">
      <c r="B82" s="407">
        <v>11933</v>
      </c>
      <c r="H82" s="409">
        <v>2.5999999999999999E-3</v>
      </c>
      <c r="I82" s="409"/>
      <c r="J82" s="407">
        <v>11933</v>
      </c>
    </row>
    <row r="83" spans="2:10">
      <c r="B83" s="407">
        <v>11963</v>
      </c>
      <c r="H83" s="409">
        <v>2.7000000000000001E-3</v>
      </c>
      <c r="I83" s="409"/>
      <c r="J83" s="407">
        <v>11963</v>
      </c>
    </row>
    <row r="84" spans="2:10">
      <c r="B84" s="407">
        <v>11994</v>
      </c>
      <c r="H84" s="409">
        <v>2.5999999999999999E-3</v>
      </c>
      <c r="I84" s="409"/>
      <c r="J84" s="407">
        <v>11994</v>
      </c>
    </row>
    <row r="85" spans="2:10">
      <c r="B85" s="407">
        <v>12024</v>
      </c>
      <c r="H85" s="409">
        <v>2.7000000000000001E-3</v>
      </c>
      <c r="I85" s="409"/>
      <c r="J85" s="407">
        <v>12024</v>
      </c>
    </row>
    <row r="86" spans="2:10">
      <c r="B86" s="407">
        <v>12055</v>
      </c>
      <c r="H86" s="405">
        <v>2.7000000000000001E-3</v>
      </c>
      <c r="I86" s="409"/>
      <c r="J86" s="407">
        <v>12055</v>
      </c>
    </row>
    <row r="87" spans="2:10">
      <c r="B87" s="407">
        <v>12086</v>
      </c>
      <c r="H87" s="409">
        <v>2.3E-3</v>
      </c>
      <c r="I87" s="409"/>
      <c r="J87" s="407">
        <v>12086</v>
      </c>
    </row>
    <row r="88" spans="2:10">
      <c r="B88" s="407">
        <v>12114</v>
      </c>
      <c r="H88" s="409">
        <v>2.7000000000000001E-3</v>
      </c>
      <c r="I88" s="409"/>
      <c r="J88" s="407">
        <v>12114</v>
      </c>
    </row>
    <row r="89" spans="2:10">
      <c r="B89" s="407">
        <v>12145</v>
      </c>
      <c r="H89" s="409">
        <v>2.5000000000000001E-3</v>
      </c>
      <c r="I89" s="409"/>
      <c r="J89" s="407">
        <v>12145</v>
      </c>
    </row>
    <row r="90" spans="2:10">
      <c r="B90" s="407">
        <v>12175</v>
      </c>
      <c r="H90" s="409">
        <v>2.8E-3</v>
      </c>
      <c r="I90" s="409"/>
      <c r="J90" s="407">
        <v>12175</v>
      </c>
    </row>
    <row r="91" spans="2:10">
      <c r="B91" s="407">
        <v>12206</v>
      </c>
      <c r="H91" s="409">
        <v>2.5000000000000001E-3</v>
      </c>
      <c r="I91" s="409"/>
      <c r="J91" s="407">
        <v>12206</v>
      </c>
    </row>
    <row r="92" spans="2:10">
      <c r="B92" s="407">
        <v>12236</v>
      </c>
      <c r="H92" s="409">
        <v>2.5999999999999999E-3</v>
      </c>
      <c r="I92" s="409"/>
      <c r="J92" s="407">
        <v>12236</v>
      </c>
    </row>
    <row r="93" spans="2:10">
      <c r="B93" s="407">
        <v>12267</v>
      </c>
      <c r="H93" s="409">
        <v>2.5999999999999999E-3</v>
      </c>
      <c r="I93" s="409"/>
      <c r="J93" s="407">
        <v>12267</v>
      </c>
    </row>
    <row r="94" spans="2:10">
      <c r="B94" s="407">
        <v>12298</v>
      </c>
      <c r="H94" s="409">
        <v>2.5000000000000001E-3</v>
      </c>
      <c r="I94" s="409"/>
      <c r="J94" s="407">
        <v>12298</v>
      </c>
    </row>
    <row r="95" spans="2:10">
      <c r="B95" s="407">
        <v>12328</v>
      </c>
      <c r="H95" s="409">
        <v>2.5999999999999999E-3</v>
      </c>
      <c r="I95" s="409"/>
      <c r="J95" s="407">
        <v>12328</v>
      </c>
    </row>
    <row r="96" spans="2:10">
      <c r="B96" s="407">
        <v>12359</v>
      </c>
      <c r="H96" s="409">
        <v>2.5000000000000001E-3</v>
      </c>
      <c r="I96" s="409"/>
      <c r="J96" s="407">
        <v>12359</v>
      </c>
    </row>
    <row r="97" spans="2:10">
      <c r="B97" s="407">
        <v>12389</v>
      </c>
      <c r="H97" s="409">
        <v>2.8E-3</v>
      </c>
      <c r="I97" s="409"/>
      <c r="J97" s="407">
        <v>12389</v>
      </c>
    </row>
    <row r="98" spans="2:10">
      <c r="B98" s="407">
        <v>12420</v>
      </c>
      <c r="H98" s="409">
        <v>2.8999999999999998E-3</v>
      </c>
      <c r="I98" s="409"/>
      <c r="J98" s="407">
        <v>12420</v>
      </c>
    </row>
    <row r="99" spans="2:10">
      <c r="B99" s="407">
        <v>12451</v>
      </c>
      <c r="H99" s="409">
        <v>2.3999999999999998E-3</v>
      </c>
      <c r="I99" s="409"/>
      <c r="J99" s="407">
        <v>12451</v>
      </c>
    </row>
    <row r="100" spans="2:10">
      <c r="B100" s="407">
        <v>12479</v>
      </c>
      <c r="H100" s="409">
        <v>2.7000000000000001E-3</v>
      </c>
      <c r="I100" s="409"/>
      <c r="J100" s="407">
        <v>12479</v>
      </c>
    </row>
    <row r="101" spans="2:10">
      <c r="B101" s="407">
        <v>12510</v>
      </c>
      <c r="H101" s="409">
        <v>2.5000000000000001E-3</v>
      </c>
      <c r="I101" s="409"/>
      <c r="J101" s="407">
        <v>12510</v>
      </c>
    </row>
    <row r="102" spans="2:10">
      <c r="B102" s="407">
        <v>12540</v>
      </c>
      <c r="H102" s="409">
        <v>2.5000000000000001E-3</v>
      </c>
      <c r="I102" s="409"/>
      <c r="J102" s="407">
        <v>12540</v>
      </c>
    </row>
    <row r="103" spans="2:10">
      <c r="B103" s="407">
        <v>12571</v>
      </c>
      <c r="H103" s="409">
        <v>2.3999999999999998E-3</v>
      </c>
      <c r="I103" s="409"/>
      <c r="J103" s="407">
        <v>12571</v>
      </c>
    </row>
    <row r="104" spans="2:10">
      <c r="B104" s="407">
        <v>12601</v>
      </c>
      <c r="H104" s="409">
        <v>2.3999999999999998E-3</v>
      </c>
      <c r="I104" s="409"/>
      <c r="J104" s="407">
        <v>12601</v>
      </c>
    </row>
    <row r="105" spans="2:10">
      <c r="B105" s="407">
        <v>12632</v>
      </c>
      <c r="H105" s="409">
        <v>2.3999999999999998E-3</v>
      </c>
      <c r="I105" s="409"/>
      <c r="J105" s="407">
        <v>12632</v>
      </c>
    </row>
    <row r="106" spans="2:10">
      <c r="B106" s="407">
        <v>12663</v>
      </c>
      <c r="H106" s="409">
        <v>2.3E-3</v>
      </c>
      <c r="I106" s="409"/>
      <c r="J106" s="407">
        <v>12663</v>
      </c>
    </row>
    <row r="107" spans="2:10">
      <c r="B107" s="407">
        <v>12693</v>
      </c>
      <c r="H107" s="409">
        <v>2.7000000000000001E-3</v>
      </c>
      <c r="I107" s="409"/>
      <c r="J107" s="407">
        <v>12693</v>
      </c>
    </row>
    <row r="108" spans="2:10">
      <c r="B108" s="407">
        <v>12724</v>
      </c>
      <c r="H108" s="409">
        <v>2.5000000000000001E-3</v>
      </c>
      <c r="I108" s="409"/>
      <c r="J108" s="407">
        <v>12724</v>
      </c>
    </row>
    <row r="109" spans="2:10">
      <c r="B109" s="407">
        <v>12754</v>
      </c>
      <c r="H109" s="409">
        <v>2.5000000000000001E-3</v>
      </c>
      <c r="I109" s="409"/>
      <c r="J109" s="407">
        <v>12754</v>
      </c>
    </row>
    <row r="110" spans="2:10">
      <c r="B110" s="407">
        <v>12785</v>
      </c>
      <c r="H110" s="409">
        <v>2.5000000000000001E-3</v>
      </c>
      <c r="I110" s="409"/>
      <c r="J110" s="407">
        <v>12785</v>
      </c>
    </row>
    <row r="111" spans="2:10">
      <c r="B111" s="407">
        <v>12816</v>
      </c>
      <c r="H111" s="409">
        <v>2.0999999999999999E-3</v>
      </c>
      <c r="I111" s="409"/>
      <c r="J111" s="407">
        <v>12816</v>
      </c>
    </row>
    <row r="112" spans="2:10">
      <c r="B112" s="407">
        <v>12844</v>
      </c>
      <c r="H112" s="409">
        <v>2.2000000000000001E-3</v>
      </c>
      <c r="I112" s="409"/>
      <c r="J112" s="407">
        <v>12844</v>
      </c>
    </row>
    <row r="113" spans="2:10">
      <c r="B113" s="407">
        <v>12875</v>
      </c>
      <c r="H113" s="409">
        <v>2.3E-3</v>
      </c>
      <c r="I113" s="409"/>
      <c r="J113" s="407">
        <v>12875</v>
      </c>
    </row>
    <row r="114" spans="2:10">
      <c r="B114" s="407">
        <v>12905</v>
      </c>
      <c r="H114" s="409">
        <v>2.3E-3</v>
      </c>
      <c r="I114" s="409"/>
      <c r="J114" s="407">
        <v>12905</v>
      </c>
    </row>
    <row r="115" spans="2:10">
      <c r="B115" s="407">
        <v>12936</v>
      </c>
      <c r="H115" s="409">
        <v>2.2000000000000001E-3</v>
      </c>
      <c r="I115" s="409"/>
      <c r="J115" s="407">
        <v>12936</v>
      </c>
    </row>
    <row r="116" spans="2:10">
      <c r="B116" s="407">
        <v>12966</v>
      </c>
      <c r="H116" s="409">
        <v>2.3999999999999998E-3</v>
      </c>
      <c r="I116" s="409"/>
      <c r="J116" s="407">
        <v>12966</v>
      </c>
    </row>
    <row r="117" spans="2:10">
      <c r="B117" s="407">
        <v>12997</v>
      </c>
      <c r="H117" s="409">
        <v>2.3E-3</v>
      </c>
      <c r="I117" s="409"/>
      <c r="J117" s="407">
        <v>12997</v>
      </c>
    </row>
    <row r="118" spans="2:10">
      <c r="B118" s="407">
        <v>13028</v>
      </c>
      <c r="H118" s="409">
        <v>2.3E-3</v>
      </c>
      <c r="I118" s="409"/>
      <c r="J118" s="407">
        <v>13028</v>
      </c>
    </row>
    <row r="119" spans="2:10">
      <c r="B119" s="407">
        <v>13058</v>
      </c>
      <c r="H119" s="409">
        <v>2.3E-3</v>
      </c>
      <c r="I119" s="409"/>
      <c r="J119" s="407">
        <v>13058</v>
      </c>
    </row>
    <row r="120" spans="2:10">
      <c r="B120" s="407">
        <v>13089</v>
      </c>
      <c r="H120" s="409">
        <v>2.3999999999999998E-3</v>
      </c>
      <c r="I120" s="409"/>
      <c r="J120" s="407">
        <v>13089</v>
      </c>
    </row>
    <row r="121" spans="2:10">
      <c r="B121" s="407">
        <v>13119</v>
      </c>
      <c r="H121" s="409">
        <v>2.3999999999999998E-3</v>
      </c>
      <c r="I121" s="409"/>
      <c r="J121" s="407">
        <v>13119</v>
      </c>
    </row>
    <row r="122" spans="2:10">
      <c r="B122" s="407">
        <v>13150</v>
      </c>
      <c r="H122" s="409">
        <v>2.3999999999999998E-3</v>
      </c>
      <c r="I122" s="409"/>
      <c r="J122" s="407">
        <v>13150</v>
      </c>
    </row>
    <row r="123" spans="2:10">
      <c r="B123" s="407">
        <v>13181</v>
      </c>
      <c r="H123" s="409">
        <v>2.3E-3</v>
      </c>
      <c r="I123" s="409"/>
      <c r="J123" s="407">
        <v>13181</v>
      </c>
    </row>
    <row r="124" spans="2:10">
      <c r="B124" s="407">
        <v>13210</v>
      </c>
      <c r="H124" s="409">
        <v>2.3999999999999998E-3</v>
      </c>
      <c r="I124" s="409"/>
      <c r="J124" s="407">
        <v>13210</v>
      </c>
    </row>
    <row r="125" spans="2:10">
      <c r="B125" s="407">
        <v>13241</v>
      </c>
      <c r="H125" s="409">
        <v>2.2000000000000001E-3</v>
      </c>
      <c r="I125" s="409"/>
      <c r="J125" s="407">
        <v>13241</v>
      </c>
    </row>
    <row r="126" spans="2:10">
      <c r="B126" s="407">
        <v>13271</v>
      </c>
      <c r="H126" s="409">
        <v>2.2000000000000001E-3</v>
      </c>
      <c r="I126" s="409"/>
      <c r="J126" s="407">
        <v>13271</v>
      </c>
    </row>
    <row r="127" spans="2:10">
      <c r="B127" s="407">
        <v>13302</v>
      </c>
      <c r="H127" s="409">
        <v>2.3999999999999998E-3</v>
      </c>
      <c r="I127" s="409"/>
      <c r="J127" s="407">
        <v>13302</v>
      </c>
    </row>
    <row r="128" spans="2:10">
      <c r="B128" s="407">
        <v>13332</v>
      </c>
      <c r="H128" s="409">
        <v>2.3E-3</v>
      </c>
      <c r="I128" s="409"/>
      <c r="J128" s="407">
        <v>13332</v>
      </c>
    </row>
    <row r="129" spans="2:10">
      <c r="B129" s="407">
        <v>13363</v>
      </c>
      <c r="H129" s="409">
        <v>2.3E-3</v>
      </c>
      <c r="I129" s="409"/>
      <c r="J129" s="407">
        <v>13363</v>
      </c>
    </row>
    <row r="130" spans="2:10">
      <c r="B130" s="407">
        <v>13394</v>
      </c>
      <c r="H130" s="409">
        <v>2.0999999999999999E-3</v>
      </c>
      <c r="I130" s="409"/>
      <c r="J130" s="407">
        <v>13394</v>
      </c>
    </row>
    <row r="131" spans="2:10">
      <c r="B131" s="407">
        <v>13424</v>
      </c>
      <c r="H131" s="409">
        <v>2.3E-3</v>
      </c>
      <c r="I131" s="409"/>
      <c r="J131" s="407">
        <v>13424</v>
      </c>
    </row>
    <row r="132" spans="2:10">
      <c r="B132" s="407">
        <v>13455</v>
      </c>
      <c r="H132" s="409">
        <v>2.2000000000000001E-3</v>
      </c>
      <c r="I132" s="409"/>
      <c r="J132" s="407">
        <v>13455</v>
      </c>
    </row>
    <row r="133" spans="2:10">
      <c r="B133" s="407">
        <v>13485</v>
      </c>
      <c r="H133" s="409">
        <v>2.2000000000000001E-3</v>
      </c>
      <c r="I133" s="409"/>
      <c r="J133" s="407">
        <v>13485</v>
      </c>
    </row>
    <row r="134" spans="2:10">
      <c r="B134" s="407">
        <v>13516</v>
      </c>
      <c r="H134" s="409">
        <v>2.0999999999999999E-3</v>
      </c>
      <c r="I134" s="409"/>
      <c r="J134" s="407">
        <v>13516</v>
      </c>
    </row>
    <row r="135" spans="2:10">
      <c r="B135" s="407">
        <v>13547</v>
      </c>
      <c r="H135" s="409">
        <v>2E-3</v>
      </c>
      <c r="I135" s="409"/>
      <c r="J135" s="407">
        <v>13547</v>
      </c>
    </row>
    <row r="136" spans="2:10">
      <c r="B136" s="407">
        <v>13575</v>
      </c>
      <c r="H136" s="409">
        <v>2.2000000000000001E-3</v>
      </c>
      <c r="I136" s="409"/>
      <c r="J136" s="407">
        <v>13575</v>
      </c>
    </row>
    <row r="137" spans="2:10">
      <c r="B137" s="407">
        <v>13606</v>
      </c>
      <c r="H137" s="409">
        <v>2.3E-3</v>
      </c>
      <c r="I137" s="409"/>
      <c r="J137" s="407">
        <v>13606</v>
      </c>
    </row>
    <row r="138" spans="2:10">
      <c r="B138" s="407">
        <v>13636</v>
      </c>
      <c r="H138" s="409">
        <v>2.2000000000000001E-3</v>
      </c>
      <c r="I138" s="409"/>
      <c r="J138" s="407">
        <v>13636</v>
      </c>
    </row>
    <row r="139" spans="2:10">
      <c r="B139" s="407">
        <v>13667</v>
      </c>
      <c r="H139" s="409">
        <v>2.5000000000000001E-3</v>
      </c>
      <c r="I139" s="409"/>
      <c r="J139" s="407">
        <v>13667</v>
      </c>
    </row>
    <row r="140" spans="2:10">
      <c r="B140" s="407">
        <v>13697</v>
      </c>
      <c r="H140" s="409">
        <v>2.3999999999999998E-3</v>
      </c>
      <c r="I140" s="409"/>
      <c r="J140" s="407">
        <v>13697</v>
      </c>
    </row>
    <row r="141" spans="2:10">
      <c r="B141" s="407">
        <v>13728</v>
      </c>
      <c r="H141" s="409">
        <v>2.3E-3</v>
      </c>
      <c r="I141" s="409"/>
      <c r="J141" s="407">
        <v>13728</v>
      </c>
    </row>
    <row r="142" spans="2:10">
      <c r="B142" s="407">
        <v>13759</v>
      </c>
      <c r="H142" s="409">
        <v>2.3E-3</v>
      </c>
      <c r="I142" s="409"/>
      <c r="J142" s="407">
        <v>13759</v>
      </c>
    </row>
    <row r="143" spans="2:10">
      <c r="B143" s="407">
        <v>13789</v>
      </c>
      <c r="H143" s="409">
        <v>2.3E-3</v>
      </c>
      <c r="I143" s="409"/>
      <c r="J143" s="407">
        <v>13789</v>
      </c>
    </row>
    <row r="144" spans="2:10">
      <c r="B144" s="407">
        <v>13820</v>
      </c>
      <c r="H144" s="409">
        <v>2.3999999999999998E-3</v>
      </c>
      <c r="I144" s="409"/>
      <c r="J144" s="407">
        <v>13820</v>
      </c>
    </row>
    <row r="145" spans="2:10">
      <c r="B145" s="407">
        <v>13850</v>
      </c>
      <c r="H145" s="409">
        <v>2.3E-3</v>
      </c>
      <c r="I145" s="409"/>
      <c r="J145" s="407">
        <v>13850</v>
      </c>
    </row>
    <row r="146" spans="2:10">
      <c r="B146" s="407">
        <v>13881</v>
      </c>
      <c r="H146" s="409">
        <v>2.3E-3</v>
      </c>
      <c r="I146" s="409"/>
      <c r="J146" s="407">
        <v>13881</v>
      </c>
    </row>
    <row r="147" spans="2:10">
      <c r="B147" s="407">
        <v>13912</v>
      </c>
      <c r="H147" s="409">
        <v>2.0999999999999999E-3</v>
      </c>
      <c r="I147" s="409"/>
      <c r="J147" s="407">
        <v>13912</v>
      </c>
    </row>
    <row r="148" spans="2:10">
      <c r="B148" s="407">
        <v>13940</v>
      </c>
      <c r="H148" s="409">
        <v>2.3E-3</v>
      </c>
      <c r="I148" s="409"/>
      <c r="J148" s="407">
        <v>13940</v>
      </c>
    </row>
    <row r="149" spans="2:10">
      <c r="B149" s="407">
        <v>13971</v>
      </c>
      <c r="H149" s="409">
        <v>2.2000000000000001E-3</v>
      </c>
      <c r="I149" s="409"/>
      <c r="J149" s="407">
        <v>13971</v>
      </c>
    </row>
    <row r="150" spans="2:10">
      <c r="B150" s="407">
        <v>14001</v>
      </c>
      <c r="H150" s="409">
        <v>2.2000000000000001E-3</v>
      </c>
      <c r="I150" s="409"/>
      <c r="J150" s="407">
        <v>14001</v>
      </c>
    </row>
    <row r="151" spans="2:10">
      <c r="B151" s="407">
        <v>14032</v>
      </c>
      <c r="H151" s="409">
        <v>2.0999999999999999E-3</v>
      </c>
      <c r="I151" s="409"/>
      <c r="J151" s="407">
        <v>14032</v>
      </c>
    </row>
    <row r="152" spans="2:10">
      <c r="B152" s="407">
        <v>14062</v>
      </c>
      <c r="H152" s="409">
        <v>2.0999999999999999E-3</v>
      </c>
      <c r="I152" s="409"/>
      <c r="J152" s="407">
        <v>14062</v>
      </c>
    </row>
    <row r="153" spans="2:10">
      <c r="B153" s="407">
        <v>14093</v>
      </c>
      <c r="H153" s="409">
        <v>2.2000000000000001E-3</v>
      </c>
      <c r="I153" s="409"/>
      <c r="J153" s="407">
        <v>14093</v>
      </c>
    </row>
    <row r="154" spans="2:10">
      <c r="B154" s="407">
        <v>14124</v>
      </c>
      <c r="H154" s="409">
        <v>2.0999999999999999E-3</v>
      </c>
      <c r="I154" s="409"/>
      <c r="J154" s="407">
        <v>14124</v>
      </c>
    </row>
    <row r="155" spans="2:10">
      <c r="B155" s="407">
        <v>14154</v>
      </c>
      <c r="H155" s="409">
        <v>2.2000000000000001E-3</v>
      </c>
      <c r="I155" s="409"/>
      <c r="J155" s="407">
        <v>14154</v>
      </c>
    </row>
    <row r="156" spans="2:10">
      <c r="B156" s="407">
        <v>14185</v>
      </c>
      <c r="H156" s="409">
        <v>2.0999999999999999E-3</v>
      </c>
      <c r="I156" s="409"/>
      <c r="J156" s="407">
        <v>14185</v>
      </c>
    </row>
    <row r="157" spans="2:10">
      <c r="B157" s="407">
        <v>14215</v>
      </c>
      <c r="H157" s="409">
        <v>2.2000000000000001E-3</v>
      </c>
      <c r="I157" s="409"/>
      <c r="J157" s="407">
        <v>14215</v>
      </c>
    </row>
    <row r="158" spans="2:10">
      <c r="B158" s="407">
        <v>14246</v>
      </c>
      <c r="H158" s="409">
        <v>2.0999999999999999E-3</v>
      </c>
      <c r="I158" s="409"/>
      <c r="J158" s="407">
        <v>14246</v>
      </c>
    </row>
    <row r="159" spans="2:10">
      <c r="B159" s="407">
        <v>14277</v>
      </c>
      <c r="H159" s="409">
        <v>1.9E-3</v>
      </c>
      <c r="I159" s="409"/>
      <c r="J159" s="407">
        <v>14277</v>
      </c>
    </row>
    <row r="160" spans="2:10">
      <c r="B160" s="407">
        <v>14305</v>
      </c>
      <c r="H160" s="409">
        <v>2.0999999999999999E-3</v>
      </c>
      <c r="I160" s="409"/>
      <c r="J160" s="407">
        <v>14305</v>
      </c>
    </row>
    <row r="161" spans="2:10">
      <c r="B161" s="407">
        <v>14336</v>
      </c>
      <c r="H161" s="409">
        <v>1.9E-3</v>
      </c>
      <c r="I161" s="409"/>
      <c r="J161" s="407">
        <v>14336</v>
      </c>
    </row>
    <row r="162" spans="2:10">
      <c r="B162" s="407">
        <v>14366</v>
      </c>
      <c r="H162" s="409">
        <v>2E-3</v>
      </c>
      <c r="I162" s="409"/>
      <c r="J162" s="407">
        <v>14366</v>
      </c>
    </row>
    <row r="163" spans="2:10">
      <c r="B163" s="407">
        <v>14397</v>
      </c>
      <c r="H163" s="409">
        <v>1.8E-3</v>
      </c>
      <c r="I163" s="409"/>
      <c r="J163" s="407">
        <v>14397</v>
      </c>
    </row>
    <row r="164" spans="2:10">
      <c r="B164" s="407">
        <v>14427</v>
      </c>
      <c r="H164" s="409">
        <v>1.9E-3</v>
      </c>
      <c r="I164" s="409"/>
      <c r="J164" s="407">
        <v>14427</v>
      </c>
    </row>
    <row r="165" spans="2:10">
      <c r="B165" s="407">
        <v>14458</v>
      </c>
      <c r="H165" s="409">
        <v>1.8E-3</v>
      </c>
      <c r="I165" s="409"/>
      <c r="J165" s="407">
        <v>14458</v>
      </c>
    </row>
    <row r="166" spans="2:10">
      <c r="B166" s="407">
        <v>14489</v>
      </c>
      <c r="H166" s="409">
        <v>1.9E-3</v>
      </c>
      <c r="I166" s="409"/>
      <c r="J166" s="407">
        <v>14489</v>
      </c>
    </row>
    <row r="167" spans="2:10">
      <c r="B167" s="407">
        <v>14519</v>
      </c>
      <c r="H167" s="409">
        <v>2.3E-3</v>
      </c>
      <c r="I167" s="409"/>
      <c r="J167" s="407">
        <v>14519</v>
      </c>
    </row>
    <row r="168" spans="2:10">
      <c r="B168" s="407">
        <v>14550</v>
      </c>
      <c r="H168" s="409">
        <v>2E-3</v>
      </c>
      <c r="I168" s="409"/>
      <c r="J168" s="407">
        <v>14550</v>
      </c>
    </row>
    <row r="169" spans="2:10">
      <c r="B169" s="407">
        <v>14580</v>
      </c>
      <c r="H169" s="409">
        <v>1.9E-3</v>
      </c>
      <c r="I169" s="409"/>
      <c r="J169" s="407">
        <v>14580</v>
      </c>
    </row>
    <row r="170" spans="2:10">
      <c r="B170" s="407">
        <v>14611</v>
      </c>
      <c r="H170" s="409">
        <v>2E-3</v>
      </c>
      <c r="I170" s="409"/>
      <c r="J170" s="407">
        <v>14611</v>
      </c>
    </row>
    <row r="171" spans="2:10">
      <c r="B171" s="407">
        <v>14642</v>
      </c>
      <c r="H171" s="409">
        <v>1.8E-3</v>
      </c>
      <c r="I171" s="409"/>
      <c r="J171" s="407">
        <v>14642</v>
      </c>
    </row>
    <row r="172" spans="2:10">
      <c r="B172" s="407">
        <v>14671</v>
      </c>
      <c r="H172" s="409">
        <v>1.9E-3</v>
      </c>
      <c r="I172" s="409"/>
      <c r="J172" s="407">
        <v>14671</v>
      </c>
    </row>
    <row r="173" spans="2:10">
      <c r="B173" s="407">
        <v>14702</v>
      </c>
      <c r="H173" s="409">
        <v>1.8E-3</v>
      </c>
      <c r="I173" s="409"/>
      <c r="J173" s="407">
        <v>14702</v>
      </c>
    </row>
    <row r="174" spans="2:10">
      <c r="B174" s="407">
        <v>14732</v>
      </c>
      <c r="H174" s="409">
        <v>1.9E-3</v>
      </c>
      <c r="I174" s="409"/>
      <c r="J174" s="407">
        <v>14732</v>
      </c>
    </row>
    <row r="175" spans="2:10">
      <c r="B175" s="407">
        <v>14763</v>
      </c>
      <c r="H175" s="409">
        <v>1.9E-3</v>
      </c>
      <c r="I175" s="409"/>
      <c r="J175" s="407">
        <v>14763</v>
      </c>
    </row>
    <row r="176" spans="2:10">
      <c r="B176" s="407">
        <v>14793</v>
      </c>
      <c r="H176" s="409">
        <v>2E-3</v>
      </c>
      <c r="I176" s="409"/>
      <c r="J176" s="407">
        <v>14793</v>
      </c>
    </row>
    <row r="177" spans="2:10">
      <c r="B177" s="407">
        <v>14824</v>
      </c>
      <c r="H177" s="409">
        <v>1.9E-3</v>
      </c>
      <c r="I177" s="409"/>
      <c r="J177" s="407">
        <v>14824</v>
      </c>
    </row>
    <row r="178" spans="2:10">
      <c r="B178" s="407">
        <v>14855</v>
      </c>
      <c r="H178" s="409">
        <v>1.8E-3</v>
      </c>
      <c r="I178" s="409"/>
      <c r="J178" s="407">
        <v>14855</v>
      </c>
    </row>
    <row r="179" spans="2:10">
      <c r="B179" s="407">
        <v>14885</v>
      </c>
      <c r="H179" s="409">
        <v>1.8E-3</v>
      </c>
      <c r="I179" s="409"/>
      <c r="J179" s="407">
        <v>14885</v>
      </c>
    </row>
    <row r="180" spans="2:10">
      <c r="B180" s="407">
        <v>14916</v>
      </c>
      <c r="H180" s="409">
        <v>1.8E-3</v>
      </c>
      <c r="I180" s="409"/>
      <c r="J180" s="407">
        <v>14916</v>
      </c>
    </row>
    <row r="181" spans="2:10">
      <c r="B181" s="407">
        <v>14946</v>
      </c>
      <c r="H181" s="409">
        <v>1.6999999999999999E-3</v>
      </c>
      <c r="I181" s="409"/>
      <c r="J181" s="407">
        <v>14946</v>
      </c>
    </row>
    <row r="182" spans="2:10">
      <c r="B182" s="407">
        <v>14977</v>
      </c>
      <c r="H182" s="409">
        <v>1.6000000000000001E-3</v>
      </c>
      <c r="I182" s="409"/>
      <c r="J182" s="407">
        <v>14977</v>
      </c>
    </row>
    <row r="183" spans="2:10">
      <c r="B183" s="407">
        <v>15008</v>
      </c>
      <c r="H183" s="409">
        <v>1.6000000000000001E-3</v>
      </c>
      <c r="I183" s="409"/>
      <c r="J183" s="407">
        <v>15008</v>
      </c>
    </row>
    <row r="184" spans="2:10">
      <c r="B184" s="407">
        <v>15036</v>
      </c>
      <c r="H184" s="409">
        <v>1.8E-3</v>
      </c>
      <c r="I184" s="409"/>
      <c r="J184" s="407">
        <v>15036</v>
      </c>
    </row>
    <row r="185" spans="2:10">
      <c r="B185" s="407">
        <v>15067</v>
      </c>
      <c r="H185" s="409">
        <v>1.6999999999999999E-3</v>
      </c>
      <c r="I185" s="409"/>
      <c r="J185" s="407">
        <v>15067</v>
      </c>
    </row>
    <row r="186" spans="2:10">
      <c r="B186" s="407">
        <v>15097</v>
      </c>
      <c r="H186" s="409">
        <v>1.6999999999999999E-3</v>
      </c>
      <c r="I186" s="409"/>
      <c r="J186" s="407">
        <v>15097</v>
      </c>
    </row>
    <row r="187" spans="2:10">
      <c r="B187" s="407">
        <v>15128</v>
      </c>
      <c r="H187" s="409">
        <v>1.6000000000000001E-3</v>
      </c>
      <c r="I187" s="409"/>
      <c r="J187" s="407">
        <v>15128</v>
      </c>
    </row>
    <row r="188" spans="2:10">
      <c r="B188" s="407">
        <v>15158</v>
      </c>
      <c r="H188" s="409">
        <v>1.6000000000000001E-3</v>
      </c>
      <c r="I188" s="409"/>
      <c r="J188" s="407">
        <v>15158</v>
      </c>
    </row>
    <row r="189" spans="2:10">
      <c r="B189" s="407">
        <v>15189</v>
      </c>
      <c r="H189" s="409">
        <v>1.6000000000000001E-3</v>
      </c>
      <c r="I189" s="409"/>
      <c r="J189" s="407">
        <v>15189</v>
      </c>
    </row>
    <row r="190" spans="2:10">
      <c r="B190" s="407">
        <v>15220</v>
      </c>
      <c r="H190" s="409">
        <v>1.6000000000000001E-3</v>
      </c>
      <c r="I190" s="409"/>
      <c r="J190" s="407">
        <v>15220</v>
      </c>
    </row>
    <row r="191" spans="2:10">
      <c r="B191" s="407">
        <v>15250</v>
      </c>
      <c r="H191" s="409">
        <v>1.6000000000000001E-3</v>
      </c>
      <c r="I191" s="409"/>
      <c r="J191" s="407">
        <v>15250</v>
      </c>
    </row>
    <row r="192" spans="2:10">
      <c r="B192" s="407">
        <v>15281</v>
      </c>
      <c r="H192" s="409">
        <v>1.4E-3</v>
      </c>
      <c r="I192" s="409"/>
      <c r="J192" s="407">
        <v>15281</v>
      </c>
    </row>
    <row r="193" spans="2:10">
      <c r="B193" s="407">
        <v>15311</v>
      </c>
      <c r="H193" s="409">
        <v>1.6000000000000001E-3</v>
      </c>
      <c r="I193" s="409"/>
      <c r="J193" s="407">
        <v>15311</v>
      </c>
    </row>
    <row r="194" spans="2:10">
      <c r="B194" s="407">
        <v>15342</v>
      </c>
      <c r="H194" s="409">
        <v>2.0999999999999999E-3</v>
      </c>
      <c r="I194" s="409"/>
      <c r="J194" s="407">
        <v>15342</v>
      </c>
    </row>
    <row r="195" spans="2:10">
      <c r="B195" s="407">
        <v>15373</v>
      </c>
      <c r="H195" s="409">
        <v>1.9E-3</v>
      </c>
      <c r="I195" s="409"/>
      <c r="J195" s="407">
        <v>15373</v>
      </c>
    </row>
    <row r="196" spans="2:10">
      <c r="B196" s="407">
        <v>15401</v>
      </c>
      <c r="H196" s="409">
        <v>2.0999999999999999E-3</v>
      </c>
      <c r="I196" s="409"/>
      <c r="J196" s="407">
        <v>15401</v>
      </c>
    </row>
    <row r="197" spans="2:10">
      <c r="B197" s="407">
        <v>15432</v>
      </c>
      <c r="H197" s="409">
        <v>2E-3</v>
      </c>
      <c r="I197" s="409"/>
      <c r="J197" s="407">
        <v>15432</v>
      </c>
    </row>
    <row r="198" spans="2:10">
      <c r="B198" s="407">
        <v>15462</v>
      </c>
      <c r="H198" s="409">
        <v>1.9E-3</v>
      </c>
      <c r="I198" s="409"/>
      <c r="J198" s="407">
        <v>15462</v>
      </c>
    </row>
    <row r="199" spans="2:10">
      <c r="B199" s="407">
        <v>15493</v>
      </c>
      <c r="H199" s="409">
        <v>2.0999999999999999E-3</v>
      </c>
      <c r="I199" s="409"/>
      <c r="J199" s="407">
        <v>15493</v>
      </c>
    </row>
    <row r="200" spans="2:10">
      <c r="B200" s="407">
        <v>15523</v>
      </c>
      <c r="H200" s="409">
        <v>2.0999999999999999E-3</v>
      </c>
      <c r="I200" s="409"/>
      <c r="J200" s="407">
        <v>15523</v>
      </c>
    </row>
    <row r="201" spans="2:10">
      <c r="B201" s="407">
        <v>15554</v>
      </c>
      <c r="H201" s="409">
        <v>2.0999999999999999E-3</v>
      </c>
      <c r="I201" s="409"/>
      <c r="J201" s="407">
        <v>15554</v>
      </c>
    </row>
    <row r="202" spans="2:10">
      <c r="B202" s="407">
        <v>15585</v>
      </c>
      <c r="H202" s="409">
        <v>2E-3</v>
      </c>
      <c r="I202" s="409"/>
      <c r="J202" s="407">
        <v>15585</v>
      </c>
    </row>
    <row r="203" spans="2:10">
      <c r="B203" s="407">
        <v>15615</v>
      </c>
      <c r="H203" s="409">
        <v>2.0999999999999999E-3</v>
      </c>
      <c r="I203" s="409"/>
      <c r="J203" s="407">
        <v>15615</v>
      </c>
    </row>
    <row r="204" spans="2:10">
      <c r="B204" s="407">
        <v>15646</v>
      </c>
      <c r="H204" s="409">
        <v>2E-3</v>
      </c>
      <c r="I204" s="409"/>
      <c r="J204" s="407">
        <v>15646</v>
      </c>
    </row>
    <row r="205" spans="2:10">
      <c r="B205" s="407">
        <v>15676</v>
      </c>
      <c r="H205" s="409">
        <v>2.0999999999999999E-3</v>
      </c>
      <c r="I205" s="409"/>
      <c r="J205" s="407">
        <v>15676</v>
      </c>
    </row>
    <row r="206" spans="2:10">
      <c r="B206" s="407">
        <v>15707</v>
      </c>
      <c r="H206" s="409">
        <v>2E-3</v>
      </c>
      <c r="I206" s="409"/>
      <c r="J206" s="407">
        <v>15707</v>
      </c>
    </row>
    <row r="207" spans="2:10">
      <c r="B207" s="407">
        <v>15738</v>
      </c>
      <c r="H207" s="409">
        <v>1.9E-3</v>
      </c>
      <c r="I207" s="409"/>
      <c r="J207" s="407">
        <v>15738</v>
      </c>
    </row>
    <row r="208" spans="2:10">
      <c r="B208" s="407">
        <v>15766</v>
      </c>
      <c r="H208" s="409">
        <v>2.0999999999999999E-3</v>
      </c>
      <c r="I208" s="409"/>
      <c r="J208" s="407">
        <v>15766</v>
      </c>
    </row>
    <row r="209" spans="2:10">
      <c r="B209" s="407">
        <v>15797</v>
      </c>
      <c r="H209" s="409">
        <v>2E-3</v>
      </c>
      <c r="I209" s="409"/>
      <c r="J209" s="407">
        <v>15797</v>
      </c>
    </row>
    <row r="210" spans="2:10">
      <c r="B210" s="407">
        <v>15827</v>
      </c>
      <c r="H210" s="409">
        <v>1.9E-3</v>
      </c>
      <c r="I210" s="409"/>
      <c r="J210" s="407">
        <v>15827</v>
      </c>
    </row>
    <row r="211" spans="2:10">
      <c r="B211" s="407">
        <v>15858</v>
      </c>
      <c r="H211" s="409">
        <v>2.0999999999999999E-3</v>
      </c>
      <c r="I211" s="409"/>
      <c r="J211" s="407">
        <v>15858</v>
      </c>
    </row>
    <row r="212" spans="2:10">
      <c r="B212" s="407">
        <v>15888</v>
      </c>
      <c r="H212" s="409">
        <v>2.0999999999999999E-3</v>
      </c>
      <c r="I212" s="409"/>
      <c r="J212" s="407">
        <v>15888</v>
      </c>
    </row>
    <row r="213" spans="2:10">
      <c r="B213" s="407">
        <v>15919</v>
      </c>
      <c r="H213" s="409">
        <v>2.0999999999999999E-3</v>
      </c>
      <c r="I213" s="409"/>
      <c r="J213" s="407">
        <v>15919</v>
      </c>
    </row>
    <row r="214" spans="2:10">
      <c r="B214" s="407">
        <v>15950</v>
      </c>
      <c r="H214" s="409">
        <v>2E-3</v>
      </c>
      <c r="I214" s="409"/>
      <c r="J214" s="407">
        <v>15950</v>
      </c>
    </row>
    <row r="215" spans="2:10">
      <c r="B215" s="407">
        <v>15980</v>
      </c>
      <c r="H215" s="409">
        <v>2E-3</v>
      </c>
      <c r="I215" s="409"/>
      <c r="J215" s="407">
        <v>15980</v>
      </c>
    </row>
    <row r="216" spans="2:10">
      <c r="B216" s="407">
        <v>16011</v>
      </c>
      <c r="H216" s="409">
        <v>2.0999999999999999E-3</v>
      </c>
      <c r="I216" s="409"/>
      <c r="J216" s="407">
        <v>16011</v>
      </c>
    </row>
    <row r="217" spans="2:10">
      <c r="B217" s="407">
        <v>16041</v>
      </c>
      <c r="H217" s="409">
        <v>2.0999999999999999E-3</v>
      </c>
      <c r="I217" s="409"/>
      <c r="J217" s="407">
        <v>16041</v>
      </c>
    </row>
    <row r="218" spans="2:10">
      <c r="B218" s="407">
        <v>16072</v>
      </c>
      <c r="H218" s="409">
        <v>2.0999999999999999E-3</v>
      </c>
      <c r="I218" s="409"/>
      <c r="J218" s="407">
        <v>16072</v>
      </c>
    </row>
    <row r="219" spans="2:10">
      <c r="B219" s="407">
        <v>16103</v>
      </c>
      <c r="H219" s="409">
        <v>2E-3</v>
      </c>
      <c r="I219" s="409"/>
      <c r="J219" s="407">
        <v>16103</v>
      </c>
    </row>
    <row r="220" spans="2:10">
      <c r="B220" s="407">
        <v>16132</v>
      </c>
      <c r="H220" s="409">
        <v>2.0999999999999999E-3</v>
      </c>
      <c r="I220" s="409"/>
      <c r="J220" s="407">
        <v>16132</v>
      </c>
    </row>
    <row r="221" spans="2:10">
      <c r="B221" s="407">
        <v>16163</v>
      </c>
      <c r="H221" s="409">
        <v>2E-3</v>
      </c>
      <c r="I221" s="409"/>
      <c r="J221" s="407">
        <v>16163</v>
      </c>
    </row>
    <row r="222" spans="2:10">
      <c r="B222" s="407">
        <v>16193</v>
      </c>
      <c r="H222" s="409">
        <v>2.2000000000000001E-3</v>
      </c>
      <c r="I222" s="409"/>
      <c r="J222" s="407">
        <v>16193</v>
      </c>
    </row>
    <row r="223" spans="2:10">
      <c r="B223" s="407">
        <v>16224</v>
      </c>
      <c r="H223" s="409">
        <v>2E-3</v>
      </c>
      <c r="I223" s="409"/>
      <c r="J223" s="407">
        <v>16224</v>
      </c>
    </row>
    <row r="224" spans="2:10">
      <c r="B224" s="407">
        <v>16254</v>
      </c>
      <c r="H224" s="409">
        <v>2.0999999999999999E-3</v>
      </c>
      <c r="I224" s="409"/>
      <c r="J224" s="407">
        <v>16254</v>
      </c>
    </row>
    <row r="225" spans="2:10">
      <c r="B225" s="407">
        <v>16285</v>
      </c>
      <c r="H225" s="409">
        <v>2.0999999999999999E-3</v>
      </c>
      <c r="I225" s="409"/>
      <c r="J225" s="407">
        <v>16285</v>
      </c>
    </row>
    <row r="226" spans="2:10">
      <c r="B226" s="407">
        <v>16316</v>
      </c>
      <c r="H226" s="409">
        <v>2E-3</v>
      </c>
      <c r="I226" s="409"/>
      <c r="J226" s="407">
        <v>16316</v>
      </c>
    </row>
    <row r="227" spans="2:10">
      <c r="B227" s="407">
        <v>16346</v>
      </c>
      <c r="H227" s="409">
        <v>2.0999999999999999E-3</v>
      </c>
      <c r="I227" s="409"/>
      <c r="J227" s="407">
        <v>16346</v>
      </c>
    </row>
    <row r="228" spans="2:10">
      <c r="B228" s="407">
        <v>16377</v>
      </c>
      <c r="H228" s="409">
        <v>2E-3</v>
      </c>
      <c r="I228" s="409"/>
      <c r="J228" s="407">
        <v>16377</v>
      </c>
    </row>
    <row r="229" spans="2:10">
      <c r="B229" s="407">
        <v>16407</v>
      </c>
      <c r="H229" s="409">
        <v>2E-3</v>
      </c>
      <c r="I229" s="409"/>
      <c r="J229" s="407">
        <v>16407</v>
      </c>
    </row>
    <row r="230" spans="2:10">
      <c r="B230" s="407">
        <v>16438</v>
      </c>
      <c r="H230" s="409">
        <v>2.0999999999999999E-3</v>
      </c>
      <c r="I230" s="409"/>
      <c r="J230" s="407">
        <v>16438</v>
      </c>
    </row>
    <row r="231" spans="2:10">
      <c r="B231" s="407">
        <v>16469</v>
      </c>
      <c r="H231" s="409">
        <v>1.8E-3</v>
      </c>
      <c r="I231" s="409"/>
      <c r="J231" s="407">
        <v>16469</v>
      </c>
    </row>
    <row r="232" spans="2:10">
      <c r="B232" s="407">
        <v>16497</v>
      </c>
      <c r="H232" s="409">
        <v>2E-3</v>
      </c>
      <c r="I232" s="409"/>
      <c r="J232" s="407">
        <v>16497</v>
      </c>
    </row>
    <row r="233" spans="2:10">
      <c r="B233" s="407">
        <v>16528</v>
      </c>
      <c r="H233" s="409">
        <v>1.9E-3</v>
      </c>
      <c r="I233" s="409"/>
      <c r="J233" s="407">
        <v>16528</v>
      </c>
    </row>
    <row r="234" spans="2:10">
      <c r="B234" s="407">
        <v>16558</v>
      </c>
      <c r="H234" s="409">
        <v>1.9E-3</v>
      </c>
      <c r="I234" s="409"/>
      <c r="J234" s="407">
        <v>16558</v>
      </c>
    </row>
    <row r="235" spans="2:10">
      <c r="B235" s="407">
        <v>16589</v>
      </c>
      <c r="H235" s="409">
        <v>1.9E-3</v>
      </c>
      <c r="I235" s="409"/>
      <c r="J235" s="407">
        <v>16589</v>
      </c>
    </row>
    <row r="236" spans="2:10">
      <c r="B236" s="407">
        <v>16619</v>
      </c>
      <c r="H236" s="409">
        <v>1.8E-3</v>
      </c>
      <c r="I236" s="409"/>
      <c r="J236" s="407">
        <v>16619</v>
      </c>
    </row>
    <row r="237" spans="2:10">
      <c r="B237" s="407">
        <v>16650</v>
      </c>
      <c r="H237" s="409">
        <v>1.9E-3</v>
      </c>
      <c r="I237" s="409"/>
      <c r="J237" s="407">
        <v>16650</v>
      </c>
    </row>
    <row r="238" spans="2:10">
      <c r="B238" s="407">
        <v>16681</v>
      </c>
      <c r="H238" s="409">
        <v>1.8E-3</v>
      </c>
      <c r="I238" s="409"/>
      <c r="J238" s="407">
        <v>16681</v>
      </c>
    </row>
    <row r="239" spans="2:10">
      <c r="B239" s="407">
        <v>16711</v>
      </c>
      <c r="H239" s="409">
        <v>1.9E-3</v>
      </c>
      <c r="I239" s="409"/>
      <c r="J239" s="407">
        <v>16711</v>
      </c>
    </row>
    <row r="240" spans="2:10">
      <c r="B240" s="407">
        <v>16742</v>
      </c>
      <c r="H240" s="409">
        <v>1.8E-3</v>
      </c>
      <c r="I240" s="409"/>
      <c r="J240" s="407">
        <v>16742</v>
      </c>
    </row>
    <row r="241" spans="2:10">
      <c r="B241" s="407">
        <v>16772</v>
      </c>
      <c r="H241" s="409">
        <v>1.8E-3</v>
      </c>
      <c r="I241" s="409"/>
      <c r="J241" s="407">
        <v>16772</v>
      </c>
    </row>
    <row r="242" spans="2:10">
      <c r="B242" s="407">
        <v>16803</v>
      </c>
      <c r="H242" s="409">
        <v>1.6999999999999999E-3</v>
      </c>
      <c r="I242" s="409"/>
      <c r="J242" s="407">
        <v>16803</v>
      </c>
    </row>
    <row r="243" spans="2:10">
      <c r="B243" s="407">
        <v>16834</v>
      </c>
      <c r="H243" s="409">
        <v>1.5E-3</v>
      </c>
      <c r="I243" s="409"/>
      <c r="J243" s="407">
        <v>16834</v>
      </c>
    </row>
    <row r="244" spans="2:10">
      <c r="B244" s="407">
        <v>16862</v>
      </c>
      <c r="H244" s="409">
        <v>1.6000000000000001E-3</v>
      </c>
      <c r="I244" s="409"/>
      <c r="J244" s="407">
        <v>16862</v>
      </c>
    </row>
    <row r="245" spans="2:10">
      <c r="B245" s="407">
        <v>16893</v>
      </c>
      <c r="H245" s="409">
        <v>1.6999999999999999E-3</v>
      </c>
      <c r="I245" s="409"/>
      <c r="J245" s="407">
        <v>16893</v>
      </c>
    </row>
    <row r="246" spans="2:10">
      <c r="B246" s="407">
        <v>16923</v>
      </c>
      <c r="H246" s="409">
        <v>1.8E-3</v>
      </c>
      <c r="I246" s="409"/>
      <c r="J246" s="407">
        <v>16923</v>
      </c>
    </row>
    <row r="247" spans="2:10">
      <c r="B247" s="407">
        <v>16954</v>
      </c>
      <c r="H247" s="409">
        <v>1.6000000000000001E-3</v>
      </c>
      <c r="I247" s="409"/>
      <c r="J247" s="407">
        <v>16954</v>
      </c>
    </row>
    <row r="248" spans="2:10">
      <c r="B248" s="407">
        <v>16984</v>
      </c>
      <c r="H248" s="409">
        <v>1.9E-3</v>
      </c>
      <c r="I248" s="409"/>
      <c r="J248" s="407">
        <v>16984</v>
      </c>
    </row>
    <row r="249" spans="2:10">
      <c r="B249" s="407">
        <v>17015</v>
      </c>
      <c r="H249" s="409">
        <v>1.6999999999999999E-3</v>
      </c>
      <c r="I249" s="409"/>
      <c r="J249" s="407">
        <v>17015</v>
      </c>
    </row>
    <row r="250" spans="2:10">
      <c r="B250" s="407">
        <v>17046</v>
      </c>
      <c r="H250" s="409">
        <v>1.8E-3</v>
      </c>
      <c r="I250" s="409"/>
      <c r="J250" s="407">
        <v>17046</v>
      </c>
    </row>
    <row r="251" spans="2:10">
      <c r="B251" s="407">
        <v>17076</v>
      </c>
      <c r="H251" s="409">
        <v>1.9E-3</v>
      </c>
      <c r="I251" s="409"/>
      <c r="J251" s="407">
        <v>17076</v>
      </c>
    </row>
    <row r="252" spans="2:10">
      <c r="B252" s="407">
        <v>17107</v>
      </c>
      <c r="H252" s="409">
        <v>1.8E-3</v>
      </c>
      <c r="I252" s="409"/>
      <c r="J252" s="407">
        <v>17107</v>
      </c>
    </row>
    <row r="253" spans="2:10">
      <c r="B253" s="407">
        <v>17137</v>
      </c>
      <c r="H253" s="409">
        <v>1.9E-3</v>
      </c>
      <c r="I253" s="409"/>
      <c r="J253" s="407">
        <v>17137</v>
      </c>
    </row>
    <row r="254" spans="2:10">
      <c r="B254" s="407">
        <v>17168</v>
      </c>
      <c r="H254" s="409">
        <v>1.8E-3</v>
      </c>
      <c r="I254" s="409"/>
      <c r="J254" s="407">
        <v>17168</v>
      </c>
    </row>
    <row r="255" spans="2:10">
      <c r="B255" s="407">
        <v>17199</v>
      </c>
      <c r="H255" s="409">
        <v>1.6000000000000001E-3</v>
      </c>
      <c r="I255" s="409"/>
      <c r="J255" s="407">
        <v>17199</v>
      </c>
    </row>
    <row r="256" spans="2:10">
      <c r="B256" s="407">
        <v>17227</v>
      </c>
      <c r="H256" s="409">
        <v>1.8E-3</v>
      </c>
      <c r="I256" s="409"/>
      <c r="J256" s="407">
        <v>17227</v>
      </c>
    </row>
    <row r="257" spans="1:10">
      <c r="B257" s="407">
        <v>17258</v>
      </c>
      <c r="H257" s="409">
        <v>1.6999999999999999E-3</v>
      </c>
      <c r="I257" s="409"/>
      <c r="J257" s="407">
        <v>17258</v>
      </c>
    </row>
    <row r="258" spans="1:10">
      <c r="B258" s="407">
        <v>17288</v>
      </c>
      <c r="H258" s="409">
        <v>1.6999999999999999E-3</v>
      </c>
      <c r="I258" s="409"/>
      <c r="J258" s="407">
        <v>17288</v>
      </c>
    </row>
    <row r="259" spans="1:10">
      <c r="B259" s="407">
        <v>17319</v>
      </c>
      <c r="H259" s="409">
        <v>1.9E-3</v>
      </c>
      <c r="I259" s="409"/>
      <c r="J259" s="407">
        <v>17319</v>
      </c>
    </row>
    <row r="260" spans="1:10">
      <c r="B260" s="407">
        <v>17349</v>
      </c>
      <c r="H260" s="409">
        <v>1.8E-3</v>
      </c>
      <c r="I260" s="409"/>
      <c r="J260" s="407">
        <v>17349</v>
      </c>
    </row>
    <row r="261" spans="1:10">
      <c r="B261" s="407">
        <v>17380</v>
      </c>
      <c r="H261" s="409">
        <v>1.6999999999999999E-3</v>
      </c>
      <c r="I261" s="409"/>
      <c r="J261" s="407">
        <v>17380</v>
      </c>
    </row>
    <row r="262" spans="1:10">
      <c r="B262" s="407">
        <v>17411</v>
      </c>
      <c r="H262" s="409">
        <v>1.8E-3</v>
      </c>
      <c r="I262" s="409"/>
      <c r="J262" s="407">
        <v>17411</v>
      </c>
    </row>
    <row r="263" spans="1:10">
      <c r="B263" s="407">
        <v>17441</v>
      </c>
      <c r="H263" s="409">
        <v>1.8E-3</v>
      </c>
      <c r="I263" s="409"/>
      <c r="J263" s="407">
        <v>17441</v>
      </c>
    </row>
    <row r="264" spans="1:10">
      <c r="B264" s="407">
        <v>17472</v>
      </c>
      <c r="H264" s="409">
        <v>1.6999999999999999E-3</v>
      </c>
      <c r="I264" s="409"/>
      <c r="J264" s="407">
        <v>17472</v>
      </c>
    </row>
    <row r="265" spans="1:10">
      <c r="A265" s="406">
        <v>82</v>
      </c>
      <c r="B265" s="407">
        <v>17502</v>
      </c>
      <c r="H265" s="409">
        <v>2.0999999999999999E-3</v>
      </c>
      <c r="I265" s="409"/>
      <c r="J265" s="407">
        <v>17502</v>
      </c>
    </row>
    <row r="266" spans="1:10">
      <c r="A266" s="406">
        <v>82</v>
      </c>
      <c r="B266" s="407">
        <v>17533</v>
      </c>
      <c r="H266" s="409">
        <v>2E-3</v>
      </c>
      <c r="I266" s="409"/>
      <c r="J266" s="407">
        <v>17533</v>
      </c>
    </row>
    <row r="267" spans="1:10">
      <c r="A267" s="406">
        <v>82</v>
      </c>
      <c r="B267" s="407">
        <v>17564</v>
      </c>
      <c r="H267" s="409">
        <v>1.9E-3</v>
      </c>
      <c r="I267" s="409"/>
      <c r="J267" s="407">
        <v>17564</v>
      </c>
    </row>
    <row r="268" spans="1:10">
      <c r="A268" s="406">
        <v>82</v>
      </c>
      <c r="B268" s="407">
        <v>17593</v>
      </c>
      <c r="H268" s="409">
        <v>2.2000000000000001E-3</v>
      </c>
      <c r="I268" s="409"/>
      <c r="J268" s="407">
        <v>17593</v>
      </c>
    </row>
    <row r="269" spans="1:10">
      <c r="A269" s="406">
        <v>82</v>
      </c>
      <c r="B269" s="407">
        <v>17624</v>
      </c>
      <c r="H269" s="409">
        <v>2E-3</v>
      </c>
      <c r="I269" s="409"/>
      <c r="J269" s="407">
        <v>17624</v>
      </c>
    </row>
    <row r="270" spans="1:10">
      <c r="A270" s="406">
        <v>82</v>
      </c>
      <c r="B270" s="407">
        <v>17654</v>
      </c>
      <c r="H270" s="409">
        <v>1.8E-3</v>
      </c>
      <c r="I270" s="409"/>
      <c r="J270" s="407">
        <v>17654</v>
      </c>
    </row>
    <row r="271" spans="1:10">
      <c r="A271" s="406">
        <v>82</v>
      </c>
      <c r="B271" s="407">
        <v>17685</v>
      </c>
      <c r="H271" s="409">
        <v>2.0999999999999999E-3</v>
      </c>
      <c r="I271" s="409"/>
      <c r="J271" s="407">
        <v>17685</v>
      </c>
    </row>
    <row r="272" spans="1:10">
      <c r="A272" s="406">
        <v>82</v>
      </c>
      <c r="B272" s="407">
        <v>17715</v>
      </c>
      <c r="H272" s="409">
        <v>1.9E-3</v>
      </c>
      <c r="I272" s="409"/>
      <c r="J272" s="407">
        <v>17715</v>
      </c>
    </row>
    <row r="273" spans="1:10">
      <c r="A273" s="406">
        <v>82</v>
      </c>
      <c r="B273" s="407">
        <v>17746</v>
      </c>
      <c r="H273" s="409">
        <v>2.0999999999999999E-3</v>
      </c>
      <c r="I273" s="409"/>
      <c r="J273" s="407">
        <v>17746</v>
      </c>
    </row>
    <row r="274" spans="1:10">
      <c r="A274" s="406">
        <v>82</v>
      </c>
      <c r="B274" s="407">
        <v>17777</v>
      </c>
      <c r="H274" s="409">
        <v>2E-3</v>
      </c>
      <c r="I274" s="409"/>
      <c r="J274" s="407">
        <v>17777</v>
      </c>
    </row>
    <row r="275" spans="1:10">
      <c r="A275" s="406">
        <v>82</v>
      </c>
      <c r="B275" s="407">
        <v>17807</v>
      </c>
      <c r="H275" s="409">
        <v>1.9E-3</v>
      </c>
      <c r="I275" s="409"/>
      <c r="J275" s="407">
        <v>17807</v>
      </c>
    </row>
    <row r="276" spans="1:10">
      <c r="A276" s="406">
        <v>82</v>
      </c>
      <c r="B276" s="407">
        <v>17838</v>
      </c>
      <c r="H276" s="409">
        <v>2.0999999999999999E-3</v>
      </c>
      <c r="I276" s="409"/>
      <c r="J276" s="407">
        <v>17838</v>
      </c>
    </row>
    <row r="277" spans="1:10">
      <c r="A277" s="406">
        <v>82</v>
      </c>
      <c r="B277" s="407">
        <v>17868</v>
      </c>
      <c r="H277" s="409">
        <v>2E-3</v>
      </c>
      <c r="I277" s="409"/>
      <c r="J277" s="407">
        <v>17868</v>
      </c>
    </row>
    <row r="278" spans="1:10">
      <c r="A278" s="406">
        <v>82</v>
      </c>
      <c r="B278" s="407">
        <v>17899</v>
      </c>
      <c r="H278" s="409">
        <v>2E-3</v>
      </c>
      <c r="I278" s="409"/>
      <c r="J278" s="407">
        <v>17899</v>
      </c>
    </row>
    <row r="279" spans="1:10">
      <c r="A279" s="406">
        <v>82</v>
      </c>
      <c r="B279" s="407">
        <v>17930</v>
      </c>
      <c r="H279" s="409">
        <v>1.8E-3</v>
      </c>
      <c r="I279" s="409"/>
      <c r="J279" s="407">
        <v>17930</v>
      </c>
    </row>
    <row r="280" spans="1:10">
      <c r="A280" s="406">
        <v>82</v>
      </c>
      <c r="B280" s="407">
        <v>17958</v>
      </c>
      <c r="H280" s="409">
        <v>1.9E-3</v>
      </c>
      <c r="I280" s="409"/>
      <c r="J280" s="407">
        <v>17958</v>
      </c>
    </row>
    <row r="281" spans="1:10">
      <c r="A281" s="406">
        <v>82</v>
      </c>
      <c r="B281" s="407">
        <v>17989</v>
      </c>
      <c r="H281" s="409">
        <v>1.8E-3</v>
      </c>
      <c r="I281" s="409"/>
      <c r="J281" s="407">
        <v>17989</v>
      </c>
    </row>
    <row r="282" spans="1:10">
      <c r="A282" s="406">
        <v>82</v>
      </c>
      <c r="B282" s="407">
        <v>18019</v>
      </c>
      <c r="H282" s="409">
        <v>2E-3</v>
      </c>
      <c r="I282" s="409"/>
      <c r="J282" s="407">
        <v>18019</v>
      </c>
    </row>
    <row r="283" spans="1:10">
      <c r="A283" s="406">
        <v>82</v>
      </c>
      <c r="B283" s="407">
        <v>18050</v>
      </c>
      <c r="H283" s="409">
        <v>1.9E-3</v>
      </c>
      <c r="I283" s="409"/>
      <c r="J283" s="407">
        <v>18050</v>
      </c>
    </row>
    <row r="284" spans="1:10">
      <c r="A284" s="406">
        <v>82</v>
      </c>
      <c r="B284" s="407">
        <v>18080</v>
      </c>
      <c r="H284" s="409">
        <v>1.6999999999999999E-3</v>
      </c>
      <c r="I284" s="409"/>
      <c r="J284" s="407">
        <v>18080</v>
      </c>
    </row>
    <row r="285" spans="1:10">
      <c r="A285" s="406">
        <v>82</v>
      </c>
      <c r="B285" s="407">
        <v>18111</v>
      </c>
      <c r="H285" s="409">
        <v>1.9E-3</v>
      </c>
      <c r="I285" s="409"/>
      <c r="J285" s="407">
        <v>18111</v>
      </c>
    </row>
    <row r="286" spans="1:10">
      <c r="A286" s="406">
        <v>82</v>
      </c>
      <c r="B286" s="407">
        <v>18142</v>
      </c>
      <c r="H286" s="409">
        <v>1.6999999999999999E-3</v>
      </c>
      <c r="I286" s="409"/>
      <c r="J286" s="407">
        <v>18142</v>
      </c>
    </row>
    <row r="287" spans="1:10">
      <c r="A287" s="406">
        <v>82</v>
      </c>
      <c r="B287" s="407">
        <v>18172</v>
      </c>
      <c r="H287" s="409">
        <v>1.8E-3</v>
      </c>
      <c r="I287" s="409"/>
      <c r="J287" s="407">
        <v>18172</v>
      </c>
    </row>
    <row r="288" spans="1:10">
      <c r="A288" s="406">
        <v>82</v>
      </c>
      <c r="B288" s="407">
        <v>18203</v>
      </c>
      <c r="H288" s="409">
        <v>1.6999999999999999E-3</v>
      </c>
      <c r="I288" s="409"/>
      <c r="J288" s="407">
        <v>18203</v>
      </c>
    </row>
    <row r="289" spans="1:10">
      <c r="A289" s="406">
        <v>82</v>
      </c>
      <c r="B289" s="407">
        <v>18233</v>
      </c>
      <c r="H289" s="409">
        <v>1.6999999999999999E-3</v>
      </c>
      <c r="I289" s="409"/>
      <c r="J289" s="407">
        <v>18233</v>
      </c>
    </row>
    <row r="290" spans="1:10">
      <c r="A290" s="406">
        <v>82</v>
      </c>
      <c r="B290" s="407">
        <v>18264</v>
      </c>
      <c r="H290" s="409">
        <v>1.8E-3</v>
      </c>
      <c r="I290" s="409"/>
      <c r="J290" s="407">
        <v>18264</v>
      </c>
    </row>
    <row r="291" spans="1:10">
      <c r="A291" s="406">
        <v>82</v>
      </c>
      <c r="B291" s="407">
        <v>18295</v>
      </c>
      <c r="H291" s="409">
        <v>1.6000000000000001E-3</v>
      </c>
      <c r="I291" s="409"/>
      <c r="J291" s="407">
        <v>18295</v>
      </c>
    </row>
    <row r="292" spans="1:10">
      <c r="A292" s="406">
        <v>82</v>
      </c>
      <c r="B292" s="407">
        <v>18323</v>
      </c>
      <c r="H292" s="409">
        <v>1.8E-3</v>
      </c>
      <c r="I292" s="409"/>
      <c r="J292" s="407">
        <v>18323</v>
      </c>
    </row>
    <row r="293" spans="1:10">
      <c r="A293" s="406">
        <v>82</v>
      </c>
      <c r="B293" s="407">
        <v>18354</v>
      </c>
      <c r="H293" s="409">
        <v>1.6000000000000001E-3</v>
      </c>
      <c r="I293" s="409"/>
      <c r="J293" s="407">
        <v>18354</v>
      </c>
    </row>
    <row r="294" spans="1:10">
      <c r="A294" s="406">
        <v>82</v>
      </c>
      <c r="B294" s="407">
        <v>18384</v>
      </c>
      <c r="H294" s="409">
        <v>1.9E-3</v>
      </c>
      <c r="I294" s="409"/>
      <c r="J294" s="407">
        <v>18384</v>
      </c>
    </row>
    <row r="295" spans="1:10">
      <c r="A295" s="406">
        <v>82</v>
      </c>
      <c r="B295" s="407">
        <v>18415</v>
      </c>
      <c r="H295" s="409">
        <v>1.6999999999999999E-3</v>
      </c>
      <c r="I295" s="409"/>
      <c r="J295" s="407">
        <v>18415</v>
      </c>
    </row>
    <row r="296" spans="1:10">
      <c r="A296" s="406">
        <v>82</v>
      </c>
      <c r="B296" s="407">
        <v>18445</v>
      </c>
      <c r="H296" s="409">
        <v>1.8E-3</v>
      </c>
      <c r="I296" s="409"/>
      <c r="J296" s="407">
        <v>18445</v>
      </c>
    </row>
    <row r="297" spans="1:10">
      <c r="A297" s="406">
        <v>82</v>
      </c>
      <c r="B297" s="407">
        <v>18476</v>
      </c>
      <c r="H297" s="409">
        <v>1.8E-3</v>
      </c>
      <c r="I297" s="409"/>
      <c r="J297" s="407">
        <v>18476</v>
      </c>
    </row>
    <row r="298" spans="1:10">
      <c r="A298" s="406">
        <v>82</v>
      </c>
      <c r="B298" s="407">
        <v>18507</v>
      </c>
      <c r="H298" s="409">
        <v>1.6999999999999999E-3</v>
      </c>
      <c r="I298" s="409"/>
      <c r="J298" s="407">
        <v>18507</v>
      </c>
    </row>
    <row r="299" spans="1:10">
      <c r="A299" s="406">
        <v>82</v>
      </c>
      <c r="B299" s="407">
        <v>18537</v>
      </c>
      <c r="H299" s="409">
        <v>1.9E-3</v>
      </c>
      <c r="I299" s="409"/>
      <c r="J299" s="407">
        <v>18537</v>
      </c>
    </row>
    <row r="300" spans="1:10">
      <c r="A300" s="406">
        <v>82</v>
      </c>
      <c r="B300" s="407">
        <v>18568</v>
      </c>
      <c r="H300" s="409">
        <v>1.8E-3</v>
      </c>
      <c r="I300" s="409"/>
      <c r="J300" s="407">
        <v>18568</v>
      </c>
    </row>
    <row r="301" spans="1:10">
      <c r="A301" s="406">
        <v>82</v>
      </c>
      <c r="B301" s="407">
        <v>18598</v>
      </c>
      <c r="H301" s="409">
        <v>1.8E-3</v>
      </c>
      <c r="I301" s="409"/>
      <c r="J301" s="407">
        <v>18598</v>
      </c>
    </row>
    <row r="302" spans="1:10">
      <c r="A302" s="406">
        <v>82</v>
      </c>
      <c r="B302" s="407">
        <v>18629</v>
      </c>
      <c r="H302" s="409">
        <v>2E-3</v>
      </c>
      <c r="I302" s="409"/>
      <c r="J302" s="407">
        <v>18629</v>
      </c>
    </row>
    <row r="303" spans="1:10">
      <c r="A303" s="406">
        <v>82</v>
      </c>
      <c r="B303" s="407">
        <v>18660</v>
      </c>
      <c r="H303" s="409">
        <v>1.6999999999999999E-3</v>
      </c>
      <c r="I303" s="409"/>
      <c r="J303" s="407">
        <v>18660</v>
      </c>
    </row>
    <row r="304" spans="1:10">
      <c r="A304" s="406">
        <v>82</v>
      </c>
      <c r="B304" s="407">
        <v>18688</v>
      </c>
      <c r="H304" s="409">
        <v>1.9E-3</v>
      </c>
      <c r="I304" s="409"/>
      <c r="J304" s="407">
        <v>18688</v>
      </c>
    </row>
    <row r="305" spans="1:10">
      <c r="A305" s="406">
        <v>82</v>
      </c>
      <c r="B305" s="407">
        <v>18719</v>
      </c>
      <c r="H305" s="409">
        <v>2E-3</v>
      </c>
      <c r="I305" s="409"/>
      <c r="J305" s="407">
        <v>18719</v>
      </c>
    </row>
    <row r="306" spans="1:10">
      <c r="A306" s="406">
        <v>82</v>
      </c>
      <c r="B306" s="407">
        <v>18749</v>
      </c>
      <c r="H306" s="409">
        <v>2.0999999999999999E-3</v>
      </c>
      <c r="I306" s="409"/>
      <c r="J306" s="407">
        <v>18749</v>
      </c>
    </row>
    <row r="307" spans="1:10">
      <c r="A307" s="406">
        <v>82</v>
      </c>
      <c r="B307" s="407">
        <v>18780</v>
      </c>
      <c r="H307" s="409">
        <v>2E-3</v>
      </c>
      <c r="I307" s="409"/>
      <c r="J307" s="407">
        <v>18780</v>
      </c>
    </row>
    <row r="308" spans="1:10">
      <c r="A308" s="406">
        <v>82</v>
      </c>
      <c r="B308" s="407">
        <v>18810</v>
      </c>
      <c r="H308" s="409">
        <v>2.3E-3</v>
      </c>
      <c r="I308" s="409"/>
      <c r="J308" s="407">
        <v>18810</v>
      </c>
    </row>
    <row r="309" spans="1:10">
      <c r="A309" s="406">
        <v>82</v>
      </c>
      <c r="B309" s="407">
        <v>18841</v>
      </c>
      <c r="H309" s="409">
        <v>2.0999999999999999E-3</v>
      </c>
      <c r="I309" s="409"/>
      <c r="J309" s="407">
        <v>18841</v>
      </c>
    </row>
    <row r="310" spans="1:10">
      <c r="A310" s="406">
        <v>82</v>
      </c>
      <c r="B310" s="407">
        <v>18872</v>
      </c>
      <c r="H310" s="409">
        <v>1.9E-3</v>
      </c>
      <c r="I310" s="409"/>
      <c r="J310" s="407">
        <v>18872</v>
      </c>
    </row>
    <row r="311" spans="1:10">
      <c r="A311" s="406">
        <v>82</v>
      </c>
      <c r="B311" s="407">
        <v>18902</v>
      </c>
      <c r="H311" s="409">
        <v>2.3E-3</v>
      </c>
      <c r="I311" s="409"/>
      <c r="J311" s="407">
        <v>18902</v>
      </c>
    </row>
    <row r="312" spans="1:10">
      <c r="A312" s="406">
        <v>82</v>
      </c>
      <c r="B312" s="407">
        <v>18933</v>
      </c>
      <c r="H312" s="409">
        <v>2.0999999999999999E-3</v>
      </c>
      <c r="I312" s="409"/>
      <c r="J312" s="407">
        <v>18933</v>
      </c>
    </row>
    <row r="313" spans="1:10">
      <c r="A313" s="406">
        <v>82</v>
      </c>
      <c r="B313" s="407">
        <v>18963</v>
      </c>
      <c r="H313" s="409">
        <v>2.2000000000000001E-3</v>
      </c>
      <c r="I313" s="409"/>
      <c r="J313" s="407">
        <v>18963</v>
      </c>
    </row>
    <row r="314" spans="1:10">
      <c r="A314" s="406">
        <v>82</v>
      </c>
      <c r="B314" s="407">
        <v>18994</v>
      </c>
      <c r="H314" s="409">
        <v>2.3E-3</v>
      </c>
      <c r="I314" s="409"/>
      <c r="J314" s="407">
        <v>18994</v>
      </c>
    </row>
    <row r="315" spans="1:10">
      <c r="A315" s="406">
        <v>82</v>
      </c>
      <c r="B315" s="407">
        <v>19025</v>
      </c>
      <c r="H315" s="409">
        <v>2.0999999999999999E-3</v>
      </c>
      <c r="I315" s="409"/>
      <c r="J315" s="407">
        <v>19025</v>
      </c>
    </row>
    <row r="316" spans="1:10">
      <c r="A316" s="406">
        <v>82</v>
      </c>
      <c r="B316" s="407">
        <v>19054</v>
      </c>
      <c r="H316" s="409">
        <v>2.3E-3</v>
      </c>
      <c r="I316" s="409"/>
      <c r="J316" s="407">
        <v>19054</v>
      </c>
    </row>
    <row r="317" spans="1:10">
      <c r="A317" s="406">
        <v>82</v>
      </c>
      <c r="B317" s="407">
        <v>19085</v>
      </c>
      <c r="H317" s="409">
        <v>2.2000000000000001E-3</v>
      </c>
      <c r="I317" s="409"/>
      <c r="J317" s="407">
        <v>19085</v>
      </c>
    </row>
    <row r="318" spans="1:10">
      <c r="A318" s="406">
        <v>82</v>
      </c>
      <c r="B318" s="407">
        <v>19115</v>
      </c>
      <c r="H318" s="409">
        <v>2E-3</v>
      </c>
      <c r="I318" s="409"/>
      <c r="J318" s="407">
        <v>19115</v>
      </c>
    </row>
    <row r="319" spans="1:10">
      <c r="A319" s="406">
        <v>82</v>
      </c>
      <c r="B319" s="407">
        <v>19146</v>
      </c>
      <c r="H319" s="409">
        <v>2.2000000000000001E-3</v>
      </c>
      <c r="I319" s="409"/>
      <c r="J319" s="407">
        <v>19146</v>
      </c>
    </row>
    <row r="320" spans="1:10">
      <c r="A320" s="406">
        <v>82</v>
      </c>
      <c r="B320" s="407">
        <v>19176</v>
      </c>
      <c r="H320" s="409">
        <v>2.2000000000000001E-3</v>
      </c>
      <c r="I320" s="409"/>
      <c r="J320" s="407">
        <v>19176</v>
      </c>
    </row>
    <row r="321" spans="1:10">
      <c r="A321" s="406">
        <v>82</v>
      </c>
      <c r="B321" s="407">
        <v>19207</v>
      </c>
      <c r="H321" s="409">
        <v>2.0999999999999999E-3</v>
      </c>
      <c r="I321" s="409"/>
      <c r="J321" s="407">
        <v>19207</v>
      </c>
    </row>
    <row r="322" spans="1:10">
      <c r="A322" s="406">
        <v>82</v>
      </c>
      <c r="B322" s="407">
        <v>19238</v>
      </c>
      <c r="H322" s="409">
        <v>2.3E-3</v>
      </c>
      <c r="I322" s="409"/>
      <c r="J322" s="407">
        <v>19238</v>
      </c>
    </row>
    <row r="323" spans="1:10">
      <c r="A323" s="406">
        <v>82</v>
      </c>
      <c r="B323" s="407">
        <v>19268</v>
      </c>
      <c r="H323" s="409">
        <v>2.3E-3</v>
      </c>
      <c r="I323" s="409"/>
      <c r="J323" s="407">
        <v>19268</v>
      </c>
    </row>
    <row r="324" spans="1:10">
      <c r="A324" s="406">
        <v>82</v>
      </c>
      <c r="B324" s="407">
        <v>19299</v>
      </c>
      <c r="H324" s="409">
        <v>2.0999999999999999E-3</v>
      </c>
      <c r="I324" s="409"/>
      <c r="J324" s="407">
        <v>19299</v>
      </c>
    </row>
    <row r="325" spans="1:10">
      <c r="A325" s="406">
        <v>82</v>
      </c>
      <c r="B325" s="407">
        <v>19329</v>
      </c>
      <c r="H325" s="409">
        <v>2.3999999999999998E-3</v>
      </c>
      <c r="I325" s="409"/>
      <c r="J325" s="407">
        <v>19329</v>
      </c>
    </row>
    <row r="326" spans="1:10">
      <c r="A326" s="406">
        <v>82</v>
      </c>
      <c r="B326" s="407">
        <v>19360</v>
      </c>
      <c r="H326" s="409">
        <v>2.3E-3</v>
      </c>
      <c r="I326" s="409"/>
      <c r="J326" s="407">
        <v>19360</v>
      </c>
    </row>
    <row r="327" spans="1:10">
      <c r="A327" s="406">
        <v>82</v>
      </c>
      <c r="B327" s="407">
        <v>19391</v>
      </c>
      <c r="H327" s="409">
        <v>2.0999999999999999E-3</v>
      </c>
      <c r="I327" s="409"/>
      <c r="J327" s="407">
        <v>19391</v>
      </c>
    </row>
    <row r="328" spans="1:10">
      <c r="A328" s="406">
        <v>82</v>
      </c>
      <c r="B328" s="407">
        <v>19419</v>
      </c>
      <c r="H328" s="409">
        <v>2.5000000000000001E-3</v>
      </c>
      <c r="I328" s="409"/>
      <c r="J328" s="407">
        <v>19419</v>
      </c>
    </row>
    <row r="329" spans="1:10">
      <c r="A329" s="406">
        <v>82</v>
      </c>
      <c r="B329" s="407">
        <v>19450</v>
      </c>
      <c r="H329" s="409">
        <v>2.3999999999999998E-3</v>
      </c>
      <c r="I329" s="409"/>
      <c r="J329" s="407">
        <v>19450</v>
      </c>
    </row>
    <row r="330" spans="1:10">
      <c r="A330" s="406">
        <v>82</v>
      </c>
      <c r="B330" s="407">
        <v>19480</v>
      </c>
      <c r="H330" s="409">
        <v>2.3999999999999998E-3</v>
      </c>
      <c r="I330" s="409"/>
      <c r="J330" s="407">
        <v>19480</v>
      </c>
    </row>
    <row r="331" spans="1:10">
      <c r="A331" s="406">
        <v>82</v>
      </c>
      <c r="B331" s="407">
        <v>19511</v>
      </c>
      <c r="H331" s="409">
        <v>2.7000000000000001E-3</v>
      </c>
      <c r="I331" s="409"/>
      <c r="J331" s="407">
        <v>19511</v>
      </c>
    </row>
    <row r="332" spans="1:10">
      <c r="A332" s="406">
        <v>82</v>
      </c>
      <c r="B332" s="407">
        <v>19541</v>
      </c>
      <c r="H332" s="409">
        <v>2.5000000000000001E-3</v>
      </c>
      <c r="I332" s="409"/>
      <c r="J332" s="407">
        <v>19541</v>
      </c>
    </row>
    <row r="333" spans="1:10">
      <c r="A333" s="406">
        <v>82</v>
      </c>
      <c r="B333" s="407">
        <v>19572</v>
      </c>
      <c r="H333" s="409">
        <v>2.5000000000000001E-3</v>
      </c>
      <c r="I333" s="409"/>
      <c r="J333" s="407">
        <v>19572</v>
      </c>
    </row>
    <row r="334" spans="1:10">
      <c r="A334" s="406">
        <v>82</v>
      </c>
      <c r="B334" s="407">
        <v>19603</v>
      </c>
      <c r="H334" s="409">
        <v>2.5000000000000001E-3</v>
      </c>
      <c r="I334" s="409"/>
      <c r="J334" s="407">
        <v>19603</v>
      </c>
    </row>
    <row r="335" spans="1:10">
      <c r="A335" s="406">
        <v>82</v>
      </c>
      <c r="B335" s="407">
        <v>19633</v>
      </c>
      <c r="H335" s="409">
        <v>2.3E-3</v>
      </c>
      <c r="I335" s="409"/>
      <c r="J335" s="407">
        <v>19633</v>
      </c>
    </row>
    <row r="336" spans="1:10">
      <c r="A336" s="406">
        <v>82</v>
      </c>
      <c r="B336" s="407">
        <v>19664</v>
      </c>
      <c r="H336" s="409">
        <v>2.3999999999999998E-3</v>
      </c>
      <c r="I336" s="409"/>
      <c r="J336" s="407">
        <v>19664</v>
      </c>
    </row>
    <row r="337" spans="1:10">
      <c r="A337" s="406">
        <v>82</v>
      </c>
      <c r="B337" s="407">
        <v>19694</v>
      </c>
      <c r="H337" s="409">
        <v>2.3999999999999998E-3</v>
      </c>
      <c r="I337" s="409"/>
      <c r="J337" s="407">
        <v>19694</v>
      </c>
    </row>
    <row r="338" spans="1:10">
      <c r="A338" s="406">
        <v>82</v>
      </c>
      <c r="B338" s="407">
        <v>19725</v>
      </c>
      <c r="H338" s="409">
        <v>2.3E-3</v>
      </c>
      <c r="I338" s="409"/>
      <c r="J338" s="407">
        <v>19725</v>
      </c>
    </row>
    <row r="339" spans="1:10">
      <c r="A339" s="406">
        <v>82</v>
      </c>
      <c r="B339" s="407">
        <v>19756</v>
      </c>
      <c r="H339" s="409">
        <v>2.2000000000000001E-3</v>
      </c>
      <c r="I339" s="409"/>
      <c r="J339" s="407">
        <v>19756</v>
      </c>
    </row>
    <row r="340" spans="1:10">
      <c r="A340" s="406">
        <v>82</v>
      </c>
      <c r="B340" s="407">
        <v>19784</v>
      </c>
      <c r="H340" s="409">
        <v>2.5000000000000001E-3</v>
      </c>
      <c r="I340" s="409"/>
      <c r="J340" s="407">
        <v>19784</v>
      </c>
    </row>
    <row r="341" spans="1:10">
      <c r="A341" s="406">
        <v>82</v>
      </c>
      <c r="B341" s="407">
        <v>19815</v>
      </c>
      <c r="H341" s="409">
        <v>2.2000000000000001E-3</v>
      </c>
      <c r="I341" s="409"/>
      <c r="J341" s="407">
        <v>19815</v>
      </c>
    </row>
    <row r="342" spans="1:10">
      <c r="A342" s="406">
        <v>82</v>
      </c>
      <c r="B342" s="407">
        <v>19845</v>
      </c>
      <c r="H342" s="409">
        <v>2E-3</v>
      </c>
      <c r="I342" s="409"/>
      <c r="J342" s="407">
        <v>19845</v>
      </c>
    </row>
    <row r="343" spans="1:10">
      <c r="A343" s="406">
        <v>82</v>
      </c>
      <c r="B343" s="407">
        <v>19876</v>
      </c>
      <c r="H343" s="409">
        <v>2.5000000000000001E-3</v>
      </c>
      <c r="I343" s="409"/>
      <c r="J343" s="407">
        <v>19876</v>
      </c>
    </row>
    <row r="344" spans="1:10">
      <c r="A344" s="406">
        <v>82</v>
      </c>
      <c r="B344" s="407">
        <v>19906</v>
      </c>
      <c r="H344" s="409">
        <v>2.2000000000000001E-3</v>
      </c>
      <c r="I344" s="409"/>
      <c r="J344" s="407">
        <v>19906</v>
      </c>
    </row>
    <row r="345" spans="1:10">
      <c r="A345" s="406">
        <v>82</v>
      </c>
      <c r="B345" s="407">
        <v>19937</v>
      </c>
      <c r="H345" s="409">
        <v>2.3E-3</v>
      </c>
      <c r="I345" s="409"/>
      <c r="J345" s="407">
        <v>19937</v>
      </c>
    </row>
    <row r="346" spans="1:10">
      <c r="A346" s="406">
        <v>82</v>
      </c>
      <c r="B346" s="407">
        <v>19968</v>
      </c>
      <c r="H346" s="409">
        <v>2.2000000000000001E-3</v>
      </c>
      <c r="I346" s="409"/>
      <c r="J346" s="407">
        <v>19968</v>
      </c>
    </row>
    <row r="347" spans="1:10">
      <c r="A347" s="406">
        <v>82</v>
      </c>
      <c r="B347" s="407">
        <v>19998</v>
      </c>
      <c r="H347" s="409">
        <v>2.0999999999999999E-3</v>
      </c>
      <c r="I347" s="409"/>
      <c r="J347" s="407">
        <v>19998</v>
      </c>
    </row>
    <row r="348" spans="1:10">
      <c r="A348" s="406">
        <v>82</v>
      </c>
      <c r="B348" s="407">
        <v>20029</v>
      </c>
      <c r="H348" s="409">
        <v>2.3E-3</v>
      </c>
      <c r="I348" s="409"/>
      <c r="J348" s="407">
        <v>20029</v>
      </c>
    </row>
    <row r="349" spans="1:10">
      <c r="A349" s="406">
        <v>82</v>
      </c>
      <c r="B349" s="407">
        <v>20059</v>
      </c>
      <c r="H349" s="409">
        <v>2.3E-3</v>
      </c>
      <c r="I349" s="409"/>
      <c r="J349" s="407">
        <v>20059</v>
      </c>
    </row>
    <row r="350" spans="1:10">
      <c r="A350" s="406">
        <v>82</v>
      </c>
      <c r="B350" s="407">
        <v>20090</v>
      </c>
      <c r="H350" s="409">
        <v>2.2000000000000001E-3</v>
      </c>
      <c r="I350" s="409"/>
      <c r="J350" s="407">
        <v>20090</v>
      </c>
    </row>
    <row r="351" spans="1:10">
      <c r="A351" s="406">
        <v>82</v>
      </c>
      <c r="B351" s="407">
        <v>20121</v>
      </c>
      <c r="H351" s="409">
        <v>2.2000000000000001E-3</v>
      </c>
      <c r="I351" s="409"/>
      <c r="J351" s="407">
        <v>20121</v>
      </c>
    </row>
    <row r="352" spans="1:10">
      <c r="A352" s="406">
        <v>82</v>
      </c>
      <c r="B352" s="407">
        <v>20149</v>
      </c>
      <c r="H352" s="409">
        <v>2.3999999999999998E-3</v>
      </c>
      <c r="I352" s="409"/>
      <c r="J352" s="407">
        <v>20149</v>
      </c>
    </row>
    <row r="353" spans="1:10">
      <c r="A353" s="406">
        <v>82</v>
      </c>
      <c r="B353" s="407">
        <v>20180</v>
      </c>
      <c r="H353" s="409">
        <v>2.2000000000000001E-3</v>
      </c>
      <c r="I353" s="409"/>
      <c r="J353" s="407">
        <v>20180</v>
      </c>
    </row>
    <row r="354" spans="1:10">
      <c r="A354" s="406">
        <v>82</v>
      </c>
      <c r="B354" s="407">
        <v>20210</v>
      </c>
      <c r="H354" s="409">
        <v>2.5000000000000001E-3</v>
      </c>
      <c r="I354" s="409"/>
      <c r="J354" s="407">
        <v>20210</v>
      </c>
    </row>
    <row r="355" spans="1:10">
      <c r="A355" s="406">
        <v>82</v>
      </c>
      <c r="B355" s="407">
        <v>20241</v>
      </c>
      <c r="H355" s="409">
        <v>2.3E-3</v>
      </c>
      <c r="I355" s="409"/>
      <c r="J355" s="407">
        <v>20241</v>
      </c>
    </row>
    <row r="356" spans="1:10">
      <c r="A356" s="406">
        <v>82</v>
      </c>
      <c r="B356" s="407">
        <v>20271</v>
      </c>
      <c r="H356" s="409">
        <v>2.3E-3</v>
      </c>
      <c r="I356" s="409"/>
      <c r="J356" s="407">
        <v>20271</v>
      </c>
    </row>
    <row r="357" spans="1:10">
      <c r="A357" s="406">
        <v>82</v>
      </c>
      <c r="B357" s="407">
        <v>20302</v>
      </c>
      <c r="H357" s="409">
        <v>2.7000000000000001E-3</v>
      </c>
      <c r="I357" s="409"/>
      <c r="J357" s="407">
        <v>20302</v>
      </c>
    </row>
    <row r="358" spans="1:10">
      <c r="A358" s="406">
        <v>82</v>
      </c>
      <c r="B358" s="407">
        <v>20333</v>
      </c>
      <c r="H358" s="409">
        <v>2.3999999999999998E-3</v>
      </c>
      <c r="I358" s="409"/>
      <c r="J358" s="407">
        <v>20333</v>
      </c>
    </row>
    <row r="359" spans="1:10">
      <c r="A359" s="406">
        <v>82</v>
      </c>
      <c r="B359" s="407">
        <v>20363</v>
      </c>
      <c r="H359" s="409">
        <v>2.5000000000000001E-3</v>
      </c>
      <c r="I359" s="409"/>
      <c r="J359" s="407">
        <v>20363</v>
      </c>
    </row>
    <row r="360" spans="1:10">
      <c r="A360" s="406">
        <v>82</v>
      </c>
      <c r="B360" s="407">
        <v>20394</v>
      </c>
      <c r="H360" s="409">
        <v>2.3999999999999998E-3</v>
      </c>
      <c r="I360" s="409"/>
      <c r="J360" s="407">
        <v>20394</v>
      </c>
    </row>
    <row r="361" spans="1:10">
      <c r="A361" s="406">
        <v>82</v>
      </c>
      <c r="B361" s="407">
        <v>20424</v>
      </c>
      <c r="H361" s="409">
        <v>2.3999999999999998E-3</v>
      </c>
      <c r="I361" s="409"/>
      <c r="J361" s="407">
        <v>20424</v>
      </c>
    </row>
    <row r="362" spans="1:10">
      <c r="A362" s="406">
        <v>82</v>
      </c>
      <c r="B362" s="407">
        <v>20455</v>
      </c>
      <c r="H362" s="409">
        <v>2.5000000000000001E-3</v>
      </c>
      <c r="I362" s="409"/>
      <c r="J362" s="407">
        <v>20455</v>
      </c>
    </row>
    <row r="363" spans="1:10">
      <c r="A363" s="406">
        <v>82</v>
      </c>
      <c r="B363" s="407">
        <v>20486</v>
      </c>
      <c r="H363" s="409">
        <v>2.3E-3</v>
      </c>
      <c r="I363" s="409"/>
      <c r="J363" s="407">
        <v>20486</v>
      </c>
    </row>
    <row r="364" spans="1:10">
      <c r="A364" s="406">
        <v>82</v>
      </c>
      <c r="B364" s="407">
        <v>20515</v>
      </c>
      <c r="H364" s="409">
        <v>2.3E-3</v>
      </c>
      <c r="I364" s="409"/>
      <c r="J364" s="407">
        <v>20515</v>
      </c>
    </row>
    <row r="365" spans="1:10">
      <c r="A365" s="406">
        <v>82</v>
      </c>
      <c r="B365" s="407">
        <v>20546</v>
      </c>
      <c r="H365" s="409">
        <v>2.5999999999999999E-3</v>
      </c>
      <c r="I365" s="409"/>
      <c r="J365" s="407">
        <v>20546</v>
      </c>
    </row>
    <row r="366" spans="1:10">
      <c r="A366" s="406">
        <v>82</v>
      </c>
      <c r="B366" s="407">
        <v>20576</v>
      </c>
      <c r="H366" s="409">
        <v>2.5999999999999999E-3</v>
      </c>
      <c r="I366" s="409"/>
      <c r="J366" s="407">
        <v>20576</v>
      </c>
    </row>
    <row r="367" spans="1:10">
      <c r="A367" s="406">
        <v>82</v>
      </c>
      <c r="B367" s="407">
        <v>20607</v>
      </c>
      <c r="H367" s="409">
        <v>2.3E-3</v>
      </c>
      <c r="I367" s="409"/>
      <c r="J367" s="407">
        <v>20607</v>
      </c>
    </row>
    <row r="368" spans="1:10">
      <c r="A368" s="406">
        <v>82</v>
      </c>
      <c r="B368" s="407">
        <v>20637</v>
      </c>
      <c r="H368" s="409">
        <v>2.5999999999999999E-3</v>
      </c>
      <c r="I368" s="409"/>
      <c r="J368" s="407">
        <v>20637</v>
      </c>
    </row>
    <row r="369" spans="1:10">
      <c r="A369" s="406">
        <v>82</v>
      </c>
      <c r="B369" s="407">
        <v>20668</v>
      </c>
      <c r="H369" s="409">
        <v>2.5999999999999999E-3</v>
      </c>
      <c r="I369" s="409"/>
      <c r="J369" s="407">
        <v>20668</v>
      </c>
    </row>
    <row r="370" spans="1:10">
      <c r="A370" s="406">
        <v>82</v>
      </c>
      <c r="B370" s="407">
        <v>20699</v>
      </c>
      <c r="H370" s="409">
        <v>2.5000000000000001E-3</v>
      </c>
      <c r="I370" s="409"/>
      <c r="J370" s="407">
        <v>20699</v>
      </c>
    </row>
    <row r="371" spans="1:10">
      <c r="A371" s="406">
        <v>82</v>
      </c>
      <c r="B371" s="407">
        <v>20729</v>
      </c>
      <c r="H371" s="409">
        <v>2.8999999999999998E-3</v>
      </c>
      <c r="I371" s="409"/>
      <c r="J371" s="407">
        <v>20729</v>
      </c>
    </row>
    <row r="372" spans="1:10">
      <c r="A372" s="406">
        <v>82</v>
      </c>
      <c r="B372" s="407">
        <v>20760</v>
      </c>
      <c r="H372" s="409">
        <v>2.7000000000000001E-3</v>
      </c>
      <c r="I372" s="409"/>
      <c r="J372" s="407">
        <v>20760</v>
      </c>
    </row>
    <row r="373" spans="1:10">
      <c r="A373" s="406">
        <v>82</v>
      </c>
      <c r="B373" s="407">
        <v>20790</v>
      </c>
      <c r="H373" s="409">
        <v>2.8E-3</v>
      </c>
      <c r="I373" s="409"/>
      <c r="J373" s="407">
        <v>20790</v>
      </c>
    </row>
    <row r="374" spans="1:10">
      <c r="A374" s="406">
        <v>82</v>
      </c>
      <c r="B374" s="407">
        <v>20821</v>
      </c>
      <c r="H374" s="409">
        <v>2.8999999999999998E-3</v>
      </c>
      <c r="I374" s="409"/>
      <c r="J374" s="407">
        <v>20821</v>
      </c>
    </row>
    <row r="375" spans="1:10">
      <c r="A375" s="406">
        <v>82</v>
      </c>
      <c r="B375" s="407">
        <v>20852</v>
      </c>
      <c r="H375" s="409">
        <v>2.5000000000000001E-3</v>
      </c>
      <c r="I375" s="409"/>
      <c r="J375" s="407">
        <v>20852</v>
      </c>
    </row>
    <row r="376" spans="1:10">
      <c r="A376" s="406">
        <v>82</v>
      </c>
      <c r="B376" s="407">
        <v>20880</v>
      </c>
      <c r="H376" s="409">
        <v>2.5999999999999999E-3</v>
      </c>
      <c r="I376" s="409"/>
      <c r="J376" s="407">
        <v>20880</v>
      </c>
    </row>
    <row r="377" spans="1:10">
      <c r="A377" s="406">
        <v>82</v>
      </c>
      <c r="B377" s="407">
        <v>20911</v>
      </c>
      <c r="H377" s="409">
        <v>2.8999999999999998E-3</v>
      </c>
      <c r="I377" s="409"/>
      <c r="J377" s="407">
        <v>20911</v>
      </c>
    </row>
    <row r="378" spans="1:10">
      <c r="A378" s="406">
        <v>82</v>
      </c>
      <c r="B378" s="407">
        <v>20941</v>
      </c>
      <c r="H378" s="409">
        <v>2.8999999999999998E-3</v>
      </c>
      <c r="I378" s="409"/>
      <c r="J378" s="407">
        <v>20941</v>
      </c>
    </row>
    <row r="379" spans="1:10">
      <c r="A379" s="406">
        <v>82</v>
      </c>
      <c r="B379" s="407">
        <v>20972</v>
      </c>
      <c r="H379" s="409">
        <v>2.5000000000000001E-3</v>
      </c>
      <c r="I379" s="409"/>
      <c r="J379" s="407">
        <v>20972</v>
      </c>
    </row>
    <row r="380" spans="1:10">
      <c r="A380" s="406">
        <v>82</v>
      </c>
      <c r="B380" s="407">
        <v>21002</v>
      </c>
      <c r="H380" s="409">
        <v>3.3E-3</v>
      </c>
      <c r="I380" s="409"/>
      <c r="J380" s="407">
        <v>21002</v>
      </c>
    </row>
    <row r="381" spans="1:10">
      <c r="A381" s="406">
        <v>82</v>
      </c>
      <c r="B381" s="407">
        <v>21033</v>
      </c>
      <c r="H381" s="409">
        <v>3.0000000000000001E-3</v>
      </c>
      <c r="I381" s="409"/>
      <c r="J381" s="407">
        <v>21033</v>
      </c>
    </row>
    <row r="382" spans="1:10">
      <c r="A382" s="406">
        <v>82</v>
      </c>
      <c r="B382" s="407">
        <v>21064</v>
      </c>
      <c r="H382" s="409">
        <v>3.0999999999999999E-3</v>
      </c>
      <c r="I382" s="409"/>
      <c r="J382" s="407">
        <v>21064</v>
      </c>
    </row>
    <row r="383" spans="1:10">
      <c r="A383" s="406">
        <v>82</v>
      </c>
      <c r="B383" s="407">
        <v>21094</v>
      </c>
      <c r="H383" s="409">
        <v>3.0999999999999999E-3</v>
      </c>
      <c r="I383" s="409"/>
      <c r="J383" s="407">
        <v>21094</v>
      </c>
    </row>
    <row r="384" spans="1:10">
      <c r="A384" s="406">
        <v>82</v>
      </c>
      <c r="B384" s="407">
        <v>21125</v>
      </c>
      <c r="H384" s="409">
        <v>2.8999999999999998E-3</v>
      </c>
      <c r="I384" s="409"/>
      <c r="J384" s="407">
        <v>21125</v>
      </c>
    </row>
    <row r="385" spans="1:10">
      <c r="A385" s="406">
        <v>82</v>
      </c>
      <c r="B385" s="407">
        <v>21155</v>
      </c>
      <c r="H385" s="409">
        <v>2.8999999999999998E-3</v>
      </c>
      <c r="I385" s="409"/>
      <c r="J385" s="407">
        <v>21155</v>
      </c>
    </row>
    <row r="386" spans="1:10">
      <c r="A386" s="406">
        <v>82</v>
      </c>
      <c r="B386" s="407">
        <v>21186</v>
      </c>
      <c r="H386" s="409">
        <v>2.7000000000000001E-3</v>
      </c>
      <c r="I386" s="409"/>
      <c r="J386" s="407">
        <v>21186</v>
      </c>
    </row>
    <row r="387" spans="1:10">
      <c r="A387" s="406">
        <v>82</v>
      </c>
      <c r="B387" s="407">
        <v>21217</v>
      </c>
      <c r="H387" s="409">
        <v>2.5000000000000001E-3</v>
      </c>
      <c r="I387" s="409"/>
      <c r="J387" s="407">
        <v>21217</v>
      </c>
    </row>
    <row r="388" spans="1:10">
      <c r="A388" s="406">
        <v>82</v>
      </c>
      <c r="B388" s="407">
        <v>21245</v>
      </c>
      <c r="H388" s="409">
        <v>2.7000000000000001E-3</v>
      </c>
      <c r="I388" s="409"/>
      <c r="J388" s="407">
        <v>21245</v>
      </c>
    </row>
    <row r="389" spans="1:10">
      <c r="A389" s="406">
        <v>82</v>
      </c>
      <c r="B389" s="407">
        <v>21276</v>
      </c>
      <c r="H389" s="409">
        <v>2.5999999999999999E-3</v>
      </c>
      <c r="I389" s="409"/>
      <c r="J389" s="407">
        <v>21276</v>
      </c>
    </row>
    <row r="390" spans="1:10">
      <c r="A390" s="406">
        <v>82</v>
      </c>
      <c r="B390" s="407">
        <v>21306</v>
      </c>
      <c r="H390" s="409">
        <v>2.3999999999999998E-3</v>
      </c>
      <c r="I390" s="409"/>
      <c r="J390" s="407">
        <v>21306</v>
      </c>
    </row>
    <row r="391" spans="1:10">
      <c r="A391" s="406">
        <v>82</v>
      </c>
      <c r="B391" s="407">
        <v>21337</v>
      </c>
      <c r="H391" s="409">
        <v>2.7000000000000001E-3</v>
      </c>
      <c r="I391" s="409"/>
      <c r="J391" s="407">
        <v>21337</v>
      </c>
    </row>
    <row r="392" spans="1:10">
      <c r="A392" s="406">
        <v>82</v>
      </c>
      <c r="B392" s="407">
        <v>21367</v>
      </c>
      <c r="H392" s="409">
        <v>2.7000000000000001E-3</v>
      </c>
      <c r="I392" s="409"/>
      <c r="J392" s="407">
        <v>21367</v>
      </c>
    </row>
    <row r="393" spans="1:10">
      <c r="A393" s="406">
        <v>82</v>
      </c>
      <c r="B393" s="407">
        <v>21398</v>
      </c>
      <c r="H393" s="409">
        <v>2.7000000000000001E-3</v>
      </c>
      <c r="I393" s="409"/>
      <c r="J393" s="407">
        <v>21398</v>
      </c>
    </row>
    <row r="394" spans="1:10">
      <c r="A394" s="406">
        <v>82</v>
      </c>
      <c r="B394" s="407">
        <v>21429</v>
      </c>
      <c r="H394" s="409">
        <v>3.2000000000000002E-3</v>
      </c>
      <c r="I394" s="409"/>
      <c r="J394" s="407">
        <v>21429</v>
      </c>
    </row>
    <row r="395" spans="1:10">
      <c r="A395" s="406">
        <v>82</v>
      </c>
      <c r="B395" s="407">
        <v>21459</v>
      </c>
      <c r="H395" s="409">
        <v>3.2000000000000002E-3</v>
      </c>
      <c r="I395" s="409"/>
      <c r="J395" s="407">
        <v>21459</v>
      </c>
    </row>
    <row r="396" spans="1:10">
      <c r="A396" s="406">
        <v>82</v>
      </c>
      <c r="B396" s="407">
        <v>21490</v>
      </c>
      <c r="H396" s="409">
        <v>2.8E-3</v>
      </c>
      <c r="I396" s="409"/>
      <c r="J396" s="407">
        <v>21490</v>
      </c>
    </row>
    <row r="397" spans="1:10">
      <c r="A397" s="406">
        <v>82</v>
      </c>
      <c r="B397" s="407">
        <v>21520</v>
      </c>
      <c r="H397" s="409">
        <v>3.3E-3</v>
      </c>
      <c r="I397" s="409"/>
      <c r="J397" s="407">
        <v>21520</v>
      </c>
    </row>
    <row r="398" spans="1:10">
      <c r="A398" s="406">
        <v>82</v>
      </c>
      <c r="B398" s="407">
        <v>21551</v>
      </c>
      <c r="H398" s="409">
        <v>3.0999999999999999E-3</v>
      </c>
      <c r="I398" s="409"/>
      <c r="J398" s="407">
        <v>21551</v>
      </c>
    </row>
    <row r="399" spans="1:10">
      <c r="A399" s="406">
        <v>82</v>
      </c>
      <c r="B399" s="407">
        <v>21582</v>
      </c>
      <c r="H399" s="409">
        <v>3.0999999999999999E-3</v>
      </c>
      <c r="I399" s="409"/>
      <c r="J399" s="407">
        <v>21582</v>
      </c>
    </row>
    <row r="400" spans="1:10">
      <c r="A400" s="406">
        <v>82</v>
      </c>
      <c r="B400" s="407">
        <v>21610</v>
      </c>
      <c r="H400" s="409">
        <v>3.5000000000000001E-3</v>
      </c>
      <c r="I400" s="409"/>
      <c r="J400" s="407">
        <v>21610</v>
      </c>
    </row>
    <row r="401" spans="1:10">
      <c r="A401" s="406">
        <v>82</v>
      </c>
      <c r="B401" s="407">
        <v>21641</v>
      </c>
      <c r="H401" s="409">
        <v>3.3E-3</v>
      </c>
      <c r="I401" s="409"/>
      <c r="J401" s="407">
        <v>21641</v>
      </c>
    </row>
    <row r="402" spans="1:10">
      <c r="A402" s="406">
        <v>82</v>
      </c>
      <c r="B402" s="407">
        <v>21671</v>
      </c>
      <c r="H402" s="409">
        <v>3.3E-3</v>
      </c>
      <c r="I402" s="409"/>
      <c r="J402" s="407">
        <v>21671</v>
      </c>
    </row>
    <row r="403" spans="1:10">
      <c r="A403" s="406">
        <v>82</v>
      </c>
      <c r="B403" s="407">
        <v>21702</v>
      </c>
      <c r="H403" s="409">
        <v>3.5999999999999999E-3</v>
      </c>
      <c r="I403" s="409"/>
      <c r="J403" s="407">
        <v>21702</v>
      </c>
    </row>
    <row r="404" spans="1:10">
      <c r="A404" s="406">
        <v>82</v>
      </c>
      <c r="B404" s="407">
        <v>21732</v>
      </c>
      <c r="H404" s="409">
        <v>3.5000000000000001E-3</v>
      </c>
      <c r="I404" s="409"/>
      <c r="J404" s="407">
        <v>21732</v>
      </c>
    </row>
    <row r="405" spans="1:10">
      <c r="A405" s="406">
        <v>82</v>
      </c>
      <c r="B405" s="407">
        <v>21763</v>
      </c>
      <c r="H405" s="409">
        <v>3.5000000000000001E-3</v>
      </c>
      <c r="I405" s="409"/>
      <c r="J405" s="407">
        <v>21763</v>
      </c>
    </row>
    <row r="406" spans="1:10">
      <c r="A406" s="406">
        <v>82</v>
      </c>
      <c r="B406" s="407">
        <v>21794</v>
      </c>
      <c r="H406" s="409">
        <v>3.3999999999999998E-3</v>
      </c>
      <c r="I406" s="409"/>
      <c r="J406" s="407">
        <v>21794</v>
      </c>
    </row>
    <row r="407" spans="1:10">
      <c r="A407" s="406">
        <v>82</v>
      </c>
      <c r="B407" s="407">
        <v>21824</v>
      </c>
      <c r="H407" s="409">
        <v>3.5000000000000001E-3</v>
      </c>
      <c r="I407" s="409"/>
      <c r="J407" s="407">
        <v>21824</v>
      </c>
    </row>
    <row r="408" spans="1:10">
      <c r="A408" s="406">
        <v>82</v>
      </c>
      <c r="B408" s="407">
        <v>21855</v>
      </c>
      <c r="H408" s="409">
        <v>3.5000000000000001E-3</v>
      </c>
      <c r="I408" s="409"/>
      <c r="J408" s="407">
        <v>21855</v>
      </c>
    </row>
    <row r="409" spans="1:10">
      <c r="A409" s="406">
        <v>82</v>
      </c>
      <c r="B409" s="407">
        <v>21885</v>
      </c>
      <c r="H409" s="409">
        <v>3.5999999999999999E-3</v>
      </c>
      <c r="I409" s="409"/>
      <c r="J409" s="407">
        <v>21885</v>
      </c>
    </row>
    <row r="410" spans="1:10">
      <c r="A410" s="406">
        <v>82</v>
      </c>
      <c r="B410" s="407">
        <v>21916</v>
      </c>
      <c r="H410" s="409">
        <v>3.5000000000000001E-3</v>
      </c>
      <c r="I410" s="409"/>
      <c r="J410" s="407">
        <v>21916</v>
      </c>
    </row>
    <row r="411" spans="1:10">
      <c r="A411" s="406">
        <v>82</v>
      </c>
      <c r="B411" s="407">
        <v>21947</v>
      </c>
      <c r="H411" s="409">
        <v>3.7000000000000002E-3</v>
      </c>
      <c r="I411" s="409"/>
      <c r="J411" s="407">
        <v>21947</v>
      </c>
    </row>
    <row r="412" spans="1:10">
      <c r="A412" s="406">
        <v>82</v>
      </c>
      <c r="B412" s="407">
        <v>21976</v>
      </c>
      <c r="H412" s="409">
        <v>3.5999999999999999E-3</v>
      </c>
      <c r="I412" s="409"/>
      <c r="J412" s="407">
        <v>21976</v>
      </c>
    </row>
    <row r="413" spans="1:10">
      <c r="A413" s="406">
        <v>82</v>
      </c>
      <c r="B413" s="407">
        <v>22007</v>
      </c>
      <c r="H413" s="409">
        <v>3.2000000000000002E-3</v>
      </c>
      <c r="I413" s="409"/>
      <c r="J413" s="407">
        <v>22007</v>
      </c>
    </row>
    <row r="414" spans="1:10">
      <c r="A414" s="406">
        <v>82</v>
      </c>
      <c r="B414" s="407">
        <v>22037</v>
      </c>
      <c r="H414" s="409">
        <v>3.7000000000000002E-3</v>
      </c>
      <c r="I414" s="409"/>
      <c r="J414" s="407">
        <v>22037</v>
      </c>
    </row>
    <row r="415" spans="1:10">
      <c r="A415" s="406">
        <v>82</v>
      </c>
      <c r="B415" s="407">
        <v>22068</v>
      </c>
      <c r="H415" s="409">
        <v>3.3999999999999998E-3</v>
      </c>
      <c r="I415" s="409"/>
      <c r="J415" s="407">
        <v>22068</v>
      </c>
    </row>
    <row r="416" spans="1:10">
      <c r="A416" s="406">
        <v>82</v>
      </c>
      <c r="B416" s="407">
        <v>22098</v>
      </c>
      <c r="H416" s="409">
        <v>3.2000000000000002E-3</v>
      </c>
      <c r="I416" s="409"/>
      <c r="J416" s="407">
        <v>22098</v>
      </c>
    </row>
    <row r="417" spans="1:10">
      <c r="A417" s="406">
        <v>82</v>
      </c>
      <c r="B417" s="407">
        <v>22129</v>
      </c>
      <c r="H417" s="409">
        <v>3.3999999999999998E-3</v>
      </c>
      <c r="I417" s="409"/>
      <c r="J417" s="407">
        <v>22129</v>
      </c>
    </row>
    <row r="418" spans="1:10">
      <c r="A418" s="406">
        <v>82</v>
      </c>
      <c r="B418" s="407">
        <v>22160</v>
      </c>
      <c r="H418" s="409">
        <v>3.2000000000000002E-3</v>
      </c>
      <c r="I418" s="409"/>
      <c r="J418" s="407">
        <v>22160</v>
      </c>
    </row>
    <row r="419" spans="1:10">
      <c r="A419" s="406">
        <v>82</v>
      </c>
      <c r="B419" s="407">
        <v>22190</v>
      </c>
      <c r="H419" s="409">
        <v>3.3E-3</v>
      </c>
      <c r="I419" s="409"/>
      <c r="J419" s="407">
        <v>22190</v>
      </c>
    </row>
    <row r="420" spans="1:10">
      <c r="A420" s="406">
        <v>82</v>
      </c>
      <c r="B420" s="407">
        <v>22221</v>
      </c>
      <c r="H420" s="409">
        <v>3.2000000000000002E-3</v>
      </c>
      <c r="I420" s="409"/>
      <c r="J420" s="407">
        <v>22221</v>
      </c>
    </row>
    <row r="421" spans="1:10">
      <c r="A421" s="406">
        <v>82</v>
      </c>
      <c r="B421" s="407">
        <v>22251</v>
      </c>
      <c r="H421" s="409">
        <v>3.3E-3</v>
      </c>
      <c r="I421" s="409"/>
      <c r="J421" s="407">
        <v>22251</v>
      </c>
    </row>
    <row r="422" spans="1:10">
      <c r="A422" s="406">
        <v>82</v>
      </c>
      <c r="B422" s="407">
        <v>22282</v>
      </c>
      <c r="H422" s="409">
        <v>3.3E-3</v>
      </c>
      <c r="I422" s="409"/>
      <c r="J422" s="407">
        <v>22282</v>
      </c>
    </row>
    <row r="423" spans="1:10">
      <c r="A423" s="406">
        <v>82</v>
      </c>
      <c r="B423" s="407">
        <v>22313</v>
      </c>
      <c r="H423" s="409">
        <v>3.0000000000000001E-3</v>
      </c>
      <c r="I423" s="409"/>
      <c r="J423" s="407">
        <v>22313</v>
      </c>
    </row>
    <row r="424" spans="1:10">
      <c r="A424" s="406">
        <v>82</v>
      </c>
      <c r="B424" s="407">
        <v>22341</v>
      </c>
      <c r="H424" s="409">
        <v>3.0999999999999999E-3</v>
      </c>
      <c r="I424" s="409"/>
      <c r="J424" s="407">
        <v>22341</v>
      </c>
    </row>
    <row r="425" spans="1:10">
      <c r="A425" s="406">
        <v>82</v>
      </c>
      <c r="B425" s="407">
        <v>22372</v>
      </c>
      <c r="H425" s="409">
        <v>3.0999999999999999E-3</v>
      </c>
      <c r="I425" s="409"/>
      <c r="J425" s="407">
        <v>22372</v>
      </c>
    </row>
    <row r="426" spans="1:10">
      <c r="A426" s="406">
        <v>82</v>
      </c>
      <c r="B426" s="407">
        <v>22402</v>
      </c>
      <c r="H426" s="409">
        <v>3.3999999999999998E-3</v>
      </c>
      <c r="I426" s="409"/>
      <c r="J426" s="407">
        <v>22402</v>
      </c>
    </row>
    <row r="427" spans="1:10">
      <c r="A427" s="406">
        <v>82</v>
      </c>
      <c r="B427" s="407">
        <v>22433</v>
      </c>
      <c r="H427" s="409">
        <v>3.2000000000000002E-3</v>
      </c>
      <c r="I427" s="409"/>
      <c r="J427" s="407">
        <v>22433</v>
      </c>
    </row>
    <row r="428" spans="1:10">
      <c r="A428" s="406">
        <v>82</v>
      </c>
      <c r="B428" s="407">
        <v>22463</v>
      </c>
      <c r="H428" s="409">
        <v>3.3E-3</v>
      </c>
      <c r="I428" s="409"/>
      <c r="J428" s="407">
        <v>22463</v>
      </c>
    </row>
    <row r="429" spans="1:10">
      <c r="A429" s="406">
        <v>82</v>
      </c>
      <c r="B429" s="407">
        <v>22494</v>
      </c>
      <c r="H429" s="409">
        <v>3.3E-3</v>
      </c>
      <c r="I429" s="409"/>
      <c r="J429" s="407">
        <v>22494</v>
      </c>
    </row>
    <row r="430" spans="1:10">
      <c r="A430" s="406">
        <v>82</v>
      </c>
      <c r="B430" s="407">
        <v>22525</v>
      </c>
      <c r="H430" s="409">
        <v>3.2000000000000002E-3</v>
      </c>
      <c r="I430" s="409"/>
      <c r="J430" s="407">
        <v>22525</v>
      </c>
    </row>
    <row r="431" spans="1:10">
      <c r="A431" s="406">
        <v>82</v>
      </c>
      <c r="B431" s="407">
        <v>22555</v>
      </c>
      <c r="H431" s="409">
        <v>3.3999999999999998E-3</v>
      </c>
      <c r="I431" s="409"/>
      <c r="J431" s="407">
        <v>22555</v>
      </c>
    </row>
    <row r="432" spans="1:10">
      <c r="A432" s="406">
        <v>82</v>
      </c>
      <c r="B432" s="407">
        <v>22586</v>
      </c>
      <c r="H432" s="409">
        <v>3.2000000000000002E-3</v>
      </c>
      <c r="I432" s="409"/>
      <c r="J432" s="407">
        <v>22586</v>
      </c>
    </row>
    <row r="433" spans="1:10">
      <c r="A433" s="406">
        <v>82</v>
      </c>
      <c r="B433" s="407">
        <v>22616</v>
      </c>
      <c r="H433" s="409">
        <v>3.0999999999999999E-3</v>
      </c>
      <c r="I433" s="409"/>
      <c r="J433" s="407">
        <v>22616</v>
      </c>
    </row>
    <row r="434" spans="1:10">
      <c r="A434" s="406">
        <v>82</v>
      </c>
      <c r="B434" s="407">
        <v>22647</v>
      </c>
      <c r="H434" s="409">
        <v>3.7000000000000002E-3</v>
      </c>
      <c r="I434" s="409"/>
      <c r="J434" s="407">
        <v>22647</v>
      </c>
    </row>
    <row r="435" spans="1:10">
      <c r="A435" s="406">
        <v>82</v>
      </c>
      <c r="B435" s="407">
        <v>22678</v>
      </c>
      <c r="H435" s="409">
        <v>3.2000000000000002E-3</v>
      </c>
      <c r="I435" s="409"/>
      <c r="J435" s="407">
        <v>22678</v>
      </c>
    </row>
    <row r="436" spans="1:10">
      <c r="A436" s="406">
        <v>82</v>
      </c>
      <c r="B436" s="407">
        <v>22706</v>
      </c>
      <c r="H436" s="409">
        <v>3.3E-3</v>
      </c>
      <c r="I436" s="409"/>
      <c r="J436" s="407">
        <v>22706</v>
      </c>
    </row>
    <row r="437" spans="1:10">
      <c r="A437" s="406">
        <v>82</v>
      </c>
      <c r="B437" s="407">
        <v>22737</v>
      </c>
      <c r="H437" s="409">
        <v>3.3E-3</v>
      </c>
      <c r="I437" s="409"/>
      <c r="J437" s="407">
        <v>22737</v>
      </c>
    </row>
    <row r="438" spans="1:10">
      <c r="A438" s="406">
        <v>82</v>
      </c>
      <c r="B438" s="407">
        <v>22767</v>
      </c>
      <c r="H438" s="409">
        <v>3.2000000000000002E-3</v>
      </c>
      <c r="I438" s="409"/>
      <c r="J438" s="407">
        <v>22767</v>
      </c>
    </row>
    <row r="439" spans="1:10">
      <c r="A439" s="406">
        <v>82</v>
      </c>
      <c r="B439" s="407">
        <v>22798</v>
      </c>
      <c r="H439" s="409">
        <v>3.0000000000000001E-3</v>
      </c>
      <c r="I439" s="409"/>
      <c r="J439" s="407">
        <v>22798</v>
      </c>
    </row>
    <row r="440" spans="1:10">
      <c r="A440" s="406">
        <v>82</v>
      </c>
      <c r="B440" s="407">
        <v>22828</v>
      </c>
      <c r="H440" s="409">
        <v>3.3999999999999998E-3</v>
      </c>
      <c r="I440" s="409"/>
      <c r="J440" s="407">
        <v>22828</v>
      </c>
    </row>
    <row r="441" spans="1:10">
      <c r="A441" s="406">
        <v>82</v>
      </c>
      <c r="B441" s="407">
        <v>22859</v>
      </c>
      <c r="H441" s="409">
        <v>3.3999999999999998E-3</v>
      </c>
      <c r="I441" s="409"/>
      <c r="J441" s="407">
        <v>22859</v>
      </c>
    </row>
    <row r="442" spans="1:10">
      <c r="A442" s="406">
        <v>82</v>
      </c>
      <c r="B442" s="407">
        <v>22890</v>
      </c>
      <c r="H442" s="409">
        <v>3.0000000000000001E-3</v>
      </c>
      <c r="I442" s="409"/>
      <c r="J442" s="407">
        <v>22890</v>
      </c>
    </row>
    <row r="443" spans="1:10">
      <c r="A443" s="406">
        <v>82</v>
      </c>
      <c r="B443" s="407">
        <v>22920</v>
      </c>
      <c r="H443" s="409">
        <v>3.5000000000000001E-3</v>
      </c>
      <c r="I443" s="409"/>
      <c r="J443" s="407">
        <v>22920</v>
      </c>
    </row>
    <row r="444" spans="1:10">
      <c r="A444" s="406">
        <v>82</v>
      </c>
      <c r="B444" s="407">
        <v>22951</v>
      </c>
      <c r="H444" s="409">
        <v>3.0999999999999999E-3</v>
      </c>
      <c r="I444" s="409"/>
      <c r="J444" s="407">
        <v>22951</v>
      </c>
    </row>
    <row r="445" spans="1:10">
      <c r="A445" s="406">
        <v>82</v>
      </c>
      <c r="B445" s="407">
        <v>22981</v>
      </c>
      <c r="H445" s="409">
        <v>3.2000000000000002E-3</v>
      </c>
      <c r="I445" s="409"/>
      <c r="J445" s="407">
        <v>22981</v>
      </c>
    </row>
    <row r="446" spans="1:10">
      <c r="A446" s="406">
        <v>82</v>
      </c>
      <c r="B446" s="407">
        <v>23012</v>
      </c>
      <c r="H446" s="409">
        <v>3.2000000000000002E-3</v>
      </c>
      <c r="I446" s="409"/>
      <c r="J446" s="407">
        <v>23012</v>
      </c>
    </row>
    <row r="447" spans="1:10">
      <c r="A447" s="406">
        <v>82</v>
      </c>
      <c r="B447" s="407">
        <v>23043</v>
      </c>
      <c r="H447" s="409">
        <v>2.8999999999999998E-3</v>
      </c>
      <c r="I447" s="409"/>
      <c r="J447" s="407">
        <v>23043</v>
      </c>
    </row>
    <row r="448" spans="1:10">
      <c r="A448" s="406">
        <v>82</v>
      </c>
      <c r="B448" s="407">
        <v>23071</v>
      </c>
      <c r="H448" s="409">
        <v>3.0999999999999999E-3</v>
      </c>
      <c r="I448" s="409"/>
      <c r="J448" s="407">
        <v>23071</v>
      </c>
    </row>
    <row r="449" spans="1:10">
      <c r="A449" s="406">
        <v>82</v>
      </c>
      <c r="B449" s="407">
        <v>23102</v>
      </c>
      <c r="H449" s="409">
        <v>3.3999999999999998E-3</v>
      </c>
      <c r="I449" s="409"/>
      <c r="J449" s="407">
        <v>23102</v>
      </c>
    </row>
    <row r="450" spans="1:10">
      <c r="A450" s="406">
        <v>82</v>
      </c>
      <c r="B450" s="407">
        <v>23132</v>
      </c>
      <c r="H450" s="409">
        <v>3.3E-3</v>
      </c>
      <c r="I450" s="409"/>
      <c r="J450" s="407">
        <v>23132</v>
      </c>
    </row>
    <row r="451" spans="1:10">
      <c r="A451" s="406">
        <v>82</v>
      </c>
      <c r="B451" s="407">
        <v>23163</v>
      </c>
      <c r="H451" s="409">
        <v>3.0000000000000001E-3</v>
      </c>
      <c r="I451" s="409"/>
      <c r="J451" s="407">
        <v>23163</v>
      </c>
    </row>
    <row r="452" spans="1:10">
      <c r="A452" s="406">
        <v>82</v>
      </c>
      <c r="B452" s="407">
        <v>23193</v>
      </c>
      <c r="H452" s="409">
        <v>3.5999999999999999E-3</v>
      </c>
      <c r="I452" s="409"/>
      <c r="J452" s="407">
        <v>23193</v>
      </c>
    </row>
    <row r="453" spans="1:10">
      <c r="A453" s="406">
        <v>82</v>
      </c>
      <c r="B453" s="407">
        <v>23224</v>
      </c>
      <c r="H453" s="409">
        <v>3.3E-3</v>
      </c>
      <c r="I453" s="409"/>
      <c r="J453" s="407">
        <v>23224</v>
      </c>
    </row>
    <row r="454" spans="1:10">
      <c r="A454" s="406">
        <v>82</v>
      </c>
      <c r="B454" s="407">
        <v>23255</v>
      </c>
      <c r="H454" s="409">
        <v>3.3999999999999998E-3</v>
      </c>
      <c r="I454" s="409"/>
      <c r="J454" s="407">
        <v>23255</v>
      </c>
    </row>
    <row r="455" spans="1:10">
      <c r="A455" s="406">
        <v>82</v>
      </c>
      <c r="B455" s="407">
        <v>23285</v>
      </c>
      <c r="H455" s="409">
        <v>3.3999999999999998E-3</v>
      </c>
      <c r="I455" s="409"/>
      <c r="J455" s="407">
        <v>23285</v>
      </c>
    </row>
    <row r="456" spans="1:10">
      <c r="A456" s="406">
        <v>82</v>
      </c>
      <c r="B456" s="407">
        <v>23316</v>
      </c>
      <c r="H456" s="409">
        <v>3.2000000000000002E-3</v>
      </c>
      <c r="I456" s="409"/>
      <c r="J456" s="407">
        <v>23316</v>
      </c>
    </row>
    <row r="457" spans="1:10">
      <c r="A457" s="406">
        <v>82</v>
      </c>
      <c r="B457" s="407">
        <v>23346</v>
      </c>
      <c r="H457" s="409">
        <v>3.5999999999999999E-3</v>
      </c>
      <c r="I457" s="409"/>
      <c r="J457" s="407">
        <v>23346</v>
      </c>
    </row>
    <row r="458" spans="1:10">
      <c r="A458" s="406">
        <v>82</v>
      </c>
      <c r="B458" s="407">
        <v>23377</v>
      </c>
      <c r="H458" s="409">
        <v>3.5000000000000001E-3</v>
      </c>
      <c r="I458" s="409"/>
      <c r="J458" s="407">
        <v>23377</v>
      </c>
    </row>
    <row r="459" spans="1:10">
      <c r="A459" s="406">
        <v>82</v>
      </c>
      <c r="B459" s="407">
        <v>23408</v>
      </c>
      <c r="H459" s="409">
        <v>3.2000000000000002E-3</v>
      </c>
      <c r="I459" s="409"/>
      <c r="J459" s="407">
        <v>23408</v>
      </c>
    </row>
    <row r="460" spans="1:10">
      <c r="A460" s="406">
        <v>82</v>
      </c>
      <c r="B460" s="407">
        <v>23437</v>
      </c>
      <c r="H460" s="409">
        <v>3.7000000000000002E-3</v>
      </c>
      <c r="I460" s="409"/>
      <c r="J460" s="407">
        <v>23437</v>
      </c>
    </row>
    <row r="461" spans="1:10">
      <c r="A461" s="406">
        <v>82</v>
      </c>
      <c r="B461" s="407">
        <v>23468</v>
      </c>
      <c r="H461" s="409">
        <v>3.5000000000000001E-3</v>
      </c>
      <c r="I461" s="409"/>
      <c r="J461" s="407">
        <v>23468</v>
      </c>
    </row>
    <row r="462" spans="1:10">
      <c r="A462" s="406">
        <v>82</v>
      </c>
      <c r="B462" s="407">
        <v>23498</v>
      </c>
      <c r="H462" s="409">
        <v>3.2000000000000002E-3</v>
      </c>
      <c r="I462" s="409"/>
      <c r="J462" s="407">
        <v>23498</v>
      </c>
    </row>
    <row r="463" spans="1:10">
      <c r="A463" s="406">
        <v>82</v>
      </c>
      <c r="B463" s="407">
        <v>23529</v>
      </c>
      <c r="H463" s="409">
        <v>3.8E-3</v>
      </c>
      <c r="I463" s="409"/>
      <c r="J463" s="407">
        <v>23529</v>
      </c>
    </row>
    <row r="464" spans="1:10">
      <c r="A464" s="406">
        <v>82</v>
      </c>
      <c r="B464" s="407">
        <v>23559</v>
      </c>
      <c r="H464" s="409">
        <v>3.5000000000000001E-3</v>
      </c>
      <c r="I464" s="409"/>
      <c r="J464" s="407">
        <v>23559</v>
      </c>
    </row>
    <row r="465" spans="1:10">
      <c r="A465" s="406">
        <v>82</v>
      </c>
      <c r="B465" s="407">
        <v>23590</v>
      </c>
      <c r="H465" s="409">
        <v>3.5000000000000001E-3</v>
      </c>
      <c r="I465" s="409"/>
      <c r="J465" s="407">
        <v>23590</v>
      </c>
    </row>
    <row r="466" spans="1:10">
      <c r="A466" s="406">
        <v>82</v>
      </c>
      <c r="B466" s="407">
        <v>23621</v>
      </c>
      <c r="H466" s="409">
        <v>3.3999999999999998E-3</v>
      </c>
      <c r="I466" s="409"/>
      <c r="J466" s="407">
        <v>23621</v>
      </c>
    </row>
    <row r="467" spans="1:10">
      <c r="A467" s="406">
        <v>82</v>
      </c>
      <c r="B467" s="407">
        <v>23651</v>
      </c>
      <c r="H467" s="409">
        <v>3.3999999999999998E-3</v>
      </c>
      <c r="I467" s="409"/>
      <c r="J467" s="407">
        <v>23651</v>
      </c>
    </row>
    <row r="468" spans="1:10">
      <c r="A468" s="406">
        <v>82</v>
      </c>
      <c r="B468" s="407">
        <v>23682</v>
      </c>
      <c r="H468" s="409">
        <v>3.5000000000000001E-3</v>
      </c>
      <c r="I468" s="409"/>
      <c r="J468" s="407">
        <v>23682</v>
      </c>
    </row>
    <row r="469" spans="1:10">
      <c r="A469" s="406">
        <v>82</v>
      </c>
      <c r="B469" s="407">
        <v>23712</v>
      </c>
      <c r="H469" s="409">
        <v>3.5000000000000001E-3</v>
      </c>
      <c r="I469" s="409"/>
      <c r="J469" s="407">
        <v>23712</v>
      </c>
    </row>
    <row r="470" spans="1:10">
      <c r="A470" s="406">
        <v>82</v>
      </c>
      <c r="B470" s="407">
        <v>23743</v>
      </c>
      <c r="H470" s="409">
        <v>3.3E-3</v>
      </c>
      <c r="I470" s="409"/>
      <c r="J470" s="407">
        <v>23743</v>
      </c>
    </row>
    <row r="471" spans="1:10">
      <c r="A471" s="406">
        <v>82</v>
      </c>
      <c r="B471" s="407">
        <v>23774</v>
      </c>
      <c r="H471" s="409">
        <v>3.2000000000000002E-3</v>
      </c>
      <c r="I471" s="409"/>
      <c r="J471" s="407">
        <v>23774</v>
      </c>
    </row>
    <row r="472" spans="1:10">
      <c r="A472" s="406">
        <v>82</v>
      </c>
      <c r="B472" s="407">
        <v>23802</v>
      </c>
      <c r="H472" s="409">
        <v>3.8E-3</v>
      </c>
      <c r="I472" s="409"/>
      <c r="J472" s="407">
        <v>23802</v>
      </c>
    </row>
    <row r="473" spans="1:10">
      <c r="A473" s="406">
        <v>82</v>
      </c>
      <c r="B473" s="407">
        <v>23833</v>
      </c>
      <c r="H473" s="409">
        <v>3.3E-3</v>
      </c>
      <c r="I473" s="409"/>
      <c r="J473" s="407">
        <v>23833</v>
      </c>
    </row>
    <row r="474" spans="1:10">
      <c r="A474" s="406">
        <v>82</v>
      </c>
      <c r="B474" s="407">
        <v>23863</v>
      </c>
      <c r="H474" s="409">
        <v>3.3E-3</v>
      </c>
      <c r="I474" s="409"/>
      <c r="J474" s="407">
        <v>23863</v>
      </c>
    </row>
    <row r="475" spans="1:10">
      <c r="A475" s="406">
        <v>82</v>
      </c>
      <c r="B475" s="407">
        <v>23894</v>
      </c>
      <c r="H475" s="409">
        <v>3.8E-3</v>
      </c>
      <c r="I475" s="409"/>
      <c r="J475" s="407">
        <v>23894</v>
      </c>
    </row>
    <row r="476" spans="1:10">
      <c r="A476" s="406">
        <v>82</v>
      </c>
      <c r="B476" s="407">
        <v>23924</v>
      </c>
      <c r="H476" s="409">
        <v>3.3999999999999998E-3</v>
      </c>
      <c r="I476" s="409"/>
      <c r="J476" s="407">
        <v>23924</v>
      </c>
    </row>
    <row r="477" spans="1:10">
      <c r="A477" s="406">
        <v>82</v>
      </c>
      <c r="B477" s="407">
        <v>23955</v>
      </c>
      <c r="H477" s="409">
        <v>3.7000000000000002E-3</v>
      </c>
      <c r="I477" s="409"/>
      <c r="J477" s="407">
        <v>23955</v>
      </c>
    </row>
    <row r="478" spans="1:10">
      <c r="A478" s="406">
        <v>82</v>
      </c>
      <c r="B478" s="407">
        <v>23986</v>
      </c>
      <c r="H478" s="409">
        <v>3.5000000000000001E-3</v>
      </c>
      <c r="I478" s="409"/>
      <c r="J478" s="407">
        <v>23986</v>
      </c>
    </row>
    <row r="479" spans="1:10">
      <c r="A479" s="406">
        <v>82</v>
      </c>
      <c r="B479" s="407">
        <v>24016</v>
      </c>
      <c r="H479" s="409">
        <v>3.3999999999999998E-3</v>
      </c>
      <c r="I479" s="409"/>
      <c r="J479" s="407">
        <v>24016</v>
      </c>
    </row>
    <row r="480" spans="1:10">
      <c r="A480" s="406">
        <v>82</v>
      </c>
      <c r="B480" s="407">
        <v>24047</v>
      </c>
      <c r="H480" s="409">
        <v>3.7000000000000002E-3</v>
      </c>
      <c r="I480" s="409"/>
      <c r="J480" s="407">
        <v>24047</v>
      </c>
    </row>
    <row r="481" spans="1:10">
      <c r="A481" s="406">
        <v>82</v>
      </c>
      <c r="B481" s="407">
        <v>24077</v>
      </c>
      <c r="H481" s="409">
        <v>3.7000000000000002E-3</v>
      </c>
      <c r="I481" s="409"/>
      <c r="J481" s="407">
        <v>24077</v>
      </c>
    </row>
    <row r="482" spans="1:10">
      <c r="A482" s="406">
        <v>82</v>
      </c>
      <c r="B482" s="407">
        <v>24108</v>
      </c>
      <c r="H482" s="409">
        <v>3.8E-3</v>
      </c>
      <c r="I482" s="409"/>
      <c r="J482" s="407">
        <v>24108</v>
      </c>
    </row>
    <row r="483" spans="1:10">
      <c r="A483" s="406">
        <v>82</v>
      </c>
      <c r="B483" s="407">
        <v>24139</v>
      </c>
      <c r="H483" s="409">
        <v>3.3999999999999998E-3</v>
      </c>
      <c r="I483" s="409"/>
      <c r="J483" s="407">
        <v>24139</v>
      </c>
    </row>
    <row r="484" spans="1:10">
      <c r="A484" s="406">
        <v>82</v>
      </c>
      <c r="B484" s="407">
        <v>24167</v>
      </c>
      <c r="H484" s="409">
        <v>4.0000000000000001E-3</v>
      </c>
      <c r="I484" s="409"/>
      <c r="J484" s="407">
        <v>24167</v>
      </c>
    </row>
    <row r="485" spans="1:10">
      <c r="A485" s="406">
        <v>82</v>
      </c>
      <c r="B485" s="407">
        <v>24198</v>
      </c>
      <c r="H485" s="409">
        <v>3.5999999999999999E-3</v>
      </c>
      <c r="I485" s="409"/>
      <c r="J485" s="407">
        <v>24198</v>
      </c>
    </row>
    <row r="486" spans="1:10">
      <c r="A486" s="406">
        <v>82</v>
      </c>
      <c r="B486" s="407">
        <v>24228</v>
      </c>
      <c r="H486" s="409">
        <v>4.1000000000000003E-3</v>
      </c>
      <c r="I486" s="409"/>
      <c r="J486" s="407">
        <v>24228</v>
      </c>
    </row>
    <row r="487" spans="1:10">
      <c r="A487" s="406">
        <v>82</v>
      </c>
      <c r="B487" s="407">
        <v>24259</v>
      </c>
      <c r="H487" s="409">
        <v>3.8999999999999998E-3</v>
      </c>
      <c r="I487" s="409"/>
      <c r="J487" s="407">
        <v>24259</v>
      </c>
    </row>
    <row r="488" spans="1:10">
      <c r="A488" s="406">
        <v>82</v>
      </c>
      <c r="B488" s="407">
        <v>24289</v>
      </c>
      <c r="H488" s="409">
        <v>3.8E-3</v>
      </c>
      <c r="I488" s="409"/>
      <c r="J488" s="407">
        <v>24289</v>
      </c>
    </row>
    <row r="489" spans="1:10">
      <c r="A489" s="406">
        <v>82</v>
      </c>
      <c r="B489" s="407">
        <v>24320</v>
      </c>
      <c r="H489" s="409">
        <v>4.3E-3</v>
      </c>
      <c r="I489" s="409"/>
      <c r="J489" s="407">
        <v>24320</v>
      </c>
    </row>
    <row r="490" spans="1:10">
      <c r="A490" s="406">
        <v>82</v>
      </c>
      <c r="B490" s="407">
        <v>24351</v>
      </c>
      <c r="H490" s="409">
        <v>4.1000000000000003E-3</v>
      </c>
      <c r="I490" s="409"/>
      <c r="J490" s="407">
        <v>24351</v>
      </c>
    </row>
    <row r="491" spans="1:10">
      <c r="A491" s="406">
        <v>82</v>
      </c>
      <c r="B491" s="407">
        <v>24381</v>
      </c>
      <c r="H491" s="409">
        <v>4.0000000000000001E-3</v>
      </c>
      <c r="I491" s="409"/>
      <c r="J491" s="407">
        <v>24381</v>
      </c>
    </row>
    <row r="492" spans="1:10">
      <c r="A492" s="406">
        <v>82</v>
      </c>
      <c r="B492" s="407">
        <v>24412</v>
      </c>
      <c r="H492" s="409">
        <v>3.8E-3</v>
      </c>
      <c r="I492" s="409"/>
      <c r="J492" s="407">
        <v>24412</v>
      </c>
    </row>
    <row r="493" spans="1:10">
      <c r="A493" s="406">
        <v>82</v>
      </c>
      <c r="B493" s="407">
        <v>24442</v>
      </c>
      <c r="H493" s="409">
        <v>3.8999999999999998E-3</v>
      </c>
      <c r="I493" s="409"/>
      <c r="J493" s="407">
        <v>24442</v>
      </c>
    </row>
    <row r="494" spans="1:10">
      <c r="A494" s="406">
        <v>82</v>
      </c>
      <c r="B494" s="407">
        <v>24473</v>
      </c>
      <c r="H494" s="409">
        <v>4.0000000000000001E-3</v>
      </c>
      <c r="I494" s="409"/>
      <c r="J494" s="407">
        <v>24473</v>
      </c>
    </row>
    <row r="495" spans="1:10">
      <c r="A495" s="406">
        <v>82</v>
      </c>
      <c r="B495" s="407">
        <v>24504</v>
      </c>
      <c r="H495" s="409">
        <v>3.3999999999999998E-3</v>
      </c>
      <c r="I495" s="409"/>
      <c r="J495" s="407">
        <v>24504</v>
      </c>
    </row>
    <row r="496" spans="1:10">
      <c r="A496" s="406">
        <v>82</v>
      </c>
      <c r="B496" s="407">
        <v>24532</v>
      </c>
      <c r="H496" s="409">
        <v>3.8999999999999998E-3</v>
      </c>
      <c r="I496" s="409"/>
      <c r="J496" s="407">
        <v>24532</v>
      </c>
    </row>
    <row r="497" spans="1:10">
      <c r="A497" s="406">
        <v>82</v>
      </c>
      <c r="B497" s="407">
        <v>24563</v>
      </c>
      <c r="H497" s="409">
        <v>3.5000000000000001E-3</v>
      </c>
      <c r="I497" s="409"/>
      <c r="J497" s="407">
        <v>24563</v>
      </c>
    </row>
    <row r="498" spans="1:10">
      <c r="A498" s="406">
        <v>82</v>
      </c>
      <c r="B498" s="407">
        <v>24593</v>
      </c>
      <c r="H498" s="409">
        <v>4.3E-3</v>
      </c>
      <c r="I498" s="409"/>
      <c r="J498" s="407">
        <v>24593</v>
      </c>
    </row>
    <row r="499" spans="1:10">
      <c r="A499" s="406">
        <v>82</v>
      </c>
      <c r="B499" s="407">
        <v>24624</v>
      </c>
      <c r="H499" s="409">
        <v>3.8999999999999998E-3</v>
      </c>
      <c r="I499" s="409"/>
      <c r="J499" s="407">
        <v>24624</v>
      </c>
    </row>
    <row r="500" spans="1:10">
      <c r="A500" s="406">
        <v>82</v>
      </c>
      <c r="B500" s="407">
        <v>24654</v>
      </c>
      <c r="H500" s="409">
        <v>4.3E-3</v>
      </c>
      <c r="I500" s="409"/>
      <c r="J500" s="407">
        <v>24654</v>
      </c>
    </row>
    <row r="501" spans="1:10">
      <c r="A501" s="406">
        <v>82</v>
      </c>
      <c r="B501" s="407">
        <v>24685</v>
      </c>
      <c r="H501" s="409">
        <v>4.1999999999999997E-3</v>
      </c>
      <c r="I501" s="409"/>
      <c r="J501" s="407">
        <v>24685</v>
      </c>
    </row>
    <row r="502" spans="1:10">
      <c r="A502" s="406">
        <v>82</v>
      </c>
      <c r="B502" s="407">
        <v>24716</v>
      </c>
      <c r="H502" s="409">
        <v>4.0000000000000001E-3</v>
      </c>
      <c r="I502" s="409"/>
      <c r="J502" s="407">
        <v>24716</v>
      </c>
    </row>
    <row r="503" spans="1:10">
      <c r="A503" s="406">
        <v>82</v>
      </c>
      <c r="B503" s="407">
        <v>24746</v>
      </c>
      <c r="H503" s="409">
        <v>4.4999999999999997E-3</v>
      </c>
      <c r="I503" s="409"/>
      <c r="J503" s="407">
        <v>24746</v>
      </c>
    </row>
    <row r="504" spans="1:10">
      <c r="A504" s="406">
        <v>82</v>
      </c>
      <c r="B504" s="407">
        <v>24777</v>
      </c>
      <c r="H504" s="409">
        <v>4.4999999999999997E-3</v>
      </c>
      <c r="I504" s="409"/>
      <c r="J504" s="407">
        <v>24777</v>
      </c>
    </row>
    <row r="505" spans="1:10">
      <c r="A505" s="406">
        <v>82</v>
      </c>
      <c r="B505" s="407">
        <v>24807</v>
      </c>
      <c r="H505" s="409">
        <v>4.4000000000000003E-3</v>
      </c>
      <c r="I505" s="409"/>
      <c r="J505" s="407">
        <v>24807</v>
      </c>
    </row>
    <row r="506" spans="1:10">
      <c r="A506" s="406">
        <v>82</v>
      </c>
      <c r="B506" s="407">
        <v>24838</v>
      </c>
      <c r="H506" s="409">
        <v>5.0000000000000001E-3</v>
      </c>
      <c r="I506" s="409"/>
      <c r="J506" s="407">
        <v>24838</v>
      </c>
    </row>
    <row r="507" spans="1:10">
      <c r="A507" s="406">
        <v>82</v>
      </c>
      <c r="B507" s="407">
        <v>24869</v>
      </c>
      <c r="H507" s="409">
        <v>4.1999999999999997E-3</v>
      </c>
      <c r="I507" s="409"/>
      <c r="J507" s="407">
        <v>24869</v>
      </c>
    </row>
    <row r="508" spans="1:10">
      <c r="A508" s="406">
        <v>82</v>
      </c>
      <c r="B508" s="407">
        <v>24898</v>
      </c>
      <c r="H508" s="409">
        <v>4.3E-3</v>
      </c>
      <c r="I508" s="409"/>
      <c r="J508" s="407">
        <v>24898</v>
      </c>
    </row>
    <row r="509" spans="1:10">
      <c r="A509" s="406">
        <v>82</v>
      </c>
      <c r="B509" s="407">
        <v>24929</v>
      </c>
      <c r="H509" s="409">
        <v>4.8999999999999998E-3</v>
      </c>
      <c r="I509" s="409"/>
      <c r="J509" s="407">
        <v>24929</v>
      </c>
    </row>
    <row r="510" spans="1:10">
      <c r="A510" s="406">
        <v>82</v>
      </c>
      <c r="B510" s="407">
        <v>24959</v>
      </c>
      <c r="H510" s="409">
        <v>4.5999999999999999E-3</v>
      </c>
      <c r="I510" s="409"/>
      <c r="J510" s="407">
        <v>24959</v>
      </c>
    </row>
    <row r="511" spans="1:10">
      <c r="A511" s="406">
        <v>82</v>
      </c>
      <c r="B511" s="407">
        <v>24990</v>
      </c>
      <c r="H511" s="409">
        <v>4.1999999999999997E-3</v>
      </c>
      <c r="I511" s="409"/>
      <c r="J511" s="407">
        <v>24990</v>
      </c>
    </row>
    <row r="512" spans="1:10">
      <c r="A512" s="406">
        <v>82</v>
      </c>
      <c r="B512" s="407">
        <v>25020</v>
      </c>
      <c r="H512" s="409">
        <v>4.7999999999999996E-3</v>
      </c>
      <c r="I512" s="409"/>
      <c r="J512" s="407">
        <v>25020</v>
      </c>
    </row>
    <row r="513" spans="1:10">
      <c r="A513" s="406">
        <v>82</v>
      </c>
      <c r="B513" s="407">
        <v>25051</v>
      </c>
      <c r="H513" s="409">
        <v>4.1999999999999997E-3</v>
      </c>
      <c r="I513" s="409"/>
      <c r="J513" s="407">
        <v>25051</v>
      </c>
    </row>
    <row r="514" spans="1:10">
      <c r="A514" s="406">
        <v>82</v>
      </c>
      <c r="B514" s="407">
        <v>25082</v>
      </c>
      <c r="H514" s="409">
        <v>4.4000000000000003E-3</v>
      </c>
      <c r="I514" s="409"/>
      <c r="J514" s="407">
        <v>25082</v>
      </c>
    </row>
    <row r="515" spans="1:10">
      <c r="A515" s="406">
        <v>82</v>
      </c>
      <c r="B515" s="407">
        <v>25112</v>
      </c>
      <c r="H515" s="409">
        <v>4.4999999999999997E-3</v>
      </c>
      <c r="I515" s="409"/>
      <c r="J515" s="407">
        <v>25112</v>
      </c>
    </row>
    <row r="516" spans="1:10">
      <c r="A516" s="406">
        <v>82</v>
      </c>
      <c r="B516" s="407">
        <v>25143</v>
      </c>
      <c r="H516" s="409">
        <v>4.3E-3</v>
      </c>
      <c r="I516" s="409"/>
      <c r="J516" s="407">
        <v>25143</v>
      </c>
    </row>
    <row r="517" spans="1:10">
      <c r="A517" s="406">
        <v>82</v>
      </c>
      <c r="B517" s="407">
        <v>25173</v>
      </c>
      <c r="H517" s="409">
        <v>4.8999999999999998E-3</v>
      </c>
      <c r="I517" s="409"/>
      <c r="J517" s="407">
        <v>25173</v>
      </c>
    </row>
    <row r="518" spans="1:10">
      <c r="A518" s="406">
        <v>82</v>
      </c>
      <c r="B518" s="407">
        <v>25204</v>
      </c>
      <c r="H518" s="409">
        <v>5.0000000000000001E-3</v>
      </c>
      <c r="I518" s="409"/>
      <c r="J518" s="407">
        <v>25204</v>
      </c>
    </row>
    <row r="519" spans="1:10">
      <c r="A519" s="406">
        <v>82</v>
      </c>
      <c r="B519" s="407">
        <v>25235</v>
      </c>
      <c r="H519" s="409">
        <v>4.5999999999999999E-3</v>
      </c>
      <c r="I519" s="409"/>
      <c r="J519" s="407">
        <v>25235</v>
      </c>
    </row>
    <row r="520" spans="1:10">
      <c r="A520" s="406">
        <v>82</v>
      </c>
      <c r="B520" s="407">
        <v>25263</v>
      </c>
      <c r="H520" s="409">
        <v>4.7000000000000002E-3</v>
      </c>
      <c r="I520" s="409"/>
      <c r="J520" s="407">
        <v>25263</v>
      </c>
    </row>
    <row r="521" spans="1:10">
      <c r="A521" s="406">
        <v>82</v>
      </c>
      <c r="B521" s="407">
        <v>25294</v>
      </c>
      <c r="H521" s="409">
        <v>5.4999999999999997E-3</v>
      </c>
      <c r="I521" s="409"/>
      <c r="J521" s="407">
        <v>25294</v>
      </c>
    </row>
    <row r="522" spans="1:10">
      <c r="A522" s="406">
        <v>82</v>
      </c>
      <c r="B522" s="407">
        <v>25324</v>
      </c>
      <c r="H522" s="409">
        <v>4.7000000000000002E-3</v>
      </c>
      <c r="I522" s="409"/>
      <c r="J522" s="407">
        <v>25324</v>
      </c>
    </row>
    <row r="523" spans="1:10">
      <c r="A523" s="406">
        <v>82</v>
      </c>
      <c r="B523" s="407">
        <v>25355</v>
      </c>
      <c r="H523" s="409">
        <v>5.4999999999999997E-3</v>
      </c>
      <c r="I523" s="409"/>
      <c r="J523" s="407">
        <v>25355</v>
      </c>
    </row>
    <row r="524" spans="1:10">
      <c r="A524" s="406">
        <v>82</v>
      </c>
      <c r="B524" s="407">
        <v>25385</v>
      </c>
      <c r="H524" s="409">
        <v>5.1999999999999998E-3</v>
      </c>
      <c r="I524" s="409"/>
      <c r="J524" s="407">
        <v>25385</v>
      </c>
    </row>
    <row r="525" spans="1:10">
      <c r="A525" s="406">
        <v>82</v>
      </c>
      <c r="B525" s="407">
        <v>25416</v>
      </c>
      <c r="H525" s="409">
        <v>4.7999999999999996E-3</v>
      </c>
      <c r="I525" s="409"/>
      <c r="J525" s="407">
        <v>25416</v>
      </c>
    </row>
    <row r="526" spans="1:10">
      <c r="A526" s="406">
        <v>82</v>
      </c>
      <c r="B526" s="407">
        <v>25447</v>
      </c>
      <c r="H526" s="409">
        <v>5.4999999999999997E-3</v>
      </c>
      <c r="I526" s="409"/>
      <c r="J526" s="407">
        <v>25447</v>
      </c>
    </row>
    <row r="527" spans="1:10">
      <c r="A527" s="406">
        <v>82</v>
      </c>
      <c r="B527" s="407">
        <v>25477</v>
      </c>
      <c r="H527" s="409">
        <v>5.7000000000000002E-3</v>
      </c>
      <c r="I527" s="409"/>
      <c r="J527" s="407">
        <v>25477</v>
      </c>
    </row>
    <row r="528" spans="1:10">
      <c r="A528" s="406">
        <v>82</v>
      </c>
      <c r="B528" s="407">
        <v>25508</v>
      </c>
      <c r="H528" s="409">
        <v>4.8999999999999998E-3</v>
      </c>
      <c r="I528" s="409"/>
      <c r="J528" s="407">
        <v>25508</v>
      </c>
    </row>
    <row r="529" spans="1:10">
      <c r="A529" s="406">
        <v>82</v>
      </c>
      <c r="B529" s="407">
        <v>25538</v>
      </c>
      <c r="H529" s="409">
        <v>6.0000000000000001E-3</v>
      </c>
      <c r="I529" s="409"/>
      <c r="J529" s="407">
        <v>25538</v>
      </c>
    </row>
    <row r="530" spans="1:10">
      <c r="A530" s="406">
        <v>82</v>
      </c>
      <c r="B530" s="407">
        <v>25569</v>
      </c>
      <c r="H530" s="409">
        <v>5.5999999999999999E-3</v>
      </c>
      <c r="I530" s="409"/>
      <c r="J530" s="407">
        <v>25569</v>
      </c>
    </row>
    <row r="531" spans="1:10">
      <c r="A531" s="406">
        <v>82</v>
      </c>
      <c r="B531" s="407">
        <v>25600</v>
      </c>
      <c r="H531" s="409">
        <v>5.1999999999999998E-3</v>
      </c>
      <c r="I531" s="409"/>
      <c r="J531" s="407">
        <v>25600</v>
      </c>
    </row>
    <row r="532" spans="1:10">
      <c r="A532" s="406">
        <v>82</v>
      </c>
      <c r="B532" s="407">
        <v>25628</v>
      </c>
      <c r="H532" s="409">
        <v>5.5999999999999999E-3</v>
      </c>
      <c r="I532" s="409"/>
      <c r="J532" s="407">
        <v>25628</v>
      </c>
    </row>
    <row r="533" spans="1:10">
      <c r="A533" s="406">
        <v>82</v>
      </c>
      <c r="B533" s="407">
        <v>25659</v>
      </c>
      <c r="H533" s="409">
        <v>5.4000000000000003E-3</v>
      </c>
      <c r="I533" s="409"/>
      <c r="J533" s="407">
        <v>25659</v>
      </c>
    </row>
    <row r="534" spans="1:10">
      <c r="A534" s="406">
        <v>82</v>
      </c>
      <c r="B534" s="407">
        <v>25689</v>
      </c>
      <c r="H534" s="409">
        <v>5.4999999999999997E-3</v>
      </c>
      <c r="I534" s="409"/>
      <c r="J534" s="407">
        <v>25689</v>
      </c>
    </row>
    <row r="535" spans="1:10">
      <c r="A535" s="406">
        <v>82</v>
      </c>
      <c r="B535" s="407">
        <v>25720</v>
      </c>
      <c r="H535" s="409">
        <v>6.4000000000000003E-3</v>
      </c>
      <c r="I535" s="409"/>
      <c r="J535" s="407">
        <v>25720</v>
      </c>
    </row>
    <row r="536" spans="1:10">
      <c r="A536" s="406">
        <v>82</v>
      </c>
      <c r="B536" s="407">
        <v>25750</v>
      </c>
      <c r="H536" s="409">
        <v>5.8999999999999999E-3</v>
      </c>
      <c r="I536" s="409"/>
      <c r="J536" s="407">
        <v>25750</v>
      </c>
    </row>
    <row r="537" spans="1:10">
      <c r="A537" s="406">
        <v>82</v>
      </c>
      <c r="B537" s="407">
        <v>25781</v>
      </c>
      <c r="H537" s="409">
        <v>5.7000000000000002E-3</v>
      </c>
      <c r="I537" s="409"/>
      <c r="J537" s="407">
        <v>25781</v>
      </c>
    </row>
    <row r="538" spans="1:10">
      <c r="A538" s="406">
        <v>82</v>
      </c>
      <c r="B538" s="407">
        <v>25812</v>
      </c>
      <c r="H538" s="409">
        <v>5.5999999999999999E-3</v>
      </c>
      <c r="I538" s="409"/>
      <c r="J538" s="407">
        <v>25812</v>
      </c>
    </row>
    <row r="539" spans="1:10">
      <c r="A539" s="406">
        <v>82</v>
      </c>
      <c r="B539" s="407">
        <v>25842</v>
      </c>
      <c r="H539" s="409">
        <v>5.4999999999999997E-3</v>
      </c>
      <c r="I539" s="409"/>
      <c r="J539" s="407">
        <v>25842</v>
      </c>
    </row>
    <row r="540" spans="1:10">
      <c r="A540" s="406">
        <v>82</v>
      </c>
      <c r="B540" s="407">
        <v>25873</v>
      </c>
      <c r="H540" s="409">
        <v>5.7999999999999996E-3</v>
      </c>
      <c r="I540" s="409"/>
      <c r="J540" s="407">
        <v>25873</v>
      </c>
    </row>
    <row r="541" spans="1:10">
      <c r="A541" s="406">
        <v>82</v>
      </c>
      <c r="B541" s="407">
        <v>25903</v>
      </c>
      <c r="H541" s="409">
        <v>5.3E-3</v>
      </c>
      <c r="I541" s="409"/>
      <c r="J541" s="407">
        <v>25903</v>
      </c>
    </row>
    <row r="542" spans="1:10">
      <c r="A542" s="406">
        <v>82</v>
      </c>
      <c r="B542" s="407">
        <v>25934</v>
      </c>
      <c r="H542" s="409">
        <v>5.1000000000000004E-3</v>
      </c>
      <c r="I542" s="409"/>
      <c r="J542" s="407">
        <v>25934</v>
      </c>
    </row>
    <row r="543" spans="1:10">
      <c r="A543" s="406">
        <v>82</v>
      </c>
      <c r="B543" s="407">
        <v>25965</v>
      </c>
      <c r="H543" s="409">
        <v>4.5999999999999999E-3</v>
      </c>
      <c r="I543" s="409"/>
      <c r="J543" s="407">
        <v>25965</v>
      </c>
    </row>
    <row r="544" spans="1:10">
      <c r="A544" s="406">
        <v>82</v>
      </c>
      <c r="B544" s="407">
        <v>25993</v>
      </c>
      <c r="H544" s="409">
        <v>5.5999999999999999E-3</v>
      </c>
      <c r="I544" s="409"/>
      <c r="J544" s="407">
        <v>25993</v>
      </c>
    </row>
    <row r="545" spans="1:10">
      <c r="A545" s="406">
        <v>82</v>
      </c>
      <c r="B545" s="407">
        <v>26024</v>
      </c>
      <c r="H545" s="409">
        <v>4.7999999999999996E-3</v>
      </c>
      <c r="I545" s="409"/>
      <c r="J545" s="407">
        <v>26024</v>
      </c>
    </row>
    <row r="546" spans="1:10">
      <c r="A546" s="406">
        <v>82</v>
      </c>
      <c r="B546" s="407">
        <v>26054</v>
      </c>
      <c r="H546" s="409">
        <v>4.7000000000000002E-3</v>
      </c>
      <c r="I546" s="409"/>
      <c r="J546" s="407">
        <v>26054</v>
      </c>
    </row>
    <row r="547" spans="1:10">
      <c r="A547" s="406">
        <v>82</v>
      </c>
      <c r="B547" s="407">
        <v>26085</v>
      </c>
      <c r="H547" s="409">
        <v>5.5999999999999999E-3</v>
      </c>
      <c r="I547" s="409"/>
      <c r="J547" s="407">
        <v>26085</v>
      </c>
    </row>
    <row r="548" spans="1:10">
      <c r="A548" s="406">
        <v>82</v>
      </c>
      <c r="B548" s="407">
        <v>26115</v>
      </c>
      <c r="H548" s="409">
        <v>5.1999999999999998E-3</v>
      </c>
      <c r="I548" s="409"/>
      <c r="J548" s="407">
        <v>26115</v>
      </c>
    </row>
    <row r="549" spans="1:10">
      <c r="A549" s="406">
        <v>82</v>
      </c>
      <c r="B549" s="407">
        <v>26146</v>
      </c>
      <c r="H549" s="409">
        <v>5.4999999999999997E-3</v>
      </c>
      <c r="I549" s="409"/>
      <c r="J549" s="407">
        <v>26146</v>
      </c>
    </row>
    <row r="550" spans="1:10">
      <c r="A550" s="406">
        <v>82</v>
      </c>
      <c r="B550" s="407">
        <v>26177</v>
      </c>
      <c r="H550" s="409">
        <v>4.8999999999999998E-3</v>
      </c>
      <c r="I550" s="409"/>
      <c r="J550" s="407">
        <v>26177</v>
      </c>
    </row>
    <row r="551" spans="1:10">
      <c r="A551" s="406">
        <v>82</v>
      </c>
      <c r="B551" s="407">
        <v>26207</v>
      </c>
      <c r="H551" s="409">
        <v>4.7000000000000002E-3</v>
      </c>
      <c r="I551" s="409"/>
      <c r="J551" s="407">
        <v>26207</v>
      </c>
    </row>
    <row r="552" spans="1:10">
      <c r="A552" s="406">
        <v>82</v>
      </c>
      <c r="B552" s="407">
        <v>26238</v>
      </c>
      <c r="H552" s="409">
        <v>5.1000000000000004E-3</v>
      </c>
      <c r="I552" s="409"/>
      <c r="J552" s="407">
        <v>26238</v>
      </c>
    </row>
    <row r="553" spans="1:10">
      <c r="A553" s="406">
        <v>82</v>
      </c>
      <c r="B553" s="407">
        <v>26268</v>
      </c>
      <c r="H553" s="409">
        <v>5.0000000000000001E-3</v>
      </c>
      <c r="I553" s="409"/>
      <c r="J553" s="407">
        <v>26268</v>
      </c>
    </row>
    <row r="554" spans="1:10">
      <c r="A554" s="406">
        <v>82</v>
      </c>
      <c r="B554" s="407">
        <v>26299</v>
      </c>
      <c r="H554" s="409">
        <v>5.0000000000000001E-3</v>
      </c>
      <c r="I554" s="409"/>
      <c r="J554" s="407">
        <v>26299</v>
      </c>
    </row>
    <row r="555" spans="1:10">
      <c r="A555" s="406">
        <v>82</v>
      </c>
      <c r="B555" s="407">
        <v>26330</v>
      </c>
      <c r="H555" s="409">
        <v>4.7000000000000002E-3</v>
      </c>
      <c r="I555" s="409"/>
      <c r="J555" s="407">
        <v>26330</v>
      </c>
    </row>
    <row r="556" spans="1:10">
      <c r="A556" s="406">
        <v>82</v>
      </c>
      <c r="B556" s="407">
        <v>26359</v>
      </c>
      <c r="H556" s="409">
        <v>4.8999999999999998E-3</v>
      </c>
      <c r="I556" s="409"/>
      <c r="J556" s="407">
        <v>26359</v>
      </c>
    </row>
    <row r="557" spans="1:10">
      <c r="A557" s="406">
        <v>82</v>
      </c>
      <c r="B557" s="407">
        <v>26390</v>
      </c>
      <c r="H557" s="409">
        <v>4.7999999999999996E-3</v>
      </c>
      <c r="I557" s="409"/>
      <c r="J557" s="407">
        <v>26390</v>
      </c>
    </row>
    <row r="558" spans="1:10">
      <c r="A558" s="406">
        <v>82</v>
      </c>
      <c r="B558" s="407">
        <v>26420</v>
      </c>
      <c r="H558" s="409">
        <v>5.4999999999999997E-3</v>
      </c>
      <c r="I558" s="409"/>
      <c r="J558" s="407">
        <v>26420</v>
      </c>
    </row>
    <row r="559" spans="1:10">
      <c r="A559" s="406">
        <v>82</v>
      </c>
      <c r="B559" s="407">
        <v>26451</v>
      </c>
      <c r="H559" s="409">
        <v>4.8999999999999998E-3</v>
      </c>
      <c r="I559" s="409"/>
      <c r="J559" s="407">
        <v>26451</v>
      </c>
    </row>
    <row r="560" spans="1:10">
      <c r="A560" s="406">
        <v>82</v>
      </c>
      <c r="B560" s="407">
        <v>26481</v>
      </c>
      <c r="H560" s="409">
        <v>5.1000000000000004E-3</v>
      </c>
      <c r="I560" s="409"/>
      <c r="J560" s="407">
        <v>26481</v>
      </c>
    </row>
    <row r="561" spans="1:10">
      <c r="A561" s="406">
        <v>82</v>
      </c>
      <c r="B561" s="407">
        <v>26512</v>
      </c>
      <c r="H561" s="409">
        <v>4.8999999999999998E-3</v>
      </c>
      <c r="I561" s="409"/>
      <c r="J561" s="407">
        <v>26512</v>
      </c>
    </row>
    <row r="562" spans="1:10">
      <c r="A562" s="406">
        <v>82</v>
      </c>
      <c r="B562" s="407">
        <v>26543</v>
      </c>
      <c r="H562" s="409">
        <v>4.7000000000000002E-3</v>
      </c>
      <c r="I562" s="409"/>
      <c r="J562" s="407">
        <v>26543</v>
      </c>
    </row>
    <row r="563" spans="1:10">
      <c r="A563" s="406">
        <v>82</v>
      </c>
      <c r="B563" s="407">
        <v>26573</v>
      </c>
      <c r="H563" s="409">
        <v>5.1999999999999998E-3</v>
      </c>
      <c r="I563" s="409"/>
      <c r="J563" s="407">
        <v>26573</v>
      </c>
    </row>
    <row r="564" spans="1:10">
      <c r="A564" s="406">
        <v>82</v>
      </c>
      <c r="B564" s="407">
        <v>26604</v>
      </c>
      <c r="H564" s="409">
        <v>4.7999999999999996E-3</v>
      </c>
      <c r="I564" s="409"/>
      <c r="J564" s="407">
        <v>26604</v>
      </c>
    </row>
    <row r="565" spans="1:10">
      <c r="A565" s="406">
        <v>82</v>
      </c>
      <c r="B565" s="407">
        <v>26634</v>
      </c>
      <c r="H565" s="409">
        <v>4.4999999999999997E-3</v>
      </c>
      <c r="I565" s="409"/>
      <c r="J565" s="407">
        <v>26634</v>
      </c>
    </row>
    <row r="566" spans="1:10">
      <c r="A566" s="406">
        <v>82</v>
      </c>
      <c r="B566" s="407">
        <v>26665</v>
      </c>
      <c r="H566" s="409">
        <v>5.4000000000000003E-3</v>
      </c>
      <c r="I566" s="409"/>
      <c r="J566" s="407">
        <v>26665</v>
      </c>
    </row>
    <row r="567" spans="1:10">
      <c r="A567" s="406">
        <v>82</v>
      </c>
      <c r="B567" s="407">
        <v>26696</v>
      </c>
      <c r="H567" s="409">
        <v>5.1000000000000004E-3</v>
      </c>
      <c r="I567" s="409"/>
      <c r="J567" s="407">
        <v>26696</v>
      </c>
    </row>
    <row r="568" spans="1:10">
      <c r="A568" s="406">
        <v>82</v>
      </c>
      <c r="B568" s="407">
        <v>26724</v>
      </c>
      <c r="H568" s="409">
        <v>5.5999999999999999E-3</v>
      </c>
      <c r="I568" s="409"/>
      <c r="J568" s="407">
        <v>26724</v>
      </c>
    </row>
    <row r="569" spans="1:10">
      <c r="A569" s="406">
        <v>82</v>
      </c>
      <c r="B569" s="407">
        <v>26755</v>
      </c>
      <c r="H569" s="409">
        <v>5.7000000000000002E-3</v>
      </c>
      <c r="I569" s="409"/>
      <c r="J569" s="407">
        <v>26755</v>
      </c>
    </row>
    <row r="570" spans="1:10">
      <c r="A570" s="406">
        <v>82</v>
      </c>
      <c r="B570" s="407">
        <v>26785</v>
      </c>
      <c r="H570" s="409">
        <v>5.7999999999999996E-3</v>
      </c>
      <c r="I570" s="409"/>
      <c r="J570" s="407">
        <v>26785</v>
      </c>
    </row>
    <row r="571" spans="1:10">
      <c r="A571" s="406">
        <v>82</v>
      </c>
      <c r="B571" s="407">
        <v>26816</v>
      </c>
      <c r="H571" s="409">
        <v>5.4999999999999997E-3</v>
      </c>
      <c r="I571" s="409"/>
      <c r="J571" s="407">
        <v>26816</v>
      </c>
    </row>
    <row r="572" spans="1:10">
      <c r="A572" s="406">
        <v>82</v>
      </c>
      <c r="B572" s="407">
        <v>26846</v>
      </c>
      <c r="H572" s="409">
        <v>6.1000000000000004E-3</v>
      </c>
      <c r="I572" s="409"/>
      <c r="J572" s="407">
        <v>26846</v>
      </c>
    </row>
    <row r="573" spans="1:10">
      <c r="A573" s="406">
        <v>82</v>
      </c>
      <c r="B573" s="407">
        <v>26877</v>
      </c>
      <c r="H573" s="409">
        <v>6.1999999999999998E-3</v>
      </c>
      <c r="I573" s="409"/>
      <c r="J573" s="407">
        <v>26877</v>
      </c>
    </row>
    <row r="574" spans="1:10">
      <c r="A574" s="406">
        <v>82</v>
      </c>
      <c r="B574" s="407">
        <v>26908</v>
      </c>
      <c r="H574" s="409">
        <v>5.4999999999999997E-3</v>
      </c>
      <c r="I574" s="409"/>
      <c r="J574" s="407">
        <v>26908</v>
      </c>
    </row>
    <row r="575" spans="1:10">
      <c r="A575" s="406">
        <v>82</v>
      </c>
      <c r="B575" s="407">
        <v>26938</v>
      </c>
      <c r="H575" s="409">
        <v>6.3E-3</v>
      </c>
      <c r="I575" s="409"/>
      <c r="J575" s="407">
        <v>26938</v>
      </c>
    </row>
    <row r="576" spans="1:10">
      <c r="A576" s="406">
        <v>82</v>
      </c>
      <c r="B576" s="407">
        <v>26969</v>
      </c>
      <c r="H576" s="409">
        <v>5.5999999999999999E-3</v>
      </c>
      <c r="I576" s="409"/>
      <c r="J576" s="407">
        <v>26969</v>
      </c>
    </row>
    <row r="577" spans="1:10">
      <c r="A577" s="406">
        <v>82</v>
      </c>
      <c r="B577" s="407">
        <v>26999</v>
      </c>
      <c r="H577" s="409">
        <v>6.0000000000000001E-3</v>
      </c>
      <c r="I577" s="409"/>
      <c r="J577" s="407">
        <v>26999</v>
      </c>
    </row>
    <row r="578" spans="1:10">
      <c r="A578" s="406">
        <v>82</v>
      </c>
      <c r="B578" s="407">
        <v>27030</v>
      </c>
      <c r="H578" s="409">
        <v>6.1000000000000004E-3</v>
      </c>
      <c r="I578" s="409"/>
      <c r="J578" s="407">
        <v>27030</v>
      </c>
    </row>
    <row r="579" spans="1:10">
      <c r="A579" s="406">
        <v>82</v>
      </c>
      <c r="B579" s="407">
        <v>27061</v>
      </c>
      <c r="H579" s="409">
        <v>5.4999999999999997E-3</v>
      </c>
      <c r="I579" s="409"/>
      <c r="J579" s="407">
        <v>27061</v>
      </c>
    </row>
    <row r="580" spans="1:10">
      <c r="A580" s="406">
        <v>82</v>
      </c>
      <c r="B580" s="407">
        <v>27089</v>
      </c>
      <c r="H580" s="409">
        <v>5.7999999999999996E-3</v>
      </c>
      <c r="I580" s="409"/>
      <c r="J580" s="407">
        <v>27089</v>
      </c>
    </row>
    <row r="581" spans="1:10">
      <c r="A581" s="406">
        <v>82</v>
      </c>
      <c r="B581" s="407">
        <v>27120</v>
      </c>
      <c r="H581" s="409">
        <v>6.7999999999999996E-3</v>
      </c>
      <c r="I581" s="409"/>
      <c r="J581" s="407">
        <v>27120</v>
      </c>
    </row>
    <row r="582" spans="1:10">
      <c r="A582" s="406">
        <v>82</v>
      </c>
      <c r="B582" s="407">
        <v>27150</v>
      </c>
      <c r="H582" s="409">
        <v>6.7999999999999996E-3</v>
      </c>
      <c r="I582" s="409"/>
      <c r="J582" s="407">
        <v>27150</v>
      </c>
    </row>
    <row r="583" spans="1:10">
      <c r="A583" s="406">
        <v>82</v>
      </c>
      <c r="B583" s="407">
        <v>27181</v>
      </c>
      <c r="H583" s="409">
        <v>6.1000000000000004E-3</v>
      </c>
      <c r="I583" s="409"/>
      <c r="J583" s="407">
        <v>27181</v>
      </c>
    </row>
    <row r="584" spans="1:10">
      <c r="A584" s="406">
        <v>82</v>
      </c>
      <c r="B584" s="407">
        <v>27211</v>
      </c>
      <c r="H584" s="409">
        <v>7.1999999999999998E-3</v>
      </c>
      <c r="I584" s="409"/>
      <c r="J584" s="407">
        <v>27211</v>
      </c>
    </row>
    <row r="585" spans="1:10">
      <c r="A585" s="406">
        <v>82</v>
      </c>
      <c r="B585" s="407">
        <v>27242</v>
      </c>
      <c r="H585" s="409">
        <v>6.4999999999999997E-3</v>
      </c>
      <c r="I585" s="409"/>
      <c r="J585" s="407">
        <v>27242</v>
      </c>
    </row>
    <row r="586" spans="1:10">
      <c r="A586" s="406">
        <v>82</v>
      </c>
      <c r="B586" s="407">
        <v>27273</v>
      </c>
      <c r="H586" s="409">
        <v>7.1000000000000004E-3</v>
      </c>
      <c r="I586" s="409"/>
      <c r="J586" s="407">
        <v>27273</v>
      </c>
    </row>
    <row r="587" spans="1:10">
      <c r="A587" s="406">
        <v>82</v>
      </c>
      <c r="B587" s="407">
        <v>27303</v>
      </c>
      <c r="H587" s="409">
        <v>7.0000000000000001E-3</v>
      </c>
      <c r="I587" s="409"/>
      <c r="J587" s="407">
        <v>27303</v>
      </c>
    </row>
    <row r="588" spans="1:10">
      <c r="A588" s="406">
        <v>82</v>
      </c>
      <c r="B588" s="407">
        <v>27334</v>
      </c>
      <c r="H588" s="409">
        <v>6.1999999999999998E-3</v>
      </c>
      <c r="I588" s="409"/>
      <c r="J588" s="407">
        <v>27334</v>
      </c>
    </row>
    <row r="589" spans="1:10">
      <c r="A589" s="406">
        <v>82</v>
      </c>
      <c r="B589" s="407">
        <v>27364</v>
      </c>
      <c r="H589" s="409">
        <v>6.7000000000000002E-3</v>
      </c>
      <c r="I589" s="409"/>
      <c r="J589" s="407">
        <v>27364</v>
      </c>
    </row>
    <row r="590" spans="1:10">
      <c r="A590" s="406">
        <v>82</v>
      </c>
      <c r="B590" s="407">
        <v>27395</v>
      </c>
      <c r="H590" s="409">
        <v>6.7999999999999996E-3</v>
      </c>
      <c r="I590" s="409"/>
      <c r="J590" s="407">
        <v>27395</v>
      </c>
    </row>
    <row r="591" spans="1:10">
      <c r="A591" s="406">
        <v>82</v>
      </c>
      <c r="B591" s="407">
        <v>27426</v>
      </c>
      <c r="H591" s="409">
        <v>6.0000000000000001E-3</v>
      </c>
      <c r="I591" s="409"/>
      <c r="J591" s="407">
        <v>27426</v>
      </c>
    </row>
    <row r="592" spans="1:10">
      <c r="A592" s="406">
        <v>82</v>
      </c>
      <c r="B592" s="407">
        <v>27454</v>
      </c>
      <c r="H592" s="409">
        <v>6.6E-3</v>
      </c>
      <c r="I592" s="409"/>
      <c r="J592" s="407">
        <v>27454</v>
      </c>
    </row>
    <row r="593" spans="1:10">
      <c r="A593" s="406">
        <v>82</v>
      </c>
      <c r="B593" s="407">
        <v>27485</v>
      </c>
      <c r="H593" s="409">
        <v>6.7000000000000002E-3</v>
      </c>
      <c r="I593" s="409"/>
      <c r="J593" s="407">
        <v>27485</v>
      </c>
    </row>
    <row r="594" spans="1:10">
      <c r="A594" s="406">
        <v>82</v>
      </c>
      <c r="B594" s="407">
        <v>27515</v>
      </c>
      <c r="H594" s="409">
        <v>6.7000000000000002E-3</v>
      </c>
      <c r="I594" s="409"/>
      <c r="J594" s="407">
        <v>27515</v>
      </c>
    </row>
    <row r="595" spans="1:10">
      <c r="A595" s="406">
        <v>82</v>
      </c>
      <c r="B595" s="407">
        <v>27546</v>
      </c>
      <c r="H595" s="409">
        <v>7.0000000000000001E-3</v>
      </c>
      <c r="I595" s="409"/>
      <c r="J595" s="407">
        <v>27546</v>
      </c>
    </row>
    <row r="596" spans="1:10">
      <c r="A596" s="406">
        <v>82</v>
      </c>
      <c r="B596" s="407">
        <v>27576</v>
      </c>
      <c r="H596" s="409">
        <v>6.7999999999999996E-3</v>
      </c>
      <c r="I596" s="409"/>
      <c r="J596" s="407">
        <v>27576</v>
      </c>
    </row>
    <row r="597" spans="1:10">
      <c r="A597" s="406">
        <v>82</v>
      </c>
      <c r="B597" s="407">
        <v>27607</v>
      </c>
      <c r="H597" s="409">
        <v>6.4999999999999997E-3</v>
      </c>
      <c r="I597" s="409"/>
      <c r="J597" s="407">
        <v>27607</v>
      </c>
    </row>
    <row r="598" spans="1:10">
      <c r="A598" s="406">
        <v>82</v>
      </c>
      <c r="B598" s="407">
        <v>27638</v>
      </c>
      <c r="H598" s="409">
        <v>7.3000000000000001E-3</v>
      </c>
      <c r="I598" s="409"/>
      <c r="J598" s="407">
        <v>27638</v>
      </c>
    </row>
    <row r="599" spans="1:10">
      <c r="A599" s="406">
        <v>82</v>
      </c>
      <c r="B599" s="407">
        <v>27668</v>
      </c>
      <c r="H599" s="409">
        <v>7.1999999999999998E-3</v>
      </c>
      <c r="I599" s="409"/>
      <c r="J599" s="407">
        <v>27668</v>
      </c>
    </row>
    <row r="600" spans="1:10">
      <c r="A600" s="406">
        <v>82</v>
      </c>
      <c r="B600" s="407">
        <v>27699</v>
      </c>
      <c r="H600" s="409">
        <v>6.1000000000000004E-3</v>
      </c>
      <c r="I600" s="409"/>
      <c r="J600" s="407">
        <v>27699</v>
      </c>
    </row>
    <row r="601" spans="1:10">
      <c r="A601" s="406">
        <v>82</v>
      </c>
      <c r="B601" s="407">
        <v>27729</v>
      </c>
      <c r="H601" s="409">
        <v>7.4000000000000003E-3</v>
      </c>
      <c r="I601" s="409"/>
      <c r="J601" s="407">
        <v>27729</v>
      </c>
    </row>
    <row r="602" spans="1:10">
      <c r="A602" s="406">
        <v>82</v>
      </c>
      <c r="B602" s="407">
        <v>27760</v>
      </c>
      <c r="H602" s="409">
        <v>6.4999999999999997E-3</v>
      </c>
      <c r="I602" s="409"/>
      <c r="J602" s="407">
        <v>27760</v>
      </c>
    </row>
    <row r="603" spans="1:10">
      <c r="A603" s="406">
        <v>82</v>
      </c>
      <c r="B603" s="407">
        <v>27791</v>
      </c>
      <c r="H603" s="409">
        <v>6.0000000000000001E-3</v>
      </c>
      <c r="I603" s="409"/>
      <c r="J603" s="407">
        <v>27791</v>
      </c>
    </row>
    <row r="604" spans="1:10">
      <c r="A604" s="406">
        <v>82</v>
      </c>
      <c r="B604" s="407">
        <v>27820</v>
      </c>
      <c r="H604" s="409">
        <v>7.1000000000000004E-3</v>
      </c>
      <c r="I604" s="409"/>
      <c r="J604" s="407">
        <v>27820</v>
      </c>
    </row>
    <row r="605" spans="1:10">
      <c r="A605" s="406">
        <v>82</v>
      </c>
      <c r="B605" s="407">
        <v>27851</v>
      </c>
      <c r="H605" s="409">
        <v>6.4000000000000003E-3</v>
      </c>
      <c r="I605" s="409"/>
      <c r="J605" s="407">
        <v>27851</v>
      </c>
    </row>
    <row r="606" spans="1:10">
      <c r="A606" s="406">
        <v>82</v>
      </c>
      <c r="B606" s="407">
        <v>27881</v>
      </c>
      <c r="H606" s="409">
        <v>5.8999999999999999E-3</v>
      </c>
      <c r="I606" s="409"/>
      <c r="J606" s="407">
        <v>27881</v>
      </c>
    </row>
    <row r="607" spans="1:10">
      <c r="A607" s="406">
        <v>82</v>
      </c>
      <c r="B607" s="407">
        <v>27912</v>
      </c>
      <c r="H607" s="409">
        <v>7.3000000000000001E-3</v>
      </c>
      <c r="I607" s="409"/>
      <c r="J607" s="407">
        <v>27912</v>
      </c>
    </row>
    <row r="608" spans="1:10">
      <c r="A608" s="406">
        <v>82</v>
      </c>
      <c r="B608" s="407">
        <v>27942</v>
      </c>
      <c r="H608" s="409">
        <v>6.4999999999999997E-3</v>
      </c>
      <c r="I608" s="409"/>
      <c r="J608" s="407">
        <v>27942</v>
      </c>
    </row>
    <row r="609" spans="1:10">
      <c r="A609" s="406">
        <v>82</v>
      </c>
      <c r="B609" s="407">
        <v>27973</v>
      </c>
      <c r="H609" s="409">
        <v>6.8999999999999999E-3</v>
      </c>
      <c r="I609" s="409"/>
      <c r="J609" s="407">
        <v>27973</v>
      </c>
    </row>
    <row r="610" spans="1:10">
      <c r="A610" s="406">
        <v>82</v>
      </c>
      <c r="B610" s="407">
        <v>28004</v>
      </c>
      <c r="H610" s="409">
        <v>6.4000000000000003E-3</v>
      </c>
      <c r="I610" s="409"/>
      <c r="J610" s="407">
        <v>28004</v>
      </c>
    </row>
    <row r="611" spans="1:10">
      <c r="A611" s="406">
        <v>82</v>
      </c>
      <c r="B611" s="407">
        <v>28034</v>
      </c>
      <c r="H611" s="409">
        <v>6.1000000000000004E-3</v>
      </c>
      <c r="I611" s="409"/>
      <c r="J611" s="407">
        <v>28034</v>
      </c>
    </row>
    <row r="612" spans="1:10">
      <c r="A612" s="406">
        <v>82</v>
      </c>
      <c r="B612" s="407">
        <v>28065</v>
      </c>
      <c r="H612" s="409">
        <v>6.6E-3</v>
      </c>
      <c r="I612" s="409"/>
      <c r="J612" s="407">
        <v>28065</v>
      </c>
    </row>
    <row r="613" spans="1:10">
      <c r="A613" s="406">
        <v>82</v>
      </c>
      <c r="B613" s="407">
        <v>28095</v>
      </c>
      <c r="H613" s="409">
        <v>6.3E-3</v>
      </c>
      <c r="I613" s="409"/>
      <c r="J613" s="407">
        <v>28095</v>
      </c>
    </row>
    <row r="614" spans="1:10">
      <c r="A614" s="406">
        <v>82</v>
      </c>
      <c r="B614" s="407">
        <v>28126</v>
      </c>
      <c r="H614" s="409">
        <v>5.8999999999999999E-3</v>
      </c>
      <c r="I614" s="409"/>
      <c r="J614" s="407">
        <v>28126</v>
      </c>
    </row>
    <row r="615" spans="1:10">
      <c r="A615" s="406">
        <v>82</v>
      </c>
      <c r="B615" s="407">
        <v>28157</v>
      </c>
      <c r="H615" s="409">
        <v>5.7000000000000002E-3</v>
      </c>
      <c r="I615" s="409"/>
      <c r="J615" s="407">
        <v>28157</v>
      </c>
    </row>
    <row r="616" spans="1:10">
      <c r="A616" s="406">
        <v>82</v>
      </c>
      <c r="B616" s="407">
        <v>28185</v>
      </c>
      <c r="H616" s="409">
        <v>6.4999999999999997E-3</v>
      </c>
      <c r="I616" s="409"/>
      <c r="J616" s="407">
        <v>28185</v>
      </c>
    </row>
    <row r="617" spans="1:10">
      <c r="A617" s="406">
        <v>82</v>
      </c>
      <c r="B617" s="407">
        <v>28216</v>
      </c>
      <c r="H617" s="409">
        <v>6.1000000000000004E-3</v>
      </c>
      <c r="I617" s="409"/>
      <c r="J617" s="407">
        <v>28216</v>
      </c>
    </row>
    <row r="618" spans="1:10">
      <c r="A618" s="406">
        <v>82</v>
      </c>
      <c r="B618" s="407">
        <v>28246</v>
      </c>
      <c r="H618" s="409">
        <v>6.7000000000000002E-3</v>
      </c>
      <c r="I618" s="409"/>
      <c r="J618" s="407">
        <v>28246</v>
      </c>
    </row>
    <row r="619" spans="1:10">
      <c r="A619" s="406">
        <v>82</v>
      </c>
      <c r="B619" s="407">
        <v>28277</v>
      </c>
      <c r="H619" s="409">
        <v>6.1999999999999998E-3</v>
      </c>
      <c r="I619" s="409"/>
      <c r="J619" s="407">
        <v>28277</v>
      </c>
    </row>
    <row r="620" spans="1:10">
      <c r="A620" s="406">
        <v>82</v>
      </c>
      <c r="B620" s="407">
        <v>28307</v>
      </c>
      <c r="H620" s="409">
        <v>5.8999999999999999E-3</v>
      </c>
      <c r="I620" s="409"/>
      <c r="J620" s="407">
        <v>28307</v>
      </c>
    </row>
    <row r="621" spans="1:10">
      <c r="A621" s="406">
        <v>82</v>
      </c>
      <c r="B621" s="407">
        <v>28338</v>
      </c>
      <c r="H621" s="409">
        <v>6.7000000000000002E-3</v>
      </c>
      <c r="I621" s="409"/>
      <c r="J621" s="407">
        <v>28338</v>
      </c>
    </row>
    <row r="622" spans="1:10">
      <c r="A622" s="406">
        <v>82</v>
      </c>
      <c r="B622" s="407">
        <v>28369</v>
      </c>
      <c r="H622" s="409">
        <v>6.1000000000000004E-3</v>
      </c>
      <c r="I622" s="409"/>
      <c r="J622" s="407">
        <v>28369</v>
      </c>
    </row>
    <row r="623" spans="1:10">
      <c r="A623" s="406">
        <v>82</v>
      </c>
      <c r="B623" s="407">
        <v>28399</v>
      </c>
      <c r="H623" s="409">
        <v>6.3E-3</v>
      </c>
      <c r="I623" s="409"/>
      <c r="J623" s="407">
        <v>28399</v>
      </c>
    </row>
    <row r="624" spans="1:10">
      <c r="A624" s="406">
        <v>82</v>
      </c>
      <c r="B624" s="407">
        <v>28430</v>
      </c>
      <c r="H624" s="409">
        <v>6.3E-3</v>
      </c>
      <c r="I624" s="409"/>
      <c r="J624" s="407">
        <v>28430</v>
      </c>
    </row>
    <row r="625" spans="1:10">
      <c r="A625" s="406">
        <v>82</v>
      </c>
      <c r="B625" s="407">
        <v>28460</v>
      </c>
      <c r="H625" s="409">
        <v>6.1999999999999998E-3</v>
      </c>
      <c r="I625" s="409"/>
      <c r="J625" s="407">
        <v>28460</v>
      </c>
    </row>
    <row r="626" spans="1:10">
      <c r="A626" s="406">
        <v>82</v>
      </c>
      <c r="B626" s="407">
        <v>28491</v>
      </c>
      <c r="H626" s="409">
        <v>6.8999999999999999E-3</v>
      </c>
      <c r="I626" s="409"/>
      <c r="J626" s="407">
        <v>28491</v>
      </c>
    </row>
    <row r="627" spans="1:10">
      <c r="A627" s="406">
        <v>82</v>
      </c>
      <c r="B627" s="407">
        <v>28522</v>
      </c>
      <c r="H627" s="409">
        <v>6.0000000000000001E-3</v>
      </c>
      <c r="I627" s="409"/>
      <c r="J627" s="407">
        <v>28522</v>
      </c>
    </row>
    <row r="628" spans="1:10">
      <c r="A628" s="406">
        <v>82</v>
      </c>
      <c r="B628" s="407">
        <v>28550</v>
      </c>
      <c r="H628" s="409">
        <v>6.8999999999999999E-3</v>
      </c>
      <c r="I628" s="409"/>
      <c r="J628" s="407">
        <v>28550</v>
      </c>
    </row>
    <row r="629" spans="1:10">
      <c r="A629" s="406">
        <v>82</v>
      </c>
      <c r="B629" s="407">
        <v>28581</v>
      </c>
      <c r="H629" s="409">
        <v>6.3E-3</v>
      </c>
      <c r="I629" s="409"/>
      <c r="J629" s="407">
        <v>28581</v>
      </c>
    </row>
    <row r="630" spans="1:10">
      <c r="A630" s="406">
        <v>82</v>
      </c>
      <c r="B630" s="407">
        <v>28611</v>
      </c>
      <c r="H630" s="409">
        <v>7.4999999999999997E-3</v>
      </c>
      <c r="I630" s="409"/>
      <c r="J630" s="407">
        <v>28611</v>
      </c>
    </row>
    <row r="631" spans="1:10">
      <c r="A631" s="406">
        <v>82</v>
      </c>
      <c r="B631" s="407">
        <v>28642</v>
      </c>
      <c r="H631" s="409">
        <v>6.8999999999999999E-3</v>
      </c>
      <c r="I631" s="409"/>
      <c r="J631" s="407">
        <v>28642</v>
      </c>
    </row>
    <row r="632" spans="1:10">
      <c r="A632" s="406">
        <v>82</v>
      </c>
      <c r="B632" s="407">
        <v>28672</v>
      </c>
      <c r="H632" s="409">
        <v>7.3000000000000001E-3</v>
      </c>
      <c r="I632" s="409"/>
      <c r="J632" s="407">
        <v>28672</v>
      </c>
    </row>
    <row r="633" spans="1:10">
      <c r="A633" s="406">
        <v>82</v>
      </c>
      <c r="B633" s="407">
        <v>28703</v>
      </c>
      <c r="H633" s="409">
        <v>7.0000000000000001E-3</v>
      </c>
      <c r="I633" s="409"/>
      <c r="J633" s="407">
        <v>28703</v>
      </c>
    </row>
    <row r="634" spans="1:10">
      <c r="A634" s="406">
        <v>82</v>
      </c>
      <c r="B634" s="407">
        <v>28734</v>
      </c>
      <c r="H634" s="409">
        <v>6.4999999999999997E-3</v>
      </c>
      <c r="I634" s="409"/>
      <c r="J634" s="407">
        <v>28734</v>
      </c>
    </row>
    <row r="635" spans="1:10">
      <c r="A635" s="406">
        <v>82</v>
      </c>
      <c r="B635" s="407">
        <v>28764</v>
      </c>
      <c r="H635" s="409">
        <v>7.3000000000000001E-3</v>
      </c>
      <c r="I635" s="409"/>
      <c r="J635" s="407">
        <v>28764</v>
      </c>
    </row>
    <row r="636" spans="1:10">
      <c r="A636" s="406">
        <v>82</v>
      </c>
      <c r="B636" s="407">
        <v>28795</v>
      </c>
      <c r="H636" s="409">
        <v>7.1000000000000004E-3</v>
      </c>
      <c r="I636" s="409"/>
      <c r="J636" s="407">
        <v>28795</v>
      </c>
    </row>
    <row r="637" spans="1:10">
      <c r="A637" s="406">
        <v>82</v>
      </c>
      <c r="B637" s="407">
        <v>28825</v>
      </c>
      <c r="H637" s="409">
        <v>6.7999999999999996E-3</v>
      </c>
      <c r="I637" s="409"/>
      <c r="J637" s="407">
        <v>28825</v>
      </c>
    </row>
    <row r="638" spans="1:10">
      <c r="A638" s="406">
        <v>82</v>
      </c>
      <c r="B638" s="407">
        <v>28856</v>
      </c>
      <c r="H638" s="409">
        <v>7.9000000000000008E-3</v>
      </c>
      <c r="I638" s="409"/>
      <c r="J638" s="407">
        <v>28856</v>
      </c>
    </row>
    <row r="639" spans="1:10">
      <c r="A639" s="406">
        <v>82</v>
      </c>
      <c r="B639" s="407">
        <v>28887</v>
      </c>
      <c r="H639" s="409">
        <v>6.4999999999999997E-3</v>
      </c>
      <c r="I639" s="409"/>
      <c r="J639" s="407">
        <v>28887</v>
      </c>
    </row>
    <row r="640" spans="1:10">
      <c r="A640" s="406">
        <v>82</v>
      </c>
      <c r="B640" s="407">
        <v>28915</v>
      </c>
      <c r="H640" s="409">
        <v>7.4000000000000003E-3</v>
      </c>
      <c r="I640" s="409"/>
      <c r="J640" s="407">
        <v>28915</v>
      </c>
    </row>
    <row r="641" spans="1:10">
      <c r="A641" s="406">
        <v>82</v>
      </c>
      <c r="B641" s="407">
        <v>28946</v>
      </c>
      <c r="H641" s="409">
        <v>7.6E-3</v>
      </c>
      <c r="I641" s="409"/>
      <c r="J641" s="407">
        <v>28946</v>
      </c>
    </row>
    <row r="642" spans="1:10">
      <c r="A642" s="406">
        <v>82</v>
      </c>
      <c r="B642" s="407">
        <v>28976</v>
      </c>
      <c r="H642" s="409">
        <v>7.7000000000000002E-3</v>
      </c>
      <c r="I642" s="409"/>
      <c r="J642" s="407">
        <v>28976</v>
      </c>
    </row>
    <row r="643" spans="1:10">
      <c r="A643" s="406">
        <v>82</v>
      </c>
      <c r="B643" s="407">
        <v>29007</v>
      </c>
      <c r="H643" s="409">
        <v>7.1000000000000004E-3</v>
      </c>
      <c r="I643" s="409"/>
      <c r="J643" s="407">
        <v>29007</v>
      </c>
    </row>
    <row r="644" spans="1:10">
      <c r="A644" s="406">
        <v>82</v>
      </c>
      <c r="B644" s="407">
        <v>29037</v>
      </c>
      <c r="H644" s="409">
        <v>7.6E-3</v>
      </c>
      <c r="I644" s="409"/>
      <c r="J644" s="407">
        <v>29037</v>
      </c>
    </row>
    <row r="645" spans="1:10">
      <c r="A645" s="406">
        <v>82</v>
      </c>
      <c r="B645" s="407">
        <v>29068</v>
      </c>
      <c r="H645" s="409">
        <v>7.3000000000000001E-3</v>
      </c>
      <c r="I645" s="409"/>
      <c r="J645" s="407">
        <v>29068</v>
      </c>
    </row>
    <row r="646" spans="1:10">
      <c r="A646" s="406">
        <v>82</v>
      </c>
      <c r="B646" s="407">
        <v>29099</v>
      </c>
      <c r="H646" s="409">
        <v>6.7999999999999996E-3</v>
      </c>
      <c r="I646" s="409"/>
      <c r="J646" s="407">
        <v>29099</v>
      </c>
    </row>
    <row r="647" spans="1:10">
      <c r="A647" s="406">
        <v>82</v>
      </c>
      <c r="B647" s="407">
        <v>29129</v>
      </c>
      <c r="H647" s="409">
        <v>8.2000000000000007E-3</v>
      </c>
      <c r="I647" s="409"/>
      <c r="J647" s="407">
        <v>29129</v>
      </c>
    </row>
    <row r="648" spans="1:10">
      <c r="A648" s="406">
        <v>82</v>
      </c>
      <c r="B648" s="407">
        <v>29160</v>
      </c>
      <c r="H648" s="409">
        <v>8.3000000000000001E-3</v>
      </c>
      <c r="I648" s="409"/>
      <c r="J648" s="407">
        <v>29160</v>
      </c>
    </row>
    <row r="649" spans="1:10">
      <c r="A649" s="406">
        <v>82</v>
      </c>
      <c r="B649" s="407">
        <v>29190</v>
      </c>
      <c r="H649" s="409">
        <v>8.3000000000000001E-3</v>
      </c>
      <c r="I649" s="409"/>
      <c r="J649" s="407">
        <v>29190</v>
      </c>
    </row>
    <row r="650" spans="1:10">
      <c r="A650" s="406">
        <v>82</v>
      </c>
      <c r="B650" s="407">
        <v>29221</v>
      </c>
      <c r="H650" s="409">
        <v>8.3000000000000001E-3</v>
      </c>
      <c r="I650" s="409"/>
      <c r="J650" s="407">
        <v>29221</v>
      </c>
    </row>
    <row r="651" spans="1:10">
      <c r="A651" s="406">
        <v>82</v>
      </c>
      <c r="B651" s="407">
        <v>29252</v>
      </c>
      <c r="H651" s="409">
        <v>8.3999999999999995E-3</v>
      </c>
      <c r="I651" s="409"/>
      <c r="J651" s="407">
        <v>29252</v>
      </c>
    </row>
    <row r="652" spans="1:10">
      <c r="A652" s="406">
        <v>82</v>
      </c>
      <c r="B652" s="407">
        <v>29281</v>
      </c>
      <c r="H652" s="409">
        <v>9.9000000000000008E-3</v>
      </c>
      <c r="I652" s="409"/>
      <c r="J652" s="407">
        <v>29281</v>
      </c>
    </row>
    <row r="653" spans="1:10">
      <c r="A653" s="406">
        <v>82</v>
      </c>
      <c r="B653" s="407">
        <v>29312</v>
      </c>
      <c r="H653" s="409">
        <v>0.01</v>
      </c>
      <c r="I653" s="409"/>
      <c r="J653" s="407">
        <v>29312</v>
      </c>
    </row>
    <row r="654" spans="1:10">
      <c r="A654" s="406">
        <v>82</v>
      </c>
      <c r="B654" s="407">
        <v>29342</v>
      </c>
      <c r="H654" s="409">
        <v>8.6999999999999994E-3</v>
      </c>
      <c r="I654" s="409"/>
      <c r="J654" s="407">
        <v>29342</v>
      </c>
    </row>
    <row r="655" spans="1:10">
      <c r="A655" s="406">
        <v>82</v>
      </c>
      <c r="B655" s="407">
        <v>29373</v>
      </c>
      <c r="H655" s="409">
        <v>8.6E-3</v>
      </c>
      <c r="I655" s="409"/>
      <c r="J655" s="407">
        <v>29373</v>
      </c>
    </row>
    <row r="656" spans="1:10">
      <c r="A656" s="406">
        <v>82</v>
      </c>
      <c r="B656" s="407">
        <v>29403</v>
      </c>
      <c r="H656" s="409">
        <v>8.3999999999999995E-3</v>
      </c>
      <c r="I656" s="409"/>
      <c r="J656" s="407">
        <v>29403</v>
      </c>
    </row>
    <row r="657" spans="1:10">
      <c r="A657" s="406">
        <v>82</v>
      </c>
      <c r="B657" s="407">
        <v>29434</v>
      </c>
      <c r="H657" s="409">
        <v>8.0999999999999996E-3</v>
      </c>
      <c r="I657" s="409"/>
      <c r="J657" s="407">
        <v>29434</v>
      </c>
    </row>
    <row r="658" spans="1:10">
      <c r="A658" s="406">
        <v>82</v>
      </c>
      <c r="B658" s="407">
        <v>29465</v>
      </c>
      <c r="H658" s="409">
        <v>9.7000000000000003E-3</v>
      </c>
      <c r="I658" s="409"/>
      <c r="J658" s="407">
        <v>29465</v>
      </c>
    </row>
    <row r="659" spans="1:10">
      <c r="A659" s="406">
        <v>82</v>
      </c>
      <c r="B659" s="407">
        <v>29495</v>
      </c>
      <c r="H659" s="409">
        <v>9.7000000000000003E-3</v>
      </c>
      <c r="I659" s="409"/>
      <c r="J659" s="407">
        <v>29495</v>
      </c>
    </row>
    <row r="660" spans="1:10">
      <c r="A660" s="406">
        <v>82</v>
      </c>
      <c r="B660" s="407">
        <v>29526</v>
      </c>
      <c r="H660" s="409">
        <v>9.1000000000000004E-3</v>
      </c>
      <c r="I660" s="409"/>
      <c r="J660" s="407">
        <v>29526</v>
      </c>
    </row>
    <row r="661" spans="1:10">
      <c r="A661" s="406">
        <v>82</v>
      </c>
      <c r="B661" s="407">
        <v>29556</v>
      </c>
      <c r="H661" s="409">
        <v>1.0800000000000001E-2</v>
      </c>
      <c r="I661" s="409"/>
      <c r="J661" s="407">
        <v>29556</v>
      </c>
    </row>
    <row r="662" spans="1:10">
      <c r="A662" s="406">
        <v>82</v>
      </c>
      <c r="B662" s="407">
        <v>29587</v>
      </c>
      <c r="H662" s="409">
        <v>9.4000000000000004E-3</v>
      </c>
      <c r="I662" s="409"/>
      <c r="J662" s="407">
        <v>29587</v>
      </c>
    </row>
    <row r="663" spans="1:10">
      <c r="A663" s="406">
        <v>82</v>
      </c>
      <c r="B663" s="407">
        <v>29618</v>
      </c>
      <c r="H663" s="409">
        <v>8.8000000000000005E-3</v>
      </c>
      <c r="I663" s="409"/>
      <c r="J663" s="407">
        <v>29618</v>
      </c>
    </row>
    <row r="664" spans="1:10">
      <c r="A664" s="406">
        <v>82</v>
      </c>
      <c r="B664" s="407">
        <v>29646</v>
      </c>
      <c r="H664" s="409">
        <v>1.11E-2</v>
      </c>
      <c r="I664" s="409"/>
      <c r="J664" s="407">
        <v>29646</v>
      </c>
    </row>
    <row r="665" spans="1:10">
      <c r="A665" s="406">
        <v>82</v>
      </c>
      <c r="B665" s="407">
        <v>29677</v>
      </c>
      <c r="H665" s="409">
        <v>1.01E-2</v>
      </c>
      <c r="I665" s="409"/>
      <c r="J665" s="407">
        <v>29677</v>
      </c>
    </row>
    <row r="666" spans="1:10">
      <c r="A666" s="406">
        <v>82</v>
      </c>
      <c r="B666" s="407">
        <v>29707</v>
      </c>
      <c r="H666" s="409">
        <v>1.04E-2</v>
      </c>
      <c r="I666" s="409"/>
      <c r="J666" s="407">
        <v>29707</v>
      </c>
    </row>
    <row r="667" spans="1:10">
      <c r="A667" s="406">
        <v>82</v>
      </c>
      <c r="B667" s="407">
        <v>29738</v>
      </c>
      <c r="H667" s="409">
        <v>1.09E-2</v>
      </c>
      <c r="I667" s="409"/>
      <c r="J667" s="407">
        <v>29738</v>
      </c>
    </row>
    <row r="668" spans="1:10">
      <c r="A668" s="406">
        <v>82</v>
      </c>
      <c r="B668" s="407">
        <v>29768</v>
      </c>
      <c r="H668" s="409">
        <v>1.09E-2</v>
      </c>
      <c r="I668" s="409"/>
      <c r="J668" s="407">
        <v>29768</v>
      </c>
    </row>
    <row r="669" spans="1:10">
      <c r="A669" s="406">
        <v>82</v>
      </c>
      <c r="B669" s="407">
        <v>29799</v>
      </c>
      <c r="H669" s="409">
        <v>1.0999999999999999E-2</v>
      </c>
      <c r="I669" s="409"/>
      <c r="J669" s="407">
        <v>29799</v>
      </c>
    </row>
    <row r="670" spans="1:10">
      <c r="A670" s="406">
        <v>82</v>
      </c>
      <c r="B670" s="407">
        <v>29830</v>
      </c>
      <c r="H670" s="409">
        <v>1.14E-2</v>
      </c>
      <c r="I670" s="409"/>
      <c r="J670" s="407">
        <v>29830</v>
      </c>
    </row>
    <row r="671" spans="1:10">
      <c r="A671" s="406">
        <v>82</v>
      </c>
      <c r="B671" s="407">
        <v>29860</v>
      </c>
      <c r="H671" s="409">
        <v>1.17E-2</v>
      </c>
      <c r="I671" s="409"/>
      <c r="J671" s="407">
        <v>29860</v>
      </c>
    </row>
    <row r="672" spans="1:10">
      <c r="A672" s="406">
        <v>82</v>
      </c>
      <c r="B672" s="407">
        <v>29891</v>
      </c>
      <c r="H672" s="409">
        <v>1.1299999999999999E-2</v>
      </c>
      <c r="I672" s="409"/>
      <c r="J672" s="407">
        <v>29891</v>
      </c>
    </row>
    <row r="673" spans="1:10">
      <c r="A673" s="406">
        <v>82</v>
      </c>
      <c r="B673" s="407">
        <v>29921</v>
      </c>
      <c r="H673" s="409">
        <v>0.01</v>
      </c>
      <c r="I673" s="409"/>
      <c r="J673" s="407">
        <v>29921</v>
      </c>
    </row>
    <row r="674" spans="1:10">
      <c r="A674" s="406">
        <v>82</v>
      </c>
      <c r="B674" s="407">
        <v>29952</v>
      </c>
      <c r="H674" s="409">
        <v>1.0800000000000001E-2</v>
      </c>
      <c r="I674" s="409"/>
      <c r="J674" s="407">
        <v>29952</v>
      </c>
    </row>
    <row r="675" spans="1:10">
      <c r="A675" s="406">
        <v>82</v>
      </c>
      <c r="B675" s="407">
        <v>29983</v>
      </c>
      <c r="H675" s="409">
        <v>1.03E-2</v>
      </c>
      <c r="I675" s="409"/>
      <c r="J675" s="407">
        <v>29983</v>
      </c>
    </row>
    <row r="676" spans="1:10">
      <c r="A676" s="406">
        <v>82</v>
      </c>
      <c r="B676" s="407">
        <v>30011</v>
      </c>
      <c r="H676" s="409">
        <v>1.24E-2</v>
      </c>
      <c r="I676" s="409"/>
      <c r="J676" s="407">
        <v>30011</v>
      </c>
    </row>
    <row r="677" spans="1:10">
      <c r="A677" s="406">
        <v>82</v>
      </c>
      <c r="B677" s="407">
        <v>30042</v>
      </c>
      <c r="H677" s="409">
        <v>1.12E-2</v>
      </c>
      <c r="I677" s="409"/>
      <c r="J677" s="407">
        <v>30042</v>
      </c>
    </row>
    <row r="678" spans="1:10">
      <c r="A678" s="406">
        <v>82</v>
      </c>
      <c r="B678" s="407">
        <v>30072</v>
      </c>
      <c r="H678" s="409">
        <v>1.01E-2</v>
      </c>
      <c r="I678" s="409"/>
      <c r="J678" s="407">
        <v>30072</v>
      </c>
    </row>
    <row r="679" spans="1:10">
      <c r="A679" s="406">
        <v>82</v>
      </c>
      <c r="B679" s="407">
        <v>30103</v>
      </c>
      <c r="H679" s="409">
        <v>1.2E-2</v>
      </c>
      <c r="I679" s="409"/>
      <c r="J679" s="407">
        <v>30103</v>
      </c>
    </row>
    <row r="680" spans="1:10">
      <c r="A680" s="406">
        <v>82</v>
      </c>
      <c r="B680" s="407">
        <v>30133</v>
      </c>
      <c r="H680" s="409">
        <v>1.14E-2</v>
      </c>
      <c r="I680" s="409"/>
      <c r="J680" s="407">
        <v>30133</v>
      </c>
    </row>
    <row r="681" spans="1:10">
      <c r="A681" s="406">
        <v>82</v>
      </c>
      <c r="B681" s="407">
        <v>30164</v>
      </c>
      <c r="H681" s="409">
        <v>1.12E-2</v>
      </c>
      <c r="I681" s="409"/>
      <c r="J681" s="407">
        <v>30164</v>
      </c>
    </row>
    <row r="682" spans="1:10">
      <c r="A682" s="406">
        <v>82</v>
      </c>
      <c r="B682" s="407">
        <v>30195</v>
      </c>
      <c r="H682" s="409">
        <v>0.01</v>
      </c>
      <c r="I682" s="409"/>
      <c r="J682" s="407">
        <v>30195</v>
      </c>
    </row>
    <row r="683" spans="1:10">
      <c r="A683" s="406">
        <v>82</v>
      </c>
      <c r="B683" s="407">
        <v>30225</v>
      </c>
      <c r="H683" s="409">
        <v>9.1000000000000004E-3</v>
      </c>
      <c r="I683" s="409"/>
      <c r="J683" s="407">
        <v>30225</v>
      </c>
    </row>
    <row r="684" spans="1:10">
      <c r="A684" s="406">
        <v>82</v>
      </c>
      <c r="B684" s="407">
        <v>30256</v>
      </c>
      <c r="H684" s="409">
        <v>9.4000000000000004E-3</v>
      </c>
      <c r="I684" s="409"/>
      <c r="J684" s="407">
        <v>30256</v>
      </c>
    </row>
    <row r="685" spans="1:10">
      <c r="A685" s="406">
        <v>82</v>
      </c>
      <c r="B685" s="407">
        <v>30286</v>
      </c>
      <c r="H685" s="409">
        <v>9.2999999999999992E-3</v>
      </c>
      <c r="I685" s="409"/>
      <c r="J685" s="407">
        <v>30286</v>
      </c>
    </row>
    <row r="686" spans="1:10">
      <c r="A686" s="406">
        <v>82</v>
      </c>
      <c r="B686" s="407">
        <v>30317</v>
      </c>
      <c r="H686" s="409">
        <v>8.6999999999999994E-3</v>
      </c>
      <c r="I686" s="409"/>
      <c r="J686" s="407">
        <v>30317</v>
      </c>
    </row>
    <row r="687" spans="1:10">
      <c r="A687" s="406">
        <v>82</v>
      </c>
      <c r="B687" s="407">
        <v>30348</v>
      </c>
      <c r="H687" s="409">
        <v>8.0999999999999996E-3</v>
      </c>
      <c r="I687" s="409"/>
      <c r="J687" s="407">
        <v>30348</v>
      </c>
    </row>
    <row r="688" spans="1:10">
      <c r="A688" s="406">
        <v>82</v>
      </c>
      <c r="B688" s="407">
        <v>30376</v>
      </c>
      <c r="H688" s="409">
        <v>8.8999999999999999E-3</v>
      </c>
      <c r="I688" s="409"/>
      <c r="J688" s="407">
        <v>30376</v>
      </c>
    </row>
    <row r="689" spans="1:10">
      <c r="A689" s="406">
        <v>82</v>
      </c>
      <c r="B689" s="407">
        <v>30407</v>
      </c>
      <c r="H689" s="409">
        <v>8.5000000000000006E-3</v>
      </c>
      <c r="I689" s="409"/>
      <c r="J689" s="407">
        <v>30407</v>
      </c>
    </row>
    <row r="690" spans="1:10">
      <c r="A690" s="406">
        <v>82</v>
      </c>
      <c r="B690" s="407">
        <v>30437</v>
      </c>
      <c r="H690" s="409">
        <v>9.1000000000000004E-3</v>
      </c>
      <c r="I690" s="409"/>
      <c r="J690" s="407">
        <v>30437</v>
      </c>
    </row>
    <row r="691" spans="1:10">
      <c r="A691" s="406">
        <v>82</v>
      </c>
      <c r="B691" s="407">
        <v>30468</v>
      </c>
      <c r="H691" s="409">
        <v>8.9999999999999993E-3</v>
      </c>
      <c r="I691" s="409"/>
      <c r="J691" s="407">
        <v>30468</v>
      </c>
    </row>
    <row r="692" spans="1:10">
      <c r="A692" s="406">
        <v>82</v>
      </c>
      <c r="B692" s="407">
        <v>30498</v>
      </c>
      <c r="H692" s="409">
        <v>8.8000000000000005E-3</v>
      </c>
      <c r="I692" s="409"/>
      <c r="J692" s="407">
        <v>30498</v>
      </c>
    </row>
    <row r="693" spans="1:10">
      <c r="A693" s="406">
        <v>82</v>
      </c>
      <c r="B693" s="407">
        <v>30529</v>
      </c>
      <c r="H693" s="409">
        <v>1.03E-2</v>
      </c>
      <c r="I693" s="409"/>
      <c r="J693" s="407">
        <v>30529</v>
      </c>
    </row>
    <row r="694" spans="1:10">
      <c r="A694" s="406">
        <v>82</v>
      </c>
      <c r="B694" s="407">
        <v>30560</v>
      </c>
      <c r="H694" s="409">
        <v>9.5999999999999992E-3</v>
      </c>
      <c r="I694" s="409"/>
      <c r="J694" s="407">
        <v>30560</v>
      </c>
    </row>
    <row r="695" spans="1:10">
      <c r="A695" s="406">
        <v>82</v>
      </c>
      <c r="B695" s="407">
        <v>30590</v>
      </c>
      <c r="H695" s="409">
        <v>9.4999999999999998E-3</v>
      </c>
      <c r="I695" s="409"/>
      <c r="J695" s="407">
        <v>30590</v>
      </c>
    </row>
    <row r="696" spans="1:10">
      <c r="A696" s="406">
        <v>82</v>
      </c>
      <c r="B696" s="407">
        <v>30621</v>
      </c>
      <c r="H696" s="409">
        <v>9.4000000000000004E-3</v>
      </c>
      <c r="I696" s="409"/>
      <c r="J696" s="407">
        <v>30621</v>
      </c>
    </row>
    <row r="697" spans="1:10">
      <c r="A697" s="406">
        <v>82</v>
      </c>
      <c r="B697" s="407">
        <v>30651</v>
      </c>
      <c r="H697" s="409">
        <v>9.4000000000000004E-3</v>
      </c>
      <c r="I697" s="409"/>
      <c r="J697" s="407">
        <v>30651</v>
      </c>
    </row>
    <row r="698" spans="1:10">
      <c r="A698" s="406">
        <v>82</v>
      </c>
      <c r="B698" s="407">
        <v>30682</v>
      </c>
      <c r="H698" s="409">
        <v>1.03E-2</v>
      </c>
      <c r="I698" s="409"/>
      <c r="J698" s="407">
        <v>30682</v>
      </c>
    </row>
    <row r="699" spans="1:10">
      <c r="A699" s="406">
        <v>82</v>
      </c>
      <c r="B699" s="407">
        <v>30713</v>
      </c>
      <c r="H699" s="409">
        <v>9.1999999999999998E-3</v>
      </c>
      <c r="I699" s="409"/>
      <c r="J699" s="407">
        <v>30713</v>
      </c>
    </row>
    <row r="700" spans="1:10">
      <c r="A700" s="406">
        <v>82</v>
      </c>
      <c r="B700" s="407">
        <v>30742</v>
      </c>
      <c r="H700" s="409">
        <v>9.7999999999999997E-3</v>
      </c>
      <c r="I700" s="409"/>
      <c r="J700" s="407">
        <v>30742</v>
      </c>
    </row>
    <row r="701" spans="1:10">
      <c r="A701" s="406">
        <v>82</v>
      </c>
      <c r="B701" s="407">
        <v>30773</v>
      </c>
      <c r="H701" s="409">
        <v>1.04E-2</v>
      </c>
      <c r="I701" s="409"/>
      <c r="J701" s="407">
        <v>30773</v>
      </c>
    </row>
    <row r="702" spans="1:10">
      <c r="A702" s="406">
        <v>82</v>
      </c>
      <c r="B702" s="407">
        <v>30803</v>
      </c>
      <c r="H702" s="409">
        <v>1.03E-2</v>
      </c>
      <c r="I702" s="409"/>
      <c r="J702" s="407">
        <v>30803</v>
      </c>
    </row>
    <row r="703" spans="1:10">
      <c r="A703" s="406">
        <v>82</v>
      </c>
      <c r="B703" s="407">
        <v>30834</v>
      </c>
      <c r="H703" s="409">
        <v>1.06E-2</v>
      </c>
      <c r="I703" s="409"/>
      <c r="J703" s="407">
        <v>30834</v>
      </c>
    </row>
    <row r="704" spans="1:10">
      <c r="A704" s="406">
        <v>82</v>
      </c>
      <c r="B704" s="407">
        <v>30864</v>
      </c>
      <c r="H704" s="409">
        <v>1.1599999999999999E-2</v>
      </c>
      <c r="I704" s="409"/>
      <c r="J704" s="407">
        <v>30864</v>
      </c>
    </row>
    <row r="705" spans="1:10">
      <c r="A705" s="406">
        <v>82</v>
      </c>
      <c r="B705" s="407">
        <v>30895</v>
      </c>
      <c r="H705" s="409">
        <v>1.06E-2</v>
      </c>
      <c r="I705" s="409"/>
      <c r="J705" s="407">
        <v>30895</v>
      </c>
    </row>
    <row r="706" spans="1:10">
      <c r="A706" s="406">
        <v>82</v>
      </c>
      <c r="B706" s="407">
        <v>30926</v>
      </c>
      <c r="H706" s="409">
        <v>9.4000000000000004E-3</v>
      </c>
      <c r="I706" s="409"/>
      <c r="J706" s="407">
        <v>30926</v>
      </c>
    </row>
    <row r="707" spans="1:10">
      <c r="A707" s="406">
        <v>82</v>
      </c>
      <c r="B707" s="407">
        <v>30956</v>
      </c>
      <c r="H707" s="409">
        <v>1.0800000000000001E-2</v>
      </c>
      <c r="I707" s="409"/>
      <c r="J707" s="407">
        <v>30956</v>
      </c>
    </row>
    <row r="708" spans="1:10">
      <c r="A708" s="406">
        <v>82</v>
      </c>
      <c r="B708" s="407">
        <v>30987</v>
      </c>
      <c r="H708" s="409">
        <v>9.1000000000000004E-3</v>
      </c>
      <c r="I708" s="409"/>
      <c r="J708" s="407">
        <v>30987</v>
      </c>
    </row>
    <row r="709" spans="1:10">
      <c r="A709" s="406">
        <v>82</v>
      </c>
      <c r="B709" s="407">
        <v>31017</v>
      </c>
      <c r="H709" s="409">
        <v>9.7999999999999997E-3</v>
      </c>
      <c r="I709" s="409"/>
      <c r="J709" s="407">
        <v>31017</v>
      </c>
    </row>
    <row r="710" spans="1:10">
      <c r="A710" s="406">
        <v>82</v>
      </c>
      <c r="B710" s="407">
        <v>31048</v>
      </c>
      <c r="H710" s="409">
        <v>9.5999999999999992E-3</v>
      </c>
      <c r="I710" s="409"/>
      <c r="J710" s="407">
        <v>31048</v>
      </c>
    </row>
    <row r="711" spans="1:10">
      <c r="A711" s="406">
        <v>82</v>
      </c>
      <c r="B711" s="407">
        <v>31079</v>
      </c>
      <c r="H711" s="409">
        <v>8.2000000000000007E-3</v>
      </c>
      <c r="I711" s="409"/>
      <c r="J711" s="407">
        <v>31079</v>
      </c>
    </row>
    <row r="712" spans="1:10">
      <c r="A712" s="406">
        <v>82</v>
      </c>
      <c r="B712" s="407">
        <v>31107</v>
      </c>
      <c r="H712" s="409">
        <v>9.4000000000000004E-3</v>
      </c>
      <c r="I712" s="409"/>
      <c r="J712" s="407">
        <v>31107</v>
      </c>
    </row>
    <row r="713" spans="1:10">
      <c r="A713" s="406">
        <v>82</v>
      </c>
      <c r="B713" s="407">
        <v>31138</v>
      </c>
      <c r="H713" s="409">
        <v>1.0200000000000001E-2</v>
      </c>
      <c r="I713" s="409"/>
      <c r="J713" s="407">
        <v>31138</v>
      </c>
    </row>
    <row r="714" spans="1:10">
      <c r="A714" s="406">
        <v>82</v>
      </c>
      <c r="B714" s="407">
        <v>31168</v>
      </c>
      <c r="H714" s="409">
        <v>9.7000000000000003E-3</v>
      </c>
      <c r="I714" s="409"/>
      <c r="J714" s="407">
        <v>31168</v>
      </c>
    </row>
    <row r="715" spans="1:10">
      <c r="A715" s="406">
        <v>82</v>
      </c>
      <c r="B715" s="407">
        <v>31199</v>
      </c>
      <c r="H715" s="409">
        <v>8.0000000000000002E-3</v>
      </c>
      <c r="I715" s="409"/>
      <c r="J715" s="407">
        <v>31199</v>
      </c>
    </row>
    <row r="716" spans="1:10">
      <c r="A716" s="406">
        <v>82</v>
      </c>
      <c r="B716" s="407">
        <v>31229</v>
      </c>
      <c r="H716" s="409">
        <v>9.4000000000000004E-3</v>
      </c>
      <c r="I716" s="409"/>
      <c r="J716" s="407">
        <v>31229</v>
      </c>
    </row>
    <row r="717" spans="1:10">
      <c r="A717" s="406">
        <v>82</v>
      </c>
      <c r="B717" s="407">
        <v>31260</v>
      </c>
      <c r="H717" s="409">
        <v>8.5000000000000006E-3</v>
      </c>
      <c r="I717" s="409"/>
      <c r="J717" s="407">
        <v>31260</v>
      </c>
    </row>
    <row r="718" spans="1:10">
      <c r="A718" s="406">
        <v>82</v>
      </c>
      <c r="B718" s="407">
        <v>31291</v>
      </c>
      <c r="H718" s="409">
        <v>8.8000000000000005E-3</v>
      </c>
      <c r="I718" s="409"/>
      <c r="J718" s="407">
        <v>31291</v>
      </c>
    </row>
    <row r="719" spans="1:10">
      <c r="A719" s="406">
        <v>82</v>
      </c>
      <c r="B719" s="407">
        <v>31321</v>
      </c>
      <c r="H719" s="409">
        <v>8.8999999999999999E-3</v>
      </c>
      <c r="I719" s="409"/>
      <c r="J719" s="407">
        <v>31321</v>
      </c>
    </row>
    <row r="720" spans="1:10">
      <c r="A720" s="406">
        <v>82</v>
      </c>
      <c r="B720" s="407">
        <v>31352</v>
      </c>
      <c r="H720" s="409">
        <v>8.0999999999999996E-3</v>
      </c>
      <c r="I720" s="409"/>
      <c r="J720" s="407">
        <v>31352</v>
      </c>
    </row>
    <row r="721" spans="1:10">
      <c r="A721" s="406">
        <v>82</v>
      </c>
      <c r="B721" s="407">
        <v>31382</v>
      </c>
      <c r="H721" s="409">
        <v>8.6E-3</v>
      </c>
      <c r="I721" s="409"/>
      <c r="J721" s="407">
        <v>31382</v>
      </c>
    </row>
    <row r="722" spans="1:10">
      <c r="A722" s="406">
        <v>82</v>
      </c>
      <c r="B722" s="407">
        <v>31413</v>
      </c>
      <c r="H722" s="409">
        <v>7.9000000000000008E-3</v>
      </c>
      <c r="I722" s="409"/>
      <c r="J722" s="407">
        <v>31413</v>
      </c>
    </row>
    <row r="723" spans="1:10">
      <c r="A723" s="406">
        <v>82</v>
      </c>
      <c r="B723" s="407">
        <v>31444</v>
      </c>
      <c r="H723" s="409">
        <v>7.3000000000000001E-3</v>
      </c>
      <c r="I723" s="409"/>
      <c r="J723" s="407">
        <v>31444</v>
      </c>
    </row>
    <row r="724" spans="1:10">
      <c r="A724" s="406">
        <v>82</v>
      </c>
      <c r="B724" s="407">
        <v>31472</v>
      </c>
      <c r="H724" s="409">
        <v>7.1000000000000004E-3</v>
      </c>
      <c r="I724" s="409"/>
      <c r="J724" s="407">
        <v>31472</v>
      </c>
    </row>
    <row r="725" spans="1:10">
      <c r="A725" s="406">
        <v>82</v>
      </c>
      <c r="B725" s="407">
        <v>31503</v>
      </c>
      <c r="H725" s="409">
        <v>6.3E-3</v>
      </c>
      <c r="I725" s="409"/>
      <c r="J725" s="407">
        <v>31503</v>
      </c>
    </row>
    <row r="726" spans="1:10">
      <c r="A726" s="406">
        <v>82</v>
      </c>
      <c r="B726" s="407">
        <v>31533</v>
      </c>
      <c r="H726" s="409">
        <v>6.1999999999999998E-3</v>
      </c>
      <c r="I726" s="409"/>
      <c r="J726" s="407">
        <v>31533</v>
      </c>
    </row>
    <row r="727" spans="1:10">
      <c r="A727" s="406">
        <v>82</v>
      </c>
      <c r="B727" s="407">
        <v>31564</v>
      </c>
      <c r="H727" s="409">
        <v>7.0000000000000001E-3</v>
      </c>
      <c r="I727" s="409"/>
      <c r="J727" s="407">
        <v>31564</v>
      </c>
    </row>
    <row r="728" spans="1:10">
      <c r="A728" s="406">
        <v>82</v>
      </c>
      <c r="B728" s="407">
        <v>31594</v>
      </c>
      <c r="H728" s="409">
        <v>6.6E-3</v>
      </c>
      <c r="I728" s="409"/>
      <c r="J728" s="407">
        <v>31594</v>
      </c>
    </row>
    <row r="729" spans="1:10">
      <c r="A729" s="406">
        <v>82</v>
      </c>
      <c r="B729" s="407">
        <v>31625</v>
      </c>
      <c r="H729" s="409">
        <v>6.3E-3</v>
      </c>
      <c r="I729" s="409"/>
      <c r="J729" s="407">
        <v>31625</v>
      </c>
    </row>
    <row r="730" spans="1:10">
      <c r="A730" s="406">
        <v>82</v>
      </c>
      <c r="B730" s="407">
        <v>31656</v>
      </c>
      <c r="H730" s="409">
        <v>6.4999999999999997E-3</v>
      </c>
      <c r="I730" s="409"/>
      <c r="J730" s="407">
        <v>31656</v>
      </c>
    </row>
    <row r="731" spans="1:10">
      <c r="A731" s="406">
        <v>82</v>
      </c>
      <c r="B731" s="407">
        <v>31686</v>
      </c>
      <c r="H731" s="409">
        <v>6.8999999999999999E-3</v>
      </c>
      <c r="I731" s="409"/>
      <c r="J731" s="407">
        <v>31686</v>
      </c>
    </row>
    <row r="732" spans="1:10">
      <c r="A732" s="406">
        <v>82</v>
      </c>
      <c r="B732" s="407">
        <v>31717</v>
      </c>
      <c r="H732" s="409">
        <v>5.8999999999999999E-3</v>
      </c>
      <c r="I732" s="409"/>
      <c r="J732" s="407">
        <v>31717</v>
      </c>
    </row>
    <row r="733" spans="1:10">
      <c r="A733" s="406">
        <v>82</v>
      </c>
      <c r="B733" s="407">
        <v>31747</v>
      </c>
      <c r="H733" s="409">
        <v>7.0000000000000001E-3</v>
      </c>
      <c r="I733" s="409"/>
      <c r="J733" s="407">
        <v>31747</v>
      </c>
    </row>
    <row r="734" spans="1:10">
      <c r="A734" s="406">
        <v>82</v>
      </c>
      <c r="B734" s="407">
        <v>31778</v>
      </c>
      <c r="H734" s="409">
        <v>6.4000000000000003E-3</v>
      </c>
      <c r="I734" s="409"/>
      <c r="J734" s="407">
        <v>31778</v>
      </c>
    </row>
    <row r="735" spans="1:10">
      <c r="A735" s="406">
        <v>82</v>
      </c>
      <c r="B735" s="407">
        <v>31809</v>
      </c>
      <c r="H735" s="409">
        <v>5.8999999999999999E-3</v>
      </c>
      <c r="I735" s="409"/>
      <c r="J735" s="407">
        <v>31809</v>
      </c>
    </row>
    <row r="736" spans="1:10">
      <c r="A736" s="406">
        <v>82</v>
      </c>
      <c r="B736" s="407">
        <v>31837</v>
      </c>
      <c r="H736" s="409">
        <v>6.6E-3</v>
      </c>
      <c r="I736" s="409"/>
      <c r="J736" s="407">
        <v>31837</v>
      </c>
    </row>
    <row r="737" spans="1:10">
      <c r="A737" s="406">
        <v>82</v>
      </c>
      <c r="B737" s="407">
        <v>31868</v>
      </c>
      <c r="H737" s="409">
        <v>6.4999999999999997E-3</v>
      </c>
      <c r="I737" s="409"/>
      <c r="J737" s="407">
        <v>31868</v>
      </c>
    </row>
    <row r="738" spans="1:10">
      <c r="A738" s="406">
        <v>82</v>
      </c>
      <c r="B738" s="407">
        <v>31898</v>
      </c>
      <c r="H738" s="409">
        <v>6.6E-3</v>
      </c>
      <c r="I738" s="409"/>
      <c r="J738" s="407">
        <v>31898</v>
      </c>
    </row>
    <row r="739" spans="1:10">
      <c r="A739" s="406">
        <v>82</v>
      </c>
      <c r="B739" s="407">
        <v>31929</v>
      </c>
      <c r="H739" s="409">
        <v>7.4999999999999997E-3</v>
      </c>
      <c r="I739" s="409"/>
      <c r="J739" s="407">
        <v>31929</v>
      </c>
    </row>
    <row r="740" spans="1:10">
      <c r="A740" s="406">
        <v>82</v>
      </c>
      <c r="B740" s="407">
        <v>31959</v>
      </c>
      <c r="H740" s="409">
        <v>7.3000000000000001E-3</v>
      </c>
      <c r="I740" s="409"/>
      <c r="J740" s="407">
        <v>31959</v>
      </c>
    </row>
    <row r="741" spans="1:10">
      <c r="A741" s="406">
        <v>82</v>
      </c>
      <c r="B741" s="407">
        <v>31990</v>
      </c>
      <c r="H741" s="409">
        <v>7.4999999999999997E-3</v>
      </c>
      <c r="I741" s="409"/>
      <c r="J741" s="407">
        <v>31990</v>
      </c>
    </row>
    <row r="742" spans="1:10">
      <c r="A742" s="406">
        <v>82</v>
      </c>
      <c r="B742" s="407">
        <v>32021</v>
      </c>
      <c r="H742" s="409">
        <v>7.4999999999999997E-3</v>
      </c>
      <c r="I742" s="409"/>
      <c r="J742" s="407">
        <v>32021</v>
      </c>
    </row>
    <row r="743" spans="1:10">
      <c r="A743" s="406">
        <v>82</v>
      </c>
      <c r="B743" s="407">
        <v>32051</v>
      </c>
      <c r="H743" s="409">
        <v>7.9000000000000008E-3</v>
      </c>
      <c r="I743" s="409"/>
      <c r="J743" s="407">
        <v>32051</v>
      </c>
    </row>
    <row r="744" spans="1:10">
      <c r="A744" s="406">
        <v>82</v>
      </c>
      <c r="B744" s="407">
        <v>32082</v>
      </c>
      <c r="H744" s="409">
        <v>7.4999999999999997E-3</v>
      </c>
      <c r="I744" s="409"/>
      <c r="J744" s="407">
        <v>32082</v>
      </c>
    </row>
    <row r="745" spans="1:10">
      <c r="A745" s="406">
        <v>82</v>
      </c>
      <c r="B745" s="407">
        <v>32112</v>
      </c>
      <c r="H745" s="409">
        <v>7.7999999999999996E-3</v>
      </c>
      <c r="I745" s="409"/>
      <c r="J745" s="407">
        <v>32112</v>
      </c>
    </row>
    <row r="746" spans="1:10">
      <c r="A746" s="406">
        <v>82</v>
      </c>
      <c r="B746" s="407">
        <v>32143</v>
      </c>
      <c r="H746" s="409">
        <v>7.1999999999999998E-3</v>
      </c>
      <c r="I746" s="409"/>
      <c r="J746" s="407">
        <v>32143</v>
      </c>
    </row>
    <row r="747" spans="1:10">
      <c r="A747" s="406">
        <v>82</v>
      </c>
      <c r="B747" s="407">
        <v>32174</v>
      </c>
      <c r="H747" s="409">
        <v>7.1000000000000004E-3</v>
      </c>
      <c r="I747" s="409"/>
      <c r="J747" s="407">
        <v>32174</v>
      </c>
    </row>
    <row r="748" spans="1:10">
      <c r="A748" s="406">
        <v>82</v>
      </c>
      <c r="B748" s="407">
        <v>32203</v>
      </c>
      <c r="H748" s="409">
        <v>7.1999999999999998E-3</v>
      </c>
      <c r="I748" s="409"/>
      <c r="J748" s="407">
        <v>32203</v>
      </c>
    </row>
    <row r="749" spans="1:10">
      <c r="A749" s="406">
        <v>82</v>
      </c>
      <c r="B749" s="407">
        <v>32234</v>
      </c>
      <c r="H749" s="409">
        <v>7.0000000000000001E-3</v>
      </c>
      <c r="I749" s="409"/>
      <c r="J749" s="407">
        <v>32234</v>
      </c>
    </row>
    <row r="750" spans="1:10">
      <c r="A750" s="406">
        <v>82</v>
      </c>
      <c r="B750" s="407">
        <v>32264</v>
      </c>
      <c r="H750" s="409">
        <v>7.7999999999999996E-3</v>
      </c>
      <c r="I750" s="409"/>
      <c r="J750" s="407">
        <v>32264</v>
      </c>
    </row>
    <row r="751" spans="1:10">
      <c r="A751" s="406">
        <v>82</v>
      </c>
      <c r="B751" s="407">
        <v>32295</v>
      </c>
      <c r="H751" s="409">
        <v>7.6E-3</v>
      </c>
      <c r="I751" s="409"/>
      <c r="J751" s="407">
        <v>32295</v>
      </c>
    </row>
    <row r="752" spans="1:10">
      <c r="A752" s="406">
        <v>82</v>
      </c>
      <c r="B752" s="407">
        <v>32325</v>
      </c>
      <c r="H752" s="409">
        <v>7.1000000000000004E-3</v>
      </c>
      <c r="I752" s="409"/>
      <c r="J752" s="407">
        <v>32325</v>
      </c>
    </row>
    <row r="753" spans="1:10">
      <c r="A753" s="406">
        <v>82</v>
      </c>
      <c r="B753" s="407">
        <v>32356</v>
      </c>
      <c r="H753" s="409">
        <v>8.3000000000000001E-3</v>
      </c>
      <c r="I753" s="409"/>
      <c r="J753" s="407">
        <v>32356</v>
      </c>
    </row>
    <row r="754" spans="1:10">
      <c r="A754" s="406">
        <v>82</v>
      </c>
      <c r="B754" s="407">
        <v>32387</v>
      </c>
      <c r="H754" s="409">
        <v>7.6E-3</v>
      </c>
      <c r="I754" s="409"/>
      <c r="J754" s="407">
        <v>32387</v>
      </c>
    </row>
    <row r="755" spans="1:10">
      <c r="A755" s="406">
        <v>82</v>
      </c>
      <c r="B755" s="407">
        <v>32417</v>
      </c>
      <c r="H755" s="409">
        <v>7.6E-3</v>
      </c>
      <c r="I755" s="409"/>
      <c r="J755" s="407">
        <v>32417</v>
      </c>
    </row>
    <row r="756" spans="1:10">
      <c r="A756" s="406">
        <v>82</v>
      </c>
      <c r="B756" s="407">
        <v>32448</v>
      </c>
      <c r="H756" s="409">
        <v>7.0000000000000001E-3</v>
      </c>
      <c r="I756" s="409"/>
      <c r="J756" s="407">
        <v>32448</v>
      </c>
    </row>
    <row r="757" spans="1:10">
      <c r="A757" s="406">
        <v>82</v>
      </c>
      <c r="B757" s="407">
        <v>32478</v>
      </c>
      <c r="H757" s="409">
        <v>7.4999999999999997E-3</v>
      </c>
      <c r="I757" s="409"/>
      <c r="J757" s="407">
        <v>32478</v>
      </c>
    </row>
    <row r="758" spans="1:10">
      <c r="A758" s="406">
        <v>82</v>
      </c>
      <c r="B758" s="407">
        <v>32509</v>
      </c>
      <c r="H758" s="409">
        <v>8.0000000000000002E-3</v>
      </c>
      <c r="I758" s="409"/>
      <c r="J758" s="407">
        <v>32509</v>
      </c>
    </row>
    <row r="759" spans="1:10">
      <c r="A759" s="406">
        <v>82</v>
      </c>
      <c r="B759" s="407">
        <v>32540</v>
      </c>
      <c r="H759" s="409">
        <v>6.8999999999999999E-3</v>
      </c>
      <c r="I759" s="409"/>
      <c r="J759" s="407">
        <v>32540</v>
      </c>
    </row>
    <row r="760" spans="1:10">
      <c r="A760" s="406">
        <v>82</v>
      </c>
      <c r="B760" s="407">
        <v>32568</v>
      </c>
      <c r="H760" s="409">
        <v>7.9000000000000008E-3</v>
      </c>
      <c r="I760" s="409"/>
      <c r="J760" s="407">
        <v>32568</v>
      </c>
    </row>
    <row r="761" spans="1:10">
      <c r="A761" s="406">
        <v>82</v>
      </c>
      <c r="B761" s="407">
        <v>32599</v>
      </c>
      <c r="H761" s="409">
        <v>7.0000000000000001E-3</v>
      </c>
      <c r="I761" s="409"/>
      <c r="J761" s="407">
        <v>32599</v>
      </c>
    </row>
    <row r="762" spans="1:10">
      <c r="A762" s="406">
        <v>82</v>
      </c>
      <c r="B762" s="407">
        <v>32629</v>
      </c>
      <c r="H762" s="409">
        <v>8.0000000000000002E-3</v>
      </c>
      <c r="I762" s="409"/>
      <c r="J762" s="407">
        <v>32629</v>
      </c>
    </row>
    <row r="763" spans="1:10">
      <c r="A763" s="406">
        <v>82</v>
      </c>
      <c r="B763" s="407">
        <v>32660</v>
      </c>
      <c r="H763" s="409">
        <v>7.0000000000000001E-3</v>
      </c>
      <c r="I763" s="409"/>
      <c r="J763" s="407">
        <v>32660</v>
      </c>
    </row>
    <row r="764" spans="1:10">
      <c r="A764" s="406">
        <v>82</v>
      </c>
      <c r="B764" s="407">
        <v>32690</v>
      </c>
      <c r="H764" s="409">
        <v>6.7999999999999996E-3</v>
      </c>
      <c r="I764" s="409"/>
      <c r="J764" s="407">
        <v>32690</v>
      </c>
    </row>
    <row r="765" spans="1:10">
      <c r="A765" s="406">
        <v>82</v>
      </c>
      <c r="B765" s="407">
        <v>32721</v>
      </c>
      <c r="H765" s="409">
        <v>6.6E-3</v>
      </c>
      <c r="I765" s="409"/>
      <c r="J765" s="407">
        <v>32721</v>
      </c>
    </row>
    <row r="766" spans="1:10">
      <c r="A766" s="406">
        <v>82</v>
      </c>
      <c r="B766" s="407">
        <v>32752</v>
      </c>
      <c r="H766" s="409">
        <v>6.4999999999999997E-3</v>
      </c>
      <c r="I766" s="409"/>
      <c r="J766" s="407">
        <v>32752</v>
      </c>
    </row>
    <row r="767" spans="1:10">
      <c r="A767" s="406">
        <v>82</v>
      </c>
      <c r="B767" s="407">
        <v>32782</v>
      </c>
      <c r="H767" s="409">
        <v>7.1999999999999998E-3</v>
      </c>
      <c r="I767" s="409"/>
      <c r="J767" s="407">
        <v>32782</v>
      </c>
    </row>
    <row r="768" spans="1:10">
      <c r="A768" s="406">
        <v>82</v>
      </c>
      <c r="B768" s="407">
        <v>32813</v>
      </c>
      <c r="H768" s="409">
        <v>6.4000000000000003E-3</v>
      </c>
      <c r="I768" s="409"/>
      <c r="J768" s="407">
        <v>32813</v>
      </c>
    </row>
    <row r="769" spans="1:10">
      <c r="A769" s="406">
        <v>82</v>
      </c>
      <c r="B769" s="407">
        <v>32843</v>
      </c>
      <c r="H769" s="409">
        <v>6.4000000000000003E-3</v>
      </c>
      <c r="I769" s="409"/>
      <c r="J769" s="407">
        <v>32843</v>
      </c>
    </row>
    <row r="770" spans="1:10">
      <c r="A770" s="406">
        <v>82</v>
      </c>
      <c r="B770" s="407">
        <v>32874</v>
      </c>
      <c r="H770" s="409">
        <v>7.3000000000000001E-3</v>
      </c>
      <c r="I770" s="409"/>
      <c r="J770" s="407">
        <v>32874</v>
      </c>
    </row>
    <row r="771" spans="1:10">
      <c r="A771" s="406">
        <v>82</v>
      </c>
      <c r="B771" s="407">
        <v>32905</v>
      </c>
      <c r="H771" s="409">
        <v>6.6E-3</v>
      </c>
      <c r="I771" s="409"/>
      <c r="J771" s="407">
        <v>32905</v>
      </c>
    </row>
    <row r="772" spans="1:10">
      <c r="A772" s="406">
        <v>82</v>
      </c>
      <c r="B772" s="407">
        <v>32933</v>
      </c>
      <c r="H772" s="409">
        <v>7.1000000000000004E-3</v>
      </c>
      <c r="I772" s="409"/>
      <c r="J772" s="407">
        <v>32933</v>
      </c>
    </row>
    <row r="773" spans="1:10">
      <c r="A773" s="406">
        <v>82</v>
      </c>
      <c r="B773" s="407">
        <v>32964</v>
      </c>
      <c r="H773" s="409">
        <v>7.4999999999999997E-3</v>
      </c>
      <c r="I773" s="409"/>
      <c r="J773" s="407">
        <v>32964</v>
      </c>
    </row>
    <row r="774" spans="1:10">
      <c r="A774" s="406">
        <v>82</v>
      </c>
      <c r="B774" s="407">
        <v>32994</v>
      </c>
      <c r="H774" s="409">
        <v>7.4999999999999997E-3</v>
      </c>
      <c r="I774" s="409"/>
      <c r="J774" s="407">
        <v>32994</v>
      </c>
    </row>
    <row r="775" spans="1:10">
      <c r="A775" s="406">
        <v>82</v>
      </c>
      <c r="B775" s="407">
        <v>33025</v>
      </c>
      <c r="H775" s="409">
        <v>6.7999999999999996E-3</v>
      </c>
      <c r="I775" s="409"/>
      <c r="J775" s="407">
        <v>33025</v>
      </c>
    </row>
    <row r="776" spans="1:10">
      <c r="A776" s="406">
        <v>82</v>
      </c>
      <c r="B776" s="407">
        <v>33055</v>
      </c>
      <c r="H776" s="409">
        <v>7.4000000000000003E-3</v>
      </c>
      <c r="I776" s="409"/>
      <c r="J776" s="407">
        <v>33055</v>
      </c>
    </row>
    <row r="777" spans="1:10">
      <c r="A777" s="406">
        <v>82</v>
      </c>
      <c r="B777" s="407">
        <v>33086</v>
      </c>
      <c r="H777" s="409">
        <v>7.1000000000000004E-3</v>
      </c>
      <c r="I777" s="409"/>
      <c r="J777" s="407">
        <v>33086</v>
      </c>
    </row>
    <row r="778" spans="1:10">
      <c r="A778" s="406">
        <v>82</v>
      </c>
      <c r="B778" s="407">
        <v>33117</v>
      </c>
      <c r="H778" s="409">
        <v>6.8999999999999999E-3</v>
      </c>
      <c r="I778" s="409"/>
      <c r="J778" s="407">
        <v>33117</v>
      </c>
    </row>
    <row r="779" spans="1:10">
      <c r="A779" s="406">
        <v>82</v>
      </c>
      <c r="B779" s="407">
        <v>33147</v>
      </c>
      <c r="H779" s="409">
        <v>8.0999999999999996E-3</v>
      </c>
      <c r="I779" s="409"/>
      <c r="J779" s="407">
        <v>33147</v>
      </c>
    </row>
    <row r="780" spans="1:10">
      <c r="A780" s="406">
        <v>82</v>
      </c>
      <c r="B780" s="407">
        <v>33178</v>
      </c>
      <c r="H780" s="409">
        <v>7.1000000000000004E-3</v>
      </c>
      <c r="I780" s="409"/>
      <c r="J780" s="407">
        <v>33178</v>
      </c>
    </row>
    <row r="781" spans="1:10">
      <c r="A781" s="406">
        <v>82</v>
      </c>
      <c r="B781" s="407">
        <v>33208</v>
      </c>
      <c r="H781" s="409">
        <v>7.1999999999999998E-3</v>
      </c>
      <c r="I781" s="409"/>
      <c r="J781" s="407">
        <v>33208</v>
      </c>
    </row>
    <row r="782" spans="1:10">
      <c r="A782" s="406">
        <v>82</v>
      </c>
      <c r="B782" s="407">
        <v>33239</v>
      </c>
      <c r="H782" s="409">
        <v>7.1000000000000004E-3</v>
      </c>
      <c r="I782" s="409"/>
      <c r="J782" s="407">
        <v>33239</v>
      </c>
    </row>
    <row r="783" spans="1:10">
      <c r="A783" s="406">
        <v>82</v>
      </c>
      <c r="B783" s="407">
        <v>33270</v>
      </c>
      <c r="H783" s="409">
        <v>6.4000000000000003E-3</v>
      </c>
      <c r="I783" s="409"/>
      <c r="J783" s="407">
        <v>33270</v>
      </c>
    </row>
    <row r="784" spans="1:10">
      <c r="A784" s="406">
        <v>82</v>
      </c>
      <c r="B784" s="407">
        <v>33298</v>
      </c>
      <c r="H784" s="409">
        <v>6.4000000000000003E-3</v>
      </c>
      <c r="I784" s="409"/>
      <c r="J784" s="407">
        <v>33298</v>
      </c>
    </row>
    <row r="785" spans="1:10">
      <c r="A785" s="406">
        <v>82</v>
      </c>
      <c r="B785" s="407">
        <v>33329</v>
      </c>
      <c r="H785" s="409">
        <v>7.6E-3</v>
      </c>
      <c r="I785" s="409"/>
      <c r="J785" s="407">
        <v>33329</v>
      </c>
    </row>
    <row r="786" spans="1:10">
      <c r="A786" s="406">
        <v>82</v>
      </c>
      <c r="B786" s="407">
        <v>33359</v>
      </c>
      <c r="H786" s="409">
        <v>6.7999999999999996E-3</v>
      </c>
      <c r="I786" s="409"/>
      <c r="J786" s="407">
        <v>33359</v>
      </c>
    </row>
    <row r="787" spans="1:10">
      <c r="A787" s="406">
        <v>82</v>
      </c>
      <c r="B787" s="407">
        <v>33390</v>
      </c>
      <c r="H787" s="409">
        <v>6.3E-3</v>
      </c>
      <c r="I787" s="409"/>
      <c r="J787" s="407">
        <v>33390</v>
      </c>
    </row>
    <row r="788" spans="1:10">
      <c r="A788" s="406">
        <v>82</v>
      </c>
      <c r="B788" s="407">
        <v>33420</v>
      </c>
      <c r="H788" s="409">
        <v>7.6E-3</v>
      </c>
      <c r="I788" s="409"/>
      <c r="J788" s="407">
        <v>33420</v>
      </c>
    </row>
    <row r="789" spans="1:10">
      <c r="A789" s="406">
        <v>82</v>
      </c>
      <c r="B789" s="407">
        <v>33451</v>
      </c>
      <c r="H789" s="409">
        <v>6.7999999999999996E-3</v>
      </c>
      <c r="I789" s="409"/>
      <c r="J789" s="407">
        <v>33451</v>
      </c>
    </row>
    <row r="790" spans="1:10">
      <c r="A790" s="406">
        <v>82</v>
      </c>
      <c r="B790" s="407">
        <v>33482</v>
      </c>
      <c r="H790" s="409">
        <v>6.7999999999999996E-3</v>
      </c>
      <c r="I790" s="409"/>
      <c r="J790" s="407">
        <v>33482</v>
      </c>
    </row>
    <row r="791" spans="1:10">
      <c r="A791" s="406">
        <v>82</v>
      </c>
      <c r="B791" s="407">
        <v>33512</v>
      </c>
      <c r="H791" s="409">
        <v>6.4999999999999997E-3</v>
      </c>
      <c r="I791" s="409"/>
      <c r="J791" s="407">
        <v>33512</v>
      </c>
    </row>
    <row r="792" spans="1:10">
      <c r="A792" s="406">
        <v>82</v>
      </c>
      <c r="B792" s="407">
        <v>33543</v>
      </c>
      <c r="H792" s="409">
        <v>6.0000000000000001E-3</v>
      </c>
      <c r="I792" s="409"/>
      <c r="J792" s="407">
        <v>33543</v>
      </c>
    </row>
    <row r="793" spans="1:10">
      <c r="A793" s="406">
        <v>82</v>
      </c>
      <c r="B793" s="407">
        <v>33573</v>
      </c>
      <c r="H793" s="409">
        <v>6.7999999999999996E-3</v>
      </c>
      <c r="I793" s="409"/>
      <c r="J793" s="407">
        <v>33573</v>
      </c>
    </row>
    <row r="794" spans="1:10">
      <c r="A794" s="406">
        <v>82</v>
      </c>
      <c r="B794" s="407">
        <v>33604</v>
      </c>
      <c r="H794" s="409">
        <v>6.1000000000000004E-3</v>
      </c>
      <c r="I794" s="409"/>
      <c r="J794" s="407">
        <v>33604</v>
      </c>
    </row>
    <row r="795" spans="1:10">
      <c r="A795" s="406">
        <v>82</v>
      </c>
      <c r="B795" s="407">
        <v>33635</v>
      </c>
      <c r="H795" s="409">
        <v>5.8999999999999999E-3</v>
      </c>
      <c r="I795" s="409"/>
      <c r="J795" s="407">
        <v>33635</v>
      </c>
    </row>
    <row r="796" spans="1:10">
      <c r="A796" s="406">
        <v>82</v>
      </c>
      <c r="B796" s="407">
        <v>33664</v>
      </c>
      <c r="H796" s="409">
        <v>6.7000000000000002E-3</v>
      </c>
      <c r="I796" s="409"/>
      <c r="J796" s="407">
        <v>33664</v>
      </c>
    </row>
    <row r="797" spans="1:10">
      <c r="A797" s="406">
        <v>82</v>
      </c>
      <c r="B797" s="407">
        <v>33695</v>
      </c>
      <c r="H797" s="409">
        <v>6.4999999999999997E-3</v>
      </c>
      <c r="I797" s="409"/>
      <c r="J797" s="407">
        <v>33695</v>
      </c>
    </row>
    <row r="798" spans="1:10">
      <c r="A798" s="406">
        <v>82</v>
      </c>
      <c r="B798" s="407">
        <v>33725</v>
      </c>
      <c r="H798" s="409">
        <v>6.1000000000000004E-3</v>
      </c>
      <c r="I798" s="409"/>
      <c r="J798" s="407">
        <v>33725</v>
      </c>
    </row>
    <row r="799" spans="1:10">
      <c r="A799" s="406">
        <v>82</v>
      </c>
      <c r="B799" s="407">
        <v>33756</v>
      </c>
      <c r="H799" s="409">
        <v>6.7000000000000002E-3</v>
      </c>
      <c r="I799" s="409"/>
      <c r="J799" s="407">
        <v>33756</v>
      </c>
    </row>
    <row r="800" spans="1:10">
      <c r="A800" s="406">
        <v>82</v>
      </c>
      <c r="B800" s="407">
        <v>33786</v>
      </c>
      <c r="H800" s="409">
        <v>6.3E-3</v>
      </c>
      <c r="I800" s="409"/>
      <c r="J800" s="407">
        <v>33786</v>
      </c>
    </row>
    <row r="801" spans="1:10">
      <c r="A801" s="406">
        <v>82</v>
      </c>
      <c r="B801" s="407">
        <v>33817</v>
      </c>
      <c r="H801" s="409">
        <v>6.0000000000000001E-3</v>
      </c>
      <c r="I801" s="409"/>
      <c r="J801" s="407">
        <v>33817</v>
      </c>
    </row>
    <row r="802" spans="1:10">
      <c r="A802" s="406">
        <v>82</v>
      </c>
      <c r="B802" s="407">
        <v>33848</v>
      </c>
      <c r="H802" s="409">
        <v>5.7999999999999996E-3</v>
      </c>
      <c r="I802" s="409"/>
      <c r="J802" s="407">
        <v>33848</v>
      </c>
    </row>
    <row r="803" spans="1:10">
      <c r="A803" s="406">
        <v>82</v>
      </c>
      <c r="B803" s="407">
        <v>33878</v>
      </c>
      <c r="H803" s="409">
        <v>5.7000000000000002E-3</v>
      </c>
      <c r="I803" s="409"/>
      <c r="J803" s="407">
        <v>33878</v>
      </c>
    </row>
    <row r="804" spans="1:10">
      <c r="A804" s="406">
        <v>82</v>
      </c>
      <c r="B804" s="407">
        <v>33909</v>
      </c>
      <c r="H804" s="409">
        <v>6.1000000000000004E-3</v>
      </c>
      <c r="I804" s="409"/>
      <c r="J804" s="407">
        <v>33909</v>
      </c>
    </row>
    <row r="805" spans="1:10">
      <c r="A805" s="406">
        <v>82</v>
      </c>
      <c r="B805" s="407">
        <v>33939</v>
      </c>
      <c r="H805" s="409">
        <v>6.3E-3</v>
      </c>
      <c r="I805" s="409"/>
      <c r="J805" s="407">
        <v>33939</v>
      </c>
    </row>
    <row r="806" spans="1:10">
      <c r="A806" s="406">
        <v>82</v>
      </c>
      <c r="B806" s="407">
        <v>33970</v>
      </c>
      <c r="H806" s="409">
        <v>5.8999999999999999E-3</v>
      </c>
      <c r="I806" s="409"/>
      <c r="J806" s="407">
        <v>33970</v>
      </c>
    </row>
    <row r="807" spans="1:10">
      <c r="A807" s="406">
        <v>82</v>
      </c>
      <c r="B807" s="407">
        <v>34001</v>
      </c>
      <c r="H807" s="409">
        <v>5.4999999999999997E-3</v>
      </c>
      <c r="I807" s="409"/>
      <c r="J807" s="407">
        <v>34001</v>
      </c>
    </row>
    <row r="808" spans="1:10">
      <c r="A808" s="406">
        <v>82</v>
      </c>
      <c r="B808" s="407">
        <v>34029</v>
      </c>
      <c r="H808" s="409">
        <v>6.3E-3</v>
      </c>
      <c r="I808" s="409"/>
      <c r="J808" s="407">
        <v>34029</v>
      </c>
    </row>
    <row r="809" spans="1:10">
      <c r="A809" s="406">
        <v>82</v>
      </c>
      <c r="B809" s="407">
        <v>34060</v>
      </c>
      <c r="H809" s="409">
        <v>5.7000000000000002E-3</v>
      </c>
      <c r="I809" s="409"/>
      <c r="J809" s="407">
        <v>34060</v>
      </c>
    </row>
    <row r="810" spans="1:10">
      <c r="A810" s="406">
        <v>82</v>
      </c>
      <c r="B810" s="407">
        <v>34090</v>
      </c>
      <c r="H810" s="409">
        <v>5.1999999999999998E-3</v>
      </c>
      <c r="I810" s="409"/>
      <c r="J810" s="407">
        <v>34090</v>
      </c>
    </row>
    <row r="811" spans="1:10">
      <c r="A811" s="406">
        <v>82</v>
      </c>
      <c r="B811" s="407">
        <v>34121</v>
      </c>
      <c r="H811" s="409">
        <v>6.1999999999999998E-3</v>
      </c>
      <c r="I811" s="409"/>
      <c r="J811" s="407">
        <v>34121</v>
      </c>
    </row>
    <row r="812" spans="1:10">
      <c r="A812" s="406">
        <v>82</v>
      </c>
      <c r="B812" s="407">
        <v>34151</v>
      </c>
      <c r="H812" s="409">
        <v>5.4000000000000003E-3</v>
      </c>
      <c r="I812" s="409"/>
      <c r="J812" s="407">
        <v>34151</v>
      </c>
    </row>
    <row r="813" spans="1:10">
      <c r="A813" s="406">
        <v>82</v>
      </c>
      <c r="B813" s="407">
        <v>34182</v>
      </c>
      <c r="H813" s="409">
        <v>5.5999999999999999E-3</v>
      </c>
      <c r="I813" s="409"/>
      <c r="J813" s="407">
        <v>34182</v>
      </c>
    </row>
    <row r="814" spans="1:10">
      <c r="A814" s="406">
        <v>82</v>
      </c>
      <c r="B814" s="407">
        <v>34213</v>
      </c>
      <c r="H814" s="409">
        <v>5.0000000000000001E-3</v>
      </c>
      <c r="I814" s="409"/>
      <c r="J814" s="407">
        <v>34213</v>
      </c>
    </row>
    <row r="815" spans="1:10">
      <c r="A815" s="406">
        <v>82</v>
      </c>
      <c r="B815" s="407">
        <v>34243</v>
      </c>
      <c r="H815" s="409">
        <v>4.8999999999999998E-3</v>
      </c>
      <c r="I815" s="409"/>
      <c r="J815" s="407">
        <v>34243</v>
      </c>
    </row>
    <row r="816" spans="1:10">
      <c r="A816" s="406">
        <v>82</v>
      </c>
      <c r="B816" s="407">
        <v>34274</v>
      </c>
      <c r="H816" s="409">
        <v>5.3E-3</v>
      </c>
      <c r="I816" s="409"/>
      <c r="J816" s="407">
        <v>34274</v>
      </c>
    </row>
    <row r="817" spans="1:10">
      <c r="A817" s="406">
        <v>82</v>
      </c>
      <c r="B817" s="407">
        <v>34304</v>
      </c>
      <c r="H817" s="409">
        <v>5.4999999999999997E-3</v>
      </c>
      <c r="I817" s="409"/>
      <c r="J817" s="407">
        <v>34304</v>
      </c>
    </row>
    <row r="818" spans="1:10">
      <c r="A818" s="406">
        <v>82</v>
      </c>
      <c r="B818" s="407">
        <v>34335</v>
      </c>
      <c r="H818" s="409">
        <v>5.4999999999999997E-3</v>
      </c>
      <c r="I818" s="409"/>
      <c r="J818" s="407">
        <v>34335</v>
      </c>
    </row>
    <row r="819" spans="1:10">
      <c r="A819" s="406">
        <v>82</v>
      </c>
      <c r="B819" s="407">
        <v>34366</v>
      </c>
      <c r="H819" s="409">
        <v>4.8999999999999998E-3</v>
      </c>
      <c r="I819" s="409"/>
      <c r="J819" s="407">
        <v>34366</v>
      </c>
    </row>
    <row r="820" spans="1:10">
      <c r="A820" s="406">
        <v>82</v>
      </c>
      <c r="B820" s="407">
        <v>34394</v>
      </c>
      <c r="H820" s="409">
        <v>5.7999999999999996E-3</v>
      </c>
      <c r="I820" s="409"/>
      <c r="J820" s="407">
        <v>34394</v>
      </c>
    </row>
    <row r="821" spans="1:10">
      <c r="A821" s="406">
        <v>82</v>
      </c>
      <c r="B821" s="407">
        <v>34425</v>
      </c>
      <c r="H821" s="409">
        <v>5.7000000000000002E-3</v>
      </c>
      <c r="I821" s="409"/>
      <c r="J821" s="407">
        <v>34425</v>
      </c>
    </row>
    <row r="822" spans="1:10">
      <c r="A822" s="406">
        <v>82</v>
      </c>
      <c r="B822" s="407">
        <v>34455</v>
      </c>
      <c r="H822" s="409">
        <v>6.3E-3</v>
      </c>
      <c r="I822" s="409"/>
      <c r="J822" s="407">
        <v>34455</v>
      </c>
    </row>
    <row r="823" spans="1:10">
      <c r="A823" s="406">
        <v>82</v>
      </c>
      <c r="B823" s="407">
        <v>34486</v>
      </c>
      <c r="H823" s="409">
        <v>6.1000000000000004E-3</v>
      </c>
      <c r="I823" s="409"/>
      <c r="J823" s="407">
        <v>34486</v>
      </c>
    </row>
    <row r="824" spans="1:10">
      <c r="A824" s="406">
        <v>82</v>
      </c>
      <c r="B824" s="407">
        <v>34516</v>
      </c>
      <c r="H824" s="409">
        <v>6.0000000000000001E-3</v>
      </c>
      <c r="I824" s="409"/>
      <c r="J824" s="407">
        <v>34516</v>
      </c>
    </row>
    <row r="825" spans="1:10">
      <c r="A825" s="406">
        <v>82</v>
      </c>
      <c r="B825" s="407">
        <v>34547</v>
      </c>
      <c r="H825" s="409">
        <v>6.6E-3</v>
      </c>
      <c r="I825" s="409"/>
      <c r="J825" s="407">
        <v>34547</v>
      </c>
    </row>
    <row r="826" spans="1:10">
      <c r="A826" s="406">
        <v>82</v>
      </c>
      <c r="B826" s="407">
        <v>34578</v>
      </c>
      <c r="H826" s="409">
        <v>6.1000000000000004E-3</v>
      </c>
      <c r="I826" s="409"/>
      <c r="J826" s="407">
        <v>34578</v>
      </c>
    </row>
    <row r="827" spans="1:10">
      <c r="A827" s="406">
        <v>82</v>
      </c>
      <c r="B827" s="407">
        <v>34608</v>
      </c>
      <c r="H827" s="409">
        <v>6.6E-3</v>
      </c>
      <c r="I827" s="409"/>
      <c r="J827" s="407">
        <v>34608</v>
      </c>
    </row>
    <row r="828" spans="1:10">
      <c r="A828" s="406">
        <v>82</v>
      </c>
      <c r="B828" s="407">
        <v>34639</v>
      </c>
      <c r="H828" s="409">
        <v>6.4000000000000003E-3</v>
      </c>
      <c r="I828" s="409"/>
      <c r="J828" s="407">
        <v>34639</v>
      </c>
    </row>
    <row r="829" spans="1:10">
      <c r="A829" s="406">
        <v>82</v>
      </c>
      <c r="B829" s="407">
        <v>34669</v>
      </c>
      <c r="H829" s="409">
        <v>6.6E-3</v>
      </c>
      <c r="I829" s="409"/>
      <c r="J829" s="407">
        <v>34669</v>
      </c>
    </row>
    <row r="830" spans="1:10">
      <c r="A830" s="406">
        <v>82</v>
      </c>
      <c r="B830" s="407">
        <v>34700</v>
      </c>
      <c r="H830" s="409">
        <v>7.0000000000000001E-3</v>
      </c>
      <c r="I830" s="409"/>
      <c r="J830" s="407">
        <v>34700</v>
      </c>
    </row>
    <row r="831" spans="1:10">
      <c r="A831" s="406">
        <v>82</v>
      </c>
      <c r="B831" s="407">
        <v>34731</v>
      </c>
      <c r="H831" s="409">
        <v>5.8999999999999999E-3</v>
      </c>
      <c r="I831" s="409"/>
      <c r="J831" s="407">
        <v>34731</v>
      </c>
    </row>
    <row r="832" spans="1:10">
      <c r="A832" s="406">
        <v>82</v>
      </c>
      <c r="B832" s="407">
        <v>34759</v>
      </c>
      <c r="H832" s="409">
        <v>6.4000000000000003E-3</v>
      </c>
      <c r="I832" s="409"/>
      <c r="J832" s="407">
        <v>34759</v>
      </c>
    </row>
    <row r="833" spans="1:10">
      <c r="A833" s="406">
        <v>82</v>
      </c>
      <c r="B833" s="407">
        <v>34790</v>
      </c>
      <c r="H833" s="409">
        <v>5.7999999999999996E-3</v>
      </c>
      <c r="I833" s="409"/>
      <c r="J833" s="407">
        <v>34790</v>
      </c>
    </row>
    <row r="834" spans="1:10">
      <c r="A834" s="406">
        <v>82</v>
      </c>
      <c r="B834" s="407">
        <v>34820</v>
      </c>
      <c r="H834" s="409">
        <v>6.4999999999999997E-3</v>
      </c>
      <c r="I834" s="409"/>
      <c r="J834" s="407">
        <v>34820</v>
      </c>
    </row>
    <row r="835" spans="1:10">
      <c r="A835" s="406">
        <v>82</v>
      </c>
      <c r="B835" s="407">
        <v>34851</v>
      </c>
      <c r="H835" s="409">
        <v>5.4000000000000003E-3</v>
      </c>
      <c r="I835" s="409"/>
      <c r="J835" s="407">
        <v>34851</v>
      </c>
    </row>
    <row r="836" spans="1:10">
      <c r="A836" s="406">
        <v>82</v>
      </c>
      <c r="B836" s="407">
        <v>34881</v>
      </c>
      <c r="H836" s="409">
        <v>5.5999999999999999E-3</v>
      </c>
      <c r="I836" s="409"/>
      <c r="J836" s="407">
        <v>34881</v>
      </c>
    </row>
    <row r="837" spans="1:10">
      <c r="A837" s="406">
        <v>82</v>
      </c>
      <c r="B837" s="407">
        <v>34912</v>
      </c>
      <c r="H837" s="409">
        <v>5.7000000000000002E-3</v>
      </c>
      <c r="I837" s="409"/>
      <c r="J837" s="407">
        <v>34912</v>
      </c>
    </row>
    <row r="838" spans="1:10">
      <c r="A838" s="406">
        <v>82</v>
      </c>
      <c r="B838" s="407">
        <v>34943</v>
      </c>
      <c r="H838" s="409">
        <v>5.1999999999999998E-3</v>
      </c>
      <c r="I838" s="409"/>
      <c r="J838" s="407">
        <v>34943</v>
      </c>
    </row>
    <row r="839" spans="1:10">
      <c r="A839" s="406">
        <v>82</v>
      </c>
      <c r="B839" s="407">
        <v>34973</v>
      </c>
      <c r="H839" s="409">
        <v>5.7000000000000002E-3</v>
      </c>
      <c r="I839" s="409"/>
      <c r="J839" s="407">
        <v>34973</v>
      </c>
    </row>
    <row r="840" spans="1:10">
      <c r="A840" s="406">
        <v>82</v>
      </c>
      <c r="B840" s="407">
        <v>35004</v>
      </c>
      <c r="H840" s="409">
        <v>5.1000000000000004E-3</v>
      </c>
      <c r="I840" s="409"/>
      <c r="J840" s="407">
        <v>35004</v>
      </c>
    </row>
    <row r="841" spans="1:10">
      <c r="A841" s="406">
        <v>82</v>
      </c>
      <c r="B841" s="407">
        <v>35034</v>
      </c>
      <c r="H841" s="409">
        <v>4.8999999999999998E-3</v>
      </c>
      <c r="I841" s="409"/>
      <c r="J841" s="407">
        <v>35034</v>
      </c>
    </row>
    <row r="842" spans="1:10">
      <c r="A842" s="406">
        <v>82</v>
      </c>
      <c r="B842" s="407">
        <v>35065</v>
      </c>
      <c r="H842" s="409">
        <v>5.4000000000000003E-3</v>
      </c>
      <c r="I842" s="409"/>
      <c r="J842" s="407">
        <v>35065</v>
      </c>
    </row>
    <row r="843" spans="1:10">
      <c r="A843" s="406">
        <v>82</v>
      </c>
      <c r="B843" s="407">
        <v>35096</v>
      </c>
      <c r="H843" s="409">
        <v>4.7999999999999996E-3</v>
      </c>
      <c r="I843" s="409"/>
      <c r="J843" s="407">
        <v>35096</v>
      </c>
    </row>
    <row r="844" spans="1:10">
      <c r="A844" s="406">
        <v>82</v>
      </c>
      <c r="B844" s="407">
        <v>35125</v>
      </c>
      <c r="H844" s="409">
        <v>5.1999999999999998E-3</v>
      </c>
      <c r="I844" s="409"/>
      <c r="J844" s="407">
        <v>35125</v>
      </c>
    </row>
    <row r="845" spans="1:10">
      <c r="A845" s="406">
        <v>82</v>
      </c>
      <c r="B845" s="407">
        <v>35156</v>
      </c>
      <c r="H845" s="409">
        <v>5.8999999999999999E-3</v>
      </c>
      <c r="I845" s="409"/>
      <c r="J845" s="407">
        <v>35156</v>
      </c>
    </row>
    <row r="846" spans="1:10">
      <c r="A846" s="406">
        <v>82</v>
      </c>
      <c r="B846" s="407">
        <v>35186</v>
      </c>
      <c r="H846" s="409">
        <v>5.7999999999999996E-3</v>
      </c>
      <c r="I846" s="409"/>
      <c r="J846" s="407">
        <v>35186</v>
      </c>
    </row>
    <row r="847" spans="1:10">
      <c r="A847" s="406">
        <v>82</v>
      </c>
      <c r="B847" s="407">
        <v>35217</v>
      </c>
      <c r="H847" s="409">
        <v>5.4000000000000003E-3</v>
      </c>
      <c r="I847" s="409"/>
      <c r="J847" s="407">
        <v>35217</v>
      </c>
    </row>
    <row r="848" spans="1:10">
      <c r="A848" s="406">
        <v>82</v>
      </c>
      <c r="B848" s="407">
        <v>35247</v>
      </c>
      <c r="H848" s="409">
        <v>6.1999999999999998E-3</v>
      </c>
      <c r="I848" s="409"/>
      <c r="J848" s="407">
        <v>35247</v>
      </c>
    </row>
    <row r="849" spans="1:10">
      <c r="A849" s="406">
        <v>82</v>
      </c>
      <c r="B849" s="407">
        <v>35278</v>
      </c>
      <c r="H849" s="409">
        <v>5.7000000000000002E-3</v>
      </c>
      <c r="I849" s="409"/>
      <c r="J849" s="407">
        <v>35278</v>
      </c>
    </row>
    <row r="850" spans="1:10">
      <c r="A850" s="406">
        <v>82</v>
      </c>
      <c r="B850" s="407">
        <v>35309</v>
      </c>
      <c r="H850" s="409">
        <v>6.0000000000000001E-3</v>
      </c>
      <c r="I850" s="409"/>
      <c r="J850" s="407">
        <v>35309</v>
      </c>
    </row>
    <row r="851" spans="1:10">
      <c r="A851" s="406">
        <v>82</v>
      </c>
      <c r="B851" s="407">
        <v>35339</v>
      </c>
      <c r="H851" s="409">
        <v>5.7999999999999996E-3</v>
      </c>
      <c r="I851" s="409"/>
      <c r="J851" s="407">
        <v>35339</v>
      </c>
    </row>
    <row r="852" spans="1:10">
      <c r="A852" s="406">
        <v>82</v>
      </c>
      <c r="B852" s="407">
        <v>35370</v>
      </c>
      <c r="H852" s="409">
        <v>5.1999999999999998E-3</v>
      </c>
      <c r="I852" s="409"/>
      <c r="J852" s="407">
        <v>35370</v>
      </c>
    </row>
    <row r="853" spans="1:10">
      <c r="A853" s="406">
        <v>82</v>
      </c>
      <c r="B853" s="407">
        <v>35400</v>
      </c>
      <c r="H853" s="409">
        <v>5.5999999999999999E-3</v>
      </c>
      <c r="I853" s="409"/>
      <c r="J853" s="407">
        <v>35400</v>
      </c>
    </row>
    <row r="854" spans="1:10">
      <c r="A854" s="406">
        <v>82</v>
      </c>
      <c r="B854" s="407">
        <v>35431</v>
      </c>
      <c r="H854" s="409">
        <v>5.5999999999999999E-3</v>
      </c>
      <c r="I854" s="409"/>
      <c r="J854" s="407">
        <v>35431</v>
      </c>
    </row>
    <row r="855" spans="1:10">
      <c r="A855" s="406">
        <v>82</v>
      </c>
      <c r="B855" s="407">
        <v>35462</v>
      </c>
      <c r="H855" s="409">
        <v>5.1000000000000004E-3</v>
      </c>
      <c r="I855" s="409"/>
      <c r="J855" s="407">
        <v>35462</v>
      </c>
    </row>
    <row r="856" spans="1:10">
      <c r="A856" s="406">
        <v>82</v>
      </c>
      <c r="B856" s="407">
        <v>35490</v>
      </c>
      <c r="H856" s="409">
        <v>5.8999999999999999E-3</v>
      </c>
      <c r="I856" s="409"/>
      <c r="J856" s="407">
        <v>35490</v>
      </c>
    </row>
    <row r="857" spans="1:10">
      <c r="A857" s="406">
        <v>82</v>
      </c>
      <c r="B857" s="407">
        <v>35521</v>
      </c>
      <c r="H857" s="409">
        <v>5.8999999999999999E-3</v>
      </c>
      <c r="I857" s="409"/>
      <c r="J857" s="407">
        <v>35521</v>
      </c>
    </row>
    <row r="858" spans="1:10">
      <c r="A858" s="406">
        <v>82</v>
      </c>
      <c r="B858" s="407">
        <v>35551</v>
      </c>
      <c r="H858" s="409">
        <v>5.7999999999999996E-3</v>
      </c>
      <c r="I858" s="409"/>
      <c r="J858" s="407">
        <v>35551</v>
      </c>
    </row>
    <row r="859" spans="1:10">
      <c r="A859" s="406">
        <v>82</v>
      </c>
      <c r="B859" s="407">
        <v>35582</v>
      </c>
      <c r="H859" s="409">
        <v>5.8999999999999999E-3</v>
      </c>
      <c r="I859" s="409"/>
      <c r="J859" s="407">
        <v>35582</v>
      </c>
    </row>
    <row r="860" spans="1:10">
      <c r="A860" s="406">
        <v>82</v>
      </c>
      <c r="B860" s="407">
        <v>35612</v>
      </c>
      <c r="H860" s="409">
        <v>5.7999999999999996E-3</v>
      </c>
      <c r="I860" s="409"/>
      <c r="J860" s="407">
        <v>35612</v>
      </c>
    </row>
    <row r="861" spans="1:10">
      <c r="A861" s="406">
        <v>82</v>
      </c>
      <c r="B861" s="407">
        <v>35643</v>
      </c>
      <c r="H861" s="409">
        <v>4.8999999999999998E-3</v>
      </c>
      <c r="I861" s="409"/>
      <c r="J861" s="407">
        <v>35643</v>
      </c>
    </row>
    <row r="862" spans="1:10">
      <c r="A862" s="406">
        <v>82</v>
      </c>
      <c r="B862" s="407">
        <v>35674</v>
      </c>
      <c r="H862" s="409">
        <v>5.7999999999999996E-3</v>
      </c>
      <c r="I862" s="409"/>
      <c r="J862" s="407">
        <v>35674</v>
      </c>
    </row>
    <row r="863" spans="1:10">
      <c r="A863" s="406">
        <v>82</v>
      </c>
      <c r="B863" s="407">
        <v>35704</v>
      </c>
      <c r="H863" s="409">
        <v>5.4000000000000003E-3</v>
      </c>
      <c r="I863" s="409"/>
      <c r="J863" s="407">
        <v>35704</v>
      </c>
    </row>
    <row r="864" spans="1:10">
      <c r="A864" s="406">
        <v>82</v>
      </c>
      <c r="B864" s="407">
        <v>35735</v>
      </c>
      <c r="H864" s="409">
        <v>4.7000000000000002E-3</v>
      </c>
      <c r="I864" s="409"/>
      <c r="J864" s="407">
        <v>35735</v>
      </c>
    </row>
    <row r="865" spans="1:10">
      <c r="A865" s="406">
        <v>82</v>
      </c>
      <c r="B865" s="407">
        <v>35765</v>
      </c>
      <c r="H865" s="409">
        <v>5.4000000000000003E-3</v>
      </c>
      <c r="I865" s="409"/>
      <c r="J865" s="407">
        <v>35765</v>
      </c>
    </row>
    <row r="866" spans="1:10">
      <c r="A866" s="406">
        <v>82</v>
      </c>
      <c r="B866" s="407">
        <v>35796</v>
      </c>
      <c r="H866" s="409">
        <v>4.7999999999999996E-3</v>
      </c>
      <c r="I866" s="409"/>
      <c r="J866" s="407">
        <v>35796</v>
      </c>
    </row>
    <row r="867" spans="1:10">
      <c r="A867" s="406">
        <v>82</v>
      </c>
      <c r="B867" s="407">
        <v>35827</v>
      </c>
      <c r="H867" s="409">
        <v>4.4000000000000003E-3</v>
      </c>
      <c r="I867" s="409"/>
      <c r="J867" s="407">
        <v>35827</v>
      </c>
    </row>
    <row r="868" spans="1:10">
      <c r="A868" s="406">
        <v>82</v>
      </c>
      <c r="B868" s="407">
        <v>35855</v>
      </c>
      <c r="H868" s="409">
        <v>5.1999999999999998E-3</v>
      </c>
      <c r="I868" s="409"/>
      <c r="J868" s="407">
        <v>35855</v>
      </c>
    </row>
    <row r="869" spans="1:10">
      <c r="A869" s="406">
        <v>82</v>
      </c>
      <c r="B869" s="407">
        <v>35886</v>
      </c>
      <c r="H869" s="409">
        <v>4.8999999999999998E-3</v>
      </c>
      <c r="I869" s="409"/>
      <c r="J869" s="407">
        <v>35886</v>
      </c>
    </row>
    <row r="870" spans="1:10">
      <c r="A870" s="406">
        <v>82</v>
      </c>
      <c r="B870" s="407">
        <v>35916</v>
      </c>
      <c r="H870" s="409">
        <v>4.7999999999999996E-3</v>
      </c>
      <c r="I870" s="409"/>
      <c r="J870" s="407">
        <v>35916</v>
      </c>
    </row>
    <row r="871" spans="1:10">
      <c r="A871" s="406">
        <v>82</v>
      </c>
      <c r="B871" s="407">
        <v>35947</v>
      </c>
      <c r="H871" s="409">
        <v>5.1999999999999998E-3</v>
      </c>
      <c r="I871" s="409"/>
      <c r="J871" s="407">
        <v>35947</v>
      </c>
    </row>
    <row r="872" spans="1:10">
      <c r="A872" s="406">
        <v>82</v>
      </c>
      <c r="B872" s="407">
        <v>35977</v>
      </c>
      <c r="H872" s="409">
        <v>4.8999999999999998E-3</v>
      </c>
      <c r="I872" s="409"/>
      <c r="J872" s="407">
        <v>35977</v>
      </c>
    </row>
    <row r="873" spans="1:10">
      <c r="A873" s="406">
        <v>82</v>
      </c>
      <c r="B873" s="407">
        <v>36008</v>
      </c>
      <c r="H873" s="409">
        <v>4.7999999999999996E-3</v>
      </c>
      <c r="I873" s="409"/>
      <c r="J873" s="407">
        <v>36008</v>
      </c>
    </row>
    <row r="874" spans="1:10">
      <c r="A874" s="406">
        <v>82</v>
      </c>
      <c r="B874" s="407">
        <v>36039</v>
      </c>
      <c r="H874" s="409">
        <v>4.4000000000000003E-3</v>
      </c>
      <c r="I874" s="409"/>
      <c r="J874" s="407">
        <v>36039</v>
      </c>
    </row>
    <row r="875" spans="1:10">
      <c r="A875" s="406">
        <v>82</v>
      </c>
      <c r="B875" s="407">
        <v>36069</v>
      </c>
      <c r="H875" s="409">
        <v>4.1999999999999997E-3</v>
      </c>
      <c r="I875" s="409"/>
      <c r="J875" s="407">
        <v>36069</v>
      </c>
    </row>
    <row r="876" spans="1:10">
      <c r="A876" s="406">
        <v>82</v>
      </c>
      <c r="B876" s="407">
        <v>36100</v>
      </c>
      <c r="H876" s="409">
        <v>4.4999999999999997E-3</v>
      </c>
      <c r="I876" s="409"/>
      <c r="J876" s="407">
        <v>36100</v>
      </c>
    </row>
    <row r="877" spans="1:10">
      <c r="A877" s="406">
        <v>82</v>
      </c>
      <c r="B877" s="407">
        <v>36130</v>
      </c>
      <c r="H877" s="409">
        <v>4.4999999999999997E-3</v>
      </c>
      <c r="I877" s="409"/>
      <c r="J877" s="407">
        <v>36130</v>
      </c>
    </row>
    <row r="878" spans="1:10">
      <c r="A878" s="406">
        <v>82</v>
      </c>
      <c r="B878" s="407">
        <v>36161</v>
      </c>
      <c r="H878" s="409">
        <v>4.1999999999999997E-3</v>
      </c>
      <c r="I878" s="409"/>
      <c r="J878" s="407">
        <v>36161</v>
      </c>
    </row>
    <row r="879" spans="1:10">
      <c r="A879" s="406">
        <v>82</v>
      </c>
      <c r="B879" s="407">
        <v>36192</v>
      </c>
      <c r="H879" s="409">
        <v>4.0000000000000001E-3</v>
      </c>
      <c r="I879" s="409"/>
      <c r="J879" s="407">
        <v>36192</v>
      </c>
    </row>
    <row r="880" spans="1:10">
      <c r="A880" s="406">
        <v>82</v>
      </c>
      <c r="B880" s="407">
        <v>36220</v>
      </c>
      <c r="H880" s="409">
        <v>5.3E-3</v>
      </c>
      <c r="I880" s="409"/>
      <c r="J880" s="407">
        <v>36220</v>
      </c>
    </row>
    <row r="881" spans="1:10">
      <c r="A881" s="406">
        <v>82</v>
      </c>
      <c r="B881" s="407">
        <v>36251</v>
      </c>
      <c r="H881" s="409">
        <v>4.7999999999999996E-3</v>
      </c>
      <c r="I881" s="409"/>
      <c r="J881" s="407">
        <v>36251</v>
      </c>
    </row>
    <row r="882" spans="1:10">
      <c r="A882" s="406">
        <v>82</v>
      </c>
      <c r="B882" s="407">
        <v>36281</v>
      </c>
      <c r="H882" s="409">
        <v>4.4999999999999997E-3</v>
      </c>
      <c r="I882" s="409"/>
      <c r="J882" s="407">
        <v>36281</v>
      </c>
    </row>
    <row r="883" spans="1:10">
      <c r="A883" s="406">
        <v>82</v>
      </c>
      <c r="B883" s="407">
        <v>36312</v>
      </c>
      <c r="H883" s="409">
        <v>5.4999999999999997E-3</v>
      </c>
      <c r="I883" s="409"/>
      <c r="J883" s="407">
        <v>36312</v>
      </c>
    </row>
    <row r="884" spans="1:10">
      <c r="A884" s="406">
        <v>82</v>
      </c>
      <c r="B884" s="407">
        <v>36342</v>
      </c>
      <c r="H884" s="409">
        <v>5.1000000000000004E-3</v>
      </c>
      <c r="I884" s="409"/>
      <c r="J884" s="407">
        <v>36342</v>
      </c>
    </row>
    <row r="885" spans="1:10">
      <c r="A885" s="406">
        <v>82</v>
      </c>
      <c r="B885" s="407">
        <v>36373</v>
      </c>
      <c r="H885" s="409">
        <v>5.4000000000000003E-3</v>
      </c>
      <c r="I885" s="409"/>
      <c r="J885" s="407">
        <v>36373</v>
      </c>
    </row>
    <row r="886" spans="1:10">
      <c r="A886" s="406">
        <v>82</v>
      </c>
      <c r="B886" s="407">
        <v>36404</v>
      </c>
      <c r="H886" s="409">
        <v>5.1999999999999998E-3</v>
      </c>
      <c r="I886" s="409"/>
      <c r="J886" s="407">
        <v>36404</v>
      </c>
    </row>
    <row r="887" spans="1:10">
      <c r="A887" s="406">
        <v>82</v>
      </c>
      <c r="B887" s="407">
        <v>36434</v>
      </c>
      <c r="H887" s="409">
        <v>5.0000000000000001E-3</v>
      </c>
      <c r="I887" s="409"/>
      <c r="J887" s="407">
        <v>36434</v>
      </c>
    </row>
    <row r="888" spans="1:10">
      <c r="A888" s="406">
        <v>82</v>
      </c>
      <c r="B888" s="407">
        <v>36465</v>
      </c>
      <c r="H888" s="409">
        <v>5.5999999999999999E-3</v>
      </c>
      <c r="I888" s="409"/>
      <c r="J888" s="407">
        <v>36465</v>
      </c>
    </row>
    <row r="889" spans="1:10">
      <c r="A889" s="406">
        <v>82</v>
      </c>
      <c r="B889" s="407">
        <v>36495</v>
      </c>
      <c r="H889" s="409">
        <v>5.4999999999999997E-3</v>
      </c>
      <c r="I889" s="409"/>
      <c r="J889" s="407">
        <v>36495</v>
      </c>
    </row>
    <row r="890" spans="1:10">
      <c r="A890" s="406">
        <v>82</v>
      </c>
      <c r="B890" s="407">
        <v>36526</v>
      </c>
      <c r="H890" s="409">
        <v>5.7000000000000002E-3</v>
      </c>
      <c r="I890" s="409"/>
      <c r="J890" s="407">
        <v>36526</v>
      </c>
    </row>
    <row r="891" spans="1:10">
      <c r="A891" s="406">
        <v>82</v>
      </c>
      <c r="B891" s="407">
        <v>36557</v>
      </c>
      <c r="H891" s="409">
        <v>5.1000000000000004E-3</v>
      </c>
      <c r="I891" s="409"/>
      <c r="J891" s="407">
        <v>36557</v>
      </c>
    </row>
    <row r="892" spans="1:10">
      <c r="A892" s="406">
        <v>82</v>
      </c>
      <c r="B892" s="407">
        <v>36586</v>
      </c>
      <c r="H892" s="409">
        <v>5.4000000000000003E-3</v>
      </c>
      <c r="I892" s="409"/>
      <c r="J892" s="407">
        <v>36586</v>
      </c>
    </row>
    <row r="893" spans="1:10">
      <c r="A893" s="406">
        <v>82</v>
      </c>
      <c r="B893" s="407">
        <v>36617</v>
      </c>
      <c r="H893" s="409">
        <v>4.7000000000000002E-3</v>
      </c>
      <c r="I893" s="409"/>
      <c r="J893" s="407">
        <v>36617</v>
      </c>
    </row>
    <row r="894" spans="1:10">
      <c r="A894" s="406">
        <v>82</v>
      </c>
      <c r="B894" s="407">
        <v>36647</v>
      </c>
      <c r="H894" s="409">
        <v>5.5999999999999999E-3</v>
      </c>
      <c r="I894" s="409"/>
      <c r="J894" s="407">
        <v>36647</v>
      </c>
    </row>
    <row r="895" spans="1:10">
      <c r="A895" s="406">
        <v>82</v>
      </c>
      <c r="B895" s="407">
        <v>36678</v>
      </c>
      <c r="H895" s="409">
        <v>5.1999999999999998E-3</v>
      </c>
      <c r="I895" s="409"/>
      <c r="J895" s="407">
        <v>36678</v>
      </c>
    </row>
    <row r="896" spans="1:10">
      <c r="A896" s="406">
        <v>82</v>
      </c>
      <c r="B896" s="407">
        <v>36708</v>
      </c>
      <c r="H896" s="409">
        <v>5.1999999999999998E-3</v>
      </c>
      <c r="I896" s="409"/>
      <c r="J896" s="407">
        <v>36708</v>
      </c>
    </row>
    <row r="897" spans="1:10">
      <c r="A897" s="406">
        <v>82</v>
      </c>
      <c r="B897" s="407">
        <v>36739</v>
      </c>
      <c r="H897" s="409">
        <v>5.0000000000000001E-3</v>
      </c>
      <c r="I897" s="409"/>
      <c r="J897" s="407">
        <v>36739</v>
      </c>
    </row>
    <row r="898" spans="1:10">
      <c r="A898" s="406">
        <v>82</v>
      </c>
      <c r="B898" s="407">
        <v>36770</v>
      </c>
      <c r="H898" s="409">
        <v>4.5999999999999999E-3</v>
      </c>
      <c r="I898" s="409"/>
      <c r="J898" s="407">
        <v>36770</v>
      </c>
    </row>
    <row r="899" spans="1:10">
      <c r="A899" s="406">
        <v>82</v>
      </c>
      <c r="B899" s="407">
        <v>36800</v>
      </c>
      <c r="H899" s="409">
        <v>5.3E-3</v>
      </c>
      <c r="I899" s="409"/>
      <c r="J899" s="407">
        <v>36800</v>
      </c>
    </row>
    <row r="900" spans="1:10">
      <c r="A900" s="406">
        <v>82</v>
      </c>
      <c r="B900" s="407">
        <v>36831</v>
      </c>
      <c r="H900" s="409">
        <v>4.7999999999999996E-3</v>
      </c>
      <c r="I900" s="409"/>
      <c r="J900" s="407">
        <v>36831</v>
      </c>
    </row>
    <row r="901" spans="1:10">
      <c r="A901" s="406">
        <v>82</v>
      </c>
      <c r="B901" s="407">
        <v>36861</v>
      </c>
      <c r="H901" s="409">
        <v>4.4999999999999997E-3</v>
      </c>
      <c r="I901" s="409"/>
      <c r="J901" s="407">
        <v>36861</v>
      </c>
    </row>
    <row r="902" spans="1:10">
      <c r="A902" s="406">
        <v>82</v>
      </c>
      <c r="B902" s="407">
        <v>36892</v>
      </c>
      <c r="H902" s="409">
        <v>4.8999999999999998E-3</v>
      </c>
      <c r="I902" s="409"/>
      <c r="J902" s="407">
        <v>36892</v>
      </c>
    </row>
    <row r="903" spans="1:10">
      <c r="A903" s="406">
        <v>82</v>
      </c>
      <c r="B903" s="407">
        <v>36923</v>
      </c>
      <c r="H903" s="409">
        <v>4.1999999999999997E-3</v>
      </c>
      <c r="I903" s="409"/>
      <c r="J903" s="407">
        <v>36923</v>
      </c>
    </row>
    <row r="904" spans="1:10">
      <c r="A904" s="406">
        <v>82</v>
      </c>
      <c r="B904" s="407">
        <v>36951</v>
      </c>
      <c r="H904" s="409">
        <v>4.4999999999999997E-3</v>
      </c>
      <c r="I904" s="409"/>
      <c r="J904" s="407">
        <v>36951</v>
      </c>
    </row>
    <row r="905" spans="1:10">
      <c r="A905" s="406">
        <v>82</v>
      </c>
      <c r="B905" s="407">
        <v>36982</v>
      </c>
      <c r="H905" s="409">
        <v>4.7000000000000002E-3</v>
      </c>
      <c r="I905" s="409"/>
      <c r="J905" s="407">
        <v>36982</v>
      </c>
    </row>
    <row r="906" spans="1:10">
      <c r="A906" s="406">
        <v>82</v>
      </c>
      <c r="B906" s="407">
        <v>37012</v>
      </c>
      <c r="H906" s="409">
        <v>5.0000000000000001E-3</v>
      </c>
      <c r="I906" s="409"/>
      <c r="J906" s="407">
        <v>37012</v>
      </c>
    </row>
    <row r="907" spans="1:10">
      <c r="A907" s="406">
        <v>82</v>
      </c>
      <c r="B907" s="407">
        <v>37043</v>
      </c>
      <c r="H907" s="409">
        <v>4.7000000000000002E-3</v>
      </c>
      <c r="I907" s="409"/>
      <c r="J907" s="407">
        <v>37043</v>
      </c>
    </row>
    <row r="908" spans="1:10">
      <c r="A908" s="406">
        <v>82</v>
      </c>
      <c r="B908" s="407">
        <v>37073</v>
      </c>
      <c r="H908" s="409">
        <v>5.1999999999999998E-3</v>
      </c>
      <c r="I908" s="409"/>
      <c r="J908" s="407">
        <v>37073</v>
      </c>
    </row>
    <row r="909" spans="1:10">
      <c r="A909" s="406">
        <v>82</v>
      </c>
      <c r="B909" s="407">
        <v>37104</v>
      </c>
      <c r="H909" s="409">
        <v>4.5999999999999999E-3</v>
      </c>
      <c r="I909" s="409"/>
      <c r="J909" s="407">
        <v>37104</v>
      </c>
    </row>
    <row r="910" spans="1:10">
      <c r="A910" s="406">
        <v>82</v>
      </c>
      <c r="B910" s="407">
        <v>37135</v>
      </c>
      <c r="H910" s="409">
        <v>4.1000000000000003E-3</v>
      </c>
      <c r="I910" s="409"/>
      <c r="J910" s="407">
        <v>37135</v>
      </c>
    </row>
    <row r="911" spans="1:10">
      <c r="A911" s="406">
        <v>82</v>
      </c>
      <c r="B911" s="407">
        <v>37165</v>
      </c>
      <c r="H911" s="409">
        <v>4.7999999999999996E-3</v>
      </c>
      <c r="I911" s="409"/>
      <c r="J911" s="407">
        <v>37165</v>
      </c>
    </row>
    <row r="912" spans="1:10">
      <c r="A912" s="406">
        <v>82</v>
      </c>
      <c r="B912" s="407">
        <v>37196</v>
      </c>
      <c r="H912" s="409">
        <v>4.1000000000000003E-3</v>
      </c>
      <c r="I912" s="409"/>
      <c r="J912" s="407">
        <v>37196</v>
      </c>
    </row>
    <row r="913" spans="1:10">
      <c r="A913" s="406">
        <v>82</v>
      </c>
      <c r="B913" s="407">
        <v>37226</v>
      </c>
      <c r="H913" s="409">
        <v>4.5999999999999999E-3</v>
      </c>
      <c r="I913" s="409"/>
      <c r="J913" s="407">
        <v>37226</v>
      </c>
    </row>
    <row r="914" spans="1:10">
      <c r="A914" s="406">
        <v>82</v>
      </c>
      <c r="B914" s="407">
        <v>37257</v>
      </c>
      <c r="H914" s="409">
        <v>4.7999999999999996E-3</v>
      </c>
      <c r="I914" s="409"/>
      <c r="J914" s="407">
        <v>37257</v>
      </c>
    </row>
    <row r="915" spans="1:10">
      <c r="A915" s="406">
        <v>82</v>
      </c>
      <c r="B915" s="407">
        <v>37288</v>
      </c>
      <c r="H915" s="409">
        <v>4.3E-3</v>
      </c>
      <c r="I915" s="409"/>
      <c r="J915" s="407">
        <v>37288</v>
      </c>
    </row>
    <row r="916" spans="1:10">
      <c r="A916" s="406">
        <v>82</v>
      </c>
      <c r="B916" s="407">
        <v>37316</v>
      </c>
      <c r="H916" s="409">
        <v>4.3E-3</v>
      </c>
      <c r="I916" s="409"/>
      <c r="J916" s="407">
        <v>37316</v>
      </c>
    </row>
    <row r="917" spans="1:10">
      <c r="A917" s="406">
        <v>82</v>
      </c>
      <c r="B917" s="407">
        <v>37347</v>
      </c>
      <c r="H917" s="409">
        <v>5.4000000000000003E-3</v>
      </c>
      <c r="I917" s="409"/>
      <c r="J917" s="407">
        <v>37347</v>
      </c>
    </row>
    <row r="918" spans="1:10">
      <c r="A918" s="406">
        <v>82</v>
      </c>
      <c r="B918" s="407">
        <v>37377</v>
      </c>
      <c r="H918" s="409">
        <v>4.8999999999999998E-3</v>
      </c>
      <c r="I918" s="409"/>
      <c r="J918" s="407">
        <v>37377</v>
      </c>
    </row>
    <row r="919" spans="1:10">
      <c r="A919" s="406">
        <v>82</v>
      </c>
      <c r="B919" s="407">
        <v>37408</v>
      </c>
      <c r="H919" s="409">
        <v>4.4000000000000003E-3</v>
      </c>
      <c r="I919" s="409"/>
      <c r="J919" s="407">
        <v>37408</v>
      </c>
    </row>
    <row r="920" spans="1:10">
      <c r="A920" s="406">
        <v>82</v>
      </c>
      <c r="B920" s="407">
        <v>37438</v>
      </c>
      <c r="H920" s="409">
        <v>5.1000000000000004E-3</v>
      </c>
      <c r="I920" s="409"/>
      <c r="J920" s="407">
        <v>37438</v>
      </c>
    </row>
    <row r="921" spans="1:10">
      <c r="A921" s="406">
        <v>82</v>
      </c>
      <c r="B921" s="407">
        <v>37469</v>
      </c>
      <c r="H921" s="409">
        <v>4.4000000000000003E-3</v>
      </c>
      <c r="I921" s="409"/>
      <c r="J921" s="407">
        <v>37469</v>
      </c>
    </row>
    <row r="922" spans="1:10">
      <c r="A922" s="406">
        <v>82</v>
      </c>
      <c r="B922" s="407">
        <v>37500</v>
      </c>
      <c r="H922" s="409">
        <v>4.1999999999999997E-3</v>
      </c>
      <c r="I922" s="409"/>
      <c r="J922" s="407">
        <v>37500</v>
      </c>
    </row>
    <row r="923" spans="1:10">
      <c r="A923" s="406">
        <v>82</v>
      </c>
      <c r="B923" s="407">
        <v>37530</v>
      </c>
      <c r="H923" s="409">
        <v>4.0000000000000001E-3</v>
      </c>
      <c r="I923" s="409"/>
      <c r="J923" s="407">
        <v>37530</v>
      </c>
    </row>
    <row r="924" spans="1:10">
      <c r="A924" s="406">
        <v>82</v>
      </c>
      <c r="B924" s="407">
        <v>37561</v>
      </c>
      <c r="H924" s="409">
        <v>4.0000000000000001E-3</v>
      </c>
      <c r="I924" s="409"/>
      <c r="J924" s="407">
        <v>37561</v>
      </c>
    </row>
    <row r="925" spans="1:10">
      <c r="A925" s="406">
        <v>82</v>
      </c>
      <c r="B925" s="407">
        <v>37591</v>
      </c>
      <c r="H925" s="409">
        <v>4.4999999999999997E-3</v>
      </c>
      <c r="I925" s="409"/>
      <c r="J925" s="407">
        <v>37591</v>
      </c>
    </row>
    <row r="926" spans="1:10">
      <c r="A926" s="406">
        <v>82</v>
      </c>
      <c r="B926" s="407">
        <v>37622</v>
      </c>
      <c r="H926" s="409">
        <v>4.1000000000000003E-3</v>
      </c>
      <c r="I926" s="409"/>
      <c r="J926" s="407">
        <v>37622</v>
      </c>
    </row>
    <row r="927" spans="1:10">
      <c r="B927" s="407">
        <v>37653</v>
      </c>
      <c r="H927" s="409">
        <v>3.8E-3</v>
      </c>
      <c r="I927" s="409"/>
      <c r="J927" s="407">
        <v>37653</v>
      </c>
    </row>
    <row r="928" spans="1:10">
      <c r="B928" s="407">
        <v>37681</v>
      </c>
      <c r="H928" s="409">
        <v>4.0000000000000001E-3</v>
      </c>
      <c r="I928" s="409"/>
      <c r="J928" s="407">
        <v>37681</v>
      </c>
    </row>
    <row r="929" spans="2:10">
      <c r="B929" s="407">
        <v>37712</v>
      </c>
      <c r="H929" s="409">
        <v>4.0000000000000001E-3</v>
      </c>
      <c r="I929" s="409"/>
      <c r="J929" s="407">
        <v>37712</v>
      </c>
    </row>
    <row r="930" spans="2:10">
      <c r="B930" s="407">
        <v>37742</v>
      </c>
      <c r="H930" s="409">
        <v>3.8999999999999998E-3</v>
      </c>
      <c r="I930" s="409"/>
      <c r="J930" s="407">
        <v>37742</v>
      </c>
    </row>
    <row r="931" spans="2:10">
      <c r="B931" s="407">
        <v>37773</v>
      </c>
      <c r="H931" s="409">
        <v>3.5999999999999999E-3</v>
      </c>
      <c r="I931" s="409"/>
      <c r="J931" s="407">
        <v>37773</v>
      </c>
    </row>
    <row r="932" spans="2:10">
      <c r="B932" s="407">
        <v>37803</v>
      </c>
      <c r="H932" s="409">
        <v>3.8E-3</v>
      </c>
      <c r="I932" s="409"/>
      <c r="J932" s="407">
        <v>37803</v>
      </c>
    </row>
    <row r="933" spans="2:10">
      <c r="B933" s="407">
        <v>37834</v>
      </c>
      <c r="H933" s="409">
        <v>4.1999999999999997E-3</v>
      </c>
      <c r="I933" s="409"/>
      <c r="J933" s="407">
        <v>37834</v>
      </c>
    </row>
    <row r="934" spans="2:10">
      <c r="B934" s="407">
        <v>37865</v>
      </c>
      <c r="H934" s="409">
        <v>4.5999999999999999E-3</v>
      </c>
      <c r="I934" s="409"/>
      <c r="J934" s="407">
        <v>37865</v>
      </c>
    </row>
    <row r="935" spans="2:10">
      <c r="B935" s="407">
        <v>37895</v>
      </c>
      <c r="H935" s="409">
        <v>4.1000000000000003E-3</v>
      </c>
      <c r="I935" s="409"/>
      <c r="J935" s="407">
        <v>37895</v>
      </c>
    </row>
    <row r="936" spans="2:10">
      <c r="B936" s="407">
        <v>37926</v>
      </c>
      <c r="H936" s="409">
        <v>3.8999999999999998E-3</v>
      </c>
      <c r="I936" s="409"/>
      <c r="J936" s="407">
        <v>37926</v>
      </c>
    </row>
    <row r="937" spans="2:10">
      <c r="B937" s="407">
        <v>37956</v>
      </c>
      <c r="H937" s="409">
        <v>4.7000000000000002E-3</v>
      </c>
      <c r="I937" s="409"/>
      <c r="J937" s="407">
        <v>37956</v>
      </c>
    </row>
    <row r="938" spans="2:10">
      <c r="B938" s="407">
        <v>37987</v>
      </c>
      <c r="H938" s="409">
        <v>4.1999999999999997E-3</v>
      </c>
      <c r="I938" s="409"/>
      <c r="J938" s="407">
        <v>37987</v>
      </c>
    </row>
    <row r="939" spans="2:10">
      <c r="B939" s="407">
        <v>38018</v>
      </c>
      <c r="H939" s="409">
        <v>3.8E-3</v>
      </c>
      <c r="I939" s="409"/>
      <c r="J939" s="407">
        <v>38018</v>
      </c>
    </row>
    <row r="940" spans="2:10">
      <c r="B940" s="407">
        <v>38047</v>
      </c>
      <c r="H940" s="409">
        <v>4.3E-3</v>
      </c>
      <c r="I940" s="409"/>
      <c r="J940" s="407">
        <v>38047</v>
      </c>
    </row>
    <row r="941" spans="2:10">
      <c r="B941" s="407">
        <v>38078</v>
      </c>
      <c r="H941" s="409">
        <v>3.8999999999999998E-3</v>
      </c>
      <c r="I941" s="409"/>
      <c r="J941" s="407">
        <v>38078</v>
      </c>
    </row>
    <row r="942" spans="2:10">
      <c r="B942" s="407">
        <v>38108</v>
      </c>
      <c r="H942" s="409">
        <v>4.0000000000000001E-3</v>
      </c>
      <c r="I942" s="409"/>
      <c r="J942" s="407">
        <v>38108</v>
      </c>
    </row>
    <row r="943" spans="2:10">
      <c r="B943" s="407">
        <v>38139</v>
      </c>
      <c r="H943" s="409">
        <v>4.7999999999999996E-3</v>
      </c>
      <c r="I943" s="409"/>
      <c r="J943" s="407">
        <v>38139</v>
      </c>
    </row>
    <row r="944" spans="2:10">
      <c r="B944" s="407">
        <v>38169</v>
      </c>
      <c r="H944" s="409">
        <v>4.3E-3</v>
      </c>
      <c r="I944" s="409"/>
      <c r="J944" s="407">
        <v>38169</v>
      </c>
    </row>
    <row r="945" spans="2:10">
      <c r="B945" s="407">
        <v>38200</v>
      </c>
      <c r="H945" s="409">
        <v>4.4999999999999997E-3</v>
      </c>
      <c r="I945" s="409"/>
      <c r="J945" s="407">
        <v>38200</v>
      </c>
    </row>
    <row r="946" spans="2:10">
      <c r="B946" s="407">
        <v>38231</v>
      </c>
      <c r="H946" s="409">
        <v>4.0000000000000001E-3</v>
      </c>
      <c r="I946" s="409"/>
      <c r="J946" s="407">
        <v>38231</v>
      </c>
    </row>
    <row r="947" spans="2:10">
      <c r="B947" s="407">
        <v>38261</v>
      </c>
      <c r="H947" s="409">
        <v>3.8E-3</v>
      </c>
      <c r="I947" s="409"/>
      <c r="J947" s="407">
        <v>38261</v>
      </c>
    </row>
    <row r="948" spans="2:10">
      <c r="B948" s="407">
        <v>38292</v>
      </c>
      <c r="H948" s="409">
        <v>4.1000000000000003E-3</v>
      </c>
      <c r="I948" s="409"/>
      <c r="J948" s="407">
        <v>38292</v>
      </c>
    </row>
    <row r="949" spans="2:10">
      <c r="B949" s="407">
        <v>38322</v>
      </c>
      <c r="H949" s="409">
        <v>4.3E-3</v>
      </c>
      <c r="I949" s="409"/>
      <c r="J949" s="407">
        <v>38322</v>
      </c>
    </row>
    <row r="950" spans="2:10">
      <c r="B950" s="407">
        <v>38353</v>
      </c>
      <c r="H950" s="409">
        <v>4.1000000000000003E-3</v>
      </c>
      <c r="I950" s="409"/>
      <c r="J950" s="407">
        <v>38353</v>
      </c>
    </row>
    <row r="951" spans="2:10">
      <c r="B951" s="407">
        <v>38384</v>
      </c>
      <c r="H951" s="409">
        <v>3.5000000000000001E-3</v>
      </c>
      <c r="I951" s="409"/>
      <c r="J951" s="407">
        <v>38384</v>
      </c>
    </row>
    <row r="952" spans="2:10">
      <c r="B952" s="407">
        <v>38412</v>
      </c>
      <c r="H952" s="409">
        <v>4.1000000000000003E-3</v>
      </c>
      <c r="I952" s="409"/>
      <c r="J952" s="407">
        <v>38412</v>
      </c>
    </row>
    <row r="953" spans="2:10">
      <c r="B953" s="407">
        <v>38443</v>
      </c>
      <c r="H953" s="409">
        <v>3.8999999999999998E-3</v>
      </c>
      <c r="I953" s="409"/>
      <c r="J953" s="407">
        <v>38443</v>
      </c>
    </row>
    <row r="954" spans="2:10">
      <c r="B954" s="407">
        <v>38473</v>
      </c>
      <c r="H954" s="409">
        <v>4.0000000000000001E-3</v>
      </c>
      <c r="I954" s="409"/>
      <c r="J954" s="407">
        <v>38473</v>
      </c>
    </row>
    <row r="955" spans="2:10">
      <c r="B955" s="407">
        <v>38504</v>
      </c>
      <c r="H955" s="409">
        <v>3.5999999999999999E-3</v>
      </c>
      <c r="I955" s="409"/>
      <c r="J955" s="407">
        <v>38504</v>
      </c>
    </row>
    <row r="956" spans="2:10">
      <c r="B956" s="407">
        <v>38534</v>
      </c>
      <c r="H956" s="409">
        <v>3.3999999999999998E-3</v>
      </c>
      <c r="I956" s="409"/>
      <c r="J956" s="407">
        <v>38534</v>
      </c>
    </row>
    <row r="957" spans="2:10">
      <c r="B957" s="407">
        <v>38565</v>
      </c>
      <c r="H957" s="409">
        <v>4.0000000000000001E-3</v>
      </c>
      <c r="I957" s="409"/>
      <c r="J957" s="407">
        <v>38565</v>
      </c>
    </row>
    <row r="958" spans="2:10">
      <c r="B958" s="407">
        <v>38596</v>
      </c>
      <c r="H958" s="409">
        <v>3.5000000000000001E-3</v>
      </c>
      <c r="I958" s="409"/>
      <c r="J958" s="407">
        <v>38596</v>
      </c>
    </row>
    <row r="959" spans="2:10">
      <c r="B959" s="407">
        <v>38626</v>
      </c>
      <c r="H959" s="409">
        <v>3.8999999999999998E-3</v>
      </c>
      <c r="I959" s="409"/>
      <c r="J959" s="407">
        <v>38626</v>
      </c>
    </row>
    <row r="960" spans="2:10">
      <c r="B960" s="407">
        <v>38657</v>
      </c>
      <c r="H960" s="409">
        <v>3.8999999999999998E-3</v>
      </c>
      <c r="I960" s="409"/>
      <c r="J960" s="407">
        <v>38657</v>
      </c>
    </row>
    <row r="961" spans="2:10">
      <c r="B961" s="407">
        <v>38687</v>
      </c>
      <c r="H961" s="409">
        <v>3.8999999999999998E-3</v>
      </c>
      <c r="I961" s="409"/>
      <c r="J961" s="407">
        <v>38687</v>
      </c>
    </row>
    <row r="962" spans="2:10">
      <c r="B962" s="407">
        <v>38718</v>
      </c>
      <c r="H962" s="409">
        <v>4.0000000000000001E-3</v>
      </c>
      <c r="I962" s="409"/>
      <c r="J962" s="407">
        <v>38718</v>
      </c>
    </row>
    <row r="963" spans="2:10">
      <c r="B963" s="407">
        <v>38749</v>
      </c>
      <c r="H963" s="409">
        <v>3.5999999999999999E-3</v>
      </c>
      <c r="I963" s="409"/>
      <c r="J963" s="407">
        <v>38749</v>
      </c>
    </row>
    <row r="964" spans="2:10">
      <c r="B964" s="407">
        <v>38777</v>
      </c>
      <c r="H964" s="409">
        <v>3.8999999999999998E-3</v>
      </c>
      <c r="I964" s="409"/>
      <c r="J964" s="407">
        <v>38777</v>
      </c>
    </row>
    <row r="965" spans="2:10">
      <c r="B965" s="407">
        <v>38808</v>
      </c>
      <c r="H965" s="409">
        <v>3.8999999999999998E-3</v>
      </c>
      <c r="I965" s="409"/>
      <c r="J965" s="407">
        <v>38808</v>
      </c>
    </row>
    <row r="966" spans="2:10">
      <c r="B966" s="407">
        <v>38838</v>
      </c>
      <c r="H966" s="409">
        <v>4.7999999999999996E-3</v>
      </c>
      <c r="I966" s="409"/>
      <c r="J966" s="407">
        <v>38838</v>
      </c>
    </row>
    <row r="967" spans="2:10">
      <c r="B967" s="407">
        <v>38869</v>
      </c>
      <c r="H967" s="409">
        <v>4.4000000000000003E-3</v>
      </c>
      <c r="I967" s="409"/>
      <c r="J967" s="407">
        <v>38869</v>
      </c>
    </row>
    <row r="968" spans="2:10">
      <c r="B968" s="407">
        <v>38899</v>
      </c>
      <c r="H968" s="409">
        <v>4.4999999999999997E-3</v>
      </c>
      <c r="I968" s="409"/>
      <c r="J968" s="407">
        <v>38899</v>
      </c>
    </row>
    <row r="969" spans="2:10">
      <c r="B969" s="407">
        <v>38930</v>
      </c>
      <c r="H969" s="409">
        <v>4.3E-3</v>
      </c>
      <c r="I969" s="409"/>
      <c r="J969" s="407">
        <v>38930</v>
      </c>
    </row>
    <row r="970" spans="2:10">
      <c r="B970" s="407">
        <v>38961</v>
      </c>
      <c r="H970" s="409">
        <v>3.8999999999999998E-3</v>
      </c>
      <c r="I970" s="409"/>
      <c r="J970" s="407">
        <v>38961</v>
      </c>
    </row>
    <row r="971" spans="2:10">
      <c r="B971" s="407">
        <v>38991</v>
      </c>
      <c r="H971" s="409">
        <v>4.1999999999999997E-3</v>
      </c>
      <c r="I971" s="409"/>
      <c r="J971" s="407">
        <v>38991</v>
      </c>
    </row>
    <row r="972" spans="2:10">
      <c r="B972" s="407">
        <v>39022</v>
      </c>
      <c r="H972" s="409">
        <v>3.8999999999999998E-3</v>
      </c>
      <c r="I972" s="409"/>
      <c r="J972" s="407">
        <v>39022</v>
      </c>
    </row>
    <row r="973" spans="2:10">
      <c r="B973" s="407">
        <v>39052</v>
      </c>
      <c r="H973" s="409">
        <v>3.5999999999999999E-3</v>
      </c>
      <c r="I973" s="409"/>
      <c r="J973" s="407">
        <v>39052</v>
      </c>
    </row>
    <row r="974" spans="2:10">
      <c r="B974" s="407">
        <v>39083</v>
      </c>
      <c r="H974" s="409">
        <v>4.3E-3</v>
      </c>
      <c r="I974" s="409"/>
      <c r="J974" s="407">
        <v>39083</v>
      </c>
    </row>
    <row r="975" spans="2:10">
      <c r="B975" s="407">
        <v>39114</v>
      </c>
      <c r="H975" s="409">
        <v>3.8E-3</v>
      </c>
      <c r="I975" s="409"/>
      <c r="J975" s="407">
        <v>39114</v>
      </c>
    </row>
    <row r="976" spans="2:10">
      <c r="B976" s="407">
        <v>39142</v>
      </c>
      <c r="H976" s="409">
        <v>3.8999999999999998E-3</v>
      </c>
      <c r="I976" s="409"/>
      <c r="J976" s="407">
        <v>39142</v>
      </c>
    </row>
    <row r="977" spans="1:10">
      <c r="B977" s="407">
        <v>39173</v>
      </c>
      <c r="H977" s="409">
        <v>4.1999999999999997E-3</v>
      </c>
      <c r="I977" s="409"/>
      <c r="J977" s="407">
        <v>39173</v>
      </c>
    </row>
    <row r="978" spans="1:10">
      <c r="B978" s="407">
        <v>39203</v>
      </c>
      <c r="H978" s="409">
        <v>4.1000000000000003E-3</v>
      </c>
      <c r="I978" s="409"/>
      <c r="J978" s="407">
        <v>39203</v>
      </c>
    </row>
    <row r="979" spans="1:10">
      <c r="B979" s="407">
        <v>39234</v>
      </c>
      <c r="H979" s="409">
        <v>4.0000000000000001E-3</v>
      </c>
      <c r="I979" s="409"/>
      <c r="J979" s="407">
        <v>39234</v>
      </c>
    </row>
    <row r="980" spans="1:10">
      <c r="B980" s="407">
        <v>39264</v>
      </c>
      <c r="H980" s="409">
        <v>4.5999999999999999E-3</v>
      </c>
      <c r="I980" s="409"/>
      <c r="J980" s="407">
        <v>39264</v>
      </c>
    </row>
    <row r="981" spans="1:10">
      <c r="B981" s="407">
        <v>39295</v>
      </c>
      <c r="H981" s="409">
        <v>4.1999999999999997E-3</v>
      </c>
      <c r="I981" s="409"/>
      <c r="J981" s="407">
        <v>39295</v>
      </c>
    </row>
    <row r="982" spans="1:10">
      <c r="B982" s="407">
        <v>39326</v>
      </c>
      <c r="H982" s="409">
        <v>3.7000000000000002E-3</v>
      </c>
      <c r="I982" s="409"/>
      <c r="J982" s="407">
        <v>39326</v>
      </c>
    </row>
    <row r="983" spans="1:10">
      <c r="B983" s="407">
        <v>39356</v>
      </c>
      <c r="H983" s="409">
        <v>4.3E-3</v>
      </c>
      <c r="I983" s="409"/>
      <c r="J983" s="407">
        <v>39356</v>
      </c>
    </row>
    <row r="984" spans="1:10">
      <c r="B984" s="407">
        <v>39387</v>
      </c>
      <c r="H984" s="409">
        <v>3.8999999999999998E-3</v>
      </c>
      <c r="I984" s="409"/>
      <c r="J984" s="407">
        <v>39387</v>
      </c>
    </row>
    <row r="985" spans="1:10">
      <c r="B985" s="407">
        <v>39417</v>
      </c>
      <c r="H985" s="409">
        <v>3.7000000000000002E-3</v>
      </c>
      <c r="I985" s="409"/>
      <c r="J985" s="407">
        <v>39417</v>
      </c>
    </row>
    <row r="986" spans="1:10">
      <c r="B986" s="407">
        <v>39448</v>
      </c>
      <c r="H986" s="409">
        <v>4.0000000000000001E-3</v>
      </c>
      <c r="I986" s="409"/>
      <c r="J986" s="407">
        <v>39448</v>
      </c>
    </row>
    <row r="987" spans="1:10">
      <c r="B987" s="407">
        <v>39479</v>
      </c>
      <c r="H987" s="409">
        <v>3.3999999999999998E-3</v>
      </c>
      <c r="I987" s="409"/>
      <c r="J987" s="407">
        <v>39479</v>
      </c>
    </row>
    <row r="988" spans="1:10">
      <c r="B988" s="407">
        <v>39508</v>
      </c>
      <c r="H988" s="409">
        <v>3.7000000000000002E-3</v>
      </c>
      <c r="I988" s="409"/>
      <c r="J988" s="407">
        <v>39508</v>
      </c>
    </row>
    <row r="989" spans="1:10">
      <c r="A989" s="406">
        <v>83</v>
      </c>
      <c r="B989" s="407">
        <v>39539</v>
      </c>
      <c r="C989" s="406" t="s">
        <v>3128</v>
      </c>
      <c r="D989" s="406" t="s">
        <v>3129</v>
      </c>
      <c r="E989" s="406">
        <v>21.15</v>
      </c>
      <c r="F989" s="406">
        <v>-66</v>
      </c>
      <c r="G989" s="406">
        <v>0</v>
      </c>
      <c r="H989" s="409">
        <v>3.5000000000000001E-3</v>
      </c>
      <c r="I989" s="409"/>
      <c r="J989" s="407">
        <v>39539</v>
      </c>
    </row>
    <row r="990" spans="1:10">
      <c r="A990" s="406">
        <v>83</v>
      </c>
      <c r="B990" s="407">
        <v>39569</v>
      </c>
      <c r="C990" s="406" t="s">
        <v>3128</v>
      </c>
      <c r="D990" s="406" t="s">
        <v>3129</v>
      </c>
      <c r="E990" s="406">
        <v>21.5</v>
      </c>
      <c r="F990" s="406">
        <v>1.6548E-2</v>
      </c>
      <c r="G990" s="406">
        <v>0</v>
      </c>
      <c r="H990" s="409">
        <v>3.7000000000000002E-3</v>
      </c>
      <c r="I990" s="409">
        <f t="shared" ref="I990:I1053" si="0">F990-H990</f>
        <v>1.2848E-2</v>
      </c>
      <c r="J990" s="407">
        <v>39569</v>
      </c>
    </row>
    <row r="991" spans="1:10">
      <c r="A991" s="406">
        <v>83</v>
      </c>
      <c r="B991" s="407">
        <v>39600</v>
      </c>
      <c r="C991" s="406" t="s">
        <v>3128</v>
      </c>
      <c r="D991" s="406" t="s">
        <v>3129</v>
      </c>
      <c r="E991" s="406">
        <v>22.18</v>
      </c>
      <c r="F991" s="406">
        <v>3.1628000000000003E-2</v>
      </c>
      <c r="G991" s="406">
        <v>0</v>
      </c>
      <c r="H991" s="409">
        <v>4.0000000000000001E-3</v>
      </c>
      <c r="I991" s="409">
        <f t="shared" si="0"/>
        <v>2.7628000000000003E-2</v>
      </c>
      <c r="J991" s="407">
        <v>39600</v>
      </c>
    </row>
    <row r="992" spans="1:10">
      <c r="A992" s="406">
        <v>83</v>
      </c>
      <c r="B992" s="407">
        <v>39630</v>
      </c>
      <c r="C992" s="406" t="s">
        <v>3128</v>
      </c>
      <c r="D992" s="406" t="s">
        <v>3129</v>
      </c>
      <c r="E992" s="406">
        <v>19.25</v>
      </c>
      <c r="F992" s="406">
        <v>-0.132101</v>
      </c>
      <c r="G992" s="406">
        <v>0</v>
      </c>
      <c r="H992" s="409">
        <v>3.8999999999999998E-3</v>
      </c>
      <c r="I992" s="409">
        <f t="shared" si="0"/>
        <v>-0.13600099999999998</v>
      </c>
      <c r="J992" s="407">
        <v>39630</v>
      </c>
    </row>
    <row r="993" spans="1:10">
      <c r="A993" s="406">
        <v>83</v>
      </c>
      <c r="B993" s="407">
        <v>39661</v>
      </c>
      <c r="C993" s="406" t="s">
        <v>3128</v>
      </c>
      <c r="D993" s="406" t="s">
        <v>3129</v>
      </c>
      <c r="E993" s="406">
        <v>22.95</v>
      </c>
      <c r="F993" s="406">
        <v>0.202597</v>
      </c>
      <c r="G993" s="406">
        <v>0.2</v>
      </c>
      <c r="H993" s="409">
        <v>3.5999999999999999E-3</v>
      </c>
      <c r="I993" s="409">
        <f t="shared" si="0"/>
        <v>0.19899700000000001</v>
      </c>
      <c r="J993" s="407">
        <v>39661</v>
      </c>
    </row>
    <row r="994" spans="1:10">
      <c r="A994" s="406">
        <v>83</v>
      </c>
      <c r="B994" s="407">
        <v>39692</v>
      </c>
      <c r="C994" s="406" t="s">
        <v>3128</v>
      </c>
      <c r="D994" s="406" t="s">
        <v>3129</v>
      </c>
      <c r="E994" s="406">
        <v>21.5</v>
      </c>
      <c r="F994" s="406">
        <v>-6.3181000000000001E-2</v>
      </c>
      <c r="G994" s="406">
        <v>0</v>
      </c>
      <c r="H994" s="409">
        <v>3.8999999999999998E-3</v>
      </c>
      <c r="I994" s="409">
        <f t="shared" si="0"/>
        <v>-6.7081000000000002E-2</v>
      </c>
      <c r="J994" s="407">
        <v>39692</v>
      </c>
    </row>
    <row r="995" spans="1:10">
      <c r="A995" s="406">
        <v>83</v>
      </c>
      <c r="B995" s="407">
        <v>39722</v>
      </c>
      <c r="C995" s="406" t="s">
        <v>3128</v>
      </c>
      <c r="D995" s="406" t="s">
        <v>3129</v>
      </c>
      <c r="E995" s="406">
        <v>20.28</v>
      </c>
      <c r="F995" s="406">
        <v>-5.6744000000000003E-2</v>
      </c>
      <c r="G995" s="406">
        <v>0</v>
      </c>
      <c r="H995" s="409">
        <v>3.7000000000000002E-3</v>
      </c>
      <c r="I995" s="409">
        <f t="shared" si="0"/>
        <v>-6.0444000000000005E-2</v>
      </c>
      <c r="J995" s="407">
        <v>39722</v>
      </c>
    </row>
    <row r="996" spans="1:10">
      <c r="A996" s="406">
        <v>83</v>
      </c>
      <c r="B996" s="407">
        <v>39753</v>
      </c>
      <c r="C996" s="406" t="s">
        <v>3128</v>
      </c>
      <c r="D996" s="406" t="s">
        <v>3129</v>
      </c>
      <c r="E996" s="406">
        <v>20.28</v>
      </c>
      <c r="F996" s="406">
        <v>9.8619999999999992E-3</v>
      </c>
      <c r="G996" s="406">
        <v>0.2</v>
      </c>
      <c r="H996" s="409">
        <v>3.5999999999999999E-3</v>
      </c>
      <c r="I996" s="409">
        <f t="shared" si="0"/>
        <v>6.2619999999999993E-3</v>
      </c>
      <c r="J996" s="407">
        <v>39753</v>
      </c>
    </row>
    <row r="997" spans="1:10">
      <c r="A997" s="406">
        <v>83</v>
      </c>
      <c r="B997" s="407">
        <v>39783</v>
      </c>
      <c r="C997" s="406" t="s">
        <v>3128</v>
      </c>
      <c r="D997" s="406" t="s">
        <v>3129</v>
      </c>
      <c r="E997" s="406">
        <v>20.88</v>
      </c>
      <c r="F997" s="406">
        <v>2.9586000000000001E-2</v>
      </c>
      <c r="G997" s="406">
        <v>0</v>
      </c>
      <c r="H997" s="409">
        <v>3.3E-3</v>
      </c>
      <c r="I997" s="409">
        <f t="shared" si="0"/>
        <v>2.6286E-2</v>
      </c>
      <c r="J997" s="407">
        <v>39783</v>
      </c>
    </row>
    <row r="998" spans="1:10">
      <c r="A998" s="406">
        <v>83</v>
      </c>
      <c r="B998" s="407">
        <v>39814</v>
      </c>
      <c r="C998" s="406" t="s">
        <v>3128</v>
      </c>
      <c r="D998" s="406" t="s">
        <v>3129</v>
      </c>
      <c r="E998" s="406">
        <v>21.18</v>
      </c>
      <c r="F998" s="406">
        <v>1.4368000000000001E-2</v>
      </c>
      <c r="G998" s="406">
        <v>0</v>
      </c>
      <c r="H998" s="409">
        <v>2.3999999999999998E-3</v>
      </c>
      <c r="I998" s="409">
        <f t="shared" si="0"/>
        <v>1.1968000000000001E-2</v>
      </c>
      <c r="J998" s="407">
        <v>39814</v>
      </c>
    </row>
    <row r="999" spans="1:10">
      <c r="A999" s="406">
        <v>83</v>
      </c>
      <c r="B999" s="407">
        <v>39845</v>
      </c>
      <c r="C999" s="406" t="s">
        <v>3128</v>
      </c>
      <c r="D999" s="406" t="s">
        <v>3129</v>
      </c>
      <c r="E999" s="406">
        <v>18.55</v>
      </c>
      <c r="F999" s="406">
        <v>-0.114731</v>
      </c>
      <c r="G999" s="406">
        <v>0.2</v>
      </c>
      <c r="H999" s="409">
        <v>3.0000000000000001E-3</v>
      </c>
      <c r="I999" s="409">
        <f t="shared" si="0"/>
        <v>-0.117731</v>
      </c>
      <c r="J999" s="407">
        <v>39845</v>
      </c>
    </row>
    <row r="1000" spans="1:10">
      <c r="A1000" s="406">
        <v>83</v>
      </c>
      <c r="B1000" s="407">
        <v>39873</v>
      </c>
      <c r="C1000" s="406" t="s">
        <v>3128</v>
      </c>
      <c r="D1000" s="406" t="s">
        <v>3129</v>
      </c>
      <c r="E1000" s="406">
        <v>19.239999999999998</v>
      </c>
      <c r="F1000" s="406">
        <v>3.7197000000000001E-2</v>
      </c>
      <c r="G1000" s="406">
        <v>0</v>
      </c>
      <c r="H1000" s="409">
        <v>3.5000000000000001E-3</v>
      </c>
      <c r="I1000" s="409">
        <f t="shared" si="0"/>
        <v>3.3696999999999998E-2</v>
      </c>
      <c r="J1000" s="407">
        <v>39873</v>
      </c>
    </row>
    <row r="1001" spans="1:10">
      <c r="A1001" s="406">
        <v>83</v>
      </c>
      <c r="B1001" s="407">
        <v>39904</v>
      </c>
      <c r="C1001" s="406" t="s">
        <v>3128</v>
      </c>
      <c r="D1001" s="406" t="s">
        <v>3129</v>
      </c>
      <c r="E1001" s="406">
        <v>18</v>
      </c>
      <c r="F1001" s="406">
        <v>-6.4449000000000006E-2</v>
      </c>
      <c r="G1001" s="406">
        <v>0</v>
      </c>
      <c r="H1001" s="409">
        <v>2.8999999999999998E-3</v>
      </c>
      <c r="I1001" s="409">
        <f t="shared" si="0"/>
        <v>-6.7349000000000006E-2</v>
      </c>
      <c r="J1001" s="407">
        <v>39904</v>
      </c>
    </row>
    <row r="1002" spans="1:10">
      <c r="A1002" s="406">
        <v>83</v>
      </c>
      <c r="B1002" s="407">
        <v>39934</v>
      </c>
      <c r="C1002" s="406" t="s">
        <v>3128</v>
      </c>
      <c r="D1002" s="406" t="s">
        <v>3129</v>
      </c>
      <c r="E1002" s="406">
        <v>17.28</v>
      </c>
      <c r="F1002" s="406">
        <v>-2.8889000000000001E-2</v>
      </c>
      <c r="G1002" s="406">
        <v>0.2</v>
      </c>
      <c r="H1002" s="409">
        <v>3.3E-3</v>
      </c>
      <c r="I1002" s="409">
        <f t="shared" si="0"/>
        <v>-3.2189000000000002E-2</v>
      </c>
      <c r="J1002" s="407">
        <v>39934</v>
      </c>
    </row>
    <row r="1003" spans="1:10">
      <c r="A1003" s="406">
        <v>83</v>
      </c>
      <c r="B1003" s="407">
        <v>39965</v>
      </c>
      <c r="C1003" s="406" t="s">
        <v>3128</v>
      </c>
      <c r="D1003" s="406" t="s">
        <v>3129</v>
      </c>
      <c r="E1003" s="406">
        <v>19.11</v>
      </c>
      <c r="F1003" s="406">
        <v>0.105903</v>
      </c>
      <c r="G1003" s="406">
        <v>0</v>
      </c>
      <c r="H1003" s="409">
        <v>3.8E-3</v>
      </c>
      <c r="I1003" s="409">
        <f t="shared" si="0"/>
        <v>0.102103</v>
      </c>
      <c r="J1003" s="407">
        <v>39965</v>
      </c>
    </row>
    <row r="1004" spans="1:10">
      <c r="A1004" s="406">
        <v>83</v>
      </c>
      <c r="B1004" s="407">
        <v>39995</v>
      </c>
      <c r="C1004" s="406" t="s">
        <v>3128</v>
      </c>
      <c r="D1004" s="406" t="s">
        <v>3129</v>
      </c>
      <c r="E1004" s="406">
        <v>19.71</v>
      </c>
      <c r="F1004" s="406">
        <v>3.1397000000000001E-2</v>
      </c>
      <c r="G1004" s="406">
        <v>0</v>
      </c>
      <c r="H1004" s="409">
        <v>3.5999999999999999E-3</v>
      </c>
      <c r="I1004" s="409">
        <f t="shared" si="0"/>
        <v>2.7797000000000002E-2</v>
      </c>
      <c r="J1004" s="407">
        <v>39995</v>
      </c>
    </row>
    <row r="1005" spans="1:10">
      <c r="A1005" s="406">
        <v>83</v>
      </c>
      <c r="B1005" s="407">
        <v>40026</v>
      </c>
      <c r="C1005" s="406" t="s">
        <v>3128</v>
      </c>
      <c r="D1005" s="406" t="s">
        <v>3129</v>
      </c>
      <c r="E1005" s="406">
        <v>20.100000000000001</v>
      </c>
      <c r="F1005" s="406">
        <v>3.0440999999999999E-2</v>
      </c>
      <c r="G1005" s="406">
        <v>0.21</v>
      </c>
      <c r="H1005" s="409">
        <v>3.5999999999999999E-3</v>
      </c>
      <c r="I1005" s="409">
        <f t="shared" si="0"/>
        <v>2.6841E-2</v>
      </c>
      <c r="J1005" s="407">
        <v>40026</v>
      </c>
    </row>
    <row r="1006" spans="1:10">
      <c r="A1006" s="406">
        <v>83</v>
      </c>
      <c r="B1006" s="407">
        <v>40057</v>
      </c>
      <c r="C1006" s="406" t="s">
        <v>3128</v>
      </c>
      <c r="D1006" s="406" t="s">
        <v>3129</v>
      </c>
      <c r="E1006" s="406">
        <v>19.940000000000001</v>
      </c>
      <c r="F1006" s="406">
        <v>-7.9600000000000001E-3</v>
      </c>
      <c r="G1006" s="406">
        <v>0</v>
      </c>
      <c r="H1006" s="409">
        <v>3.3999999999999998E-3</v>
      </c>
      <c r="I1006" s="409">
        <f t="shared" si="0"/>
        <v>-1.136E-2</v>
      </c>
      <c r="J1006" s="407">
        <v>40057</v>
      </c>
    </row>
    <row r="1007" spans="1:10">
      <c r="A1007" s="406">
        <v>83</v>
      </c>
      <c r="B1007" s="407">
        <v>40087</v>
      </c>
      <c r="C1007" s="406" t="s">
        <v>3128</v>
      </c>
      <c r="D1007" s="406" t="s">
        <v>3129</v>
      </c>
      <c r="E1007" s="406">
        <v>18.97</v>
      </c>
      <c r="F1007" s="406">
        <v>-4.8646000000000002E-2</v>
      </c>
      <c r="G1007" s="406">
        <v>0</v>
      </c>
      <c r="H1007" s="409">
        <v>3.3E-3</v>
      </c>
      <c r="I1007" s="409">
        <f t="shared" si="0"/>
        <v>-5.1945999999999999E-2</v>
      </c>
      <c r="J1007" s="407">
        <v>40087</v>
      </c>
    </row>
    <row r="1008" spans="1:10">
      <c r="A1008" s="406">
        <v>83</v>
      </c>
      <c r="B1008" s="407">
        <v>40118</v>
      </c>
      <c r="C1008" s="406" t="s">
        <v>3128</v>
      </c>
      <c r="D1008" s="406" t="s">
        <v>3129</v>
      </c>
      <c r="E1008" s="406">
        <v>22.24</v>
      </c>
      <c r="F1008" s="406">
        <v>0.183448</v>
      </c>
      <c r="G1008" s="406">
        <v>0.21</v>
      </c>
      <c r="H1008" s="409">
        <v>3.5000000000000001E-3</v>
      </c>
      <c r="I1008" s="409">
        <f t="shared" si="0"/>
        <v>0.179948</v>
      </c>
      <c r="J1008" s="407">
        <v>40118</v>
      </c>
    </row>
    <row r="1009" spans="1:10">
      <c r="A1009" s="406">
        <v>83</v>
      </c>
      <c r="B1009" s="407">
        <v>40148</v>
      </c>
      <c r="C1009" s="406" t="s">
        <v>3128</v>
      </c>
      <c r="D1009" s="406" t="s">
        <v>3129</v>
      </c>
      <c r="E1009" s="406">
        <v>22.41</v>
      </c>
      <c r="F1009" s="406">
        <v>7.6439999999999998E-3</v>
      </c>
      <c r="G1009" s="406">
        <v>0</v>
      </c>
      <c r="H1009" s="409">
        <v>3.3999999999999998E-3</v>
      </c>
      <c r="I1009" s="409">
        <f t="shared" si="0"/>
        <v>4.2439999999999995E-3</v>
      </c>
      <c r="J1009" s="407">
        <v>40148</v>
      </c>
    </row>
    <row r="1010" spans="1:10">
      <c r="A1010" s="406">
        <v>83</v>
      </c>
      <c r="B1010" s="407">
        <v>40179</v>
      </c>
      <c r="C1010" s="406" t="s">
        <v>3128</v>
      </c>
      <c r="D1010" s="406" t="s">
        <v>3129</v>
      </c>
      <c r="E1010" s="406">
        <v>21.8</v>
      </c>
      <c r="F1010" s="406">
        <v>-2.7220000000000001E-2</v>
      </c>
      <c r="G1010" s="406">
        <v>0</v>
      </c>
      <c r="H1010" s="409">
        <v>3.5999999999999999E-3</v>
      </c>
      <c r="I1010" s="409">
        <f t="shared" si="0"/>
        <v>-3.082E-2</v>
      </c>
      <c r="J1010" s="407">
        <v>40179</v>
      </c>
    </row>
    <row r="1011" spans="1:10">
      <c r="A1011" s="406">
        <v>83</v>
      </c>
      <c r="B1011" s="407">
        <v>40210</v>
      </c>
      <c r="C1011" s="406" t="s">
        <v>3128</v>
      </c>
      <c r="D1011" s="406" t="s">
        <v>3129</v>
      </c>
      <c r="E1011" s="406">
        <v>22.26</v>
      </c>
      <c r="F1011" s="406">
        <v>3.0734000000000001E-2</v>
      </c>
      <c r="G1011" s="406">
        <v>0.21</v>
      </c>
      <c r="H1011" s="409">
        <v>3.3E-3</v>
      </c>
      <c r="I1011" s="409">
        <f t="shared" si="0"/>
        <v>2.7434E-2</v>
      </c>
      <c r="J1011" s="407">
        <v>40210</v>
      </c>
    </row>
    <row r="1012" spans="1:10">
      <c r="A1012" s="406">
        <v>83</v>
      </c>
      <c r="B1012" s="407">
        <v>40238</v>
      </c>
      <c r="C1012" s="406" t="s">
        <v>3128</v>
      </c>
      <c r="D1012" s="406" t="s">
        <v>3129</v>
      </c>
      <c r="E1012" s="406">
        <v>21.76</v>
      </c>
      <c r="F1012" s="406">
        <v>-2.2461999999999999E-2</v>
      </c>
      <c r="G1012" s="406">
        <v>0</v>
      </c>
      <c r="H1012" s="409">
        <v>4.0000000000000001E-3</v>
      </c>
      <c r="I1012" s="409">
        <f t="shared" si="0"/>
        <v>-2.6461999999999999E-2</v>
      </c>
      <c r="J1012" s="407">
        <v>40238</v>
      </c>
    </row>
    <row r="1013" spans="1:10">
      <c r="A1013" s="406">
        <v>83</v>
      </c>
      <c r="B1013" s="407">
        <v>40269</v>
      </c>
      <c r="C1013" s="406" t="s">
        <v>3128</v>
      </c>
      <c r="D1013" s="406" t="s">
        <v>3129</v>
      </c>
      <c r="E1013" s="406">
        <v>21.78</v>
      </c>
      <c r="F1013" s="406">
        <v>9.19E-4</v>
      </c>
      <c r="G1013" s="406">
        <v>0</v>
      </c>
      <c r="H1013" s="409">
        <v>3.8E-3</v>
      </c>
      <c r="I1013" s="409">
        <f t="shared" si="0"/>
        <v>-2.8809999999999999E-3</v>
      </c>
      <c r="J1013" s="407">
        <v>40269</v>
      </c>
    </row>
    <row r="1014" spans="1:10">
      <c r="A1014" s="406">
        <v>83</v>
      </c>
      <c r="B1014" s="407">
        <v>40299</v>
      </c>
      <c r="C1014" s="406" t="s">
        <v>3128</v>
      </c>
      <c r="D1014" s="406" t="s">
        <v>3129</v>
      </c>
      <c r="E1014" s="406">
        <v>20.34</v>
      </c>
      <c r="F1014" s="406">
        <v>-5.6474000000000003E-2</v>
      </c>
      <c r="G1014" s="406">
        <v>0.21</v>
      </c>
      <c r="H1014" s="409">
        <v>3.3999999999999998E-3</v>
      </c>
      <c r="I1014" s="409">
        <f t="shared" si="0"/>
        <v>-5.9874000000000004E-2</v>
      </c>
      <c r="J1014" s="407">
        <v>40299</v>
      </c>
    </row>
    <row r="1015" spans="1:10">
      <c r="A1015" s="406">
        <v>83</v>
      </c>
      <c r="B1015" s="407">
        <v>40330</v>
      </c>
      <c r="C1015" s="406" t="s">
        <v>3128</v>
      </c>
      <c r="D1015" s="406" t="s">
        <v>3129</v>
      </c>
      <c r="E1015" s="406">
        <v>20.6</v>
      </c>
      <c r="F1015" s="406">
        <v>1.2782999999999999E-2</v>
      </c>
      <c r="G1015" s="406">
        <v>0</v>
      </c>
      <c r="H1015" s="409">
        <v>3.7000000000000002E-3</v>
      </c>
      <c r="I1015" s="409">
        <f t="shared" si="0"/>
        <v>9.0829999999999991E-3</v>
      </c>
      <c r="J1015" s="407">
        <v>40330</v>
      </c>
    </row>
    <row r="1016" spans="1:10">
      <c r="A1016" s="406">
        <v>83</v>
      </c>
      <c r="B1016" s="407">
        <v>40360</v>
      </c>
      <c r="C1016" s="406" t="s">
        <v>3128</v>
      </c>
      <c r="D1016" s="406" t="s">
        <v>3129</v>
      </c>
      <c r="E1016" s="406">
        <v>21.38</v>
      </c>
      <c r="F1016" s="406">
        <v>3.7864000000000002E-2</v>
      </c>
      <c r="G1016" s="406">
        <v>0</v>
      </c>
      <c r="H1016" s="409">
        <v>3.0999999999999999E-3</v>
      </c>
      <c r="I1016" s="409">
        <f t="shared" si="0"/>
        <v>3.4764000000000003E-2</v>
      </c>
      <c r="J1016" s="407">
        <v>40360</v>
      </c>
    </row>
    <row r="1017" spans="1:10">
      <c r="A1017" s="406">
        <v>83</v>
      </c>
      <c r="B1017" s="407">
        <v>40391</v>
      </c>
      <c r="C1017" s="406" t="s">
        <v>3128</v>
      </c>
      <c r="D1017" s="406" t="s">
        <v>3129</v>
      </c>
      <c r="E1017" s="406">
        <v>22.58</v>
      </c>
      <c r="F1017" s="406">
        <v>6.6417000000000004E-2</v>
      </c>
      <c r="G1017" s="406">
        <v>0.22</v>
      </c>
      <c r="H1017" s="409">
        <v>3.2000000000000002E-3</v>
      </c>
      <c r="I1017" s="409">
        <f t="shared" si="0"/>
        <v>6.3217000000000009E-2</v>
      </c>
      <c r="J1017" s="407">
        <v>40391</v>
      </c>
    </row>
    <row r="1018" spans="1:10">
      <c r="A1018" s="406">
        <v>83</v>
      </c>
      <c r="B1018" s="407">
        <v>40422</v>
      </c>
      <c r="C1018" s="406" t="s">
        <v>3128</v>
      </c>
      <c r="D1018" s="406" t="s">
        <v>3129</v>
      </c>
      <c r="E1018" s="406">
        <v>23.27</v>
      </c>
      <c r="F1018" s="406">
        <v>3.0557999999999998E-2</v>
      </c>
      <c r="G1018" s="406">
        <v>0</v>
      </c>
      <c r="H1018" s="409">
        <v>2.5999999999999999E-3</v>
      </c>
      <c r="I1018" s="409">
        <f t="shared" si="0"/>
        <v>2.7957999999999997E-2</v>
      </c>
      <c r="J1018" s="407">
        <v>40422</v>
      </c>
    </row>
    <row r="1019" spans="1:10">
      <c r="A1019" s="406">
        <v>83</v>
      </c>
      <c r="B1019" s="407">
        <v>40452</v>
      </c>
      <c r="C1019" s="406" t="s">
        <v>3128</v>
      </c>
      <c r="D1019" s="406" t="s">
        <v>3129</v>
      </c>
      <c r="E1019" s="406">
        <v>23.88</v>
      </c>
      <c r="F1019" s="406">
        <v>2.6214000000000001E-2</v>
      </c>
      <c r="G1019" s="406">
        <v>0</v>
      </c>
      <c r="H1019" s="409">
        <v>2.7000000000000001E-3</v>
      </c>
      <c r="I1019" s="409">
        <f t="shared" si="0"/>
        <v>2.3514E-2</v>
      </c>
      <c r="J1019" s="407">
        <v>40452</v>
      </c>
    </row>
    <row r="1020" spans="1:10">
      <c r="A1020" s="406">
        <v>83</v>
      </c>
      <c r="B1020" s="407">
        <v>40483</v>
      </c>
      <c r="C1020" s="406" t="s">
        <v>3128</v>
      </c>
      <c r="D1020" s="406" t="s">
        <v>3129</v>
      </c>
      <c r="E1020" s="406">
        <v>24.51</v>
      </c>
      <c r="F1020" s="406">
        <v>3.5595000000000002E-2</v>
      </c>
      <c r="G1020" s="406">
        <v>0.22</v>
      </c>
      <c r="H1020" s="409">
        <v>3.2000000000000002E-3</v>
      </c>
      <c r="I1020" s="409">
        <f t="shared" si="0"/>
        <v>3.2395E-2</v>
      </c>
      <c r="J1020" s="407">
        <v>40483</v>
      </c>
    </row>
    <row r="1021" spans="1:10">
      <c r="A1021" s="406">
        <v>83</v>
      </c>
      <c r="B1021" s="407">
        <v>40513</v>
      </c>
      <c r="C1021" s="406" t="s">
        <v>3128</v>
      </c>
      <c r="D1021" s="406" t="s">
        <v>3129</v>
      </c>
      <c r="E1021" s="406">
        <v>25.29</v>
      </c>
      <c r="F1021" s="406">
        <v>3.1823999999999998E-2</v>
      </c>
      <c r="G1021" s="406">
        <v>0</v>
      </c>
      <c r="H1021" s="409">
        <v>3.2000000000000002E-3</v>
      </c>
      <c r="I1021" s="409">
        <f t="shared" si="0"/>
        <v>2.8623999999999997E-2</v>
      </c>
      <c r="J1021" s="407">
        <v>40513</v>
      </c>
    </row>
    <row r="1022" spans="1:10">
      <c r="A1022" s="63">
        <v>83</v>
      </c>
      <c r="B1022" s="407">
        <v>40544</v>
      </c>
      <c r="C1022" s="63" t="s">
        <v>3128</v>
      </c>
      <c r="D1022" s="63" t="s">
        <v>3129</v>
      </c>
      <c r="E1022" s="63">
        <v>25.5</v>
      </c>
      <c r="F1022" s="63">
        <v>8.3040000000000006E-3</v>
      </c>
      <c r="G1022" s="63">
        <v>0</v>
      </c>
      <c r="H1022" s="406">
        <v>3.5666666699999999E-3</v>
      </c>
      <c r="I1022" s="409">
        <f t="shared" si="0"/>
        <v>4.7373333300000011E-3</v>
      </c>
      <c r="J1022" s="407">
        <v>40544</v>
      </c>
    </row>
    <row r="1023" spans="1:10">
      <c r="A1023" s="63">
        <v>83</v>
      </c>
      <c r="B1023" s="407">
        <v>40575</v>
      </c>
      <c r="C1023" s="63" t="s">
        <v>3128</v>
      </c>
      <c r="D1023" s="63" t="s">
        <v>3129</v>
      </c>
      <c r="E1023" s="63">
        <v>27.74</v>
      </c>
      <c r="F1023" s="63">
        <v>9.6471000000000001E-2</v>
      </c>
      <c r="G1023" s="63">
        <v>0.22</v>
      </c>
      <c r="H1023" s="406">
        <v>3.68333333E-3</v>
      </c>
      <c r="I1023" s="409">
        <f t="shared" si="0"/>
        <v>9.2787666670000005E-2</v>
      </c>
      <c r="J1023" s="407">
        <v>40575</v>
      </c>
    </row>
    <row r="1024" spans="1:10">
      <c r="A1024" s="63">
        <v>83</v>
      </c>
      <c r="B1024" s="407">
        <v>40603</v>
      </c>
      <c r="C1024" s="63" t="s">
        <v>3128</v>
      </c>
      <c r="D1024" s="63" t="s">
        <v>3129</v>
      </c>
      <c r="E1024" s="63">
        <v>28.05</v>
      </c>
      <c r="F1024" s="63">
        <v>1.1174999999999999E-2</v>
      </c>
      <c r="G1024" s="63">
        <v>0</v>
      </c>
      <c r="H1024" s="406">
        <v>3.5583333299999999E-3</v>
      </c>
      <c r="I1024" s="409">
        <f t="shared" si="0"/>
        <v>7.6166666699999993E-3</v>
      </c>
      <c r="J1024" s="407">
        <v>40603</v>
      </c>
    </row>
    <row r="1025" spans="1:10">
      <c r="A1025" s="63">
        <v>83</v>
      </c>
      <c r="B1025" s="407">
        <v>40634</v>
      </c>
      <c r="C1025" s="63" t="s">
        <v>3128</v>
      </c>
      <c r="D1025" s="63" t="s">
        <v>3129</v>
      </c>
      <c r="E1025" s="63">
        <v>29.38</v>
      </c>
      <c r="F1025" s="63">
        <v>4.7414999999999999E-2</v>
      </c>
      <c r="G1025" s="63">
        <v>0</v>
      </c>
      <c r="H1025" s="406">
        <v>3.5666666699999999E-3</v>
      </c>
      <c r="I1025" s="409">
        <f t="shared" si="0"/>
        <v>4.3848333329999996E-2</v>
      </c>
      <c r="J1025" s="407">
        <v>40634</v>
      </c>
    </row>
    <row r="1026" spans="1:10">
      <c r="A1026" s="63">
        <v>83</v>
      </c>
      <c r="B1026" s="407">
        <v>40664</v>
      </c>
      <c r="C1026" s="63" t="s">
        <v>3128</v>
      </c>
      <c r="D1026" s="63" t="s">
        <v>3129</v>
      </c>
      <c r="E1026" s="63">
        <v>30.01</v>
      </c>
      <c r="F1026" s="63">
        <v>2.8930999999999998E-2</v>
      </c>
      <c r="G1026" s="63">
        <v>0.22</v>
      </c>
      <c r="H1026" s="406">
        <v>3.3416666699999996E-3</v>
      </c>
      <c r="I1026" s="409">
        <f t="shared" si="0"/>
        <v>2.5589333329999998E-2</v>
      </c>
      <c r="J1026" s="407">
        <v>40664</v>
      </c>
    </row>
    <row r="1027" spans="1:10">
      <c r="A1027" s="63">
        <v>83</v>
      </c>
      <c r="B1027" s="407">
        <v>40695</v>
      </c>
      <c r="C1027" s="63" t="s">
        <v>3128</v>
      </c>
      <c r="D1027" s="63" t="s">
        <v>3129</v>
      </c>
      <c r="E1027" s="63">
        <v>29.45</v>
      </c>
      <c r="F1027" s="63">
        <v>-1.866E-2</v>
      </c>
      <c r="G1027" s="63">
        <v>0</v>
      </c>
      <c r="H1027" s="406">
        <v>3.25833333E-3</v>
      </c>
      <c r="I1027" s="409">
        <f t="shared" si="0"/>
        <v>-2.1918333329999998E-2</v>
      </c>
      <c r="J1027" s="407">
        <v>40695</v>
      </c>
    </row>
    <row r="1028" spans="1:10">
      <c r="A1028" s="63">
        <v>83</v>
      </c>
      <c r="B1028" s="407">
        <v>40725</v>
      </c>
      <c r="C1028" s="63" t="s">
        <v>3128</v>
      </c>
      <c r="D1028" s="63" t="s">
        <v>3129</v>
      </c>
      <c r="E1028" s="63">
        <v>28</v>
      </c>
      <c r="F1028" s="63">
        <v>-4.9236000000000002E-2</v>
      </c>
      <c r="G1028" s="63">
        <v>0</v>
      </c>
      <c r="H1028" s="406">
        <v>3.2916666700000003E-3</v>
      </c>
      <c r="I1028" s="409">
        <f t="shared" si="0"/>
        <v>-5.2527666670000001E-2</v>
      </c>
      <c r="J1028" s="407">
        <v>40725</v>
      </c>
    </row>
    <row r="1029" spans="1:10">
      <c r="A1029" s="63">
        <v>83</v>
      </c>
      <c r="B1029" s="407">
        <v>40756</v>
      </c>
      <c r="C1029" s="63" t="s">
        <v>3128</v>
      </c>
      <c r="D1029" s="63" t="s">
        <v>3129</v>
      </c>
      <c r="E1029" s="63">
        <v>29.78</v>
      </c>
      <c r="F1029" s="63">
        <v>7.1786000000000003E-2</v>
      </c>
      <c r="G1029" s="63">
        <v>0.23</v>
      </c>
      <c r="H1029" s="406">
        <f>0.0365/12</f>
        <v>3.0416666666666665E-3</v>
      </c>
      <c r="I1029" s="409">
        <f t="shared" si="0"/>
        <v>6.8744333333333338E-2</v>
      </c>
      <c r="J1029" s="407">
        <v>40756</v>
      </c>
    </row>
    <row r="1030" spans="1:10">
      <c r="A1030" s="63">
        <v>83</v>
      </c>
      <c r="B1030" s="407">
        <v>40787</v>
      </c>
      <c r="C1030" s="63" t="s">
        <v>3128</v>
      </c>
      <c r="D1030" s="63" t="s">
        <v>3129</v>
      </c>
      <c r="E1030" s="63">
        <v>30.18</v>
      </c>
      <c r="F1030" s="63">
        <v>1.3431999999999999E-2</v>
      </c>
      <c r="G1030" s="63">
        <v>0</v>
      </c>
      <c r="H1030" s="406">
        <v>2.3583333300000002E-3</v>
      </c>
      <c r="I1030" s="409">
        <f t="shared" si="0"/>
        <v>1.1073666669999999E-2</v>
      </c>
      <c r="J1030" s="407">
        <v>40787</v>
      </c>
    </row>
    <row r="1031" spans="1:10">
      <c r="A1031" s="63">
        <v>83</v>
      </c>
      <c r="B1031" s="407">
        <v>40817</v>
      </c>
      <c r="C1031" s="63" t="s">
        <v>3128</v>
      </c>
      <c r="D1031" s="63" t="s">
        <v>3129</v>
      </c>
      <c r="E1031" s="63">
        <v>30.53</v>
      </c>
      <c r="F1031" s="63">
        <v>1.1597E-2</v>
      </c>
      <c r="G1031" s="63">
        <v>0</v>
      </c>
      <c r="H1031" s="406">
        <v>2.3916666700000001E-3</v>
      </c>
      <c r="I1031" s="409">
        <f t="shared" si="0"/>
        <v>9.2053333299999991E-3</v>
      </c>
      <c r="J1031" s="407">
        <v>40817</v>
      </c>
    </row>
    <row r="1032" spans="1:10">
      <c r="A1032" s="63">
        <v>83</v>
      </c>
      <c r="B1032" s="407">
        <v>40848</v>
      </c>
      <c r="C1032" s="63" t="s">
        <v>3128</v>
      </c>
      <c r="D1032" s="63" t="s">
        <v>3129</v>
      </c>
      <c r="E1032" s="63">
        <v>31.07</v>
      </c>
      <c r="F1032" s="63">
        <v>2.5221E-2</v>
      </c>
      <c r="G1032" s="63">
        <v>0.23</v>
      </c>
      <c r="H1032" s="406">
        <v>2.26666667E-3</v>
      </c>
      <c r="I1032" s="409">
        <f t="shared" si="0"/>
        <v>2.295433333E-2</v>
      </c>
      <c r="J1032" s="407">
        <v>40848</v>
      </c>
    </row>
    <row r="1033" spans="1:10">
      <c r="A1033" s="63">
        <v>83</v>
      </c>
      <c r="B1033" s="407">
        <v>40878</v>
      </c>
      <c r="C1033" s="63" t="s">
        <v>3128</v>
      </c>
      <c r="D1033" s="63" t="s">
        <v>3129</v>
      </c>
      <c r="E1033" s="63">
        <v>31.86</v>
      </c>
      <c r="F1033" s="63">
        <v>2.5426000000000001E-2</v>
      </c>
      <c r="G1033" s="63">
        <v>0</v>
      </c>
      <c r="H1033" s="406">
        <f>0.0298/12</f>
        <v>2.4833333333333335E-3</v>
      </c>
      <c r="I1033" s="409">
        <f t="shared" si="0"/>
        <v>2.2942666666666667E-2</v>
      </c>
      <c r="J1033" s="407">
        <v>40878</v>
      </c>
    </row>
    <row r="1034" spans="1:10">
      <c r="A1034" s="63">
        <v>83</v>
      </c>
      <c r="B1034" s="407">
        <v>40909</v>
      </c>
      <c r="C1034" s="63" t="s">
        <v>3128</v>
      </c>
      <c r="D1034" s="63" t="s">
        <v>3129</v>
      </c>
      <c r="E1034" s="63">
        <v>33.729999999999997</v>
      </c>
      <c r="F1034" s="63">
        <v>5.8694000000000003E-2</v>
      </c>
      <c r="G1034" s="63">
        <v>0</v>
      </c>
      <c r="H1034" s="406">
        <f>'PRPM WP2'!D1034</f>
        <v>2.0999999999999999E-3</v>
      </c>
      <c r="I1034" s="409">
        <f t="shared" si="0"/>
        <v>5.6594000000000005E-2</v>
      </c>
      <c r="J1034" s="407">
        <v>40909</v>
      </c>
    </row>
    <row r="1035" spans="1:10">
      <c r="A1035" s="63">
        <v>83</v>
      </c>
      <c r="B1035" s="407">
        <v>40940</v>
      </c>
      <c r="C1035" s="63" t="s">
        <v>3128</v>
      </c>
      <c r="D1035" s="63" t="s">
        <v>3129</v>
      </c>
      <c r="E1035" s="63">
        <v>34.28</v>
      </c>
      <c r="F1035" s="63">
        <v>2.3125E-2</v>
      </c>
      <c r="G1035" s="63">
        <v>0.23</v>
      </c>
      <c r="H1035" s="406">
        <f>'PRPM WP2'!D1035</f>
        <v>2E-3</v>
      </c>
      <c r="I1035" s="409">
        <f t="shared" si="0"/>
        <v>2.1124999999999998E-2</v>
      </c>
      <c r="J1035" s="407">
        <v>40940</v>
      </c>
    </row>
    <row r="1036" spans="1:10">
      <c r="A1036" s="63">
        <v>83</v>
      </c>
      <c r="B1036" s="407">
        <v>40969</v>
      </c>
      <c r="C1036" s="63" t="s">
        <v>3128</v>
      </c>
      <c r="D1036" s="63" t="s">
        <v>3129</v>
      </c>
      <c r="E1036" s="63">
        <v>34.03</v>
      </c>
      <c r="F1036" s="63">
        <v>-7.293E-3</v>
      </c>
      <c r="G1036" s="63">
        <v>0</v>
      </c>
      <c r="H1036" s="406">
        <f>'PRPM WP2'!D1036</f>
        <v>2.2000000000000001E-3</v>
      </c>
      <c r="I1036" s="409">
        <f t="shared" si="0"/>
        <v>-9.4929999999999997E-3</v>
      </c>
      <c r="J1036" s="407">
        <v>40969</v>
      </c>
    </row>
    <row r="1037" spans="1:10">
      <c r="A1037" s="63">
        <v>83</v>
      </c>
      <c r="B1037" s="407">
        <v>41000</v>
      </c>
      <c r="C1037" s="63" t="s">
        <v>3128</v>
      </c>
      <c r="D1037" s="63" t="s">
        <v>3129</v>
      </c>
      <c r="E1037" s="63">
        <v>34.24</v>
      </c>
      <c r="F1037" s="63">
        <v>1.2930000000000001E-2</v>
      </c>
      <c r="G1037" s="63">
        <v>0.23</v>
      </c>
      <c r="H1037" s="406">
        <f>'PRPM WP2'!D1037</f>
        <v>2.5000000000000001E-3</v>
      </c>
      <c r="I1037" s="409">
        <f t="shared" si="0"/>
        <v>1.043E-2</v>
      </c>
      <c r="J1037" s="407">
        <v>41000</v>
      </c>
    </row>
    <row r="1038" spans="1:10">
      <c r="A1038" s="63">
        <v>83</v>
      </c>
      <c r="B1038" s="407">
        <v>41030</v>
      </c>
      <c r="C1038" s="63" t="s">
        <v>3128</v>
      </c>
      <c r="D1038" s="63" t="s">
        <v>3129</v>
      </c>
      <c r="E1038" s="63">
        <v>34.21</v>
      </c>
      <c r="F1038" s="63">
        <v>-8.7600000000000004E-4</v>
      </c>
      <c r="G1038" s="63">
        <v>0</v>
      </c>
      <c r="H1038" s="406">
        <f>'PRPM WP2'!D1038</f>
        <v>2.3E-3</v>
      </c>
      <c r="I1038" s="409">
        <f t="shared" si="0"/>
        <v>-3.176E-3</v>
      </c>
      <c r="J1038" s="407">
        <v>41030</v>
      </c>
    </row>
    <row r="1039" spans="1:10">
      <c r="A1039" s="63">
        <v>83</v>
      </c>
      <c r="B1039" s="407">
        <v>41061</v>
      </c>
      <c r="C1039" s="63" t="s">
        <v>3128</v>
      </c>
      <c r="D1039" s="63" t="s">
        <v>3129</v>
      </c>
      <c r="E1039" s="63">
        <v>34.28</v>
      </c>
      <c r="F1039" s="63">
        <v>2.0460000000000001E-3</v>
      </c>
      <c r="G1039" s="63">
        <v>0</v>
      </c>
      <c r="H1039" s="406">
        <f>'PRPM WP2'!D1039</f>
        <v>1.8E-3</v>
      </c>
      <c r="I1039" s="409">
        <f t="shared" si="0"/>
        <v>2.4600000000000012E-4</v>
      </c>
      <c r="J1039" s="407">
        <v>41061</v>
      </c>
    </row>
    <row r="1040" spans="1:10">
      <c r="A1040" s="63">
        <v>83</v>
      </c>
      <c r="B1040" s="407">
        <v>41091</v>
      </c>
      <c r="C1040" s="63" t="s">
        <v>3128</v>
      </c>
      <c r="D1040" s="63" t="s">
        <v>3129</v>
      </c>
      <c r="E1040" s="406">
        <v>36.25</v>
      </c>
      <c r="F1040" s="406">
        <f t="shared" ref="F1040:F1103" si="1">((E1040-E1039)/E1039)+(G1040/E1039)</f>
        <v>6.476079346557756E-2</v>
      </c>
      <c r="G1040" s="406">
        <v>0.25</v>
      </c>
      <c r="H1040" s="406">
        <f>'PRPM WP2'!D1040</f>
        <v>2E-3</v>
      </c>
      <c r="I1040" s="409">
        <f t="shared" si="0"/>
        <v>6.2760793465577558E-2</v>
      </c>
      <c r="J1040" s="407">
        <v>41091</v>
      </c>
    </row>
    <row r="1041" spans="1:10">
      <c r="A1041" s="63">
        <v>83</v>
      </c>
      <c r="B1041" s="407">
        <v>41122</v>
      </c>
      <c r="C1041" s="63" t="s">
        <v>3128</v>
      </c>
      <c r="D1041" s="63" t="s">
        <v>3129</v>
      </c>
      <c r="E1041" s="406">
        <v>36.869999999999997</v>
      </c>
      <c r="F1041" s="406">
        <f t="shared" si="1"/>
        <v>1.7103448275861997E-2</v>
      </c>
      <c r="G1041" s="406">
        <v>0</v>
      </c>
      <c r="H1041" s="406">
        <f>'PRPM WP2'!D1041</f>
        <v>1.8E-3</v>
      </c>
      <c r="I1041" s="409">
        <f t="shared" si="0"/>
        <v>1.5303448275861997E-2</v>
      </c>
      <c r="J1041" s="407">
        <v>41122</v>
      </c>
    </row>
    <row r="1042" spans="1:10">
      <c r="A1042" s="63">
        <v>83</v>
      </c>
      <c r="B1042" s="407">
        <v>41153</v>
      </c>
      <c r="C1042" s="63" t="s">
        <v>3128</v>
      </c>
      <c r="D1042" s="63" t="s">
        <v>3129</v>
      </c>
      <c r="E1042" s="406">
        <v>37.06</v>
      </c>
      <c r="F1042" s="406">
        <f t="shared" si="1"/>
        <v>5.1532411174397838E-3</v>
      </c>
      <c r="G1042" s="406">
        <v>0</v>
      </c>
      <c r="H1042" s="406">
        <f>'PRPM WP2'!D1042</f>
        <v>1.6999999999999999E-3</v>
      </c>
      <c r="I1042" s="409">
        <f t="shared" si="0"/>
        <v>3.4532411174397837E-3</v>
      </c>
      <c r="J1042" s="407">
        <v>41153</v>
      </c>
    </row>
    <row r="1043" spans="1:10">
      <c r="A1043" s="63">
        <v>83</v>
      </c>
      <c r="B1043" s="407">
        <v>41183</v>
      </c>
      <c r="C1043" s="63" t="s">
        <v>3128</v>
      </c>
      <c r="D1043" s="63" t="s">
        <v>3129</v>
      </c>
      <c r="E1043" s="406">
        <v>36.74</v>
      </c>
      <c r="F1043" s="406">
        <f t="shared" si="1"/>
        <v>-8.634646519158129E-3</v>
      </c>
      <c r="G1043" s="406">
        <v>0</v>
      </c>
      <c r="H1043" s="406">
        <f>'PRPM WP2'!D1043</f>
        <v>2.0999999999999999E-3</v>
      </c>
      <c r="I1043" s="409">
        <f t="shared" si="0"/>
        <v>-1.0734646519158128E-2</v>
      </c>
      <c r="J1043" s="407">
        <v>41183</v>
      </c>
    </row>
    <row r="1044" spans="1:10">
      <c r="A1044" s="63">
        <v>83</v>
      </c>
      <c r="B1044" s="407">
        <v>41214</v>
      </c>
      <c r="C1044" s="63" t="s">
        <v>3128</v>
      </c>
      <c r="D1044" s="63" t="s">
        <v>3129</v>
      </c>
      <c r="E1044" s="406">
        <v>38.17</v>
      </c>
      <c r="F1044" s="406">
        <f t="shared" si="1"/>
        <v>4.5726728361458885E-2</v>
      </c>
      <c r="G1044" s="406">
        <v>0.25</v>
      </c>
      <c r="H1044" s="406">
        <f>'PRPM WP2'!D1044</f>
        <v>1.9E-3</v>
      </c>
      <c r="I1044" s="409">
        <f t="shared" si="0"/>
        <v>4.3826728361458886E-2</v>
      </c>
      <c r="J1044" s="407">
        <v>41214</v>
      </c>
    </row>
    <row r="1045" spans="1:10">
      <c r="A1045" s="63">
        <v>83</v>
      </c>
      <c r="B1045" s="407">
        <v>41244</v>
      </c>
      <c r="C1045" s="63" t="s">
        <v>3128</v>
      </c>
      <c r="D1045" s="63" t="s">
        <v>3129</v>
      </c>
      <c r="E1045" s="406">
        <v>37.130000000000003</v>
      </c>
      <c r="F1045" s="406">
        <f t="shared" si="1"/>
        <v>-2.0696882368352088E-2</v>
      </c>
      <c r="G1045" s="406">
        <v>0.25</v>
      </c>
      <c r="H1045" s="406">
        <f>'PRPM WP2'!D1045</f>
        <v>1.9E-3</v>
      </c>
      <c r="I1045" s="409">
        <f t="shared" si="0"/>
        <v>-2.2596882368352087E-2</v>
      </c>
      <c r="J1045" s="407">
        <v>41244</v>
      </c>
    </row>
    <row r="1046" spans="1:10">
      <c r="A1046" s="63">
        <v>84</v>
      </c>
      <c r="B1046" s="407">
        <v>41275</v>
      </c>
      <c r="C1046" s="63" t="s">
        <v>3128</v>
      </c>
      <c r="D1046" s="63" t="s">
        <v>3129</v>
      </c>
      <c r="E1046" s="406">
        <v>38.28</v>
      </c>
      <c r="F1046" s="406">
        <f t="shared" si="1"/>
        <v>3.0972259628332843E-2</v>
      </c>
      <c r="G1046" s="406">
        <v>0</v>
      </c>
      <c r="H1046" s="406">
        <f>'PRPM WP2'!D1046</f>
        <v>2.2000000000000001E-3</v>
      </c>
      <c r="I1046" s="409">
        <f t="shared" si="0"/>
        <v>2.8772259628332842E-2</v>
      </c>
      <c r="J1046" s="407">
        <v>41275</v>
      </c>
    </row>
    <row r="1047" spans="1:10">
      <c r="A1047" s="63">
        <v>85</v>
      </c>
      <c r="B1047" s="407">
        <v>41306</v>
      </c>
      <c r="C1047" s="63" t="s">
        <v>3128</v>
      </c>
      <c r="D1047" s="63" t="s">
        <v>3129</v>
      </c>
      <c r="E1047" s="406">
        <v>39.450000000000003</v>
      </c>
      <c r="F1047" s="406">
        <f t="shared" si="1"/>
        <v>3.0564263322884058E-2</v>
      </c>
      <c r="G1047" s="406">
        <v>0</v>
      </c>
      <c r="H1047" s="406">
        <f>'PRPM WP2'!D1047</f>
        <v>2.2000000000000001E-3</v>
      </c>
      <c r="I1047" s="409">
        <f t="shared" si="0"/>
        <v>2.8364263322884057E-2</v>
      </c>
      <c r="J1047" s="407">
        <v>41306</v>
      </c>
    </row>
    <row r="1048" spans="1:10">
      <c r="B1048" s="407">
        <v>41334</v>
      </c>
      <c r="C1048" s="63" t="s">
        <v>3128</v>
      </c>
      <c r="D1048" s="63" t="s">
        <v>3129</v>
      </c>
      <c r="E1048" s="406">
        <v>41.44</v>
      </c>
      <c r="F1048" s="406">
        <f t="shared" si="1"/>
        <v>5.0443599493029019E-2</v>
      </c>
      <c r="G1048" s="406">
        <v>0</v>
      </c>
      <c r="H1048" s="406">
        <f>'PRPM WP2'!D1048</f>
        <v>2.0999999999999999E-3</v>
      </c>
      <c r="I1048" s="409">
        <f t="shared" si="0"/>
        <v>4.8343599493029021E-2</v>
      </c>
      <c r="J1048" s="407">
        <v>41334</v>
      </c>
    </row>
    <row r="1049" spans="1:10">
      <c r="B1049" s="407">
        <v>41365</v>
      </c>
      <c r="C1049" s="63" t="s">
        <v>3128</v>
      </c>
      <c r="D1049" s="63" t="s">
        <v>3129</v>
      </c>
      <c r="E1049" s="406">
        <v>41.88</v>
      </c>
      <c r="F1049" s="406">
        <f t="shared" si="1"/>
        <v>1.0617760617760735E-2</v>
      </c>
      <c r="G1049" s="406">
        <v>0</v>
      </c>
      <c r="H1049" s="406">
        <f>'PRPM WP2'!D1049</f>
        <v>2.5999999999999999E-3</v>
      </c>
      <c r="I1049" s="409">
        <f t="shared" si="0"/>
        <v>8.0177606177607354E-3</v>
      </c>
      <c r="J1049" s="407">
        <v>41365</v>
      </c>
    </row>
    <row r="1050" spans="1:10">
      <c r="B1050" s="407">
        <v>41395</v>
      </c>
      <c r="C1050" s="63" t="s">
        <v>3128</v>
      </c>
      <c r="D1050" s="63" t="s">
        <v>3129</v>
      </c>
      <c r="E1050" s="406">
        <v>39.94</v>
      </c>
      <c r="F1050" s="406">
        <f t="shared" si="1"/>
        <v>-3.9637058261700206E-2</v>
      </c>
      <c r="G1050" s="406">
        <v>0.28000000000000003</v>
      </c>
      <c r="H1050" s="406">
        <f>'PRPM WP2'!D1050</f>
        <v>2.3E-3</v>
      </c>
      <c r="I1050" s="409">
        <f t="shared" si="0"/>
        <v>-4.1937058261700202E-2</v>
      </c>
      <c r="J1050" s="407">
        <v>41395</v>
      </c>
    </row>
    <row r="1051" spans="1:10">
      <c r="B1051" s="407">
        <v>41426</v>
      </c>
      <c r="C1051" s="63" t="s">
        <v>3128</v>
      </c>
      <c r="D1051" s="63" t="s">
        <v>3129</v>
      </c>
      <c r="E1051" s="406">
        <v>41.23</v>
      </c>
      <c r="F1051" s="406">
        <f t="shared" si="1"/>
        <v>3.229844767150724E-2</v>
      </c>
      <c r="G1051" s="406">
        <v>0</v>
      </c>
      <c r="H1051" s="406">
        <f>'PRPM WP2'!D1051</f>
        <v>2.3999999999999998E-3</v>
      </c>
      <c r="I1051" s="409">
        <f t="shared" si="0"/>
        <v>2.989844767150724E-2</v>
      </c>
      <c r="J1051" s="407">
        <v>41426</v>
      </c>
    </row>
    <row r="1052" spans="1:10">
      <c r="B1052" s="407">
        <v>41456</v>
      </c>
      <c r="C1052" s="63" t="s">
        <v>3128</v>
      </c>
      <c r="D1052" s="63" t="s">
        <v>3129</v>
      </c>
      <c r="E1052" s="406">
        <v>42.68</v>
      </c>
      <c r="F1052" s="406">
        <f t="shared" si="1"/>
        <v>3.5168566577734733E-2</v>
      </c>
      <c r="G1052" s="406">
        <v>0</v>
      </c>
      <c r="H1052" s="406">
        <f>'PRPM WP2'!D1052</f>
        <v>3.0000000000000001E-3</v>
      </c>
      <c r="I1052" s="409">
        <f t="shared" si="0"/>
        <v>3.2168566577734731E-2</v>
      </c>
      <c r="J1052" s="407">
        <v>41456</v>
      </c>
    </row>
    <row r="1053" spans="1:10">
      <c r="B1053" s="407">
        <v>41487</v>
      </c>
      <c r="C1053" s="63" t="s">
        <v>3128</v>
      </c>
      <c r="D1053" s="63" t="s">
        <v>3129</v>
      </c>
      <c r="E1053" s="406">
        <v>40.74</v>
      </c>
      <c r="F1053" s="406">
        <f t="shared" si="1"/>
        <v>-3.8894095595126466E-2</v>
      </c>
      <c r="G1053" s="406">
        <v>0.28000000000000003</v>
      </c>
      <c r="H1053" s="406">
        <f>'PRPM WP2'!D1053</f>
        <v>2.8E-3</v>
      </c>
      <c r="I1053" s="409">
        <f t="shared" si="0"/>
        <v>-4.1694095595126462E-2</v>
      </c>
      <c r="J1053" s="407">
        <v>41487</v>
      </c>
    </row>
    <row r="1054" spans="1:10">
      <c r="B1054" s="407">
        <v>41518</v>
      </c>
      <c r="C1054" s="63" t="s">
        <v>3128</v>
      </c>
      <c r="D1054" s="63" t="s">
        <v>3129</v>
      </c>
      <c r="E1054" s="406">
        <v>41.28</v>
      </c>
      <c r="F1054" s="406">
        <f t="shared" si="1"/>
        <v>1.3254786450662718E-2</v>
      </c>
      <c r="G1054" s="406">
        <v>0</v>
      </c>
      <c r="H1054" s="406">
        <f>'PRPM WP2'!D1054</f>
        <v>2.8999999999999998E-3</v>
      </c>
      <c r="I1054" s="409">
        <f t="shared" ref="I1054:I1117" si="2">F1054-H1054</f>
        <v>1.0354786450662718E-2</v>
      </c>
      <c r="J1054" s="407">
        <v>41518</v>
      </c>
    </row>
    <row r="1055" spans="1:10">
      <c r="B1055" s="407">
        <v>41548</v>
      </c>
      <c r="C1055" s="63" t="s">
        <v>3128</v>
      </c>
      <c r="D1055" s="63" t="s">
        <v>3129</v>
      </c>
      <c r="E1055" s="406">
        <v>42.87</v>
      </c>
      <c r="F1055" s="406">
        <f t="shared" si="1"/>
        <v>3.8517441860465025E-2</v>
      </c>
      <c r="G1055" s="406">
        <v>0</v>
      </c>
      <c r="H1055" s="406">
        <f>'PRPM WP2'!D1055</f>
        <v>2.8999999999999998E-3</v>
      </c>
      <c r="I1055" s="409">
        <f t="shared" si="2"/>
        <v>3.5617441860465025E-2</v>
      </c>
      <c r="J1055" s="407">
        <v>41548</v>
      </c>
    </row>
    <row r="1056" spans="1:10">
      <c r="B1056" s="407">
        <v>41579</v>
      </c>
      <c r="C1056" s="63" t="s">
        <v>3128</v>
      </c>
      <c r="D1056" s="63" t="s">
        <v>3129</v>
      </c>
      <c r="E1056" s="406">
        <v>42.35</v>
      </c>
      <c r="F1056" s="406">
        <f t="shared" si="1"/>
        <v>-5.5983205038487513E-3</v>
      </c>
      <c r="G1056" s="406">
        <v>0.28000000000000003</v>
      </c>
      <c r="H1056" s="406">
        <f>'PRPM WP2'!D1056</f>
        <v>2.7000000000000001E-3</v>
      </c>
      <c r="I1056" s="409">
        <f t="shared" si="2"/>
        <v>-8.2983205038487523E-3</v>
      </c>
      <c r="J1056" s="407">
        <v>41579</v>
      </c>
    </row>
    <row r="1057" spans="2:10">
      <c r="B1057" s="407">
        <v>41609</v>
      </c>
      <c r="C1057" s="63" t="s">
        <v>3128</v>
      </c>
      <c r="D1057" s="63" t="s">
        <v>3129</v>
      </c>
      <c r="E1057" s="406">
        <v>42.26</v>
      </c>
      <c r="F1057" s="406">
        <f t="shared" si="1"/>
        <v>-2.1251475796931147E-3</v>
      </c>
      <c r="G1057" s="406">
        <v>0</v>
      </c>
      <c r="H1057" s="406">
        <f>'PRPM WP2'!D1057</f>
        <v>3.0999999999999999E-3</v>
      </c>
      <c r="I1057" s="409">
        <f t="shared" si="2"/>
        <v>-5.2251475796931141E-3</v>
      </c>
      <c r="J1057" s="407">
        <v>41609</v>
      </c>
    </row>
    <row r="1058" spans="2:10">
      <c r="B1058" s="407">
        <v>41640</v>
      </c>
      <c r="C1058" s="63" t="s">
        <v>3128</v>
      </c>
      <c r="D1058" s="63" t="s">
        <v>3129</v>
      </c>
      <c r="E1058" s="406">
        <v>42.57</v>
      </c>
      <c r="F1058" s="406">
        <f t="shared" si="1"/>
        <v>1.3961192617132094E-2</v>
      </c>
      <c r="G1058" s="406">
        <v>0.28000000000000003</v>
      </c>
      <c r="H1058" s="406">
        <f>'PRPM WP2'!D1058</f>
        <v>3.2000000000000002E-3</v>
      </c>
      <c r="I1058" s="409">
        <f t="shared" si="2"/>
        <v>1.0761192617132095E-2</v>
      </c>
      <c r="J1058" s="407">
        <v>41640</v>
      </c>
    </row>
    <row r="1059" spans="2:10">
      <c r="B1059" s="407">
        <v>41671</v>
      </c>
      <c r="C1059" s="63" t="s">
        <v>3128</v>
      </c>
      <c r="D1059" s="63" t="s">
        <v>3129</v>
      </c>
      <c r="E1059" s="406">
        <v>44.84</v>
      </c>
      <c r="F1059" s="406">
        <f t="shared" si="1"/>
        <v>5.3323937044867348E-2</v>
      </c>
      <c r="G1059" s="406">
        <v>0</v>
      </c>
      <c r="H1059" s="406">
        <f>'PRPM WP2'!D1059</f>
        <v>2.5999999999999999E-3</v>
      </c>
      <c r="I1059" s="409">
        <f t="shared" si="2"/>
        <v>5.072393704486735E-2</v>
      </c>
      <c r="J1059" s="407">
        <v>41671</v>
      </c>
    </row>
    <row r="1060" spans="2:10">
      <c r="B1060" s="407">
        <v>41699</v>
      </c>
      <c r="C1060" s="63" t="s">
        <v>3128</v>
      </c>
      <c r="D1060" s="63" t="s">
        <v>3129</v>
      </c>
      <c r="E1060" s="406">
        <v>45.4</v>
      </c>
      <c r="F1060" s="406">
        <f t="shared" si="1"/>
        <v>1.2488849241748329E-2</v>
      </c>
      <c r="G1060" s="406">
        <v>0</v>
      </c>
      <c r="H1060" s="406">
        <f>'PRPM WP2'!D1060</f>
        <v>2.8999999999999998E-3</v>
      </c>
      <c r="I1060" s="409">
        <f t="shared" si="2"/>
        <v>9.5888492417483297E-3</v>
      </c>
      <c r="J1060" s="407">
        <v>41699</v>
      </c>
    </row>
    <row r="1061" spans="2:10">
      <c r="B1061" s="407">
        <v>41730</v>
      </c>
      <c r="C1061" s="63" t="s">
        <v>3128</v>
      </c>
      <c r="D1061" s="63" t="s">
        <v>3129</v>
      </c>
      <c r="E1061" s="406">
        <v>45.53</v>
      </c>
      <c r="F1061" s="406">
        <f t="shared" si="1"/>
        <v>2.863436123348074E-3</v>
      </c>
      <c r="G1061" s="406">
        <v>0</v>
      </c>
      <c r="H1061" s="406">
        <f>'PRPM WP2'!D1061</f>
        <v>2.8E-3</v>
      </c>
      <c r="I1061" s="409">
        <f t="shared" si="2"/>
        <v>6.343612334807399E-5</v>
      </c>
      <c r="J1061" s="407">
        <v>41730</v>
      </c>
    </row>
    <row r="1062" spans="2:10">
      <c r="B1062" s="407">
        <v>41760</v>
      </c>
      <c r="C1062" s="63" t="s">
        <v>3128</v>
      </c>
      <c r="D1062" s="63" t="s">
        <v>3129</v>
      </c>
      <c r="E1062" s="406">
        <v>48.61</v>
      </c>
      <c r="F1062" s="406">
        <f t="shared" si="1"/>
        <v>7.445640237206233E-2</v>
      </c>
      <c r="G1062" s="406">
        <v>0.31</v>
      </c>
      <c r="H1062" s="406">
        <f>'PRPM WP2'!D1062</f>
        <v>2.8E-3</v>
      </c>
      <c r="I1062" s="409">
        <f t="shared" si="2"/>
        <v>7.1656402372062333E-2</v>
      </c>
      <c r="J1062" s="407">
        <v>41760</v>
      </c>
    </row>
    <row r="1063" spans="2:10">
      <c r="B1063" s="407">
        <v>41791</v>
      </c>
      <c r="C1063" s="63" t="s">
        <v>3128</v>
      </c>
      <c r="D1063" s="63" t="s">
        <v>3129</v>
      </c>
      <c r="E1063" s="406">
        <v>49.45</v>
      </c>
      <c r="F1063" s="406">
        <f t="shared" si="1"/>
        <v>1.7280394980456765E-2</v>
      </c>
      <c r="G1063" s="406">
        <v>0</v>
      </c>
      <c r="H1063" s="406">
        <f>'PRPM WP2'!D1063</f>
        <v>2.5000000000000001E-3</v>
      </c>
      <c r="I1063" s="409">
        <f t="shared" si="2"/>
        <v>1.4780394980456765E-2</v>
      </c>
      <c r="J1063" s="407">
        <v>41791</v>
      </c>
    </row>
    <row r="1064" spans="2:10" ht="15">
      <c r="B1064" s="407">
        <v>41821</v>
      </c>
      <c r="C1064" s="63" t="s">
        <v>3128</v>
      </c>
      <c r="D1064" s="63" t="s">
        <v>3129</v>
      </c>
      <c r="E1064" s="418">
        <v>47.77</v>
      </c>
      <c r="F1064" s="406">
        <f t="shared" si="1"/>
        <v>-3.3973710819009094E-2</v>
      </c>
      <c r="G1064" s="406">
        <v>0</v>
      </c>
      <c r="H1064" s="406">
        <f>'PRPM WP2'!D1064</f>
        <v>2.7000000000000001E-3</v>
      </c>
      <c r="I1064" s="409">
        <f t="shared" si="2"/>
        <v>-3.6673710819009095E-2</v>
      </c>
      <c r="J1064" s="407">
        <v>41821</v>
      </c>
    </row>
    <row r="1065" spans="2:10" ht="15">
      <c r="B1065" s="407">
        <v>41852</v>
      </c>
      <c r="C1065" s="63" t="s">
        <v>3128</v>
      </c>
      <c r="D1065" s="63" t="s">
        <v>3129</v>
      </c>
      <c r="E1065" s="418">
        <v>50.61</v>
      </c>
      <c r="F1065" s="406">
        <f t="shared" si="1"/>
        <v>6.5940967134184555E-2</v>
      </c>
      <c r="G1065" s="406">
        <v>0.31</v>
      </c>
      <c r="H1065" s="406">
        <f>'PRPM WP2'!D1065</f>
        <v>2.5999999999999999E-3</v>
      </c>
      <c r="I1065" s="409">
        <f t="shared" si="2"/>
        <v>6.334096713418455E-2</v>
      </c>
      <c r="J1065" s="407">
        <v>41852</v>
      </c>
    </row>
    <row r="1066" spans="2:10" ht="15">
      <c r="B1066" s="407">
        <v>41883</v>
      </c>
      <c r="C1066" s="63" t="s">
        <v>3128</v>
      </c>
      <c r="D1066" s="63" t="s">
        <v>3129</v>
      </c>
      <c r="E1066" s="418">
        <v>48.23</v>
      </c>
      <c r="F1066" s="406">
        <f t="shared" si="1"/>
        <v>-4.7026279391424668E-2</v>
      </c>
      <c r="G1066" s="406">
        <v>0</v>
      </c>
      <c r="H1066" s="406">
        <f>'PRPM WP2'!D1066</f>
        <v>2.3E-3</v>
      </c>
      <c r="I1066" s="409">
        <f t="shared" si="2"/>
        <v>-4.9326279391424671E-2</v>
      </c>
      <c r="J1066" s="407">
        <v>41883</v>
      </c>
    </row>
    <row r="1067" spans="2:10" ht="15">
      <c r="B1067" s="407">
        <v>41913</v>
      </c>
      <c r="C1067" s="63" t="s">
        <v>3128</v>
      </c>
      <c r="D1067" s="63" t="s">
        <v>3129</v>
      </c>
      <c r="E1067" s="418">
        <v>53.37</v>
      </c>
      <c r="F1067" s="406">
        <f t="shared" si="1"/>
        <v>0.10657267261040848</v>
      </c>
      <c r="G1067" s="406">
        <v>0</v>
      </c>
      <c r="H1067" s="406">
        <f>'PRPM WP2'!D1067</f>
        <v>2.5000000000000001E-3</v>
      </c>
      <c r="I1067" s="409">
        <f t="shared" si="2"/>
        <v>0.10407267261040848</v>
      </c>
      <c r="J1067" s="407">
        <v>41913</v>
      </c>
    </row>
    <row r="1068" spans="2:10" ht="15">
      <c r="B1068" s="407">
        <v>41944</v>
      </c>
      <c r="C1068" s="63" t="s">
        <v>3128</v>
      </c>
      <c r="D1068" s="63" t="s">
        <v>3129</v>
      </c>
      <c r="E1068" s="418">
        <v>53.05</v>
      </c>
      <c r="F1068" s="406">
        <f t="shared" si="1"/>
        <v>-1.8737118231216578E-4</v>
      </c>
      <c r="G1068" s="406">
        <v>0.31</v>
      </c>
      <c r="H1068" s="406">
        <f>'PRPM WP2'!D1068</f>
        <v>2.3E-3</v>
      </c>
      <c r="I1068" s="409">
        <f t="shared" si="2"/>
        <v>-2.4873711823121657E-3</v>
      </c>
      <c r="J1068" s="407">
        <v>41944</v>
      </c>
    </row>
    <row r="1069" spans="2:10">
      <c r="B1069" s="407">
        <v>41974</v>
      </c>
      <c r="C1069" s="63" t="s">
        <v>3128</v>
      </c>
      <c r="D1069" s="63" t="s">
        <v>3129</v>
      </c>
      <c r="E1069" s="406">
        <v>53.3</v>
      </c>
      <c r="F1069" s="406">
        <f t="shared" si="1"/>
        <v>4.7125353440150806E-3</v>
      </c>
      <c r="G1069" s="406">
        <v>0</v>
      </c>
      <c r="H1069" s="406">
        <f>'PRPM WP2'!D1069</f>
        <v>2.2000000000000001E-3</v>
      </c>
      <c r="I1069" s="409">
        <f t="shared" si="2"/>
        <v>2.5125353440150805E-3</v>
      </c>
      <c r="J1069" s="407">
        <v>41974</v>
      </c>
    </row>
    <row r="1070" spans="2:10">
      <c r="B1070" s="407">
        <v>42005</v>
      </c>
      <c r="C1070" s="63" t="s">
        <v>3128</v>
      </c>
      <c r="D1070" s="63" t="s">
        <v>3129</v>
      </c>
      <c r="E1070" s="63">
        <v>56.14</v>
      </c>
      <c r="F1070" s="406">
        <f t="shared" si="1"/>
        <v>5.3283302063789936E-2</v>
      </c>
      <c r="G1070" s="406">
        <v>0</v>
      </c>
      <c r="H1070" s="406">
        <f>'PRPM WP2'!D1070</f>
        <v>2E-3</v>
      </c>
      <c r="I1070" s="409">
        <f t="shared" si="2"/>
        <v>5.1283302063789934E-2</v>
      </c>
      <c r="J1070" s="407">
        <v>42005</v>
      </c>
    </row>
    <row r="1071" spans="2:10">
      <c r="B1071" s="407">
        <v>42036</v>
      </c>
      <c r="C1071" s="63" t="s">
        <v>3128</v>
      </c>
      <c r="D1071" s="63" t="s">
        <v>3129</v>
      </c>
      <c r="E1071" s="63">
        <v>54.08</v>
      </c>
      <c r="F1071" s="406">
        <f t="shared" si="1"/>
        <v>-3.1172069825436445E-2</v>
      </c>
      <c r="G1071" s="406">
        <v>0.31</v>
      </c>
      <c r="H1071" s="406">
        <f>'PRPM WP2'!D1071</f>
        <v>1.5E-3</v>
      </c>
      <c r="I1071" s="409">
        <f t="shared" si="2"/>
        <v>-3.2672069825436446E-2</v>
      </c>
      <c r="J1071" s="407">
        <v>42036</v>
      </c>
    </row>
    <row r="1072" spans="2:10">
      <c r="B1072" s="407">
        <v>42064</v>
      </c>
      <c r="C1072" s="63" t="s">
        <v>3128</v>
      </c>
      <c r="D1072" s="63" t="s">
        <v>3129</v>
      </c>
      <c r="E1072" s="63">
        <v>54.21</v>
      </c>
      <c r="F1072" s="406">
        <f t="shared" si="1"/>
        <v>2.4038461538462013E-3</v>
      </c>
      <c r="G1072" s="406">
        <v>0</v>
      </c>
      <c r="H1072" s="406">
        <f>'PRPM WP2'!D1072</f>
        <v>2.0999999999999999E-3</v>
      </c>
      <c r="I1072" s="409">
        <f t="shared" si="2"/>
        <v>3.0384615384620138E-4</v>
      </c>
      <c r="J1072" s="407">
        <v>42064</v>
      </c>
    </row>
    <row r="1073" spans="2:10">
      <c r="B1073" s="407">
        <v>42095</v>
      </c>
      <c r="C1073" s="63" t="s">
        <v>3128</v>
      </c>
      <c r="D1073" s="63" t="s">
        <v>3129</v>
      </c>
      <c r="E1073" s="406">
        <v>54.52</v>
      </c>
      <c r="F1073" s="406">
        <f t="shared" si="1"/>
        <v>5.7185021213798613E-3</v>
      </c>
      <c r="G1073" s="406">
        <v>0</v>
      </c>
      <c r="H1073" s="406">
        <f>'PRPM WP2'!D1073</f>
        <v>1.9E-3</v>
      </c>
      <c r="I1073" s="409">
        <f t="shared" si="2"/>
        <v>3.8185021213798616E-3</v>
      </c>
      <c r="J1073" s="407">
        <v>42095</v>
      </c>
    </row>
    <row r="1074" spans="2:10">
      <c r="B1074" s="407">
        <v>42125</v>
      </c>
      <c r="C1074" s="63" t="s">
        <v>3128</v>
      </c>
      <c r="D1074" s="63" t="s">
        <v>3129</v>
      </c>
      <c r="E1074" s="406">
        <v>52.87</v>
      </c>
      <c r="F1074" s="406">
        <f t="shared" si="1"/>
        <v>-2.4027879677182791E-2</v>
      </c>
      <c r="G1074" s="406">
        <v>0.34</v>
      </c>
      <c r="H1074" s="406">
        <f>'PRPM WP2'!D1074</f>
        <v>2E-3</v>
      </c>
      <c r="I1074" s="409">
        <f t="shared" si="2"/>
        <v>-2.6027879677182793E-2</v>
      </c>
      <c r="J1074" s="407">
        <v>42125</v>
      </c>
    </row>
    <row r="1075" spans="2:10">
      <c r="B1075" s="407">
        <v>42156</v>
      </c>
      <c r="C1075" s="63" t="s">
        <v>3128</v>
      </c>
      <c r="D1075" s="63" t="s">
        <v>3129</v>
      </c>
      <c r="E1075" s="406">
        <v>48.63</v>
      </c>
      <c r="F1075" s="406">
        <f t="shared" si="1"/>
        <v>-8.0196708908643749E-2</v>
      </c>
      <c r="G1075" s="406">
        <v>0</v>
      </c>
      <c r="H1075" s="406">
        <f>'PRPM WP2'!D1075</f>
        <v>2.3E-3</v>
      </c>
      <c r="I1075" s="409">
        <f t="shared" si="2"/>
        <v>-8.2496708908643746E-2</v>
      </c>
      <c r="J1075" s="407">
        <f t="shared" ref="J1075:J1138" si="3">B1075</f>
        <v>42156</v>
      </c>
    </row>
    <row r="1076" spans="2:10">
      <c r="B1076" s="407">
        <v>42186</v>
      </c>
      <c r="C1076" s="63" t="s">
        <v>3128</v>
      </c>
      <c r="D1076" s="63" t="s">
        <v>3129</v>
      </c>
      <c r="E1076" s="406">
        <v>51.91</v>
      </c>
      <c r="F1076" s="406">
        <f t="shared" si="1"/>
        <v>6.7448077318527533E-2</v>
      </c>
      <c r="G1076" s="406">
        <v>0</v>
      </c>
      <c r="H1076" s="406">
        <f>'PRPM WP2'!D1076</f>
        <v>2.3999999999999998E-3</v>
      </c>
      <c r="I1076" s="409">
        <f t="shared" si="2"/>
        <v>6.5048077318527533E-2</v>
      </c>
      <c r="J1076" s="407">
        <f t="shared" si="3"/>
        <v>42186</v>
      </c>
    </row>
    <row r="1077" spans="2:10">
      <c r="B1077" s="407">
        <v>42217</v>
      </c>
      <c r="C1077" s="63" t="s">
        <v>3128</v>
      </c>
      <c r="D1077" s="63" t="s">
        <v>3129</v>
      </c>
      <c r="E1077" s="406">
        <v>51.94</v>
      </c>
      <c r="F1077" s="406">
        <f t="shared" si="1"/>
        <v>7.1277210556733037E-3</v>
      </c>
      <c r="G1077" s="406">
        <v>0.34</v>
      </c>
      <c r="H1077" s="406">
        <f>'PRPM WP2'!D1077</f>
        <v>2.2000000000000001E-3</v>
      </c>
      <c r="I1077" s="409">
        <f t="shared" si="2"/>
        <v>4.927721055673304E-3</v>
      </c>
      <c r="J1077" s="407">
        <f t="shared" si="3"/>
        <v>42217</v>
      </c>
    </row>
    <row r="1078" spans="2:10">
      <c r="B1078" s="407">
        <v>42248</v>
      </c>
      <c r="C1078" s="406" t="s">
        <v>3128</v>
      </c>
      <c r="D1078" s="406" t="s">
        <v>3129</v>
      </c>
      <c r="E1078" s="406">
        <v>55.08</v>
      </c>
      <c r="F1078" s="406">
        <f t="shared" si="1"/>
        <v>6.0454370427416262E-2</v>
      </c>
      <c r="G1078" s="406">
        <v>0</v>
      </c>
      <c r="H1078" s="406">
        <f>'PRPM WP2'!D1078</f>
        <v>2.0999999999999999E-3</v>
      </c>
      <c r="I1078" s="406">
        <f t="shared" si="2"/>
        <v>5.8354370427416265E-2</v>
      </c>
      <c r="J1078" s="407">
        <f t="shared" si="3"/>
        <v>42248</v>
      </c>
    </row>
    <row r="1079" spans="2:10">
      <c r="B1079" s="407">
        <v>42278</v>
      </c>
      <c r="C1079" s="406" t="s">
        <v>3128</v>
      </c>
      <c r="D1079" s="406" t="s">
        <v>3129</v>
      </c>
      <c r="E1079" s="406">
        <v>57.36</v>
      </c>
      <c r="F1079" s="406">
        <f t="shared" si="1"/>
        <v>4.1394335511982593E-2</v>
      </c>
      <c r="G1079" s="406">
        <v>0</v>
      </c>
      <c r="H1079" s="406">
        <f>'PRPM WP2'!D1079</f>
        <v>2.0999999999999999E-3</v>
      </c>
      <c r="I1079" s="406">
        <f t="shared" si="2"/>
        <v>3.9294335511982595E-2</v>
      </c>
      <c r="J1079" s="407">
        <f t="shared" si="3"/>
        <v>42278</v>
      </c>
    </row>
    <row r="1080" spans="2:10">
      <c r="B1080" s="407">
        <v>42309</v>
      </c>
      <c r="C1080" s="406" t="s">
        <v>3128</v>
      </c>
      <c r="D1080" s="406" t="s">
        <v>3129</v>
      </c>
      <c r="E1080" s="406">
        <v>57.76</v>
      </c>
      <c r="F1080" s="406">
        <f t="shared" si="1"/>
        <v>1.2900976290097605E-2</v>
      </c>
      <c r="G1080" s="406">
        <v>0.34</v>
      </c>
      <c r="H1080" s="406">
        <f>'PRPM WP2'!D1080</f>
        <v>2.2000000000000001E-3</v>
      </c>
      <c r="I1080" s="406">
        <f t="shared" si="2"/>
        <v>1.0700976290097605E-2</v>
      </c>
      <c r="J1080" s="407">
        <f t="shared" si="3"/>
        <v>42309</v>
      </c>
    </row>
    <row r="1081" spans="2:10">
      <c r="B1081" s="407">
        <v>42339</v>
      </c>
      <c r="C1081" s="406" t="s">
        <v>3128</v>
      </c>
      <c r="D1081" s="406" t="s">
        <v>3129</v>
      </c>
      <c r="E1081" s="406">
        <v>59.75</v>
      </c>
      <c r="F1081" s="406">
        <f t="shared" si="1"/>
        <v>3.4452908587257657E-2</v>
      </c>
      <c r="G1081" s="406">
        <v>0</v>
      </c>
      <c r="H1081" s="406">
        <f>'PRPM WP2'!D1081</f>
        <v>2.2000000000000001E-3</v>
      </c>
      <c r="I1081" s="406">
        <f t="shared" si="2"/>
        <v>3.2252908587257656E-2</v>
      </c>
      <c r="J1081" s="407">
        <f t="shared" si="3"/>
        <v>42339</v>
      </c>
    </row>
    <row r="1082" spans="2:10">
      <c r="B1082" s="407">
        <v>42370</v>
      </c>
      <c r="C1082" s="406" t="s">
        <v>3128</v>
      </c>
      <c r="D1082" s="406" t="s">
        <v>3129</v>
      </c>
      <c r="E1082" s="406">
        <v>64.91</v>
      </c>
      <c r="F1082" s="406">
        <f t="shared" si="1"/>
        <v>8.6359832635983208E-2</v>
      </c>
      <c r="G1082" s="406">
        <v>0</v>
      </c>
      <c r="H1082" s="406">
        <f>'PRPM WP2'!D1082</f>
        <v>2.0999999999999999E-3</v>
      </c>
      <c r="I1082" s="406">
        <f t="shared" si="2"/>
        <v>8.4259832635983203E-2</v>
      </c>
      <c r="J1082" s="407">
        <f t="shared" si="3"/>
        <v>42370</v>
      </c>
    </row>
    <row r="1083" spans="2:10">
      <c r="B1083" s="407">
        <v>42401</v>
      </c>
      <c r="C1083" s="406" t="s">
        <v>3128</v>
      </c>
      <c r="D1083" s="406" t="s">
        <v>3129</v>
      </c>
      <c r="E1083" s="406">
        <v>64.819999999999993</v>
      </c>
      <c r="F1083" s="406">
        <f t="shared" si="1"/>
        <v>3.8514866738560568E-3</v>
      </c>
      <c r="G1083" s="406">
        <v>0.34</v>
      </c>
      <c r="H1083" s="406">
        <f>'PRPM WP2'!D1083</f>
        <v>2E-3</v>
      </c>
      <c r="I1083" s="406">
        <f t="shared" si="2"/>
        <v>1.8514866738560567E-3</v>
      </c>
      <c r="J1083" s="407">
        <f t="shared" si="3"/>
        <v>42401</v>
      </c>
    </row>
    <row r="1084" spans="2:10">
      <c r="B1084" s="407">
        <v>42430</v>
      </c>
      <c r="C1084" s="406" t="s">
        <v>3128</v>
      </c>
      <c r="D1084" s="406" t="s">
        <v>3129</v>
      </c>
      <c r="E1084" s="406">
        <v>68.930000000000007</v>
      </c>
      <c r="F1084" s="406">
        <f t="shared" si="1"/>
        <v>6.3406356062943758E-2</v>
      </c>
      <c r="G1084" s="406">
        <v>0</v>
      </c>
      <c r="H1084" s="406">
        <f>'PRPM WP2'!D1084</f>
        <v>1.8E-3</v>
      </c>
      <c r="I1084" s="406">
        <f t="shared" si="2"/>
        <v>6.1606356062943755E-2</v>
      </c>
      <c r="J1084" s="407">
        <f t="shared" si="3"/>
        <v>42430</v>
      </c>
    </row>
    <row r="1085" spans="2:10">
      <c r="B1085" s="407">
        <v>42461</v>
      </c>
      <c r="C1085" s="406" t="s">
        <v>3128</v>
      </c>
      <c r="D1085" s="406" t="s">
        <v>3129</v>
      </c>
      <c r="E1085" s="406">
        <v>72.760000000000005</v>
      </c>
      <c r="F1085" s="406">
        <f t="shared" si="1"/>
        <v>5.5563615261859829E-2</v>
      </c>
      <c r="G1085" s="406">
        <v>0</v>
      </c>
      <c r="H1085" s="406">
        <f>'PRPM WP2'!D1085</f>
        <v>1.6999999999999999E-3</v>
      </c>
      <c r="I1085" s="406">
        <f t="shared" si="2"/>
        <v>5.3863615261859829E-2</v>
      </c>
      <c r="J1085" s="407">
        <f t="shared" si="3"/>
        <v>42461</v>
      </c>
    </row>
    <row r="1086" spans="2:10">
      <c r="B1086" s="407">
        <v>42491</v>
      </c>
      <c r="C1086" s="406" t="s">
        <v>3128</v>
      </c>
      <c r="D1086" s="406" t="s">
        <v>3129</v>
      </c>
      <c r="E1086" s="406">
        <v>74.099999999999994</v>
      </c>
      <c r="F1086" s="406">
        <f t="shared" si="1"/>
        <v>2.35706432105551E-2</v>
      </c>
      <c r="G1086" s="406">
        <v>0.375</v>
      </c>
      <c r="H1086" s="406">
        <f>'PRPM WP2'!D1086</f>
        <v>2E-3</v>
      </c>
      <c r="I1086" s="406">
        <f t="shared" si="2"/>
        <v>2.1570643210555102E-2</v>
      </c>
      <c r="J1086" s="407">
        <f t="shared" si="3"/>
        <v>42491</v>
      </c>
    </row>
    <row r="1087" spans="2:10">
      <c r="B1087" s="407">
        <v>42522</v>
      </c>
      <c r="C1087" s="406" t="s">
        <v>3128</v>
      </c>
      <c r="D1087" s="406" t="s">
        <v>3129</v>
      </c>
      <c r="E1087" s="406">
        <v>84.51</v>
      </c>
      <c r="F1087" s="406">
        <f t="shared" si="1"/>
        <v>0.14048582995951434</v>
      </c>
      <c r="G1087" s="406">
        <v>0</v>
      </c>
      <c r="H1087" s="406">
        <f>'PRPM WP2'!D1087</f>
        <v>1.8E-3</v>
      </c>
      <c r="I1087" s="406">
        <f t="shared" si="2"/>
        <v>0.13868582995951434</v>
      </c>
      <c r="J1087" s="407">
        <f t="shared" si="3"/>
        <v>42522</v>
      </c>
    </row>
    <row r="1088" spans="2:10">
      <c r="B1088" s="407">
        <v>42552</v>
      </c>
      <c r="C1088" s="406" t="s">
        <v>3128</v>
      </c>
      <c r="D1088" s="406" t="s">
        <v>3129</v>
      </c>
      <c r="E1088" s="406">
        <v>82.58</v>
      </c>
      <c r="F1088" s="406">
        <f t="shared" si="1"/>
        <v>-2.2837534019642725E-2</v>
      </c>
      <c r="G1088" s="406">
        <v>0</v>
      </c>
      <c r="H1088" s="406">
        <f>'PRPM WP2'!D1088</f>
        <v>1.4E-3</v>
      </c>
      <c r="I1088" s="406">
        <f t="shared" si="2"/>
        <v>-2.4237534019642723E-2</v>
      </c>
      <c r="J1088" s="407">
        <f t="shared" si="3"/>
        <v>42552</v>
      </c>
    </row>
    <row r="1089" spans="2:10">
      <c r="B1089" s="407">
        <v>42583</v>
      </c>
      <c r="C1089" s="406" t="s">
        <v>3128</v>
      </c>
      <c r="D1089" s="406" t="s">
        <v>3129</v>
      </c>
      <c r="E1089" s="406">
        <v>73.989999999999995</v>
      </c>
      <c r="F1089" s="406">
        <f t="shared" si="1"/>
        <v>-9.9479292806975095E-2</v>
      </c>
      <c r="G1089" s="406">
        <v>0.375</v>
      </c>
      <c r="H1089" s="406">
        <f>'PRPM WP2'!D1089</f>
        <v>1.6000000000000001E-3</v>
      </c>
      <c r="I1089" s="406">
        <f t="shared" si="2"/>
        <v>-0.1010792928069751</v>
      </c>
      <c r="J1089" s="407">
        <f t="shared" si="3"/>
        <v>42583</v>
      </c>
    </row>
    <row r="1090" spans="2:10">
      <c r="B1090" s="407">
        <v>42614</v>
      </c>
      <c r="C1090" s="406" t="s">
        <v>3128</v>
      </c>
      <c r="D1090" s="406" t="s">
        <v>3129</v>
      </c>
      <c r="E1090" s="406">
        <v>74.84</v>
      </c>
      <c r="F1090" s="406">
        <f t="shared" si="1"/>
        <v>1.1488038924179059E-2</v>
      </c>
      <c r="G1090" s="406">
        <v>0</v>
      </c>
      <c r="H1090" s="406">
        <f>'PRPM WP2'!D1090</f>
        <v>1.5E-3</v>
      </c>
      <c r="I1090" s="406">
        <f t="shared" si="2"/>
        <v>9.9880389241790591E-3</v>
      </c>
      <c r="J1090" s="407">
        <f t="shared" si="3"/>
        <v>42614</v>
      </c>
    </row>
    <row r="1091" spans="2:10">
      <c r="B1091" s="407">
        <v>42644</v>
      </c>
      <c r="C1091" s="406" t="s">
        <v>3128</v>
      </c>
      <c r="D1091" s="406" t="s">
        <v>3129</v>
      </c>
      <c r="E1091" s="406">
        <v>74.040000000000006</v>
      </c>
      <c r="F1091" s="406">
        <f t="shared" si="1"/>
        <v>-1.0689470871191837E-2</v>
      </c>
      <c r="G1091" s="406">
        <v>0</v>
      </c>
      <c r="H1091" s="406">
        <f>'PRPM WP2'!D1091</f>
        <v>1.6000000000000001E-3</v>
      </c>
      <c r="I1091" s="406">
        <f t="shared" si="2"/>
        <v>-1.2289470871191838E-2</v>
      </c>
      <c r="J1091" s="407">
        <f t="shared" si="3"/>
        <v>42644</v>
      </c>
    </row>
    <row r="1092" spans="2:10">
      <c r="B1092" s="407">
        <v>42675</v>
      </c>
      <c r="C1092" s="406" t="s">
        <v>3128</v>
      </c>
      <c r="D1092" s="406" t="s">
        <v>3129</v>
      </c>
      <c r="E1092" s="406">
        <v>72.47</v>
      </c>
      <c r="F1092" s="406">
        <f t="shared" si="1"/>
        <v>-1.6139924365208096E-2</v>
      </c>
      <c r="G1092" s="406">
        <v>0.375</v>
      </c>
      <c r="H1092" s="406">
        <f>'PRPM WP2'!D1092</f>
        <v>1.8E-3</v>
      </c>
      <c r="I1092" s="406">
        <f t="shared" si="2"/>
        <v>-1.7939924365208096E-2</v>
      </c>
      <c r="J1092" s="407">
        <f t="shared" si="3"/>
        <v>42675</v>
      </c>
    </row>
    <row r="1093" spans="2:10">
      <c r="B1093" s="407">
        <v>42705</v>
      </c>
      <c r="C1093" s="406" t="s">
        <v>3128</v>
      </c>
      <c r="D1093" s="406" t="s">
        <v>3129</v>
      </c>
      <c r="E1093" s="406">
        <v>72.36</v>
      </c>
      <c r="F1093" s="406">
        <f t="shared" si="1"/>
        <v>-1.5178694632261547E-3</v>
      </c>
      <c r="G1093" s="406">
        <v>0</v>
      </c>
      <c r="H1093" s="406">
        <f>'PRPM WP2'!D1093</f>
        <v>2.2000000000000001E-3</v>
      </c>
      <c r="I1093" s="406">
        <f t="shared" si="2"/>
        <v>-3.7178694632261549E-3</v>
      </c>
      <c r="J1093" s="407">
        <f t="shared" si="3"/>
        <v>42705</v>
      </c>
    </row>
    <row r="1094" spans="2:10">
      <c r="B1094" s="407">
        <v>42736</v>
      </c>
      <c r="C1094" s="406" t="s">
        <v>3128</v>
      </c>
      <c r="D1094" s="406" t="s">
        <v>3129</v>
      </c>
      <c r="E1094" s="406">
        <v>73.44</v>
      </c>
      <c r="F1094" s="406">
        <f t="shared" si="1"/>
        <v>1.4925373134328335E-2</v>
      </c>
      <c r="G1094" s="406">
        <v>0</v>
      </c>
      <c r="H1094" s="406">
        <f>'PRPM WP2'!D1094</f>
        <v>2.3999999999999998E-3</v>
      </c>
      <c r="I1094" s="406">
        <f t="shared" si="2"/>
        <v>1.2525373134328336E-2</v>
      </c>
      <c r="J1094" s="407">
        <f t="shared" si="3"/>
        <v>42736</v>
      </c>
    </row>
    <row r="1095" spans="2:10">
      <c r="B1095" s="407">
        <v>42767</v>
      </c>
      <c r="C1095" s="406" t="s">
        <v>3128</v>
      </c>
      <c r="D1095" s="406" t="s">
        <v>3129</v>
      </c>
      <c r="E1095" s="406">
        <v>78</v>
      </c>
      <c r="F1095" s="406">
        <f t="shared" si="1"/>
        <v>6.7197712418300692E-2</v>
      </c>
      <c r="G1095" s="406">
        <v>0.375</v>
      </c>
      <c r="H1095" s="406">
        <f>'PRPM WP2'!D1095</f>
        <v>2.0999999999999999E-3</v>
      </c>
      <c r="I1095" s="406">
        <f t="shared" si="2"/>
        <v>6.5097712418300688E-2</v>
      </c>
      <c r="J1095" s="407">
        <f t="shared" si="3"/>
        <v>42767</v>
      </c>
    </row>
    <row r="1096" spans="2:10">
      <c r="B1096" s="407">
        <v>42795</v>
      </c>
      <c r="C1096" s="406" t="s">
        <v>3128</v>
      </c>
      <c r="D1096" s="406" t="s">
        <v>3129</v>
      </c>
      <c r="E1096" s="406">
        <v>77.77</v>
      </c>
      <c r="F1096" s="406">
        <f t="shared" si="1"/>
        <v>-2.9487179487179996E-3</v>
      </c>
      <c r="G1096" s="406">
        <v>0</v>
      </c>
      <c r="H1096" s="406">
        <f>'PRPM WP2'!D1096</f>
        <v>2.3E-3</v>
      </c>
      <c r="I1096" s="406">
        <f t="shared" si="2"/>
        <v>-5.248717948718E-3</v>
      </c>
      <c r="J1096" s="407">
        <f t="shared" si="3"/>
        <v>42795</v>
      </c>
    </row>
    <row r="1097" spans="2:10">
      <c r="B1097" s="407">
        <v>42826</v>
      </c>
      <c r="C1097" s="406" t="s">
        <v>3128</v>
      </c>
      <c r="D1097" s="406" t="s">
        <v>3129</v>
      </c>
      <c r="E1097" s="406">
        <v>79.760000000000005</v>
      </c>
      <c r="F1097" s="406">
        <f t="shared" si="1"/>
        <v>2.5588273113025705E-2</v>
      </c>
      <c r="G1097" s="406">
        <v>0</v>
      </c>
      <c r="H1097" s="406">
        <f>'PRPM WP2'!D1097</f>
        <v>2.0999999999999999E-3</v>
      </c>
      <c r="I1097" s="406">
        <f t="shared" si="2"/>
        <v>2.3488273113025704E-2</v>
      </c>
      <c r="J1097" s="407">
        <f t="shared" si="3"/>
        <v>42826</v>
      </c>
    </row>
    <row r="1098" spans="2:10">
      <c r="B1098" s="407">
        <v>42856</v>
      </c>
      <c r="C1098" s="406" t="s">
        <v>3128</v>
      </c>
      <c r="D1098" s="406" t="s">
        <v>3129</v>
      </c>
      <c r="E1098" s="406">
        <v>78.180000000000007</v>
      </c>
      <c r="F1098" s="406">
        <f t="shared" si="1"/>
        <v>-1.4606318956870588E-2</v>
      </c>
      <c r="G1098" s="406">
        <v>0.41499999999999998</v>
      </c>
      <c r="H1098" s="406">
        <f>'PRPM WP2'!D1098</f>
        <v>2.3999999999999998E-3</v>
      </c>
      <c r="I1098" s="406">
        <f t="shared" si="2"/>
        <v>-1.7006318956870589E-2</v>
      </c>
      <c r="J1098" s="407">
        <f t="shared" si="3"/>
        <v>42856</v>
      </c>
    </row>
    <row r="1099" spans="2:10">
      <c r="B1099" s="407">
        <v>42887</v>
      </c>
      <c r="C1099" s="406" t="s">
        <v>3128</v>
      </c>
      <c r="D1099" s="406" t="s">
        <v>3129</v>
      </c>
      <c r="E1099" s="406">
        <v>77.95</v>
      </c>
      <c r="F1099" s="406">
        <f t="shared" si="1"/>
        <v>-2.9419288820670755E-3</v>
      </c>
      <c r="G1099" s="406">
        <v>0</v>
      </c>
      <c r="H1099" s="406">
        <f>'PRPM WP2'!D1099</f>
        <v>2.0999999999999999E-3</v>
      </c>
      <c r="I1099" s="406">
        <f t="shared" si="2"/>
        <v>-5.041928882067075E-3</v>
      </c>
      <c r="J1099" s="407">
        <f t="shared" si="3"/>
        <v>42887</v>
      </c>
    </row>
    <row r="1100" spans="2:10">
      <c r="B1100" s="407">
        <v>42917</v>
      </c>
      <c r="C1100" s="406" t="s">
        <v>3128</v>
      </c>
      <c r="D1100" s="406" t="s">
        <v>3129</v>
      </c>
      <c r="E1100" s="406">
        <v>81.099999999999994</v>
      </c>
      <c r="F1100" s="406">
        <f t="shared" si="1"/>
        <v>4.0410519563822855E-2</v>
      </c>
      <c r="G1100" s="406">
        <v>0</v>
      </c>
      <c r="H1100" s="406">
        <f>'PRPM WP2'!D1100</f>
        <v>2.2000000000000001E-3</v>
      </c>
      <c r="I1100" s="406">
        <f t="shared" si="2"/>
        <v>3.8210519563822855E-2</v>
      </c>
      <c r="J1100" s="407">
        <f t="shared" si="3"/>
        <v>42917</v>
      </c>
    </row>
    <row r="1101" spans="2:10">
      <c r="B1101" s="407">
        <v>42948</v>
      </c>
      <c r="C1101" s="406" t="s">
        <v>3128</v>
      </c>
      <c r="D1101" s="406" t="s">
        <v>3129</v>
      </c>
      <c r="E1101" s="406">
        <v>80.900000000000006</v>
      </c>
      <c r="F1101" s="406">
        <f t="shared" si="1"/>
        <v>2.6510480887794248E-3</v>
      </c>
      <c r="G1101" s="406">
        <v>0.41499999999999998</v>
      </c>
      <c r="H1101" s="406">
        <f>'PRPM WP2'!D1101</f>
        <v>2.2000000000000001E-3</v>
      </c>
      <c r="I1101" s="406">
        <f t="shared" si="2"/>
        <v>4.5104808877942468E-4</v>
      </c>
      <c r="J1101" s="407">
        <f t="shared" si="3"/>
        <v>42948</v>
      </c>
    </row>
    <row r="1102" spans="2:10">
      <c r="B1102" s="407">
        <v>42979</v>
      </c>
      <c r="C1102" s="406" t="s">
        <v>3128</v>
      </c>
      <c r="D1102" s="406" t="s">
        <v>3129</v>
      </c>
      <c r="E1102" s="406">
        <v>80.91</v>
      </c>
      <c r="F1102" s="406">
        <f t="shared" si="1"/>
        <v>1.2360939431385544E-4</v>
      </c>
      <c r="G1102" s="406">
        <v>0</v>
      </c>
      <c r="H1102" s="406">
        <f>'PRPM WP2'!D1102</f>
        <v>1.9E-3</v>
      </c>
      <c r="I1102" s="406">
        <f t="shared" si="2"/>
        <v>-1.7763906056861446E-3</v>
      </c>
      <c r="J1102" s="407">
        <f t="shared" si="3"/>
        <v>42979</v>
      </c>
    </row>
    <row r="1103" spans="2:10">
      <c r="B1103" s="407">
        <v>43009</v>
      </c>
      <c r="C1103" s="406" t="s">
        <v>3128</v>
      </c>
      <c r="D1103" s="406" t="s">
        <v>3129</v>
      </c>
      <c r="E1103" s="406">
        <v>87.76</v>
      </c>
      <c r="F1103" s="406">
        <f t="shared" si="1"/>
        <v>8.4661970090223818E-2</v>
      </c>
      <c r="G1103" s="406">
        <v>0</v>
      </c>
      <c r="H1103" s="406">
        <f>'PRPM WP2'!D1103</f>
        <v>2.2000000000000001E-3</v>
      </c>
      <c r="I1103" s="406">
        <f t="shared" si="2"/>
        <v>8.2461970090223824E-2</v>
      </c>
      <c r="J1103" s="407">
        <f t="shared" si="3"/>
        <v>43009</v>
      </c>
    </row>
    <row r="1104" spans="2:10">
      <c r="B1104" s="407">
        <v>43040</v>
      </c>
      <c r="C1104" s="406" t="s">
        <v>3128</v>
      </c>
      <c r="D1104" s="406" t="s">
        <v>3129</v>
      </c>
      <c r="E1104" s="406">
        <v>91.56</v>
      </c>
      <c r="F1104" s="406">
        <f t="shared" ref="F1104:F1163" si="4">((E1104-E1103)/E1103)+(G1104/E1103)</f>
        <v>4.8028714676390118E-2</v>
      </c>
      <c r="G1104" s="406">
        <v>0.41499999999999998</v>
      </c>
      <c r="H1104" s="406">
        <f>'PRPM WP2'!D1104</f>
        <v>2.0999999999999999E-3</v>
      </c>
      <c r="I1104" s="406">
        <f t="shared" si="2"/>
        <v>4.592871467639012E-2</v>
      </c>
      <c r="J1104" s="407">
        <f t="shared" si="3"/>
        <v>43040</v>
      </c>
    </row>
    <row r="1105" spans="2:10">
      <c r="B1105" s="407">
        <v>43070</v>
      </c>
      <c r="C1105" s="406" t="s">
        <v>3128</v>
      </c>
      <c r="D1105" s="406" t="s">
        <v>3129</v>
      </c>
      <c r="E1105" s="406">
        <v>91.49</v>
      </c>
      <c r="F1105" s="406">
        <f t="shared" si="4"/>
        <v>-7.6452599388387272E-4</v>
      </c>
      <c r="G1105" s="406">
        <v>0</v>
      </c>
      <c r="H1105" s="406">
        <f>'PRPM WP2'!D1105</f>
        <v>2E-3</v>
      </c>
      <c r="I1105" s="406">
        <f t="shared" si="2"/>
        <v>-2.7645259938838727E-3</v>
      </c>
      <c r="J1105" s="407">
        <f t="shared" si="3"/>
        <v>43070</v>
      </c>
    </row>
    <row r="1106" spans="2:10">
      <c r="B1106" s="407">
        <v>43101</v>
      </c>
      <c r="C1106" s="406" t="s">
        <v>3128</v>
      </c>
      <c r="D1106" s="406" t="s">
        <v>3129</v>
      </c>
      <c r="E1106" s="406">
        <v>83.17</v>
      </c>
      <c r="F1106" s="406">
        <f t="shared" si="4"/>
        <v>-9.0938900426276031E-2</v>
      </c>
      <c r="G1106" s="406">
        <v>0</v>
      </c>
      <c r="H1106" s="406">
        <f>'PRPM WP2'!D1106</f>
        <v>2.3999999999999998E-3</v>
      </c>
      <c r="I1106" s="406">
        <f t="shared" si="2"/>
        <v>-9.3338900426276031E-2</v>
      </c>
      <c r="J1106" s="407">
        <f t="shared" si="3"/>
        <v>43101</v>
      </c>
    </row>
    <row r="1107" spans="2:10">
      <c r="B1107" s="407">
        <v>43132</v>
      </c>
      <c r="C1107" s="406" t="s">
        <v>3128</v>
      </c>
      <c r="D1107" s="406" t="s">
        <v>3129</v>
      </c>
      <c r="E1107" s="406">
        <v>79.36</v>
      </c>
      <c r="F1107" s="406">
        <f t="shared" si="4"/>
        <v>-4.0820007214139739E-2</v>
      </c>
      <c r="G1107" s="406">
        <v>0.41499999999999998</v>
      </c>
      <c r="H1107" s="406">
        <f>'PRPM WP2'!D1107</f>
        <v>2.2000000000000001E-3</v>
      </c>
      <c r="I1107" s="406">
        <f t="shared" si="2"/>
        <v>-4.302000721413974E-2</v>
      </c>
      <c r="J1107" s="407">
        <f t="shared" si="3"/>
        <v>43132</v>
      </c>
    </row>
    <row r="1108" spans="2:10">
      <c r="B1108" s="407">
        <v>43160</v>
      </c>
      <c r="C1108" s="406" t="s">
        <v>3128</v>
      </c>
      <c r="D1108" s="406" t="s">
        <v>3129</v>
      </c>
      <c r="E1108" s="406">
        <v>82.13</v>
      </c>
      <c r="F1108" s="406">
        <f t="shared" si="4"/>
        <v>3.4904233870967694E-2</v>
      </c>
      <c r="G1108" s="406">
        <v>0</v>
      </c>
      <c r="H1108" s="406">
        <f>'PRPM WP2'!D1108</f>
        <v>2.3999999999999998E-3</v>
      </c>
      <c r="I1108" s="406">
        <f t="shared" si="2"/>
        <v>3.2504233870967694E-2</v>
      </c>
      <c r="J1108" s="407">
        <f t="shared" si="3"/>
        <v>43160</v>
      </c>
    </row>
    <row r="1109" spans="2:10">
      <c r="B1109" s="407">
        <v>43191</v>
      </c>
      <c r="C1109" s="406" t="s">
        <v>3128</v>
      </c>
      <c r="D1109" s="406" t="s">
        <v>3129</v>
      </c>
      <c r="E1109" s="406">
        <v>86.58</v>
      </c>
      <c r="F1109" s="406">
        <f t="shared" si="4"/>
        <v>5.4182393765980802E-2</v>
      </c>
      <c r="G1109" s="406">
        <v>0</v>
      </c>
      <c r="H1109" s="406">
        <f>'PRPM WP2'!D1109</f>
        <v>2.5000000000000001E-3</v>
      </c>
      <c r="I1109" s="406">
        <f t="shared" si="2"/>
        <v>5.16823937659808E-2</v>
      </c>
      <c r="J1109" s="407">
        <f t="shared" si="3"/>
        <v>43191</v>
      </c>
    </row>
    <row r="1110" spans="2:10">
      <c r="B1110" s="407">
        <v>43221</v>
      </c>
      <c r="C1110" s="406" t="s">
        <v>3128</v>
      </c>
      <c r="D1110" s="406" t="s">
        <v>3129</v>
      </c>
      <c r="E1110" s="406">
        <v>83.14</v>
      </c>
      <c r="F1110" s="406">
        <f t="shared" si="4"/>
        <v>-3.4476784476784449E-2</v>
      </c>
      <c r="G1110" s="406">
        <v>0.45500000000000002</v>
      </c>
      <c r="H1110" s="406">
        <f>'PRPM WP2'!D1110</f>
        <v>2.5000000000000001E-3</v>
      </c>
      <c r="I1110" s="406">
        <f t="shared" si="2"/>
        <v>-3.6976784476784451E-2</v>
      </c>
      <c r="J1110" s="407">
        <f t="shared" si="3"/>
        <v>43221</v>
      </c>
    </row>
    <row r="1111" spans="2:10">
      <c r="B1111" s="407">
        <v>43252</v>
      </c>
      <c r="C1111" s="406" t="s">
        <v>3128</v>
      </c>
      <c r="D1111" s="406" t="s">
        <v>3129</v>
      </c>
      <c r="E1111" s="406">
        <v>85.38</v>
      </c>
      <c r="F1111" s="406">
        <f t="shared" si="4"/>
        <v>2.6942506615347545E-2</v>
      </c>
      <c r="G1111" s="406">
        <v>0</v>
      </c>
      <c r="H1111" s="406">
        <f>'PRPM WP2'!D1111</f>
        <v>2.3E-3</v>
      </c>
      <c r="I1111" s="406">
        <f t="shared" si="2"/>
        <v>2.4642506615347545E-2</v>
      </c>
      <c r="J1111" s="407">
        <f t="shared" si="3"/>
        <v>43252</v>
      </c>
    </row>
    <row r="1112" spans="2:10">
      <c r="B1112" s="407">
        <v>43282</v>
      </c>
      <c r="C1112" s="406" t="s">
        <v>3128</v>
      </c>
      <c r="D1112" s="406" t="s">
        <v>3129</v>
      </c>
      <c r="E1112" s="406">
        <v>88.25</v>
      </c>
      <c r="F1112" s="406">
        <f t="shared" si="4"/>
        <v>3.3614429608807742E-2</v>
      </c>
      <c r="G1112" s="406">
        <v>0</v>
      </c>
      <c r="H1112" s="406">
        <f>'PRPM WP2'!D1112</f>
        <v>2.5000000000000001E-3</v>
      </c>
      <c r="I1112" s="406">
        <f t="shared" si="2"/>
        <v>3.1114429608807743E-2</v>
      </c>
      <c r="J1112" s="407">
        <f t="shared" si="3"/>
        <v>43282</v>
      </c>
    </row>
    <row r="1113" spans="2:10">
      <c r="B1113" s="407">
        <v>43313</v>
      </c>
      <c r="C1113" s="406" t="s">
        <v>3128</v>
      </c>
      <c r="D1113" s="406" t="s">
        <v>3129</v>
      </c>
      <c r="E1113" s="406">
        <v>87.53</v>
      </c>
      <c r="F1113" s="406">
        <f t="shared" si="4"/>
        <v>-3.0028328611897883E-3</v>
      </c>
      <c r="G1113" s="406">
        <v>0.45500000000000002</v>
      </c>
      <c r="H1113" s="406">
        <f>'PRPM WP2'!D1113</f>
        <v>2.5000000000000001E-3</v>
      </c>
      <c r="I1113" s="406">
        <f t="shared" si="2"/>
        <v>-5.5028328611897888E-3</v>
      </c>
      <c r="J1113" s="407">
        <f t="shared" si="3"/>
        <v>43313</v>
      </c>
    </row>
    <row r="1114" spans="2:10">
      <c r="B1114" s="407">
        <v>43344</v>
      </c>
      <c r="C1114" s="406" t="s">
        <v>3128</v>
      </c>
      <c r="D1114" s="406" t="s">
        <v>3129</v>
      </c>
      <c r="E1114" s="406">
        <v>87.97</v>
      </c>
      <c r="F1114" s="406">
        <f t="shared" si="4"/>
        <v>5.0268479378498543E-3</v>
      </c>
      <c r="G1114" s="406">
        <v>0</v>
      </c>
      <c r="H1114" s="406">
        <f>'PRPM WP2'!D1114</f>
        <v>2.2000000000000001E-3</v>
      </c>
      <c r="I1114" s="406">
        <f t="shared" si="2"/>
        <v>2.8268479378498542E-3</v>
      </c>
      <c r="J1114" s="407">
        <f t="shared" si="3"/>
        <v>43344</v>
      </c>
    </row>
    <row r="1115" spans="2:10">
      <c r="B1115" s="407">
        <v>43374</v>
      </c>
      <c r="C1115" s="406" t="s">
        <v>3128</v>
      </c>
      <c r="D1115" s="406" t="s">
        <v>3129</v>
      </c>
      <c r="E1115" s="406">
        <v>88.53</v>
      </c>
      <c r="F1115" s="406">
        <f t="shared" si="4"/>
        <v>6.3658065249517139E-3</v>
      </c>
      <c r="G1115" s="406">
        <v>0</v>
      </c>
      <c r="H1115" s="406">
        <f>'PRPM WP2'!D1115</f>
        <v>3.0000000000000001E-3</v>
      </c>
      <c r="I1115" s="406">
        <f t="shared" si="2"/>
        <v>3.3658065249517139E-3</v>
      </c>
      <c r="J1115" s="407">
        <f t="shared" si="3"/>
        <v>43374</v>
      </c>
    </row>
    <row r="1116" spans="2:10">
      <c r="B1116" s="407">
        <v>43405</v>
      </c>
      <c r="C1116" s="406" t="s">
        <v>3128</v>
      </c>
      <c r="D1116" s="406" t="s">
        <v>3129</v>
      </c>
      <c r="E1116" s="406">
        <v>95.41</v>
      </c>
      <c r="F1116" s="406">
        <f t="shared" si="4"/>
        <v>8.2853270077939634E-2</v>
      </c>
      <c r="G1116" s="406">
        <v>0.45500000000000002</v>
      </c>
      <c r="H1116" s="406">
        <f>'PRPM WP2'!D1116</f>
        <v>2.8E-3</v>
      </c>
      <c r="I1116" s="406">
        <f t="shared" si="2"/>
        <v>8.0053270077939637E-2</v>
      </c>
      <c r="J1116" s="407">
        <f t="shared" si="3"/>
        <v>43405</v>
      </c>
    </row>
    <row r="1117" spans="2:10">
      <c r="B1117" s="407">
        <v>43435</v>
      </c>
      <c r="C1117" s="406" t="s">
        <v>3128</v>
      </c>
      <c r="D1117" s="406" t="s">
        <v>3129</v>
      </c>
      <c r="E1117" s="406">
        <v>90.77</v>
      </c>
      <c r="F1117" s="406">
        <f t="shared" si="4"/>
        <v>-4.8632218844984809E-2</v>
      </c>
      <c r="G1117" s="406">
        <v>0</v>
      </c>
      <c r="H1117" s="406">
        <f>'PRPM WP2'!D1117</f>
        <v>2.7000000000000001E-3</v>
      </c>
      <c r="I1117" s="406">
        <f t="shared" si="2"/>
        <v>-5.133221884498481E-2</v>
      </c>
      <c r="J1117" s="407">
        <f t="shared" si="3"/>
        <v>43435</v>
      </c>
    </row>
    <row r="1118" spans="2:10">
      <c r="B1118" s="407">
        <v>43466</v>
      </c>
      <c r="C1118" s="406" t="s">
        <v>3128</v>
      </c>
      <c r="D1118" s="406" t="s">
        <v>3129</v>
      </c>
      <c r="E1118" s="406">
        <v>95.67</v>
      </c>
      <c r="F1118" s="406">
        <f t="shared" si="4"/>
        <v>5.3982593367852882E-2</v>
      </c>
      <c r="G1118" s="406">
        <v>0</v>
      </c>
      <c r="H1118" s="406">
        <f>'PRPM WP2'!D1118</f>
        <v>2.5000000000000001E-3</v>
      </c>
      <c r="I1118" s="406">
        <f t="shared" ref="I1118:I1163" si="5">F1118-H1118</f>
        <v>5.148259336785288E-2</v>
      </c>
      <c r="J1118" s="407">
        <f t="shared" si="3"/>
        <v>43466</v>
      </c>
    </row>
    <row r="1119" spans="2:10">
      <c r="B1119" s="407">
        <v>43497</v>
      </c>
      <c r="C1119" s="406" t="s">
        <v>3128</v>
      </c>
      <c r="D1119" s="406" t="s">
        <v>3129</v>
      </c>
      <c r="E1119" s="406">
        <v>101.62</v>
      </c>
      <c r="F1119" s="406">
        <f t="shared" si="4"/>
        <v>6.6948886798369425E-2</v>
      </c>
      <c r="G1119" s="406">
        <v>0.45500000000000002</v>
      </c>
      <c r="H1119" s="406">
        <f>'PRPM WP2'!D1119</f>
        <v>2.2000000000000001E-3</v>
      </c>
      <c r="I1119" s="406">
        <f t="shared" si="5"/>
        <v>6.4748886798369432E-2</v>
      </c>
      <c r="J1119" s="407">
        <f t="shared" si="3"/>
        <v>43497</v>
      </c>
    </row>
    <row r="1120" spans="2:10">
      <c r="B1120" s="407">
        <v>43525</v>
      </c>
      <c r="C1120" s="406" t="s">
        <v>3128</v>
      </c>
      <c r="D1120" s="406" t="s">
        <v>3129</v>
      </c>
      <c r="E1120" s="406">
        <v>104.26</v>
      </c>
      <c r="F1120" s="406">
        <f t="shared" si="4"/>
        <v>2.5979137964967529E-2</v>
      </c>
      <c r="G1120" s="406">
        <v>0</v>
      </c>
      <c r="H1120" s="406">
        <f>'PRPM WP2'!D1120</f>
        <v>2.3E-3</v>
      </c>
      <c r="I1120" s="406">
        <f t="shared" si="5"/>
        <v>2.3679137964967529E-2</v>
      </c>
      <c r="J1120" s="407">
        <f t="shared" si="3"/>
        <v>43525</v>
      </c>
    </row>
    <row r="1121" spans="2:10">
      <c r="B1121" s="407">
        <v>43556</v>
      </c>
      <c r="C1121" s="406" t="s">
        <v>3128</v>
      </c>
      <c r="D1121" s="406" t="s">
        <v>3129</v>
      </c>
      <c r="E1121" s="406">
        <v>108.19</v>
      </c>
      <c r="F1121" s="406">
        <f t="shared" si="4"/>
        <v>3.7694225973527645E-2</v>
      </c>
      <c r="G1121" s="406">
        <v>0</v>
      </c>
      <c r="H1121" s="406">
        <f>'PRPM WP2'!D1121</f>
        <v>2.3E-3</v>
      </c>
      <c r="I1121" s="406">
        <f t="shared" si="5"/>
        <v>3.5394225973527649E-2</v>
      </c>
      <c r="J1121" s="407">
        <f t="shared" si="3"/>
        <v>43556</v>
      </c>
    </row>
    <row r="1122" spans="2:10">
      <c r="B1122" s="407">
        <v>43586</v>
      </c>
      <c r="C1122" s="406" t="s">
        <v>3128</v>
      </c>
      <c r="D1122" s="406" t="s">
        <v>3129</v>
      </c>
      <c r="E1122" s="406">
        <v>113.02</v>
      </c>
      <c r="F1122" s="406">
        <f t="shared" si="4"/>
        <v>4.9265181624919108E-2</v>
      </c>
      <c r="G1122" s="406">
        <v>0.5</v>
      </c>
      <c r="H1122" s="406">
        <f>'PRPM WP2'!D1122</f>
        <v>2.3E-3</v>
      </c>
      <c r="I1122" s="406">
        <f t="shared" si="5"/>
        <v>4.6965181624919111E-2</v>
      </c>
      <c r="J1122" s="407">
        <f t="shared" si="3"/>
        <v>43586</v>
      </c>
    </row>
    <row r="1123" spans="2:10">
      <c r="B1123" s="407">
        <v>43617</v>
      </c>
      <c r="C1123" s="406" t="s">
        <v>3128</v>
      </c>
      <c r="D1123" s="406" t="s">
        <v>3129</v>
      </c>
      <c r="E1123" s="406">
        <v>116</v>
      </c>
      <c r="F1123" s="406">
        <f t="shared" si="4"/>
        <v>2.6367014687665936E-2</v>
      </c>
      <c r="G1123" s="406">
        <v>0</v>
      </c>
      <c r="H1123" s="406">
        <f>'PRPM WP2'!D1123</f>
        <v>1.8E-3</v>
      </c>
      <c r="I1123" s="406">
        <f t="shared" si="5"/>
        <v>2.4567014687665936E-2</v>
      </c>
      <c r="J1123" s="407">
        <f t="shared" si="3"/>
        <v>43617</v>
      </c>
    </row>
    <row r="1124" spans="2:10">
      <c r="B1124" s="407">
        <v>43647</v>
      </c>
      <c r="C1124" s="406" t="s">
        <v>3128</v>
      </c>
      <c r="D1124" s="406" t="s">
        <v>3129</v>
      </c>
      <c r="E1124" s="406">
        <v>114.78</v>
      </c>
      <c r="F1124" s="406">
        <f t="shared" si="4"/>
        <v>-1.0517241379310335E-2</v>
      </c>
      <c r="G1124" s="406">
        <v>0</v>
      </c>
      <c r="H1124" s="406">
        <f>'PRPM WP2'!D1124</f>
        <v>2.0999999999999999E-3</v>
      </c>
      <c r="I1124" s="406">
        <f t="shared" si="5"/>
        <v>-1.2617241379310334E-2</v>
      </c>
      <c r="J1124" s="407">
        <f t="shared" si="3"/>
        <v>43647</v>
      </c>
    </row>
    <row r="1125" spans="2:10">
      <c r="B1125" s="407">
        <v>43678</v>
      </c>
      <c r="C1125" s="406" t="s">
        <v>3128</v>
      </c>
      <c r="D1125" s="406" t="s">
        <v>3129</v>
      </c>
      <c r="E1125" s="406">
        <v>127.32</v>
      </c>
      <c r="F1125" s="406">
        <f t="shared" si="4"/>
        <v>0.11360864262066556</v>
      </c>
      <c r="G1125" s="406">
        <v>0.5</v>
      </c>
      <c r="H1125" s="406">
        <f>'PRPM WP2'!D1125</f>
        <v>1.9E-3</v>
      </c>
      <c r="I1125" s="406">
        <f t="shared" si="5"/>
        <v>0.11170864262066556</v>
      </c>
      <c r="J1125" s="407">
        <f t="shared" si="3"/>
        <v>43678</v>
      </c>
    </row>
    <row r="1126" spans="2:10">
      <c r="B1126" s="407">
        <v>43709</v>
      </c>
      <c r="C1126" s="406" t="s">
        <v>3128</v>
      </c>
      <c r="D1126" s="406" t="s">
        <v>3129</v>
      </c>
      <c r="E1126" s="406">
        <v>124.23</v>
      </c>
      <c r="F1126" s="406">
        <f t="shared" si="4"/>
        <v>-2.426955702167758E-2</v>
      </c>
      <c r="G1126" s="406">
        <v>0</v>
      </c>
      <c r="H1126" s="406">
        <f>'PRPM WP2'!D1126</f>
        <v>1.5E-3</v>
      </c>
      <c r="I1126" s="406">
        <f t="shared" si="5"/>
        <v>-2.5769557021677582E-2</v>
      </c>
      <c r="J1126" s="407">
        <f t="shared" si="3"/>
        <v>43709</v>
      </c>
    </row>
    <row r="1127" spans="2:10">
      <c r="B1127" s="407">
        <v>43739</v>
      </c>
      <c r="C1127" s="406" t="s">
        <v>3128</v>
      </c>
      <c r="D1127" s="406" t="s">
        <v>3129</v>
      </c>
      <c r="E1127" s="406">
        <v>123.27</v>
      </c>
      <c r="F1127" s="406">
        <f t="shared" si="4"/>
        <v>-7.7276020284955966E-3</v>
      </c>
      <c r="G1127" s="406">
        <v>0</v>
      </c>
      <c r="H1127" s="406">
        <f>'PRPM WP2'!D1127</f>
        <v>1.6000000000000001E-3</v>
      </c>
      <c r="I1127" s="406">
        <f t="shared" si="5"/>
        <v>-9.3276020284955973E-3</v>
      </c>
      <c r="J1127" s="407">
        <f t="shared" si="3"/>
        <v>43739</v>
      </c>
    </row>
    <row r="1128" spans="2:10">
      <c r="B1128" s="407">
        <v>43770</v>
      </c>
      <c r="C1128" s="406" t="s">
        <v>3128</v>
      </c>
      <c r="D1128" s="406" t="s">
        <v>3129</v>
      </c>
      <c r="E1128" s="406">
        <v>121.03</v>
      </c>
      <c r="F1128" s="406">
        <f t="shared" si="4"/>
        <v>-1.411535653443656E-2</v>
      </c>
      <c r="G1128" s="406">
        <v>0.5</v>
      </c>
      <c r="H1128" s="406">
        <f>'PRPM WP2'!D1128</f>
        <v>1.6000000000000001E-3</v>
      </c>
      <c r="I1128" s="406">
        <f t="shared" si="5"/>
        <v>-1.5715356534436561E-2</v>
      </c>
      <c r="J1128" s="407">
        <f t="shared" si="3"/>
        <v>43770</v>
      </c>
    </row>
    <row r="1129" spans="2:10">
      <c r="B1129" s="407">
        <v>43800</v>
      </c>
      <c r="C1129" s="406" t="s">
        <v>3128</v>
      </c>
      <c r="D1129" s="406" t="s">
        <v>3129</v>
      </c>
      <c r="E1129" s="406">
        <v>122.85</v>
      </c>
      <c r="F1129" s="406">
        <f t="shared" si="4"/>
        <v>1.503759398496235E-2</v>
      </c>
      <c r="G1129" s="406">
        <v>0</v>
      </c>
      <c r="H1129" s="406">
        <f>'PRPM WP2'!D1129</f>
        <v>1.8E-3</v>
      </c>
      <c r="I1129" s="406">
        <f t="shared" si="5"/>
        <v>1.323759398496235E-2</v>
      </c>
      <c r="J1129" s="407">
        <f t="shared" si="3"/>
        <v>43800</v>
      </c>
    </row>
    <row r="1130" spans="2:10">
      <c r="B1130" s="407">
        <v>43831</v>
      </c>
      <c r="C1130" s="406" t="s">
        <v>3128</v>
      </c>
      <c r="D1130" s="406" t="s">
        <v>3129</v>
      </c>
      <c r="E1130" s="406">
        <v>136.19999999999999</v>
      </c>
      <c r="F1130" s="406">
        <f t="shared" si="4"/>
        <v>0.10866910866910863</v>
      </c>
      <c r="G1130" s="406">
        <v>0</v>
      </c>
      <c r="H1130" s="406">
        <f>'PRPM WP2'!D1130</f>
        <v>2E-3</v>
      </c>
      <c r="I1130" s="406">
        <f t="shared" si="5"/>
        <v>0.10666910866910863</v>
      </c>
      <c r="J1130" s="407">
        <f t="shared" si="3"/>
        <v>43831</v>
      </c>
    </row>
    <row r="1131" spans="2:10">
      <c r="B1131" s="407">
        <v>43862</v>
      </c>
      <c r="C1131" s="406" t="s">
        <v>3128</v>
      </c>
      <c r="D1131" s="406" t="s">
        <v>3129</v>
      </c>
      <c r="E1131" s="406">
        <v>123.66</v>
      </c>
      <c r="F1131" s="406">
        <f t="shared" si="4"/>
        <v>-8.8399412628487467E-2</v>
      </c>
      <c r="G1131" s="406">
        <v>0.5</v>
      </c>
      <c r="H1131" s="406">
        <f>'PRPM WP2'!D1131</f>
        <v>1.5E-3</v>
      </c>
      <c r="I1131" s="406">
        <f t="shared" si="5"/>
        <v>-8.9899412628487468E-2</v>
      </c>
      <c r="J1131" s="407">
        <f t="shared" si="3"/>
        <v>43862</v>
      </c>
    </row>
    <row r="1132" spans="2:10">
      <c r="B1132" s="407">
        <v>43891</v>
      </c>
      <c r="C1132" s="406" t="s">
        <v>3128</v>
      </c>
      <c r="D1132" s="406" t="s">
        <v>3129</v>
      </c>
      <c r="E1132" s="406">
        <v>119.56</v>
      </c>
      <c r="F1132" s="406">
        <f t="shared" si="4"/>
        <v>-3.3155426168526562E-2</v>
      </c>
      <c r="G1132" s="406">
        <v>0</v>
      </c>
      <c r="H1132" s="406">
        <f>'PRPM WP2'!D1132</f>
        <v>1.23E-3</v>
      </c>
      <c r="I1132" s="406">
        <f t="shared" si="5"/>
        <v>-3.4385426168526564E-2</v>
      </c>
      <c r="J1132" s="407">
        <f t="shared" si="3"/>
        <v>43891</v>
      </c>
    </row>
    <row r="1133" spans="2:10">
      <c r="B1133" s="407">
        <v>43922</v>
      </c>
      <c r="C1133" s="406" t="s">
        <v>3128</v>
      </c>
      <c r="D1133" s="406" t="s">
        <v>3129</v>
      </c>
      <c r="E1133" s="406">
        <v>121.69</v>
      </c>
      <c r="F1133" s="406">
        <f t="shared" si="4"/>
        <v>1.7815322850451617E-2</v>
      </c>
      <c r="G1133" s="406">
        <v>0</v>
      </c>
      <c r="H1133" s="406">
        <f>'PRPM WP2'!D1133</f>
        <v>8.9999999999999998E-4</v>
      </c>
      <c r="I1133" s="406">
        <f t="shared" si="5"/>
        <v>1.6915322850451615E-2</v>
      </c>
      <c r="J1133" s="407">
        <f t="shared" si="3"/>
        <v>43922</v>
      </c>
    </row>
    <row r="1134" spans="2:10">
      <c r="B1134" s="407">
        <v>43952</v>
      </c>
      <c r="C1134" s="406" t="s">
        <v>3128</v>
      </c>
      <c r="D1134" s="406" t="s">
        <v>3129</v>
      </c>
      <c r="E1134" s="406">
        <v>127</v>
      </c>
      <c r="F1134" s="406">
        <f t="shared" si="4"/>
        <v>4.8155148327717986E-2</v>
      </c>
      <c r="G1134" s="406">
        <v>0.55000000000000004</v>
      </c>
      <c r="H1134" s="406">
        <f>'PRPM WP2'!D1134</f>
        <v>8.9999999999999998E-4</v>
      </c>
      <c r="I1134" s="406">
        <f t="shared" si="5"/>
        <v>4.7255148327717988E-2</v>
      </c>
      <c r="J1134" s="407">
        <f t="shared" si="3"/>
        <v>43952</v>
      </c>
    </row>
    <row r="1135" spans="2:10">
      <c r="B1135" s="407">
        <v>43983</v>
      </c>
      <c r="C1135" s="406" t="s">
        <v>3128</v>
      </c>
      <c r="D1135" s="406" t="s">
        <v>3129</v>
      </c>
      <c r="E1135" s="406">
        <v>128.66</v>
      </c>
      <c r="F1135" s="406">
        <f t="shared" si="4"/>
        <v>1.3070866141732257E-2</v>
      </c>
      <c r="G1135" s="406">
        <v>0</v>
      </c>
      <c r="H1135" s="406">
        <f>'PRPM WP2'!D1135</f>
        <v>8.9999999999999998E-4</v>
      </c>
      <c r="I1135" s="406">
        <f t="shared" si="5"/>
        <v>1.2170866141732257E-2</v>
      </c>
      <c r="J1135" s="407">
        <f t="shared" si="3"/>
        <v>43983</v>
      </c>
    </row>
    <row r="1136" spans="2:10">
      <c r="B1136" s="407">
        <v>44013</v>
      </c>
      <c r="C1136" s="406" t="s">
        <v>3128</v>
      </c>
      <c r="D1136" s="406" t="s">
        <v>3129</v>
      </c>
      <c r="E1136" s="406">
        <v>147.27000000000001</v>
      </c>
      <c r="F1136" s="406">
        <f t="shared" si="4"/>
        <v>0.14464480024871765</v>
      </c>
      <c r="G1136" s="406">
        <v>0</v>
      </c>
      <c r="H1136" s="406">
        <f>'PRPM WP2'!D1136</f>
        <v>1E-3</v>
      </c>
      <c r="I1136" s="406">
        <f t="shared" si="5"/>
        <v>0.14364480024871765</v>
      </c>
      <c r="J1136" s="407">
        <f t="shared" si="3"/>
        <v>44013</v>
      </c>
    </row>
    <row r="1137" spans="2:10">
      <c r="B1137" s="407">
        <v>44044</v>
      </c>
      <c r="C1137" s="406" t="s">
        <v>3128</v>
      </c>
      <c r="D1137" s="406" t="s">
        <v>3129</v>
      </c>
      <c r="E1137" s="406">
        <v>141.34</v>
      </c>
      <c r="F1137" s="406">
        <f t="shared" si="4"/>
        <v>-3.6531540707544011E-2</v>
      </c>
      <c r="G1137" s="406">
        <v>0.55000000000000004</v>
      </c>
      <c r="H1137" s="406">
        <f>'PRPM WP2'!D1137</f>
        <v>8.0000000000000004E-4</v>
      </c>
      <c r="I1137" s="406">
        <f t="shared" si="5"/>
        <v>-3.7331540707544013E-2</v>
      </c>
      <c r="J1137" s="407">
        <f t="shared" si="3"/>
        <v>44044</v>
      </c>
    </row>
    <row r="1138" spans="2:10">
      <c r="B1138" s="407">
        <v>44075</v>
      </c>
      <c r="C1138" s="406" t="s">
        <v>3128</v>
      </c>
      <c r="D1138" s="406" t="s">
        <v>3129</v>
      </c>
      <c r="E1138" s="406">
        <v>144.88</v>
      </c>
      <c r="F1138" s="406">
        <f t="shared" si="4"/>
        <v>2.5045988396773682E-2</v>
      </c>
      <c r="G1138" s="406">
        <v>0</v>
      </c>
      <c r="H1138" s="406">
        <f>'PRPM WP2'!D1138</f>
        <v>0</v>
      </c>
      <c r="I1138" s="406">
        <f t="shared" si="5"/>
        <v>2.5045988396773682E-2</v>
      </c>
      <c r="J1138" s="407">
        <f t="shared" si="3"/>
        <v>44075</v>
      </c>
    </row>
    <row r="1139" spans="2:10">
      <c r="B1139" s="407">
        <v>44105</v>
      </c>
      <c r="C1139" s="406" t="s">
        <v>3128</v>
      </c>
      <c r="D1139" s="406" t="s">
        <v>3129</v>
      </c>
      <c r="E1139" s="406">
        <v>150.51</v>
      </c>
      <c r="F1139" s="406">
        <f t="shared" si="4"/>
        <v>3.885974599668688E-2</v>
      </c>
      <c r="G1139" s="406">
        <v>0</v>
      </c>
      <c r="H1139" s="406">
        <f>'PRPM WP2'!D1139</f>
        <v>8.9999999999999998E-4</v>
      </c>
      <c r="I1139" s="406">
        <f t="shared" si="5"/>
        <v>3.7959745996686882E-2</v>
      </c>
      <c r="J1139" s="407">
        <f t="shared" ref="J1139:J1163" si="6">B1139</f>
        <v>44105</v>
      </c>
    </row>
    <row r="1140" spans="2:10">
      <c r="B1140" s="407">
        <v>44136</v>
      </c>
      <c r="C1140" s="406" t="s">
        <v>3128</v>
      </c>
      <c r="D1140" s="406" t="s">
        <v>3129</v>
      </c>
      <c r="E1140" s="406">
        <v>153.38</v>
      </c>
      <c r="F1140" s="406">
        <f t="shared" si="4"/>
        <v>2.2722742674905354E-2</v>
      </c>
      <c r="G1140" s="406">
        <v>0.55000000000000004</v>
      </c>
      <c r="H1140" s="406">
        <f>'PRPM WP2'!D1140</f>
        <v>1.1000000000000001E-3</v>
      </c>
      <c r="I1140" s="406">
        <f t="shared" si="5"/>
        <v>2.1622742674905354E-2</v>
      </c>
      <c r="J1140" s="407">
        <f t="shared" si="6"/>
        <v>44136</v>
      </c>
    </row>
    <row r="1141" spans="2:10">
      <c r="B1141" s="407">
        <v>44166</v>
      </c>
      <c r="C1141" s="406" t="s">
        <v>3128</v>
      </c>
      <c r="D1141" s="406" t="s">
        <v>3129</v>
      </c>
      <c r="E1141" s="406">
        <v>153.47</v>
      </c>
      <c r="F1141" s="406">
        <f t="shared" si="4"/>
        <v>5.8677793714958539E-4</v>
      </c>
      <c r="G1141" s="406">
        <v>0</v>
      </c>
      <c r="H1141" s="406">
        <f>'PRPM WP2'!D1141</f>
        <v>1.1000000000000001E-3</v>
      </c>
      <c r="I1141" s="406">
        <f t="shared" si="5"/>
        <v>-5.1322206285041468E-4</v>
      </c>
      <c r="J1141" s="407">
        <f t="shared" si="6"/>
        <v>44166</v>
      </c>
    </row>
    <row r="1142" spans="2:10">
      <c r="B1142" s="407">
        <v>44197</v>
      </c>
      <c r="C1142" s="406" t="s">
        <v>3128</v>
      </c>
      <c r="D1142" s="406" t="s">
        <v>3129</v>
      </c>
      <c r="E1142" s="406">
        <v>159.02000000000001</v>
      </c>
      <c r="F1142" s="406">
        <f t="shared" si="4"/>
        <v>3.6163419560826297E-2</v>
      </c>
      <c r="G1142" s="406">
        <v>0</v>
      </c>
      <c r="H1142" s="406">
        <f>'PRPM WP2'!D1142</f>
        <v>1.1000000000000001E-3</v>
      </c>
      <c r="I1142" s="406">
        <f t="shared" si="5"/>
        <v>3.5063419560826301E-2</v>
      </c>
      <c r="J1142" s="407">
        <f t="shared" si="6"/>
        <v>44197</v>
      </c>
    </row>
    <row r="1143" spans="2:10">
      <c r="B1143" s="407">
        <v>44228</v>
      </c>
      <c r="C1143" s="406" t="s">
        <v>3128</v>
      </c>
      <c r="D1143" s="406" t="s">
        <v>3129</v>
      </c>
      <c r="E1143" s="406">
        <v>141.88</v>
      </c>
      <c r="F1143" s="406">
        <f t="shared" si="4"/>
        <v>-0.10432649981134458</v>
      </c>
      <c r="G1143" s="406">
        <v>0.55000000000000004</v>
      </c>
      <c r="H1143" s="406">
        <f>'PRPM WP2'!D1143</f>
        <v>1.1999999999999999E-3</v>
      </c>
      <c r="I1143" s="406">
        <f t="shared" si="5"/>
        <v>-0.10552649981134458</v>
      </c>
      <c r="J1143" s="407">
        <f t="shared" si="6"/>
        <v>44228</v>
      </c>
    </row>
    <row r="1144" spans="2:10">
      <c r="B1144" s="407">
        <v>44256</v>
      </c>
      <c r="C1144" s="406" t="s">
        <v>3128</v>
      </c>
      <c r="D1144" s="406" t="s">
        <v>3129</v>
      </c>
      <c r="E1144" s="406">
        <v>149.91999999999999</v>
      </c>
      <c r="F1144" s="406">
        <f t="shared" si="4"/>
        <v>5.666760642796724E-2</v>
      </c>
      <c r="G1144" s="406">
        <v>0</v>
      </c>
      <c r="H1144" s="406">
        <f>'PRPM WP2'!D1144</f>
        <v>1.8E-3</v>
      </c>
      <c r="I1144" s="406">
        <f t="shared" si="5"/>
        <v>5.4867606427967237E-2</v>
      </c>
      <c r="J1144" s="407">
        <f t="shared" si="6"/>
        <v>44256</v>
      </c>
    </row>
    <row r="1145" spans="2:10">
      <c r="B1145" s="407">
        <v>44287</v>
      </c>
      <c r="C1145" s="406" t="s">
        <v>3128</v>
      </c>
      <c r="D1145" s="406" t="s">
        <v>3129</v>
      </c>
      <c r="E1145" s="406">
        <v>155.99</v>
      </c>
      <c r="F1145" s="406">
        <f t="shared" si="4"/>
        <v>4.0488260405549772E-2</v>
      </c>
      <c r="G1145" s="406">
        <v>0</v>
      </c>
      <c r="H1145" s="406">
        <f>'PRPM WP2'!D1145</f>
        <v>1.9E-3</v>
      </c>
      <c r="I1145" s="406">
        <f t="shared" si="5"/>
        <v>3.8588260405549774E-2</v>
      </c>
      <c r="J1145" s="407">
        <f t="shared" si="6"/>
        <v>44287</v>
      </c>
    </row>
    <row r="1146" spans="2:10">
      <c r="B1146" s="407">
        <v>44317</v>
      </c>
      <c r="C1146" s="406" t="s">
        <v>3128</v>
      </c>
      <c r="D1146" s="406" t="s">
        <v>3129</v>
      </c>
      <c r="E1146" s="406">
        <v>155.02000000000001</v>
      </c>
      <c r="F1146" s="406">
        <f t="shared" si="4"/>
        <v>-2.3559202512981525E-3</v>
      </c>
      <c r="G1146" s="406">
        <v>0.60250000000000004</v>
      </c>
      <c r="H1146" s="406">
        <f>'PRPM WP2'!D1146</f>
        <v>1.8E-3</v>
      </c>
      <c r="I1146" s="406">
        <f t="shared" si="5"/>
        <v>-4.1559202512981529E-3</v>
      </c>
      <c r="J1146" s="407">
        <f t="shared" si="6"/>
        <v>44317</v>
      </c>
    </row>
    <row r="1147" spans="2:10">
      <c r="B1147" s="407">
        <v>44348</v>
      </c>
      <c r="C1147" s="406" t="s">
        <v>3128</v>
      </c>
      <c r="D1147" s="406" t="s">
        <v>3129</v>
      </c>
      <c r="E1147" s="406">
        <v>154.13</v>
      </c>
      <c r="F1147" s="406">
        <f t="shared" si="4"/>
        <v>-5.7411946845569266E-3</v>
      </c>
      <c r="G1147" s="406">
        <v>0</v>
      </c>
      <c r="H1147" s="406">
        <f>'PRPM WP2'!D1147</f>
        <v>1.6999999999999999E-3</v>
      </c>
      <c r="I1147" s="406">
        <f t="shared" si="5"/>
        <v>-7.4411946845569267E-3</v>
      </c>
      <c r="J1147" s="407">
        <f t="shared" si="6"/>
        <v>44348</v>
      </c>
    </row>
    <row r="1148" spans="2:10">
      <c r="B1148" s="407">
        <v>44378</v>
      </c>
      <c r="C1148" s="406" t="s">
        <v>3128</v>
      </c>
      <c r="D1148" s="406" t="s">
        <v>3129</v>
      </c>
      <c r="E1148" s="406">
        <v>170.11</v>
      </c>
      <c r="F1148" s="406">
        <f t="shared" si="4"/>
        <v>0.10367871277493038</v>
      </c>
      <c r="G1148" s="406">
        <v>0</v>
      </c>
      <c r="H1148" s="406">
        <f>'PRPM WP2'!D1148</f>
        <v>1.6000000000000001E-3</v>
      </c>
      <c r="I1148" s="406">
        <f t="shared" si="5"/>
        <v>0.10207871277493037</v>
      </c>
      <c r="J1148" s="407">
        <f t="shared" si="6"/>
        <v>44378</v>
      </c>
    </row>
    <row r="1149" spans="2:10">
      <c r="B1149" s="407">
        <v>44409</v>
      </c>
      <c r="C1149" s="406" t="s">
        <v>3128</v>
      </c>
      <c r="D1149" s="406" t="s">
        <v>3129</v>
      </c>
      <c r="E1149" s="406">
        <v>182.25</v>
      </c>
      <c r="F1149" s="406">
        <f t="shared" si="4"/>
        <v>7.4907412850508406E-2</v>
      </c>
      <c r="G1149" s="406">
        <v>0.60250000000000004</v>
      </c>
      <c r="H1149" s="406">
        <f>'PRPM WP2'!D1149</f>
        <v>1.5E-3</v>
      </c>
      <c r="I1149" s="406">
        <f t="shared" si="5"/>
        <v>7.3407412850508405E-2</v>
      </c>
      <c r="J1149" s="407">
        <f t="shared" si="6"/>
        <v>44409</v>
      </c>
    </row>
    <row r="1150" spans="2:10">
      <c r="B1150" s="407">
        <v>44440</v>
      </c>
      <c r="C1150" s="406" t="s">
        <v>3128</v>
      </c>
      <c r="D1150" s="406" t="s">
        <v>3129</v>
      </c>
      <c r="E1150" s="406">
        <v>169.04</v>
      </c>
      <c r="F1150" s="406">
        <f t="shared" si="4"/>
        <v>-7.2482853223594004E-2</v>
      </c>
      <c r="G1150" s="406">
        <v>0</v>
      </c>
      <c r="H1150" s="406">
        <f>'PRPM WP2'!D1150</f>
        <v>1.4E-3</v>
      </c>
      <c r="I1150" s="406">
        <f t="shared" si="5"/>
        <v>-7.3882853223594003E-2</v>
      </c>
      <c r="J1150" s="407">
        <f t="shared" si="6"/>
        <v>44440</v>
      </c>
    </row>
    <row r="1151" spans="2:10">
      <c r="B1151" s="407">
        <v>44470</v>
      </c>
      <c r="C1151" s="406" t="s">
        <v>3128</v>
      </c>
      <c r="D1151" s="406" t="s">
        <v>3129</v>
      </c>
      <c r="E1151" s="406">
        <v>174.18</v>
      </c>
      <c r="F1151" s="406">
        <f t="shared" si="4"/>
        <v>3.040700425934699E-2</v>
      </c>
      <c r="G1151" s="406">
        <v>0</v>
      </c>
      <c r="H1151" s="406">
        <f>'PRPM WP2'!D1151</f>
        <v>1.5E-3</v>
      </c>
      <c r="I1151" s="406">
        <f t="shared" si="5"/>
        <v>2.8907004259346988E-2</v>
      </c>
      <c r="J1151" s="407">
        <f t="shared" si="6"/>
        <v>44470</v>
      </c>
    </row>
    <row r="1152" spans="2:10">
      <c r="B1152" s="407">
        <v>44501</v>
      </c>
      <c r="C1152" s="406" t="s">
        <v>3128</v>
      </c>
      <c r="D1152" s="406" t="s">
        <v>3129</v>
      </c>
      <c r="E1152" s="406">
        <v>168.57</v>
      </c>
      <c r="F1152" s="406">
        <f t="shared" si="4"/>
        <v>-2.874899529222651E-2</v>
      </c>
      <c r="G1152" s="406">
        <v>0.60250000000000004</v>
      </c>
      <c r="H1152" s="406">
        <f>'PRPM WP2'!D1152</f>
        <v>1.6999999999999999E-3</v>
      </c>
      <c r="I1152" s="406">
        <f t="shared" si="5"/>
        <v>-3.044899529222651E-2</v>
      </c>
      <c r="J1152" s="407">
        <f t="shared" si="6"/>
        <v>44501</v>
      </c>
    </row>
    <row r="1153" spans="2:10">
      <c r="B1153" s="407">
        <v>44531</v>
      </c>
      <c r="C1153" s="406" t="s">
        <v>3128</v>
      </c>
      <c r="D1153" s="406" t="s">
        <v>3129</v>
      </c>
      <c r="E1153" s="406">
        <v>188.86</v>
      </c>
      <c r="F1153" s="406">
        <f t="shared" si="4"/>
        <v>0.1203654268256512</v>
      </c>
      <c r="G1153" s="406">
        <v>0</v>
      </c>
      <c r="H1153" s="406">
        <f>'PRPM WP2'!D1153</f>
        <v>1.5E-3</v>
      </c>
      <c r="I1153" s="406">
        <f t="shared" si="5"/>
        <v>0.1188654268256512</v>
      </c>
      <c r="J1153" s="407">
        <f t="shared" si="6"/>
        <v>44531</v>
      </c>
    </row>
    <row r="1154" spans="2:10">
      <c r="B1154" s="407">
        <v>44562</v>
      </c>
      <c r="C1154" s="406" t="s">
        <v>3128</v>
      </c>
      <c r="D1154" s="406" t="s">
        <v>3129</v>
      </c>
      <c r="E1154" s="406">
        <v>160.80000000000001</v>
      </c>
      <c r="F1154" s="406">
        <f t="shared" si="4"/>
        <v>-0.14857566451339616</v>
      </c>
      <c r="G1154" s="406">
        <v>0</v>
      </c>
      <c r="H1154" s="406">
        <f>'PRPM WP2'!D1154</f>
        <v>1.7500000000000003E-3</v>
      </c>
      <c r="I1154" s="406">
        <f t="shared" si="5"/>
        <v>-0.15032566451339616</v>
      </c>
      <c r="J1154" s="407">
        <f t="shared" si="6"/>
        <v>44562</v>
      </c>
    </row>
    <row r="1155" spans="2:10">
      <c r="B1155" s="407">
        <v>44593</v>
      </c>
      <c r="C1155" s="406" t="s">
        <v>3128</v>
      </c>
      <c r="D1155" s="406" t="s">
        <v>3129</v>
      </c>
      <c r="E1155" s="406">
        <v>151.09</v>
      </c>
      <c r="F1155" s="406">
        <f t="shared" si="4"/>
        <v>-5.6638681592039844E-2</v>
      </c>
      <c r="G1155" s="406">
        <v>0.60250000000000004</v>
      </c>
      <c r="H1155" s="406">
        <f>'PRPM WP2'!D1155</f>
        <v>1.8749999999999999E-3</v>
      </c>
      <c r="I1155" s="406">
        <f t="shared" si="5"/>
        <v>-5.8513681592039846E-2</v>
      </c>
      <c r="J1155" s="407">
        <f t="shared" si="6"/>
        <v>44593</v>
      </c>
    </row>
    <row r="1156" spans="2:10">
      <c r="B1156" s="407">
        <v>44621</v>
      </c>
      <c r="C1156" s="406" t="s">
        <v>3128</v>
      </c>
      <c r="D1156" s="406" t="s">
        <v>3129</v>
      </c>
      <c r="E1156" s="406">
        <v>165.53</v>
      </c>
      <c r="F1156" s="406">
        <f t="shared" si="4"/>
        <v>9.5572175524521796E-2</v>
      </c>
      <c r="G1156" s="406">
        <v>0</v>
      </c>
      <c r="H1156" s="406">
        <f>'PRPM WP2'!D1156</f>
        <v>2.0083333333333333E-3</v>
      </c>
      <c r="I1156" s="406">
        <f t="shared" si="5"/>
        <v>9.3563842191188462E-2</v>
      </c>
      <c r="J1156" s="407">
        <f t="shared" si="6"/>
        <v>44621</v>
      </c>
    </row>
    <row r="1157" spans="2:10">
      <c r="B1157" s="407">
        <v>44652</v>
      </c>
      <c r="C1157" s="406" t="s">
        <v>3128</v>
      </c>
      <c r="D1157" s="406" t="s">
        <v>3129</v>
      </c>
      <c r="E1157" s="406">
        <v>154.08000000000001</v>
      </c>
      <c r="F1157" s="406">
        <f t="shared" si="4"/>
        <v>-6.9171751344167157E-2</v>
      </c>
      <c r="G1157" s="406">
        <v>0</v>
      </c>
      <c r="H1157" s="406">
        <f>'PRPM WP2'!D1157</f>
        <v>2.3416666666666668E-3</v>
      </c>
      <c r="I1157" s="406">
        <f t="shared" si="5"/>
        <v>-7.1513418010833829E-2</v>
      </c>
      <c r="J1157" s="407">
        <f t="shared" si="6"/>
        <v>44652</v>
      </c>
    </row>
    <row r="1158" spans="2:10">
      <c r="B1158" s="407">
        <v>44682</v>
      </c>
      <c r="C1158" s="406" t="s">
        <v>3128</v>
      </c>
      <c r="D1158" s="406" t="s">
        <v>3129</v>
      </c>
      <c r="E1158" s="406">
        <v>151.25</v>
      </c>
      <c r="F1158" s="406">
        <f t="shared" si="4"/>
        <v>-1.4116043613707245E-2</v>
      </c>
      <c r="G1158" s="406">
        <v>0.65500000000000003</v>
      </c>
      <c r="H1158" s="406">
        <f>'PRPM WP2'!D1158</f>
        <v>2.558333333333333E-3</v>
      </c>
      <c r="I1158" s="406">
        <f t="shared" si="5"/>
        <v>-1.6674376947040579E-2</v>
      </c>
      <c r="J1158" s="407">
        <f t="shared" si="6"/>
        <v>44682</v>
      </c>
    </row>
    <row r="1159" spans="2:10">
      <c r="B1159" s="407">
        <v>44713</v>
      </c>
      <c r="C1159" s="406" t="s">
        <v>3128</v>
      </c>
      <c r="D1159" s="406" t="s">
        <v>3129</v>
      </c>
      <c r="E1159" s="406">
        <v>148.77000000000001</v>
      </c>
      <c r="F1159" s="406">
        <f t="shared" si="4"/>
        <v>-1.6396694214875964E-2</v>
      </c>
      <c r="G1159" s="406">
        <v>0</v>
      </c>
      <c r="H1159" s="406">
        <f>'PRPM WP2'!D1159</f>
        <v>2.708333333333333E-3</v>
      </c>
      <c r="I1159" s="406">
        <f t="shared" si="5"/>
        <v>-1.9105027548209298E-2</v>
      </c>
      <c r="J1159" s="407">
        <f t="shared" si="6"/>
        <v>44713</v>
      </c>
    </row>
    <row r="1160" spans="2:10">
      <c r="B1160" s="407">
        <v>44743</v>
      </c>
      <c r="C1160" s="406" t="s">
        <v>3128</v>
      </c>
      <c r="D1160" s="406" t="s">
        <v>3129</v>
      </c>
      <c r="E1160" s="406">
        <v>155.44</v>
      </c>
      <c r="F1160" s="406">
        <f t="shared" si="4"/>
        <v>4.4834307992202643E-2</v>
      </c>
      <c r="G1160" s="406">
        <v>0</v>
      </c>
      <c r="H1160" s="406">
        <f>'PRPM WP2'!D1160</f>
        <v>2.5833333333333337E-3</v>
      </c>
      <c r="I1160" s="406">
        <f t="shared" si="5"/>
        <v>4.225097465886931E-2</v>
      </c>
      <c r="J1160" s="407">
        <f t="shared" si="6"/>
        <v>44743</v>
      </c>
    </row>
    <row r="1161" spans="2:10">
      <c r="B1161" s="407">
        <v>44774</v>
      </c>
      <c r="C1161" s="406" t="s">
        <v>3128</v>
      </c>
      <c r="D1161" s="406" t="s">
        <v>3129</v>
      </c>
      <c r="E1161" s="406">
        <v>148.44999999999999</v>
      </c>
      <c r="F1161" s="406">
        <f t="shared" si="4"/>
        <v>-4.0755275347400984E-2</v>
      </c>
      <c r="G1161" s="406">
        <v>0.65500000000000003</v>
      </c>
      <c r="H1161" s="406">
        <f>'PRPM WP2'!D1161</f>
        <v>2.6083333333333332E-3</v>
      </c>
      <c r="I1161" s="406">
        <f t="shared" si="5"/>
        <v>-4.3363608680734314E-2</v>
      </c>
      <c r="J1161" s="407">
        <f t="shared" si="6"/>
        <v>44774</v>
      </c>
    </row>
    <row r="1162" spans="2:10">
      <c r="B1162" s="407">
        <v>44805</v>
      </c>
      <c r="C1162" s="406" t="s">
        <v>3128</v>
      </c>
      <c r="D1162" s="406" t="s">
        <v>3129</v>
      </c>
      <c r="E1162" s="406">
        <v>130.16</v>
      </c>
      <c r="F1162" s="406">
        <f t="shared" si="4"/>
        <v>-0.12320646682384637</v>
      </c>
      <c r="G1162" s="406">
        <v>0</v>
      </c>
      <c r="H1162" s="406">
        <f>'PRPM WP2'!D1162</f>
        <v>2.9666666666666669E-3</v>
      </c>
      <c r="I1162" s="406">
        <f t="shared" si="5"/>
        <v>-0.12617313349051304</v>
      </c>
      <c r="J1162" s="407">
        <f t="shared" si="6"/>
        <v>44805</v>
      </c>
    </row>
    <row r="1163" spans="2:10">
      <c r="B1163" s="407">
        <v>44835</v>
      </c>
      <c r="C1163" s="406" t="s">
        <v>3128</v>
      </c>
      <c r="D1163" s="406" t="s">
        <v>3129</v>
      </c>
      <c r="E1163" s="406">
        <v>145.34</v>
      </c>
      <c r="F1163" s="406">
        <f t="shared" si="4"/>
        <v>0.11662569145666878</v>
      </c>
      <c r="G1163" s="406">
        <v>0</v>
      </c>
      <c r="H1163" s="406">
        <f>'PRPM WP2'!D1163</f>
        <v>3.3666666666666667E-3</v>
      </c>
      <c r="I1163" s="406">
        <f t="shared" si="5"/>
        <v>0.11325902479000211</v>
      </c>
      <c r="J1163" s="407">
        <f t="shared" si="6"/>
        <v>44835</v>
      </c>
    </row>
    <row r="1164" spans="2:10">
      <c r="B1164" s="407">
        <v>44866</v>
      </c>
      <c r="C1164" s="406" t="s">
        <v>3128</v>
      </c>
      <c r="D1164" s="406" t="s">
        <v>3129</v>
      </c>
      <c r="E1164" s="406">
        <v>151.76</v>
      </c>
      <c r="F1164" s="406">
        <f>((E1164-E1163)/E1163)+(G1164/E1163)</f>
        <v>4.8678959680748507E-2</v>
      </c>
      <c r="G1164" s="406">
        <v>0.65500000000000003</v>
      </c>
      <c r="H1164" s="406">
        <f>'PRPM WP2'!D1164</f>
        <v>3.3333333333333331E-3</v>
      </c>
      <c r="I1164" s="406">
        <f>F1164-H1164</f>
        <v>4.5345626347415173E-2</v>
      </c>
      <c r="J1164" s="407">
        <f>B1164</f>
        <v>44866</v>
      </c>
    </row>
    <row r="1165" spans="2:10">
      <c r="B1165" s="407">
        <v>44896</v>
      </c>
      <c r="C1165" s="406" t="s">
        <v>3128</v>
      </c>
      <c r="D1165" s="406" t="s">
        <v>3129</v>
      </c>
      <c r="E1165" s="406">
        <v>152.41999999999999</v>
      </c>
      <c r="F1165" s="406">
        <f>((E1165-E1164)/E1164)+(G1165/E1164)</f>
        <v>4.3489720611491608E-3</v>
      </c>
      <c r="G1165" s="406">
        <v>0</v>
      </c>
      <c r="H1165" s="406">
        <f>'PRPM WP2'!D1165</f>
        <v>3.0499999999999998E-3</v>
      </c>
      <c r="I1165" s="406">
        <f>F1165-H1165</f>
        <v>1.2989720611491611E-3</v>
      </c>
      <c r="J1165" s="407">
        <f>B1165</f>
        <v>44896</v>
      </c>
    </row>
  </sheetData>
  <conditionalFormatting sqref="E265:E926 E989:E1032">
    <cfRule type="cellIs" dxfId="19" priority="2" operator="lessThan">
      <formula>0</formula>
    </cfRule>
  </conditionalFormatting>
  <conditionalFormatting sqref="F265:F926 F989:F1026">
    <cfRule type="cellIs" dxfId="18" priority="1" operator="lessThan">
      <formula>-1</formula>
    </cfRule>
  </conditionalFormatting>
  <pageMargins left="0.7" right="0.7" top="0.75" bottom="0.75" header="0.3" footer="0.3"/>
  <pageSetup scale="80" orientation="portrait"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B63B5-C177-45E9-908E-1B717E4F7D46}">
  <sheetPr codeName="Sheet85"/>
  <dimension ref="A1:K1165"/>
  <sheetViews>
    <sheetView view="pageBreakPreview" zoomScale="90" zoomScaleNormal="100" zoomScaleSheetLayoutView="90" workbookViewId="0">
      <pane ySplit="1" topLeftCell="A1136"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34.42578125" style="406" bestFit="1" customWidth="1"/>
    <col min="4" max="4" width="11.140625" style="406" customWidth="1"/>
    <col min="5" max="5" width="8.140625" style="406" bestFit="1" customWidth="1"/>
    <col min="6" max="6" width="9.85546875" style="406" bestFit="1" customWidth="1"/>
    <col min="7" max="7" width="11" style="406" customWidth="1"/>
    <col min="8" max="9" width="10.42578125" style="406" bestFit="1" customWidth="1"/>
    <col min="10" max="10" width="10.85546875" style="407" bestFit="1" customWidth="1"/>
    <col min="11" max="11" width="10.42578125" style="406" bestFit="1" customWidth="1"/>
    <col min="12" max="16384" width="10.28515625" style="406"/>
  </cols>
  <sheetData>
    <row r="1" spans="1:11" ht="42.75">
      <c r="A1" s="403" t="s">
        <v>3048</v>
      </c>
      <c r="B1" s="404" t="s">
        <v>3042</v>
      </c>
      <c r="C1" s="403" t="s">
        <v>3047</v>
      </c>
      <c r="D1" s="403" t="s">
        <v>119</v>
      </c>
      <c r="E1" s="403" t="s">
        <v>3046</v>
      </c>
      <c r="F1" s="403" t="s">
        <v>3045</v>
      </c>
      <c r="G1" s="403" t="s">
        <v>3044</v>
      </c>
      <c r="H1" s="405" t="s">
        <v>3043</v>
      </c>
      <c r="I1" s="406" t="s">
        <v>1376</v>
      </c>
      <c r="J1" s="404"/>
      <c r="K1" s="403"/>
    </row>
    <row r="2" spans="1:11">
      <c r="B2" s="407">
        <v>9498</v>
      </c>
      <c r="H2" s="405">
        <v>3.0999999999999999E-3</v>
      </c>
      <c r="I2" s="409"/>
      <c r="J2" s="407">
        <v>9498</v>
      </c>
    </row>
    <row r="3" spans="1:11">
      <c r="B3" s="407">
        <v>9529</v>
      </c>
      <c r="H3" s="405">
        <v>2.8E-3</v>
      </c>
      <c r="I3" s="409"/>
      <c r="J3" s="407">
        <v>9529</v>
      </c>
    </row>
    <row r="4" spans="1:11">
      <c r="B4" s="407">
        <v>9557</v>
      </c>
      <c r="H4" s="405">
        <v>3.2000000000000002E-3</v>
      </c>
      <c r="I4" s="409"/>
      <c r="J4" s="407">
        <v>9557</v>
      </c>
    </row>
    <row r="5" spans="1:11">
      <c r="B5" s="407">
        <v>9588</v>
      </c>
      <c r="H5" s="405">
        <v>3.0000000000000001E-3</v>
      </c>
      <c r="I5" s="409"/>
      <c r="J5" s="407">
        <v>9588</v>
      </c>
    </row>
    <row r="6" spans="1:11">
      <c r="B6" s="407">
        <v>9618</v>
      </c>
      <c r="H6" s="405">
        <v>2.8E-3</v>
      </c>
      <c r="I6" s="409"/>
      <c r="J6" s="407">
        <v>9618</v>
      </c>
    </row>
    <row r="7" spans="1:11">
      <c r="B7" s="407">
        <v>9649</v>
      </c>
      <c r="H7" s="405">
        <v>3.3E-3</v>
      </c>
      <c r="I7" s="409"/>
      <c r="J7" s="407">
        <v>9649</v>
      </c>
    </row>
    <row r="8" spans="1:11">
      <c r="B8" s="407">
        <v>9679</v>
      </c>
      <c r="H8" s="405">
        <v>3.0999999999999999E-3</v>
      </c>
      <c r="I8" s="409"/>
      <c r="J8" s="407">
        <v>9679</v>
      </c>
    </row>
    <row r="9" spans="1:11">
      <c r="B9" s="407">
        <v>9710</v>
      </c>
      <c r="H9" s="405">
        <v>3.0999999999999999E-3</v>
      </c>
      <c r="I9" s="409"/>
      <c r="J9" s="407">
        <v>9710</v>
      </c>
    </row>
    <row r="10" spans="1:11">
      <c r="B10" s="407">
        <v>9741</v>
      </c>
      <c r="H10" s="405">
        <v>3.0000000000000001E-3</v>
      </c>
      <c r="I10" s="409"/>
      <c r="J10" s="407">
        <v>9741</v>
      </c>
    </row>
    <row r="11" spans="1:11">
      <c r="B11" s="407">
        <v>9771</v>
      </c>
      <c r="H11" s="405">
        <v>3.0000000000000001E-3</v>
      </c>
      <c r="I11" s="409"/>
      <c r="J11" s="407">
        <v>9771</v>
      </c>
    </row>
    <row r="12" spans="1:11">
      <c r="B12" s="407">
        <v>9802</v>
      </c>
      <c r="H12" s="405">
        <v>3.0999999999999999E-3</v>
      </c>
      <c r="I12" s="409"/>
      <c r="J12" s="407">
        <v>9802</v>
      </c>
    </row>
    <row r="13" spans="1:11">
      <c r="B13" s="407">
        <v>9832</v>
      </c>
      <c r="H13" s="405">
        <v>3.0000000000000001E-3</v>
      </c>
      <c r="I13" s="409"/>
      <c r="J13" s="407">
        <v>9832</v>
      </c>
    </row>
    <row r="14" spans="1:11">
      <c r="B14" s="407">
        <v>9863</v>
      </c>
      <c r="H14" s="405">
        <v>3.0000000000000001E-3</v>
      </c>
      <c r="I14" s="409"/>
      <c r="J14" s="407">
        <v>9863</v>
      </c>
    </row>
    <row r="15" spans="1:11">
      <c r="B15" s="407">
        <v>9894</v>
      </c>
      <c r="H15" s="405">
        <v>2.7000000000000001E-3</v>
      </c>
      <c r="I15" s="409"/>
      <c r="J15" s="407">
        <v>9894</v>
      </c>
    </row>
    <row r="16" spans="1:11">
      <c r="B16" s="407">
        <v>9922</v>
      </c>
      <c r="H16" s="405">
        <v>2.8999999999999998E-3</v>
      </c>
      <c r="I16" s="409"/>
      <c r="J16" s="407">
        <v>9922</v>
      </c>
    </row>
    <row r="17" spans="2:10">
      <c r="B17" s="407">
        <v>9953</v>
      </c>
      <c r="H17" s="405">
        <v>2.7000000000000001E-3</v>
      </c>
      <c r="I17" s="409"/>
      <c r="J17" s="407">
        <v>9953</v>
      </c>
    </row>
    <row r="18" spans="2:10">
      <c r="B18" s="407">
        <v>9983</v>
      </c>
      <c r="H18" s="405">
        <v>2.8E-3</v>
      </c>
      <c r="I18" s="409"/>
      <c r="J18" s="407">
        <v>9983</v>
      </c>
    </row>
    <row r="19" spans="2:10">
      <c r="B19" s="407">
        <v>10014</v>
      </c>
      <c r="H19" s="405">
        <v>2.7000000000000001E-3</v>
      </c>
      <c r="I19" s="409"/>
      <c r="J19" s="407">
        <v>10014</v>
      </c>
    </row>
    <row r="20" spans="2:10">
      <c r="B20" s="407">
        <v>10044</v>
      </c>
      <c r="H20" s="405">
        <v>2.7000000000000001E-3</v>
      </c>
      <c r="I20" s="409"/>
      <c r="J20" s="407">
        <v>10044</v>
      </c>
    </row>
    <row r="21" spans="2:10">
      <c r="B21" s="407">
        <v>10075</v>
      </c>
      <c r="H21" s="405">
        <v>2.8999999999999998E-3</v>
      </c>
      <c r="I21" s="409"/>
      <c r="J21" s="407">
        <v>10075</v>
      </c>
    </row>
    <row r="22" spans="2:10">
      <c r="B22" s="407">
        <v>10106</v>
      </c>
      <c r="H22" s="405">
        <v>2.7000000000000001E-3</v>
      </c>
      <c r="I22" s="409"/>
      <c r="J22" s="407">
        <v>10106</v>
      </c>
    </row>
    <row r="23" spans="2:10">
      <c r="B23" s="407">
        <v>10136</v>
      </c>
      <c r="H23" s="405">
        <v>2.8E-3</v>
      </c>
      <c r="I23" s="409"/>
      <c r="J23" s="407">
        <v>10136</v>
      </c>
    </row>
    <row r="24" spans="2:10">
      <c r="B24" s="407">
        <v>10167</v>
      </c>
      <c r="H24" s="405">
        <v>2.7000000000000001E-3</v>
      </c>
      <c r="I24" s="409"/>
      <c r="J24" s="407">
        <v>10167</v>
      </c>
    </row>
    <row r="25" spans="2:10">
      <c r="B25" s="407">
        <v>10197</v>
      </c>
      <c r="H25" s="405">
        <v>2.7000000000000001E-3</v>
      </c>
      <c r="I25" s="409"/>
      <c r="J25" s="407">
        <v>10197</v>
      </c>
    </row>
    <row r="26" spans="2:10">
      <c r="B26" s="407">
        <v>10228</v>
      </c>
      <c r="H26" s="409">
        <v>2.7000000000000001E-3</v>
      </c>
      <c r="I26" s="409"/>
      <c r="J26" s="407">
        <v>10228</v>
      </c>
    </row>
    <row r="27" spans="2:10">
      <c r="B27" s="407">
        <v>10259</v>
      </c>
      <c r="H27" s="409">
        <v>2.5000000000000001E-3</v>
      </c>
      <c r="I27" s="409"/>
      <c r="J27" s="407">
        <v>10259</v>
      </c>
    </row>
    <row r="28" spans="2:10">
      <c r="B28" s="407">
        <v>10288</v>
      </c>
      <c r="H28" s="409">
        <v>2.7000000000000001E-3</v>
      </c>
      <c r="I28" s="409"/>
      <c r="J28" s="407">
        <v>10288</v>
      </c>
    </row>
    <row r="29" spans="2:10">
      <c r="B29" s="407">
        <v>10319</v>
      </c>
      <c r="H29" s="409">
        <v>2.5999999999999999E-3</v>
      </c>
      <c r="I29" s="409"/>
      <c r="J29" s="407">
        <v>10319</v>
      </c>
    </row>
    <row r="30" spans="2:10">
      <c r="B30" s="407">
        <v>10349</v>
      </c>
      <c r="H30" s="409">
        <v>2.7000000000000001E-3</v>
      </c>
      <c r="I30" s="409"/>
      <c r="J30" s="407">
        <v>10349</v>
      </c>
    </row>
    <row r="31" spans="2:10">
      <c r="B31" s="407">
        <v>10380</v>
      </c>
      <c r="H31" s="409">
        <v>2.7000000000000001E-3</v>
      </c>
      <c r="I31" s="409"/>
      <c r="J31" s="407">
        <v>10380</v>
      </c>
    </row>
    <row r="32" spans="2:10">
      <c r="B32" s="407">
        <v>10410</v>
      </c>
      <c r="H32" s="409">
        <v>2.7000000000000001E-3</v>
      </c>
      <c r="I32" s="409"/>
      <c r="J32" s="407">
        <v>10410</v>
      </c>
    </row>
    <row r="33" spans="2:10">
      <c r="B33" s="407">
        <v>10441</v>
      </c>
      <c r="H33" s="409">
        <v>2.8999999999999998E-3</v>
      </c>
      <c r="I33" s="409"/>
      <c r="J33" s="407">
        <v>10441</v>
      </c>
    </row>
    <row r="34" spans="2:10">
      <c r="B34" s="407">
        <v>10472</v>
      </c>
      <c r="H34" s="409">
        <v>2.7000000000000001E-3</v>
      </c>
      <c r="I34" s="409"/>
      <c r="J34" s="407">
        <v>10472</v>
      </c>
    </row>
    <row r="35" spans="2:10">
      <c r="B35" s="407">
        <v>10502</v>
      </c>
      <c r="H35" s="409">
        <v>3.0000000000000001E-3</v>
      </c>
      <c r="I35" s="409"/>
      <c r="J35" s="407">
        <v>10502</v>
      </c>
    </row>
    <row r="36" spans="2:10">
      <c r="B36" s="407">
        <v>10533</v>
      </c>
      <c r="H36" s="409">
        <v>2.7000000000000001E-3</v>
      </c>
      <c r="I36" s="409"/>
      <c r="J36" s="407">
        <v>10533</v>
      </c>
    </row>
    <row r="37" spans="2:10">
      <c r="B37" s="407">
        <v>10563</v>
      </c>
      <c r="H37" s="409">
        <v>2.8999999999999998E-3</v>
      </c>
      <c r="I37" s="409"/>
      <c r="J37" s="407">
        <v>10563</v>
      </c>
    </row>
    <row r="38" spans="2:10">
      <c r="B38" s="407">
        <v>10594</v>
      </c>
      <c r="H38" s="409">
        <v>2.8999999999999998E-3</v>
      </c>
      <c r="I38" s="409"/>
      <c r="J38" s="407">
        <v>10594</v>
      </c>
    </row>
    <row r="39" spans="2:10">
      <c r="B39" s="407">
        <v>10625</v>
      </c>
      <c r="H39" s="409">
        <v>2.7000000000000001E-3</v>
      </c>
      <c r="I39" s="409"/>
      <c r="J39" s="407">
        <v>10625</v>
      </c>
    </row>
    <row r="40" spans="2:10">
      <c r="B40" s="407">
        <v>10653</v>
      </c>
      <c r="H40" s="409">
        <v>2.8E-3</v>
      </c>
      <c r="I40" s="409"/>
      <c r="J40" s="407">
        <v>10653</v>
      </c>
    </row>
    <row r="41" spans="2:10">
      <c r="B41" s="407">
        <v>10684</v>
      </c>
      <c r="H41" s="409">
        <v>3.3999999999999998E-3</v>
      </c>
      <c r="I41" s="409"/>
      <c r="J41" s="407">
        <v>10684</v>
      </c>
    </row>
    <row r="42" spans="2:10">
      <c r="B42" s="407">
        <v>10714</v>
      </c>
      <c r="H42" s="409">
        <v>3.0000000000000001E-3</v>
      </c>
      <c r="I42" s="409"/>
      <c r="J42" s="407">
        <v>10714</v>
      </c>
    </row>
    <row r="43" spans="2:10">
      <c r="B43" s="407">
        <v>10745</v>
      </c>
      <c r="H43" s="409">
        <v>2.8999999999999998E-3</v>
      </c>
      <c r="I43" s="409"/>
      <c r="J43" s="407">
        <v>10745</v>
      </c>
    </row>
    <row r="44" spans="2:10">
      <c r="B44" s="407">
        <v>10775</v>
      </c>
      <c r="H44" s="409">
        <v>3.2000000000000002E-3</v>
      </c>
      <c r="I44" s="409"/>
      <c r="J44" s="407">
        <v>10775</v>
      </c>
    </row>
    <row r="45" spans="2:10">
      <c r="B45" s="407">
        <v>10806</v>
      </c>
      <c r="H45" s="409">
        <v>3.0000000000000001E-3</v>
      </c>
      <c r="I45" s="409"/>
      <c r="J45" s="407">
        <v>10806</v>
      </c>
    </row>
    <row r="46" spans="2:10">
      <c r="B46" s="407">
        <v>10837</v>
      </c>
      <c r="H46" s="409">
        <v>3.2000000000000002E-3</v>
      </c>
      <c r="I46" s="409"/>
      <c r="J46" s="407">
        <v>10837</v>
      </c>
    </row>
    <row r="47" spans="2:10">
      <c r="B47" s="407">
        <v>10867</v>
      </c>
      <c r="H47" s="409">
        <v>3.0999999999999999E-3</v>
      </c>
      <c r="I47" s="409"/>
      <c r="J47" s="407">
        <v>10867</v>
      </c>
    </row>
    <row r="48" spans="2:10">
      <c r="B48" s="407">
        <v>10898</v>
      </c>
      <c r="H48" s="409">
        <v>2.5999999999999999E-3</v>
      </c>
      <c r="I48" s="409"/>
      <c r="J48" s="407">
        <v>10898</v>
      </c>
    </row>
    <row r="49" spans="2:10">
      <c r="B49" s="407">
        <v>10928</v>
      </c>
      <c r="H49" s="409">
        <v>3.0999999999999999E-3</v>
      </c>
      <c r="I49" s="409"/>
      <c r="J49" s="407">
        <v>10928</v>
      </c>
    </row>
    <row r="50" spans="2:10">
      <c r="B50" s="407">
        <v>10959</v>
      </c>
      <c r="H50" s="409">
        <v>2.8999999999999998E-3</v>
      </c>
      <c r="I50" s="409"/>
      <c r="J50" s="407">
        <v>10959</v>
      </c>
    </row>
    <row r="51" spans="2:10">
      <c r="B51" s="407">
        <v>10990</v>
      </c>
      <c r="H51" s="409">
        <v>2.5999999999999999E-3</v>
      </c>
      <c r="I51" s="409"/>
      <c r="J51" s="407">
        <v>10990</v>
      </c>
    </row>
    <row r="52" spans="2:10">
      <c r="B52" s="407">
        <v>11018</v>
      </c>
      <c r="H52" s="409">
        <v>2.8999999999999998E-3</v>
      </c>
      <c r="I52" s="409"/>
      <c r="J52" s="407">
        <v>11018</v>
      </c>
    </row>
    <row r="53" spans="2:10">
      <c r="B53" s="407">
        <v>11049</v>
      </c>
      <c r="H53" s="409">
        <v>2.7000000000000001E-3</v>
      </c>
      <c r="I53" s="409"/>
      <c r="J53" s="407">
        <v>11049</v>
      </c>
    </row>
    <row r="54" spans="2:10">
      <c r="B54" s="407">
        <v>11079</v>
      </c>
      <c r="H54" s="409">
        <v>2.7000000000000001E-3</v>
      </c>
      <c r="I54" s="409"/>
      <c r="J54" s="407">
        <v>11079</v>
      </c>
    </row>
    <row r="55" spans="2:10">
      <c r="B55" s="407">
        <v>11110</v>
      </c>
      <c r="H55" s="409">
        <v>2.8999999999999998E-3</v>
      </c>
      <c r="I55" s="409"/>
      <c r="J55" s="407">
        <v>11110</v>
      </c>
    </row>
    <row r="56" spans="2:10">
      <c r="B56" s="407">
        <v>11140</v>
      </c>
      <c r="H56" s="409">
        <v>2.8E-3</v>
      </c>
      <c r="I56" s="409"/>
      <c r="J56" s="407">
        <v>11140</v>
      </c>
    </row>
    <row r="57" spans="2:10">
      <c r="B57" s="407">
        <v>11171</v>
      </c>
      <c r="H57" s="409">
        <v>2.5999999999999999E-3</v>
      </c>
      <c r="I57" s="409"/>
      <c r="J57" s="407">
        <v>11171</v>
      </c>
    </row>
    <row r="58" spans="2:10">
      <c r="B58" s="407">
        <v>11202</v>
      </c>
      <c r="H58" s="409">
        <v>2.8999999999999998E-3</v>
      </c>
      <c r="I58" s="409"/>
      <c r="J58" s="407">
        <v>11202</v>
      </c>
    </row>
    <row r="59" spans="2:10">
      <c r="B59" s="407">
        <v>11232</v>
      </c>
      <c r="H59" s="409">
        <v>2.7000000000000001E-3</v>
      </c>
      <c r="I59" s="409"/>
      <c r="J59" s="407">
        <v>11232</v>
      </c>
    </row>
    <row r="60" spans="2:10">
      <c r="B60" s="407">
        <v>11263</v>
      </c>
      <c r="H60" s="409">
        <v>2.5999999999999999E-3</v>
      </c>
      <c r="I60" s="409"/>
      <c r="J60" s="407">
        <v>11263</v>
      </c>
    </row>
    <row r="61" spans="2:10">
      <c r="B61" s="407">
        <v>11293</v>
      </c>
      <c r="H61" s="409">
        <v>2.8E-3</v>
      </c>
      <c r="I61" s="409"/>
      <c r="J61" s="407">
        <v>11293</v>
      </c>
    </row>
    <row r="62" spans="2:10">
      <c r="B62" s="407">
        <v>11324</v>
      </c>
      <c r="H62" s="409">
        <v>2.8E-3</v>
      </c>
      <c r="I62" s="409"/>
      <c r="J62" s="407">
        <v>11324</v>
      </c>
    </row>
    <row r="63" spans="2:10">
      <c r="B63" s="407">
        <v>11355</v>
      </c>
      <c r="H63" s="409">
        <v>2.5999999999999999E-3</v>
      </c>
      <c r="I63" s="409"/>
      <c r="J63" s="407">
        <v>11355</v>
      </c>
    </row>
    <row r="64" spans="2:10">
      <c r="B64" s="407">
        <v>11383</v>
      </c>
      <c r="H64" s="409">
        <v>2.8999999999999998E-3</v>
      </c>
      <c r="I64" s="409"/>
      <c r="J64" s="407">
        <v>11383</v>
      </c>
    </row>
    <row r="65" spans="2:10">
      <c r="B65" s="407">
        <v>11414</v>
      </c>
      <c r="H65" s="409">
        <v>2.7000000000000001E-3</v>
      </c>
      <c r="I65" s="409"/>
      <c r="J65" s="407">
        <v>11414</v>
      </c>
    </row>
    <row r="66" spans="2:10">
      <c r="B66" s="407">
        <v>11444</v>
      </c>
      <c r="H66" s="409">
        <v>2.5999999999999999E-3</v>
      </c>
      <c r="I66" s="409"/>
      <c r="J66" s="407">
        <v>11444</v>
      </c>
    </row>
    <row r="67" spans="2:10">
      <c r="B67" s="407">
        <v>11475</v>
      </c>
      <c r="H67" s="409">
        <v>2.8E-3</v>
      </c>
      <c r="I67" s="409"/>
      <c r="J67" s="407">
        <v>11475</v>
      </c>
    </row>
    <row r="68" spans="2:10">
      <c r="B68" s="407">
        <v>11505</v>
      </c>
      <c r="H68" s="409">
        <v>2.7000000000000001E-3</v>
      </c>
      <c r="I68" s="409"/>
      <c r="J68" s="407">
        <v>11505</v>
      </c>
    </row>
    <row r="69" spans="2:10">
      <c r="B69" s="407">
        <v>11536</v>
      </c>
      <c r="H69" s="409">
        <v>2.7000000000000001E-3</v>
      </c>
      <c r="I69" s="409"/>
      <c r="J69" s="407">
        <v>11536</v>
      </c>
    </row>
    <row r="70" spans="2:10">
      <c r="B70" s="407">
        <v>11567</v>
      </c>
      <c r="H70" s="409">
        <v>2.7000000000000001E-3</v>
      </c>
      <c r="I70" s="409"/>
      <c r="J70" s="407">
        <v>11567</v>
      </c>
    </row>
    <row r="71" spans="2:10">
      <c r="B71" s="407">
        <v>11597</v>
      </c>
      <c r="H71" s="409">
        <v>2.8999999999999998E-3</v>
      </c>
      <c r="I71" s="409"/>
      <c r="J71" s="407">
        <v>11597</v>
      </c>
    </row>
    <row r="72" spans="2:10">
      <c r="B72" s="407">
        <v>11628</v>
      </c>
      <c r="H72" s="409">
        <v>3.0999999999999999E-3</v>
      </c>
      <c r="I72" s="409"/>
      <c r="J72" s="407">
        <v>11628</v>
      </c>
    </row>
    <row r="73" spans="2:10">
      <c r="B73" s="407">
        <v>11658</v>
      </c>
      <c r="H73" s="409">
        <v>3.2000000000000002E-3</v>
      </c>
      <c r="I73" s="409"/>
      <c r="J73" s="407">
        <v>11658</v>
      </c>
    </row>
    <row r="74" spans="2:10">
      <c r="B74" s="407">
        <v>11689</v>
      </c>
      <c r="H74" s="409">
        <v>3.2000000000000002E-3</v>
      </c>
      <c r="I74" s="409"/>
      <c r="J74" s="407">
        <v>11689</v>
      </c>
    </row>
    <row r="75" spans="2:10">
      <c r="B75" s="407">
        <v>11720</v>
      </c>
      <c r="H75" s="409">
        <v>3.2000000000000002E-3</v>
      </c>
      <c r="I75" s="409"/>
      <c r="J75" s="407">
        <v>11720</v>
      </c>
    </row>
    <row r="76" spans="2:10">
      <c r="B76" s="407">
        <v>11749</v>
      </c>
      <c r="H76" s="409">
        <v>3.0999999999999999E-3</v>
      </c>
      <c r="I76" s="409"/>
      <c r="J76" s="407">
        <v>11749</v>
      </c>
    </row>
    <row r="77" spans="2:10">
      <c r="B77" s="407">
        <v>11780</v>
      </c>
      <c r="H77" s="409">
        <v>3.0000000000000001E-3</v>
      </c>
      <c r="I77" s="409"/>
      <c r="J77" s="407">
        <v>11780</v>
      </c>
    </row>
    <row r="78" spans="2:10">
      <c r="B78" s="407">
        <v>11810</v>
      </c>
      <c r="H78" s="409">
        <v>2.8E-3</v>
      </c>
      <c r="I78" s="409"/>
      <c r="J78" s="407">
        <v>11810</v>
      </c>
    </row>
    <row r="79" spans="2:10">
      <c r="B79" s="407">
        <v>11841</v>
      </c>
      <c r="H79" s="409">
        <v>2.8E-3</v>
      </c>
      <c r="I79" s="409"/>
      <c r="J79" s="407">
        <v>11841</v>
      </c>
    </row>
    <row r="80" spans="2:10">
      <c r="B80" s="407">
        <v>11871</v>
      </c>
      <c r="H80" s="409">
        <v>2.8E-3</v>
      </c>
      <c r="I80" s="409"/>
      <c r="J80" s="407">
        <v>11871</v>
      </c>
    </row>
    <row r="81" spans="2:10">
      <c r="B81" s="407">
        <v>11902</v>
      </c>
      <c r="H81" s="409">
        <v>2.8E-3</v>
      </c>
      <c r="I81" s="409"/>
      <c r="J81" s="407">
        <v>11902</v>
      </c>
    </row>
    <row r="82" spans="2:10">
      <c r="B82" s="407">
        <v>11933</v>
      </c>
      <c r="H82" s="409">
        <v>2.5999999999999999E-3</v>
      </c>
      <c r="I82" s="409"/>
      <c r="J82" s="407">
        <v>11933</v>
      </c>
    </row>
    <row r="83" spans="2:10">
      <c r="B83" s="407">
        <v>11963</v>
      </c>
      <c r="H83" s="409">
        <v>2.7000000000000001E-3</v>
      </c>
      <c r="I83" s="409"/>
      <c r="J83" s="407">
        <v>11963</v>
      </c>
    </row>
    <row r="84" spans="2:10">
      <c r="B84" s="407">
        <v>11994</v>
      </c>
      <c r="H84" s="409">
        <v>2.5999999999999999E-3</v>
      </c>
      <c r="I84" s="409"/>
      <c r="J84" s="407">
        <v>11994</v>
      </c>
    </row>
    <row r="85" spans="2:10">
      <c r="B85" s="407">
        <v>12024</v>
      </c>
      <c r="H85" s="409">
        <v>2.7000000000000001E-3</v>
      </c>
      <c r="I85" s="409"/>
      <c r="J85" s="407">
        <v>12024</v>
      </c>
    </row>
    <row r="86" spans="2:10">
      <c r="B86" s="407">
        <v>12055</v>
      </c>
      <c r="H86" s="405">
        <v>2.7000000000000001E-3</v>
      </c>
      <c r="I86" s="409"/>
      <c r="J86" s="407">
        <v>12055</v>
      </c>
    </row>
    <row r="87" spans="2:10">
      <c r="B87" s="407">
        <v>12086</v>
      </c>
      <c r="H87" s="409">
        <v>2.3E-3</v>
      </c>
      <c r="I87" s="409"/>
      <c r="J87" s="407">
        <v>12086</v>
      </c>
    </row>
    <row r="88" spans="2:10">
      <c r="B88" s="407">
        <v>12114</v>
      </c>
      <c r="H88" s="409">
        <v>2.7000000000000001E-3</v>
      </c>
      <c r="I88" s="409"/>
      <c r="J88" s="407">
        <v>12114</v>
      </c>
    </row>
    <row r="89" spans="2:10">
      <c r="B89" s="407">
        <v>12145</v>
      </c>
      <c r="H89" s="409">
        <v>2.5000000000000001E-3</v>
      </c>
      <c r="I89" s="409"/>
      <c r="J89" s="407">
        <v>12145</v>
      </c>
    </row>
    <row r="90" spans="2:10">
      <c r="B90" s="407">
        <v>12175</v>
      </c>
      <c r="H90" s="409">
        <v>2.8E-3</v>
      </c>
      <c r="I90" s="409"/>
      <c r="J90" s="407">
        <v>12175</v>
      </c>
    </row>
    <row r="91" spans="2:10">
      <c r="B91" s="407">
        <v>12206</v>
      </c>
      <c r="H91" s="409">
        <v>2.5000000000000001E-3</v>
      </c>
      <c r="I91" s="409"/>
      <c r="J91" s="407">
        <v>12206</v>
      </c>
    </row>
    <row r="92" spans="2:10">
      <c r="B92" s="407">
        <v>12236</v>
      </c>
      <c r="H92" s="409">
        <v>2.5999999999999999E-3</v>
      </c>
      <c r="I92" s="409"/>
      <c r="J92" s="407">
        <v>12236</v>
      </c>
    </row>
    <row r="93" spans="2:10">
      <c r="B93" s="407">
        <v>12267</v>
      </c>
      <c r="H93" s="409">
        <v>2.5999999999999999E-3</v>
      </c>
      <c r="I93" s="409"/>
      <c r="J93" s="407">
        <v>12267</v>
      </c>
    </row>
    <row r="94" spans="2:10">
      <c r="B94" s="407">
        <v>12298</v>
      </c>
      <c r="H94" s="409">
        <v>2.5000000000000001E-3</v>
      </c>
      <c r="I94" s="409"/>
      <c r="J94" s="407">
        <v>12298</v>
      </c>
    </row>
    <row r="95" spans="2:10">
      <c r="B95" s="407">
        <v>12328</v>
      </c>
      <c r="H95" s="409">
        <v>2.5999999999999999E-3</v>
      </c>
      <c r="I95" s="409"/>
      <c r="J95" s="407">
        <v>12328</v>
      </c>
    </row>
    <row r="96" spans="2:10">
      <c r="B96" s="407">
        <v>12359</v>
      </c>
      <c r="H96" s="409">
        <v>2.5000000000000001E-3</v>
      </c>
      <c r="I96" s="409"/>
      <c r="J96" s="407">
        <v>12359</v>
      </c>
    </row>
    <row r="97" spans="2:10">
      <c r="B97" s="407">
        <v>12389</v>
      </c>
      <c r="H97" s="409">
        <v>2.8E-3</v>
      </c>
      <c r="I97" s="409"/>
      <c r="J97" s="407">
        <v>12389</v>
      </c>
    </row>
    <row r="98" spans="2:10">
      <c r="B98" s="407">
        <v>12420</v>
      </c>
      <c r="H98" s="409">
        <v>2.8999999999999998E-3</v>
      </c>
      <c r="I98" s="409"/>
      <c r="J98" s="407">
        <v>12420</v>
      </c>
    </row>
    <row r="99" spans="2:10">
      <c r="B99" s="407">
        <v>12451</v>
      </c>
      <c r="H99" s="409">
        <v>2.3999999999999998E-3</v>
      </c>
      <c r="I99" s="409"/>
      <c r="J99" s="407">
        <v>12451</v>
      </c>
    </row>
    <row r="100" spans="2:10">
      <c r="B100" s="407">
        <v>12479</v>
      </c>
      <c r="H100" s="409">
        <v>2.7000000000000001E-3</v>
      </c>
      <c r="I100" s="409"/>
      <c r="J100" s="407">
        <v>12479</v>
      </c>
    </row>
    <row r="101" spans="2:10">
      <c r="B101" s="407">
        <v>12510</v>
      </c>
      <c r="H101" s="409">
        <v>2.5000000000000001E-3</v>
      </c>
      <c r="I101" s="409"/>
      <c r="J101" s="407">
        <v>12510</v>
      </c>
    </row>
    <row r="102" spans="2:10">
      <c r="B102" s="407">
        <v>12540</v>
      </c>
      <c r="H102" s="409">
        <v>2.5000000000000001E-3</v>
      </c>
      <c r="I102" s="409"/>
      <c r="J102" s="407">
        <v>12540</v>
      </c>
    </row>
    <row r="103" spans="2:10">
      <c r="B103" s="407">
        <v>12571</v>
      </c>
      <c r="H103" s="409">
        <v>2.3999999999999998E-3</v>
      </c>
      <c r="I103" s="409"/>
      <c r="J103" s="407">
        <v>12571</v>
      </c>
    </row>
    <row r="104" spans="2:10">
      <c r="B104" s="407">
        <v>12601</v>
      </c>
      <c r="H104" s="409">
        <v>2.3999999999999998E-3</v>
      </c>
      <c r="I104" s="409"/>
      <c r="J104" s="407">
        <v>12601</v>
      </c>
    </row>
    <row r="105" spans="2:10">
      <c r="B105" s="407">
        <v>12632</v>
      </c>
      <c r="H105" s="409">
        <v>2.3999999999999998E-3</v>
      </c>
      <c r="I105" s="409"/>
      <c r="J105" s="407">
        <v>12632</v>
      </c>
    </row>
    <row r="106" spans="2:10">
      <c r="B106" s="407">
        <v>12663</v>
      </c>
      <c r="H106" s="409">
        <v>2.3E-3</v>
      </c>
      <c r="I106" s="409"/>
      <c r="J106" s="407">
        <v>12663</v>
      </c>
    </row>
    <row r="107" spans="2:10">
      <c r="B107" s="407">
        <v>12693</v>
      </c>
      <c r="H107" s="409">
        <v>2.7000000000000001E-3</v>
      </c>
      <c r="I107" s="409"/>
      <c r="J107" s="407">
        <v>12693</v>
      </c>
    </row>
    <row r="108" spans="2:10">
      <c r="B108" s="407">
        <v>12724</v>
      </c>
      <c r="H108" s="409">
        <v>2.5000000000000001E-3</v>
      </c>
      <c r="I108" s="409"/>
      <c r="J108" s="407">
        <v>12724</v>
      </c>
    </row>
    <row r="109" spans="2:10">
      <c r="B109" s="407">
        <v>12754</v>
      </c>
      <c r="H109" s="409">
        <v>2.5000000000000001E-3</v>
      </c>
      <c r="I109" s="409"/>
      <c r="J109" s="407">
        <v>12754</v>
      </c>
    </row>
    <row r="110" spans="2:10">
      <c r="B110" s="407">
        <v>12785</v>
      </c>
      <c r="H110" s="409">
        <v>2.5000000000000001E-3</v>
      </c>
      <c r="I110" s="409"/>
      <c r="J110" s="407">
        <v>12785</v>
      </c>
    </row>
    <row r="111" spans="2:10">
      <c r="B111" s="407">
        <v>12816</v>
      </c>
      <c r="H111" s="409">
        <v>2.0999999999999999E-3</v>
      </c>
      <c r="I111" s="409"/>
      <c r="J111" s="407">
        <v>12816</v>
      </c>
    </row>
    <row r="112" spans="2:10">
      <c r="B112" s="407">
        <v>12844</v>
      </c>
      <c r="H112" s="409">
        <v>2.2000000000000001E-3</v>
      </c>
      <c r="I112" s="409"/>
      <c r="J112" s="407">
        <v>12844</v>
      </c>
    </row>
    <row r="113" spans="2:10">
      <c r="B113" s="407">
        <v>12875</v>
      </c>
      <c r="H113" s="409">
        <v>2.3E-3</v>
      </c>
      <c r="I113" s="409"/>
      <c r="J113" s="407">
        <v>12875</v>
      </c>
    </row>
    <row r="114" spans="2:10">
      <c r="B114" s="407">
        <v>12905</v>
      </c>
      <c r="H114" s="409">
        <v>2.3E-3</v>
      </c>
      <c r="I114" s="409"/>
      <c r="J114" s="407">
        <v>12905</v>
      </c>
    </row>
    <row r="115" spans="2:10">
      <c r="B115" s="407">
        <v>12936</v>
      </c>
      <c r="H115" s="409">
        <v>2.2000000000000001E-3</v>
      </c>
      <c r="I115" s="409"/>
      <c r="J115" s="407">
        <v>12936</v>
      </c>
    </row>
    <row r="116" spans="2:10">
      <c r="B116" s="407">
        <v>12966</v>
      </c>
      <c r="H116" s="409">
        <v>2.3999999999999998E-3</v>
      </c>
      <c r="I116" s="409"/>
      <c r="J116" s="407">
        <v>12966</v>
      </c>
    </row>
    <row r="117" spans="2:10">
      <c r="B117" s="407">
        <v>12997</v>
      </c>
      <c r="H117" s="409">
        <v>2.3E-3</v>
      </c>
      <c r="I117" s="409"/>
      <c r="J117" s="407">
        <v>12997</v>
      </c>
    </row>
    <row r="118" spans="2:10">
      <c r="B118" s="407">
        <v>13028</v>
      </c>
      <c r="H118" s="409">
        <v>2.3E-3</v>
      </c>
      <c r="I118" s="409"/>
      <c r="J118" s="407">
        <v>13028</v>
      </c>
    </row>
    <row r="119" spans="2:10">
      <c r="B119" s="407">
        <v>13058</v>
      </c>
      <c r="H119" s="409">
        <v>2.3E-3</v>
      </c>
      <c r="I119" s="409"/>
      <c r="J119" s="407">
        <v>13058</v>
      </c>
    </row>
    <row r="120" spans="2:10">
      <c r="B120" s="407">
        <v>13089</v>
      </c>
      <c r="H120" s="409">
        <v>2.3999999999999998E-3</v>
      </c>
      <c r="I120" s="409"/>
      <c r="J120" s="407">
        <v>13089</v>
      </c>
    </row>
    <row r="121" spans="2:10">
      <c r="B121" s="407">
        <v>13119</v>
      </c>
      <c r="H121" s="409">
        <v>2.3999999999999998E-3</v>
      </c>
      <c r="I121" s="409"/>
      <c r="J121" s="407">
        <v>13119</v>
      </c>
    </row>
    <row r="122" spans="2:10">
      <c r="B122" s="407">
        <v>13150</v>
      </c>
      <c r="H122" s="409">
        <v>2.3999999999999998E-3</v>
      </c>
      <c r="I122" s="409"/>
      <c r="J122" s="407">
        <v>13150</v>
      </c>
    </row>
    <row r="123" spans="2:10">
      <c r="B123" s="407">
        <v>13181</v>
      </c>
      <c r="H123" s="409">
        <v>2.3E-3</v>
      </c>
      <c r="I123" s="409"/>
      <c r="J123" s="407">
        <v>13181</v>
      </c>
    </row>
    <row r="124" spans="2:10">
      <c r="B124" s="407">
        <v>13210</v>
      </c>
      <c r="H124" s="409">
        <v>2.3999999999999998E-3</v>
      </c>
      <c r="I124" s="409"/>
      <c r="J124" s="407">
        <v>13210</v>
      </c>
    </row>
    <row r="125" spans="2:10">
      <c r="B125" s="407">
        <v>13241</v>
      </c>
      <c r="H125" s="409">
        <v>2.2000000000000001E-3</v>
      </c>
      <c r="I125" s="409"/>
      <c r="J125" s="407">
        <v>13241</v>
      </c>
    </row>
    <row r="126" spans="2:10">
      <c r="B126" s="407">
        <v>13271</v>
      </c>
      <c r="H126" s="409">
        <v>2.2000000000000001E-3</v>
      </c>
      <c r="I126" s="409"/>
      <c r="J126" s="407">
        <v>13271</v>
      </c>
    </row>
    <row r="127" spans="2:10">
      <c r="B127" s="407">
        <v>13302</v>
      </c>
      <c r="H127" s="409">
        <v>2.3999999999999998E-3</v>
      </c>
      <c r="I127" s="409"/>
      <c r="J127" s="407">
        <v>13302</v>
      </c>
    </row>
    <row r="128" spans="2:10">
      <c r="B128" s="407">
        <v>13332</v>
      </c>
      <c r="H128" s="409">
        <v>2.3E-3</v>
      </c>
      <c r="I128" s="409"/>
      <c r="J128" s="407">
        <v>13332</v>
      </c>
    </row>
    <row r="129" spans="2:10">
      <c r="B129" s="407">
        <v>13363</v>
      </c>
      <c r="H129" s="409">
        <v>2.3E-3</v>
      </c>
      <c r="I129" s="409"/>
      <c r="J129" s="407">
        <v>13363</v>
      </c>
    </row>
    <row r="130" spans="2:10">
      <c r="B130" s="407">
        <v>13394</v>
      </c>
      <c r="H130" s="409">
        <v>2.0999999999999999E-3</v>
      </c>
      <c r="I130" s="409"/>
      <c r="J130" s="407">
        <v>13394</v>
      </c>
    </row>
    <row r="131" spans="2:10">
      <c r="B131" s="407">
        <v>13424</v>
      </c>
      <c r="H131" s="409">
        <v>2.3E-3</v>
      </c>
      <c r="I131" s="409"/>
      <c r="J131" s="407">
        <v>13424</v>
      </c>
    </row>
    <row r="132" spans="2:10">
      <c r="B132" s="407">
        <v>13455</v>
      </c>
      <c r="H132" s="409">
        <v>2.2000000000000001E-3</v>
      </c>
      <c r="I132" s="409"/>
      <c r="J132" s="407">
        <v>13455</v>
      </c>
    </row>
    <row r="133" spans="2:10">
      <c r="B133" s="407">
        <v>13485</v>
      </c>
      <c r="H133" s="409">
        <v>2.2000000000000001E-3</v>
      </c>
      <c r="I133" s="409"/>
      <c r="J133" s="407">
        <v>13485</v>
      </c>
    </row>
    <row r="134" spans="2:10">
      <c r="B134" s="407">
        <v>13516</v>
      </c>
      <c r="H134" s="409">
        <v>2.0999999999999999E-3</v>
      </c>
      <c r="I134" s="409"/>
      <c r="J134" s="407">
        <v>13516</v>
      </c>
    </row>
    <row r="135" spans="2:10">
      <c r="B135" s="407">
        <v>13547</v>
      </c>
      <c r="H135" s="409">
        <v>2E-3</v>
      </c>
      <c r="I135" s="409"/>
      <c r="J135" s="407">
        <v>13547</v>
      </c>
    </row>
    <row r="136" spans="2:10">
      <c r="B136" s="407">
        <v>13575</v>
      </c>
      <c r="H136" s="409">
        <v>2.2000000000000001E-3</v>
      </c>
      <c r="I136" s="409"/>
      <c r="J136" s="407">
        <v>13575</v>
      </c>
    </row>
    <row r="137" spans="2:10">
      <c r="B137" s="407">
        <v>13606</v>
      </c>
      <c r="H137" s="409">
        <v>2.3E-3</v>
      </c>
      <c r="I137" s="409"/>
      <c r="J137" s="407">
        <v>13606</v>
      </c>
    </row>
    <row r="138" spans="2:10">
      <c r="B138" s="407">
        <v>13636</v>
      </c>
      <c r="H138" s="409">
        <v>2.2000000000000001E-3</v>
      </c>
      <c r="I138" s="409"/>
      <c r="J138" s="407">
        <v>13636</v>
      </c>
    </row>
    <row r="139" spans="2:10">
      <c r="B139" s="407">
        <v>13667</v>
      </c>
      <c r="H139" s="409">
        <v>2.5000000000000001E-3</v>
      </c>
      <c r="I139" s="409"/>
      <c r="J139" s="407">
        <v>13667</v>
      </c>
    </row>
    <row r="140" spans="2:10">
      <c r="B140" s="407">
        <v>13697</v>
      </c>
      <c r="H140" s="409">
        <v>2.3999999999999998E-3</v>
      </c>
      <c r="I140" s="409"/>
      <c r="J140" s="407">
        <v>13697</v>
      </c>
    </row>
    <row r="141" spans="2:10">
      <c r="B141" s="407">
        <v>13728</v>
      </c>
      <c r="H141" s="409">
        <v>2.3E-3</v>
      </c>
      <c r="I141" s="409"/>
      <c r="J141" s="407">
        <v>13728</v>
      </c>
    </row>
    <row r="142" spans="2:10">
      <c r="B142" s="407">
        <v>13759</v>
      </c>
      <c r="H142" s="409">
        <v>2.3E-3</v>
      </c>
      <c r="I142" s="409"/>
      <c r="J142" s="407">
        <v>13759</v>
      </c>
    </row>
    <row r="143" spans="2:10">
      <c r="B143" s="407">
        <v>13789</v>
      </c>
      <c r="H143" s="409">
        <v>2.3E-3</v>
      </c>
      <c r="I143" s="409"/>
      <c r="J143" s="407">
        <v>13789</v>
      </c>
    </row>
    <row r="144" spans="2:10">
      <c r="B144" s="407">
        <v>13820</v>
      </c>
      <c r="H144" s="409">
        <v>2.3999999999999998E-3</v>
      </c>
      <c r="I144" s="409"/>
      <c r="J144" s="407">
        <v>13820</v>
      </c>
    </row>
    <row r="145" spans="2:10">
      <c r="B145" s="407">
        <v>13850</v>
      </c>
      <c r="H145" s="409">
        <v>2.3E-3</v>
      </c>
      <c r="I145" s="409"/>
      <c r="J145" s="407">
        <v>13850</v>
      </c>
    </row>
    <row r="146" spans="2:10">
      <c r="B146" s="407">
        <v>13881</v>
      </c>
      <c r="H146" s="409">
        <v>2.3E-3</v>
      </c>
      <c r="I146" s="409"/>
      <c r="J146" s="407">
        <v>13881</v>
      </c>
    </row>
    <row r="147" spans="2:10">
      <c r="B147" s="407">
        <v>13912</v>
      </c>
      <c r="H147" s="409">
        <v>2.0999999999999999E-3</v>
      </c>
      <c r="I147" s="409"/>
      <c r="J147" s="407">
        <v>13912</v>
      </c>
    </row>
    <row r="148" spans="2:10">
      <c r="B148" s="407">
        <v>13940</v>
      </c>
      <c r="H148" s="409">
        <v>2.3E-3</v>
      </c>
      <c r="I148" s="409"/>
      <c r="J148" s="407">
        <v>13940</v>
      </c>
    </row>
    <row r="149" spans="2:10">
      <c r="B149" s="407">
        <v>13971</v>
      </c>
      <c r="H149" s="409">
        <v>2.2000000000000001E-3</v>
      </c>
      <c r="I149" s="409"/>
      <c r="J149" s="407">
        <v>13971</v>
      </c>
    </row>
    <row r="150" spans="2:10">
      <c r="B150" s="407">
        <v>14001</v>
      </c>
      <c r="H150" s="409">
        <v>2.2000000000000001E-3</v>
      </c>
      <c r="I150" s="409"/>
      <c r="J150" s="407">
        <v>14001</v>
      </c>
    </row>
    <row r="151" spans="2:10">
      <c r="B151" s="407">
        <v>14032</v>
      </c>
      <c r="H151" s="409">
        <v>2.0999999999999999E-3</v>
      </c>
      <c r="I151" s="409"/>
      <c r="J151" s="407">
        <v>14032</v>
      </c>
    </row>
    <row r="152" spans="2:10">
      <c r="B152" s="407">
        <v>14062</v>
      </c>
      <c r="H152" s="409">
        <v>2.0999999999999999E-3</v>
      </c>
      <c r="I152" s="409"/>
      <c r="J152" s="407">
        <v>14062</v>
      </c>
    </row>
    <row r="153" spans="2:10">
      <c r="B153" s="407">
        <v>14093</v>
      </c>
      <c r="H153" s="409">
        <v>2.2000000000000001E-3</v>
      </c>
      <c r="I153" s="409"/>
      <c r="J153" s="407">
        <v>14093</v>
      </c>
    </row>
    <row r="154" spans="2:10">
      <c r="B154" s="407">
        <v>14124</v>
      </c>
      <c r="H154" s="409">
        <v>2.0999999999999999E-3</v>
      </c>
      <c r="I154" s="409"/>
      <c r="J154" s="407">
        <v>14124</v>
      </c>
    </row>
    <row r="155" spans="2:10">
      <c r="B155" s="407">
        <v>14154</v>
      </c>
      <c r="H155" s="409">
        <v>2.2000000000000001E-3</v>
      </c>
      <c r="I155" s="409"/>
      <c r="J155" s="407">
        <v>14154</v>
      </c>
    </row>
    <row r="156" spans="2:10">
      <c r="B156" s="407">
        <v>14185</v>
      </c>
      <c r="H156" s="409">
        <v>2.0999999999999999E-3</v>
      </c>
      <c r="I156" s="409"/>
      <c r="J156" s="407">
        <v>14185</v>
      </c>
    </row>
    <row r="157" spans="2:10">
      <c r="B157" s="407">
        <v>14215</v>
      </c>
      <c r="H157" s="409">
        <v>2.2000000000000001E-3</v>
      </c>
      <c r="I157" s="409"/>
      <c r="J157" s="407">
        <v>14215</v>
      </c>
    </row>
    <row r="158" spans="2:10">
      <c r="B158" s="407">
        <v>14246</v>
      </c>
      <c r="H158" s="409">
        <v>2.0999999999999999E-3</v>
      </c>
      <c r="I158" s="409"/>
      <c r="J158" s="407">
        <v>14246</v>
      </c>
    </row>
    <row r="159" spans="2:10">
      <c r="B159" s="407">
        <v>14277</v>
      </c>
      <c r="H159" s="409">
        <v>1.9E-3</v>
      </c>
      <c r="I159" s="409"/>
      <c r="J159" s="407">
        <v>14277</v>
      </c>
    </row>
    <row r="160" spans="2:10">
      <c r="B160" s="407">
        <v>14305</v>
      </c>
      <c r="H160" s="409">
        <v>2.0999999999999999E-3</v>
      </c>
      <c r="I160" s="409"/>
      <c r="J160" s="407">
        <v>14305</v>
      </c>
    </row>
    <row r="161" spans="2:10">
      <c r="B161" s="407">
        <v>14336</v>
      </c>
      <c r="H161" s="409">
        <v>1.9E-3</v>
      </c>
      <c r="I161" s="409"/>
      <c r="J161" s="407">
        <v>14336</v>
      </c>
    </row>
    <row r="162" spans="2:10">
      <c r="B162" s="407">
        <v>14366</v>
      </c>
      <c r="H162" s="409">
        <v>2E-3</v>
      </c>
      <c r="I162" s="409"/>
      <c r="J162" s="407">
        <v>14366</v>
      </c>
    </row>
    <row r="163" spans="2:10">
      <c r="B163" s="407">
        <v>14397</v>
      </c>
      <c r="H163" s="409">
        <v>1.8E-3</v>
      </c>
      <c r="I163" s="409"/>
      <c r="J163" s="407">
        <v>14397</v>
      </c>
    </row>
    <row r="164" spans="2:10">
      <c r="B164" s="407">
        <v>14427</v>
      </c>
      <c r="H164" s="409">
        <v>1.9E-3</v>
      </c>
      <c r="I164" s="409"/>
      <c r="J164" s="407">
        <v>14427</v>
      </c>
    </row>
    <row r="165" spans="2:10">
      <c r="B165" s="407">
        <v>14458</v>
      </c>
      <c r="H165" s="409">
        <v>1.8E-3</v>
      </c>
      <c r="I165" s="409"/>
      <c r="J165" s="407">
        <v>14458</v>
      </c>
    </row>
    <row r="166" spans="2:10">
      <c r="B166" s="407">
        <v>14489</v>
      </c>
      <c r="H166" s="409">
        <v>1.9E-3</v>
      </c>
      <c r="I166" s="409"/>
      <c r="J166" s="407">
        <v>14489</v>
      </c>
    </row>
    <row r="167" spans="2:10">
      <c r="B167" s="407">
        <v>14519</v>
      </c>
      <c r="H167" s="409">
        <v>2.3E-3</v>
      </c>
      <c r="I167" s="409"/>
      <c r="J167" s="407">
        <v>14519</v>
      </c>
    </row>
    <row r="168" spans="2:10">
      <c r="B168" s="407">
        <v>14550</v>
      </c>
      <c r="H168" s="409">
        <v>2E-3</v>
      </c>
      <c r="I168" s="409"/>
      <c r="J168" s="407">
        <v>14550</v>
      </c>
    </row>
    <row r="169" spans="2:10">
      <c r="B169" s="407">
        <v>14580</v>
      </c>
      <c r="H169" s="409">
        <v>1.9E-3</v>
      </c>
      <c r="I169" s="409"/>
      <c r="J169" s="407">
        <v>14580</v>
      </c>
    </row>
    <row r="170" spans="2:10">
      <c r="B170" s="407">
        <v>14611</v>
      </c>
      <c r="H170" s="409">
        <v>2E-3</v>
      </c>
      <c r="I170" s="409"/>
      <c r="J170" s="407">
        <v>14611</v>
      </c>
    </row>
    <row r="171" spans="2:10">
      <c r="B171" s="407">
        <v>14642</v>
      </c>
      <c r="H171" s="409">
        <v>1.8E-3</v>
      </c>
      <c r="I171" s="409"/>
      <c r="J171" s="407">
        <v>14642</v>
      </c>
    </row>
    <row r="172" spans="2:10">
      <c r="B172" s="407">
        <v>14671</v>
      </c>
      <c r="H172" s="409">
        <v>1.9E-3</v>
      </c>
      <c r="I172" s="409"/>
      <c r="J172" s="407">
        <v>14671</v>
      </c>
    </row>
    <row r="173" spans="2:10">
      <c r="B173" s="407">
        <v>14702</v>
      </c>
      <c r="H173" s="409">
        <v>1.8E-3</v>
      </c>
      <c r="I173" s="409"/>
      <c r="J173" s="407">
        <v>14702</v>
      </c>
    </row>
    <row r="174" spans="2:10">
      <c r="B174" s="407">
        <v>14732</v>
      </c>
      <c r="H174" s="409">
        <v>1.9E-3</v>
      </c>
      <c r="I174" s="409"/>
      <c r="J174" s="407">
        <v>14732</v>
      </c>
    </row>
    <row r="175" spans="2:10">
      <c r="B175" s="407">
        <v>14763</v>
      </c>
      <c r="H175" s="409">
        <v>1.9E-3</v>
      </c>
      <c r="I175" s="409"/>
      <c r="J175" s="407">
        <v>14763</v>
      </c>
    </row>
    <row r="176" spans="2:10">
      <c r="B176" s="407">
        <v>14793</v>
      </c>
      <c r="H176" s="409">
        <v>2E-3</v>
      </c>
      <c r="I176" s="409"/>
      <c r="J176" s="407">
        <v>14793</v>
      </c>
    </row>
    <row r="177" spans="2:10">
      <c r="B177" s="407">
        <v>14824</v>
      </c>
      <c r="H177" s="409">
        <v>1.9E-3</v>
      </c>
      <c r="I177" s="409"/>
      <c r="J177" s="407">
        <v>14824</v>
      </c>
    </row>
    <row r="178" spans="2:10">
      <c r="B178" s="407">
        <v>14855</v>
      </c>
      <c r="H178" s="409">
        <v>1.8E-3</v>
      </c>
      <c r="I178" s="409"/>
      <c r="J178" s="407">
        <v>14855</v>
      </c>
    </row>
    <row r="179" spans="2:10">
      <c r="B179" s="407">
        <v>14885</v>
      </c>
      <c r="H179" s="409">
        <v>1.8E-3</v>
      </c>
      <c r="I179" s="409"/>
      <c r="J179" s="407">
        <v>14885</v>
      </c>
    </row>
    <row r="180" spans="2:10">
      <c r="B180" s="407">
        <v>14916</v>
      </c>
      <c r="H180" s="409">
        <v>1.8E-3</v>
      </c>
      <c r="I180" s="409"/>
      <c r="J180" s="407">
        <v>14916</v>
      </c>
    </row>
    <row r="181" spans="2:10">
      <c r="B181" s="407">
        <v>14946</v>
      </c>
      <c r="H181" s="409">
        <v>1.6999999999999999E-3</v>
      </c>
      <c r="I181" s="409"/>
      <c r="J181" s="407">
        <v>14946</v>
      </c>
    </row>
    <row r="182" spans="2:10">
      <c r="B182" s="407">
        <v>14977</v>
      </c>
      <c r="H182" s="409">
        <v>1.6000000000000001E-3</v>
      </c>
      <c r="I182" s="409"/>
      <c r="J182" s="407">
        <v>14977</v>
      </c>
    </row>
    <row r="183" spans="2:10">
      <c r="B183" s="407">
        <v>15008</v>
      </c>
      <c r="H183" s="409">
        <v>1.6000000000000001E-3</v>
      </c>
      <c r="I183" s="409"/>
      <c r="J183" s="407">
        <v>15008</v>
      </c>
    </row>
    <row r="184" spans="2:10">
      <c r="B184" s="407">
        <v>15036</v>
      </c>
      <c r="H184" s="409">
        <v>1.8E-3</v>
      </c>
      <c r="I184" s="409"/>
      <c r="J184" s="407">
        <v>15036</v>
      </c>
    </row>
    <row r="185" spans="2:10">
      <c r="B185" s="407">
        <v>15067</v>
      </c>
      <c r="H185" s="409">
        <v>1.6999999999999999E-3</v>
      </c>
      <c r="I185" s="409"/>
      <c r="J185" s="407">
        <v>15067</v>
      </c>
    </row>
    <row r="186" spans="2:10">
      <c r="B186" s="407">
        <v>15097</v>
      </c>
      <c r="H186" s="409">
        <v>1.6999999999999999E-3</v>
      </c>
      <c r="I186" s="409"/>
      <c r="J186" s="407">
        <v>15097</v>
      </c>
    </row>
    <row r="187" spans="2:10">
      <c r="B187" s="407">
        <v>15128</v>
      </c>
      <c r="H187" s="409">
        <v>1.6000000000000001E-3</v>
      </c>
      <c r="I187" s="409"/>
      <c r="J187" s="407">
        <v>15128</v>
      </c>
    </row>
    <row r="188" spans="2:10">
      <c r="B188" s="407">
        <v>15158</v>
      </c>
      <c r="H188" s="409">
        <v>1.6000000000000001E-3</v>
      </c>
      <c r="I188" s="409"/>
      <c r="J188" s="407">
        <v>15158</v>
      </c>
    </row>
    <row r="189" spans="2:10">
      <c r="B189" s="407">
        <v>15189</v>
      </c>
      <c r="H189" s="409">
        <v>1.6000000000000001E-3</v>
      </c>
      <c r="I189" s="409"/>
      <c r="J189" s="407">
        <v>15189</v>
      </c>
    </row>
    <row r="190" spans="2:10">
      <c r="B190" s="407">
        <v>15220</v>
      </c>
      <c r="H190" s="409">
        <v>1.6000000000000001E-3</v>
      </c>
      <c r="I190" s="409"/>
      <c r="J190" s="407">
        <v>15220</v>
      </c>
    </row>
    <row r="191" spans="2:10">
      <c r="B191" s="407">
        <v>15250</v>
      </c>
      <c r="H191" s="409">
        <v>1.6000000000000001E-3</v>
      </c>
      <c r="I191" s="409"/>
      <c r="J191" s="407">
        <v>15250</v>
      </c>
    </row>
    <row r="192" spans="2:10">
      <c r="B192" s="407">
        <v>15281</v>
      </c>
      <c r="H192" s="409">
        <v>1.4E-3</v>
      </c>
      <c r="I192" s="409"/>
      <c r="J192" s="407">
        <v>15281</v>
      </c>
    </row>
    <row r="193" spans="2:10">
      <c r="B193" s="407">
        <v>15311</v>
      </c>
      <c r="H193" s="409">
        <v>1.6000000000000001E-3</v>
      </c>
      <c r="I193" s="409"/>
      <c r="J193" s="407">
        <v>15311</v>
      </c>
    </row>
    <row r="194" spans="2:10">
      <c r="B194" s="407">
        <v>15342</v>
      </c>
      <c r="H194" s="409">
        <v>2.0999999999999999E-3</v>
      </c>
      <c r="I194" s="409"/>
      <c r="J194" s="407">
        <v>15342</v>
      </c>
    </row>
    <row r="195" spans="2:10">
      <c r="B195" s="407">
        <v>15373</v>
      </c>
      <c r="H195" s="409">
        <v>1.9E-3</v>
      </c>
      <c r="I195" s="409"/>
      <c r="J195" s="407">
        <v>15373</v>
      </c>
    </row>
    <row r="196" spans="2:10">
      <c r="B196" s="407">
        <v>15401</v>
      </c>
      <c r="H196" s="409">
        <v>2.0999999999999999E-3</v>
      </c>
      <c r="I196" s="409"/>
      <c r="J196" s="407">
        <v>15401</v>
      </c>
    </row>
    <row r="197" spans="2:10">
      <c r="B197" s="407">
        <v>15432</v>
      </c>
      <c r="H197" s="409">
        <v>2E-3</v>
      </c>
      <c r="I197" s="409"/>
      <c r="J197" s="407">
        <v>15432</v>
      </c>
    </row>
    <row r="198" spans="2:10">
      <c r="B198" s="407">
        <v>15462</v>
      </c>
      <c r="H198" s="409">
        <v>1.9E-3</v>
      </c>
      <c r="I198" s="409"/>
      <c r="J198" s="407">
        <v>15462</v>
      </c>
    </row>
    <row r="199" spans="2:10">
      <c r="B199" s="407">
        <v>15493</v>
      </c>
      <c r="H199" s="409">
        <v>2.0999999999999999E-3</v>
      </c>
      <c r="I199" s="409"/>
      <c r="J199" s="407">
        <v>15493</v>
      </c>
    </row>
    <row r="200" spans="2:10">
      <c r="B200" s="407">
        <v>15523</v>
      </c>
      <c r="H200" s="409">
        <v>2.0999999999999999E-3</v>
      </c>
      <c r="I200" s="409"/>
      <c r="J200" s="407">
        <v>15523</v>
      </c>
    </row>
    <row r="201" spans="2:10">
      <c r="B201" s="407">
        <v>15554</v>
      </c>
      <c r="H201" s="409">
        <v>2.0999999999999999E-3</v>
      </c>
      <c r="I201" s="409"/>
      <c r="J201" s="407">
        <v>15554</v>
      </c>
    </row>
    <row r="202" spans="2:10">
      <c r="B202" s="407">
        <v>15585</v>
      </c>
      <c r="H202" s="409">
        <v>2E-3</v>
      </c>
      <c r="I202" s="409"/>
      <c r="J202" s="407">
        <v>15585</v>
      </c>
    </row>
    <row r="203" spans="2:10">
      <c r="B203" s="407">
        <v>15615</v>
      </c>
      <c r="H203" s="409">
        <v>2.0999999999999999E-3</v>
      </c>
      <c r="I203" s="409"/>
      <c r="J203" s="407">
        <v>15615</v>
      </c>
    </row>
    <row r="204" spans="2:10">
      <c r="B204" s="407">
        <v>15646</v>
      </c>
      <c r="H204" s="409">
        <v>2E-3</v>
      </c>
      <c r="I204" s="409"/>
      <c r="J204" s="407">
        <v>15646</v>
      </c>
    </row>
    <row r="205" spans="2:10">
      <c r="B205" s="407">
        <v>15676</v>
      </c>
      <c r="H205" s="409">
        <v>2.0999999999999999E-3</v>
      </c>
      <c r="I205" s="409"/>
      <c r="J205" s="407">
        <v>15676</v>
      </c>
    </row>
    <row r="206" spans="2:10">
      <c r="B206" s="407">
        <v>15707</v>
      </c>
      <c r="H206" s="409">
        <v>2E-3</v>
      </c>
      <c r="I206" s="409"/>
      <c r="J206" s="407">
        <v>15707</v>
      </c>
    </row>
    <row r="207" spans="2:10">
      <c r="B207" s="407">
        <v>15738</v>
      </c>
      <c r="H207" s="409">
        <v>1.9E-3</v>
      </c>
      <c r="I207" s="409"/>
      <c r="J207" s="407">
        <v>15738</v>
      </c>
    </row>
    <row r="208" spans="2:10">
      <c r="B208" s="407">
        <v>15766</v>
      </c>
      <c r="H208" s="409">
        <v>2.0999999999999999E-3</v>
      </c>
      <c r="I208" s="409"/>
      <c r="J208" s="407">
        <v>15766</v>
      </c>
    </row>
    <row r="209" spans="2:10">
      <c r="B209" s="407">
        <v>15797</v>
      </c>
      <c r="H209" s="409">
        <v>2E-3</v>
      </c>
      <c r="I209" s="409"/>
      <c r="J209" s="407">
        <v>15797</v>
      </c>
    </row>
    <row r="210" spans="2:10">
      <c r="B210" s="407">
        <v>15827</v>
      </c>
      <c r="H210" s="409">
        <v>1.9E-3</v>
      </c>
      <c r="I210" s="409"/>
      <c r="J210" s="407">
        <v>15827</v>
      </c>
    </row>
    <row r="211" spans="2:10">
      <c r="B211" s="407">
        <v>15858</v>
      </c>
      <c r="H211" s="409">
        <v>2.0999999999999999E-3</v>
      </c>
      <c r="I211" s="409"/>
      <c r="J211" s="407">
        <v>15858</v>
      </c>
    </row>
    <row r="212" spans="2:10">
      <c r="B212" s="407">
        <v>15888</v>
      </c>
      <c r="H212" s="409">
        <v>2.0999999999999999E-3</v>
      </c>
      <c r="I212" s="409"/>
      <c r="J212" s="407">
        <v>15888</v>
      </c>
    </row>
    <row r="213" spans="2:10">
      <c r="B213" s="407">
        <v>15919</v>
      </c>
      <c r="H213" s="409">
        <v>2.0999999999999999E-3</v>
      </c>
      <c r="I213" s="409"/>
      <c r="J213" s="407">
        <v>15919</v>
      </c>
    </row>
    <row r="214" spans="2:10">
      <c r="B214" s="407">
        <v>15950</v>
      </c>
      <c r="H214" s="409">
        <v>2E-3</v>
      </c>
      <c r="I214" s="409"/>
      <c r="J214" s="407">
        <v>15950</v>
      </c>
    </row>
    <row r="215" spans="2:10">
      <c r="B215" s="407">
        <v>15980</v>
      </c>
      <c r="H215" s="409">
        <v>2E-3</v>
      </c>
      <c r="I215" s="409"/>
      <c r="J215" s="407">
        <v>15980</v>
      </c>
    </row>
    <row r="216" spans="2:10">
      <c r="B216" s="407">
        <v>16011</v>
      </c>
      <c r="H216" s="409">
        <v>2.0999999999999999E-3</v>
      </c>
      <c r="I216" s="409"/>
      <c r="J216" s="407">
        <v>16011</v>
      </c>
    </row>
    <row r="217" spans="2:10">
      <c r="B217" s="407">
        <v>16041</v>
      </c>
      <c r="H217" s="409">
        <v>2.0999999999999999E-3</v>
      </c>
      <c r="I217" s="409"/>
      <c r="J217" s="407">
        <v>16041</v>
      </c>
    </row>
    <row r="218" spans="2:10">
      <c r="B218" s="407">
        <v>16072</v>
      </c>
      <c r="H218" s="409">
        <v>2.0999999999999999E-3</v>
      </c>
      <c r="I218" s="409"/>
      <c r="J218" s="407">
        <v>16072</v>
      </c>
    </row>
    <row r="219" spans="2:10">
      <c r="B219" s="407">
        <v>16103</v>
      </c>
      <c r="H219" s="409">
        <v>2E-3</v>
      </c>
      <c r="I219" s="409"/>
      <c r="J219" s="407">
        <v>16103</v>
      </c>
    </row>
    <row r="220" spans="2:10">
      <c r="B220" s="407">
        <v>16132</v>
      </c>
      <c r="H220" s="409">
        <v>2.0999999999999999E-3</v>
      </c>
      <c r="I220" s="409"/>
      <c r="J220" s="407">
        <v>16132</v>
      </c>
    </row>
    <row r="221" spans="2:10">
      <c r="B221" s="407">
        <v>16163</v>
      </c>
      <c r="H221" s="409">
        <v>2E-3</v>
      </c>
      <c r="I221" s="409"/>
      <c r="J221" s="407">
        <v>16163</v>
      </c>
    </row>
    <row r="222" spans="2:10">
      <c r="B222" s="407">
        <v>16193</v>
      </c>
      <c r="H222" s="409">
        <v>2.2000000000000001E-3</v>
      </c>
      <c r="I222" s="409"/>
      <c r="J222" s="407">
        <v>16193</v>
      </c>
    </row>
    <row r="223" spans="2:10">
      <c r="B223" s="407">
        <v>16224</v>
      </c>
      <c r="H223" s="409">
        <v>2E-3</v>
      </c>
      <c r="I223" s="409"/>
      <c r="J223" s="407">
        <v>16224</v>
      </c>
    </row>
    <row r="224" spans="2:10">
      <c r="B224" s="407">
        <v>16254</v>
      </c>
      <c r="H224" s="409">
        <v>2.0999999999999999E-3</v>
      </c>
      <c r="I224" s="409"/>
      <c r="J224" s="407">
        <v>16254</v>
      </c>
    </row>
    <row r="225" spans="2:10">
      <c r="B225" s="407">
        <v>16285</v>
      </c>
      <c r="H225" s="409">
        <v>2.0999999999999999E-3</v>
      </c>
      <c r="I225" s="409"/>
      <c r="J225" s="407">
        <v>16285</v>
      </c>
    </row>
    <row r="226" spans="2:10">
      <c r="B226" s="407">
        <v>16316</v>
      </c>
      <c r="H226" s="409">
        <v>2E-3</v>
      </c>
      <c r="I226" s="409"/>
      <c r="J226" s="407">
        <v>16316</v>
      </c>
    </row>
    <row r="227" spans="2:10">
      <c r="B227" s="407">
        <v>16346</v>
      </c>
      <c r="H227" s="409">
        <v>2.0999999999999999E-3</v>
      </c>
      <c r="I227" s="409"/>
      <c r="J227" s="407">
        <v>16346</v>
      </c>
    </row>
    <row r="228" spans="2:10">
      <c r="B228" s="407">
        <v>16377</v>
      </c>
      <c r="H228" s="409">
        <v>2E-3</v>
      </c>
      <c r="I228" s="409"/>
      <c r="J228" s="407">
        <v>16377</v>
      </c>
    </row>
    <row r="229" spans="2:10">
      <c r="B229" s="407">
        <v>16407</v>
      </c>
      <c r="H229" s="409">
        <v>2E-3</v>
      </c>
      <c r="I229" s="409"/>
      <c r="J229" s="407">
        <v>16407</v>
      </c>
    </row>
    <row r="230" spans="2:10">
      <c r="B230" s="407">
        <v>16438</v>
      </c>
      <c r="H230" s="409">
        <v>2.0999999999999999E-3</v>
      </c>
      <c r="I230" s="409"/>
      <c r="J230" s="407">
        <v>16438</v>
      </c>
    </row>
    <row r="231" spans="2:10">
      <c r="B231" s="407">
        <v>16469</v>
      </c>
      <c r="H231" s="409">
        <v>1.8E-3</v>
      </c>
      <c r="I231" s="409"/>
      <c r="J231" s="407">
        <v>16469</v>
      </c>
    </row>
    <row r="232" spans="2:10">
      <c r="B232" s="407">
        <v>16497</v>
      </c>
      <c r="H232" s="409">
        <v>2E-3</v>
      </c>
      <c r="I232" s="409"/>
      <c r="J232" s="407">
        <v>16497</v>
      </c>
    </row>
    <row r="233" spans="2:10">
      <c r="B233" s="407">
        <v>16528</v>
      </c>
      <c r="H233" s="409">
        <v>1.9E-3</v>
      </c>
      <c r="I233" s="409"/>
      <c r="J233" s="407">
        <v>16528</v>
      </c>
    </row>
    <row r="234" spans="2:10">
      <c r="B234" s="407">
        <v>16558</v>
      </c>
      <c r="H234" s="409">
        <v>1.9E-3</v>
      </c>
      <c r="I234" s="409"/>
      <c r="J234" s="407">
        <v>16558</v>
      </c>
    </row>
    <row r="235" spans="2:10">
      <c r="B235" s="407">
        <v>16589</v>
      </c>
      <c r="H235" s="409">
        <v>1.9E-3</v>
      </c>
      <c r="I235" s="409"/>
      <c r="J235" s="407">
        <v>16589</v>
      </c>
    </row>
    <row r="236" spans="2:10">
      <c r="B236" s="407">
        <v>16619</v>
      </c>
      <c r="H236" s="409">
        <v>1.8E-3</v>
      </c>
      <c r="I236" s="409"/>
      <c r="J236" s="407">
        <v>16619</v>
      </c>
    </row>
    <row r="237" spans="2:10">
      <c r="B237" s="407">
        <v>16650</v>
      </c>
      <c r="H237" s="409">
        <v>1.9E-3</v>
      </c>
      <c r="I237" s="409"/>
      <c r="J237" s="407">
        <v>16650</v>
      </c>
    </row>
    <row r="238" spans="2:10">
      <c r="B238" s="407">
        <v>16681</v>
      </c>
      <c r="H238" s="409">
        <v>1.8E-3</v>
      </c>
      <c r="I238" s="409"/>
      <c r="J238" s="407">
        <v>16681</v>
      </c>
    </row>
    <row r="239" spans="2:10">
      <c r="B239" s="407">
        <v>16711</v>
      </c>
      <c r="H239" s="409">
        <v>1.9E-3</v>
      </c>
      <c r="I239" s="409"/>
      <c r="J239" s="407">
        <v>16711</v>
      </c>
    </row>
    <row r="240" spans="2:10">
      <c r="B240" s="407">
        <v>16742</v>
      </c>
      <c r="H240" s="409">
        <v>1.8E-3</v>
      </c>
      <c r="I240" s="409"/>
      <c r="J240" s="407">
        <v>16742</v>
      </c>
    </row>
    <row r="241" spans="2:10">
      <c r="B241" s="407">
        <v>16772</v>
      </c>
      <c r="H241" s="409">
        <v>1.8E-3</v>
      </c>
      <c r="I241" s="409"/>
      <c r="J241" s="407">
        <v>16772</v>
      </c>
    </row>
    <row r="242" spans="2:10">
      <c r="B242" s="407">
        <v>16803</v>
      </c>
      <c r="H242" s="409">
        <v>1.6999999999999999E-3</v>
      </c>
      <c r="I242" s="409"/>
      <c r="J242" s="407">
        <v>16803</v>
      </c>
    </row>
    <row r="243" spans="2:10">
      <c r="B243" s="407">
        <v>16834</v>
      </c>
      <c r="H243" s="409">
        <v>1.5E-3</v>
      </c>
      <c r="I243" s="409"/>
      <c r="J243" s="407">
        <v>16834</v>
      </c>
    </row>
    <row r="244" spans="2:10">
      <c r="B244" s="407">
        <v>16862</v>
      </c>
      <c r="H244" s="409">
        <v>1.6000000000000001E-3</v>
      </c>
      <c r="I244" s="409"/>
      <c r="J244" s="407">
        <v>16862</v>
      </c>
    </row>
    <row r="245" spans="2:10">
      <c r="B245" s="407">
        <v>16893</v>
      </c>
      <c r="H245" s="409">
        <v>1.6999999999999999E-3</v>
      </c>
      <c r="I245" s="409"/>
      <c r="J245" s="407">
        <v>16893</v>
      </c>
    </row>
    <row r="246" spans="2:10">
      <c r="B246" s="407">
        <v>16923</v>
      </c>
      <c r="H246" s="409">
        <v>1.8E-3</v>
      </c>
      <c r="I246" s="409"/>
      <c r="J246" s="407">
        <v>16923</v>
      </c>
    </row>
    <row r="247" spans="2:10">
      <c r="B247" s="407">
        <v>16954</v>
      </c>
      <c r="H247" s="409">
        <v>1.6000000000000001E-3</v>
      </c>
      <c r="I247" s="409"/>
      <c r="J247" s="407">
        <v>16954</v>
      </c>
    </row>
    <row r="248" spans="2:10">
      <c r="B248" s="407">
        <v>16984</v>
      </c>
      <c r="H248" s="409">
        <v>1.9E-3</v>
      </c>
      <c r="I248" s="409"/>
      <c r="J248" s="407">
        <v>16984</v>
      </c>
    </row>
    <row r="249" spans="2:10">
      <c r="B249" s="407">
        <v>17015</v>
      </c>
      <c r="H249" s="409">
        <v>1.6999999999999999E-3</v>
      </c>
      <c r="I249" s="409"/>
      <c r="J249" s="407">
        <v>17015</v>
      </c>
    </row>
    <row r="250" spans="2:10">
      <c r="B250" s="407">
        <v>17046</v>
      </c>
      <c r="H250" s="409">
        <v>1.8E-3</v>
      </c>
      <c r="I250" s="409"/>
      <c r="J250" s="407">
        <v>17046</v>
      </c>
    </row>
    <row r="251" spans="2:10">
      <c r="B251" s="407">
        <v>17076</v>
      </c>
      <c r="H251" s="409">
        <v>1.9E-3</v>
      </c>
      <c r="I251" s="409"/>
      <c r="J251" s="407">
        <v>17076</v>
      </c>
    </row>
    <row r="252" spans="2:10">
      <c r="B252" s="407">
        <v>17107</v>
      </c>
      <c r="H252" s="409">
        <v>1.8E-3</v>
      </c>
      <c r="I252" s="409"/>
      <c r="J252" s="407">
        <v>17107</v>
      </c>
    </row>
    <row r="253" spans="2:10">
      <c r="B253" s="407">
        <v>17137</v>
      </c>
      <c r="H253" s="409">
        <v>1.9E-3</v>
      </c>
      <c r="I253" s="409"/>
      <c r="J253" s="407">
        <v>17137</v>
      </c>
    </row>
    <row r="254" spans="2:10">
      <c r="B254" s="407">
        <v>17168</v>
      </c>
      <c r="H254" s="409">
        <v>1.8E-3</v>
      </c>
      <c r="I254" s="409"/>
      <c r="J254" s="407">
        <v>17168</v>
      </c>
    </row>
    <row r="255" spans="2:10">
      <c r="B255" s="407">
        <v>17199</v>
      </c>
      <c r="H255" s="409">
        <v>1.6000000000000001E-3</v>
      </c>
      <c r="I255" s="409"/>
      <c r="J255" s="407">
        <v>17199</v>
      </c>
    </row>
    <row r="256" spans="2:10">
      <c r="B256" s="407">
        <v>17227</v>
      </c>
      <c r="H256" s="409">
        <v>1.8E-3</v>
      </c>
      <c r="I256" s="409"/>
      <c r="J256" s="407">
        <v>17227</v>
      </c>
    </row>
    <row r="257" spans="2:10">
      <c r="B257" s="407">
        <v>17258</v>
      </c>
      <c r="H257" s="409">
        <v>1.6999999999999999E-3</v>
      </c>
      <c r="I257" s="409"/>
      <c r="J257" s="407">
        <v>17258</v>
      </c>
    </row>
    <row r="258" spans="2:10">
      <c r="B258" s="407">
        <v>17288</v>
      </c>
      <c r="H258" s="409">
        <v>1.6999999999999999E-3</v>
      </c>
      <c r="I258" s="409"/>
      <c r="J258" s="407">
        <v>17288</v>
      </c>
    </row>
    <row r="259" spans="2:10">
      <c r="B259" s="407">
        <v>17319</v>
      </c>
      <c r="H259" s="409">
        <v>1.9E-3</v>
      </c>
      <c r="I259" s="409"/>
      <c r="J259" s="407">
        <v>17319</v>
      </c>
    </row>
    <row r="260" spans="2:10">
      <c r="B260" s="407">
        <v>17349</v>
      </c>
      <c r="H260" s="409">
        <v>1.8E-3</v>
      </c>
      <c r="I260" s="409"/>
      <c r="J260" s="407">
        <v>17349</v>
      </c>
    </row>
    <row r="261" spans="2:10">
      <c r="B261" s="407">
        <v>17380</v>
      </c>
      <c r="H261" s="409">
        <v>1.6999999999999999E-3</v>
      </c>
      <c r="I261" s="409"/>
      <c r="J261" s="407">
        <v>17380</v>
      </c>
    </row>
    <row r="262" spans="2:10">
      <c r="B262" s="407">
        <v>17411</v>
      </c>
      <c r="H262" s="409">
        <v>1.8E-3</v>
      </c>
      <c r="I262" s="409"/>
      <c r="J262" s="407">
        <v>17411</v>
      </c>
    </row>
    <row r="263" spans="2:10">
      <c r="B263" s="407">
        <v>17441</v>
      </c>
      <c r="H263" s="409">
        <v>1.8E-3</v>
      </c>
      <c r="I263" s="409"/>
      <c r="J263" s="407">
        <v>17441</v>
      </c>
    </row>
    <row r="264" spans="2:10">
      <c r="B264" s="407">
        <v>17472</v>
      </c>
      <c r="H264" s="409">
        <v>1.6999999999999999E-3</v>
      </c>
      <c r="I264" s="409"/>
      <c r="J264" s="407">
        <v>17472</v>
      </c>
    </row>
    <row r="265" spans="2:10">
      <c r="B265" s="407">
        <v>17502</v>
      </c>
      <c r="H265" s="409">
        <v>2.0999999999999999E-3</v>
      </c>
      <c r="I265" s="409"/>
      <c r="J265" s="407">
        <v>17502</v>
      </c>
    </row>
    <row r="266" spans="2:10">
      <c r="B266" s="407">
        <v>17533</v>
      </c>
      <c r="H266" s="409">
        <v>2E-3</v>
      </c>
      <c r="I266" s="409"/>
      <c r="J266" s="407">
        <v>17533</v>
      </c>
    </row>
    <row r="267" spans="2:10">
      <c r="B267" s="407">
        <v>17564</v>
      </c>
      <c r="H267" s="409">
        <v>1.9E-3</v>
      </c>
      <c r="I267" s="409"/>
      <c r="J267" s="407">
        <v>17564</v>
      </c>
    </row>
    <row r="268" spans="2:10">
      <c r="B268" s="407">
        <v>17593</v>
      </c>
      <c r="H268" s="409">
        <v>2.2000000000000001E-3</v>
      </c>
      <c r="I268" s="409"/>
      <c r="J268" s="407">
        <v>17593</v>
      </c>
    </row>
    <row r="269" spans="2:10">
      <c r="B269" s="407">
        <v>17624</v>
      </c>
      <c r="H269" s="409">
        <v>2E-3</v>
      </c>
      <c r="I269" s="409"/>
      <c r="J269" s="407">
        <v>17624</v>
      </c>
    </row>
    <row r="270" spans="2:10">
      <c r="B270" s="407">
        <v>17654</v>
      </c>
      <c r="H270" s="409">
        <v>1.8E-3</v>
      </c>
      <c r="I270" s="409"/>
      <c r="J270" s="407">
        <v>17654</v>
      </c>
    </row>
    <row r="271" spans="2:10">
      <c r="B271" s="407">
        <v>17685</v>
      </c>
      <c r="H271" s="409">
        <v>2.0999999999999999E-3</v>
      </c>
      <c r="I271" s="409"/>
      <c r="J271" s="407">
        <v>17685</v>
      </c>
    </row>
    <row r="272" spans="2:10">
      <c r="B272" s="407">
        <v>17715</v>
      </c>
      <c r="H272" s="409">
        <v>1.9E-3</v>
      </c>
      <c r="I272" s="409"/>
      <c r="J272" s="407">
        <v>17715</v>
      </c>
    </row>
    <row r="273" spans="2:10">
      <c r="B273" s="407">
        <v>17746</v>
      </c>
      <c r="H273" s="409">
        <v>2.0999999999999999E-3</v>
      </c>
      <c r="I273" s="409"/>
      <c r="J273" s="407">
        <v>17746</v>
      </c>
    </row>
    <row r="274" spans="2:10">
      <c r="B274" s="407">
        <v>17777</v>
      </c>
      <c r="H274" s="409">
        <v>2E-3</v>
      </c>
      <c r="I274" s="409"/>
      <c r="J274" s="407">
        <v>17777</v>
      </c>
    </row>
    <row r="275" spans="2:10">
      <c r="B275" s="407">
        <v>17807</v>
      </c>
      <c r="H275" s="409">
        <v>1.9E-3</v>
      </c>
      <c r="I275" s="409"/>
      <c r="J275" s="407">
        <v>17807</v>
      </c>
    </row>
    <row r="276" spans="2:10">
      <c r="B276" s="407">
        <v>17838</v>
      </c>
      <c r="H276" s="409">
        <v>2.0999999999999999E-3</v>
      </c>
      <c r="I276" s="409"/>
      <c r="J276" s="407">
        <v>17838</v>
      </c>
    </row>
    <row r="277" spans="2:10">
      <c r="B277" s="407">
        <v>17868</v>
      </c>
      <c r="H277" s="409">
        <v>2E-3</v>
      </c>
      <c r="I277" s="409"/>
      <c r="J277" s="407">
        <v>17868</v>
      </c>
    </row>
    <row r="278" spans="2:10">
      <c r="B278" s="407">
        <v>17899</v>
      </c>
      <c r="H278" s="409">
        <v>2E-3</v>
      </c>
      <c r="I278" s="409"/>
      <c r="J278" s="407">
        <v>17899</v>
      </c>
    </row>
    <row r="279" spans="2:10">
      <c r="B279" s="407">
        <v>17930</v>
      </c>
      <c r="H279" s="409">
        <v>1.8E-3</v>
      </c>
      <c r="I279" s="409"/>
      <c r="J279" s="407">
        <v>17930</v>
      </c>
    </row>
    <row r="280" spans="2:10">
      <c r="B280" s="407">
        <v>17958</v>
      </c>
      <c r="H280" s="409">
        <v>1.9E-3</v>
      </c>
      <c r="I280" s="409"/>
      <c r="J280" s="407">
        <v>17958</v>
      </c>
    </row>
    <row r="281" spans="2:10">
      <c r="B281" s="407">
        <v>17989</v>
      </c>
      <c r="H281" s="409">
        <v>1.8E-3</v>
      </c>
      <c r="I281" s="409"/>
      <c r="J281" s="407">
        <v>17989</v>
      </c>
    </row>
    <row r="282" spans="2:10">
      <c r="B282" s="407">
        <v>18019</v>
      </c>
      <c r="H282" s="409">
        <v>2E-3</v>
      </c>
      <c r="I282" s="409"/>
      <c r="J282" s="407">
        <v>18019</v>
      </c>
    </row>
    <row r="283" spans="2:10">
      <c r="B283" s="407">
        <v>18050</v>
      </c>
      <c r="H283" s="409">
        <v>1.9E-3</v>
      </c>
      <c r="I283" s="409"/>
      <c r="J283" s="407">
        <v>18050</v>
      </c>
    </row>
    <row r="284" spans="2:10">
      <c r="B284" s="407">
        <v>18080</v>
      </c>
      <c r="H284" s="409">
        <v>1.6999999999999999E-3</v>
      </c>
      <c r="I284" s="409"/>
      <c r="J284" s="407">
        <v>18080</v>
      </c>
    </row>
    <row r="285" spans="2:10">
      <c r="B285" s="407">
        <v>18111</v>
      </c>
      <c r="H285" s="409">
        <v>1.9E-3</v>
      </c>
      <c r="I285" s="409"/>
      <c r="J285" s="407">
        <v>18111</v>
      </c>
    </row>
    <row r="286" spans="2:10">
      <c r="B286" s="407">
        <v>18142</v>
      </c>
      <c r="H286" s="409">
        <v>1.6999999999999999E-3</v>
      </c>
      <c r="I286" s="409"/>
      <c r="J286" s="407">
        <v>18142</v>
      </c>
    </row>
    <row r="287" spans="2:10">
      <c r="B287" s="407">
        <v>18172</v>
      </c>
      <c r="H287" s="409">
        <v>1.8E-3</v>
      </c>
      <c r="I287" s="409"/>
      <c r="J287" s="407">
        <v>18172</v>
      </c>
    </row>
    <row r="288" spans="2:10">
      <c r="B288" s="407">
        <v>18203</v>
      </c>
      <c r="H288" s="409">
        <v>1.6999999999999999E-3</v>
      </c>
      <c r="I288" s="409"/>
      <c r="J288" s="407">
        <v>18203</v>
      </c>
    </row>
    <row r="289" spans="2:10">
      <c r="B289" s="407">
        <v>18233</v>
      </c>
      <c r="H289" s="409">
        <v>1.6999999999999999E-3</v>
      </c>
      <c r="I289" s="409"/>
      <c r="J289" s="407">
        <v>18233</v>
      </c>
    </row>
    <row r="290" spans="2:10">
      <c r="B290" s="407">
        <v>18264</v>
      </c>
      <c r="H290" s="409">
        <v>1.8E-3</v>
      </c>
      <c r="I290" s="409"/>
      <c r="J290" s="407">
        <v>18264</v>
      </c>
    </row>
    <row r="291" spans="2:10">
      <c r="B291" s="407">
        <v>18295</v>
      </c>
      <c r="H291" s="409">
        <v>1.6000000000000001E-3</v>
      </c>
      <c r="I291" s="409"/>
      <c r="J291" s="407">
        <v>18295</v>
      </c>
    </row>
    <row r="292" spans="2:10">
      <c r="B292" s="407">
        <v>18323</v>
      </c>
      <c r="H292" s="409">
        <v>1.8E-3</v>
      </c>
      <c r="I292" s="409"/>
      <c r="J292" s="407">
        <v>18323</v>
      </c>
    </row>
    <row r="293" spans="2:10">
      <c r="B293" s="407">
        <v>18354</v>
      </c>
      <c r="H293" s="409">
        <v>1.6000000000000001E-3</v>
      </c>
      <c r="I293" s="409"/>
      <c r="J293" s="407">
        <v>18354</v>
      </c>
    </row>
    <row r="294" spans="2:10">
      <c r="B294" s="407">
        <v>18384</v>
      </c>
      <c r="H294" s="409">
        <v>1.9E-3</v>
      </c>
      <c r="I294" s="409"/>
      <c r="J294" s="407">
        <v>18384</v>
      </c>
    </row>
    <row r="295" spans="2:10">
      <c r="B295" s="407">
        <v>18415</v>
      </c>
      <c r="H295" s="409">
        <v>1.6999999999999999E-3</v>
      </c>
      <c r="I295" s="409"/>
      <c r="J295" s="407">
        <v>18415</v>
      </c>
    </row>
    <row r="296" spans="2:10">
      <c r="B296" s="407">
        <v>18445</v>
      </c>
      <c r="H296" s="409">
        <v>1.8E-3</v>
      </c>
      <c r="I296" s="409"/>
      <c r="J296" s="407">
        <v>18445</v>
      </c>
    </row>
    <row r="297" spans="2:10">
      <c r="B297" s="407">
        <v>18476</v>
      </c>
      <c r="H297" s="409">
        <v>1.8E-3</v>
      </c>
      <c r="I297" s="409"/>
      <c r="J297" s="407">
        <v>18476</v>
      </c>
    </row>
    <row r="298" spans="2:10">
      <c r="B298" s="407">
        <v>18507</v>
      </c>
      <c r="H298" s="409">
        <v>1.6999999999999999E-3</v>
      </c>
      <c r="I298" s="409"/>
      <c r="J298" s="407">
        <v>18507</v>
      </c>
    </row>
    <row r="299" spans="2:10">
      <c r="B299" s="407">
        <v>18537</v>
      </c>
      <c r="H299" s="409">
        <v>1.9E-3</v>
      </c>
      <c r="I299" s="409"/>
      <c r="J299" s="407">
        <v>18537</v>
      </c>
    </row>
    <row r="300" spans="2:10">
      <c r="B300" s="407">
        <v>18568</v>
      </c>
      <c r="H300" s="409">
        <v>1.8E-3</v>
      </c>
      <c r="I300" s="409"/>
      <c r="J300" s="407">
        <v>18568</v>
      </c>
    </row>
    <row r="301" spans="2:10">
      <c r="B301" s="407">
        <v>18598</v>
      </c>
      <c r="H301" s="409">
        <v>1.8E-3</v>
      </c>
      <c r="I301" s="409"/>
      <c r="J301" s="407">
        <v>18598</v>
      </c>
    </row>
    <row r="302" spans="2:10">
      <c r="B302" s="407">
        <v>18629</v>
      </c>
      <c r="H302" s="409">
        <v>2E-3</v>
      </c>
      <c r="I302" s="409"/>
      <c r="J302" s="407">
        <v>18629</v>
      </c>
    </row>
    <row r="303" spans="2:10">
      <c r="B303" s="407">
        <v>18660</v>
      </c>
      <c r="H303" s="409">
        <v>1.6999999999999999E-3</v>
      </c>
      <c r="I303" s="409"/>
      <c r="J303" s="407">
        <v>18660</v>
      </c>
    </row>
    <row r="304" spans="2:10">
      <c r="B304" s="407">
        <v>18688</v>
      </c>
      <c r="H304" s="409">
        <v>1.9E-3</v>
      </c>
      <c r="I304" s="409"/>
      <c r="J304" s="407">
        <v>18688</v>
      </c>
    </row>
    <row r="305" spans="2:10">
      <c r="B305" s="407">
        <v>18719</v>
      </c>
      <c r="H305" s="409">
        <v>2E-3</v>
      </c>
      <c r="I305" s="409"/>
      <c r="J305" s="407">
        <v>18719</v>
      </c>
    </row>
    <row r="306" spans="2:10">
      <c r="B306" s="407">
        <v>18749</v>
      </c>
      <c r="H306" s="409">
        <v>2.0999999999999999E-3</v>
      </c>
      <c r="I306" s="409"/>
      <c r="J306" s="407">
        <v>18749</v>
      </c>
    </row>
    <row r="307" spans="2:10">
      <c r="B307" s="407">
        <v>18780</v>
      </c>
      <c r="H307" s="409">
        <v>2E-3</v>
      </c>
      <c r="I307" s="409"/>
      <c r="J307" s="407">
        <v>18780</v>
      </c>
    </row>
    <row r="308" spans="2:10">
      <c r="B308" s="407">
        <v>18810</v>
      </c>
      <c r="H308" s="409">
        <v>2.3E-3</v>
      </c>
      <c r="I308" s="409"/>
      <c r="J308" s="407">
        <v>18810</v>
      </c>
    </row>
    <row r="309" spans="2:10">
      <c r="B309" s="407">
        <v>18841</v>
      </c>
      <c r="H309" s="409">
        <v>2.0999999999999999E-3</v>
      </c>
      <c r="I309" s="409"/>
      <c r="J309" s="407">
        <v>18841</v>
      </c>
    </row>
    <row r="310" spans="2:10">
      <c r="B310" s="407">
        <v>18872</v>
      </c>
      <c r="H310" s="409">
        <v>1.9E-3</v>
      </c>
      <c r="I310" s="409"/>
      <c r="J310" s="407">
        <v>18872</v>
      </c>
    </row>
    <row r="311" spans="2:10">
      <c r="B311" s="407">
        <v>18902</v>
      </c>
      <c r="H311" s="409">
        <v>2.3E-3</v>
      </c>
      <c r="I311" s="409"/>
      <c r="J311" s="407">
        <v>18902</v>
      </c>
    </row>
    <row r="312" spans="2:10">
      <c r="B312" s="407">
        <v>18933</v>
      </c>
      <c r="H312" s="409">
        <v>2.0999999999999999E-3</v>
      </c>
      <c r="I312" s="409"/>
      <c r="J312" s="407">
        <v>18933</v>
      </c>
    </row>
    <row r="313" spans="2:10">
      <c r="B313" s="407">
        <v>18963</v>
      </c>
      <c r="H313" s="409">
        <v>2.2000000000000001E-3</v>
      </c>
      <c r="I313" s="409"/>
      <c r="J313" s="407">
        <v>18963</v>
      </c>
    </row>
    <row r="314" spans="2:10">
      <c r="B314" s="407">
        <v>18994</v>
      </c>
      <c r="H314" s="409">
        <v>2.3E-3</v>
      </c>
      <c r="I314" s="409"/>
      <c r="J314" s="407">
        <v>18994</v>
      </c>
    </row>
    <row r="315" spans="2:10">
      <c r="B315" s="407">
        <v>19025</v>
      </c>
      <c r="H315" s="409">
        <v>2.0999999999999999E-3</v>
      </c>
      <c r="I315" s="409"/>
      <c r="J315" s="407">
        <v>19025</v>
      </c>
    </row>
    <row r="316" spans="2:10">
      <c r="B316" s="407">
        <v>19054</v>
      </c>
      <c r="H316" s="409">
        <v>2.3E-3</v>
      </c>
      <c r="I316" s="409"/>
      <c r="J316" s="407">
        <v>19054</v>
      </c>
    </row>
    <row r="317" spans="2:10">
      <c r="B317" s="407">
        <v>19085</v>
      </c>
      <c r="H317" s="409">
        <v>2.2000000000000001E-3</v>
      </c>
      <c r="I317" s="409"/>
      <c r="J317" s="407">
        <v>19085</v>
      </c>
    </row>
    <row r="318" spans="2:10">
      <c r="B318" s="407">
        <v>19115</v>
      </c>
      <c r="H318" s="409">
        <v>2E-3</v>
      </c>
      <c r="I318" s="409"/>
      <c r="J318" s="407">
        <v>19115</v>
      </c>
    </row>
    <row r="319" spans="2:10">
      <c r="B319" s="407">
        <v>19146</v>
      </c>
      <c r="H319" s="409">
        <v>2.2000000000000001E-3</v>
      </c>
      <c r="I319" s="409"/>
      <c r="J319" s="407">
        <v>19146</v>
      </c>
    </row>
    <row r="320" spans="2:10">
      <c r="B320" s="407">
        <v>19176</v>
      </c>
      <c r="H320" s="409">
        <v>2.2000000000000001E-3</v>
      </c>
      <c r="I320" s="409"/>
      <c r="J320" s="407">
        <v>19176</v>
      </c>
    </row>
    <row r="321" spans="2:10">
      <c r="B321" s="407">
        <v>19207</v>
      </c>
      <c r="H321" s="409">
        <v>2.0999999999999999E-3</v>
      </c>
      <c r="I321" s="409"/>
      <c r="J321" s="407">
        <v>19207</v>
      </c>
    </row>
    <row r="322" spans="2:10">
      <c r="B322" s="407">
        <v>19238</v>
      </c>
      <c r="H322" s="409">
        <v>2.3E-3</v>
      </c>
      <c r="I322" s="409"/>
      <c r="J322" s="407">
        <v>19238</v>
      </c>
    </row>
    <row r="323" spans="2:10">
      <c r="B323" s="407">
        <v>19268</v>
      </c>
      <c r="H323" s="409">
        <v>2.3E-3</v>
      </c>
      <c r="I323" s="409"/>
      <c r="J323" s="407">
        <v>19268</v>
      </c>
    </row>
    <row r="324" spans="2:10">
      <c r="B324" s="407">
        <v>19299</v>
      </c>
      <c r="H324" s="409">
        <v>2.0999999999999999E-3</v>
      </c>
      <c r="I324" s="409"/>
      <c r="J324" s="407">
        <v>19299</v>
      </c>
    </row>
    <row r="325" spans="2:10">
      <c r="B325" s="407">
        <v>19329</v>
      </c>
      <c r="H325" s="409">
        <v>2.3999999999999998E-3</v>
      </c>
      <c r="I325" s="409"/>
      <c r="J325" s="407">
        <v>19329</v>
      </c>
    </row>
    <row r="326" spans="2:10">
      <c r="B326" s="407">
        <v>19360</v>
      </c>
      <c r="H326" s="409">
        <v>2.3E-3</v>
      </c>
      <c r="I326" s="409"/>
      <c r="J326" s="407">
        <v>19360</v>
      </c>
    </row>
    <row r="327" spans="2:10">
      <c r="B327" s="407">
        <v>19391</v>
      </c>
      <c r="H327" s="409">
        <v>2.0999999999999999E-3</v>
      </c>
      <c r="I327" s="409"/>
      <c r="J327" s="407">
        <v>19391</v>
      </c>
    </row>
    <row r="328" spans="2:10">
      <c r="B328" s="407">
        <v>19419</v>
      </c>
      <c r="H328" s="409">
        <v>2.5000000000000001E-3</v>
      </c>
      <c r="I328" s="409"/>
      <c r="J328" s="407">
        <v>19419</v>
      </c>
    </row>
    <row r="329" spans="2:10">
      <c r="B329" s="407">
        <v>19450</v>
      </c>
      <c r="H329" s="409">
        <v>2.3999999999999998E-3</v>
      </c>
      <c r="I329" s="409"/>
      <c r="J329" s="407">
        <v>19450</v>
      </c>
    </row>
    <row r="330" spans="2:10">
      <c r="B330" s="407">
        <v>19480</v>
      </c>
      <c r="H330" s="409">
        <v>2.3999999999999998E-3</v>
      </c>
      <c r="I330" s="409"/>
      <c r="J330" s="407">
        <v>19480</v>
      </c>
    </row>
    <row r="331" spans="2:10">
      <c r="B331" s="407">
        <v>19511</v>
      </c>
      <c r="H331" s="409">
        <v>2.7000000000000001E-3</v>
      </c>
      <c r="I331" s="409"/>
      <c r="J331" s="407">
        <v>19511</v>
      </c>
    </row>
    <row r="332" spans="2:10">
      <c r="B332" s="407">
        <v>19541</v>
      </c>
      <c r="H332" s="409">
        <v>2.5000000000000001E-3</v>
      </c>
      <c r="I332" s="409"/>
      <c r="J332" s="407">
        <v>19541</v>
      </c>
    </row>
    <row r="333" spans="2:10">
      <c r="B333" s="407">
        <v>19572</v>
      </c>
      <c r="H333" s="409">
        <v>2.5000000000000001E-3</v>
      </c>
      <c r="I333" s="409"/>
      <c r="J333" s="407">
        <v>19572</v>
      </c>
    </row>
    <row r="334" spans="2:10">
      <c r="B334" s="407">
        <v>19603</v>
      </c>
      <c r="H334" s="409">
        <v>2.5000000000000001E-3</v>
      </c>
      <c r="I334" s="409"/>
      <c r="J334" s="407">
        <v>19603</v>
      </c>
    </row>
    <row r="335" spans="2:10">
      <c r="B335" s="407">
        <v>19633</v>
      </c>
      <c r="H335" s="409">
        <v>2.3E-3</v>
      </c>
      <c r="I335" s="409"/>
      <c r="J335" s="407">
        <v>19633</v>
      </c>
    </row>
    <row r="336" spans="2:10">
      <c r="B336" s="407">
        <v>19664</v>
      </c>
      <c r="H336" s="409">
        <v>2.3999999999999998E-3</v>
      </c>
      <c r="I336" s="409"/>
      <c r="J336" s="407">
        <v>19664</v>
      </c>
    </row>
    <row r="337" spans="2:10">
      <c r="B337" s="407">
        <v>19694</v>
      </c>
      <c r="H337" s="409">
        <v>2.3999999999999998E-3</v>
      </c>
      <c r="I337" s="409"/>
      <c r="J337" s="407">
        <v>19694</v>
      </c>
    </row>
    <row r="338" spans="2:10">
      <c r="B338" s="407">
        <v>19725</v>
      </c>
      <c r="H338" s="409">
        <v>2.3E-3</v>
      </c>
      <c r="I338" s="409"/>
      <c r="J338" s="407">
        <v>19725</v>
      </c>
    </row>
    <row r="339" spans="2:10">
      <c r="B339" s="407">
        <v>19756</v>
      </c>
      <c r="H339" s="409">
        <v>2.2000000000000001E-3</v>
      </c>
      <c r="I339" s="409"/>
      <c r="J339" s="407">
        <v>19756</v>
      </c>
    </row>
    <row r="340" spans="2:10">
      <c r="B340" s="407">
        <v>19784</v>
      </c>
      <c r="H340" s="409">
        <v>2.5000000000000001E-3</v>
      </c>
      <c r="I340" s="409"/>
      <c r="J340" s="407">
        <v>19784</v>
      </c>
    </row>
    <row r="341" spans="2:10">
      <c r="B341" s="407">
        <v>19815</v>
      </c>
      <c r="H341" s="409">
        <v>2.2000000000000001E-3</v>
      </c>
      <c r="I341" s="409"/>
      <c r="J341" s="407">
        <v>19815</v>
      </c>
    </row>
    <row r="342" spans="2:10">
      <c r="B342" s="407">
        <v>19845</v>
      </c>
      <c r="H342" s="409">
        <v>2E-3</v>
      </c>
      <c r="I342" s="409"/>
      <c r="J342" s="407">
        <v>19845</v>
      </c>
    </row>
    <row r="343" spans="2:10">
      <c r="B343" s="407">
        <v>19876</v>
      </c>
      <c r="H343" s="409">
        <v>2.5000000000000001E-3</v>
      </c>
      <c r="I343" s="409"/>
      <c r="J343" s="407">
        <v>19876</v>
      </c>
    </row>
    <row r="344" spans="2:10">
      <c r="B344" s="407">
        <v>19906</v>
      </c>
      <c r="H344" s="409">
        <v>2.2000000000000001E-3</v>
      </c>
      <c r="I344" s="409"/>
      <c r="J344" s="407">
        <v>19906</v>
      </c>
    </row>
    <row r="345" spans="2:10">
      <c r="B345" s="407">
        <v>19937</v>
      </c>
      <c r="H345" s="409">
        <v>2.3E-3</v>
      </c>
      <c r="I345" s="409"/>
      <c r="J345" s="407">
        <v>19937</v>
      </c>
    </row>
    <row r="346" spans="2:10">
      <c r="B346" s="407">
        <v>19968</v>
      </c>
      <c r="H346" s="409">
        <v>2.2000000000000001E-3</v>
      </c>
      <c r="I346" s="409"/>
      <c r="J346" s="407">
        <v>19968</v>
      </c>
    </row>
    <row r="347" spans="2:10">
      <c r="B347" s="407">
        <v>19998</v>
      </c>
      <c r="H347" s="409">
        <v>2.0999999999999999E-3</v>
      </c>
      <c r="I347" s="409"/>
      <c r="J347" s="407">
        <v>19998</v>
      </c>
    </row>
    <row r="348" spans="2:10">
      <c r="B348" s="407">
        <v>20029</v>
      </c>
      <c r="H348" s="409">
        <v>2.3E-3</v>
      </c>
      <c r="I348" s="409"/>
      <c r="J348" s="407">
        <v>20029</v>
      </c>
    </row>
    <row r="349" spans="2:10">
      <c r="B349" s="407">
        <v>20059</v>
      </c>
      <c r="H349" s="409">
        <v>2.3E-3</v>
      </c>
      <c r="I349" s="409"/>
      <c r="J349" s="407">
        <v>20059</v>
      </c>
    </row>
    <row r="350" spans="2:10">
      <c r="B350" s="407">
        <v>20090</v>
      </c>
      <c r="H350" s="409">
        <v>2.2000000000000001E-3</v>
      </c>
      <c r="I350" s="409"/>
      <c r="J350" s="407">
        <v>20090</v>
      </c>
    </row>
    <row r="351" spans="2:10">
      <c r="B351" s="407">
        <v>20121</v>
      </c>
      <c r="H351" s="409">
        <v>2.2000000000000001E-3</v>
      </c>
      <c r="I351" s="409"/>
      <c r="J351" s="407">
        <v>20121</v>
      </c>
    </row>
    <row r="352" spans="2:10">
      <c r="B352" s="407">
        <v>20149</v>
      </c>
      <c r="H352" s="409">
        <v>2.3999999999999998E-3</v>
      </c>
      <c r="I352" s="409"/>
      <c r="J352" s="407">
        <v>20149</v>
      </c>
    </row>
    <row r="353" spans="2:10">
      <c r="B353" s="407">
        <v>20180</v>
      </c>
      <c r="H353" s="409">
        <v>2.2000000000000001E-3</v>
      </c>
      <c r="I353" s="409"/>
      <c r="J353" s="407">
        <v>20180</v>
      </c>
    </row>
    <row r="354" spans="2:10">
      <c r="B354" s="407">
        <v>20210</v>
      </c>
      <c r="H354" s="409">
        <v>2.5000000000000001E-3</v>
      </c>
      <c r="I354" s="409"/>
      <c r="J354" s="407">
        <v>20210</v>
      </c>
    </row>
    <row r="355" spans="2:10">
      <c r="B355" s="407">
        <v>20241</v>
      </c>
      <c r="H355" s="409">
        <v>2.3E-3</v>
      </c>
      <c r="I355" s="409"/>
      <c r="J355" s="407">
        <v>20241</v>
      </c>
    </row>
    <row r="356" spans="2:10">
      <c r="B356" s="407">
        <v>20271</v>
      </c>
      <c r="H356" s="409">
        <v>2.3E-3</v>
      </c>
      <c r="I356" s="409"/>
      <c r="J356" s="407">
        <v>20271</v>
      </c>
    </row>
    <row r="357" spans="2:10">
      <c r="B357" s="407">
        <v>20302</v>
      </c>
      <c r="H357" s="409">
        <v>2.7000000000000001E-3</v>
      </c>
      <c r="I357" s="409"/>
      <c r="J357" s="407">
        <v>20302</v>
      </c>
    </row>
    <row r="358" spans="2:10">
      <c r="B358" s="407">
        <v>20333</v>
      </c>
      <c r="H358" s="409">
        <v>2.3999999999999998E-3</v>
      </c>
      <c r="I358" s="409"/>
      <c r="J358" s="407">
        <v>20333</v>
      </c>
    </row>
    <row r="359" spans="2:10">
      <c r="B359" s="407">
        <v>20363</v>
      </c>
      <c r="H359" s="409">
        <v>2.5000000000000001E-3</v>
      </c>
      <c r="I359" s="409"/>
      <c r="J359" s="407">
        <v>20363</v>
      </c>
    </row>
    <row r="360" spans="2:10">
      <c r="B360" s="407">
        <v>20394</v>
      </c>
      <c r="H360" s="409">
        <v>2.3999999999999998E-3</v>
      </c>
      <c r="I360" s="409"/>
      <c r="J360" s="407">
        <v>20394</v>
      </c>
    </row>
    <row r="361" spans="2:10">
      <c r="B361" s="407">
        <v>20424</v>
      </c>
      <c r="H361" s="409">
        <v>2.3999999999999998E-3</v>
      </c>
      <c r="I361" s="409"/>
      <c r="J361" s="407">
        <v>20424</v>
      </c>
    </row>
    <row r="362" spans="2:10">
      <c r="B362" s="407">
        <v>20455</v>
      </c>
      <c r="H362" s="409">
        <v>2.5000000000000001E-3</v>
      </c>
      <c r="I362" s="409"/>
      <c r="J362" s="407">
        <v>20455</v>
      </c>
    </row>
    <row r="363" spans="2:10">
      <c r="B363" s="407">
        <v>20486</v>
      </c>
      <c r="H363" s="409">
        <v>2.3E-3</v>
      </c>
      <c r="I363" s="409"/>
      <c r="J363" s="407">
        <v>20486</v>
      </c>
    </row>
    <row r="364" spans="2:10">
      <c r="B364" s="407">
        <v>20515</v>
      </c>
      <c r="H364" s="409">
        <v>2.3E-3</v>
      </c>
      <c r="I364" s="409"/>
      <c r="J364" s="407">
        <v>20515</v>
      </c>
    </row>
    <row r="365" spans="2:10">
      <c r="B365" s="407">
        <v>20546</v>
      </c>
      <c r="H365" s="409">
        <v>2.5999999999999999E-3</v>
      </c>
      <c r="I365" s="409"/>
      <c r="J365" s="407">
        <v>20546</v>
      </c>
    </row>
    <row r="366" spans="2:10">
      <c r="B366" s="407">
        <v>20576</v>
      </c>
      <c r="H366" s="409">
        <v>2.5999999999999999E-3</v>
      </c>
      <c r="I366" s="409"/>
      <c r="J366" s="407">
        <v>20576</v>
      </c>
    </row>
    <row r="367" spans="2:10">
      <c r="B367" s="407">
        <v>20607</v>
      </c>
      <c r="H367" s="409">
        <v>2.3E-3</v>
      </c>
      <c r="I367" s="409"/>
      <c r="J367" s="407">
        <v>20607</v>
      </c>
    </row>
    <row r="368" spans="2:10">
      <c r="B368" s="407">
        <v>20637</v>
      </c>
      <c r="H368" s="409">
        <v>2.5999999999999999E-3</v>
      </c>
      <c r="I368" s="409"/>
      <c r="J368" s="407">
        <v>20637</v>
      </c>
    </row>
    <row r="369" spans="2:10">
      <c r="B369" s="407">
        <v>20668</v>
      </c>
      <c r="H369" s="409">
        <v>2.5999999999999999E-3</v>
      </c>
      <c r="I369" s="409"/>
      <c r="J369" s="407">
        <v>20668</v>
      </c>
    </row>
    <row r="370" spans="2:10">
      <c r="B370" s="407">
        <v>20699</v>
      </c>
      <c r="H370" s="409">
        <v>2.5000000000000001E-3</v>
      </c>
      <c r="I370" s="409"/>
      <c r="J370" s="407">
        <v>20699</v>
      </c>
    </row>
    <row r="371" spans="2:10">
      <c r="B371" s="407">
        <v>20729</v>
      </c>
      <c r="H371" s="409">
        <v>2.8999999999999998E-3</v>
      </c>
      <c r="I371" s="409"/>
      <c r="J371" s="407">
        <v>20729</v>
      </c>
    </row>
    <row r="372" spans="2:10">
      <c r="B372" s="407">
        <v>20760</v>
      </c>
      <c r="H372" s="409">
        <v>2.7000000000000001E-3</v>
      </c>
      <c r="I372" s="409"/>
      <c r="J372" s="407">
        <v>20760</v>
      </c>
    </row>
    <row r="373" spans="2:10">
      <c r="B373" s="407">
        <v>20790</v>
      </c>
      <c r="H373" s="409">
        <v>2.8E-3</v>
      </c>
      <c r="I373" s="409"/>
      <c r="J373" s="407">
        <v>20790</v>
      </c>
    </row>
    <row r="374" spans="2:10">
      <c r="B374" s="407">
        <v>20821</v>
      </c>
      <c r="H374" s="409">
        <v>2.8999999999999998E-3</v>
      </c>
      <c r="I374" s="409"/>
      <c r="J374" s="407">
        <v>20821</v>
      </c>
    </row>
    <row r="375" spans="2:10">
      <c r="B375" s="407">
        <v>20852</v>
      </c>
      <c r="H375" s="409">
        <v>2.5000000000000001E-3</v>
      </c>
      <c r="I375" s="409"/>
      <c r="J375" s="407">
        <v>20852</v>
      </c>
    </row>
    <row r="376" spans="2:10">
      <c r="B376" s="407">
        <v>20880</v>
      </c>
      <c r="H376" s="409">
        <v>2.5999999999999999E-3</v>
      </c>
      <c r="I376" s="409"/>
      <c r="J376" s="407">
        <v>20880</v>
      </c>
    </row>
    <row r="377" spans="2:10">
      <c r="B377" s="407">
        <v>20911</v>
      </c>
      <c r="H377" s="409">
        <v>2.8999999999999998E-3</v>
      </c>
      <c r="I377" s="409"/>
      <c r="J377" s="407">
        <v>20911</v>
      </c>
    </row>
    <row r="378" spans="2:10">
      <c r="B378" s="407">
        <v>20941</v>
      </c>
      <c r="H378" s="409">
        <v>2.8999999999999998E-3</v>
      </c>
      <c r="I378" s="409"/>
      <c r="J378" s="407">
        <v>20941</v>
      </c>
    </row>
    <row r="379" spans="2:10">
      <c r="B379" s="407">
        <v>20972</v>
      </c>
      <c r="H379" s="409">
        <v>2.5000000000000001E-3</v>
      </c>
      <c r="I379" s="409"/>
      <c r="J379" s="407">
        <v>20972</v>
      </c>
    </row>
    <row r="380" spans="2:10">
      <c r="B380" s="407">
        <v>21002</v>
      </c>
      <c r="H380" s="409">
        <v>3.3E-3</v>
      </c>
      <c r="I380" s="409"/>
      <c r="J380" s="407">
        <v>21002</v>
      </c>
    </row>
    <row r="381" spans="2:10">
      <c r="B381" s="407">
        <v>21033</v>
      </c>
      <c r="H381" s="409">
        <v>3.0000000000000001E-3</v>
      </c>
      <c r="I381" s="409"/>
      <c r="J381" s="407">
        <v>21033</v>
      </c>
    </row>
    <row r="382" spans="2:10">
      <c r="B382" s="407">
        <v>21064</v>
      </c>
      <c r="H382" s="409">
        <v>3.0999999999999999E-3</v>
      </c>
      <c r="I382" s="409"/>
      <c r="J382" s="407">
        <v>21064</v>
      </c>
    </row>
    <row r="383" spans="2:10">
      <c r="B383" s="407">
        <v>21094</v>
      </c>
      <c r="H383" s="409">
        <v>3.0999999999999999E-3</v>
      </c>
      <c r="I383" s="409"/>
      <c r="J383" s="407">
        <v>21094</v>
      </c>
    </row>
    <row r="384" spans="2:10">
      <c r="B384" s="407">
        <v>21125</v>
      </c>
      <c r="H384" s="409">
        <v>2.8999999999999998E-3</v>
      </c>
      <c r="I384" s="409"/>
      <c r="J384" s="407">
        <v>21125</v>
      </c>
    </row>
    <row r="385" spans="2:10">
      <c r="B385" s="407">
        <v>21155</v>
      </c>
      <c r="H385" s="409">
        <v>2.8999999999999998E-3</v>
      </c>
      <c r="I385" s="409"/>
      <c r="J385" s="407">
        <v>21155</v>
      </c>
    </row>
    <row r="386" spans="2:10">
      <c r="B386" s="407">
        <v>21186</v>
      </c>
      <c r="H386" s="409">
        <v>2.7000000000000001E-3</v>
      </c>
      <c r="I386" s="409"/>
      <c r="J386" s="407">
        <v>21186</v>
      </c>
    </row>
    <row r="387" spans="2:10">
      <c r="B387" s="407">
        <v>21217</v>
      </c>
      <c r="H387" s="409">
        <v>2.5000000000000001E-3</v>
      </c>
      <c r="I387" s="409"/>
      <c r="J387" s="407">
        <v>21217</v>
      </c>
    </row>
    <row r="388" spans="2:10">
      <c r="B388" s="407">
        <v>21245</v>
      </c>
      <c r="H388" s="409">
        <v>2.7000000000000001E-3</v>
      </c>
      <c r="I388" s="409"/>
      <c r="J388" s="407">
        <v>21245</v>
      </c>
    </row>
    <row r="389" spans="2:10">
      <c r="B389" s="407">
        <v>21276</v>
      </c>
      <c r="H389" s="409">
        <v>2.5999999999999999E-3</v>
      </c>
      <c r="I389" s="409"/>
      <c r="J389" s="407">
        <v>21276</v>
      </c>
    </row>
    <row r="390" spans="2:10">
      <c r="B390" s="407">
        <v>21306</v>
      </c>
      <c r="H390" s="409">
        <v>2.3999999999999998E-3</v>
      </c>
      <c r="I390" s="409"/>
      <c r="J390" s="407">
        <v>21306</v>
      </c>
    </row>
    <row r="391" spans="2:10">
      <c r="B391" s="407">
        <v>21337</v>
      </c>
      <c r="H391" s="409">
        <v>2.7000000000000001E-3</v>
      </c>
      <c r="I391" s="409"/>
      <c r="J391" s="407">
        <v>21337</v>
      </c>
    </row>
    <row r="392" spans="2:10">
      <c r="B392" s="407">
        <v>21367</v>
      </c>
      <c r="H392" s="409">
        <v>2.7000000000000001E-3</v>
      </c>
      <c r="I392" s="409"/>
      <c r="J392" s="407">
        <v>21367</v>
      </c>
    </row>
    <row r="393" spans="2:10">
      <c r="B393" s="407">
        <v>21398</v>
      </c>
      <c r="H393" s="409">
        <v>2.7000000000000001E-3</v>
      </c>
      <c r="I393" s="409"/>
      <c r="J393" s="407">
        <v>21398</v>
      </c>
    </row>
    <row r="394" spans="2:10">
      <c r="B394" s="407">
        <v>21429</v>
      </c>
      <c r="H394" s="409">
        <v>3.2000000000000002E-3</v>
      </c>
      <c r="I394" s="409"/>
      <c r="J394" s="407">
        <v>21429</v>
      </c>
    </row>
    <row r="395" spans="2:10">
      <c r="B395" s="407">
        <v>21459</v>
      </c>
      <c r="H395" s="409">
        <v>3.2000000000000002E-3</v>
      </c>
      <c r="I395" s="409"/>
      <c r="J395" s="407">
        <v>21459</v>
      </c>
    </row>
    <row r="396" spans="2:10">
      <c r="B396" s="407">
        <v>21490</v>
      </c>
      <c r="H396" s="409">
        <v>2.8E-3</v>
      </c>
      <c r="I396" s="409"/>
      <c r="J396" s="407">
        <v>21490</v>
      </c>
    </row>
    <row r="397" spans="2:10">
      <c r="B397" s="407">
        <v>21520</v>
      </c>
      <c r="H397" s="409">
        <v>3.3E-3</v>
      </c>
      <c r="I397" s="409"/>
      <c r="J397" s="407">
        <v>21520</v>
      </c>
    </row>
    <row r="398" spans="2:10">
      <c r="B398" s="407">
        <v>21551</v>
      </c>
      <c r="H398" s="409">
        <v>3.0999999999999999E-3</v>
      </c>
      <c r="I398" s="409"/>
      <c r="J398" s="407">
        <v>21551</v>
      </c>
    </row>
    <row r="399" spans="2:10">
      <c r="B399" s="407">
        <v>21582</v>
      </c>
      <c r="H399" s="409">
        <v>3.0999999999999999E-3</v>
      </c>
      <c r="I399" s="409"/>
      <c r="J399" s="407">
        <v>21582</v>
      </c>
    </row>
    <row r="400" spans="2:10">
      <c r="B400" s="407">
        <v>21610</v>
      </c>
      <c r="H400" s="409">
        <v>3.5000000000000001E-3</v>
      </c>
      <c r="I400" s="409"/>
      <c r="J400" s="407">
        <v>21610</v>
      </c>
    </row>
    <row r="401" spans="2:10">
      <c r="B401" s="407">
        <v>21641</v>
      </c>
      <c r="H401" s="409">
        <v>3.3E-3</v>
      </c>
      <c r="I401" s="409"/>
      <c r="J401" s="407">
        <v>21641</v>
      </c>
    </row>
    <row r="402" spans="2:10">
      <c r="B402" s="407">
        <v>21671</v>
      </c>
      <c r="H402" s="409">
        <v>3.3E-3</v>
      </c>
      <c r="I402" s="409"/>
      <c r="J402" s="407">
        <v>21671</v>
      </c>
    </row>
    <row r="403" spans="2:10">
      <c r="B403" s="407">
        <v>21702</v>
      </c>
      <c r="H403" s="409">
        <v>3.5999999999999999E-3</v>
      </c>
      <c r="I403" s="409"/>
      <c r="J403" s="407">
        <v>21702</v>
      </c>
    </row>
    <row r="404" spans="2:10">
      <c r="B404" s="407">
        <v>21732</v>
      </c>
      <c r="H404" s="409">
        <v>3.5000000000000001E-3</v>
      </c>
      <c r="I404" s="409"/>
      <c r="J404" s="407">
        <v>21732</v>
      </c>
    </row>
    <row r="405" spans="2:10">
      <c r="B405" s="407">
        <v>21763</v>
      </c>
      <c r="H405" s="409">
        <v>3.5000000000000001E-3</v>
      </c>
      <c r="I405" s="409"/>
      <c r="J405" s="407">
        <v>21763</v>
      </c>
    </row>
    <row r="406" spans="2:10">
      <c r="B406" s="407">
        <v>21794</v>
      </c>
      <c r="H406" s="409">
        <v>3.3999999999999998E-3</v>
      </c>
      <c r="I406" s="409"/>
      <c r="J406" s="407">
        <v>21794</v>
      </c>
    </row>
    <row r="407" spans="2:10">
      <c r="B407" s="407">
        <v>21824</v>
      </c>
      <c r="H407" s="409">
        <v>3.5000000000000001E-3</v>
      </c>
      <c r="I407" s="409"/>
      <c r="J407" s="407">
        <v>21824</v>
      </c>
    </row>
    <row r="408" spans="2:10">
      <c r="B408" s="407">
        <v>21855</v>
      </c>
      <c r="H408" s="409">
        <v>3.5000000000000001E-3</v>
      </c>
      <c r="I408" s="409"/>
      <c r="J408" s="407">
        <v>21855</v>
      </c>
    </row>
    <row r="409" spans="2:10">
      <c r="B409" s="407">
        <v>21885</v>
      </c>
      <c r="H409" s="409">
        <v>3.5999999999999999E-3</v>
      </c>
      <c r="I409" s="409"/>
      <c r="J409" s="407">
        <v>21885</v>
      </c>
    </row>
    <row r="410" spans="2:10">
      <c r="B410" s="407">
        <v>21916</v>
      </c>
      <c r="H410" s="409">
        <v>3.5000000000000001E-3</v>
      </c>
      <c r="I410" s="409"/>
      <c r="J410" s="407">
        <v>21916</v>
      </c>
    </row>
    <row r="411" spans="2:10">
      <c r="B411" s="407">
        <v>21947</v>
      </c>
      <c r="H411" s="409">
        <v>3.7000000000000002E-3</v>
      </c>
      <c r="I411" s="409"/>
      <c r="J411" s="407">
        <v>21947</v>
      </c>
    </row>
    <row r="412" spans="2:10">
      <c r="B412" s="407">
        <v>21976</v>
      </c>
      <c r="H412" s="409">
        <v>3.5999999999999999E-3</v>
      </c>
      <c r="I412" s="409"/>
      <c r="J412" s="407">
        <v>21976</v>
      </c>
    </row>
    <row r="413" spans="2:10">
      <c r="B413" s="407">
        <v>22007</v>
      </c>
      <c r="H413" s="409">
        <v>3.2000000000000002E-3</v>
      </c>
      <c r="I413" s="409"/>
      <c r="J413" s="407">
        <v>22007</v>
      </c>
    </row>
    <row r="414" spans="2:10">
      <c r="B414" s="407">
        <v>22037</v>
      </c>
      <c r="H414" s="409">
        <v>3.7000000000000002E-3</v>
      </c>
      <c r="I414" s="409"/>
      <c r="J414" s="407">
        <v>22037</v>
      </c>
    </row>
    <row r="415" spans="2:10">
      <c r="B415" s="407">
        <v>22068</v>
      </c>
      <c r="H415" s="409">
        <v>3.3999999999999998E-3</v>
      </c>
      <c r="I415" s="409"/>
      <c r="J415" s="407">
        <v>22068</v>
      </c>
    </row>
    <row r="416" spans="2:10">
      <c r="B416" s="407">
        <v>22098</v>
      </c>
      <c r="H416" s="409">
        <v>3.2000000000000002E-3</v>
      </c>
      <c r="I416" s="409"/>
      <c r="J416" s="407">
        <v>22098</v>
      </c>
    </row>
    <row r="417" spans="2:10">
      <c r="B417" s="407">
        <v>22129</v>
      </c>
      <c r="H417" s="409">
        <v>3.3999999999999998E-3</v>
      </c>
      <c r="I417" s="409"/>
      <c r="J417" s="407">
        <v>22129</v>
      </c>
    </row>
    <row r="418" spans="2:10">
      <c r="B418" s="407">
        <v>22160</v>
      </c>
      <c r="H418" s="409">
        <v>3.2000000000000002E-3</v>
      </c>
      <c r="I418" s="409"/>
      <c r="J418" s="407">
        <v>22160</v>
      </c>
    </row>
    <row r="419" spans="2:10">
      <c r="B419" s="407">
        <v>22190</v>
      </c>
      <c r="H419" s="409">
        <v>3.3E-3</v>
      </c>
      <c r="I419" s="409"/>
      <c r="J419" s="407">
        <v>22190</v>
      </c>
    </row>
    <row r="420" spans="2:10">
      <c r="B420" s="407">
        <v>22221</v>
      </c>
      <c r="H420" s="409">
        <v>3.2000000000000002E-3</v>
      </c>
      <c r="I420" s="409"/>
      <c r="J420" s="407">
        <v>22221</v>
      </c>
    </row>
    <row r="421" spans="2:10">
      <c r="B421" s="407">
        <v>22251</v>
      </c>
      <c r="H421" s="409">
        <v>3.3E-3</v>
      </c>
      <c r="I421" s="409"/>
      <c r="J421" s="407">
        <v>22251</v>
      </c>
    </row>
    <row r="422" spans="2:10">
      <c r="B422" s="407">
        <v>22282</v>
      </c>
      <c r="H422" s="409">
        <v>3.3E-3</v>
      </c>
      <c r="I422" s="409"/>
      <c r="J422" s="407">
        <v>22282</v>
      </c>
    </row>
    <row r="423" spans="2:10">
      <c r="B423" s="407">
        <v>22313</v>
      </c>
      <c r="H423" s="409">
        <v>3.0000000000000001E-3</v>
      </c>
      <c r="I423" s="409"/>
      <c r="J423" s="407">
        <v>22313</v>
      </c>
    </row>
    <row r="424" spans="2:10">
      <c r="B424" s="407">
        <v>22341</v>
      </c>
      <c r="H424" s="409">
        <v>3.0999999999999999E-3</v>
      </c>
      <c r="I424" s="409"/>
      <c r="J424" s="407">
        <v>22341</v>
      </c>
    </row>
    <row r="425" spans="2:10">
      <c r="B425" s="407">
        <v>22372</v>
      </c>
      <c r="H425" s="409">
        <v>3.0999999999999999E-3</v>
      </c>
      <c r="I425" s="409"/>
      <c r="J425" s="407">
        <v>22372</v>
      </c>
    </row>
    <row r="426" spans="2:10">
      <c r="B426" s="407">
        <v>22402</v>
      </c>
      <c r="H426" s="409">
        <v>3.3999999999999998E-3</v>
      </c>
      <c r="I426" s="409"/>
      <c r="J426" s="407">
        <v>22402</v>
      </c>
    </row>
    <row r="427" spans="2:10">
      <c r="B427" s="407">
        <v>22433</v>
      </c>
      <c r="H427" s="409">
        <v>3.2000000000000002E-3</v>
      </c>
      <c r="I427" s="409"/>
      <c r="J427" s="407">
        <v>22433</v>
      </c>
    </row>
    <row r="428" spans="2:10">
      <c r="B428" s="407">
        <v>22463</v>
      </c>
      <c r="H428" s="409">
        <v>3.3E-3</v>
      </c>
      <c r="I428" s="409"/>
      <c r="J428" s="407">
        <v>22463</v>
      </c>
    </row>
    <row r="429" spans="2:10">
      <c r="B429" s="407">
        <v>22494</v>
      </c>
      <c r="H429" s="409">
        <v>3.3E-3</v>
      </c>
      <c r="I429" s="409"/>
      <c r="J429" s="407">
        <v>22494</v>
      </c>
    </row>
    <row r="430" spans="2:10">
      <c r="B430" s="407">
        <v>22525</v>
      </c>
      <c r="H430" s="409">
        <v>3.2000000000000002E-3</v>
      </c>
      <c r="I430" s="409"/>
      <c r="J430" s="407">
        <v>22525</v>
      </c>
    </row>
    <row r="431" spans="2:10">
      <c r="B431" s="407">
        <v>22555</v>
      </c>
      <c r="H431" s="409">
        <v>3.3999999999999998E-3</v>
      </c>
      <c r="I431" s="409"/>
      <c r="J431" s="407">
        <v>22555</v>
      </c>
    </row>
    <row r="432" spans="2:10">
      <c r="B432" s="407">
        <v>22586</v>
      </c>
      <c r="H432" s="409">
        <v>3.2000000000000002E-3</v>
      </c>
      <c r="I432" s="409"/>
      <c r="J432" s="407">
        <v>22586</v>
      </c>
    </row>
    <row r="433" spans="2:10">
      <c r="B433" s="407">
        <v>22616</v>
      </c>
      <c r="H433" s="409">
        <v>3.0999999999999999E-3</v>
      </c>
      <c r="I433" s="409"/>
      <c r="J433" s="407">
        <v>22616</v>
      </c>
    </row>
    <row r="434" spans="2:10">
      <c r="B434" s="407">
        <v>22647</v>
      </c>
      <c r="H434" s="409">
        <v>3.7000000000000002E-3</v>
      </c>
      <c r="I434" s="409"/>
      <c r="J434" s="407">
        <v>22647</v>
      </c>
    </row>
    <row r="435" spans="2:10">
      <c r="B435" s="407">
        <v>22678</v>
      </c>
      <c r="H435" s="409">
        <v>3.2000000000000002E-3</v>
      </c>
      <c r="I435" s="409"/>
      <c r="J435" s="407">
        <v>22678</v>
      </c>
    </row>
    <row r="436" spans="2:10">
      <c r="B436" s="407">
        <v>22706</v>
      </c>
      <c r="H436" s="409">
        <v>3.3E-3</v>
      </c>
      <c r="I436" s="409"/>
      <c r="J436" s="407">
        <v>22706</v>
      </c>
    </row>
    <row r="437" spans="2:10">
      <c r="B437" s="407">
        <v>22737</v>
      </c>
      <c r="H437" s="409">
        <v>3.3E-3</v>
      </c>
      <c r="I437" s="409"/>
      <c r="J437" s="407">
        <v>22737</v>
      </c>
    </row>
    <row r="438" spans="2:10">
      <c r="B438" s="407">
        <v>22767</v>
      </c>
      <c r="H438" s="409">
        <v>3.2000000000000002E-3</v>
      </c>
      <c r="I438" s="409"/>
      <c r="J438" s="407">
        <v>22767</v>
      </c>
    </row>
    <row r="439" spans="2:10">
      <c r="B439" s="407">
        <v>22798</v>
      </c>
      <c r="H439" s="409">
        <v>3.0000000000000001E-3</v>
      </c>
      <c r="I439" s="409"/>
      <c r="J439" s="407">
        <v>22798</v>
      </c>
    </row>
    <row r="440" spans="2:10">
      <c r="B440" s="407">
        <v>22828</v>
      </c>
      <c r="H440" s="409">
        <v>3.3999999999999998E-3</v>
      </c>
      <c r="I440" s="409"/>
      <c r="J440" s="407">
        <v>22828</v>
      </c>
    </row>
    <row r="441" spans="2:10">
      <c r="B441" s="407">
        <v>22859</v>
      </c>
      <c r="H441" s="409">
        <v>3.3999999999999998E-3</v>
      </c>
      <c r="I441" s="409"/>
      <c r="J441" s="407">
        <v>22859</v>
      </c>
    </row>
    <row r="442" spans="2:10">
      <c r="B442" s="407">
        <v>22890</v>
      </c>
      <c r="H442" s="409">
        <v>3.0000000000000001E-3</v>
      </c>
      <c r="I442" s="409"/>
      <c r="J442" s="407">
        <v>22890</v>
      </c>
    </row>
    <row r="443" spans="2:10">
      <c r="B443" s="407">
        <v>22920</v>
      </c>
      <c r="H443" s="409">
        <v>3.5000000000000001E-3</v>
      </c>
      <c r="I443" s="409"/>
      <c r="J443" s="407">
        <v>22920</v>
      </c>
    </row>
    <row r="444" spans="2:10">
      <c r="B444" s="407">
        <v>22951</v>
      </c>
      <c r="H444" s="409">
        <v>3.0999999999999999E-3</v>
      </c>
      <c r="I444" s="409"/>
      <c r="J444" s="407">
        <v>22951</v>
      </c>
    </row>
    <row r="445" spans="2:10">
      <c r="B445" s="407">
        <v>22981</v>
      </c>
      <c r="H445" s="409">
        <v>3.2000000000000002E-3</v>
      </c>
      <c r="I445" s="409"/>
      <c r="J445" s="407">
        <v>22981</v>
      </c>
    </row>
    <row r="446" spans="2:10">
      <c r="B446" s="407">
        <v>23012</v>
      </c>
      <c r="H446" s="409">
        <v>3.2000000000000002E-3</v>
      </c>
      <c r="I446" s="409"/>
      <c r="J446" s="407">
        <v>23012</v>
      </c>
    </row>
    <row r="447" spans="2:10">
      <c r="B447" s="407">
        <v>23043</v>
      </c>
      <c r="H447" s="409">
        <v>2.8999999999999998E-3</v>
      </c>
      <c r="I447" s="409"/>
      <c r="J447" s="407">
        <v>23043</v>
      </c>
    </row>
    <row r="448" spans="2:10">
      <c r="B448" s="407">
        <v>23071</v>
      </c>
      <c r="H448" s="409">
        <v>3.0999999999999999E-3</v>
      </c>
      <c r="I448" s="409"/>
      <c r="J448" s="407">
        <v>23071</v>
      </c>
    </row>
    <row r="449" spans="2:10">
      <c r="B449" s="407">
        <v>23102</v>
      </c>
      <c r="H449" s="409">
        <v>3.3999999999999998E-3</v>
      </c>
      <c r="I449" s="409"/>
      <c r="J449" s="407">
        <v>23102</v>
      </c>
    </row>
    <row r="450" spans="2:10">
      <c r="B450" s="407">
        <v>23132</v>
      </c>
      <c r="H450" s="409">
        <v>3.3E-3</v>
      </c>
      <c r="I450" s="409"/>
      <c r="J450" s="407">
        <v>23132</v>
      </c>
    </row>
    <row r="451" spans="2:10">
      <c r="B451" s="407">
        <v>23163</v>
      </c>
      <c r="H451" s="409">
        <v>3.0000000000000001E-3</v>
      </c>
      <c r="I451" s="409"/>
      <c r="J451" s="407">
        <v>23163</v>
      </c>
    </row>
    <row r="452" spans="2:10">
      <c r="B452" s="407">
        <v>23193</v>
      </c>
      <c r="H452" s="409">
        <v>3.5999999999999999E-3</v>
      </c>
      <c r="I452" s="409"/>
      <c r="J452" s="407">
        <v>23193</v>
      </c>
    </row>
    <row r="453" spans="2:10">
      <c r="B453" s="407">
        <v>23224</v>
      </c>
      <c r="H453" s="409">
        <v>3.3E-3</v>
      </c>
      <c r="I453" s="409"/>
      <c r="J453" s="407">
        <v>23224</v>
      </c>
    </row>
    <row r="454" spans="2:10">
      <c r="B454" s="407">
        <v>23255</v>
      </c>
      <c r="H454" s="409">
        <v>3.3999999999999998E-3</v>
      </c>
      <c r="I454" s="409"/>
      <c r="J454" s="407">
        <v>23255</v>
      </c>
    </row>
    <row r="455" spans="2:10">
      <c r="B455" s="407">
        <v>23285</v>
      </c>
      <c r="H455" s="409">
        <v>3.3999999999999998E-3</v>
      </c>
      <c r="I455" s="409"/>
      <c r="J455" s="407">
        <v>23285</v>
      </c>
    </row>
    <row r="456" spans="2:10">
      <c r="B456" s="407">
        <v>23316</v>
      </c>
      <c r="H456" s="409">
        <v>3.2000000000000002E-3</v>
      </c>
      <c r="I456" s="409"/>
      <c r="J456" s="407">
        <v>23316</v>
      </c>
    </row>
    <row r="457" spans="2:10">
      <c r="B457" s="407">
        <v>23346</v>
      </c>
      <c r="H457" s="409">
        <v>3.5999999999999999E-3</v>
      </c>
      <c r="I457" s="409"/>
      <c r="J457" s="407">
        <v>23346</v>
      </c>
    </row>
    <row r="458" spans="2:10">
      <c r="B458" s="407">
        <v>23377</v>
      </c>
      <c r="H458" s="409">
        <v>3.5000000000000001E-3</v>
      </c>
      <c r="I458" s="409"/>
      <c r="J458" s="407">
        <v>23377</v>
      </c>
    </row>
    <row r="459" spans="2:10">
      <c r="B459" s="407">
        <v>23408</v>
      </c>
      <c r="H459" s="409">
        <v>3.2000000000000002E-3</v>
      </c>
      <c r="I459" s="409"/>
      <c r="J459" s="407">
        <v>23408</v>
      </c>
    </row>
    <row r="460" spans="2:10">
      <c r="B460" s="407">
        <v>23437</v>
      </c>
      <c r="H460" s="409">
        <v>3.7000000000000002E-3</v>
      </c>
      <c r="I460" s="409"/>
      <c r="J460" s="407">
        <v>23437</v>
      </c>
    </row>
    <row r="461" spans="2:10">
      <c r="B461" s="407">
        <v>23468</v>
      </c>
      <c r="H461" s="409">
        <v>3.5000000000000001E-3</v>
      </c>
      <c r="I461" s="409"/>
      <c r="J461" s="407">
        <v>23468</v>
      </c>
    </row>
    <row r="462" spans="2:10">
      <c r="B462" s="407">
        <v>23498</v>
      </c>
      <c r="H462" s="409">
        <v>3.2000000000000002E-3</v>
      </c>
      <c r="I462" s="409"/>
      <c r="J462" s="407">
        <v>23498</v>
      </c>
    </row>
    <row r="463" spans="2:10">
      <c r="B463" s="407">
        <v>23529</v>
      </c>
      <c r="H463" s="409">
        <v>3.8E-3</v>
      </c>
      <c r="I463" s="409"/>
      <c r="J463" s="407">
        <v>23529</v>
      </c>
    </row>
    <row r="464" spans="2:10">
      <c r="B464" s="407">
        <v>23559</v>
      </c>
      <c r="H464" s="409">
        <v>3.5000000000000001E-3</v>
      </c>
      <c r="I464" s="409"/>
      <c r="J464" s="407">
        <v>23559</v>
      </c>
    </row>
    <row r="465" spans="2:10">
      <c r="B465" s="407">
        <v>23590</v>
      </c>
      <c r="H465" s="409">
        <v>3.5000000000000001E-3</v>
      </c>
      <c r="I465" s="409"/>
      <c r="J465" s="407">
        <v>23590</v>
      </c>
    </row>
    <row r="466" spans="2:10">
      <c r="B466" s="407">
        <v>23621</v>
      </c>
      <c r="H466" s="409">
        <v>3.3999999999999998E-3</v>
      </c>
      <c r="I466" s="409"/>
      <c r="J466" s="407">
        <v>23621</v>
      </c>
    </row>
    <row r="467" spans="2:10">
      <c r="B467" s="407">
        <v>23651</v>
      </c>
      <c r="H467" s="409">
        <v>3.3999999999999998E-3</v>
      </c>
      <c r="I467" s="409"/>
      <c r="J467" s="407">
        <v>23651</v>
      </c>
    </row>
    <row r="468" spans="2:10">
      <c r="B468" s="407">
        <v>23682</v>
      </c>
      <c r="H468" s="409">
        <v>3.5000000000000001E-3</v>
      </c>
      <c r="I468" s="409"/>
      <c r="J468" s="407">
        <v>23682</v>
      </c>
    </row>
    <row r="469" spans="2:10">
      <c r="B469" s="407">
        <v>23712</v>
      </c>
      <c r="H469" s="409">
        <v>3.5000000000000001E-3</v>
      </c>
      <c r="I469" s="409"/>
      <c r="J469" s="407">
        <v>23712</v>
      </c>
    </row>
    <row r="470" spans="2:10">
      <c r="B470" s="407">
        <v>23743</v>
      </c>
      <c r="H470" s="409">
        <v>3.3E-3</v>
      </c>
      <c r="I470" s="409"/>
      <c r="J470" s="407">
        <v>23743</v>
      </c>
    </row>
    <row r="471" spans="2:10">
      <c r="B471" s="407">
        <v>23774</v>
      </c>
      <c r="H471" s="409">
        <v>3.2000000000000002E-3</v>
      </c>
      <c r="I471" s="409"/>
      <c r="J471" s="407">
        <v>23774</v>
      </c>
    </row>
    <row r="472" spans="2:10">
      <c r="B472" s="407">
        <v>23802</v>
      </c>
      <c r="H472" s="409">
        <v>3.8E-3</v>
      </c>
      <c r="I472" s="409"/>
      <c r="J472" s="407">
        <v>23802</v>
      </c>
    </row>
    <row r="473" spans="2:10">
      <c r="B473" s="407">
        <v>23833</v>
      </c>
      <c r="H473" s="409">
        <v>3.3E-3</v>
      </c>
      <c r="I473" s="409"/>
      <c r="J473" s="407">
        <v>23833</v>
      </c>
    </row>
    <row r="474" spans="2:10">
      <c r="B474" s="407">
        <v>23863</v>
      </c>
      <c r="H474" s="409">
        <v>3.3E-3</v>
      </c>
      <c r="I474" s="409"/>
      <c r="J474" s="407">
        <v>23863</v>
      </c>
    </row>
    <row r="475" spans="2:10">
      <c r="B475" s="407">
        <v>23894</v>
      </c>
      <c r="H475" s="409">
        <v>3.8E-3</v>
      </c>
      <c r="I475" s="409"/>
      <c r="J475" s="407">
        <v>23894</v>
      </c>
    </row>
    <row r="476" spans="2:10">
      <c r="B476" s="407">
        <v>23924</v>
      </c>
      <c r="H476" s="409">
        <v>3.3999999999999998E-3</v>
      </c>
      <c r="I476" s="409"/>
      <c r="J476" s="407">
        <v>23924</v>
      </c>
    </row>
    <row r="477" spans="2:10">
      <c r="B477" s="407">
        <v>23955</v>
      </c>
      <c r="H477" s="409">
        <v>3.7000000000000002E-3</v>
      </c>
      <c r="I477" s="409"/>
      <c r="J477" s="407">
        <v>23955</v>
      </c>
    </row>
    <row r="478" spans="2:10">
      <c r="B478" s="407">
        <v>23986</v>
      </c>
      <c r="H478" s="409">
        <v>3.5000000000000001E-3</v>
      </c>
      <c r="I478" s="409"/>
      <c r="J478" s="407">
        <v>23986</v>
      </c>
    </row>
    <row r="479" spans="2:10">
      <c r="B479" s="407">
        <v>24016</v>
      </c>
      <c r="H479" s="409">
        <v>3.3999999999999998E-3</v>
      </c>
      <c r="I479" s="409"/>
      <c r="J479" s="407">
        <v>24016</v>
      </c>
    </row>
    <row r="480" spans="2:10">
      <c r="B480" s="407">
        <v>24047</v>
      </c>
      <c r="H480" s="409">
        <v>3.7000000000000002E-3</v>
      </c>
      <c r="I480" s="409"/>
      <c r="J480" s="407">
        <v>24047</v>
      </c>
    </row>
    <row r="481" spans="2:10">
      <c r="B481" s="407">
        <v>24077</v>
      </c>
      <c r="H481" s="409">
        <v>3.7000000000000002E-3</v>
      </c>
      <c r="I481" s="409"/>
      <c r="J481" s="407">
        <v>24077</v>
      </c>
    </row>
    <row r="482" spans="2:10">
      <c r="B482" s="407">
        <v>24108</v>
      </c>
      <c r="H482" s="409">
        <v>3.8E-3</v>
      </c>
      <c r="I482" s="409"/>
      <c r="J482" s="407">
        <v>24108</v>
      </c>
    </row>
    <row r="483" spans="2:10">
      <c r="B483" s="407">
        <v>24139</v>
      </c>
      <c r="H483" s="409">
        <v>3.3999999999999998E-3</v>
      </c>
      <c r="I483" s="409"/>
      <c r="J483" s="407">
        <v>24139</v>
      </c>
    </row>
    <row r="484" spans="2:10">
      <c r="B484" s="407">
        <v>24167</v>
      </c>
      <c r="H484" s="409">
        <v>4.0000000000000001E-3</v>
      </c>
      <c r="I484" s="409"/>
      <c r="J484" s="407">
        <v>24167</v>
      </c>
    </row>
    <row r="485" spans="2:10">
      <c r="B485" s="407">
        <v>24198</v>
      </c>
      <c r="H485" s="409">
        <v>3.5999999999999999E-3</v>
      </c>
      <c r="I485" s="409"/>
      <c r="J485" s="407">
        <v>24198</v>
      </c>
    </row>
    <row r="486" spans="2:10">
      <c r="B486" s="407">
        <v>24228</v>
      </c>
      <c r="H486" s="409">
        <v>4.1000000000000003E-3</v>
      </c>
      <c r="I486" s="409"/>
      <c r="J486" s="407">
        <v>24228</v>
      </c>
    </row>
    <row r="487" spans="2:10">
      <c r="B487" s="407">
        <v>24259</v>
      </c>
      <c r="H487" s="409">
        <v>3.8999999999999998E-3</v>
      </c>
      <c r="I487" s="409"/>
      <c r="J487" s="407">
        <v>24259</v>
      </c>
    </row>
    <row r="488" spans="2:10">
      <c r="B488" s="407">
        <v>24289</v>
      </c>
      <c r="H488" s="409">
        <v>3.8E-3</v>
      </c>
      <c r="I488" s="409"/>
      <c r="J488" s="407">
        <v>24289</v>
      </c>
    </row>
    <row r="489" spans="2:10">
      <c r="B489" s="407">
        <v>24320</v>
      </c>
      <c r="H489" s="409">
        <v>4.3E-3</v>
      </c>
      <c r="I489" s="409"/>
      <c r="J489" s="407">
        <v>24320</v>
      </c>
    </row>
    <row r="490" spans="2:10">
      <c r="B490" s="407">
        <v>24351</v>
      </c>
      <c r="H490" s="409">
        <v>4.1000000000000003E-3</v>
      </c>
      <c r="I490" s="409"/>
      <c r="J490" s="407">
        <v>24351</v>
      </c>
    </row>
    <row r="491" spans="2:10">
      <c r="B491" s="407">
        <v>24381</v>
      </c>
      <c r="H491" s="409">
        <v>4.0000000000000001E-3</v>
      </c>
      <c r="I491" s="409"/>
      <c r="J491" s="407">
        <v>24381</v>
      </c>
    </row>
    <row r="492" spans="2:10">
      <c r="B492" s="407">
        <v>24412</v>
      </c>
      <c r="H492" s="409">
        <v>3.8E-3</v>
      </c>
      <c r="I492" s="409"/>
      <c r="J492" s="407">
        <v>24412</v>
      </c>
    </row>
    <row r="493" spans="2:10">
      <c r="B493" s="407">
        <v>24442</v>
      </c>
      <c r="H493" s="409">
        <v>3.8999999999999998E-3</v>
      </c>
      <c r="I493" s="409"/>
      <c r="J493" s="407">
        <v>24442</v>
      </c>
    </row>
    <row r="494" spans="2:10">
      <c r="B494" s="407">
        <v>24473</v>
      </c>
      <c r="H494" s="409">
        <v>4.0000000000000001E-3</v>
      </c>
      <c r="I494" s="409"/>
      <c r="J494" s="407">
        <v>24473</v>
      </c>
    </row>
    <row r="495" spans="2:10">
      <c r="B495" s="407">
        <v>24504</v>
      </c>
      <c r="H495" s="409">
        <v>3.3999999999999998E-3</v>
      </c>
      <c r="I495" s="409"/>
      <c r="J495" s="407">
        <v>24504</v>
      </c>
    </row>
    <row r="496" spans="2:10">
      <c r="B496" s="407">
        <v>24532</v>
      </c>
      <c r="H496" s="409">
        <v>3.8999999999999998E-3</v>
      </c>
      <c r="I496" s="409"/>
      <c r="J496" s="407">
        <v>24532</v>
      </c>
    </row>
    <row r="497" spans="2:10">
      <c r="B497" s="407">
        <v>24563</v>
      </c>
      <c r="H497" s="409">
        <v>3.5000000000000001E-3</v>
      </c>
      <c r="I497" s="409"/>
      <c r="J497" s="407">
        <v>24563</v>
      </c>
    </row>
    <row r="498" spans="2:10">
      <c r="B498" s="407">
        <v>24593</v>
      </c>
      <c r="H498" s="409">
        <v>4.3E-3</v>
      </c>
      <c r="I498" s="409"/>
      <c r="J498" s="407">
        <v>24593</v>
      </c>
    </row>
    <row r="499" spans="2:10">
      <c r="B499" s="407">
        <v>24624</v>
      </c>
      <c r="H499" s="409">
        <v>3.8999999999999998E-3</v>
      </c>
      <c r="I499" s="409"/>
      <c r="J499" s="407">
        <v>24624</v>
      </c>
    </row>
    <row r="500" spans="2:10">
      <c r="B500" s="407">
        <v>24654</v>
      </c>
      <c r="H500" s="409">
        <v>4.3E-3</v>
      </c>
      <c r="I500" s="409"/>
      <c r="J500" s="407">
        <v>24654</v>
      </c>
    </row>
    <row r="501" spans="2:10">
      <c r="B501" s="407">
        <v>24685</v>
      </c>
      <c r="H501" s="409">
        <v>4.1999999999999997E-3</v>
      </c>
      <c r="I501" s="409"/>
      <c r="J501" s="407">
        <v>24685</v>
      </c>
    </row>
    <row r="502" spans="2:10">
      <c r="B502" s="407">
        <v>24716</v>
      </c>
      <c r="H502" s="409">
        <v>4.0000000000000001E-3</v>
      </c>
      <c r="I502" s="409"/>
      <c r="J502" s="407">
        <v>24716</v>
      </c>
    </row>
    <row r="503" spans="2:10">
      <c r="B503" s="407">
        <v>24746</v>
      </c>
      <c r="H503" s="409">
        <v>4.4999999999999997E-3</v>
      </c>
      <c r="I503" s="409"/>
      <c r="J503" s="407">
        <v>24746</v>
      </c>
    </row>
    <row r="504" spans="2:10">
      <c r="B504" s="407">
        <v>24777</v>
      </c>
      <c r="H504" s="409">
        <v>4.4999999999999997E-3</v>
      </c>
      <c r="I504" s="409"/>
      <c r="J504" s="407">
        <v>24777</v>
      </c>
    </row>
    <row r="505" spans="2:10">
      <c r="B505" s="407">
        <v>24807</v>
      </c>
      <c r="H505" s="409">
        <v>4.4000000000000003E-3</v>
      </c>
      <c r="I505" s="409"/>
      <c r="J505" s="407">
        <v>24807</v>
      </c>
    </row>
    <row r="506" spans="2:10">
      <c r="B506" s="407">
        <v>24838</v>
      </c>
      <c r="H506" s="409">
        <v>5.0000000000000001E-3</v>
      </c>
      <c r="I506" s="409"/>
      <c r="J506" s="407">
        <v>24838</v>
      </c>
    </row>
    <row r="507" spans="2:10">
      <c r="B507" s="407">
        <v>24869</v>
      </c>
      <c r="H507" s="409">
        <v>4.1999999999999997E-3</v>
      </c>
      <c r="I507" s="409"/>
      <c r="J507" s="407">
        <v>24869</v>
      </c>
    </row>
    <row r="508" spans="2:10">
      <c r="B508" s="407">
        <v>24898</v>
      </c>
      <c r="H508" s="409">
        <v>4.3E-3</v>
      </c>
      <c r="I508" s="409"/>
      <c r="J508" s="407">
        <v>24898</v>
      </c>
    </row>
    <row r="509" spans="2:10">
      <c r="B509" s="407">
        <v>24929</v>
      </c>
      <c r="H509" s="409">
        <v>4.8999999999999998E-3</v>
      </c>
      <c r="I509" s="409"/>
      <c r="J509" s="407">
        <v>24929</v>
      </c>
    </row>
    <row r="510" spans="2:10">
      <c r="B510" s="407">
        <v>24959</v>
      </c>
      <c r="H510" s="409">
        <v>4.5999999999999999E-3</v>
      </c>
      <c r="I510" s="409"/>
      <c r="J510" s="407">
        <v>24959</v>
      </c>
    </row>
    <row r="511" spans="2:10">
      <c r="B511" s="407">
        <v>24990</v>
      </c>
      <c r="H511" s="409">
        <v>4.1999999999999997E-3</v>
      </c>
      <c r="I511" s="409"/>
      <c r="J511" s="407">
        <v>24990</v>
      </c>
    </row>
    <row r="512" spans="2:10">
      <c r="B512" s="407">
        <v>25020</v>
      </c>
      <c r="H512" s="409">
        <v>4.7999999999999996E-3</v>
      </c>
      <c r="I512" s="409"/>
      <c r="J512" s="407">
        <v>25020</v>
      </c>
    </row>
    <row r="513" spans="2:10">
      <c r="B513" s="407">
        <v>25051</v>
      </c>
      <c r="H513" s="409">
        <v>4.1999999999999997E-3</v>
      </c>
      <c r="I513" s="409"/>
      <c r="J513" s="407">
        <v>25051</v>
      </c>
    </row>
    <row r="514" spans="2:10">
      <c r="B514" s="407">
        <v>25082</v>
      </c>
      <c r="H514" s="409">
        <v>4.4000000000000003E-3</v>
      </c>
      <c r="I514" s="409"/>
      <c r="J514" s="407">
        <v>25082</v>
      </c>
    </row>
    <row r="515" spans="2:10">
      <c r="B515" s="407">
        <v>25112</v>
      </c>
      <c r="H515" s="409">
        <v>4.4999999999999997E-3</v>
      </c>
      <c r="I515" s="409"/>
      <c r="J515" s="407">
        <v>25112</v>
      </c>
    </row>
    <row r="516" spans="2:10">
      <c r="B516" s="407">
        <v>25143</v>
      </c>
      <c r="H516" s="409">
        <v>4.3E-3</v>
      </c>
      <c r="I516" s="409"/>
      <c r="J516" s="407">
        <v>25143</v>
      </c>
    </row>
    <row r="517" spans="2:10">
      <c r="B517" s="407">
        <v>25173</v>
      </c>
      <c r="H517" s="409">
        <v>4.8999999999999998E-3</v>
      </c>
      <c r="I517" s="409"/>
      <c r="J517" s="407">
        <v>25173</v>
      </c>
    </row>
    <row r="518" spans="2:10">
      <c r="B518" s="407">
        <v>25204</v>
      </c>
      <c r="H518" s="409">
        <v>5.0000000000000001E-3</v>
      </c>
      <c r="I518" s="409"/>
      <c r="J518" s="407">
        <v>25204</v>
      </c>
    </row>
    <row r="519" spans="2:10">
      <c r="B519" s="407">
        <v>25235</v>
      </c>
      <c r="H519" s="409">
        <v>4.5999999999999999E-3</v>
      </c>
      <c r="I519" s="409"/>
      <c r="J519" s="407">
        <v>25235</v>
      </c>
    </row>
    <row r="520" spans="2:10">
      <c r="B520" s="407">
        <v>25263</v>
      </c>
      <c r="H520" s="409">
        <v>4.7000000000000002E-3</v>
      </c>
      <c r="I520" s="409"/>
      <c r="J520" s="407">
        <v>25263</v>
      </c>
    </row>
    <row r="521" spans="2:10">
      <c r="B521" s="407">
        <v>25294</v>
      </c>
      <c r="H521" s="409">
        <v>5.4999999999999997E-3</v>
      </c>
      <c r="I521" s="409"/>
      <c r="J521" s="407">
        <v>25294</v>
      </c>
    </row>
    <row r="522" spans="2:10">
      <c r="B522" s="407">
        <v>25324</v>
      </c>
      <c r="H522" s="409">
        <v>4.7000000000000002E-3</v>
      </c>
      <c r="I522" s="409"/>
      <c r="J522" s="407">
        <v>25324</v>
      </c>
    </row>
    <row r="523" spans="2:10">
      <c r="B523" s="407">
        <v>25355</v>
      </c>
      <c r="H523" s="409">
        <v>5.4999999999999997E-3</v>
      </c>
      <c r="I523" s="409"/>
      <c r="J523" s="407">
        <v>25355</v>
      </c>
    </row>
    <row r="524" spans="2:10">
      <c r="B524" s="407">
        <v>25385</v>
      </c>
      <c r="H524" s="409">
        <v>5.1999999999999998E-3</v>
      </c>
      <c r="I524" s="409"/>
      <c r="J524" s="407">
        <v>25385</v>
      </c>
    </row>
    <row r="525" spans="2:10">
      <c r="B525" s="407">
        <v>25416</v>
      </c>
      <c r="H525" s="409">
        <v>4.7999999999999996E-3</v>
      </c>
      <c r="I525" s="409"/>
      <c r="J525" s="407">
        <v>25416</v>
      </c>
    </row>
    <row r="526" spans="2:10">
      <c r="B526" s="407">
        <v>25447</v>
      </c>
      <c r="H526" s="409">
        <v>5.4999999999999997E-3</v>
      </c>
      <c r="I526" s="409"/>
      <c r="J526" s="407">
        <v>25447</v>
      </c>
    </row>
    <row r="527" spans="2:10">
      <c r="B527" s="407">
        <v>25477</v>
      </c>
      <c r="H527" s="409">
        <v>5.7000000000000002E-3</v>
      </c>
      <c r="I527" s="409"/>
      <c r="J527" s="407">
        <v>25477</v>
      </c>
    </row>
    <row r="528" spans="2:10">
      <c r="B528" s="407">
        <v>25508</v>
      </c>
      <c r="H528" s="409">
        <v>4.8999999999999998E-3</v>
      </c>
      <c r="I528" s="409"/>
      <c r="J528" s="407">
        <v>25508</v>
      </c>
    </row>
    <row r="529" spans="2:10">
      <c r="B529" s="407">
        <v>25538</v>
      </c>
      <c r="H529" s="409">
        <v>6.0000000000000001E-3</v>
      </c>
      <c r="I529" s="409"/>
      <c r="J529" s="407">
        <v>25538</v>
      </c>
    </row>
    <row r="530" spans="2:10">
      <c r="B530" s="407">
        <v>25569</v>
      </c>
      <c r="H530" s="409">
        <v>5.5999999999999999E-3</v>
      </c>
      <c r="I530" s="409"/>
      <c r="J530" s="407">
        <v>25569</v>
      </c>
    </row>
    <row r="531" spans="2:10">
      <c r="B531" s="407">
        <v>25600</v>
      </c>
      <c r="H531" s="409">
        <v>5.1999999999999998E-3</v>
      </c>
      <c r="I531" s="409"/>
      <c r="J531" s="407">
        <v>25600</v>
      </c>
    </row>
    <row r="532" spans="2:10">
      <c r="B532" s="407">
        <v>25628</v>
      </c>
      <c r="H532" s="409">
        <v>5.5999999999999999E-3</v>
      </c>
      <c r="I532" s="409"/>
      <c r="J532" s="407">
        <v>25628</v>
      </c>
    </row>
    <row r="533" spans="2:10">
      <c r="B533" s="407">
        <v>25659</v>
      </c>
      <c r="H533" s="409">
        <v>5.4000000000000003E-3</v>
      </c>
      <c r="I533" s="409"/>
      <c r="J533" s="407">
        <v>25659</v>
      </c>
    </row>
    <row r="534" spans="2:10">
      <c r="B534" s="407">
        <v>25689</v>
      </c>
      <c r="H534" s="409">
        <v>5.4999999999999997E-3</v>
      </c>
      <c r="I534" s="409"/>
      <c r="J534" s="407">
        <v>25689</v>
      </c>
    </row>
    <row r="535" spans="2:10">
      <c r="B535" s="407">
        <v>25720</v>
      </c>
      <c r="H535" s="409">
        <v>6.4000000000000003E-3</v>
      </c>
      <c r="I535" s="409"/>
      <c r="J535" s="407">
        <v>25720</v>
      </c>
    </row>
    <row r="536" spans="2:10">
      <c r="B536" s="407">
        <v>25750</v>
      </c>
      <c r="H536" s="409">
        <v>5.8999999999999999E-3</v>
      </c>
      <c r="I536" s="409"/>
      <c r="J536" s="407">
        <v>25750</v>
      </c>
    </row>
    <row r="537" spans="2:10">
      <c r="B537" s="407">
        <v>25781</v>
      </c>
      <c r="H537" s="409">
        <v>5.7000000000000002E-3</v>
      </c>
      <c r="I537" s="409"/>
      <c r="J537" s="407">
        <v>25781</v>
      </c>
    </row>
    <row r="538" spans="2:10">
      <c r="B538" s="407">
        <v>25812</v>
      </c>
      <c r="H538" s="409">
        <v>5.5999999999999999E-3</v>
      </c>
      <c r="I538" s="409"/>
      <c r="J538" s="407">
        <v>25812</v>
      </c>
    </row>
    <row r="539" spans="2:10">
      <c r="B539" s="407">
        <v>25842</v>
      </c>
      <c r="H539" s="409">
        <v>5.4999999999999997E-3</v>
      </c>
      <c r="I539" s="409"/>
      <c r="J539" s="407">
        <v>25842</v>
      </c>
    </row>
    <row r="540" spans="2:10">
      <c r="B540" s="407">
        <v>25873</v>
      </c>
      <c r="H540" s="409">
        <v>5.7999999999999996E-3</v>
      </c>
      <c r="I540" s="409"/>
      <c r="J540" s="407">
        <v>25873</v>
      </c>
    </row>
    <row r="541" spans="2:10">
      <c r="B541" s="407">
        <v>25903</v>
      </c>
      <c r="H541" s="409">
        <v>5.3E-3</v>
      </c>
      <c r="I541" s="409"/>
      <c r="J541" s="407">
        <v>25903</v>
      </c>
    </row>
    <row r="542" spans="2:10">
      <c r="B542" s="407">
        <v>25934</v>
      </c>
      <c r="H542" s="409">
        <v>5.1000000000000004E-3</v>
      </c>
      <c r="I542" s="409"/>
      <c r="J542" s="407">
        <v>25934</v>
      </c>
    </row>
    <row r="543" spans="2:10">
      <c r="B543" s="407">
        <v>25965</v>
      </c>
      <c r="H543" s="409">
        <v>4.5999999999999999E-3</v>
      </c>
      <c r="I543" s="409"/>
      <c r="J543" s="407">
        <v>25965</v>
      </c>
    </row>
    <row r="544" spans="2:10">
      <c r="B544" s="407">
        <v>25993</v>
      </c>
      <c r="H544" s="409">
        <v>5.5999999999999999E-3</v>
      </c>
      <c r="I544" s="409"/>
      <c r="J544" s="407">
        <v>25993</v>
      </c>
    </row>
    <row r="545" spans="2:10">
      <c r="B545" s="407">
        <v>26024</v>
      </c>
      <c r="H545" s="409">
        <v>4.7999999999999996E-3</v>
      </c>
      <c r="I545" s="409"/>
      <c r="J545" s="407">
        <v>26024</v>
      </c>
    </row>
    <row r="546" spans="2:10">
      <c r="B546" s="407">
        <v>26054</v>
      </c>
      <c r="H546" s="409">
        <v>4.7000000000000002E-3</v>
      </c>
      <c r="I546" s="409"/>
      <c r="J546" s="407">
        <v>26054</v>
      </c>
    </row>
    <row r="547" spans="2:10">
      <c r="B547" s="407">
        <v>26085</v>
      </c>
      <c r="H547" s="409">
        <v>5.5999999999999999E-3</v>
      </c>
      <c r="I547" s="409"/>
      <c r="J547" s="407">
        <v>26085</v>
      </c>
    </row>
    <row r="548" spans="2:10">
      <c r="B548" s="407">
        <v>26115</v>
      </c>
      <c r="H548" s="409">
        <v>5.1999999999999998E-3</v>
      </c>
      <c r="I548" s="409"/>
      <c r="J548" s="407">
        <v>26115</v>
      </c>
    </row>
    <row r="549" spans="2:10">
      <c r="B549" s="407">
        <v>26146</v>
      </c>
      <c r="H549" s="409">
        <v>5.4999999999999997E-3</v>
      </c>
      <c r="I549" s="409"/>
      <c r="J549" s="407">
        <v>26146</v>
      </c>
    </row>
    <row r="550" spans="2:10">
      <c r="B550" s="407">
        <v>26177</v>
      </c>
      <c r="H550" s="409">
        <v>4.8999999999999998E-3</v>
      </c>
      <c r="I550" s="409"/>
      <c r="J550" s="407">
        <v>26177</v>
      </c>
    </row>
    <row r="551" spans="2:10">
      <c r="B551" s="407">
        <v>26207</v>
      </c>
      <c r="H551" s="409">
        <v>4.7000000000000002E-3</v>
      </c>
      <c r="I551" s="409"/>
      <c r="J551" s="407">
        <v>26207</v>
      </c>
    </row>
    <row r="552" spans="2:10">
      <c r="B552" s="407">
        <v>26238</v>
      </c>
      <c r="H552" s="409">
        <v>5.1000000000000004E-3</v>
      </c>
      <c r="I552" s="409"/>
      <c r="J552" s="407">
        <v>26238</v>
      </c>
    </row>
    <row r="553" spans="2:10">
      <c r="B553" s="407">
        <v>26268</v>
      </c>
      <c r="H553" s="409">
        <v>5.0000000000000001E-3</v>
      </c>
      <c r="I553" s="409"/>
      <c r="J553" s="407">
        <v>26268</v>
      </c>
    </row>
    <row r="554" spans="2:10">
      <c r="B554" s="407">
        <v>26299</v>
      </c>
      <c r="H554" s="409">
        <v>5.0000000000000001E-3</v>
      </c>
      <c r="I554" s="409"/>
      <c r="J554" s="407">
        <v>26299</v>
      </c>
    </row>
    <row r="555" spans="2:10">
      <c r="B555" s="407">
        <v>26330</v>
      </c>
      <c r="H555" s="409">
        <v>4.7000000000000002E-3</v>
      </c>
      <c r="I555" s="409"/>
      <c r="J555" s="407">
        <v>26330</v>
      </c>
    </row>
    <row r="556" spans="2:10">
      <c r="B556" s="407">
        <v>26359</v>
      </c>
      <c r="H556" s="409">
        <v>4.8999999999999998E-3</v>
      </c>
      <c r="I556" s="409"/>
      <c r="J556" s="407">
        <v>26359</v>
      </c>
    </row>
    <row r="557" spans="2:10">
      <c r="B557" s="407">
        <v>26390</v>
      </c>
      <c r="H557" s="409">
        <v>4.7999999999999996E-3</v>
      </c>
      <c r="I557" s="409"/>
      <c r="J557" s="407">
        <v>26390</v>
      </c>
    </row>
    <row r="558" spans="2:10">
      <c r="B558" s="407">
        <v>26420</v>
      </c>
      <c r="H558" s="409">
        <v>5.4999999999999997E-3</v>
      </c>
      <c r="I558" s="409"/>
      <c r="J558" s="407">
        <v>26420</v>
      </c>
    </row>
    <row r="559" spans="2:10">
      <c r="B559" s="407">
        <v>26451</v>
      </c>
      <c r="H559" s="409">
        <v>4.8999999999999998E-3</v>
      </c>
      <c r="I559" s="409"/>
      <c r="J559" s="407">
        <v>26451</v>
      </c>
    </row>
    <row r="560" spans="2:10">
      <c r="B560" s="407">
        <v>26481</v>
      </c>
      <c r="H560" s="409">
        <v>5.1000000000000004E-3</v>
      </c>
      <c r="I560" s="409"/>
      <c r="J560" s="407">
        <v>26481</v>
      </c>
    </row>
    <row r="561" spans="1:10">
      <c r="B561" s="407">
        <v>26512</v>
      </c>
      <c r="H561" s="409">
        <v>4.8999999999999998E-3</v>
      </c>
      <c r="I561" s="409"/>
      <c r="J561" s="407">
        <v>26512</v>
      </c>
    </row>
    <row r="562" spans="1:10">
      <c r="B562" s="407">
        <v>26543</v>
      </c>
      <c r="H562" s="409">
        <v>4.7000000000000002E-3</v>
      </c>
      <c r="I562" s="409"/>
      <c r="J562" s="407">
        <v>26543</v>
      </c>
    </row>
    <row r="563" spans="1:10">
      <c r="B563" s="407">
        <v>26573</v>
      </c>
      <c r="H563" s="409">
        <v>5.1999999999999998E-3</v>
      </c>
      <c r="I563" s="409"/>
      <c r="J563" s="407">
        <v>26573</v>
      </c>
    </row>
    <row r="564" spans="1:10">
      <c r="B564" s="407">
        <v>26604</v>
      </c>
      <c r="H564" s="409">
        <v>4.7999999999999996E-3</v>
      </c>
      <c r="I564" s="409"/>
      <c r="J564" s="407">
        <v>26604</v>
      </c>
    </row>
    <row r="565" spans="1:10">
      <c r="A565" s="406">
        <v>86</v>
      </c>
      <c r="B565" s="407">
        <v>26634</v>
      </c>
      <c r="C565" s="406" t="s">
        <v>3130</v>
      </c>
      <c r="D565" s="406" t="s">
        <v>3131</v>
      </c>
      <c r="E565" s="406">
        <v>-28.25</v>
      </c>
      <c r="F565" s="406">
        <v>-66</v>
      </c>
      <c r="G565" s="406">
        <v>0</v>
      </c>
      <c r="H565" s="409">
        <v>4.4999999999999997E-3</v>
      </c>
      <c r="I565" s="409"/>
      <c r="J565" s="407">
        <v>26634</v>
      </c>
    </row>
    <row r="566" spans="1:10">
      <c r="A566" s="406">
        <v>86</v>
      </c>
      <c r="B566" s="407">
        <v>26665</v>
      </c>
      <c r="C566" s="406" t="s">
        <v>3130</v>
      </c>
      <c r="D566" s="406" t="s">
        <v>3131</v>
      </c>
      <c r="E566" s="406">
        <v>-28.125</v>
      </c>
      <c r="F566" s="406">
        <v>1.1858E-2</v>
      </c>
      <c r="G566" s="406">
        <v>0.46</v>
      </c>
      <c r="H566" s="409">
        <v>5.4000000000000003E-3</v>
      </c>
      <c r="I566" s="409">
        <f t="shared" ref="I566:I629" si="0">F566-H566</f>
        <v>6.4580000000000002E-3</v>
      </c>
      <c r="J566" s="407">
        <v>26665</v>
      </c>
    </row>
    <row r="567" spans="1:10">
      <c r="A567" s="406">
        <v>86</v>
      </c>
      <c r="B567" s="407">
        <v>26696</v>
      </c>
      <c r="C567" s="406" t="s">
        <v>3130</v>
      </c>
      <c r="D567" s="406" t="s">
        <v>3131</v>
      </c>
      <c r="E567" s="406">
        <v>-28</v>
      </c>
      <c r="F567" s="406">
        <v>-4.444E-3</v>
      </c>
      <c r="G567" s="406">
        <v>0</v>
      </c>
      <c r="H567" s="409">
        <v>5.1000000000000004E-3</v>
      </c>
      <c r="I567" s="409">
        <f t="shared" si="0"/>
        <v>-9.5440000000000004E-3</v>
      </c>
      <c r="J567" s="407">
        <v>26696</v>
      </c>
    </row>
    <row r="568" spans="1:10">
      <c r="A568" s="406">
        <v>86</v>
      </c>
      <c r="B568" s="407">
        <v>26724</v>
      </c>
      <c r="C568" s="406" t="s">
        <v>3130</v>
      </c>
      <c r="D568" s="406" t="s">
        <v>3131</v>
      </c>
      <c r="E568" s="406">
        <v>-27.5</v>
      </c>
      <c r="F568" s="406">
        <v>-1.7857000000000001E-2</v>
      </c>
      <c r="G568" s="406">
        <v>0</v>
      </c>
      <c r="H568" s="409">
        <v>5.5999999999999999E-3</v>
      </c>
      <c r="I568" s="409">
        <f t="shared" si="0"/>
        <v>-2.3457000000000002E-2</v>
      </c>
      <c r="J568" s="407">
        <v>26724</v>
      </c>
    </row>
    <row r="569" spans="1:10">
      <c r="A569" s="406">
        <v>86</v>
      </c>
      <c r="B569" s="407">
        <v>26755</v>
      </c>
      <c r="C569" s="406" t="s">
        <v>3130</v>
      </c>
      <c r="D569" s="406" t="s">
        <v>3131</v>
      </c>
      <c r="E569" s="406">
        <v>-27.625</v>
      </c>
      <c r="F569" s="406">
        <v>2.1273E-2</v>
      </c>
      <c r="G569" s="406">
        <v>0.46</v>
      </c>
      <c r="H569" s="409">
        <v>5.7000000000000002E-3</v>
      </c>
      <c r="I569" s="409">
        <f t="shared" si="0"/>
        <v>1.5573E-2</v>
      </c>
      <c r="J569" s="407">
        <v>26755</v>
      </c>
    </row>
    <row r="570" spans="1:10">
      <c r="A570" s="406">
        <v>86</v>
      </c>
      <c r="B570" s="407">
        <v>26785</v>
      </c>
      <c r="C570" s="406" t="s">
        <v>3130</v>
      </c>
      <c r="D570" s="406" t="s">
        <v>3131</v>
      </c>
      <c r="E570" s="406">
        <v>-26.75</v>
      </c>
      <c r="F570" s="406">
        <v>-3.1674000000000001E-2</v>
      </c>
      <c r="G570" s="406">
        <v>0</v>
      </c>
      <c r="H570" s="409">
        <v>5.7999999999999996E-3</v>
      </c>
      <c r="I570" s="409">
        <f t="shared" si="0"/>
        <v>-3.7474E-2</v>
      </c>
      <c r="J570" s="407">
        <v>26785</v>
      </c>
    </row>
    <row r="571" spans="1:10">
      <c r="A571" s="406">
        <v>86</v>
      </c>
      <c r="B571" s="407">
        <v>26816</v>
      </c>
      <c r="C571" s="406" t="s">
        <v>3130</v>
      </c>
      <c r="D571" s="406" t="s">
        <v>3131</v>
      </c>
      <c r="E571" s="406">
        <v>-26.25</v>
      </c>
      <c r="F571" s="406">
        <v>-1.8692E-2</v>
      </c>
      <c r="G571" s="406">
        <v>0</v>
      </c>
      <c r="H571" s="409">
        <v>5.4999999999999997E-3</v>
      </c>
      <c r="I571" s="409">
        <f t="shared" si="0"/>
        <v>-2.4191999999999998E-2</v>
      </c>
      <c r="J571" s="407">
        <v>26816</v>
      </c>
    </row>
    <row r="572" spans="1:10">
      <c r="A572" s="406">
        <v>86</v>
      </c>
      <c r="B572" s="407">
        <v>26846</v>
      </c>
      <c r="C572" s="406" t="s">
        <v>3130</v>
      </c>
      <c r="D572" s="406" t="s">
        <v>3131</v>
      </c>
      <c r="E572" s="406">
        <v>-27.625</v>
      </c>
      <c r="F572" s="406">
        <v>7.3714000000000002E-2</v>
      </c>
      <c r="G572" s="406">
        <v>0.56000000000000005</v>
      </c>
      <c r="H572" s="409">
        <v>6.1000000000000004E-3</v>
      </c>
      <c r="I572" s="409">
        <f t="shared" si="0"/>
        <v>6.7614000000000007E-2</v>
      </c>
      <c r="J572" s="407">
        <v>26846</v>
      </c>
    </row>
    <row r="573" spans="1:10">
      <c r="A573" s="406">
        <v>86</v>
      </c>
      <c r="B573" s="407">
        <v>26877</v>
      </c>
      <c r="C573" s="406" t="s">
        <v>3130</v>
      </c>
      <c r="D573" s="406" t="s">
        <v>3131</v>
      </c>
      <c r="E573" s="406">
        <v>-26.625</v>
      </c>
      <c r="F573" s="406">
        <v>-3.6199000000000002E-2</v>
      </c>
      <c r="G573" s="406">
        <v>0</v>
      </c>
      <c r="H573" s="409">
        <v>6.1999999999999998E-3</v>
      </c>
      <c r="I573" s="409">
        <f t="shared" si="0"/>
        <v>-4.2398999999999999E-2</v>
      </c>
      <c r="J573" s="407">
        <v>26877</v>
      </c>
    </row>
    <row r="574" spans="1:10">
      <c r="A574" s="406">
        <v>86</v>
      </c>
      <c r="B574" s="407">
        <v>26908</v>
      </c>
      <c r="C574" s="406" t="s">
        <v>3130</v>
      </c>
      <c r="D574" s="406" t="s">
        <v>3131</v>
      </c>
      <c r="E574" s="406">
        <v>-27.375</v>
      </c>
      <c r="F574" s="406">
        <v>2.8169E-2</v>
      </c>
      <c r="G574" s="406">
        <v>0</v>
      </c>
      <c r="H574" s="409">
        <v>5.4999999999999997E-3</v>
      </c>
      <c r="I574" s="409">
        <f t="shared" si="0"/>
        <v>2.2669000000000002E-2</v>
      </c>
      <c r="J574" s="407">
        <v>26908</v>
      </c>
    </row>
    <row r="575" spans="1:10">
      <c r="A575" s="406">
        <v>86</v>
      </c>
      <c r="B575" s="407">
        <v>26938</v>
      </c>
      <c r="C575" s="406" t="s">
        <v>3130</v>
      </c>
      <c r="D575" s="406" t="s">
        <v>3131</v>
      </c>
      <c r="E575" s="406">
        <v>-28.375</v>
      </c>
      <c r="F575" s="406">
        <v>5.4064000000000001E-2</v>
      </c>
      <c r="G575" s="406">
        <v>0.48</v>
      </c>
      <c r="H575" s="409">
        <v>6.3E-3</v>
      </c>
      <c r="I575" s="409">
        <f t="shared" si="0"/>
        <v>4.7764000000000001E-2</v>
      </c>
      <c r="J575" s="407">
        <v>26938</v>
      </c>
    </row>
    <row r="576" spans="1:10">
      <c r="A576" s="406">
        <v>86</v>
      </c>
      <c r="B576" s="407">
        <v>26969</v>
      </c>
      <c r="C576" s="406" t="s">
        <v>3130</v>
      </c>
      <c r="D576" s="406" t="s">
        <v>3131</v>
      </c>
      <c r="E576" s="406">
        <v>-27.125</v>
      </c>
      <c r="F576" s="406">
        <v>-4.4053000000000002E-2</v>
      </c>
      <c r="G576" s="406">
        <v>0</v>
      </c>
      <c r="H576" s="409">
        <v>5.5999999999999999E-3</v>
      </c>
      <c r="I576" s="409">
        <f t="shared" si="0"/>
        <v>-4.9653000000000003E-2</v>
      </c>
      <c r="J576" s="407">
        <v>26969</v>
      </c>
    </row>
    <row r="577" spans="1:10">
      <c r="A577" s="406">
        <v>86</v>
      </c>
      <c r="B577" s="407">
        <v>26999</v>
      </c>
      <c r="C577" s="406" t="s">
        <v>3130</v>
      </c>
      <c r="D577" s="406" t="s">
        <v>3131</v>
      </c>
      <c r="E577" s="406">
        <v>-25.125</v>
      </c>
      <c r="F577" s="406">
        <v>-7.3733000000000007E-2</v>
      </c>
      <c r="G577" s="406">
        <v>0</v>
      </c>
      <c r="H577" s="409">
        <v>6.0000000000000001E-3</v>
      </c>
      <c r="I577" s="409">
        <f t="shared" si="0"/>
        <v>-7.9733000000000012E-2</v>
      </c>
      <c r="J577" s="407">
        <v>26999</v>
      </c>
    </row>
    <row r="578" spans="1:10">
      <c r="A578" s="406">
        <v>86</v>
      </c>
      <c r="B578" s="407">
        <v>27030</v>
      </c>
      <c r="C578" s="406" t="s">
        <v>3130</v>
      </c>
      <c r="D578" s="406" t="s">
        <v>3131</v>
      </c>
      <c r="E578" s="406">
        <v>-28.25</v>
      </c>
      <c r="F578" s="406">
        <v>0.144677</v>
      </c>
      <c r="G578" s="406">
        <v>0.51</v>
      </c>
      <c r="H578" s="409">
        <v>6.1000000000000004E-3</v>
      </c>
      <c r="I578" s="409">
        <f t="shared" si="0"/>
        <v>0.13857700000000001</v>
      </c>
      <c r="J578" s="407">
        <v>27030</v>
      </c>
    </row>
    <row r="579" spans="1:10">
      <c r="A579" s="406">
        <v>86</v>
      </c>
      <c r="B579" s="407">
        <v>27061</v>
      </c>
      <c r="C579" s="406" t="s">
        <v>3130</v>
      </c>
      <c r="D579" s="406" t="s">
        <v>3131</v>
      </c>
      <c r="E579" s="406">
        <v>-27.5</v>
      </c>
      <c r="F579" s="406">
        <v>-2.6549E-2</v>
      </c>
      <c r="G579" s="406">
        <v>0</v>
      </c>
      <c r="H579" s="409">
        <v>5.4999999999999997E-3</v>
      </c>
      <c r="I579" s="409">
        <f t="shared" si="0"/>
        <v>-3.2049000000000001E-2</v>
      </c>
      <c r="J579" s="407">
        <v>27061</v>
      </c>
    </row>
    <row r="580" spans="1:10">
      <c r="A580" s="406">
        <v>86</v>
      </c>
      <c r="B580" s="407">
        <v>27089</v>
      </c>
      <c r="C580" s="406" t="s">
        <v>3130</v>
      </c>
      <c r="D580" s="406" t="s">
        <v>3131</v>
      </c>
      <c r="E580" s="406">
        <v>-27.5</v>
      </c>
      <c r="F580" s="406">
        <v>0</v>
      </c>
      <c r="G580" s="406">
        <v>0</v>
      </c>
      <c r="H580" s="409">
        <v>5.7999999999999996E-3</v>
      </c>
      <c r="I580" s="409">
        <f t="shared" si="0"/>
        <v>-5.7999999999999996E-3</v>
      </c>
      <c r="J580" s="407">
        <v>27089</v>
      </c>
    </row>
    <row r="581" spans="1:10">
      <c r="A581" s="406">
        <v>86</v>
      </c>
      <c r="B581" s="407">
        <v>27120</v>
      </c>
      <c r="C581" s="406" t="s">
        <v>3130</v>
      </c>
      <c r="D581" s="406" t="s">
        <v>3131</v>
      </c>
      <c r="E581" s="406">
        <v>-27.5</v>
      </c>
      <c r="F581" s="406">
        <v>1.8544999999999999E-2</v>
      </c>
      <c r="G581" s="406">
        <v>0.51</v>
      </c>
      <c r="H581" s="409">
        <v>6.7999999999999996E-3</v>
      </c>
      <c r="I581" s="409">
        <f t="shared" si="0"/>
        <v>1.1744999999999998E-2</v>
      </c>
      <c r="J581" s="407">
        <v>27120</v>
      </c>
    </row>
    <row r="582" spans="1:10">
      <c r="A582" s="406">
        <v>86</v>
      </c>
      <c r="B582" s="407">
        <v>27150</v>
      </c>
      <c r="C582" s="406" t="s">
        <v>3130</v>
      </c>
      <c r="D582" s="406" t="s">
        <v>3131</v>
      </c>
      <c r="E582" s="406">
        <v>-25.25</v>
      </c>
      <c r="F582" s="406">
        <v>-8.1818000000000002E-2</v>
      </c>
      <c r="G582" s="406">
        <v>0</v>
      </c>
      <c r="H582" s="409">
        <v>6.7999999999999996E-3</v>
      </c>
      <c r="I582" s="409">
        <f t="shared" si="0"/>
        <v>-8.8618000000000002E-2</v>
      </c>
      <c r="J582" s="407">
        <v>27150</v>
      </c>
    </row>
    <row r="583" spans="1:10">
      <c r="A583" s="406">
        <v>86</v>
      </c>
      <c r="B583" s="407">
        <v>27181</v>
      </c>
      <c r="C583" s="406" t="s">
        <v>3130</v>
      </c>
      <c r="D583" s="406" t="s">
        <v>3131</v>
      </c>
      <c r="E583" s="406">
        <v>-24.75</v>
      </c>
      <c r="F583" s="406">
        <v>-1.9802E-2</v>
      </c>
      <c r="G583" s="406">
        <v>0</v>
      </c>
      <c r="H583" s="409">
        <v>6.1000000000000004E-3</v>
      </c>
      <c r="I583" s="409">
        <f t="shared" si="0"/>
        <v>-2.5902000000000001E-2</v>
      </c>
      <c r="J583" s="407">
        <v>27181</v>
      </c>
    </row>
    <row r="584" spans="1:10">
      <c r="A584" s="406">
        <v>86</v>
      </c>
      <c r="B584" s="407">
        <v>27211</v>
      </c>
      <c r="C584" s="406" t="s">
        <v>3130</v>
      </c>
      <c r="D584" s="406" t="s">
        <v>3131</v>
      </c>
      <c r="E584" s="406">
        <v>-23.5</v>
      </c>
      <c r="F584" s="406">
        <v>-2.9898999999999998E-2</v>
      </c>
      <c r="G584" s="406">
        <v>0.51</v>
      </c>
      <c r="H584" s="409">
        <v>7.1999999999999998E-3</v>
      </c>
      <c r="I584" s="409">
        <f t="shared" si="0"/>
        <v>-3.7099E-2</v>
      </c>
      <c r="J584" s="407">
        <v>27211</v>
      </c>
    </row>
    <row r="585" spans="1:10">
      <c r="A585" s="406">
        <v>86</v>
      </c>
      <c r="B585" s="407">
        <v>27242</v>
      </c>
      <c r="C585" s="406" t="s">
        <v>3130</v>
      </c>
      <c r="D585" s="406" t="s">
        <v>3131</v>
      </c>
      <c r="E585" s="406">
        <v>-22.5</v>
      </c>
      <c r="F585" s="406">
        <v>-4.2553000000000001E-2</v>
      </c>
      <c r="G585" s="406">
        <v>0</v>
      </c>
      <c r="H585" s="409">
        <v>6.4999999999999997E-3</v>
      </c>
      <c r="I585" s="409">
        <f t="shared" si="0"/>
        <v>-4.9052999999999999E-2</v>
      </c>
      <c r="J585" s="407">
        <v>27242</v>
      </c>
    </row>
    <row r="586" spans="1:10">
      <c r="A586" s="406">
        <v>86</v>
      </c>
      <c r="B586" s="407">
        <v>27273</v>
      </c>
      <c r="C586" s="406" t="s">
        <v>3130</v>
      </c>
      <c r="D586" s="406" t="s">
        <v>3131</v>
      </c>
      <c r="E586" s="406">
        <v>-22.25</v>
      </c>
      <c r="F586" s="406">
        <v>-1.1110999999999999E-2</v>
      </c>
      <c r="G586" s="406">
        <v>0</v>
      </c>
      <c r="H586" s="409">
        <v>7.1000000000000004E-3</v>
      </c>
      <c r="I586" s="409">
        <f t="shared" si="0"/>
        <v>-1.8210999999999998E-2</v>
      </c>
      <c r="J586" s="407">
        <v>27273</v>
      </c>
    </row>
    <row r="587" spans="1:10">
      <c r="A587" s="406">
        <v>86</v>
      </c>
      <c r="B587" s="407">
        <v>27303</v>
      </c>
      <c r="C587" s="406" t="s">
        <v>3130</v>
      </c>
      <c r="D587" s="406" t="s">
        <v>3131</v>
      </c>
      <c r="E587" s="406">
        <v>-22</v>
      </c>
      <c r="F587" s="406">
        <v>1.1684999999999999E-2</v>
      </c>
      <c r="G587" s="406">
        <v>0.51</v>
      </c>
      <c r="H587" s="409">
        <v>7.0000000000000001E-3</v>
      </c>
      <c r="I587" s="409">
        <f t="shared" si="0"/>
        <v>4.6849999999999991E-3</v>
      </c>
      <c r="J587" s="407">
        <v>27303</v>
      </c>
    </row>
    <row r="588" spans="1:10">
      <c r="A588" s="406">
        <v>86</v>
      </c>
      <c r="B588" s="407">
        <v>27334</v>
      </c>
      <c r="C588" s="406" t="s">
        <v>3130</v>
      </c>
      <c r="D588" s="406" t="s">
        <v>3131</v>
      </c>
      <c r="E588" s="406">
        <v>-23.5</v>
      </c>
      <c r="F588" s="406">
        <v>6.8182000000000006E-2</v>
      </c>
      <c r="G588" s="406">
        <v>0</v>
      </c>
      <c r="H588" s="409">
        <v>6.1999999999999998E-3</v>
      </c>
      <c r="I588" s="409">
        <f t="shared" si="0"/>
        <v>6.1982000000000009E-2</v>
      </c>
      <c r="J588" s="407">
        <v>27334</v>
      </c>
    </row>
    <row r="589" spans="1:10">
      <c r="A589" s="406">
        <v>86</v>
      </c>
      <c r="B589" s="407">
        <v>27364</v>
      </c>
      <c r="C589" s="406" t="s">
        <v>3130</v>
      </c>
      <c r="D589" s="406" t="s">
        <v>3131</v>
      </c>
      <c r="E589" s="406">
        <v>-24</v>
      </c>
      <c r="F589" s="406">
        <v>2.1277000000000001E-2</v>
      </c>
      <c r="G589" s="406">
        <v>0</v>
      </c>
      <c r="H589" s="409">
        <v>6.7000000000000002E-3</v>
      </c>
      <c r="I589" s="409">
        <f t="shared" si="0"/>
        <v>1.4577E-2</v>
      </c>
      <c r="J589" s="407">
        <v>27364</v>
      </c>
    </row>
    <row r="590" spans="1:10">
      <c r="A590" s="406">
        <v>86</v>
      </c>
      <c r="B590" s="407">
        <v>27395</v>
      </c>
      <c r="C590" s="406" t="s">
        <v>3130</v>
      </c>
      <c r="D590" s="406" t="s">
        <v>3131</v>
      </c>
      <c r="E590" s="406">
        <v>-26.5</v>
      </c>
      <c r="F590" s="406">
        <v>0.127083</v>
      </c>
      <c r="G590" s="406">
        <v>0.55000000000000004</v>
      </c>
      <c r="H590" s="409">
        <v>6.7999999999999996E-3</v>
      </c>
      <c r="I590" s="409">
        <f t="shared" si="0"/>
        <v>0.120283</v>
      </c>
      <c r="J590" s="407">
        <v>27395</v>
      </c>
    </row>
    <row r="591" spans="1:10">
      <c r="A591" s="406">
        <v>86</v>
      </c>
      <c r="B591" s="407">
        <v>27426</v>
      </c>
      <c r="C591" s="406" t="s">
        <v>3130</v>
      </c>
      <c r="D591" s="406" t="s">
        <v>3131</v>
      </c>
      <c r="E591" s="406">
        <v>-25.75</v>
      </c>
      <c r="F591" s="406">
        <v>-2.8302000000000001E-2</v>
      </c>
      <c r="G591" s="406">
        <v>0</v>
      </c>
      <c r="H591" s="409">
        <v>6.0000000000000001E-3</v>
      </c>
      <c r="I591" s="409">
        <f t="shared" si="0"/>
        <v>-3.4301999999999999E-2</v>
      </c>
      <c r="J591" s="407">
        <v>27426</v>
      </c>
    </row>
    <row r="592" spans="1:10">
      <c r="A592" s="406">
        <v>86</v>
      </c>
      <c r="B592" s="407">
        <v>27454</v>
      </c>
      <c r="C592" s="406" t="s">
        <v>3130</v>
      </c>
      <c r="D592" s="406" t="s">
        <v>3131</v>
      </c>
      <c r="E592" s="406">
        <v>-25.75</v>
      </c>
      <c r="F592" s="406">
        <v>0</v>
      </c>
      <c r="G592" s="406">
        <v>0</v>
      </c>
      <c r="H592" s="409">
        <v>6.6E-3</v>
      </c>
      <c r="I592" s="409">
        <f t="shared" si="0"/>
        <v>-6.6E-3</v>
      </c>
      <c r="J592" s="407">
        <v>27454</v>
      </c>
    </row>
    <row r="593" spans="1:10">
      <c r="A593" s="406">
        <v>86</v>
      </c>
      <c r="B593" s="407">
        <v>27485</v>
      </c>
      <c r="C593" s="406" t="s">
        <v>3130</v>
      </c>
      <c r="D593" s="406" t="s">
        <v>3131</v>
      </c>
      <c r="E593" s="406">
        <v>-25.75</v>
      </c>
      <c r="F593" s="406">
        <v>2.1359E-2</v>
      </c>
      <c r="G593" s="406">
        <v>0.55000000000000004</v>
      </c>
      <c r="H593" s="409">
        <v>6.7000000000000002E-3</v>
      </c>
      <c r="I593" s="409">
        <f t="shared" si="0"/>
        <v>1.4658999999999998E-2</v>
      </c>
      <c r="J593" s="407">
        <v>27485</v>
      </c>
    </row>
    <row r="594" spans="1:10">
      <c r="A594" s="406">
        <v>86</v>
      </c>
      <c r="B594" s="407">
        <v>27515</v>
      </c>
      <c r="C594" s="406" t="s">
        <v>3130</v>
      </c>
      <c r="D594" s="406" t="s">
        <v>3131</v>
      </c>
      <c r="E594" s="406">
        <v>-25</v>
      </c>
      <c r="F594" s="406">
        <v>-2.9125999999999999E-2</v>
      </c>
      <c r="G594" s="406">
        <v>0</v>
      </c>
      <c r="H594" s="409">
        <v>6.7000000000000002E-3</v>
      </c>
      <c r="I594" s="409">
        <f t="shared" si="0"/>
        <v>-3.5825999999999997E-2</v>
      </c>
      <c r="J594" s="407">
        <v>27515</v>
      </c>
    </row>
    <row r="595" spans="1:10">
      <c r="A595" s="406">
        <v>86</v>
      </c>
      <c r="B595" s="407">
        <v>27546</v>
      </c>
      <c r="C595" s="406" t="s">
        <v>3130</v>
      </c>
      <c r="D595" s="406" t="s">
        <v>3131</v>
      </c>
      <c r="E595" s="406">
        <v>-26.25</v>
      </c>
      <c r="F595" s="406">
        <v>0.05</v>
      </c>
      <c r="G595" s="406">
        <v>0</v>
      </c>
      <c r="H595" s="409">
        <v>7.0000000000000001E-3</v>
      </c>
      <c r="I595" s="409">
        <f t="shared" si="0"/>
        <v>4.3000000000000003E-2</v>
      </c>
      <c r="J595" s="407">
        <v>27546</v>
      </c>
    </row>
    <row r="596" spans="1:10">
      <c r="A596" s="406">
        <v>86</v>
      </c>
      <c r="B596" s="407">
        <v>27576</v>
      </c>
      <c r="C596" s="406" t="s">
        <v>3130</v>
      </c>
      <c r="D596" s="406" t="s">
        <v>3131</v>
      </c>
      <c r="E596" s="406">
        <v>-26</v>
      </c>
      <c r="F596" s="406">
        <v>1.1429E-2</v>
      </c>
      <c r="G596" s="406">
        <v>0.55000000000000004</v>
      </c>
      <c r="H596" s="409">
        <v>6.7999999999999996E-3</v>
      </c>
      <c r="I596" s="409">
        <f t="shared" si="0"/>
        <v>4.6290000000000003E-3</v>
      </c>
      <c r="J596" s="407">
        <v>27576</v>
      </c>
    </row>
    <row r="597" spans="1:10">
      <c r="A597" s="406">
        <v>86</v>
      </c>
      <c r="B597" s="407">
        <v>27607</v>
      </c>
      <c r="C597" s="406" t="s">
        <v>3130</v>
      </c>
      <c r="D597" s="406" t="s">
        <v>3131</v>
      </c>
      <c r="E597" s="406">
        <v>-25.25</v>
      </c>
      <c r="F597" s="406">
        <v>-2.8846E-2</v>
      </c>
      <c r="G597" s="406">
        <v>0</v>
      </c>
      <c r="H597" s="409">
        <v>6.4999999999999997E-3</v>
      </c>
      <c r="I597" s="409">
        <f t="shared" si="0"/>
        <v>-3.5346000000000002E-2</v>
      </c>
      <c r="J597" s="407">
        <v>27607</v>
      </c>
    </row>
    <row r="598" spans="1:10">
      <c r="A598" s="406">
        <v>86</v>
      </c>
      <c r="B598" s="407">
        <v>27638</v>
      </c>
      <c r="C598" s="406" t="s">
        <v>3130</v>
      </c>
      <c r="D598" s="406" t="s">
        <v>3131</v>
      </c>
      <c r="E598" s="406">
        <v>-25.25</v>
      </c>
      <c r="F598" s="406">
        <v>0</v>
      </c>
      <c r="G598" s="406">
        <v>0</v>
      </c>
      <c r="H598" s="409">
        <v>7.3000000000000001E-3</v>
      </c>
      <c r="I598" s="409">
        <f t="shared" si="0"/>
        <v>-7.3000000000000001E-3</v>
      </c>
      <c r="J598" s="407">
        <v>27638</v>
      </c>
    </row>
    <row r="599" spans="1:10">
      <c r="A599" s="406">
        <v>86</v>
      </c>
      <c r="B599" s="407">
        <v>27668</v>
      </c>
      <c r="C599" s="406" t="s">
        <v>3130</v>
      </c>
      <c r="D599" s="406" t="s">
        <v>3131</v>
      </c>
      <c r="E599" s="406">
        <v>-25.75</v>
      </c>
      <c r="F599" s="406">
        <v>4.1584000000000003E-2</v>
      </c>
      <c r="G599" s="406">
        <v>0.55000000000000004</v>
      </c>
      <c r="H599" s="409">
        <v>7.1999999999999998E-3</v>
      </c>
      <c r="I599" s="409">
        <f t="shared" si="0"/>
        <v>3.4384000000000005E-2</v>
      </c>
      <c r="J599" s="407">
        <v>27668</v>
      </c>
    </row>
    <row r="600" spans="1:10">
      <c r="A600" s="406">
        <v>86</v>
      </c>
      <c r="B600" s="407">
        <v>27699</v>
      </c>
      <c r="C600" s="406" t="s">
        <v>3130</v>
      </c>
      <c r="D600" s="406" t="s">
        <v>3131</v>
      </c>
      <c r="E600" s="406">
        <v>-26</v>
      </c>
      <c r="F600" s="406">
        <v>9.7090000000000006E-3</v>
      </c>
      <c r="G600" s="406">
        <v>0</v>
      </c>
      <c r="H600" s="409">
        <v>6.1000000000000004E-3</v>
      </c>
      <c r="I600" s="409">
        <f t="shared" si="0"/>
        <v>3.6090000000000002E-3</v>
      </c>
      <c r="J600" s="407">
        <v>27699</v>
      </c>
    </row>
    <row r="601" spans="1:10">
      <c r="A601" s="406">
        <v>86</v>
      </c>
      <c r="B601" s="407">
        <v>27729</v>
      </c>
      <c r="C601" s="406" t="s">
        <v>3130</v>
      </c>
      <c r="D601" s="406" t="s">
        <v>3131</v>
      </c>
      <c r="E601" s="406">
        <v>-25.75</v>
      </c>
      <c r="F601" s="406">
        <v>-9.6150000000000003E-3</v>
      </c>
      <c r="G601" s="406">
        <v>0</v>
      </c>
      <c r="H601" s="409">
        <v>7.4000000000000003E-3</v>
      </c>
      <c r="I601" s="409">
        <f t="shared" si="0"/>
        <v>-1.7015000000000002E-2</v>
      </c>
      <c r="J601" s="407">
        <v>27729</v>
      </c>
    </row>
    <row r="602" spans="1:10">
      <c r="A602" s="406">
        <v>86</v>
      </c>
      <c r="B602" s="407">
        <v>27760</v>
      </c>
      <c r="C602" s="406" t="s">
        <v>3130</v>
      </c>
      <c r="D602" s="406" t="s">
        <v>3131</v>
      </c>
      <c r="E602" s="406">
        <v>-28</v>
      </c>
      <c r="F602" s="406">
        <v>8.7378999999999998E-2</v>
      </c>
      <c r="G602" s="406">
        <v>0</v>
      </c>
      <c r="H602" s="409">
        <v>6.4999999999999997E-3</v>
      </c>
      <c r="I602" s="409">
        <f t="shared" si="0"/>
        <v>8.0878999999999993E-2</v>
      </c>
      <c r="J602" s="407">
        <v>27760</v>
      </c>
    </row>
    <row r="603" spans="1:10">
      <c r="A603" s="406">
        <v>86</v>
      </c>
      <c r="B603" s="407">
        <v>27791</v>
      </c>
      <c r="C603" s="406" t="s">
        <v>3130</v>
      </c>
      <c r="D603" s="406" t="s">
        <v>3131</v>
      </c>
      <c r="E603" s="406">
        <v>-30.25</v>
      </c>
      <c r="F603" s="406">
        <v>0.101786</v>
      </c>
      <c r="G603" s="406">
        <v>0.6</v>
      </c>
      <c r="H603" s="409">
        <v>6.0000000000000001E-3</v>
      </c>
      <c r="I603" s="409">
        <f t="shared" si="0"/>
        <v>9.5785999999999996E-2</v>
      </c>
      <c r="J603" s="407">
        <v>27791</v>
      </c>
    </row>
    <row r="604" spans="1:10">
      <c r="A604" s="406">
        <v>86</v>
      </c>
      <c r="B604" s="407">
        <v>27820</v>
      </c>
      <c r="C604" s="406" t="s">
        <v>3130</v>
      </c>
      <c r="D604" s="406" t="s">
        <v>3131</v>
      </c>
      <c r="E604" s="406">
        <v>-29.75</v>
      </c>
      <c r="F604" s="406">
        <v>-1.6528999999999999E-2</v>
      </c>
      <c r="G604" s="406">
        <v>0</v>
      </c>
      <c r="H604" s="409">
        <v>7.1000000000000004E-3</v>
      </c>
      <c r="I604" s="409">
        <f t="shared" si="0"/>
        <v>-2.3628999999999997E-2</v>
      </c>
      <c r="J604" s="407">
        <v>27820</v>
      </c>
    </row>
    <row r="605" spans="1:10">
      <c r="A605" s="406">
        <v>86</v>
      </c>
      <c r="B605" s="407">
        <v>27851</v>
      </c>
      <c r="C605" s="406" t="s">
        <v>3130</v>
      </c>
      <c r="D605" s="406" t="s">
        <v>3131</v>
      </c>
      <c r="E605" s="406">
        <v>-29.25</v>
      </c>
      <c r="F605" s="406">
        <v>3.3609999999999998E-3</v>
      </c>
      <c r="G605" s="406">
        <v>0.6</v>
      </c>
      <c r="H605" s="409">
        <v>6.4000000000000003E-3</v>
      </c>
      <c r="I605" s="409">
        <f t="shared" si="0"/>
        <v>-3.0390000000000005E-3</v>
      </c>
      <c r="J605" s="407">
        <v>27851</v>
      </c>
    </row>
    <row r="606" spans="1:10">
      <c r="A606" s="406">
        <v>86</v>
      </c>
      <c r="B606" s="407">
        <v>27881</v>
      </c>
      <c r="C606" s="406" t="s">
        <v>3130</v>
      </c>
      <c r="D606" s="406" t="s">
        <v>3131</v>
      </c>
      <c r="E606" s="406">
        <v>-28.75</v>
      </c>
      <c r="F606" s="406">
        <v>-1.7094000000000002E-2</v>
      </c>
      <c r="G606" s="406">
        <v>0</v>
      </c>
      <c r="H606" s="409">
        <v>5.8999999999999999E-3</v>
      </c>
      <c r="I606" s="409">
        <f t="shared" si="0"/>
        <v>-2.2994000000000001E-2</v>
      </c>
      <c r="J606" s="407">
        <v>27881</v>
      </c>
    </row>
    <row r="607" spans="1:10">
      <c r="A607" s="406">
        <v>86</v>
      </c>
      <c r="B607" s="407">
        <v>27912</v>
      </c>
      <c r="C607" s="406" t="s">
        <v>3130</v>
      </c>
      <c r="D607" s="406" t="s">
        <v>3131</v>
      </c>
      <c r="E607" s="406">
        <v>-28.75</v>
      </c>
      <c r="F607" s="406">
        <v>0</v>
      </c>
      <c r="G607" s="406">
        <v>0</v>
      </c>
      <c r="H607" s="409">
        <v>7.3000000000000001E-3</v>
      </c>
      <c r="I607" s="409">
        <f t="shared" si="0"/>
        <v>-7.3000000000000001E-3</v>
      </c>
      <c r="J607" s="407">
        <v>27912</v>
      </c>
    </row>
    <row r="608" spans="1:10">
      <c r="A608" s="406">
        <v>86</v>
      </c>
      <c r="B608" s="407">
        <v>27942</v>
      </c>
      <c r="C608" s="406" t="s">
        <v>3130</v>
      </c>
      <c r="D608" s="406" t="s">
        <v>3131</v>
      </c>
      <c r="E608" s="406">
        <v>-29.75</v>
      </c>
      <c r="F608" s="406">
        <v>5.5652E-2</v>
      </c>
      <c r="G608" s="406">
        <v>0.6</v>
      </c>
      <c r="H608" s="409">
        <v>6.4999999999999997E-3</v>
      </c>
      <c r="I608" s="409">
        <f t="shared" si="0"/>
        <v>4.9152000000000001E-2</v>
      </c>
      <c r="J608" s="407">
        <v>27942</v>
      </c>
    </row>
    <row r="609" spans="1:10">
      <c r="A609" s="406">
        <v>86</v>
      </c>
      <c r="B609" s="407">
        <v>27973</v>
      </c>
      <c r="C609" s="406" t="s">
        <v>3130</v>
      </c>
      <c r="D609" s="406" t="s">
        <v>3131</v>
      </c>
      <c r="E609" s="406">
        <v>-30.75</v>
      </c>
      <c r="F609" s="406">
        <v>3.3612999999999997E-2</v>
      </c>
      <c r="G609" s="406">
        <v>0</v>
      </c>
      <c r="H609" s="409">
        <v>6.8999999999999999E-3</v>
      </c>
      <c r="I609" s="409">
        <f t="shared" si="0"/>
        <v>2.6712999999999997E-2</v>
      </c>
      <c r="J609" s="407">
        <v>27973</v>
      </c>
    </row>
    <row r="610" spans="1:10">
      <c r="A610" s="406">
        <v>86</v>
      </c>
      <c r="B610" s="407">
        <v>28004</v>
      </c>
      <c r="C610" s="406" t="s">
        <v>3130</v>
      </c>
      <c r="D610" s="406" t="s">
        <v>3131</v>
      </c>
      <c r="E610" s="406">
        <v>-31.75</v>
      </c>
      <c r="F610" s="406">
        <v>3.252E-2</v>
      </c>
      <c r="G610" s="406">
        <v>0</v>
      </c>
      <c r="H610" s="409">
        <v>6.4000000000000003E-3</v>
      </c>
      <c r="I610" s="409">
        <f t="shared" si="0"/>
        <v>2.6120000000000001E-2</v>
      </c>
      <c r="J610" s="407">
        <v>28004</v>
      </c>
    </row>
    <row r="611" spans="1:10">
      <c r="A611" s="406">
        <v>86</v>
      </c>
      <c r="B611" s="407">
        <v>28034</v>
      </c>
      <c r="C611" s="406" t="s">
        <v>3130</v>
      </c>
      <c r="D611" s="406" t="s">
        <v>3131</v>
      </c>
      <c r="E611" s="406">
        <v>-31.25</v>
      </c>
      <c r="F611" s="406">
        <v>3.15E-3</v>
      </c>
      <c r="G611" s="406">
        <v>0.6</v>
      </c>
      <c r="H611" s="409">
        <v>6.1000000000000004E-3</v>
      </c>
      <c r="I611" s="409">
        <f t="shared" si="0"/>
        <v>-2.9500000000000004E-3</v>
      </c>
      <c r="J611" s="407">
        <v>28034</v>
      </c>
    </row>
    <row r="612" spans="1:10">
      <c r="A612" s="406">
        <v>86</v>
      </c>
      <c r="B612" s="407">
        <v>28065</v>
      </c>
      <c r="C612" s="406" t="s">
        <v>3130</v>
      </c>
      <c r="D612" s="406" t="s">
        <v>3131</v>
      </c>
      <c r="E612" s="406">
        <v>-32.25</v>
      </c>
      <c r="F612" s="406">
        <v>3.2000000000000001E-2</v>
      </c>
      <c r="G612" s="406">
        <v>0</v>
      </c>
      <c r="H612" s="409">
        <v>6.6E-3</v>
      </c>
      <c r="I612" s="409">
        <f t="shared" si="0"/>
        <v>2.5399999999999999E-2</v>
      </c>
      <c r="J612" s="407">
        <v>28065</v>
      </c>
    </row>
    <row r="613" spans="1:10">
      <c r="A613" s="406">
        <v>86</v>
      </c>
      <c r="B613" s="407">
        <v>28095</v>
      </c>
      <c r="C613" s="406" t="s">
        <v>3130</v>
      </c>
      <c r="D613" s="406" t="s">
        <v>3131</v>
      </c>
      <c r="E613" s="406">
        <v>-33.25</v>
      </c>
      <c r="F613" s="406">
        <v>3.1008000000000001E-2</v>
      </c>
      <c r="G613" s="406">
        <v>0</v>
      </c>
      <c r="H613" s="409">
        <v>6.3E-3</v>
      </c>
      <c r="I613" s="409">
        <f t="shared" si="0"/>
        <v>2.4708000000000001E-2</v>
      </c>
      <c r="J613" s="407">
        <v>28095</v>
      </c>
    </row>
    <row r="614" spans="1:10">
      <c r="A614" s="406">
        <v>86</v>
      </c>
      <c r="B614" s="407">
        <v>28126</v>
      </c>
      <c r="C614" s="406" t="s">
        <v>3130</v>
      </c>
      <c r="D614" s="406" t="s">
        <v>3131</v>
      </c>
      <c r="E614" s="406">
        <v>-32.25</v>
      </c>
      <c r="F614" s="406">
        <v>-1.0526000000000001E-2</v>
      </c>
      <c r="G614" s="406">
        <v>0.65</v>
      </c>
      <c r="H614" s="409">
        <v>5.8999999999999999E-3</v>
      </c>
      <c r="I614" s="409">
        <f t="shared" si="0"/>
        <v>-1.6426E-2</v>
      </c>
      <c r="J614" s="407">
        <v>28126</v>
      </c>
    </row>
    <row r="615" spans="1:10">
      <c r="A615" s="406">
        <v>86</v>
      </c>
      <c r="B615" s="407">
        <v>28157</v>
      </c>
      <c r="C615" s="406" t="s">
        <v>3130</v>
      </c>
      <c r="D615" s="406" t="s">
        <v>3131</v>
      </c>
      <c r="E615" s="406">
        <v>-30.75</v>
      </c>
      <c r="F615" s="406">
        <v>-4.6511999999999998E-2</v>
      </c>
      <c r="G615" s="406">
        <v>0</v>
      </c>
      <c r="H615" s="409">
        <v>5.7000000000000002E-3</v>
      </c>
      <c r="I615" s="409">
        <f t="shared" si="0"/>
        <v>-5.2211999999999995E-2</v>
      </c>
      <c r="J615" s="407">
        <v>28157</v>
      </c>
    </row>
    <row r="616" spans="1:10">
      <c r="A616" s="406">
        <v>86</v>
      </c>
      <c r="B616" s="407">
        <v>28185</v>
      </c>
      <c r="C616" s="406" t="s">
        <v>3130</v>
      </c>
      <c r="D616" s="406" t="s">
        <v>3131</v>
      </c>
      <c r="E616" s="406">
        <v>-31.75</v>
      </c>
      <c r="F616" s="406">
        <v>3.252E-2</v>
      </c>
      <c r="G616" s="406">
        <v>0</v>
      </c>
      <c r="H616" s="409">
        <v>6.4999999999999997E-3</v>
      </c>
      <c r="I616" s="409">
        <f t="shared" si="0"/>
        <v>2.6020000000000001E-2</v>
      </c>
      <c r="J616" s="407">
        <v>28185</v>
      </c>
    </row>
    <row r="617" spans="1:10">
      <c r="A617" s="406">
        <v>86</v>
      </c>
      <c r="B617" s="407">
        <v>28216</v>
      </c>
      <c r="C617" s="406" t="s">
        <v>3130</v>
      </c>
      <c r="D617" s="406" t="s">
        <v>3131</v>
      </c>
      <c r="E617" s="406">
        <v>-31.75</v>
      </c>
      <c r="F617" s="406">
        <v>2.0472000000000001E-2</v>
      </c>
      <c r="G617" s="406">
        <v>0.65</v>
      </c>
      <c r="H617" s="409">
        <v>6.1000000000000004E-3</v>
      </c>
      <c r="I617" s="409">
        <f t="shared" si="0"/>
        <v>1.4371999999999999E-2</v>
      </c>
      <c r="J617" s="407">
        <v>28216</v>
      </c>
    </row>
    <row r="618" spans="1:10">
      <c r="A618" s="406">
        <v>86</v>
      </c>
      <c r="B618" s="407">
        <v>28246</v>
      </c>
      <c r="C618" s="406" t="s">
        <v>3130</v>
      </c>
      <c r="D618" s="406" t="s">
        <v>3131</v>
      </c>
      <c r="E618" s="406">
        <v>-30.75</v>
      </c>
      <c r="F618" s="406">
        <v>-3.1496000000000003E-2</v>
      </c>
      <c r="G618" s="406">
        <v>0</v>
      </c>
      <c r="H618" s="409">
        <v>6.7000000000000002E-3</v>
      </c>
      <c r="I618" s="409">
        <f t="shared" si="0"/>
        <v>-3.8196000000000001E-2</v>
      </c>
      <c r="J618" s="407">
        <v>28246</v>
      </c>
    </row>
    <row r="619" spans="1:10">
      <c r="A619" s="406">
        <v>86</v>
      </c>
      <c r="B619" s="407">
        <v>28277</v>
      </c>
      <c r="C619" s="406" t="s">
        <v>3130</v>
      </c>
      <c r="D619" s="406" t="s">
        <v>3131</v>
      </c>
      <c r="E619" s="406">
        <v>-32.25</v>
      </c>
      <c r="F619" s="406">
        <v>4.8779999999999997E-2</v>
      </c>
      <c r="G619" s="406">
        <v>0</v>
      </c>
      <c r="H619" s="409">
        <v>6.1999999999999998E-3</v>
      </c>
      <c r="I619" s="409">
        <f t="shared" si="0"/>
        <v>4.258E-2</v>
      </c>
      <c r="J619" s="407">
        <v>28277</v>
      </c>
    </row>
    <row r="620" spans="1:10">
      <c r="A620" s="406">
        <v>86</v>
      </c>
      <c r="B620" s="407">
        <v>28307</v>
      </c>
      <c r="C620" s="406" t="s">
        <v>3130</v>
      </c>
      <c r="D620" s="406" t="s">
        <v>3131</v>
      </c>
      <c r="E620" s="406">
        <v>-30.25</v>
      </c>
      <c r="F620" s="406">
        <v>-4.1860000000000001E-2</v>
      </c>
      <c r="G620" s="406">
        <v>0.65</v>
      </c>
      <c r="H620" s="409">
        <v>5.8999999999999999E-3</v>
      </c>
      <c r="I620" s="409">
        <f t="shared" si="0"/>
        <v>-4.7760000000000004E-2</v>
      </c>
      <c r="J620" s="407">
        <v>28307</v>
      </c>
    </row>
    <row r="621" spans="1:10">
      <c r="A621" s="406">
        <v>86</v>
      </c>
      <c r="B621" s="407">
        <v>28338</v>
      </c>
      <c r="C621" s="406" t="s">
        <v>3130</v>
      </c>
      <c r="D621" s="406" t="s">
        <v>3131</v>
      </c>
      <c r="E621" s="406">
        <v>-30.75</v>
      </c>
      <c r="F621" s="406">
        <v>1.6528999999999999E-2</v>
      </c>
      <c r="G621" s="406">
        <v>0</v>
      </c>
      <c r="H621" s="409">
        <v>6.7000000000000002E-3</v>
      </c>
      <c r="I621" s="409">
        <f t="shared" si="0"/>
        <v>9.8289999999999975E-3</v>
      </c>
      <c r="J621" s="407">
        <v>28338</v>
      </c>
    </row>
    <row r="622" spans="1:10">
      <c r="A622" s="406">
        <v>86</v>
      </c>
      <c r="B622" s="407">
        <v>28369</v>
      </c>
      <c r="C622" s="406" t="s">
        <v>3130</v>
      </c>
      <c r="D622" s="406" t="s">
        <v>3131</v>
      </c>
      <c r="E622" s="406">
        <v>-31.25</v>
      </c>
      <c r="F622" s="406">
        <v>1.626E-2</v>
      </c>
      <c r="G622" s="406">
        <v>0</v>
      </c>
      <c r="H622" s="409">
        <v>6.1000000000000004E-3</v>
      </c>
      <c r="I622" s="409">
        <f t="shared" si="0"/>
        <v>1.0159999999999999E-2</v>
      </c>
      <c r="J622" s="407">
        <v>28369</v>
      </c>
    </row>
    <row r="623" spans="1:10">
      <c r="A623" s="406">
        <v>86</v>
      </c>
      <c r="B623" s="407">
        <v>28399</v>
      </c>
      <c r="C623" s="406" t="s">
        <v>3130</v>
      </c>
      <c r="D623" s="406" t="s">
        <v>3131</v>
      </c>
      <c r="E623" s="406">
        <v>-31.25</v>
      </c>
      <c r="F623" s="406">
        <v>2.0799999999999999E-2</v>
      </c>
      <c r="G623" s="406">
        <v>0.65</v>
      </c>
      <c r="H623" s="409">
        <v>6.3E-3</v>
      </c>
      <c r="I623" s="409">
        <f t="shared" si="0"/>
        <v>1.4499999999999999E-2</v>
      </c>
      <c r="J623" s="407">
        <v>28399</v>
      </c>
    </row>
    <row r="624" spans="1:10">
      <c r="A624" s="406">
        <v>86</v>
      </c>
      <c r="B624" s="407">
        <v>28430</v>
      </c>
      <c r="C624" s="406" t="s">
        <v>3130</v>
      </c>
      <c r="D624" s="406" t="s">
        <v>3131</v>
      </c>
      <c r="E624" s="406">
        <v>-31.25</v>
      </c>
      <c r="F624" s="406">
        <v>0</v>
      </c>
      <c r="G624" s="406">
        <v>0</v>
      </c>
      <c r="H624" s="409">
        <v>6.3E-3</v>
      </c>
      <c r="I624" s="409">
        <f t="shared" si="0"/>
        <v>-6.3E-3</v>
      </c>
      <c r="J624" s="407">
        <v>28430</v>
      </c>
    </row>
    <row r="625" spans="1:10">
      <c r="A625" s="406">
        <v>86</v>
      </c>
      <c r="B625" s="407">
        <v>28460</v>
      </c>
      <c r="C625" s="406" t="s">
        <v>3130</v>
      </c>
      <c r="D625" s="406" t="s">
        <v>3131</v>
      </c>
      <c r="E625" s="406">
        <v>-32.25</v>
      </c>
      <c r="F625" s="406">
        <v>3.2000000000000001E-2</v>
      </c>
      <c r="G625" s="406">
        <v>0</v>
      </c>
      <c r="H625" s="409">
        <v>6.1999999999999998E-3</v>
      </c>
      <c r="I625" s="409">
        <f t="shared" si="0"/>
        <v>2.58E-2</v>
      </c>
      <c r="J625" s="407">
        <v>28460</v>
      </c>
    </row>
    <row r="626" spans="1:10">
      <c r="A626" s="406">
        <v>86</v>
      </c>
      <c r="B626" s="407">
        <v>28491</v>
      </c>
      <c r="C626" s="406" t="s">
        <v>3130</v>
      </c>
      <c r="D626" s="406" t="s">
        <v>3131</v>
      </c>
      <c r="E626" s="406">
        <v>-32.75</v>
      </c>
      <c r="F626" s="406">
        <v>3.5659000000000003E-2</v>
      </c>
      <c r="G626" s="406">
        <v>0.65</v>
      </c>
      <c r="H626" s="409">
        <v>6.8999999999999999E-3</v>
      </c>
      <c r="I626" s="409">
        <f t="shared" si="0"/>
        <v>2.8759000000000003E-2</v>
      </c>
      <c r="J626" s="407">
        <v>28491</v>
      </c>
    </row>
    <row r="627" spans="1:10">
      <c r="A627" s="406">
        <v>86</v>
      </c>
      <c r="B627" s="407">
        <v>28522</v>
      </c>
      <c r="C627" s="406" t="s">
        <v>3130</v>
      </c>
      <c r="D627" s="406" t="s">
        <v>3131</v>
      </c>
      <c r="E627" s="406">
        <v>-31.25</v>
      </c>
      <c r="F627" s="406">
        <v>-4.5802000000000002E-2</v>
      </c>
      <c r="G627" s="406">
        <v>0</v>
      </c>
      <c r="H627" s="409">
        <v>6.0000000000000001E-3</v>
      </c>
      <c r="I627" s="409">
        <f t="shared" si="0"/>
        <v>-5.1802000000000001E-2</v>
      </c>
      <c r="J627" s="407">
        <v>28522</v>
      </c>
    </row>
    <row r="628" spans="1:10">
      <c r="A628" s="406">
        <v>86</v>
      </c>
      <c r="B628" s="407">
        <v>28550</v>
      </c>
      <c r="C628" s="406" t="s">
        <v>3130</v>
      </c>
      <c r="D628" s="406" t="s">
        <v>3131</v>
      </c>
      <c r="E628" s="406">
        <v>-32.25</v>
      </c>
      <c r="F628" s="406">
        <v>3.2000000000000001E-2</v>
      </c>
      <c r="G628" s="406">
        <v>0</v>
      </c>
      <c r="H628" s="409">
        <v>6.8999999999999999E-3</v>
      </c>
      <c r="I628" s="409">
        <f t="shared" si="0"/>
        <v>2.5100000000000001E-2</v>
      </c>
      <c r="J628" s="407">
        <v>28550</v>
      </c>
    </row>
    <row r="629" spans="1:10">
      <c r="A629" s="406">
        <v>86</v>
      </c>
      <c r="B629" s="407">
        <v>28581</v>
      </c>
      <c r="C629" s="406" t="s">
        <v>3130</v>
      </c>
      <c r="D629" s="406" t="s">
        <v>3131</v>
      </c>
      <c r="E629" s="406">
        <v>-32.25</v>
      </c>
      <c r="F629" s="406">
        <v>2.0154999999999999E-2</v>
      </c>
      <c r="G629" s="406">
        <v>0.65</v>
      </c>
      <c r="H629" s="409">
        <v>6.3E-3</v>
      </c>
      <c r="I629" s="409">
        <f t="shared" si="0"/>
        <v>1.3854999999999999E-2</v>
      </c>
      <c r="J629" s="407">
        <v>28581</v>
      </c>
    </row>
    <row r="630" spans="1:10">
      <c r="A630" s="406">
        <v>86</v>
      </c>
      <c r="B630" s="407">
        <v>28611</v>
      </c>
      <c r="C630" s="406" t="s">
        <v>3130</v>
      </c>
      <c r="D630" s="406" t="s">
        <v>3131</v>
      </c>
      <c r="E630" s="406">
        <v>-31.25</v>
      </c>
      <c r="F630" s="406">
        <v>-3.1008000000000001E-2</v>
      </c>
      <c r="G630" s="406">
        <v>0</v>
      </c>
      <c r="H630" s="409">
        <v>7.4999999999999997E-3</v>
      </c>
      <c r="I630" s="409">
        <f t="shared" ref="I630:I693" si="1">F630-H630</f>
        <v>-3.8508000000000001E-2</v>
      </c>
      <c r="J630" s="407">
        <v>28611</v>
      </c>
    </row>
    <row r="631" spans="1:10">
      <c r="A631" s="406">
        <v>86</v>
      </c>
      <c r="B631" s="407">
        <v>28642</v>
      </c>
      <c r="C631" s="406" t="s">
        <v>3130</v>
      </c>
      <c r="D631" s="406" t="s">
        <v>3131</v>
      </c>
      <c r="E631" s="406">
        <v>-30.75</v>
      </c>
      <c r="F631" s="406">
        <v>-1.6E-2</v>
      </c>
      <c r="G631" s="406">
        <v>0</v>
      </c>
      <c r="H631" s="409">
        <v>6.8999999999999999E-3</v>
      </c>
      <c r="I631" s="409">
        <f t="shared" si="1"/>
        <v>-2.29E-2</v>
      </c>
      <c r="J631" s="407">
        <v>28642</v>
      </c>
    </row>
    <row r="632" spans="1:10">
      <c r="A632" s="406">
        <v>86</v>
      </c>
      <c r="B632" s="407">
        <v>28672</v>
      </c>
      <c r="C632" s="406" t="s">
        <v>3130</v>
      </c>
      <c r="D632" s="406" t="s">
        <v>3131</v>
      </c>
      <c r="E632" s="406">
        <v>-31.75</v>
      </c>
      <c r="F632" s="406">
        <v>5.5285000000000001E-2</v>
      </c>
      <c r="G632" s="406">
        <v>0.7</v>
      </c>
      <c r="H632" s="409">
        <v>7.3000000000000001E-3</v>
      </c>
      <c r="I632" s="409">
        <f t="shared" si="1"/>
        <v>4.7985E-2</v>
      </c>
      <c r="J632" s="407">
        <v>28672</v>
      </c>
    </row>
    <row r="633" spans="1:10">
      <c r="A633" s="406">
        <v>86</v>
      </c>
      <c r="B633" s="407">
        <v>28703</v>
      </c>
      <c r="C633" s="406" t="s">
        <v>3130</v>
      </c>
      <c r="D633" s="406" t="s">
        <v>3131</v>
      </c>
      <c r="E633" s="406">
        <v>-32.25</v>
      </c>
      <c r="F633" s="406">
        <v>1.5748000000000002E-2</v>
      </c>
      <c r="G633" s="406">
        <v>0</v>
      </c>
      <c r="H633" s="409">
        <v>7.0000000000000001E-3</v>
      </c>
      <c r="I633" s="409">
        <f t="shared" si="1"/>
        <v>8.7480000000000023E-3</v>
      </c>
      <c r="J633" s="407">
        <v>28703</v>
      </c>
    </row>
    <row r="634" spans="1:10">
      <c r="A634" s="406">
        <v>86</v>
      </c>
      <c r="B634" s="407">
        <v>28734</v>
      </c>
      <c r="C634" s="406" t="s">
        <v>3130</v>
      </c>
      <c r="D634" s="406" t="s">
        <v>3131</v>
      </c>
      <c r="E634" s="406">
        <v>-32.75</v>
      </c>
      <c r="F634" s="406">
        <v>1.5504E-2</v>
      </c>
      <c r="G634" s="406">
        <v>0</v>
      </c>
      <c r="H634" s="409">
        <v>6.4999999999999997E-3</v>
      </c>
      <c r="I634" s="409">
        <f t="shared" si="1"/>
        <v>9.0040000000000016E-3</v>
      </c>
      <c r="J634" s="407">
        <v>28734</v>
      </c>
    </row>
    <row r="635" spans="1:10">
      <c r="A635" s="406">
        <v>86</v>
      </c>
      <c r="B635" s="407">
        <v>28764</v>
      </c>
      <c r="C635" s="406" t="s">
        <v>3130</v>
      </c>
      <c r="D635" s="406" t="s">
        <v>3131</v>
      </c>
      <c r="E635" s="406">
        <v>-31.75</v>
      </c>
      <c r="F635" s="406">
        <v>-9.1599999999999997E-3</v>
      </c>
      <c r="G635" s="406">
        <v>0.7</v>
      </c>
      <c r="H635" s="409">
        <v>7.3000000000000001E-3</v>
      </c>
      <c r="I635" s="409">
        <f t="shared" si="1"/>
        <v>-1.6459999999999999E-2</v>
      </c>
      <c r="J635" s="407">
        <v>28764</v>
      </c>
    </row>
    <row r="636" spans="1:10">
      <c r="A636" s="406">
        <v>86</v>
      </c>
      <c r="B636" s="407">
        <v>28795</v>
      </c>
      <c r="C636" s="406" t="s">
        <v>3130</v>
      </c>
      <c r="D636" s="406" t="s">
        <v>3131</v>
      </c>
      <c r="E636" s="406">
        <v>-30.75</v>
      </c>
      <c r="F636" s="406">
        <v>-3.1496000000000003E-2</v>
      </c>
      <c r="G636" s="406">
        <v>0</v>
      </c>
      <c r="H636" s="409">
        <v>7.1000000000000004E-3</v>
      </c>
      <c r="I636" s="409">
        <f t="shared" si="1"/>
        <v>-3.8596000000000005E-2</v>
      </c>
      <c r="J636" s="407">
        <v>28795</v>
      </c>
    </row>
    <row r="637" spans="1:10">
      <c r="A637" s="406">
        <v>86</v>
      </c>
      <c r="B637" s="407">
        <v>28825</v>
      </c>
      <c r="C637" s="406" t="s">
        <v>3130</v>
      </c>
      <c r="D637" s="406" t="s">
        <v>3131</v>
      </c>
      <c r="E637" s="406">
        <v>-31.25</v>
      </c>
      <c r="F637" s="406">
        <v>1.626E-2</v>
      </c>
      <c r="G637" s="406">
        <v>0</v>
      </c>
      <c r="H637" s="409">
        <v>6.7999999999999996E-3</v>
      </c>
      <c r="I637" s="409">
        <f t="shared" si="1"/>
        <v>9.4599999999999997E-3</v>
      </c>
      <c r="J637" s="407">
        <v>28825</v>
      </c>
    </row>
    <row r="638" spans="1:10">
      <c r="A638" s="406">
        <v>86</v>
      </c>
      <c r="B638" s="407">
        <v>28856</v>
      </c>
      <c r="C638" s="406" t="s">
        <v>3130</v>
      </c>
      <c r="D638" s="406" t="s">
        <v>3131</v>
      </c>
      <c r="E638" s="406">
        <v>-32.25</v>
      </c>
      <c r="F638" s="406">
        <v>5.6000000000000001E-2</v>
      </c>
      <c r="G638" s="406">
        <v>0.75</v>
      </c>
      <c r="H638" s="409">
        <v>7.9000000000000008E-3</v>
      </c>
      <c r="I638" s="409">
        <f t="shared" si="1"/>
        <v>4.8100000000000004E-2</v>
      </c>
      <c r="J638" s="407">
        <v>28856</v>
      </c>
    </row>
    <row r="639" spans="1:10">
      <c r="A639" s="406">
        <v>86</v>
      </c>
      <c r="B639" s="407">
        <v>28887</v>
      </c>
      <c r="C639" s="406" t="s">
        <v>3130</v>
      </c>
      <c r="D639" s="406" t="s">
        <v>3131</v>
      </c>
      <c r="E639" s="406">
        <v>-33.25</v>
      </c>
      <c r="F639" s="406">
        <v>3.1008000000000001E-2</v>
      </c>
      <c r="G639" s="406">
        <v>0</v>
      </c>
      <c r="H639" s="409">
        <v>6.4999999999999997E-3</v>
      </c>
      <c r="I639" s="409">
        <f t="shared" si="1"/>
        <v>2.4508000000000002E-2</v>
      </c>
      <c r="J639" s="407">
        <v>28887</v>
      </c>
    </row>
    <row r="640" spans="1:10">
      <c r="A640" s="406">
        <v>86</v>
      </c>
      <c r="B640" s="407">
        <v>28915</v>
      </c>
      <c r="C640" s="406" t="s">
        <v>3130</v>
      </c>
      <c r="D640" s="406" t="s">
        <v>3131</v>
      </c>
      <c r="E640" s="406">
        <v>-33.75</v>
      </c>
      <c r="F640" s="406">
        <v>1.5037999999999999E-2</v>
      </c>
      <c r="G640" s="406">
        <v>0</v>
      </c>
      <c r="H640" s="409">
        <v>7.4000000000000003E-3</v>
      </c>
      <c r="I640" s="409">
        <f t="shared" si="1"/>
        <v>7.637999999999999E-3</v>
      </c>
      <c r="J640" s="407">
        <v>28915</v>
      </c>
    </row>
    <row r="641" spans="1:10">
      <c r="A641" s="406">
        <v>86</v>
      </c>
      <c r="B641" s="407">
        <v>28946</v>
      </c>
      <c r="C641" s="406" t="s">
        <v>3130</v>
      </c>
      <c r="D641" s="406" t="s">
        <v>3131</v>
      </c>
      <c r="E641" s="406">
        <v>-32.25</v>
      </c>
      <c r="F641" s="406">
        <v>-2.2221999999999999E-2</v>
      </c>
      <c r="G641" s="406">
        <v>0.75</v>
      </c>
      <c r="H641" s="409">
        <v>7.6E-3</v>
      </c>
      <c r="I641" s="409">
        <f t="shared" si="1"/>
        <v>-2.9821999999999998E-2</v>
      </c>
      <c r="J641" s="407">
        <v>28946</v>
      </c>
    </row>
    <row r="642" spans="1:10">
      <c r="A642" s="406">
        <v>86</v>
      </c>
      <c r="B642" s="407">
        <v>28976</v>
      </c>
      <c r="C642" s="406" t="s">
        <v>3130</v>
      </c>
      <c r="D642" s="406" t="s">
        <v>3131</v>
      </c>
      <c r="E642" s="406">
        <v>-32.75</v>
      </c>
      <c r="F642" s="406">
        <v>1.5504E-2</v>
      </c>
      <c r="G642" s="406">
        <v>0</v>
      </c>
      <c r="H642" s="409">
        <v>7.7000000000000002E-3</v>
      </c>
      <c r="I642" s="409">
        <f t="shared" si="1"/>
        <v>7.8040000000000002E-3</v>
      </c>
      <c r="J642" s="407">
        <v>28976</v>
      </c>
    </row>
    <row r="643" spans="1:10">
      <c r="A643" s="406">
        <v>86</v>
      </c>
      <c r="B643" s="407">
        <v>29007</v>
      </c>
      <c r="C643" s="406" t="s">
        <v>3130</v>
      </c>
      <c r="D643" s="406" t="s">
        <v>3131</v>
      </c>
      <c r="E643" s="406">
        <v>-33.25</v>
      </c>
      <c r="F643" s="406">
        <v>1.5266999999999999E-2</v>
      </c>
      <c r="G643" s="406">
        <v>0</v>
      </c>
      <c r="H643" s="409">
        <v>7.1000000000000004E-3</v>
      </c>
      <c r="I643" s="409">
        <f t="shared" si="1"/>
        <v>8.1669999999999989E-3</v>
      </c>
      <c r="J643" s="407">
        <v>29007</v>
      </c>
    </row>
    <row r="644" spans="1:10">
      <c r="A644" s="406">
        <v>86</v>
      </c>
      <c r="B644" s="407">
        <v>29037</v>
      </c>
      <c r="C644" s="406" t="s">
        <v>3130</v>
      </c>
      <c r="D644" s="406" t="s">
        <v>3131</v>
      </c>
      <c r="E644" s="406">
        <v>-34.25</v>
      </c>
      <c r="F644" s="406">
        <v>5.2631999999999998E-2</v>
      </c>
      <c r="G644" s="406">
        <v>0.75</v>
      </c>
      <c r="H644" s="409">
        <v>7.6E-3</v>
      </c>
      <c r="I644" s="409">
        <f t="shared" si="1"/>
        <v>4.5031999999999996E-2</v>
      </c>
      <c r="J644" s="407">
        <v>29037</v>
      </c>
    </row>
    <row r="645" spans="1:10">
      <c r="A645" s="406">
        <v>86</v>
      </c>
      <c r="B645" s="407">
        <v>29068</v>
      </c>
      <c r="C645" s="406" t="s">
        <v>3130</v>
      </c>
      <c r="D645" s="406" t="s">
        <v>3131</v>
      </c>
      <c r="E645" s="406">
        <v>-34.75</v>
      </c>
      <c r="F645" s="406">
        <v>1.4599000000000001E-2</v>
      </c>
      <c r="G645" s="406">
        <v>0</v>
      </c>
      <c r="H645" s="409">
        <v>7.3000000000000001E-3</v>
      </c>
      <c r="I645" s="409">
        <f t="shared" si="1"/>
        <v>7.2990000000000008E-3</v>
      </c>
      <c r="J645" s="407">
        <v>29068</v>
      </c>
    </row>
    <row r="646" spans="1:10">
      <c r="A646" s="406">
        <v>86</v>
      </c>
      <c r="B646" s="407">
        <v>29099</v>
      </c>
      <c r="C646" s="406" t="s">
        <v>3130</v>
      </c>
      <c r="D646" s="406" t="s">
        <v>3131</v>
      </c>
      <c r="E646" s="406">
        <v>-33.25</v>
      </c>
      <c r="F646" s="406">
        <v>-4.3165000000000002E-2</v>
      </c>
      <c r="G646" s="406">
        <v>0</v>
      </c>
      <c r="H646" s="409">
        <v>6.7999999999999996E-3</v>
      </c>
      <c r="I646" s="409">
        <f t="shared" si="1"/>
        <v>-4.9965000000000002E-2</v>
      </c>
      <c r="J646" s="407">
        <v>29099</v>
      </c>
    </row>
    <row r="647" spans="1:10">
      <c r="A647" s="406">
        <v>86</v>
      </c>
      <c r="B647" s="407">
        <v>29129</v>
      </c>
      <c r="C647" s="406" t="s">
        <v>3130</v>
      </c>
      <c r="D647" s="406" t="s">
        <v>3131</v>
      </c>
      <c r="E647" s="406">
        <v>-31.25</v>
      </c>
      <c r="F647" s="406">
        <v>-3.7594000000000002E-2</v>
      </c>
      <c r="G647" s="406">
        <v>0.75</v>
      </c>
      <c r="H647" s="409">
        <v>8.2000000000000007E-3</v>
      </c>
      <c r="I647" s="409">
        <f t="shared" si="1"/>
        <v>-4.5794000000000001E-2</v>
      </c>
      <c r="J647" s="407">
        <v>29129</v>
      </c>
    </row>
    <row r="648" spans="1:10">
      <c r="A648" s="406">
        <v>86</v>
      </c>
      <c r="B648" s="407">
        <v>29160</v>
      </c>
      <c r="C648" s="406" t="s">
        <v>3130</v>
      </c>
      <c r="D648" s="406" t="s">
        <v>3131</v>
      </c>
      <c r="E648" s="406">
        <v>-31.25</v>
      </c>
      <c r="F648" s="406">
        <v>0</v>
      </c>
      <c r="G648" s="406">
        <v>0</v>
      </c>
      <c r="H648" s="409">
        <v>8.3000000000000001E-3</v>
      </c>
      <c r="I648" s="409">
        <f t="shared" si="1"/>
        <v>-8.3000000000000001E-3</v>
      </c>
      <c r="J648" s="407">
        <v>29160</v>
      </c>
    </row>
    <row r="649" spans="1:10">
      <c r="A649" s="406">
        <v>86</v>
      </c>
      <c r="B649" s="407">
        <v>29190</v>
      </c>
      <c r="C649" s="406" t="s">
        <v>3130</v>
      </c>
      <c r="D649" s="406" t="s">
        <v>3131</v>
      </c>
      <c r="E649" s="406">
        <v>-32.25</v>
      </c>
      <c r="F649" s="406">
        <v>3.2000000000000001E-2</v>
      </c>
      <c r="G649" s="406">
        <v>0</v>
      </c>
      <c r="H649" s="409">
        <v>8.3000000000000001E-3</v>
      </c>
      <c r="I649" s="409">
        <f t="shared" si="1"/>
        <v>2.3699999999999999E-2</v>
      </c>
      <c r="J649" s="407">
        <v>29190</v>
      </c>
    </row>
    <row r="650" spans="1:10">
      <c r="A650" s="406">
        <v>86</v>
      </c>
      <c r="B650" s="407">
        <v>29221</v>
      </c>
      <c r="C650" s="406" t="s">
        <v>3130</v>
      </c>
      <c r="D650" s="406" t="s">
        <v>3131</v>
      </c>
      <c r="E650" s="406">
        <v>-34.75</v>
      </c>
      <c r="F650" s="406">
        <v>7.7519000000000005E-2</v>
      </c>
      <c r="G650" s="406">
        <v>0</v>
      </c>
      <c r="H650" s="409">
        <v>8.3000000000000001E-3</v>
      </c>
      <c r="I650" s="409">
        <f t="shared" si="1"/>
        <v>6.9219000000000003E-2</v>
      </c>
      <c r="J650" s="407">
        <v>29221</v>
      </c>
    </row>
    <row r="651" spans="1:10">
      <c r="A651" s="406">
        <v>86</v>
      </c>
      <c r="B651" s="407">
        <v>29252</v>
      </c>
      <c r="C651" s="406" t="s">
        <v>3130</v>
      </c>
      <c r="D651" s="406" t="s">
        <v>3131</v>
      </c>
      <c r="E651" s="406">
        <v>-30</v>
      </c>
      <c r="F651" s="406">
        <v>-0.11294999999999999</v>
      </c>
      <c r="G651" s="406">
        <v>0.82499999999999996</v>
      </c>
      <c r="H651" s="409">
        <v>8.3999999999999995E-3</v>
      </c>
      <c r="I651" s="409">
        <f t="shared" si="1"/>
        <v>-0.12135</v>
      </c>
      <c r="J651" s="407">
        <v>29252</v>
      </c>
    </row>
    <row r="652" spans="1:10">
      <c r="A652" s="406">
        <v>86</v>
      </c>
      <c r="B652" s="407">
        <v>29281</v>
      </c>
      <c r="C652" s="406" t="s">
        <v>3130</v>
      </c>
      <c r="D652" s="406" t="s">
        <v>3131</v>
      </c>
      <c r="E652" s="406">
        <v>-28.75</v>
      </c>
      <c r="F652" s="406">
        <v>-4.1667000000000003E-2</v>
      </c>
      <c r="G652" s="406">
        <v>0</v>
      </c>
      <c r="H652" s="409">
        <v>9.9000000000000008E-3</v>
      </c>
      <c r="I652" s="409">
        <f t="shared" si="1"/>
        <v>-5.1567000000000002E-2</v>
      </c>
      <c r="J652" s="407">
        <v>29281</v>
      </c>
    </row>
    <row r="653" spans="1:10">
      <c r="A653" s="406">
        <v>86</v>
      </c>
      <c r="B653" s="407">
        <v>29312</v>
      </c>
      <c r="C653" s="406" t="s">
        <v>3130</v>
      </c>
      <c r="D653" s="406" t="s">
        <v>3131</v>
      </c>
      <c r="E653" s="406">
        <v>-31.75</v>
      </c>
      <c r="F653" s="406">
        <v>0.13304299999999999</v>
      </c>
      <c r="G653" s="406">
        <v>0.82499999999999996</v>
      </c>
      <c r="H653" s="409">
        <v>0.01</v>
      </c>
      <c r="I653" s="409">
        <f t="shared" si="1"/>
        <v>0.123043</v>
      </c>
      <c r="J653" s="407">
        <v>29312</v>
      </c>
    </row>
    <row r="654" spans="1:10">
      <c r="A654" s="406">
        <v>86</v>
      </c>
      <c r="B654" s="407">
        <v>29342</v>
      </c>
      <c r="C654" s="406" t="s">
        <v>3130</v>
      </c>
      <c r="D654" s="406" t="s">
        <v>3131</v>
      </c>
      <c r="E654" s="406">
        <v>-34.75</v>
      </c>
      <c r="F654" s="406">
        <v>9.4488000000000003E-2</v>
      </c>
      <c r="G654" s="406">
        <v>0</v>
      </c>
      <c r="H654" s="409">
        <v>8.6999999999999994E-3</v>
      </c>
      <c r="I654" s="409">
        <f t="shared" si="1"/>
        <v>8.5788000000000003E-2</v>
      </c>
      <c r="J654" s="407">
        <v>29342</v>
      </c>
    </row>
    <row r="655" spans="1:10">
      <c r="A655" s="406">
        <v>86</v>
      </c>
      <c r="B655" s="407">
        <v>29373</v>
      </c>
      <c r="C655" s="406" t="s">
        <v>3130</v>
      </c>
      <c r="D655" s="406" t="s">
        <v>3131</v>
      </c>
      <c r="E655" s="406">
        <v>-33.25</v>
      </c>
      <c r="F655" s="406">
        <v>-4.3165000000000002E-2</v>
      </c>
      <c r="G655" s="406">
        <v>0</v>
      </c>
      <c r="H655" s="409">
        <v>8.6E-3</v>
      </c>
      <c r="I655" s="409">
        <f t="shared" si="1"/>
        <v>-5.1765000000000005E-2</v>
      </c>
      <c r="J655" s="407">
        <v>29373</v>
      </c>
    </row>
    <row r="656" spans="1:10">
      <c r="A656" s="406">
        <v>86</v>
      </c>
      <c r="B656" s="407">
        <v>29403</v>
      </c>
      <c r="C656" s="406" t="s">
        <v>3130</v>
      </c>
      <c r="D656" s="406" t="s">
        <v>3131</v>
      </c>
      <c r="E656" s="406">
        <v>-34</v>
      </c>
      <c r="F656" s="406">
        <v>4.7368E-2</v>
      </c>
      <c r="G656" s="406">
        <v>0.82499999999999996</v>
      </c>
      <c r="H656" s="409">
        <v>8.3999999999999995E-3</v>
      </c>
      <c r="I656" s="409">
        <f t="shared" si="1"/>
        <v>3.8968000000000003E-2</v>
      </c>
      <c r="J656" s="407">
        <v>29403</v>
      </c>
    </row>
    <row r="657" spans="1:10">
      <c r="A657" s="406">
        <v>86</v>
      </c>
      <c r="B657" s="407">
        <v>29434</v>
      </c>
      <c r="C657" s="406" t="s">
        <v>3130</v>
      </c>
      <c r="D657" s="406" t="s">
        <v>3131</v>
      </c>
      <c r="E657" s="406">
        <v>-34.75</v>
      </c>
      <c r="F657" s="406">
        <v>2.2058999999999999E-2</v>
      </c>
      <c r="G657" s="406">
        <v>0</v>
      </c>
      <c r="H657" s="409">
        <v>8.0999999999999996E-3</v>
      </c>
      <c r="I657" s="409">
        <f t="shared" si="1"/>
        <v>1.3958999999999999E-2</v>
      </c>
      <c r="J657" s="407">
        <v>29434</v>
      </c>
    </row>
    <row r="658" spans="1:10">
      <c r="A658" s="406">
        <v>86</v>
      </c>
      <c r="B658" s="407">
        <v>29465</v>
      </c>
      <c r="C658" s="406" t="s">
        <v>3130</v>
      </c>
      <c r="D658" s="406" t="s">
        <v>3131</v>
      </c>
      <c r="E658" s="406">
        <v>-31.5</v>
      </c>
      <c r="F658" s="406">
        <v>-9.3524999999999997E-2</v>
      </c>
      <c r="G658" s="406">
        <v>0</v>
      </c>
      <c r="H658" s="409">
        <v>9.7000000000000003E-3</v>
      </c>
      <c r="I658" s="409">
        <f t="shared" si="1"/>
        <v>-0.103225</v>
      </c>
      <c r="J658" s="407">
        <v>29465</v>
      </c>
    </row>
    <row r="659" spans="1:10">
      <c r="A659" s="406">
        <v>86</v>
      </c>
      <c r="B659" s="407">
        <v>29495</v>
      </c>
      <c r="C659" s="406" t="s">
        <v>3130</v>
      </c>
      <c r="D659" s="406" t="s">
        <v>3131</v>
      </c>
      <c r="E659" s="406">
        <v>-30.5</v>
      </c>
      <c r="F659" s="406">
        <v>-5.5560000000000002E-3</v>
      </c>
      <c r="G659" s="406">
        <v>0.82499999999999996</v>
      </c>
      <c r="H659" s="409">
        <v>9.7000000000000003E-3</v>
      </c>
      <c r="I659" s="409">
        <f t="shared" si="1"/>
        <v>-1.5256E-2</v>
      </c>
      <c r="J659" s="407">
        <v>29495</v>
      </c>
    </row>
    <row r="660" spans="1:10">
      <c r="A660" s="406">
        <v>86</v>
      </c>
      <c r="B660" s="407">
        <v>29526</v>
      </c>
      <c r="C660" s="406" t="s">
        <v>3130</v>
      </c>
      <c r="D660" s="406" t="s">
        <v>3131</v>
      </c>
      <c r="E660" s="406">
        <v>-30</v>
      </c>
      <c r="F660" s="406">
        <v>-1.6393000000000001E-2</v>
      </c>
      <c r="G660" s="406">
        <v>0</v>
      </c>
      <c r="H660" s="409">
        <v>9.1000000000000004E-3</v>
      </c>
      <c r="I660" s="409">
        <f t="shared" si="1"/>
        <v>-2.5493000000000002E-2</v>
      </c>
      <c r="J660" s="407">
        <v>29526</v>
      </c>
    </row>
    <row r="661" spans="1:10">
      <c r="A661" s="406">
        <v>86</v>
      </c>
      <c r="B661" s="407">
        <v>29556</v>
      </c>
      <c r="C661" s="406" t="s">
        <v>3130</v>
      </c>
      <c r="D661" s="406" t="s">
        <v>3131</v>
      </c>
      <c r="E661" s="406">
        <v>-30.25</v>
      </c>
      <c r="F661" s="406">
        <v>8.3330000000000001E-3</v>
      </c>
      <c r="G661" s="406">
        <v>0</v>
      </c>
      <c r="H661" s="409">
        <v>1.0800000000000001E-2</v>
      </c>
      <c r="I661" s="409">
        <f t="shared" si="1"/>
        <v>-2.4670000000000004E-3</v>
      </c>
      <c r="J661" s="407">
        <v>29556</v>
      </c>
    </row>
    <row r="662" spans="1:10">
      <c r="A662" s="406">
        <v>86</v>
      </c>
      <c r="B662" s="407">
        <v>29587</v>
      </c>
      <c r="C662" s="406" t="s">
        <v>3130</v>
      </c>
      <c r="D662" s="406" t="s">
        <v>3131</v>
      </c>
      <c r="E662" s="406">
        <v>-33</v>
      </c>
      <c r="F662" s="406">
        <v>9.0909000000000004E-2</v>
      </c>
      <c r="G662" s="406">
        <v>0</v>
      </c>
      <c r="H662" s="409">
        <v>9.4000000000000004E-3</v>
      </c>
      <c r="I662" s="409">
        <f t="shared" si="1"/>
        <v>8.1508999999999998E-2</v>
      </c>
      <c r="J662" s="407">
        <v>29587</v>
      </c>
    </row>
    <row r="663" spans="1:10">
      <c r="A663" s="406">
        <v>86</v>
      </c>
      <c r="B663" s="407">
        <v>29618</v>
      </c>
      <c r="C663" s="406" t="s">
        <v>3130</v>
      </c>
      <c r="D663" s="406" t="s">
        <v>3131</v>
      </c>
      <c r="E663" s="406">
        <v>-35</v>
      </c>
      <c r="F663" s="406">
        <v>8.8636000000000006E-2</v>
      </c>
      <c r="G663" s="406">
        <v>0.92500000000000004</v>
      </c>
      <c r="H663" s="409">
        <v>8.8000000000000005E-3</v>
      </c>
      <c r="I663" s="409">
        <f t="shared" si="1"/>
        <v>7.9836000000000004E-2</v>
      </c>
      <c r="J663" s="407">
        <v>29618</v>
      </c>
    </row>
    <row r="664" spans="1:10">
      <c r="A664" s="406">
        <v>86</v>
      </c>
      <c r="B664" s="407">
        <v>29646</v>
      </c>
      <c r="C664" s="406" t="s">
        <v>3130</v>
      </c>
      <c r="D664" s="406" t="s">
        <v>3131</v>
      </c>
      <c r="E664" s="406">
        <v>-32.25</v>
      </c>
      <c r="F664" s="406">
        <v>-7.8571000000000002E-2</v>
      </c>
      <c r="G664" s="406">
        <v>0</v>
      </c>
      <c r="H664" s="409">
        <v>1.11E-2</v>
      </c>
      <c r="I664" s="409">
        <f t="shared" si="1"/>
        <v>-8.9671000000000001E-2</v>
      </c>
      <c r="J664" s="407">
        <v>29646</v>
      </c>
    </row>
    <row r="665" spans="1:10">
      <c r="A665" s="406">
        <v>86</v>
      </c>
      <c r="B665" s="407">
        <v>29677</v>
      </c>
      <c r="C665" s="406" t="s">
        <v>3130</v>
      </c>
      <c r="D665" s="406" t="s">
        <v>3131</v>
      </c>
      <c r="E665" s="406">
        <v>-33</v>
      </c>
      <c r="F665" s="406">
        <v>5.1937999999999998E-2</v>
      </c>
      <c r="G665" s="406">
        <v>0.92500000000000004</v>
      </c>
      <c r="H665" s="409">
        <v>1.01E-2</v>
      </c>
      <c r="I665" s="409">
        <f t="shared" si="1"/>
        <v>4.1838E-2</v>
      </c>
      <c r="J665" s="407">
        <v>29677</v>
      </c>
    </row>
    <row r="666" spans="1:10">
      <c r="A666" s="406">
        <v>86</v>
      </c>
      <c r="B666" s="407">
        <v>29707</v>
      </c>
      <c r="C666" s="406" t="s">
        <v>3130</v>
      </c>
      <c r="D666" s="406" t="s">
        <v>3131</v>
      </c>
      <c r="E666" s="406">
        <v>-32</v>
      </c>
      <c r="F666" s="406">
        <v>-3.0303E-2</v>
      </c>
      <c r="G666" s="406">
        <v>0</v>
      </c>
      <c r="H666" s="409">
        <v>1.04E-2</v>
      </c>
      <c r="I666" s="409">
        <f t="shared" si="1"/>
        <v>-4.0703000000000003E-2</v>
      </c>
      <c r="J666" s="407">
        <v>29707</v>
      </c>
    </row>
    <row r="667" spans="1:10">
      <c r="A667" s="406">
        <v>86</v>
      </c>
      <c r="B667" s="407">
        <v>29738</v>
      </c>
      <c r="C667" s="406" t="s">
        <v>3130</v>
      </c>
      <c r="D667" s="406" t="s">
        <v>3131</v>
      </c>
      <c r="E667" s="406">
        <v>-32</v>
      </c>
      <c r="F667" s="406">
        <v>0</v>
      </c>
      <c r="G667" s="406">
        <v>0</v>
      </c>
      <c r="H667" s="409">
        <v>1.09E-2</v>
      </c>
      <c r="I667" s="409">
        <f t="shared" si="1"/>
        <v>-1.09E-2</v>
      </c>
      <c r="J667" s="407">
        <v>29738</v>
      </c>
    </row>
    <row r="668" spans="1:10">
      <c r="A668" s="406">
        <v>86</v>
      </c>
      <c r="B668" s="407">
        <v>29768</v>
      </c>
      <c r="C668" s="406" t="s">
        <v>3130</v>
      </c>
      <c r="D668" s="406" t="s">
        <v>3131</v>
      </c>
      <c r="E668" s="406">
        <v>-33.25</v>
      </c>
      <c r="F668" s="406">
        <v>6.7969000000000002E-2</v>
      </c>
      <c r="G668" s="406">
        <v>0.92500000000000004</v>
      </c>
      <c r="H668" s="409">
        <v>1.09E-2</v>
      </c>
      <c r="I668" s="409">
        <f t="shared" si="1"/>
        <v>5.7069000000000002E-2</v>
      </c>
      <c r="J668" s="407">
        <v>29768</v>
      </c>
    </row>
    <row r="669" spans="1:10">
      <c r="A669" s="406">
        <v>86</v>
      </c>
      <c r="B669" s="407">
        <v>29799</v>
      </c>
      <c r="C669" s="406" t="s">
        <v>3130</v>
      </c>
      <c r="D669" s="406" t="s">
        <v>3131</v>
      </c>
      <c r="E669" s="406">
        <v>-34.875</v>
      </c>
      <c r="F669" s="406">
        <v>4.8871999999999999E-2</v>
      </c>
      <c r="G669" s="406">
        <v>0</v>
      </c>
      <c r="H669" s="409">
        <v>1.0999999999999999E-2</v>
      </c>
      <c r="I669" s="409">
        <f t="shared" si="1"/>
        <v>3.7872000000000003E-2</v>
      </c>
      <c r="J669" s="407">
        <v>29799</v>
      </c>
    </row>
    <row r="670" spans="1:10">
      <c r="A670" s="406">
        <v>86</v>
      </c>
      <c r="B670" s="407">
        <v>29830</v>
      </c>
      <c r="C670" s="406" t="s">
        <v>3130</v>
      </c>
      <c r="D670" s="406" t="s">
        <v>3131</v>
      </c>
      <c r="E670" s="406">
        <v>-31.5</v>
      </c>
      <c r="F670" s="406">
        <v>-9.6773999999999999E-2</v>
      </c>
      <c r="G670" s="406">
        <v>0</v>
      </c>
      <c r="H670" s="409">
        <v>1.14E-2</v>
      </c>
      <c r="I670" s="409">
        <f t="shared" si="1"/>
        <v>-0.10817399999999999</v>
      </c>
      <c r="J670" s="407">
        <v>29830</v>
      </c>
    </row>
    <row r="671" spans="1:10">
      <c r="A671" s="406">
        <v>86</v>
      </c>
      <c r="B671" s="407">
        <v>29860</v>
      </c>
      <c r="C671" s="406" t="s">
        <v>3130</v>
      </c>
      <c r="D671" s="406" t="s">
        <v>3131</v>
      </c>
      <c r="E671" s="406">
        <v>-31.875</v>
      </c>
      <c r="F671" s="406">
        <v>4.1270000000000001E-2</v>
      </c>
      <c r="G671" s="406">
        <v>0.92500000000000004</v>
      </c>
      <c r="H671" s="409">
        <v>1.17E-2</v>
      </c>
      <c r="I671" s="409">
        <f t="shared" si="1"/>
        <v>2.9569999999999999E-2</v>
      </c>
      <c r="J671" s="407">
        <v>29860</v>
      </c>
    </row>
    <row r="672" spans="1:10">
      <c r="A672" s="406">
        <v>86</v>
      </c>
      <c r="B672" s="407">
        <v>29891</v>
      </c>
      <c r="C672" s="406" t="s">
        <v>3130</v>
      </c>
      <c r="D672" s="406" t="s">
        <v>3131</v>
      </c>
      <c r="E672" s="406">
        <v>-36.25</v>
      </c>
      <c r="F672" s="406">
        <v>0.13725499999999999</v>
      </c>
      <c r="G672" s="406">
        <v>0</v>
      </c>
      <c r="H672" s="409">
        <v>1.1299999999999999E-2</v>
      </c>
      <c r="I672" s="409">
        <f t="shared" si="1"/>
        <v>0.12595499999999998</v>
      </c>
      <c r="J672" s="407">
        <v>29891</v>
      </c>
    </row>
    <row r="673" spans="1:10">
      <c r="A673" s="406">
        <v>86</v>
      </c>
      <c r="B673" s="407">
        <v>29921</v>
      </c>
      <c r="C673" s="406" t="s">
        <v>3130</v>
      </c>
      <c r="D673" s="406" t="s">
        <v>3131</v>
      </c>
      <c r="E673" s="406">
        <v>-36</v>
      </c>
      <c r="F673" s="406">
        <v>-6.8970000000000004E-3</v>
      </c>
      <c r="G673" s="406">
        <v>0</v>
      </c>
      <c r="H673" s="409">
        <v>0.01</v>
      </c>
      <c r="I673" s="409">
        <f t="shared" si="1"/>
        <v>-1.6897000000000002E-2</v>
      </c>
      <c r="J673" s="407">
        <v>29921</v>
      </c>
    </row>
    <row r="674" spans="1:10">
      <c r="A674" s="406">
        <v>86</v>
      </c>
      <c r="B674" s="407">
        <v>29952</v>
      </c>
      <c r="C674" s="406" t="s">
        <v>3130</v>
      </c>
      <c r="D674" s="406" t="s">
        <v>3131</v>
      </c>
      <c r="E674" s="406">
        <v>-38</v>
      </c>
      <c r="F674" s="406">
        <v>5.5556000000000001E-2</v>
      </c>
      <c r="G674" s="406">
        <v>0</v>
      </c>
      <c r="H674" s="409">
        <v>1.0800000000000001E-2</v>
      </c>
      <c r="I674" s="409">
        <f t="shared" si="1"/>
        <v>4.4756000000000004E-2</v>
      </c>
      <c r="J674" s="407">
        <v>29952</v>
      </c>
    </row>
    <row r="675" spans="1:10">
      <c r="A675" s="406">
        <v>86</v>
      </c>
      <c r="B675" s="407">
        <v>29983</v>
      </c>
      <c r="C675" s="406" t="s">
        <v>3130</v>
      </c>
      <c r="D675" s="406" t="s">
        <v>3131</v>
      </c>
      <c r="E675" s="406">
        <v>-36.5</v>
      </c>
      <c r="F675" s="406">
        <v>-1.2500000000000001E-2</v>
      </c>
      <c r="G675" s="406">
        <v>1.0249999999999999</v>
      </c>
      <c r="H675" s="409">
        <v>1.03E-2</v>
      </c>
      <c r="I675" s="409">
        <f t="shared" si="1"/>
        <v>-2.2800000000000001E-2</v>
      </c>
      <c r="J675" s="407">
        <v>29983</v>
      </c>
    </row>
    <row r="676" spans="1:10">
      <c r="A676" s="406">
        <v>86</v>
      </c>
      <c r="B676" s="407">
        <v>30011</v>
      </c>
      <c r="C676" s="406" t="s">
        <v>3130</v>
      </c>
      <c r="D676" s="406" t="s">
        <v>3131</v>
      </c>
      <c r="E676" s="406">
        <v>-36</v>
      </c>
      <c r="F676" s="406">
        <v>-1.3698999999999999E-2</v>
      </c>
      <c r="G676" s="406">
        <v>0</v>
      </c>
      <c r="H676" s="409">
        <v>1.24E-2</v>
      </c>
      <c r="I676" s="409">
        <f t="shared" si="1"/>
        <v>-2.6098999999999997E-2</v>
      </c>
      <c r="J676" s="407">
        <v>30011</v>
      </c>
    </row>
    <row r="677" spans="1:10">
      <c r="A677" s="406">
        <v>86</v>
      </c>
      <c r="B677" s="407">
        <v>30042</v>
      </c>
      <c r="C677" s="406" t="s">
        <v>3130</v>
      </c>
      <c r="D677" s="406" t="s">
        <v>3131</v>
      </c>
      <c r="E677" s="406">
        <v>-35</v>
      </c>
      <c r="F677" s="406">
        <v>6.9399999999999996E-4</v>
      </c>
      <c r="G677" s="406">
        <v>1.0249999999999999</v>
      </c>
      <c r="H677" s="409">
        <v>1.12E-2</v>
      </c>
      <c r="I677" s="409">
        <f t="shared" si="1"/>
        <v>-1.0506E-2</v>
      </c>
      <c r="J677" s="407">
        <v>30042</v>
      </c>
    </row>
    <row r="678" spans="1:10">
      <c r="A678" s="406">
        <v>86</v>
      </c>
      <c r="B678" s="407">
        <v>30072</v>
      </c>
      <c r="C678" s="406" t="s">
        <v>3130</v>
      </c>
      <c r="D678" s="406" t="s">
        <v>3131</v>
      </c>
      <c r="E678" s="406">
        <v>-35.75</v>
      </c>
      <c r="F678" s="406">
        <v>2.1429E-2</v>
      </c>
      <c r="G678" s="406">
        <v>0</v>
      </c>
      <c r="H678" s="409">
        <v>1.01E-2</v>
      </c>
      <c r="I678" s="409">
        <f t="shared" si="1"/>
        <v>1.1329000000000001E-2</v>
      </c>
      <c r="J678" s="407">
        <v>30072</v>
      </c>
    </row>
    <row r="679" spans="1:10">
      <c r="A679" s="406">
        <v>86</v>
      </c>
      <c r="B679" s="407">
        <v>30103</v>
      </c>
      <c r="C679" s="406" t="s">
        <v>3130</v>
      </c>
      <c r="D679" s="406" t="s">
        <v>3131</v>
      </c>
      <c r="E679" s="406">
        <v>-35</v>
      </c>
      <c r="F679" s="406">
        <v>-2.0979000000000001E-2</v>
      </c>
      <c r="G679" s="406">
        <v>0</v>
      </c>
      <c r="H679" s="409">
        <v>1.2E-2</v>
      </c>
      <c r="I679" s="409">
        <f t="shared" si="1"/>
        <v>-3.2979000000000001E-2</v>
      </c>
      <c r="J679" s="407">
        <v>30103</v>
      </c>
    </row>
    <row r="680" spans="1:10">
      <c r="A680" s="406">
        <v>86</v>
      </c>
      <c r="B680" s="407">
        <v>30133</v>
      </c>
      <c r="C680" s="406" t="s">
        <v>3130</v>
      </c>
      <c r="D680" s="406" t="s">
        <v>3131</v>
      </c>
      <c r="E680" s="406">
        <v>-35.375</v>
      </c>
      <c r="F680" s="406">
        <v>0.04</v>
      </c>
      <c r="G680" s="406">
        <v>1.0249999999999999</v>
      </c>
      <c r="H680" s="409">
        <v>1.14E-2</v>
      </c>
      <c r="I680" s="409">
        <f t="shared" si="1"/>
        <v>2.86E-2</v>
      </c>
      <c r="J680" s="407">
        <v>30133</v>
      </c>
    </row>
    <row r="681" spans="1:10">
      <c r="A681" s="406">
        <v>86</v>
      </c>
      <c r="B681" s="407">
        <v>30164</v>
      </c>
      <c r="C681" s="406" t="s">
        <v>3130</v>
      </c>
      <c r="D681" s="406" t="s">
        <v>3131</v>
      </c>
      <c r="E681" s="406">
        <v>-36.75</v>
      </c>
      <c r="F681" s="406">
        <v>3.8869000000000001E-2</v>
      </c>
      <c r="G681" s="406">
        <v>0</v>
      </c>
      <c r="H681" s="409">
        <v>1.12E-2</v>
      </c>
      <c r="I681" s="409">
        <f t="shared" si="1"/>
        <v>2.7668999999999999E-2</v>
      </c>
      <c r="J681" s="407">
        <v>30164</v>
      </c>
    </row>
    <row r="682" spans="1:10">
      <c r="A682" s="406">
        <v>86</v>
      </c>
      <c r="B682" s="407">
        <v>30195</v>
      </c>
      <c r="C682" s="406" t="s">
        <v>3130</v>
      </c>
      <c r="D682" s="406" t="s">
        <v>3131</v>
      </c>
      <c r="E682" s="406">
        <v>-38.75</v>
      </c>
      <c r="F682" s="406">
        <v>5.4421999999999998E-2</v>
      </c>
      <c r="G682" s="406">
        <v>0</v>
      </c>
      <c r="H682" s="409">
        <v>0.01</v>
      </c>
      <c r="I682" s="409">
        <f t="shared" si="1"/>
        <v>4.4421999999999996E-2</v>
      </c>
      <c r="J682" s="407">
        <v>30195</v>
      </c>
    </row>
    <row r="683" spans="1:10">
      <c r="A683" s="406">
        <v>86</v>
      </c>
      <c r="B683" s="407">
        <v>30225</v>
      </c>
      <c r="C683" s="406" t="s">
        <v>3130</v>
      </c>
      <c r="D683" s="406" t="s">
        <v>3131</v>
      </c>
      <c r="E683" s="406">
        <v>-39.25</v>
      </c>
      <c r="F683" s="406">
        <v>3.9355000000000001E-2</v>
      </c>
      <c r="G683" s="406">
        <v>1.0249999999999999</v>
      </c>
      <c r="H683" s="409">
        <v>9.1000000000000004E-3</v>
      </c>
      <c r="I683" s="409">
        <f t="shared" si="1"/>
        <v>3.0255000000000001E-2</v>
      </c>
      <c r="J683" s="407">
        <v>30225</v>
      </c>
    </row>
    <row r="684" spans="1:10">
      <c r="A684" s="406">
        <v>86</v>
      </c>
      <c r="B684" s="407">
        <v>30256</v>
      </c>
      <c r="C684" s="406" t="s">
        <v>3130</v>
      </c>
      <c r="D684" s="406" t="s">
        <v>3131</v>
      </c>
      <c r="E684" s="406">
        <v>-40.5</v>
      </c>
      <c r="F684" s="406">
        <v>3.1847E-2</v>
      </c>
      <c r="G684" s="406">
        <v>0</v>
      </c>
      <c r="H684" s="409">
        <v>9.4000000000000004E-3</v>
      </c>
      <c r="I684" s="409">
        <f t="shared" si="1"/>
        <v>2.2447000000000002E-2</v>
      </c>
      <c r="J684" s="407">
        <v>30256</v>
      </c>
    </row>
    <row r="685" spans="1:10">
      <c r="A685" s="406">
        <v>86</v>
      </c>
      <c r="B685" s="407">
        <v>30286</v>
      </c>
      <c r="C685" s="406" t="s">
        <v>3130</v>
      </c>
      <c r="D685" s="406" t="s">
        <v>3131</v>
      </c>
      <c r="E685" s="406">
        <v>-42</v>
      </c>
      <c r="F685" s="406">
        <v>3.7037E-2</v>
      </c>
      <c r="G685" s="406">
        <v>0</v>
      </c>
      <c r="H685" s="409">
        <v>9.2999999999999992E-3</v>
      </c>
      <c r="I685" s="409">
        <f t="shared" si="1"/>
        <v>2.7737000000000001E-2</v>
      </c>
      <c r="J685" s="407">
        <v>30286</v>
      </c>
    </row>
    <row r="686" spans="1:10">
      <c r="A686" s="406">
        <v>86</v>
      </c>
      <c r="B686" s="407">
        <v>30317</v>
      </c>
      <c r="C686" s="406" t="s">
        <v>3130</v>
      </c>
      <c r="D686" s="406" t="s">
        <v>3131</v>
      </c>
      <c r="E686" s="406">
        <v>-44</v>
      </c>
      <c r="F686" s="406">
        <v>4.7619000000000002E-2</v>
      </c>
      <c r="G686" s="406">
        <v>0</v>
      </c>
      <c r="H686" s="409">
        <v>8.6999999999999994E-3</v>
      </c>
      <c r="I686" s="409">
        <f t="shared" si="1"/>
        <v>3.8919000000000002E-2</v>
      </c>
      <c r="J686" s="407">
        <v>30317</v>
      </c>
    </row>
    <row r="687" spans="1:10">
      <c r="A687" s="406">
        <v>86</v>
      </c>
      <c r="B687" s="407">
        <v>30348</v>
      </c>
      <c r="C687" s="406" t="s">
        <v>3130</v>
      </c>
      <c r="D687" s="406" t="s">
        <v>3131</v>
      </c>
      <c r="E687" s="406">
        <v>-45.25</v>
      </c>
      <c r="F687" s="406">
        <v>5.3976999999999997E-2</v>
      </c>
      <c r="G687" s="406">
        <v>1.125</v>
      </c>
      <c r="H687" s="409">
        <v>8.0999999999999996E-3</v>
      </c>
      <c r="I687" s="409">
        <f t="shared" si="1"/>
        <v>4.5877000000000001E-2</v>
      </c>
      <c r="J687" s="407">
        <v>30348</v>
      </c>
    </row>
    <row r="688" spans="1:10">
      <c r="A688" s="406">
        <v>86</v>
      </c>
      <c r="B688" s="407">
        <v>30376</v>
      </c>
      <c r="C688" s="406" t="s">
        <v>3130</v>
      </c>
      <c r="D688" s="406" t="s">
        <v>3131</v>
      </c>
      <c r="E688" s="406">
        <v>-46.5</v>
      </c>
      <c r="F688" s="406">
        <v>2.7623999999999999E-2</v>
      </c>
      <c r="G688" s="406">
        <v>0</v>
      </c>
      <c r="H688" s="409">
        <v>8.8999999999999999E-3</v>
      </c>
      <c r="I688" s="409">
        <f t="shared" si="1"/>
        <v>1.8723999999999998E-2</v>
      </c>
      <c r="J688" s="407">
        <v>30376</v>
      </c>
    </row>
    <row r="689" spans="1:10">
      <c r="A689" s="406">
        <v>86</v>
      </c>
      <c r="B689" s="407">
        <v>30407</v>
      </c>
      <c r="C689" s="406" t="s">
        <v>3130</v>
      </c>
      <c r="D689" s="406" t="s">
        <v>3131</v>
      </c>
      <c r="E689" s="406">
        <v>-48.25</v>
      </c>
      <c r="F689" s="406">
        <v>6.1828000000000001E-2</v>
      </c>
      <c r="G689" s="406">
        <v>1.125</v>
      </c>
      <c r="H689" s="409">
        <v>8.5000000000000006E-3</v>
      </c>
      <c r="I689" s="409">
        <f t="shared" si="1"/>
        <v>5.3328E-2</v>
      </c>
      <c r="J689" s="407">
        <v>30407</v>
      </c>
    </row>
    <row r="690" spans="1:10">
      <c r="A690" s="406">
        <v>86</v>
      </c>
      <c r="B690" s="407">
        <v>30437</v>
      </c>
      <c r="C690" s="406" t="s">
        <v>3130</v>
      </c>
      <c r="D690" s="406" t="s">
        <v>3131</v>
      </c>
      <c r="E690" s="406">
        <v>-48.25</v>
      </c>
      <c r="F690" s="406">
        <v>0</v>
      </c>
      <c r="G690" s="406">
        <v>0</v>
      </c>
      <c r="H690" s="409">
        <v>9.1000000000000004E-3</v>
      </c>
      <c r="I690" s="409">
        <f t="shared" si="1"/>
        <v>-9.1000000000000004E-3</v>
      </c>
      <c r="J690" s="407">
        <v>30437</v>
      </c>
    </row>
    <row r="691" spans="1:10">
      <c r="A691" s="406">
        <v>86</v>
      </c>
      <c r="B691" s="407">
        <v>30468</v>
      </c>
      <c r="C691" s="406" t="s">
        <v>3130</v>
      </c>
      <c r="D691" s="406" t="s">
        <v>3131</v>
      </c>
      <c r="E691" s="406">
        <v>-49.75</v>
      </c>
      <c r="F691" s="406">
        <v>3.1088000000000001E-2</v>
      </c>
      <c r="G691" s="406">
        <v>0</v>
      </c>
      <c r="H691" s="409">
        <v>8.9999999999999993E-3</v>
      </c>
      <c r="I691" s="409">
        <f t="shared" si="1"/>
        <v>2.2088000000000003E-2</v>
      </c>
      <c r="J691" s="407">
        <v>30468</v>
      </c>
    </row>
    <row r="692" spans="1:10">
      <c r="A692" s="406">
        <v>86</v>
      </c>
      <c r="B692" s="407">
        <v>30498</v>
      </c>
      <c r="C692" s="406" t="s">
        <v>3130</v>
      </c>
      <c r="D692" s="406" t="s">
        <v>3131</v>
      </c>
      <c r="E692" s="406">
        <v>-49.75</v>
      </c>
      <c r="F692" s="406">
        <v>2.2613000000000001E-2</v>
      </c>
      <c r="G692" s="406">
        <v>1.125</v>
      </c>
      <c r="H692" s="409">
        <v>8.8000000000000005E-3</v>
      </c>
      <c r="I692" s="409">
        <f t="shared" si="1"/>
        <v>1.3813000000000001E-2</v>
      </c>
      <c r="J692" s="407">
        <v>30498</v>
      </c>
    </row>
    <row r="693" spans="1:10">
      <c r="A693" s="406">
        <v>86</v>
      </c>
      <c r="B693" s="407">
        <v>30529</v>
      </c>
      <c r="C693" s="406" t="s">
        <v>3130</v>
      </c>
      <c r="D693" s="406" t="s">
        <v>3131</v>
      </c>
      <c r="E693" s="406">
        <v>-48.5</v>
      </c>
      <c r="F693" s="406">
        <v>-2.5125999999999999E-2</v>
      </c>
      <c r="G693" s="406">
        <v>0</v>
      </c>
      <c r="H693" s="409">
        <v>1.03E-2</v>
      </c>
      <c r="I693" s="409">
        <f t="shared" si="1"/>
        <v>-3.5425999999999999E-2</v>
      </c>
      <c r="J693" s="407">
        <v>30529</v>
      </c>
    </row>
    <row r="694" spans="1:10">
      <c r="A694" s="406">
        <v>86</v>
      </c>
      <c r="B694" s="407">
        <v>30560</v>
      </c>
      <c r="C694" s="406" t="s">
        <v>3130</v>
      </c>
      <c r="D694" s="406" t="s">
        <v>3131</v>
      </c>
      <c r="E694" s="406">
        <v>-47.75</v>
      </c>
      <c r="F694" s="406">
        <v>-1.5464E-2</v>
      </c>
      <c r="G694" s="406">
        <v>0</v>
      </c>
      <c r="H694" s="409">
        <v>9.5999999999999992E-3</v>
      </c>
      <c r="I694" s="409">
        <f t="shared" ref="I694:I757" si="2">F694-H694</f>
        <v>-2.5063999999999999E-2</v>
      </c>
      <c r="J694" s="407">
        <v>30560</v>
      </c>
    </row>
    <row r="695" spans="1:10">
      <c r="A695" s="406">
        <v>86</v>
      </c>
      <c r="B695" s="407">
        <v>30590</v>
      </c>
      <c r="C695" s="406" t="s">
        <v>3130</v>
      </c>
      <c r="D695" s="406" t="s">
        <v>3131</v>
      </c>
      <c r="E695" s="406">
        <v>-48.75</v>
      </c>
      <c r="F695" s="406">
        <v>4.4503000000000001E-2</v>
      </c>
      <c r="G695" s="406">
        <v>1.125</v>
      </c>
      <c r="H695" s="409">
        <v>9.4999999999999998E-3</v>
      </c>
      <c r="I695" s="409">
        <f t="shared" si="2"/>
        <v>3.5002999999999999E-2</v>
      </c>
      <c r="J695" s="407">
        <v>30590</v>
      </c>
    </row>
    <row r="696" spans="1:10">
      <c r="A696" s="406">
        <v>86</v>
      </c>
      <c r="B696" s="407">
        <v>30621</v>
      </c>
      <c r="C696" s="406" t="s">
        <v>3130</v>
      </c>
      <c r="D696" s="406" t="s">
        <v>3131</v>
      </c>
      <c r="E696" s="406">
        <v>-49.5</v>
      </c>
      <c r="F696" s="406">
        <v>1.5384999999999999E-2</v>
      </c>
      <c r="G696" s="406">
        <v>0</v>
      </c>
      <c r="H696" s="409">
        <v>9.4000000000000004E-3</v>
      </c>
      <c r="I696" s="409">
        <f t="shared" si="2"/>
        <v>5.984999999999999E-3</v>
      </c>
      <c r="J696" s="407">
        <v>30621</v>
      </c>
    </row>
    <row r="697" spans="1:10">
      <c r="A697" s="406">
        <v>86</v>
      </c>
      <c r="B697" s="407">
        <v>30651</v>
      </c>
      <c r="C697" s="406" t="s">
        <v>3130</v>
      </c>
      <c r="D697" s="406" t="s">
        <v>3131</v>
      </c>
      <c r="E697" s="406">
        <v>-52.75</v>
      </c>
      <c r="F697" s="406">
        <v>6.5656999999999993E-2</v>
      </c>
      <c r="G697" s="406">
        <v>0</v>
      </c>
      <c r="H697" s="409">
        <v>9.4000000000000004E-3</v>
      </c>
      <c r="I697" s="409">
        <f t="shared" si="2"/>
        <v>5.6256999999999995E-2</v>
      </c>
      <c r="J697" s="407">
        <v>30651</v>
      </c>
    </row>
    <row r="698" spans="1:10">
      <c r="A698" s="406">
        <v>86</v>
      </c>
      <c r="B698" s="407">
        <v>30682</v>
      </c>
      <c r="C698" s="406" t="s">
        <v>3130</v>
      </c>
      <c r="D698" s="406" t="s">
        <v>3131</v>
      </c>
      <c r="E698" s="406">
        <v>-57.5</v>
      </c>
      <c r="F698" s="406">
        <v>0.11279599999999999</v>
      </c>
      <c r="G698" s="406">
        <v>1.2</v>
      </c>
      <c r="H698" s="409">
        <v>1.03E-2</v>
      </c>
      <c r="I698" s="409">
        <f t="shared" si="2"/>
        <v>0.10249599999999999</v>
      </c>
      <c r="J698" s="407">
        <v>30682</v>
      </c>
    </row>
    <row r="699" spans="1:10">
      <c r="A699" s="406">
        <v>86</v>
      </c>
      <c r="B699" s="407">
        <v>30713</v>
      </c>
      <c r="C699" s="406" t="s">
        <v>3130</v>
      </c>
      <c r="D699" s="406" t="s">
        <v>3131</v>
      </c>
      <c r="E699" s="406">
        <v>-54.75</v>
      </c>
      <c r="F699" s="406">
        <v>-4.7826E-2</v>
      </c>
      <c r="G699" s="406">
        <v>0</v>
      </c>
      <c r="H699" s="409">
        <v>9.1999999999999998E-3</v>
      </c>
      <c r="I699" s="409">
        <f t="shared" si="2"/>
        <v>-5.7026E-2</v>
      </c>
      <c r="J699" s="407">
        <v>30713</v>
      </c>
    </row>
    <row r="700" spans="1:10">
      <c r="A700" s="406">
        <v>86</v>
      </c>
      <c r="B700" s="407">
        <v>30742</v>
      </c>
      <c r="C700" s="406" t="s">
        <v>3130</v>
      </c>
      <c r="D700" s="406" t="s">
        <v>3131</v>
      </c>
      <c r="E700" s="406">
        <v>-54.75</v>
      </c>
      <c r="F700" s="406">
        <v>0</v>
      </c>
      <c r="G700" s="406">
        <v>0</v>
      </c>
      <c r="H700" s="409">
        <v>9.7999999999999997E-3</v>
      </c>
      <c r="I700" s="409">
        <f t="shared" si="2"/>
        <v>-9.7999999999999997E-3</v>
      </c>
      <c r="J700" s="407">
        <v>30742</v>
      </c>
    </row>
    <row r="701" spans="1:10">
      <c r="A701" s="406">
        <v>86</v>
      </c>
      <c r="B701" s="407">
        <v>30773</v>
      </c>
      <c r="C701" s="406" t="s">
        <v>3130</v>
      </c>
      <c r="D701" s="406" t="s">
        <v>3131</v>
      </c>
      <c r="E701" s="406">
        <v>-55.5</v>
      </c>
      <c r="F701" s="406">
        <v>3.5616000000000002E-2</v>
      </c>
      <c r="G701" s="406">
        <v>1.2</v>
      </c>
      <c r="H701" s="409">
        <v>1.04E-2</v>
      </c>
      <c r="I701" s="409">
        <f t="shared" si="2"/>
        <v>2.5216000000000002E-2</v>
      </c>
      <c r="J701" s="407">
        <v>30773</v>
      </c>
    </row>
    <row r="702" spans="1:10">
      <c r="A702" s="406">
        <v>86</v>
      </c>
      <c r="B702" s="407">
        <v>30803</v>
      </c>
      <c r="C702" s="406" t="s">
        <v>3130</v>
      </c>
      <c r="D702" s="406" t="s">
        <v>3131</v>
      </c>
      <c r="E702" s="406">
        <v>-30.75</v>
      </c>
      <c r="F702" s="406">
        <v>0.108108</v>
      </c>
      <c r="G702" s="406">
        <v>0</v>
      </c>
      <c r="H702" s="409">
        <v>1.03E-2</v>
      </c>
      <c r="I702" s="409">
        <f t="shared" si="2"/>
        <v>9.7807999999999992E-2</v>
      </c>
      <c r="J702" s="407">
        <v>30803</v>
      </c>
    </row>
    <row r="703" spans="1:10">
      <c r="A703" s="406">
        <v>86</v>
      </c>
      <c r="B703" s="407">
        <v>30834</v>
      </c>
      <c r="C703" s="406" t="s">
        <v>3130</v>
      </c>
      <c r="D703" s="406" t="s">
        <v>3131</v>
      </c>
      <c r="E703" s="406">
        <v>-29.75</v>
      </c>
      <c r="F703" s="406">
        <v>-3.252E-2</v>
      </c>
      <c r="G703" s="406">
        <v>0</v>
      </c>
      <c r="H703" s="409">
        <v>1.06E-2</v>
      </c>
      <c r="I703" s="409">
        <f t="shared" si="2"/>
        <v>-4.3119999999999999E-2</v>
      </c>
      <c r="J703" s="407">
        <v>30834</v>
      </c>
    </row>
    <row r="704" spans="1:10">
      <c r="A704" s="406">
        <v>86</v>
      </c>
      <c r="B704" s="407">
        <v>30864</v>
      </c>
      <c r="C704" s="406" t="s">
        <v>3130</v>
      </c>
      <c r="D704" s="406" t="s">
        <v>3131</v>
      </c>
      <c r="E704" s="406">
        <v>-31.25</v>
      </c>
      <c r="F704" s="406">
        <v>7.0587999999999998E-2</v>
      </c>
      <c r="G704" s="406">
        <v>0.6</v>
      </c>
      <c r="H704" s="409">
        <v>1.1599999999999999E-2</v>
      </c>
      <c r="I704" s="409">
        <f t="shared" si="2"/>
        <v>5.8987999999999999E-2</v>
      </c>
      <c r="J704" s="407">
        <v>30864</v>
      </c>
    </row>
    <row r="705" spans="1:10">
      <c r="A705" s="406">
        <v>86</v>
      </c>
      <c r="B705" s="407">
        <v>30895</v>
      </c>
      <c r="C705" s="406" t="s">
        <v>3130</v>
      </c>
      <c r="D705" s="406" t="s">
        <v>3131</v>
      </c>
      <c r="E705" s="406">
        <v>-31.75</v>
      </c>
      <c r="F705" s="406">
        <v>1.6E-2</v>
      </c>
      <c r="G705" s="406">
        <v>0</v>
      </c>
      <c r="H705" s="409">
        <v>1.06E-2</v>
      </c>
      <c r="I705" s="409">
        <f t="shared" si="2"/>
        <v>5.4000000000000003E-3</v>
      </c>
      <c r="J705" s="407">
        <v>30895</v>
      </c>
    </row>
    <row r="706" spans="1:10">
      <c r="A706" s="406">
        <v>86</v>
      </c>
      <c r="B706" s="407">
        <v>30926</v>
      </c>
      <c r="C706" s="406" t="s">
        <v>3130</v>
      </c>
      <c r="D706" s="406" t="s">
        <v>3131</v>
      </c>
      <c r="E706" s="406">
        <v>-29.5</v>
      </c>
      <c r="F706" s="406">
        <v>-7.0865999999999998E-2</v>
      </c>
      <c r="G706" s="406">
        <v>0</v>
      </c>
      <c r="H706" s="409">
        <v>9.4000000000000004E-3</v>
      </c>
      <c r="I706" s="409">
        <f t="shared" si="2"/>
        <v>-8.0266000000000004E-2</v>
      </c>
      <c r="J706" s="407">
        <v>30926</v>
      </c>
    </row>
    <row r="707" spans="1:10">
      <c r="A707" s="406">
        <v>86</v>
      </c>
      <c r="B707" s="407">
        <v>30956</v>
      </c>
      <c r="C707" s="406" t="s">
        <v>3130</v>
      </c>
      <c r="D707" s="406" t="s">
        <v>3131</v>
      </c>
      <c r="E707" s="406">
        <v>-28.25</v>
      </c>
      <c r="F707" s="406">
        <v>-2.2034000000000002E-2</v>
      </c>
      <c r="G707" s="406">
        <v>0.6</v>
      </c>
      <c r="H707" s="409">
        <v>1.0800000000000001E-2</v>
      </c>
      <c r="I707" s="409">
        <f t="shared" si="2"/>
        <v>-3.2834000000000002E-2</v>
      </c>
      <c r="J707" s="407">
        <v>30956</v>
      </c>
    </row>
    <row r="708" spans="1:10">
      <c r="A708" s="406">
        <v>86</v>
      </c>
      <c r="B708" s="407">
        <v>30987</v>
      </c>
      <c r="C708" s="406" t="s">
        <v>3130</v>
      </c>
      <c r="D708" s="406" t="s">
        <v>3131</v>
      </c>
      <c r="E708" s="406">
        <v>-28</v>
      </c>
      <c r="F708" s="406">
        <v>-8.8500000000000002E-3</v>
      </c>
      <c r="G708" s="406">
        <v>0</v>
      </c>
      <c r="H708" s="409">
        <v>9.1000000000000004E-3</v>
      </c>
      <c r="I708" s="409">
        <f t="shared" si="2"/>
        <v>-1.7950000000000001E-2</v>
      </c>
      <c r="J708" s="407">
        <v>30987</v>
      </c>
    </row>
    <row r="709" spans="1:10">
      <c r="A709" s="406">
        <v>86</v>
      </c>
      <c r="B709" s="407">
        <v>31017</v>
      </c>
      <c r="C709" s="406" t="s">
        <v>3130</v>
      </c>
      <c r="D709" s="406" t="s">
        <v>3131</v>
      </c>
      <c r="E709" s="406">
        <v>-31.375</v>
      </c>
      <c r="F709" s="406">
        <v>0.120536</v>
      </c>
      <c r="G709" s="406">
        <v>0</v>
      </c>
      <c r="H709" s="409">
        <v>9.7999999999999997E-3</v>
      </c>
      <c r="I709" s="409">
        <f t="shared" si="2"/>
        <v>0.110736</v>
      </c>
      <c r="J709" s="407">
        <v>31017</v>
      </c>
    </row>
    <row r="710" spans="1:10">
      <c r="A710" s="406">
        <v>86</v>
      </c>
      <c r="B710" s="407">
        <v>31048</v>
      </c>
      <c r="C710" s="406" t="s">
        <v>3130</v>
      </c>
      <c r="D710" s="406" t="s">
        <v>3131</v>
      </c>
      <c r="E710" s="406">
        <v>-35</v>
      </c>
      <c r="F710" s="406">
        <v>0.115538</v>
      </c>
      <c r="G710" s="406">
        <v>0</v>
      </c>
      <c r="H710" s="409">
        <v>9.5999999999999992E-3</v>
      </c>
      <c r="I710" s="409">
        <f t="shared" si="2"/>
        <v>0.105938</v>
      </c>
      <c r="J710" s="407">
        <v>31048</v>
      </c>
    </row>
    <row r="711" spans="1:10">
      <c r="A711" s="406">
        <v>86</v>
      </c>
      <c r="B711" s="407">
        <v>31079</v>
      </c>
      <c r="C711" s="406" t="s">
        <v>3130</v>
      </c>
      <c r="D711" s="406" t="s">
        <v>3131</v>
      </c>
      <c r="E711" s="406">
        <v>36</v>
      </c>
      <c r="F711" s="406">
        <v>4.7142999999999997E-2</v>
      </c>
      <c r="G711" s="406">
        <v>0.65</v>
      </c>
      <c r="H711" s="409">
        <v>8.2000000000000007E-3</v>
      </c>
      <c r="I711" s="409">
        <f t="shared" si="2"/>
        <v>3.8942999999999998E-2</v>
      </c>
      <c r="J711" s="407">
        <v>31079</v>
      </c>
    </row>
    <row r="712" spans="1:10">
      <c r="A712" s="406">
        <v>86</v>
      </c>
      <c r="B712" s="407">
        <v>31107</v>
      </c>
      <c r="C712" s="406" t="s">
        <v>3130</v>
      </c>
      <c r="D712" s="406" t="s">
        <v>3131</v>
      </c>
      <c r="E712" s="406">
        <v>37</v>
      </c>
      <c r="F712" s="406">
        <v>2.7778000000000001E-2</v>
      </c>
      <c r="G712" s="406">
        <v>0</v>
      </c>
      <c r="H712" s="409">
        <v>9.4000000000000004E-3</v>
      </c>
      <c r="I712" s="409">
        <f t="shared" si="2"/>
        <v>1.8377999999999999E-2</v>
      </c>
      <c r="J712" s="407">
        <v>31107</v>
      </c>
    </row>
    <row r="713" spans="1:10">
      <c r="A713" s="406">
        <v>86</v>
      </c>
      <c r="B713" s="407">
        <v>31138</v>
      </c>
      <c r="C713" s="406" t="s">
        <v>3130</v>
      </c>
      <c r="D713" s="406" t="s">
        <v>3131</v>
      </c>
      <c r="E713" s="406">
        <v>41</v>
      </c>
      <c r="F713" s="406">
        <v>0.12567600000000001</v>
      </c>
      <c r="G713" s="406">
        <v>0.65</v>
      </c>
      <c r="H713" s="409">
        <v>1.0200000000000001E-2</v>
      </c>
      <c r="I713" s="409">
        <f t="shared" si="2"/>
        <v>0.11547600000000001</v>
      </c>
      <c r="J713" s="407">
        <v>31138</v>
      </c>
    </row>
    <row r="714" spans="1:10">
      <c r="A714" s="406">
        <v>86</v>
      </c>
      <c r="B714" s="407">
        <v>31168</v>
      </c>
      <c r="C714" s="406" t="s">
        <v>3130</v>
      </c>
      <c r="D714" s="406" t="s">
        <v>3131</v>
      </c>
      <c r="E714" s="406">
        <v>45.5</v>
      </c>
      <c r="F714" s="406">
        <v>0.10975600000000001</v>
      </c>
      <c r="G714" s="406">
        <v>0</v>
      </c>
      <c r="H714" s="409">
        <v>9.7000000000000003E-3</v>
      </c>
      <c r="I714" s="409">
        <f t="shared" si="2"/>
        <v>0.10005600000000001</v>
      </c>
      <c r="J714" s="407">
        <v>31168</v>
      </c>
    </row>
    <row r="715" spans="1:10">
      <c r="A715" s="406">
        <v>86</v>
      </c>
      <c r="B715" s="407">
        <v>31199</v>
      </c>
      <c r="C715" s="406" t="s">
        <v>3130</v>
      </c>
      <c r="D715" s="406" t="s">
        <v>3131</v>
      </c>
      <c r="E715" s="406">
        <v>45.75</v>
      </c>
      <c r="F715" s="406">
        <v>5.4949999999999999E-3</v>
      </c>
      <c r="G715" s="406">
        <v>0</v>
      </c>
      <c r="H715" s="409">
        <v>8.0000000000000002E-3</v>
      </c>
      <c r="I715" s="409">
        <f t="shared" si="2"/>
        <v>-2.5050000000000003E-3</v>
      </c>
      <c r="J715" s="407">
        <v>31199</v>
      </c>
    </row>
    <row r="716" spans="1:10">
      <c r="A716" s="406">
        <v>86</v>
      </c>
      <c r="B716" s="407">
        <v>31229</v>
      </c>
      <c r="C716" s="406" t="s">
        <v>3130</v>
      </c>
      <c r="D716" s="406" t="s">
        <v>3131</v>
      </c>
      <c r="E716" s="406">
        <v>46.625</v>
      </c>
      <c r="F716" s="406">
        <v>3.3333000000000002E-2</v>
      </c>
      <c r="G716" s="406">
        <v>0.65</v>
      </c>
      <c r="H716" s="409">
        <v>9.4000000000000004E-3</v>
      </c>
      <c r="I716" s="409">
        <f t="shared" si="2"/>
        <v>2.3933000000000003E-2</v>
      </c>
      <c r="J716" s="407">
        <v>31229</v>
      </c>
    </row>
    <row r="717" spans="1:10">
      <c r="A717" s="406">
        <v>86</v>
      </c>
      <c r="B717" s="407">
        <v>31260</v>
      </c>
      <c r="C717" s="406" t="s">
        <v>3130</v>
      </c>
      <c r="D717" s="406" t="s">
        <v>3131</v>
      </c>
      <c r="E717" s="406">
        <v>48</v>
      </c>
      <c r="F717" s="406">
        <v>2.9491E-2</v>
      </c>
      <c r="G717" s="406">
        <v>0</v>
      </c>
      <c r="H717" s="409">
        <v>8.5000000000000006E-3</v>
      </c>
      <c r="I717" s="409">
        <f t="shared" si="2"/>
        <v>2.0990999999999999E-2</v>
      </c>
      <c r="J717" s="407">
        <v>31260</v>
      </c>
    </row>
    <row r="718" spans="1:10">
      <c r="A718" s="406">
        <v>86</v>
      </c>
      <c r="B718" s="407">
        <v>31291</v>
      </c>
      <c r="C718" s="406" t="s">
        <v>3130</v>
      </c>
      <c r="D718" s="406" t="s">
        <v>3131</v>
      </c>
      <c r="E718" s="406">
        <v>46.75</v>
      </c>
      <c r="F718" s="406">
        <v>-2.6041999999999999E-2</v>
      </c>
      <c r="G718" s="406">
        <v>0</v>
      </c>
      <c r="H718" s="409">
        <v>8.8000000000000005E-3</v>
      </c>
      <c r="I718" s="409">
        <f t="shared" si="2"/>
        <v>-3.4841999999999998E-2</v>
      </c>
      <c r="J718" s="407">
        <v>31291</v>
      </c>
    </row>
    <row r="719" spans="1:10">
      <c r="A719" s="406">
        <v>86</v>
      </c>
      <c r="B719" s="407">
        <v>31321</v>
      </c>
      <c r="C719" s="406" t="s">
        <v>3130</v>
      </c>
      <c r="D719" s="406" t="s">
        <v>3131</v>
      </c>
      <c r="E719" s="406">
        <v>48.75</v>
      </c>
      <c r="F719" s="406">
        <v>4.2781E-2</v>
      </c>
      <c r="G719" s="406">
        <v>0</v>
      </c>
      <c r="H719" s="409">
        <v>8.8999999999999999E-3</v>
      </c>
      <c r="I719" s="409">
        <f t="shared" si="2"/>
        <v>3.3881000000000001E-2</v>
      </c>
      <c r="J719" s="407">
        <v>31321</v>
      </c>
    </row>
    <row r="720" spans="1:10">
      <c r="A720" s="406">
        <v>86</v>
      </c>
      <c r="B720" s="407">
        <v>31352</v>
      </c>
      <c r="C720" s="406" t="s">
        <v>3130</v>
      </c>
      <c r="D720" s="406" t="s">
        <v>3131</v>
      </c>
      <c r="E720" s="406">
        <v>47.75</v>
      </c>
      <c r="F720" s="406">
        <v>-7.1789999999999996E-3</v>
      </c>
      <c r="G720" s="406">
        <v>0.65</v>
      </c>
      <c r="H720" s="409">
        <v>8.0999999999999996E-3</v>
      </c>
      <c r="I720" s="409">
        <f t="shared" si="2"/>
        <v>-1.5278999999999999E-2</v>
      </c>
      <c r="J720" s="407">
        <v>31352</v>
      </c>
    </row>
    <row r="721" spans="1:10">
      <c r="A721" s="406">
        <v>86</v>
      </c>
      <c r="B721" s="407">
        <v>31382</v>
      </c>
      <c r="C721" s="406" t="s">
        <v>3130</v>
      </c>
      <c r="D721" s="406" t="s">
        <v>3131</v>
      </c>
      <c r="E721" s="406">
        <v>45.25</v>
      </c>
      <c r="F721" s="406">
        <v>-5.2356E-2</v>
      </c>
      <c r="G721" s="406">
        <v>0</v>
      </c>
      <c r="H721" s="409">
        <v>8.6E-3</v>
      </c>
      <c r="I721" s="409">
        <f t="shared" si="2"/>
        <v>-6.0955999999999996E-2</v>
      </c>
      <c r="J721" s="407">
        <v>31382</v>
      </c>
    </row>
    <row r="722" spans="1:10">
      <c r="A722" s="406">
        <v>86</v>
      </c>
      <c r="B722" s="407">
        <v>31413</v>
      </c>
      <c r="C722" s="406" t="s">
        <v>3130</v>
      </c>
      <c r="D722" s="406" t="s">
        <v>3131</v>
      </c>
      <c r="E722" s="406">
        <v>47.5</v>
      </c>
      <c r="F722" s="406">
        <v>4.9723999999999997E-2</v>
      </c>
      <c r="G722" s="406">
        <v>0</v>
      </c>
      <c r="H722" s="409">
        <v>7.9000000000000008E-3</v>
      </c>
      <c r="I722" s="409">
        <f t="shared" si="2"/>
        <v>4.1824E-2</v>
      </c>
      <c r="J722" s="407">
        <v>31413</v>
      </c>
    </row>
    <row r="723" spans="1:10">
      <c r="A723" s="406">
        <v>86</v>
      </c>
      <c r="B723" s="407">
        <v>31444</v>
      </c>
      <c r="C723" s="406" t="s">
        <v>3130</v>
      </c>
      <c r="D723" s="406" t="s">
        <v>3131</v>
      </c>
      <c r="E723" s="406">
        <v>49</v>
      </c>
      <c r="F723" s="406">
        <v>4.6316000000000003E-2</v>
      </c>
      <c r="G723" s="406">
        <v>0.7</v>
      </c>
      <c r="H723" s="409">
        <v>7.3000000000000001E-3</v>
      </c>
      <c r="I723" s="409">
        <f t="shared" si="2"/>
        <v>3.9016000000000002E-2</v>
      </c>
      <c r="J723" s="407">
        <v>31444</v>
      </c>
    </row>
    <row r="724" spans="1:10">
      <c r="A724" s="406">
        <v>86</v>
      </c>
      <c r="B724" s="407">
        <v>31472</v>
      </c>
      <c r="C724" s="406" t="s">
        <v>3130</v>
      </c>
      <c r="D724" s="406" t="s">
        <v>3131</v>
      </c>
      <c r="E724" s="406">
        <v>48</v>
      </c>
      <c r="F724" s="406">
        <v>-2.0407999999999999E-2</v>
      </c>
      <c r="G724" s="406">
        <v>0</v>
      </c>
      <c r="H724" s="409">
        <v>7.1000000000000004E-3</v>
      </c>
      <c r="I724" s="409">
        <f t="shared" si="2"/>
        <v>-2.7507999999999998E-2</v>
      </c>
      <c r="J724" s="407">
        <v>31472</v>
      </c>
    </row>
    <row r="725" spans="1:10">
      <c r="A725" s="406">
        <v>86</v>
      </c>
      <c r="B725" s="407">
        <v>31503</v>
      </c>
      <c r="C725" s="406" t="s">
        <v>3130</v>
      </c>
      <c r="D725" s="406" t="s">
        <v>3131</v>
      </c>
      <c r="E725" s="406">
        <v>49.5</v>
      </c>
      <c r="F725" s="406">
        <v>4.5832999999999999E-2</v>
      </c>
      <c r="G725" s="406">
        <v>0.7</v>
      </c>
      <c r="H725" s="409">
        <v>6.3E-3</v>
      </c>
      <c r="I725" s="409">
        <f t="shared" si="2"/>
        <v>3.9532999999999999E-2</v>
      </c>
      <c r="J725" s="407">
        <v>31503</v>
      </c>
    </row>
    <row r="726" spans="1:10">
      <c r="A726" s="406">
        <v>86</v>
      </c>
      <c r="B726" s="407">
        <v>31533</v>
      </c>
      <c r="C726" s="406" t="s">
        <v>3130</v>
      </c>
      <c r="D726" s="406" t="s">
        <v>3131</v>
      </c>
      <c r="E726" s="406">
        <v>51</v>
      </c>
      <c r="F726" s="406">
        <v>3.0303E-2</v>
      </c>
      <c r="G726" s="406">
        <v>0</v>
      </c>
      <c r="H726" s="409">
        <v>6.1999999999999998E-3</v>
      </c>
      <c r="I726" s="409">
        <f t="shared" si="2"/>
        <v>2.4102999999999999E-2</v>
      </c>
      <c r="J726" s="407">
        <v>31533</v>
      </c>
    </row>
    <row r="727" spans="1:10">
      <c r="A727" s="406">
        <v>86</v>
      </c>
      <c r="B727" s="407">
        <v>31564</v>
      </c>
      <c r="C727" s="406" t="s">
        <v>3130</v>
      </c>
      <c r="D727" s="406" t="s">
        <v>3131</v>
      </c>
      <c r="E727" s="406">
        <v>56</v>
      </c>
      <c r="F727" s="406">
        <v>9.8039000000000001E-2</v>
      </c>
      <c r="G727" s="406">
        <v>0</v>
      </c>
      <c r="H727" s="409">
        <v>7.0000000000000001E-3</v>
      </c>
      <c r="I727" s="409">
        <f t="shared" si="2"/>
        <v>9.1038999999999995E-2</v>
      </c>
      <c r="J727" s="407">
        <v>31564</v>
      </c>
    </row>
    <row r="728" spans="1:10">
      <c r="A728" s="406">
        <v>86</v>
      </c>
      <c r="B728" s="407">
        <v>31594</v>
      </c>
      <c r="C728" s="406" t="s">
        <v>3130</v>
      </c>
      <c r="D728" s="406" t="s">
        <v>3131</v>
      </c>
      <c r="E728" s="406">
        <v>59</v>
      </c>
      <c r="F728" s="406">
        <v>6.6071000000000005E-2</v>
      </c>
      <c r="G728" s="406">
        <v>0.7</v>
      </c>
      <c r="H728" s="409">
        <v>6.6E-3</v>
      </c>
      <c r="I728" s="409">
        <f t="shared" si="2"/>
        <v>5.9471000000000003E-2</v>
      </c>
      <c r="J728" s="407">
        <v>31594</v>
      </c>
    </row>
    <row r="729" spans="1:10">
      <c r="A729" s="406">
        <v>86</v>
      </c>
      <c r="B729" s="407">
        <v>31625</v>
      </c>
      <c r="C729" s="406" t="s">
        <v>3130</v>
      </c>
      <c r="D729" s="406" t="s">
        <v>3131</v>
      </c>
      <c r="E729" s="406">
        <v>58</v>
      </c>
      <c r="F729" s="406">
        <v>-1.6948999999999999E-2</v>
      </c>
      <c r="G729" s="406">
        <v>0</v>
      </c>
      <c r="H729" s="409">
        <v>6.3E-3</v>
      </c>
      <c r="I729" s="409">
        <f t="shared" si="2"/>
        <v>-2.3248999999999999E-2</v>
      </c>
      <c r="J729" s="407">
        <v>31625</v>
      </c>
    </row>
    <row r="730" spans="1:10">
      <c r="A730" s="406">
        <v>86</v>
      </c>
      <c r="B730" s="407">
        <v>31656</v>
      </c>
      <c r="C730" s="406" t="s">
        <v>3130</v>
      </c>
      <c r="D730" s="406" t="s">
        <v>3131</v>
      </c>
      <c r="E730" s="406">
        <v>56</v>
      </c>
      <c r="F730" s="406">
        <v>-3.4483E-2</v>
      </c>
      <c r="G730" s="406">
        <v>0</v>
      </c>
      <c r="H730" s="409">
        <v>6.4999999999999997E-3</v>
      </c>
      <c r="I730" s="409">
        <f t="shared" si="2"/>
        <v>-4.0982999999999999E-2</v>
      </c>
      <c r="J730" s="407">
        <v>31656</v>
      </c>
    </row>
    <row r="731" spans="1:10">
      <c r="A731" s="406">
        <v>86</v>
      </c>
      <c r="B731" s="407">
        <v>31686</v>
      </c>
      <c r="C731" s="406" t="s">
        <v>3130</v>
      </c>
      <c r="D731" s="406" t="s">
        <v>3131</v>
      </c>
      <c r="E731" s="406">
        <v>55</v>
      </c>
      <c r="F731" s="406">
        <v>-5.3569999999999998E-3</v>
      </c>
      <c r="G731" s="406">
        <v>0.7</v>
      </c>
      <c r="H731" s="409">
        <v>6.8999999999999999E-3</v>
      </c>
      <c r="I731" s="409">
        <f t="shared" si="2"/>
        <v>-1.2257000000000001E-2</v>
      </c>
      <c r="J731" s="407">
        <v>31686</v>
      </c>
    </row>
    <row r="732" spans="1:10">
      <c r="A732" s="406">
        <v>86</v>
      </c>
      <c r="B732" s="407">
        <v>31717</v>
      </c>
      <c r="C732" s="406" t="s">
        <v>3130</v>
      </c>
      <c r="D732" s="406" t="s">
        <v>3131</v>
      </c>
      <c r="E732" s="406">
        <v>55.5</v>
      </c>
      <c r="F732" s="406">
        <v>9.0910000000000001E-3</v>
      </c>
      <c r="G732" s="406">
        <v>0</v>
      </c>
      <c r="H732" s="409">
        <v>5.8999999999999999E-3</v>
      </c>
      <c r="I732" s="409">
        <f t="shared" si="2"/>
        <v>3.1910000000000003E-3</v>
      </c>
      <c r="J732" s="407">
        <v>31717</v>
      </c>
    </row>
    <row r="733" spans="1:10">
      <c r="A733" s="406">
        <v>86</v>
      </c>
      <c r="B733" s="407">
        <v>31747</v>
      </c>
      <c r="C733" s="406" t="s">
        <v>3130</v>
      </c>
      <c r="D733" s="406" t="s">
        <v>3131</v>
      </c>
      <c r="E733" s="406">
        <v>53.25</v>
      </c>
      <c r="F733" s="406">
        <v>-4.0541000000000001E-2</v>
      </c>
      <c r="G733" s="406">
        <v>0</v>
      </c>
      <c r="H733" s="409">
        <v>7.0000000000000001E-3</v>
      </c>
      <c r="I733" s="409">
        <f t="shared" si="2"/>
        <v>-4.7541E-2</v>
      </c>
      <c r="J733" s="407">
        <v>31747</v>
      </c>
    </row>
    <row r="734" spans="1:10">
      <c r="A734" s="406">
        <v>86</v>
      </c>
      <c r="B734" s="407">
        <v>31778</v>
      </c>
      <c r="C734" s="406" t="s">
        <v>3130</v>
      </c>
      <c r="D734" s="406" t="s">
        <v>3131</v>
      </c>
      <c r="E734" s="406">
        <v>56.5</v>
      </c>
      <c r="F734" s="406">
        <v>6.1032999999999997E-2</v>
      </c>
      <c r="G734" s="406">
        <v>0</v>
      </c>
      <c r="H734" s="409">
        <v>6.4000000000000003E-3</v>
      </c>
      <c r="I734" s="409">
        <f t="shared" si="2"/>
        <v>5.4632999999999994E-2</v>
      </c>
      <c r="J734" s="407">
        <v>31778</v>
      </c>
    </row>
    <row r="735" spans="1:10">
      <c r="A735" s="406">
        <v>86</v>
      </c>
      <c r="B735" s="407">
        <v>31809</v>
      </c>
      <c r="C735" s="406" t="s">
        <v>3130</v>
      </c>
      <c r="D735" s="406" t="s">
        <v>3131</v>
      </c>
      <c r="E735" s="406">
        <v>56.5</v>
      </c>
      <c r="F735" s="406">
        <v>1.3053E-2</v>
      </c>
      <c r="G735" s="406">
        <v>0.73750000000000004</v>
      </c>
      <c r="H735" s="409">
        <v>5.8999999999999999E-3</v>
      </c>
      <c r="I735" s="409">
        <f t="shared" si="2"/>
        <v>7.1530000000000005E-3</v>
      </c>
      <c r="J735" s="407">
        <v>31809</v>
      </c>
    </row>
    <row r="736" spans="1:10">
      <c r="A736" s="406">
        <v>86</v>
      </c>
      <c r="B736" s="407">
        <v>31837</v>
      </c>
      <c r="C736" s="406" t="s">
        <v>3130</v>
      </c>
      <c r="D736" s="406" t="s">
        <v>3131</v>
      </c>
      <c r="E736" s="406">
        <v>57.5</v>
      </c>
      <c r="F736" s="406">
        <v>1.7698999999999999E-2</v>
      </c>
      <c r="G736" s="406">
        <v>0</v>
      </c>
      <c r="H736" s="409">
        <v>6.6E-3</v>
      </c>
      <c r="I736" s="409">
        <f t="shared" si="2"/>
        <v>1.1098999999999999E-2</v>
      </c>
      <c r="J736" s="407">
        <v>31837</v>
      </c>
    </row>
    <row r="737" spans="1:10">
      <c r="A737" s="406">
        <v>86</v>
      </c>
      <c r="B737" s="407">
        <v>31868</v>
      </c>
      <c r="C737" s="406" t="s">
        <v>3130</v>
      </c>
      <c r="D737" s="406" t="s">
        <v>3131</v>
      </c>
      <c r="E737" s="406">
        <v>56</v>
      </c>
      <c r="F737" s="406">
        <v>-1.3261E-2</v>
      </c>
      <c r="G737" s="406">
        <v>0.73750000000000004</v>
      </c>
      <c r="H737" s="409">
        <v>6.4999999999999997E-3</v>
      </c>
      <c r="I737" s="409">
        <f t="shared" si="2"/>
        <v>-1.9761000000000001E-2</v>
      </c>
      <c r="J737" s="407">
        <v>31868</v>
      </c>
    </row>
    <row r="738" spans="1:10">
      <c r="A738" s="406">
        <v>86</v>
      </c>
      <c r="B738" s="407">
        <v>31898</v>
      </c>
      <c r="C738" s="406" t="s">
        <v>3130</v>
      </c>
      <c r="D738" s="406" t="s">
        <v>3131</v>
      </c>
      <c r="E738" s="406">
        <v>52.25</v>
      </c>
      <c r="F738" s="406">
        <v>-6.6963999999999996E-2</v>
      </c>
      <c r="G738" s="406">
        <v>0</v>
      </c>
      <c r="H738" s="409">
        <v>6.6E-3</v>
      </c>
      <c r="I738" s="409">
        <f t="shared" si="2"/>
        <v>-7.3563999999999991E-2</v>
      </c>
      <c r="J738" s="407">
        <v>31898</v>
      </c>
    </row>
    <row r="739" spans="1:10">
      <c r="A739" s="406">
        <v>86</v>
      </c>
      <c r="B739" s="407">
        <v>31929</v>
      </c>
      <c r="C739" s="406" t="s">
        <v>3130</v>
      </c>
      <c r="D739" s="406" t="s">
        <v>3131</v>
      </c>
      <c r="E739" s="406">
        <v>51</v>
      </c>
      <c r="F739" s="406">
        <v>-2.3923E-2</v>
      </c>
      <c r="G739" s="406">
        <v>0</v>
      </c>
      <c r="H739" s="409">
        <v>7.4999999999999997E-3</v>
      </c>
      <c r="I739" s="409">
        <f t="shared" si="2"/>
        <v>-3.1423E-2</v>
      </c>
      <c r="J739" s="407">
        <v>31929</v>
      </c>
    </row>
    <row r="740" spans="1:10">
      <c r="A740" s="406">
        <v>86</v>
      </c>
      <c r="B740" s="407">
        <v>31959</v>
      </c>
      <c r="C740" s="406" t="s">
        <v>3130</v>
      </c>
      <c r="D740" s="406" t="s">
        <v>3131</v>
      </c>
      <c r="E740" s="406">
        <v>56.5</v>
      </c>
      <c r="F740" s="406">
        <v>0.122304</v>
      </c>
      <c r="G740" s="406">
        <v>0.73750000000000004</v>
      </c>
      <c r="H740" s="409">
        <v>7.3000000000000001E-3</v>
      </c>
      <c r="I740" s="409">
        <f t="shared" si="2"/>
        <v>0.115004</v>
      </c>
      <c r="J740" s="407">
        <v>31959</v>
      </c>
    </row>
    <row r="741" spans="1:10">
      <c r="A741" s="406">
        <v>86</v>
      </c>
      <c r="B741" s="407">
        <v>31990</v>
      </c>
      <c r="C741" s="406" t="s">
        <v>3130</v>
      </c>
      <c r="D741" s="406" t="s">
        <v>3131</v>
      </c>
      <c r="E741" s="406">
        <v>56.5</v>
      </c>
      <c r="F741" s="406">
        <v>0</v>
      </c>
      <c r="G741" s="406">
        <v>0</v>
      </c>
      <c r="H741" s="409">
        <v>7.4999999999999997E-3</v>
      </c>
      <c r="I741" s="409">
        <f t="shared" si="2"/>
        <v>-7.4999999999999997E-3</v>
      </c>
      <c r="J741" s="407">
        <v>31990</v>
      </c>
    </row>
    <row r="742" spans="1:10">
      <c r="A742" s="406">
        <v>86</v>
      </c>
      <c r="B742" s="407">
        <v>32021</v>
      </c>
      <c r="C742" s="406" t="s">
        <v>3130</v>
      </c>
      <c r="D742" s="406" t="s">
        <v>3131</v>
      </c>
      <c r="E742" s="406">
        <v>57.5</v>
      </c>
      <c r="F742" s="406">
        <v>1.7698999999999999E-2</v>
      </c>
      <c r="G742" s="406">
        <v>0</v>
      </c>
      <c r="H742" s="409">
        <v>7.4999999999999997E-3</v>
      </c>
      <c r="I742" s="409">
        <f t="shared" si="2"/>
        <v>1.0199E-2</v>
      </c>
      <c r="J742" s="407">
        <v>32021</v>
      </c>
    </row>
    <row r="743" spans="1:10">
      <c r="A743" s="406">
        <v>86</v>
      </c>
      <c r="B743" s="407">
        <v>32051</v>
      </c>
      <c r="C743" s="406" t="s">
        <v>3130</v>
      </c>
      <c r="D743" s="406" t="s">
        <v>3131</v>
      </c>
      <c r="E743" s="406">
        <v>50.5</v>
      </c>
      <c r="F743" s="406">
        <v>-0.108913</v>
      </c>
      <c r="G743" s="406">
        <v>0.73750000000000004</v>
      </c>
      <c r="H743" s="409">
        <v>7.9000000000000008E-3</v>
      </c>
      <c r="I743" s="409">
        <f t="shared" si="2"/>
        <v>-0.116813</v>
      </c>
      <c r="J743" s="407">
        <v>32051</v>
      </c>
    </row>
    <row r="744" spans="1:10">
      <c r="A744" s="406">
        <v>86</v>
      </c>
      <c r="B744" s="407">
        <v>32082</v>
      </c>
      <c r="C744" s="406" t="s">
        <v>3130</v>
      </c>
      <c r="D744" s="406" t="s">
        <v>3131</v>
      </c>
      <c r="E744" s="406">
        <v>30.25</v>
      </c>
      <c r="F744" s="406">
        <v>0.19802</v>
      </c>
      <c r="G744" s="406">
        <v>0</v>
      </c>
      <c r="H744" s="409">
        <v>7.4999999999999997E-3</v>
      </c>
      <c r="I744" s="409">
        <f t="shared" si="2"/>
        <v>0.19051999999999999</v>
      </c>
      <c r="J744" s="407">
        <v>32082</v>
      </c>
    </row>
    <row r="745" spans="1:10">
      <c r="A745" s="406">
        <v>86</v>
      </c>
      <c r="B745" s="407">
        <v>32112</v>
      </c>
      <c r="C745" s="406" t="s">
        <v>3130</v>
      </c>
      <c r="D745" s="406" t="s">
        <v>3131</v>
      </c>
      <c r="E745" s="406">
        <v>30</v>
      </c>
      <c r="F745" s="406">
        <v>-8.2640000000000005E-3</v>
      </c>
      <c r="G745" s="406">
        <v>0</v>
      </c>
      <c r="H745" s="409">
        <v>7.7999999999999996E-3</v>
      </c>
      <c r="I745" s="409">
        <f t="shared" si="2"/>
        <v>-1.6064000000000002E-2</v>
      </c>
      <c r="J745" s="407">
        <v>32112</v>
      </c>
    </row>
    <row r="746" spans="1:10">
      <c r="A746" s="406">
        <v>86</v>
      </c>
      <c r="B746" s="407">
        <v>32143</v>
      </c>
      <c r="C746" s="406" t="s">
        <v>3130</v>
      </c>
      <c r="D746" s="406" t="s">
        <v>3131</v>
      </c>
      <c r="E746" s="406">
        <v>31.25</v>
      </c>
      <c r="F746" s="406">
        <v>4.1667000000000003E-2</v>
      </c>
      <c r="G746" s="406">
        <v>0</v>
      </c>
      <c r="H746" s="409">
        <v>7.1999999999999998E-3</v>
      </c>
      <c r="I746" s="409">
        <f t="shared" si="2"/>
        <v>3.4467000000000005E-2</v>
      </c>
      <c r="J746" s="407">
        <v>32143</v>
      </c>
    </row>
    <row r="747" spans="1:10">
      <c r="A747" s="406">
        <v>86</v>
      </c>
      <c r="B747" s="407">
        <v>32174</v>
      </c>
      <c r="C747" s="406" t="s">
        <v>3130</v>
      </c>
      <c r="D747" s="406" t="s">
        <v>3131</v>
      </c>
      <c r="E747" s="406">
        <v>29.5</v>
      </c>
      <c r="F747" s="406">
        <v>-4.3200000000000002E-2</v>
      </c>
      <c r="G747" s="406">
        <v>0.4</v>
      </c>
      <c r="H747" s="409">
        <v>7.1000000000000004E-3</v>
      </c>
      <c r="I747" s="409">
        <f t="shared" si="2"/>
        <v>-5.0300000000000004E-2</v>
      </c>
      <c r="J747" s="407">
        <v>32174</v>
      </c>
    </row>
    <row r="748" spans="1:10">
      <c r="A748" s="406">
        <v>86</v>
      </c>
      <c r="B748" s="407">
        <v>32203</v>
      </c>
      <c r="C748" s="406" t="s">
        <v>3130</v>
      </c>
      <c r="D748" s="406" t="s">
        <v>3131</v>
      </c>
      <c r="E748" s="406">
        <v>30.75</v>
      </c>
      <c r="F748" s="406">
        <v>4.2373000000000001E-2</v>
      </c>
      <c r="G748" s="406">
        <v>0</v>
      </c>
      <c r="H748" s="409">
        <v>7.1999999999999998E-3</v>
      </c>
      <c r="I748" s="409">
        <f t="shared" si="2"/>
        <v>3.5173000000000003E-2</v>
      </c>
      <c r="J748" s="407">
        <v>32203</v>
      </c>
    </row>
    <row r="749" spans="1:10">
      <c r="A749" s="406">
        <v>86</v>
      </c>
      <c r="B749" s="407">
        <v>32234</v>
      </c>
      <c r="C749" s="406" t="s">
        <v>3130</v>
      </c>
      <c r="D749" s="406" t="s">
        <v>3131</v>
      </c>
      <c r="E749" s="406">
        <v>29.5</v>
      </c>
      <c r="F749" s="406">
        <v>-2.7642E-2</v>
      </c>
      <c r="G749" s="406">
        <v>0.4</v>
      </c>
      <c r="H749" s="409">
        <v>7.0000000000000001E-3</v>
      </c>
      <c r="I749" s="409">
        <f t="shared" si="2"/>
        <v>-3.4641999999999999E-2</v>
      </c>
      <c r="J749" s="407">
        <v>32234</v>
      </c>
    </row>
    <row r="750" spans="1:10">
      <c r="A750" s="406">
        <v>86</v>
      </c>
      <c r="B750" s="407">
        <v>32264</v>
      </c>
      <c r="C750" s="406" t="s">
        <v>3130</v>
      </c>
      <c r="D750" s="406" t="s">
        <v>3131</v>
      </c>
      <c r="E750" s="406">
        <v>26.5</v>
      </c>
      <c r="F750" s="406">
        <v>-0.10169499999999999</v>
      </c>
      <c r="G750" s="406">
        <v>0</v>
      </c>
      <c r="H750" s="409">
        <v>7.7999999999999996E-3</v>
      </c>
      <c r="I750" s="409">
        <f t="shared" si="2"/>
        <v>-0.109495</v>
      </c>
      <c r="J750" s="407">
        <v>32264</v>
      </c>
    </row>
    <row r="751" spans="1:10">
      <c r="A751" s="406">
        <v>86</v>
      </c>
      <c r="B751" s="407">
        <v>32295</v>
      </c>
      <c r="C751" s="406" t="s">
        <v>3130</v>
      </c>
      <c r="D751" s="406" t="s">
        <v>3131</v>
      </c>
      <c r="E751" s="406">
        <v>29.5</v>
      </c>
      <c r="F751" s="406">
        <v>0.113208</v>
      </c>
      <c r="G751" s="406">
        <v>0</v>
      </c>
      <c r="H751" s="409">
        <v>7.6E-3</v>
      </c>
      <c r="I751" s="409">
        <f t="shared" si="2"/>
        <v>0.10560800000000001</v>
      </c>
      <c r="J751" s="407">
        <v>32295</v>
      </c>
    </row>
    <row r="752" spans="1:10">
      <c r="A752" s="406">
        <v>86</v>
      </c>
      <c r="B752" s="407">
        <v>32325</v>
      </c>
      <c r="C752" s="406" t="s">
        <v>3130</v>
      </c>
      <c r="D752" s="406" t="s">
        <v>3131</v>
      </c>
      <c r="E752" s="406">
        <v>27.75</v>
      </c>
      <c r="F752" s="406">
        <v>-4.5762999999999998E-2</v>
      </c>
      <c r="G752" s="406">
        <v>0.4</v>
      </c>
      <c r="H752" s="409">
        <v>7.1000000000000004E-3</v>
      </c>
      <c r="I752" s="409">
        <f t="shared" si="2"/>
        <v>-5.2863E-2</v>
      </c>
      <c r="J752" s="407">
        <v>32325</v>
      </c>
    </row>
    <row r="753" spans="1:10">
      <c r="A753" s="406">
        <v>86</v>
      </c>
      <c r="B753" s="407">
        <v>32356</v>
      </c>
      <c r="C753" s="406" t="s">
        <v>3130</v>
      </c>
      <c r="D753" s="406" t="s">
        <v>3131</v>
      </c>
      <c r="E753" s="406">
        <v>27</v>
      </c>
      <c r="F753" s="406">
        <v>-2.7026999999999999E-2</v>
      </c>
      <c r="G753" s="406">
        <v>0</v>
      </c>
      <c r="H753" s="409">
        <v>8.3000000000000001E-3</v>
      </c>
      <c r="I753" s="409">
        <f t="shared" si="2"/>
        <v>-3.5326999999999997E-2</v>
      </c>
      <c r="J753" s="407">
        <v>32356</v>
      </c>
    </row>
    <row r="754" spans="1:10">
      <c r="A754" s="406">
        <v>86</v>
      </c>
      <c r="B754" s="407">
        <v>32387</v>
      </c>
      <c r="C754" s="406" t="s">
        <v>3130</v>
      </c>
      <c r="D754" s="406" t="s">
        <v>3131</v>
      </c>
      <c r="E754" s="406">
        <v>27.25</v>
      </c>
      <c r="F754" s="406">
        <v>9.2589999999999999E-3</v>
      </c>
      <c r="G754" s="406">
        <v>0</v>
      </c>
      <c r="H754" s="409">
        <v>7.6E-3</v>
      </c>
      <c r="I754" s="409">
        <f t="shared" si="2"/>
        <v>1.6589999999999999E-3</v>
      </c>
      <c r="J754" s="407">
        <v>32387</v>
      </c>
    </row>
    <row r="755" spans="1:10">
      <c r="A755" s="406">
        <v>86</v>
      </c>
      <c r="B755" s="407">
        <v>32417</v>
      </c>
      <c r="C755" s="406" t="s">
        <v>3130</v>
      </c>
      <c r="D755" s="406" t="s">
        <v>3131</v>
      </c>
      <c r="E755" s="406">
        <v>25.75</v>
      </c>
      <c r="F755" s="406">
        <v>-4.0367E-2</v>
      </c>
      <c r="G755" s="406">
        <v>0.4</v>
      </c>
      <c r="H755" s="409">
        <v>7.6E-3</v>
      </c>
      <c r="I755" s="409">
        <f t="shared" si="2"/>
        <v>-4.7967000000000003E-2</v>
      </c>
      <c r="J755" s="407">
        <v>32417</v>
      </c>
    </row>
    <row r="756" spans="1:10">
      <c r="A756" s="406">
        <v>86</v>
      </c>
      <c r="B756" s="407">
        <v>32448</v>
      </c>
      <c r="C756" s="406" t="s">
        <v>3130</v>
      </c>
      <c r="D756" s="406" t="s">
        <v>3131</v>
      </c>
      <c r="E756" s="406">
        <v>24.75</v>
      </c>
      <c r="F756" s="406">
        <v>-3.8835000000000001E-2</v>
      </c>
      <c r="G756" s="406">
        <v>0</v>
      </c>
      <c r="H756" s="409">
        <v>7.0000000000000001E-3</v>
      </c>
      <c r="I756" s="409">
        <f t="shared" si="2"/>
        <v>-4.5835000000000001E-2</v>
      </c>
      <c r="J756" s="407">
        <v>32448</v>
      </c>
    </row>
    <row r="757" spans="1:10">
      <c r="A757" s="406">
        <v>86</v>
      </c>
      <c r="B757" s="407">
        <v>32478</v>
      </c>
      <c r="C757" s="406" t="s">
        <v>3130</v>
      </c>
      <c r="D757" s="406" t="s">
        <v>3131</v>
      </c>
      <c r="E757" s="406">
        <v>25.5</v>
      </c>
      <c r="F757" s="406">
        <v>3.0303E-2</v>
      </c>
      <c r="G757" s="406">
        <v>0</v>
      </c>
      <c r="H757" s="409">
        <v>7.4999999999999997E-3</v>
      </c>
      <c r="I757" s="409">
        <f t="shared" si="2"/>
        <v>2.2803E-2</v>
      </c>
      <c r="J757" s="407">
        <v>32478</v>
      </c>
    </row>
    <row r="758" spans="1:10">
      <c r="A758" s="406">
        <v>86</v>
      </c>
      <c r="B758" s="407">
        <v>32509</v>
      </c>
      <c r="C758" s="406" t="s">
        <v>3130</v>
      </c>
      <c r="D758" s="406" t="s">
        <v>3131</v>
      </c>
      <c r="E758" s="406">
        <v>25.5</v>
      </c>
      <c r="F758" s="406">
        <v>1.6471E-2</v>
      </c>
      <c r="G758" s="406">
        <v>0.42</v>
      </c>
      <c r="H758" s="409">
        <v>8.0000000000000002E-3</v>
      </c>
      <c r="I758" s="409">
        <f t="shared" ref="I758:I821" si="3">F758-H758</f>
        <v>8.4709999999999994E-3</v>
      </c>
      <c r="J758" s="407">
        <v>32509</v>
      </c>
    </row>
    <row r="759" spans="1:10">
      <c r="A759" s="406">
        <v>86</v>
      </c>
      <c r="B759" s="407">
        <v>32540</v>
      </c>
      <c r="C759" s="406" t="s">
        <v>3130</v>
      </c>
      <c r="D759" s="406" t="s">
        <v>3131</v>
      </c>
      <c r="E759" s="406">
        <v>24.25</v>
      </c>
      <c r="F759" s="406">
        <v>-4.9020000000000001E-2</v>
      </c>
      <c r="G759" s="406">
        <v>0</v>
      </c>
      <c r="H759" s="409">
        <v>6.8999999999999999E-3</v>
      </c>
      <c r="I759" s="409">
        <f t="shared" si="3"/>
        <v>-5.5919999999999997E-2</v>
      </c>
      <c r="J759" s="407">
        <v>32540</v>
      </c>
    </row>
    <row r="760" spans="1:10">
      <c r="A760" s="406">
        <v>86</v>
      </c>
      <c r="B760" s="407">
        <v>32568</v>
      </c>
      <c r="C760" s="406" t="s">
        <v>3130</v>
      </c>
      <c r="D760" s="406" t="s">
        <v>3131</v>
      </c>
      <c r="E760" s="406">
        <v>24.125</v>
      </c>
      <c r="F760" s="406">
        <v>-5.1549999999999999E-3</v>
      </c>
      <c r="G760" s="406">
        <v>0</v>
      </c>
      <c r="H760" s="409">
        <v>7.9000000000000008E-3</v>
      </c>
      <c r="I760" s="409">
        <f t="shared" si="3"/>
        <v>-1.3055000000000001E-2</v>
      </c>
      <c r="J760" s="407">
        <v>32568</v>
      </c>
    </row>
    <row r="761" spans="1:10">
      <c r="A761" s="406">
        <v>86</v>
      </c>
      <c r="B761" s="407">
        <v>32599</v>
      </c>
      <c r="C761" s="406" t="s">
        <v>3130</v>
      </c>
      <c r="D761" s="406" t="s">
        <v>3131</v>
      </c>
      <c r="E761" s="406">
        <v>24.75</v>
      </c>
      <c r="F761" s="406">
        <v>4.3316E-2</v>
      </c>
      <c r="G761" s="406">
        <v>0.42</v>
      </c>
      <c r="H761" s="409">
        <v>7.0000000000000001E-3</v>
      </c>
      <c r="I761" s="409">
        <f t="shared" si="3"/>
        <v>3.6316000000000001E-2</v>
      </c>
      <c r="J761" s="407">
        <v>32599</v>
      </c>
    </row>
    <row r="762" spans="1:10">
      <c r="A762" s="406">
        <v>86</v>
      </c>
      <c r="B762" s="407">
        <v>32629</v>
      </c>
      <c r="C762" s="406" t="s">
        <v>3130</v>
      </c>
      <c r="D762" s="406" t="s">
        <v>3131</v>
      </c>
      <c r="E762" s="406">
        <v>24.75</v>
      </c>
      <c r="F762" s="406">
        <v>0</v>
      </c>
      <c r="G762" s="406">
        <v>0</v>
      </c>
      <c r="H762" s="409">
        <v>8.0000000000000002E-3</v>
      </c>
      <c r="I762" s="409">
        <f t="shared" si="3"/>
        <v>-8.0000000000000002E-3</v>
      </c>
      <c r="J762" s="407">
        <v>32629</v>
      </c>
    </row>
    <row r="763" spans="1:10">
      <c r="A763" s="406">
        <v>86</v>
      </c>
      <c r="B763" s="407">
        <v>32660</v>
      </c>
      <c r="C763" s="406" t="s">
        <v>3130</v>
      </c>
      <c r="D763" s="406" t="s">
        <v>3131</v>
      </c>
      <c r="E763" s="406">
        <v>24</v>
      </c>
      <c r="F763" s="406">
        <v>-3.0303E-2</v>
      </c>
      <c r="G763" s="406">
        <v>0</v>
      </c>
      <c r="H763" s="409">
        <v>7.0000000000000001E-3</v>
      </c>
      <c r="I763" s="409">
        <f t="shared" si="3"/>
        <v>-3.7303000000000003E-2</v>
      </c>
      <c r="J763" s="407">
        <v>32660</v>
      </c>
    </row>
    <row r="764" spans="1:10">
      <c r="A764" s="406">
        <v>86</v>
      </c>
      <c r="B764" s="407">
        <v>32690</v>
      </c>
      <c r="C764" s="406" t="s">
        <v>3130</v>
      </c>
      <c r="D764" s="406" t="s">
        <v>3131</v>
      </c>
      <c r="E764" s="406">
        <v>26</v>
      </c>
      <c r="F764" s="406">
        <v>0.10083300000000001</v>
      </c>
      <c r="G764" s="406">
        <v>0.42</v>
      </c>
      <c r="H764" s="409">
        <v>6.7999999999999996E-3</v>
      </c>
      <c r="I764" s="409">
        <f t="shared" si="3"/>
        <v>9.4033000000000005E-2</v>
      </c>
      <c r="J764" s="407">
        <v>32690</v>
      </c>
    </row>
    <row r="765" spans="1:10">
      <c r="A765" s="406">
        <v>86</v>
      </c>
      <c r="B765" s="407">
        <v>32721</v>
      </c>
      <c r="C765" s="406" t="s">
        <v>3130</v>
      </c>
      <c r="D765" s="406" t="s">
        <v>3131</v>
      </c>
      <c r="E765" s="406">
        <v>27.125</v>
      </c>
      <c r="F765" s="406">
        <v>4.3269000000000002E-2</v>
      </c>
      <c r="G765" s="406">
        <v>0</v>
      </c>
      <c r="H765" s="409">
        <v>6.6E-3</v>
      </c>
      <c r="I765" s="409">
        <f t="shared" si="3"/>
        <v>3.6669E-2</v>
      </c>
      <c r="J765" s="407">
        <v>32721</v>
      </c>
    </row>
    <row r="766" spans="1:10">
      <c r="A766" s="406">
        <v>86</v>
      </c>
      <c r="B766" s="407">
        <v>32752</v>
      </c>
      <c r="C766" s="406" t="s">
        <v>3130</v>
      </c>
      <c r="D766" s="406" t="s">
        <v>3131</v>
      </c>
      <c r="E766" s="406">
        <v>26.25</v>
      </c>
      <c r="F766" s="406">
        <v>-3.2258000000000002E-2</v>
      </c>
      <c r="G766" s="406">
        <v>0</v>
      </c>
      <c r="H766" s="409">
        <v>6.4999999999999997E-3</v>
      </c>
      <c r="I766" s="409">
        <f t="shared" si="3"/>
        <v>-3.8758000000000001E-2</v>
      </c>
      <c r="J766" s="407">
        <v>32752</v>
      </c>
    </row>
    <row r="767" spans="1:10">
      <c r="A767" s="406">
        <v>86</v>
      </c>
      <c r="B767" s="407">
        <v>32782</v>
      </c>
      <c r="C767" s="406" t="s">
        <v>3130</v>
      </c>
      <c r="D767" s="406" t="s">
        <v>3131</v>
      </c>
      <c r="E767" s="406">
        <v>26.5</v>
      </c>
      <c r="F767" s="406">
        <v>2.5524000000000002E-2</v>
      </c>
      <c r="G767" s="406">
        <v>0.42</v>
      </c>
      <c r="H767" s="409">
        <v>7.1999999999999998E-3</v>
      </c>
      <c r="I767" s="409">
        <f t="shared" si="3"/>
        <v>1.8324E-2</v>
      </c>
      <c r="J767" s="407">
        <v>32782</v>
      </c>
    </row>
    <row r="768" spans="1:10">
      <c r="A768" s="406">
        <v>86</v>
      </c>
      <c r="B768" s="407">
        <v>32813</v>
      </c>
      <c r="C768" s="406" t="s">
        <v>3130</v>
      </c>
      <c r="D768" s="406" t="s">
        <v>3131</v>
      </c>
      <c r="E768" s="406">
        <v>27.25</v>
      </c>
      <c r="F768" s="406">
        <v>2.8302000000000001E-2</v>
      </c>
      <c r="G768" s="406">
        <v>0</v>
      </c>
      <c r="H768" s="409">
        <v>6.4000000000000003E-3</v>
      </c>
      <c r="I768" s="409">
        <f t="shared" si="3"/>
        <v>2.1902000000000001E-2</v>
      </c>
      <c r="J768" s="407">
        <v>32813</v>
      </c>
    </row>
    <row r="769" spans="1:10">
      <c r="A769" s="406">
        <v>86</v>
      </c>
      <c r="B769" s="407">
        <v>32843</v>
      </c>
      <c r="C769" s="406" t="s">
        <v>3130</v>
      </c>
      <c r="D769" s="406" t="s">
        <v>3131</v>
      </c>
      <c r="E769" s="406">
        <v>28</v>
      </c>
      <c r="F769" s="406">
        <v>2.7522999999999999E-2</v>
      </c>
      <c r="G769" s="406">
        <v>0</v>
      </c>
      <c r="H769" s="409">
        <v>6.4000000000000003E-3</v>
      </c>
      <c r="I769" s="409">
        <f t="shared" si="3"/>
        <v>2.1122999999999999E-2</v>
      </c>
      <c r="J769" s="407">
        <v>32843</v>
      </c>
    </row>
    <row r="770" spans="1:10">
      <c r="A770" s="406">
        <v>86</v>
      </c>
      <c r="B770" s="407">
        <v>32874</v>
      </c>
      <c r="C770" s="406" t="s">
        <v>3130</v>
      </c>
      <c r="D770" s="406" t="s">
        <v>3131</v>
      </c>
      <c r="E770" s="406">
        <v>27.25</v>
      </c>
      <c r="F770" s="406">
        <v>-1.125E-2</v>
      </c>
      <c r="G770" s="406">
        <v>0.435</v>
      </c>
      <c r="H770" s="409">
        <v>7.3000000000000001E-3</v>
      </c>
      <c r="I770" s="409">
        <f t="shared" si="3"/>
        <v>-1.8550000000000001E-2</v>
      </c>
      <c r="J770" s="407">
        <v>32874</v>
      </c>
    </row>
    <row r="771" spans="1:10">
      <c r="A771" s="406">
        <v>86</v>
      </c>
      <c r="B771" s="407">
        <v>32905</v>
      </c>
      <c r="C771" s="406" t="s">
        <v>3130</v>
      </c>
      <c r="D771" s="406" t="s">
        <v>3131</v>
      </c>
      <c r="E771" s="406">
        <v>28.5</v>
      </c>
      <c r="F771" s="406">
        <v>4.5872000000000003E-2</v>
      </c>
      <c r="G771" s="406">
        <v>0</v>
      </c>
      <c r="H771" s="409">
        <v>6.6E-3</v>
      </c>
      <c r="I771" s="409">
        <f t="shared" si="3"/>
        <v>3.9272000000000001E-2</v>
      </c>
      <c r="J771" s="407">
        <v>32905</v>
      </c>
    </row>
    <row r="772" spans="1:10">
      <c r="A772" s="406">
        <v>86</v>
      </c>
      <c r="B772" s="407">
        <v>32933</v>
      </c>
      <c r="C772" s="406" t="s">
        <v>3130</v>
      </c>
      <c r="D772" s="406" t="s">
        <v>3131</v>
      </c>
      <c r="E772" s="406">
        <v>26.5</v>
      </c>
      <c r="F772" s="406">
        <v>-7.0175000000000001E-2</v>
      </c>
      <c r="G772" s="406">
        <v>0</v>
      </c>
      <c r="H772" s="409">
        <v>7.1000000000000004E-3</v>
      </c>
      <c r="I772" s="409">
        <f t="shared" si="3"/>
        <v>-7.7274999999999996E-2</v>
      </c>
      <c r="J772" s="407">
        <v>32933</v>
      </c>
    </row>
    <row r="773" spans="1:10">
      <c r="A773" s="406">
        <v>86</v>
      </c>
      <c r="B773" s="407">
        <v>32964</v>
      </c>
      <c r="C773" s="406" t="s">
        <v>3130</v>
      </c>
      <c r="D773" s="406" t="s">
        <v>3131</v>
      </c>
      <c r="E773" s="406">
        <v>25.75</v>
      </c>
      <c r="F773" s="406">
        <v>-1.1887E-2</v>
      </c>
      <c r="G773" s="406">
        <v>0.435</v>
      </c>
      <c r="H773" s="409">
        <v>7.4999999999999997E-3</v>
      </c>
      <c r="I773" s="409">
        <f t="shared" si="3"/>
        <v>-1.9387000000000001E-2</v>
      </c>
      <c r="J773" s="407">
        <v>32964</v>
      </c>
    </row>
    <row r="774" spans="1:10">
      <c r="A774" s="406">
        <v>86</v>
      </c>
      <c r="B774" s="407">
        <v>32994</v>
      </c>
      <c r="C774" s="406" t="s">
        <v>3130</v>
      </c>
      <c r="D774" s="406" t="s">
        <v>3131</v>
      </c>
      <c r="E774" s="406">
        <v>26</v>
      </c>
      <c r="F774" s="406">
        <v>9.7090000000000006E-3</v>
      </c>
      <c r="G774" s="406">
        <v>0</v>
      </c>
      <c r="H774" s="409">
        <v>7.4999999999999997E-3</v>
      </c>
      <c r="I774" s="409">
        <f t="shared" si="3"/>
        <v>2.2090000000000009E-3</v>
      </c>
      <c r="J774" s="407">
        <v>32994</v>
      </c>
    </row>
    <row r="775" spans="1:10">
      <c r="A775" s="406">
        <v>86</v>
      </c>
      <c r="B775" s="407">
        <v>33025</v>
      </c>
      <c r="C775" s="406" t="s">
        <v>3130</v>
      </c>
      <c r="D775" s="406" t="s">
        <v>3131</v>
      </c>
      <c r="E775" s="406">
        <v>25.25</v>
      </c>
      <c r="F775" s="406">
        <v>-2.8846E-2</v>
      </c>
      <c r="G775" s="406">
        <v>0</v>
      </c>
      <c r="H775" s="409">
        <v>6.7999999999999996E-3</v>
      </c>
      <c r="I775" s="409">
        <f t="shared" si="3"/>
        <v>-3.5645999999999997E-2</v>
      </c>
      <c r="J775" s="407">
        <v>33025</v>
      </c>
    </row>
    <row r="776" spans="1:10">
      <c r="A776" s="406">
        <v>86</v>
      </c>
      <c r="B776" s="407">
        <v>33055</v>
      </c>
      <c r="C776" s="406" t="s">
        <v>3130</v>
      </c>
      <c r="D776" s="406" t="s">
        <v>3131</v>
      </c>
      <c r="E776" s="406">
        <v>25.25</v>
      </c>
      <c r="F776" s="406">
        <v>1.7228E-2</v>
      </c>
      <c r="G776" s="406">
        <v>0.435</v>
      </c>
      <c r="H776" s="409">
        <v>7.4000000000000003E-3</v>
      </c>
      <c r="I776" s="409">
        <f t="shared" si="3"/>
        <v>9.8279999999999999E-3</v>
      </c>
      <c r="J776" s="407">
        <v>33055</v>
      </c>
    </row>
    <row r="777" spans="1:10">
      <c r="A777" s="406">
        <v>86</v>
      </c>
      <c r="B777" s="407">
        <v>33086</v>
      </c>
      <c r="C777" s="406" t="s">
        <v>3130</v>
      </c>
      <c r="D777" s="406" t="s">
        <v>3131</v>
      </c>
      <c r="E777" s="406">
        <v>25.5</v>
      </c>
      <c r="F777" s="406">
        <v>9.9010000000000001E-3</v>
      </c>
      <c r="G777" s="406">
        <v>0</v>
      </c>
      <c r="H777" s="409">
        <v>7.1000000000000004E-3</v>
      </c>
      <c r="I777" s="409">
        <f t="shared" si="3"/>
        <v>2.8009999999999997E-3</v>
      </c>
      <c r="J777" s="407">
        <v>33086</v>
      </c>
    </row>
    <row r="778" spans="1:10">
      <c r="A778" s="406">
        <v>86</v>
      </c>
      <c r="B778" s="407">
        <v>33117</v>
      </c>
      <c r="C778" s="406" t="s">
        <v>3130</v>
      </c>
      <c r="D778" s="406" t="s">
        <v>3131</v>
      </c>
      <c r="E778" s="406">
        <v>27</v>
      </c>
      <c r="F778" s="406">
        <v>5.8824000000000001E-2</v>
      </c>
      <c r="G778" s="406">
        <v>0</v>
      </c>
      <c r="H778" s="409">
        <v>6.8999999999999999E-3</v>
      </c>
      <c r="I778" s="409">
        <f t="shared" si="3"/>
        <v>5.1923999999999998E-2</v>
      </c>
      <c r="J778" s="407">
        <v>33117</v>
      </c>
    </row>
    <row r="779" spans="1:10">
      <c r="A779" s="406">
        <v>86</v>
      </c>
      <c r="B779" s="407">
        <v>33147</v>
      </c>
      <c r="C779" s="406" t="s">
        <v>3130</v>
      </c>
      <c r="D779" s="406" t="s">
        <v>3131</v>
      </c>
      <c r="E779" s="406">
        <v>25.5</v>
      </c>
      <c r="F779" s="406">
        <v>-3.9444E-2</v>
      </c>
      <c r="G779" s="406">
        <v>0.435</v>
      </c>
      <c r="H779" s="409">
        <v>8.0999999999999996E-3</v>
      </c>
      <c r="I779" s="409">
        <f t="shared" si="3"/>
        <v>-4.7544000000000003E-2</v>
      </c>
      <c r="J779" s="407">
        <v>33147</v>
      </c>
    </row>
    <row r="780" spans="1:10">
      <c r="A780" s="406">
        <v>86</v>
      </c>
      <c r="B780" s="407">
        <v>33178</v>
      </c>
      <c r="C780" s="406" t="s">
        <v>3130</v>
      </c>
      <c r="D780" s="406" t="s">
        <v>3131</v>
      </c>
      <c r="E780" s="406">
        <v>26.5</v>
      </c>
      <c r="F780" s="406">
        <v>3.9216000000000001E-2</v>
      </c>
      <c r="G780" s="406">
        <v>0</v>
      </c>
      <c r="H780" s="409">
        <v>7.1000000000000004E-3</v>
      </c>
      <c r="I780" s="409">
        <f t="shared" si="3"/>
        <v>3.2115999999999999E-2</v>
      </c>
      <c r="J780" s="407">
        <v>33178</v>
      </c>
    </row>
    <row r="781" spans="1:10">
      <c r="A781" s="406">
        <v>86</v>
      </c>
      <c r="B781" s="407">
        <v>33208</v>
      </c>
      <c r="C781" s="406" t="s">
        <v>3130</v>
      </c>
      <c r="D781" s="406" t="s">
        <v>3131</v>
      </c>
      <c r="E781" s="406">
        <v>26.75</v>
      </c>
      <c r="F781" s="406">
        <v>9.4339999999999997E-3</v>
      </c>
      <c r="G781" s="406">
        <v>0</v>
      </c>
      <c r="H781" s="409">
        <v>7.1999999999999998E-3</v>
      </c>
      <c r="I781" s="409">
        <f t="shared" si="3"/>
        <v>2.2339999999999999E-3</v>
      </c>
      <c r="J781" s="407">
        <v>33208</v>
      </c>
    </row>
    <row r="782" spans="1:10">
      <c r="A782" s="406">
        <v>86</v>
      </c>
      <c r="B782" s="407">
        <v>33239</v>
      </c>
      <c r="C782" s="406" t="s">
        <v>3130</v>
      </c>
      <c r="D782" s="406" t="s">
        <v>3131</v>
      </c>
      <c r="E782" s="406">
        <v>24.625</v>
      </c>
      <c r="F782" s="406">
        <v>-6.2617000000000006E-2</v>
      </c>
      <c r="G782" s="406">
        <v>0.45</v>
      </c>
      <c r="H782" s="409">
        <v>7.1000000000000004E-3</v>
      </c>
      <c r="I782" s="409">
        <f t="shared" si="3"/>
        <v>-6.9717000000000001E-2</v>
      </c>
      <c r="J782" s="407">
        <v>33239</v>
      </c>
    </row>
    <row r="783" spans="1:10">
      <c r="A783" s="406">
        <v>86</v>
      </c>
      <c r="B783" s="407">
        <v>33270</v>
      </c>
      <c r="C783" s="406" t="s">
        <v>3130</v>
      </c>
      <c r="D783" s="406" t="s">
        <v>3131</v>
      </c>
      <c r="E783" s="406">
        <v>25.5</v>
      </c>
      <c r="F783" s="406">
        <v>3.5533000000000002E-2</v>
      </c>
      <c r="G783" s="406">
        <v>0</v>
      </c>
      <c r="H783" s="409">
        <v>6.4000000000000003E-3</v>
      </c>
      <c r="I783" s="409">
        <f t="shared" si="3"/>
        <v>2.9133000000000003E-2</v>
      </c>
      <c r="J783" s="407">
        <v>33270</v>
      </c>
    </row>
    <row r="784" spans="1:10">
      <c r="A784" s="406">
        <v>86</v>
      </c>
      <c r="B784" s="407">
        <v>33298</v>
      </c>
      <c r="C784" s="406" t="s">
        <v>3130</v>
      </c>
      <c r="D784" s="406" t="s">
        <v>3131</v>
      </c>
      <c r="E784" s="406">
        <v>29</v>
      </c>
      <c r="F784" s="406">
        <v>0.13725499999999999</v>
      </c>
      <c r="G784" s="406">
        <v>0</v>
      </c>
      <c r="H784" s="409">
        <v>6.4000000000000003E-3</v>
      </c>
      <c r="I784" s="409">
        <f t="shared" si="3"/>
        <v>0.130855</v>
      </c>
      <c r="J784" s="407">
        <v>33298</v>
      </c>
    </row>
    <row r="785" spans="1:10">
      <c r="A785" s="406">
        <v>86</v>
      </c>
      <c r="B785" s="407">
        <v>33329</v>
      </c>
      <c r="C785" s="406" t="s">
        <v>3130</v>
      </c>
      <c r="D785" s="406" t="s">
        <v>3131</v>
      </c>
      <c r="E785" s="406">
        <v>28.75</v>
      </c>
      <c r="F785" s="406">
        <v>6.8970000000000004E-3</v>
      </c>
      <c r="G785" s="406">
        <v>0.45</v>
      </c>
      <c r="H785" s="409">
        <v>7.6E-3</v>
      </c>
      <c r="I785" s="409">
        <f t="shared" si="3"/>
        <v>-7.0299999999999963E-4</v>
      </c>
      <c r="J785" s="407">
        <v>33329</v>
      </c>
    </row>
    <row r="786" spans="1:10">
      <c r="A786" s="406">
        <v>86</v>
      </c>
      <c r="B786" s="407">
        <v>33359</v>
      </c>
      <c r="C786" s="406" t="s">
        <v>3130</v>
      </c>
      <c r="D786" s="406" t="s">
        <v>3131</v>
      </c>
      <c r="E786" s="406">
        <v>30</v>
      </c>
      <c r="F786" s="406">
        <v>4.3478000000000003E-2</v>
      </c>
      <c r="G786" s="406">
        <v>0</v>
      </c>
      <c r="H786" s="409">
        <v>6.7999999999999996E-3</v>
      </c>
      <c r="I786" s="409">
        <f t="shared" si="3"/>
        <v>3.6678000000000002E-2</v>
      </c>
      <c r="J786" s="407">
        <v>33359</v>
      </c>
    </row>
    <row r="787" spans="1:10">
      <c r="A787" s="406">
        <v>86</v>
      </c>
      <c r="B787" s="407">
        <v>33390</v>
      </c>
      <c r="C787" s="406" t="s">
        <v>3130</v>
      </c>
      <c r="D787" s="406" t="s">
        <v>3131</v>
      </c>
      <c r="E787" s="406">
        <v>27</v>
      </c>
      <c r="F787" s="406">
        <v>-0.1</v>
      </c>
      <c r="G787" s="406">
        <v>0</v>
      </c>
      <c r="H787" s="409">
        <v>6.3E-3</v>
      </c>
      <c r="I787" s="409">
        <f t="shared" si="3"/>
        <v>-0.10630000000000001</v>
      </c>
      <c r="J787" s="407">
        <v>33390</v>
      </c>
    </row>
    <row r="788" spans="1:10">
      <c r="A788" s="406">
        <v>86</v>
      </c>
      <c r="B788" s="407">
        <v>33420</v>
      </c>
      <c r="C788" s="406" t="s">
        <v>3130</v>
      </c>
      <c r="D788" s="406" t="s">
        <v>3131</v>
      </c>
      <c r="E788" s="406">
        <v>28.25</v>
      </c>
      <c r="F788" s="406">
        <v>6.2963000000000005E-2</v>
      </c>
      <c r="G788" s="406">
        <v>0.45</v>
      </c>
      <c r="H788" s="409">
        <v>7.6E-3</v>
      </c>
      <c r="I788" s="409">
        <f t="shared" si="3"/>
        <v>5.5363000000000002E-2</v>
      </c>
      <c r="J788" s="407">
        <v>33420</v>
      </c>
    </row>
    <row r="789" spans="1:10">
      <c r="A789" s="406">
        <v>86</v>
      </c>
      <c r="B789" s="407">
        <v>33451</v>
      </c>
      <c r="C789" s="406" t="s">
        <v>3130</v>
      </c>
      <c r="D789" s="406" t="s">
        <v>3131</v>
      </c>
      <c r="E789" s="406">
        <v>26</v>
      </c>
      <c r="F789" s="406">
        <v>-7.9645999999999995E-2</v>
      </c>
      <c r="G789" s="406">
        <v>0</v>
      </c>
      <c r="H789" s="409">
        <v>6.7999999999999996E-3</v>
      </c>
      <c r="I789" s="409">
        <f t="shared" si="3"/>
        <v>-8.6445999999999995E-2</v>
      </c>
      <c r="J789" s="407">
        <v>33451</v>
      </c>
    </row>
    <row r="790" spans="1:10">
      <c r="A790" s="406">
        <v>86</v>
      </c>
      <c r="B790" s="407">
        <v>33482</v>
      </c>
      <c r="C790" s="406" t="s">
        <v>3130</v>
      </c>
      <c r="D790" s="406" t="s">
        <v>3131</v>
      </c>
      <c r="E790" s="406">
        <v>28</v>
      </c>
      <c r="F790" s="406">
        <v>7.6923000000000005E-2</v>
      </c>
      <c r="G790" s="406">
        <v>0</v>
      </c>
      <c r="H790" s="409">
        <v>6.7999999999999996E-3</v>
      </c>
      <c r="I790" s="409">
        <f t="shared" si="3"/>
        <v>7.0123000000000005E-2</v>
      </c>
      <c r="J790" s="407">
        <v>33482</v>
      </c>
    </row>
    <row r="791" spans="1:10">
      <c r="A791" s="406">
        <v>86</v>
      </c>
      <c r="B791" s="407">
        <v>33512</v>
      </c>
      <c r="C791" s="406" t="s">
        <v>3130</v>
      </c>
      <c r="D791" s="406" t="s">
        <v>3131</v>
      </c>
      <c r="E791" s="406">
        <v>28.5</v>
      </c>
      <c r="F791" s="406">
        <v>3.3929000000000001E-2</v>
      </c>
      <c r="G791" s="406">
        <v>0.45</v>
      </c>
      <c r="H791" s="409">
        <v>6.4999999999999997E-3</v>
      </c>
      <c r="I791" s="409">
        <f t="shared" si="3"/>
        <v>2.7429000000000002E-2</v>
      </c>
      <c r="J791" s="407">
        <v>33512</v>
      </c>
    </row>
    <row r="792" spans="1:10">
      <c r="A792" s="406">
        <v>86</v>
      </c>
      <c r="B792" s="407">
        <v>33543</v>
      </c>
      <c r="C792" s="406" t="s">
        <v>3130</v>
      </c>
      <c r="D792" s="406" t="s">
        <v>3131</v>
      </c>
      <c r="E792" s="406">
        <v>27.75</v>
      </c>
      <c r="F792" s="406">
        <v>-2.6315999999999999E-2</v>
      </c>
      <c r="G792" s="406">
        <v>0</v>
      </c>
      <c r="H792" s="409">
        <v>6.0000000000000001E-3</v>
      </c>
      <c r="I792" s="409">
        <f t="shared" si="3"/>
        <v>-3.2315999999999998E-2</v>
      </c>
      <c r="J792" s="407">
        <v>33543</v>
      </c>
    </row>
    <row r="793" spans="1:10">
      <c r="A793" s="406">
        <v>86</v>
      </c>
      <c r="B793" s="407">
        <v>33573</v>
      </c>
      <c r="C793" s="406" t="s">
        <v>3130</v>
      </c>
      <c r="D793" s="406" t="s">
        <v>3131</v>
      </c>
      <c r="E793" s="406">
        <v>28</v>
      </c>
      <c r="F793" s="406">
        <v>9.0089999999999996E-3</v>
      </c>
      <c r="G793" s="406">
        <v>0</v>
      </c>
      <c r="H793" s="409">
        <v>6.7999999999999996E-3</v>
      </c>
      <c r="I793" s="409">
        <f t="shared" si="3"/>
        <v>2.209E-3</v>
      </c>
      <c r="J793" s="407">
        <v>33573</v>
      </c>
    </row>
    <row r="794" spans="1:10">
      <c r="A794" s="406">
        <v>86</v>
      </c>
      <c r="B794" s="407">
        <v>33604</v>
      </c>
      <c r="C794" s="406" t="s">
        <v>3130</v>
      </c>
      <c r="D794" s="406" t="s">
        <v>3131</v>
      </c>
      <c r="E794" s="406">
        <v>27.25</v>
      </c>
      <c r="F794" s="406">
        <v>-1.0179000000000001E-2</v>
      </c>
      <c r="G794" s="406">
        <v>0.46500000000000002</v>
      </c>
      <c r="H794" s="409">
        <v>6.1000000000000004E-3</v>
      </c>
      <c r="I794" s="409">
        <f t="shared" si="3"/>
        <v>-1.6279000000000002E-2</v>
      </c>
      <c r="J794" s="407">
        <v>33604</v>
      </c>
    </row>
    <row r="795" spans="1:10">
      <c r="A795" s="406">
        <v>86</v>
      </c>
      <c r="B795" s="407">
        <v>33635</v>
      </c>
      <c r="C795" s="406" t="s">
        <v>3130</v>
      </c>
      <c r="D795" s="406" t="s">
        <v>3131</v>
      </c>
      <c r="E795" s="406">
        <v>29.75</v>
      </c>
      <c r="F795" s="406">
        <v>9.1743000000000005E-2</v>
      </c>
      <c r="G795" s="406">
        <v>0</v>
      </c>
      <c r="H795" s="409">
        <v>5.8999999999999999E-3</v>
      </c>
      <c r="I795" s="409">
        <f t="shared" si="3"/>
        <v>8.5843000000000003E-2</v>
      </c>
      <c r="J795" s="407">
        <v>33635</v>
      </c>
    </row>
    <row r="796" spans="1:10">
      <c r="A796" s="406">
        <v>86</v>
      </c>
      <c r="B796" s="407">
        <v>33664</v>
      </c>
      <c r="C796" s="406" t="s">
        <v>3130</v>
      </c>
      <c r="D796" s="406" t="s">
        <v>3131</v>
      </c>
      <c r="E796" s="406">
        <v>28.75</v>
      </c>
      <c r="F796" s="406">
        <v>-3.3612999999999997E-2</v>
      </c>
      <c r="G796" s="406">
        <v>0</v>
      </c>
      <c r="H796" s="409">
        <v>6.7000000000000002E-3</v>
      </c>
      <c r="I796" s="409">
        <f t="shared" si="3"/>
        <v>-4.0312999999999995E-2</v>
      </c>
      <c r="J796" s="407">
        <v>33664</v>
      </c>
    </row>
    <row r="797" spans="1:10">
      <c r="A797" s="406">
        <v>86</v>
      </c>
      <c r="B797" s="407">
        <v>33695</v>
      </c>
      <c r="C797" s="406" t="s">
        <v>3130</v>
      </c>
      <c r="D797" s="406" t="s">
        <v>3131</v>
      </c>
      <c r="E797" s="406">
        <v>29.5</v>
      </c>
      <c r="F797" s="406">
        <v>4.2261E-2</v>
      </c>
      <c r="G797" s="406">
        <v>0.46500000000000002</v>
      </c>
      <c r="H797" s="409">
        <v>6.4999999999999997E-3</v>
      </c>
      <c r="I797" s="409">
        <f t="shared" si="3"/>
        <v>3.5761000000000001E-2</v>
      </c>
      <c r="J797" s="407">
        <v>33695</v>
      </c>
    </row>
    <row r="798" spans="1:10">
      <c r="A798" s="406">
        <v>86</v>
      </c>
      <c r="B798" s="407">
        <v>33725</v>
      </c>
      <c r="C798" s="406" t="s">
        <v>3130</v>
      </c>
      <c r="D798" s="406" t="s">
        <v>3131</v>
      </c>
      <c r="E798" s="406">
        <v>31.25</v>
      </c>
      <c r="F798" s="406">
        <v>5.9322E-2</v>
      </c>
      <c r="G798" s="406">
        <v>0</v>
      </c>
      <c r="H798" s="409">
        <v>6.1000000000000004E-3</v>
      </c>
      <c r="I798" s="409">
        <f t="shared" si="3"/>
        <v>5.3221999999999998E-2</v>
      </c>
      <c r="J798" s="407">
        <v>33725</v>
      </c>
    </row>
    <row r="799" spans="1:10">
      <c r="A799" s="406">
        <v>86</v>
      </c>
      <c r="B799" s="407">
        <v>33756</v>
      </c>
      <c r="C799" s="406" t="s">
        <v>3130</v>
      </c>
      <c r="D799" s="406" t="s">
        <v>3131</v>
      </c>
      <c r="E799" s="406">
        <v>30</v>
      </c>
      <c r="F799" s="406">
        <v>-0.04</v>
      </c>
      <c r="G799" s="406">
        <v>0</v>
      </c>
      <c r="H799" s="409">
        <v>6.7000000000000002E-3</v>
      </c>
      <c r="I799" s="409">
        <f t="shared" si="3"/>
        <v>-4.6699999999999998E-2</v>
      </c>
      <c r="J799" s="407">
        <v>33756</v>
      </c>
    </row>
    <row r="800" spans="1:10">
      <c r="A800" s="406">
        <v>86</v>
      </c>
      <c r="B800" s="407">
        <v>33786</v>
      </c>
      <c r="C800" s="406" t="s">
        <v>3130</v>
      </c>
      <c r="D800" s="406" t="s">
        <v>3131</v>
      </c>
      <c r="E800" s="406">
        <v>32.75</v>
      </c>
      <c r="F800" s="406">
        <v>0.107167</v>
      </c>
      <c r="G800" s="406">
        <v>0.46500000000000002</v>
      </c>
      <c r="H800" s="409">
        <v>6.3E-3</v>
      </c>
      <c r="I800" s="409">
        <f t="shared" si="3"/>
        <v>0.100867</v>
      </c>
      <c r="J800" s="407">
        <v>33786</v>
      </c>
    </row>
    <row r="801" spans="1:10">
      <c r="A801" s="406">
        <v>86</v>
      </c>
      <c r="B801" s="407">
        <v>33817</v>
      </c>
      <c r="C801" s="406" t="s">
        <v>3130</v>
      </c>
      <c r="D801" s="406" t="s">
        <v>3131</v>
      </c>
      <c r="E801" s="406">
        <v>31.5</v>
      </c>
      <c r="F801" s="406">
        <v>-3.8168000000000001E-2</v>
      </c>
      <c r="G801" s="406">
        <v>0</v>
      </c>
      <c r="H801" s="409">
        <v>6.0000000000000001E-3</v>
      </c>
      <c r="I801" s="409">
        <f t="shared" si="3"/>
        <v>-4.4167999999999999E-2</v>
      </c>
      <c r="J801" s="407">
        <v>33817</v>
      </c>
    </row>
    <row r="802" spans="1:10">
      <c r="A802" s="406">
        <v>86</v>
      </c>
      <c r="B802" s="407">
        <v>33848</v>
      </c>
      <c r="C802" s="406" t="s">
        <v>3130</v>
      </c>
      <c r="D802" s="406" t="s">
        <v>3131</v>
      </c>
      <c r="E802" s="406">
        <v>31</v>
      </c>
      <c r="F802" s="406">
        <v>-1.5873000000000002E-2</v>
      </c>
      <c r="G802" s="406">
        <v>0</v>
      </c>
      <c r="H802" s="409">
        <v>5.7999999999999996E-3</v>
      </c>
      <c r="I802" s="409">
        <f t="shared" si="3"/>
        <v>-2.1673000000000001E-2</v>
      </c>
      <c r="J802" s="407">
        <v>33848</v>
      </c>
    </row>
    <row r="803" spans="1:10">
      <c r="A803" s="406">
        <v>86</v>
      </c>
      <c r="B803" s="407">
        <v>33878</v>
      </c>
      <c r="C803" s="406" t="s">
        <v>3130</v>
      </c>
      <c r="D803" s="406" t="s">
        <v>3131</v>
      </c>
      <c r="E803" s="406">
        <v>31</v>
      </c>
      <c r="F803" s="406">
        <v>1.4999999999999999E-2</v>
      </c>
      <c r="G803" s="406">
        <v>0.46500000000000002</v>
      </c>
      <c r="H803" s="409">
        <v>5.7000000000000002E-3</v>
      </c>
      <c r="I803" s="409">
        <f t="shared" si="3"/>
        <v>9.2999999999999992E-3</v>
      </c>
      <c r="J803" s="407">
        <v>33878</v>
      </c>
    </row>
    <row r="804" spans="1:10">
      <c r="A804" s="406">
        <v>86</v>
      </c>
      <c r="B804" s="407">
        <v>33909</v>
      </c>
      <c r="C804" s="406" t="s">
        <v>3130</v>
      </c>
      <c r="D804" s="406" t="s">
        <v>3131</v>
      </c>
      <c r="E804" s="406">
        <v>33.25</v>
      </c>
      <c r="F804" s="406">
        <v>7.2581000000000007E-2</v>
      </c>
      <c r="G804" s="406">
        <v>0</v>
      </c>
      <c r="H804" s="409">
        <v>6.1000000000000004E-3</v>
      </c>
      <c r="I804" s="409">
        <f t="shared" si="3"/>
        <v>6.6481000000000012E-2</v>
      </c>
      <c r="J804" s="407">
        <v>33909</v>
      </c>
    </row>
    <row r="805" spans="1:10">
      <c r="A805" s="406">
        <v>86</v>
      </c>
      <c r="B805" s="407">
        <v>33939</v>
      </c>
      <c r="C805" s="406" t="s">
        <v>3130</v>
      </c>
      <c r="D805" s="406" t="s">
        <v>3131</v>
      </c>
      <c r="E805" s="406">
        <v>33</v>
      </c>
      <c r="F805" s="406">
        <v>-7.5189999999999996E-3</v>
      </c>
      <c r="G805" s="406">
        <v>0</v>
      </c>
      <c r="H805" s="409">
        <v>6.3E-3</v>
      </c>
      <c r="I805" s="409">
        <f t="shared" si="3"/>
        <v>-1.3819E-2</v>
      </c>
      <c r="J805" s="407">
        <v>33939</v>
      </c>
    </row>
    <row r="806" spans="1:10">
      <c r="A806" s="406">
        <v>86</v>
      </c>
      <c r="B806" s="407">
        <v>33970</v>
      </c>
      <c r="C806" s="406" t="s">
        <v>3130</v>
      </c>
      <c r="D806" s="406" t="s">
        <v>3131</v>
      </c>
      <c r="E806" s="406">
        <v>35.5</v>
      </c>
      <c r="F806" s="406">
        <v>7.5758000000000006E-2</v>
      </c>
      <c r="G806" s="406">
        <v>0</v>
      </c>
      <c r="H806" s="409">
        <v>5.8999999999999999E-3</v>
      </c>
      <c r="I806" s="409">
        <f t="shared" si="3"/>
        <v>6.9858000000000003E-2</v>
      </c>
      <c r="J806" s="407">
        <v>33970</v>
      </c>
    </row>
    <row r="807" spans="1:10">
      <c r="A807" s="406">
        <v>86</v>
      </c>
      <c r="B807" s="407">
        <v>34001</v>
      </c>
      <c r="C807" s="406" t="s">
        <v>3130</v>
      </c>
      <c r="D807" s="406" t="s">
        <v>3131</v>
      </c>
      <c r="E807" s="406">
        <v>35.25</v>
      </c>
      <c r="F807" s="406">
        <v>6.4790000000000004E-3</v>
      </c>
      <c r="G807" s="406">
        <v>0.48</v>
      </c>
      <c r="H807" s="409">
        <v>5.4999999999999997E-3</v>
      </c>
      <c r="I807" s="409">
        <f t="shared" si="3"/>
        <v>9.790000000000007E-4</v>
      </c>
      <c r="J807" s="407">
        <v>34001</v>
      </c>
    </row>
    <row r="808" spans="1:10">
      <c r="A808" s="406">
        <v>86</v>
      </c>
      <c r="B808" s="407">
        <v>34029</v>
      </c>
      <c r="C808" s="406" t="s">
        <v>3130</v>
      </c>
      <c r="D808" s="406" t="s">
        <v>3131</v>
      </c>
      <c r="E808" s="406">
        <v>35</v>
      </c>
      <c r="F808" s="406">
        <v>-7.0920000000000002E-3</v>
      </c>
      <c r="G808" s="406">
        <v>0</v>
      </c>
      <c r="H808" s="409">
        <v>6.3E-3</v>
      </c>
      <c r="I808" s="409">
        <f t="shared" si="3"/>
        <v>-1.3392000000000001E-2</v>
      </c>
      <c r="J808" s="407">
        <v>34029</v>
      </c>
    </row>
    <row r="809" spans="1:10">
      <c r="A809" s="406">
        <v>86</v>
      </c>
      <c r="B809" s="407">
        <v>34060</v>
      </c>
      <c r="C809" s="406" t="s">
        <v>3130</v>
      </c>
      <c r="D809" s="406" t="s">
        <v>3131</v>
      </c>
      <c r="E809" s="406">
        <v>34.25</v>
      </c>
      <c r="F809" s="406">
        <v>-7.7140000000000004E-3</v>
      </c>
      <c r="G809" s="406">
        <v>0.48</v>
      </c>
      <c r="H809" s="409">
        <v>5.7000000000000002E-3</v>
      </c>
      <c r="I809" s="409">
        <f t="shared" si="3"/>
        <v>-1.3414000000000001E-2</v>
      </c>
      <c r="J809" s="407">
        <v>34060</v>
      </c>
    </row>
    <row r="810" spans="1:10">
      <c r="A810" s="406">
        <v>86</v>
      </c>
      <c r="B810" s="407">
        <v>34090</v>
      </c>
      <c r="C810" s="406" t="s">
        <v>3130</v>
      </c>
      <c r="D810" s="406" t="s">
        <v>3131</v>
      </c>
      <c r="E810" s="406">
        <v>35.5</v>
      </c>
      <c r="F810" s="406">
        <v>3.6496000000000001E-2</v>
      </c>
      <c r="G810" s="406">
        <v>0</v>
      </c>
      <c r="H810" s="409">
        <v>5.1999999999999998E-3</v>
      </c>
      <c r="I810" s="409">
        <f t="shared" si="3"/>
        <v>3.1296000000000004E-2</v>
      </c>
      <c r="J810" s="407">
        <v>34090</v>
      </c>
    </row>
    <row r="811" spans="1:10">
      <c r="A811" s="406">
        <v>86</v>
      </c>
      <c r="B811" s="407">
        <v>34121</v>
      </c>
      <c r="C811" s="406" t="s">
        <v>3130</v>
      </c>
      <c r="D811" s="406" t="s">
        <v>3131</v>
      </c>
      <c r="E811" s="406">
        <v>35.75</v>
      </c>
      <c r="F811" s="406">
        <v>7.0419999999999996E-3</v>
      </c>
      <c r="G811" s="406">
        <v>0</v>
      </c>
      <c r="H811" s="409">
        <v>6.1999999999999998E-3</v>
      </c>
      <c r="I811" s="409">
        <f t="shared" si="3"/>
        <v>8.4199999999999987E-4</v>
      </c>
      <c r="J811" s="407">
        <v>34121</v>
      </c>
    </row>
    <row r="812" spans="1:10">
      <c r="A812" s="406">
        <v>86</v>
      </c>
      <c r="B812" s="407">
        <v>34151</v>
      </c>
      <c r="C812" s="406" t="s">
        <v>3130</v>
      </c>
      <c r="D812" s="406" t="s">
        <v>3131</v>
      </c>
      <c r="E812" s="406">
        <v>-37.75</v>
      </c>
      <c r="F812" s="406">
        <v>6.9371000000000002E-2</v>
      </c>
      <c r="G812" s="406">
        <v>0.48</v>
      </c>
      <c r="H812" s="409">
        <v>5.4000000000000003E-3</v>
      </c>
      <c r="I812" s="409">
        <f t="shared" si="3"/>
        <v>6.3971E-2</v>
      </c>
      <c r="J812" s="407">
        <v>34151</v>
      </c>
    </row>
    <row r="813" spans="1:10">
      <c r="A813" s="406">
        <v>86</v>
      </c>
      <c r="B813" s="407">
        <v>34182</v>
      </c>
      <c r="C813" s="406" t="s">
        <v>3130</v>
      </c>
      <c r="D813" s="406" t="s">
        <v>3131</v>
      </c>
      <c r="E813" s="406">
        <v>40.5</v>
      </c>
      <c r="F813" s="406">
        <v>7.2847999999999996E-2</v>
      </c>
      <c r="G813" s="406">
        <v>0</v>
      </c>
      <c r="H813" s="409">
        <v>5.5999999999999999E-3</v>
      </c>
      <c r="I813" s="409">
        <f t="shared" si="3"/>
        <v>6.7248000000000002E-2</v>
      </c>
      <c r="J813" s="407">
        <v>34182</v>
      </c>
    </row>
    <row r="814" spans="1:10">
      <c r="A814" s="406">
        <v>86</v>
      </c>
      <c r="B814" s="407">
        <v>34213</v>
      </c>
      <c r="C814" s="406" t="s">
        <v>3130</v>
      </c>
      <c r="D814" s="406" t="s">
        <v>3131</v>
      </c>
      <c r="E814" s="406">
        <v>37.75</v>
      </c>
      <c r="F814" s="406">
        <v>-6.7901000000000003E-2</v>
      </c>
      <c r="G814" s="406">
        <v>0</v>
      </c>
      <c r="H814" s="409">
        <v>5.0000000000000001E-3</v>
      </c>
      <c r="I814" s="409">
        <f t="shared" si="3"/>
        <v>-7.2901000000000007E-2</v>
      </c>
      <c r="J814" s="407">
        <v>34213</v>
      </c>
    </row>
    <row r="815" spans="1:10">
      <c r="A815" s="406">
        <v>86</v>
      </c>
      <c r="B815" s="407">
        <v>34243</v>
      </c>
      <c r="C815" s="406" t="s">
        <v>3130</v>
      </c>
      <c r="D815" s="406" t="s">
        <v>3131</v>
      </c>
      <c r="E815" s="406">
        <v>40</v>
      </c>
      <c r="F815" s="406">
        <v>7.2317999999999993E-2</v>
      </c>
      <c r="G815" s="406">
        <v>0.48</v>
      </c>
      <c r="H815" s="409">
        <v>4.8999999999999998E-3</v>
      </c>
      <c r="I815" s="409">
        <f t="shared" si="3"/>
        <v>6.7417999999999992E-2</v>
      </c>
      <c r="J815" s="407">
        <v>34243</v>
      </c>
    </row>
    <row r="816" spans="1:10">
      <c r="A816" s="406">
        <v>86</v>
      </c>
      <c r="B816" s="407">
        <v>34274</v>
      </c>
      <c r="C816" s="406" t="s">
        <v>3130</v>
      </c>
      <c r="D816" s="406" t="s">
        <v>3131</v>
      </c>
      <c r="E816" s="406">
        <v>39</v>
      </c>
      <c r="F816" s="406">
        <v>-2.5000000000000001E-2</v>
      </c>
      <c r="G816" s="406">
        <v>0</v>
      </c>
      <c r="H816" s="409">
        <v>5.3E-3</v>
      </c>
      <c r="I816" s="409">
        <f t="shared" si="3"/>
        <v>-3.0300000000000001E-2</v>
      </c>
      <c r="J816" s="407">
        <v>34274</v>
      </c>
    </row>
    <row r="817" spans="1:10">
      <c r="A817" s="406">
        <v>86</v>
      </c>
      <c r="B817" s="407">
        <v>34304</v>
      </c>
      <c r="C817" s="406" t="s">
        <v>3130</v>
      </c>
      <c r="D817" s="406" t="s">
        <v>3131</v>
      </c>
      <c r="E817" s="406">
        <v>-39.875</v>
      </c>
      <c r="F817" s="406">
        <v>2.2436000000000001E-2</v>
      </c>
      <c r="G817" s="406">
        <v>0</v>
      </c>
      <c r="H817" s="409">
        <v>5.4999999999999997E-3</v>
      </c>
      <c r="I817" s="409">
        <f t="shared" si="3"/>
        <v>1.6936E-2</v>
      </c>
      <c r="J817" s="407">
        <v>34304</v>
      </c>
    </row>
    <row r="818" spans="1:10">
      <c r="A818" s="406">
        <v>86</v>
      </c>
      <c r="B818" s="407">
        <v>34335</v>
      </c>
      <c r="C818" s="406" t="s">
        <v>3130</v>
      </c>
      <c r="D818" s="406" t="s">
        <v>3131</v>
      </c>
      <c r="E818" s="406">
        <v>37.75</v>
      </c>
      <c r="F818" s="406">
        <v>-4.0877999999999998E-2</v>
      </c>
      <c r="G818" s="406">
        <v>0.495</v>
      </c>
      <c r="H818" s="409">
        <v>5.4999999999999997E-3</v>
      </c>
      <c r="I818" s="409">
        <f t="shared" si="3"/>
        <v>-4.6377999999999996E-2</v>
      </c>
      <c r="J818" s="407">
        <v>34335</v>
      </c>
    </row>
    <row r="819" spans="1:10">
      <c r="A819" s="406">
        <v>86</v>
      </c>
      <c r="B819" s="407">
        <v>34366</v>
      </c>
      <c r="C819" s="406" t="s">
        <v>3130</v>
      </c>
      <c r="D819" s="406" t="s">
        <v>3131</v>
      </c>
      <c r="E819" s="406">
        <v>34.25</v>
      </c>
      <c r="F819" s="406">
        <v>-9.2715000000000006E-2</v>
      </c>
      <c r="G819" s="406">
        <v>0</v>
      </c>
      <c r="H819" s="409">
        <v>4.8999999999999998E-3</v>
      </c>
      <c r="I819" s="409">
        <f t="shared" si="3"/>
        <v>-9.7615000000000007E-2</v>
      </c>
      <c r="J819" s="407">
        <v>34366</v>
      </c>
    </row>
    <row r="820" spans="1:10">
      <c r="A820" s="406">
        <v>86</v>
      </c>
      <c r="B820" s="407">
        <v>34394</v>
      </c>
      <c r="C820" s="406" t="s">
        <v>3130</v>
      </c>
      <c r="D820" s="406" t="s">
        <v>3131</v>
      </c>
      <c r="E820" s="406">
        <v>34.5</v>
      </c>
      <c r="F820" s="406">
        <v>7.2989999999999999E-3</v>
      </c>
      <c r="G820" s="406">
        <v>0</v>
      </c>
      <c r="H820" s="409">
        <v>5.7999999999999996E-3</v>
      </c>
      <c r="I820" s="409">
        <f t="shared" si="3"/>
        <v>1.4990000000000003E-3</v>
      </c>
      <c r="J820" s="407">
        <v>34394</v>
      </c>
    </row>
    <row r="821" spans="1:10">
      <c r="A821" s="406">
        <v>86</v>
      </c>
      <c r="B821" s="407">
        <v>34425</v>
      </c>
      <c r="C821" s="406" t="s">
        <v>3130</v>
      </c>
      <c r="D821" s="406" t="s">
        <v>3132</v>
      </c>
      <c r="E821" s="406">
        <v>34.875</v>
      </c>
      <c r="F821" s="406">
        <v>2.5217E-2</v>
      </c>
      <c r="G821" s="406">
        <v>0.495</v>
      </c>
      <c r="H821" s="409">
        <v>5.7000000000000002E-3</v>
      </c>
      <c r="I821" s="409">
        <f t="shared" si="3"/>
        <v>1.9517E-2</v>
      </c>
      <c r="J821" s="407">
        <v>34425</v>
      </c>
    </row>
    <row r="822" spans="1:10">
      <c r="A822" s="406">
        <v>86</v>
      </c>
      <c r="B822" s="407">
        <v>34455</v>
      </c>
      <c r="C822" s="406" t="s">
        <v>3130</v>
      </c>
      <c r="D822" s="406" t="s">
        <v>3132</v>
      </c>
      <c r="E822" s="406">
        <v>35.5</v>
      </c>
      <c r="F822" s="406">
        <v>1.7920999999999999E-2</v>
      </c>
      <c r="G822" s="406">
        <v>0</v>
      </c>
      <c r="H822" s="409">
        <v>6.3E-3</v>
      </c>
      <c r="I822" s="409">
        <f t="shared" ref="I822:I885" si="4">F822-H822</f>
        <v>1.1620999999999999E-2</v>
      </c>
      <c r="J822" s="407">
        <v>34455</v>
      </c>
    </row>
    <row r="823" spans="1:10">
      <c r="A823" s="406">
        <v>86</v>
      </c>
      <c r="B823" s="407">
        <v>34486</v>
      </c>
      <c r="C823" s="406" t="s">
        <v>3130</v>
      </c>
      <c r="D823" s="406" t="s">
        <v>3132</v>
      </c>
      <c r="E823" s="406">
        <v>35.875</v>
      </c>
      <c r="F823" s="406">
        <v>1.0562999999999999E-2</v>
      </c>
      <c r="G823" s="406">
        <v>0</v>
      </c>
      <c r="H823" s="409">
        <v>6.1000000000000004E-3</v>
      </c>
      <c r="I823" s="409">
        <f t="shared" si="4"/>
        <v>4.4629999999999991E-3</v>
      </c>
      <c r="J823" s="407">
        <v>34486</v>
      </c>
    </row>
    <row r="824" spans="1:10">
      <c r="A824" s="406">
        <v>86</v>
      </c>
      <c r="B824" s="407">
        <v>34516</v>
      </c>
      <c r="C824" s="406" t="s">
        <v>3130</v>
      </c>
      <c r="D824" s="406" t="s">
        <v>3132</v>
      </c>
      <c r="E824" s="406">
        <v>35.25</v>
      </c>
      <c r="F824" s="406">
        <v>-3.6240000000000001E-3</v>
      </c>
      <c r="G824" s="406">
        <v>0.495</v>
      </c>
      <c r="H824" s="409">
        <v>6.0000000000000001E-3</v>
      </c>
      <c r="I824" s="409">
        <f t="shared" si="4"/>
        <v>-9.6240000000000006E-3</v>
      </c>
      <c r="J824" s="407">
        <v>34516</v>
      </c>
    </row>
    <row r="825" spans="1:10">
      <c r="A825" s="406">
        <v>86</v>
      </c>
      <c r="B825" s="407">
        <v>34547</v>
      </c>
      <c r="C825" s="406" t="s">
        <v>3130</v>
      </c>
      <c r="D825" s="406" t="s">
        <v>3132</v>
      </c>
      <c r="E825" s="406">
        <v>35</v>
      </c>
      <c r="F825" s="406">
        <v>-7.0920000000000002E-3</v>
      </c>
      <c r="G825" s="406">
        <v>0</v>
      </c>
      <c r="H825" s="409">
        <v>6.6E-3</v>
      </c>
      <c r="I825" s="409">
        <f t="shared" si="4"/>
        <v>-1.3691999999999999E-2</v>
      </c>
      <c r="J825" s="407">
        <v>34547</v>
      </c>
    </row>
    <row r="826" spans="1:10">
      <c r="A826" s="406">
        <v>86</v>
      </c>
      <c r="B826" s="407">
        <v>34578</v>
      </c>
      <c r="C826" s="406" t="s">
        <v>3130</v>
      </c>
      <c r="D826" s="406" t="s">
        <v>3132</v>
      </c>
      <c r="E826" s="406">
        <v>33.125</v>
      </c>
      <c r="F826" s="406">
        <v>-5.3571000000000001E-2</v>
      </c>
      <c r="G826" s="406">
        <v>0</v>
      </c>
      <c r="H826" s="409">
        <v>6.1000000000000004E-3</v>
      </c>
      <c r="I826" s="409">
        <f t="shared" si="4"/>
        <v>-5.9671000000000002E-2</v>
      </c>
      <c r="J826" s="407">
        <v>34578</v>
      </c>
    </row>
    <row r="827" spans="1:10">
      <c r="A827" s="406">
        <v>86</v>
      </c>
      <c r="B827" s="407">
        <v>34608</v>
      </c>
      <c r="C827" s="406" t="s">
        <v>3130</v>
      </c>
      <c r="D827" s="406" t="s">
        <v>3132</v>
      </c>
      <c r="E827" s="406">
        <v>31.375</v>
      </c>
      <c r="F827" s="406">
        <v>-3.7886999999999997E-2</v>
      </c>
      <c r="G827" s="406">
        <v>0.495</v>
      </c>
      <c r="H827" s="409">
        <v>6.6E-3</v>
      </c>
      <c r="I827" s="409">
        <f t="shared" si="4"/>
        <v>-4.4486999999999999E-2</v>
      </c>
      <c r="J827" s="407">
        <v>34608</v>
      </c>
    </row>
    <row r="828" spans="1:10">
      <c r="A828" s="406">
        <v>86</v>
      </c>
      <c r="B828" s="407">
        <v>34639</v>
      </c>
      <c r="C828" s="406" t="s">
        <v>3130</v>
      </c>
      <c r="D828" s="406" t="s">
        <v>3132</v>
      </c>
      <c r="E828" s="406">
        <v>31</v>
      </c>
      <c r="F828" s="406">
        <v>-1.1952000000000001E-2</v>
      </c>
      <c r="G828" s="406">
        <v>0</v>
      </c>
      <c r="H828" s="409">
        <v>6.4000000000000003E-3</v>
      </c>
      <c r="I828" s="409">
        <f t="shared" si="4"/>
        <v>-1.8352E-2</v>
      </c>
      <c r="J828" s="407">
        <v>34639</v>
      </c>
    </row>
    <row r="829" spans="1:10">
      <c r="A829" s="406">
        <v>86</v>
      </c>
      <c r="B829" s="407">
        <v>34669</v>
      </c>
      <c r="C829" s="406" t="s">
        <v>3130</v>
      </c>
      <c r="D829" s="406" t="s">
        <v>3132</v>
      </c>
      <c r="E829" s="406">
        <v>32</v>
      </c>
      <c r="F829" s="406">
        <v>3.2258000000000002E-2</v>
      </c>
      <c r="G829" s="406">
        <v>0</v>
      </c>
      <c r="H829" s="409">
        <v>6.6E-3</v>
      </c>
      <c r="I829" s="409">
        <f t="shared" si="4"/>
        <v>2.5658E-2</v>
      </c>
      <c r="J829" s="407">
        <v>34669</v>
      </c>
    </row>
    <row r="830" spans="1:10">
      <c r="A830" s="406">
        <v>86</v>
      </c>
      <c r="B830" s="407">
        <v>34700</v>
      </c>
      <c r="C830" s="406" t="s">
        <v>3130</v>
      </c>
      <c r="D830" s="406" t="s">
        <v>3132</v>
      </c>
      <c r="E830" s="406">
        <v>30.875</v>
      </c>
      <c r="F830" s="406">
        <v>-1.9219E-2</v>
      </c>
      <c r="G830" s="406">
        <v>0.51</v>
      </c>
      <c r="H830" s="409">
        <v>7.0000000000000001E-3</v>
      </c>
      <c r="I830" s="409">
        <f t="shared" si="4"/>
        <v>-2.6218999999999999E-2</v>
      </c>
      <c r="J830" s="407">
        <v>34700</v>
      </c>
    </row>
    <row r="831" spans="1:10">
      <c r="A831" s="406">
        <v>86</v>
      </c>
      <c r="B831" s="407">
        <v>34731</v>
      </c>
      <c r="C831" s="406" t="s">
        <v>3130</v>
      </c>
      <c r="D831" s="406" t="s">
        <v>3132</v>
      </c>
      <c r="E831" s="406">
        <v>32</v>
      </c>
      <c r="F831" s="406">
        <v>3.6436999999999997E-2</v>
      </c>
      <c r="G831" s="406">
        <v>0</v>
      </c>
      <c r="H831" s="409">
        <v>5.8999999999999999E-3</v>
      </c>
      <c r="I831" s="409">
        <f t="shared" si="4"/>
        <v>3.0536999999999998E-2</v>
      </c>
      <c r="J831" s="407">
        <v>34731</v>
      </c>
    </row>
    <row r="832" spans="1:10">
      <c r="A832" s="406">
        <v>86</v>
      </c>
      <c r="B832" s="407">
        <v>34759</v>
      </c>
      <c r="C832" s="406" t="s">
        <v>3130</v>
      </c>
      <c r="D832" s="406" t="s">
        <v>3132</v>
      </c>
      <c r="E832" s="406">
        <v>29.875</v>
      </c>
      <c r="F832" s="406">
        <v>-6.6406000000000007E-2</v>
      </c>
      <c r="G832" s="406">
        <v>0</v>
      </c>
      <c r="H832" s="409">
        <v>6.4000000000000003E-3</v>
      </c>
      <c r="I832" s="409">
        <f t="shared" si="4"/>
        <v>-7.280600000000001E-2</v>
      </c>
      <c r="J832" s="407">
        <v>34759</v>
      </c>
    </row>
    <row r="833" spans="1:10">
      <c r="A833" s="406">
        <v>86</v>
      </c>
      <c r="B833" s="407">
        <v>34790</v>
      </c>
      <c r="C833" s="406" t="s">
        <v>3130</v>
      </c>
      <c r="D833" s="406" t="s">
        <v>3132</v>
      </c>
      <c r="E833" s="406">
        <v>31.875</v>
      </c>
      <c r="F833" s="406">
        <v>8.4016999999999994E-2</v>
      </c>
      <c r="G833" s="406">
        <v>0.51</v>
      </c>
      <c r="H833" s="409">
        <v>5.7999999999999996E-3</v>
      </c>
      <c r="I833" s="409">
        <f t="shared" si="4"/>
        <v>7.8216999999999995E-2</v>
      </c>
      <c r="J833" s="407">
        <v>34790</v>
      </c>
    </row>
    <row r="834" spans="1:10">
      <c r="A834" s="406">
        <v>86</v>
      </c>
      <c r="B834" s="407">
        <v>34820</v>
      </c>
      <c r="C834" s="406" t="s">
        <v>3130</v>
      </c>
      <c r="D834" s="406" t="s">
        <v>3132</v>
      </c>
      <c r="E834" s="406">
        <v>32</v>
      </c>
      <c r="F834" s="406">
        <v>3.9220000000000001E-3</v>
      </c>
      <c r="G834" s="406">
        <v>0</v>
      </c>
      <c r="H834" s="409">
        <v>6.4999999999999997E-3</v>
      </c>
      <c r="I834" s="409">
        <f t="shared" si="4"/>
        <v>-2.5779999999999996E-3</v>
      </c>
      <c r="J834" s="407">
        <v>34820</v>
      </c>
    </row>
    <row r="835" spans="1:10">
      <c r="A835" s="406">
        <v>86</v>
      </c>
      <c r="B835" s="407">
        <v>34851</v>
      </c>
      <c r="C835" s="406" t="s">
        <v>3130</v>
      </c>
      <c r="D835" s="406" t="s">
        <v>3132</v>
      </c>
      <c r="E835" s="406">
        <v>31.5</v>
      </c>
      <c r="F835" s="406">
        <v>-1.5625E-2</v>
      </c>
      <c r="G835" s="406">
        <v>0</v>
      </c>
      <c r="H835" s="409">
        <v>5.4000000000000003E-3</v>
      </c>
      <c r="I835" s="409">
        <f t="shared" si="4"/>
        <v>-2.1025000000000002E-2</v>
      </c>
      <c r="J835" s="407">
        <v>34851</v>
      </c>
    </row>
    <row r="836" spans="1:10">
      <c r="A836" s="406">
        <v>86</v>
      </c>
      <c r="B836" s="407">
        <v>34881</v>
      </c>
      <c r="C836" s="406" t="s">
        <v>3130</v>
      </c>
      <c r="D836" s="406" t="s">
        <v>3132</v>
      </c>
      <c r="E836" s="406">
        <v>30.25</v>
      </c>
      <c r="F836" s="406">
        <v>-2.3491999999999999E-2</v>
      </c>
      <c r="G836" s="406">
        <v>0.51</v>
      </c>
      <c r="H836" s="409">
        <v>5.5999999999999999E-3</v>
      </c>
      <c r="I836" s="409">
        <f t="shared" si="4"/>
        <v>-2.9092E-2</v>
      </c>
      <c r="J836" s="407">
        <v>34881</v>
      </c>
    </row>
    <row r="837" spans="1:10">
      <c r="A837" s="406">
        <v>86</v>
      </c>
      <c r="B837" s="407">
        <v>34912</v>
      </c>
      <c r="C837" s="406" t="s">
        <v>3130</v>
      </c>
      <c r="D837" s="406" t="s">
        <v>3132</v>
      </c>
      <c r="E837" s="406">
        <v>31</v>
      </c>
      <c r="F837" s="406">
        <v>2.4792999999999999E-2</v>
      </c>
      <c r="G837" s="406">
        <v>0</v>
      </c>
      <c r="H837" s="409">
        <v>5.7000000000000002E-3</v>
      </c>
      <c r="I837" s="409">
        <f t="shared" si="4"/>
        <v>1.9092999999999999E-2</v>
      </c>
      <c r="J837" s="407">
        <v>34912</v>
      </c>
    </row>
    <row r="838" spans="1:10">
      <c r="A838" s="406">
        <v>86</v>
      </c>
      <c r="B838" s="407">
        <v>34943</v>
      </c>
      <c r="C838" s="406" t="s">
        <v>3130</v>
      </c>
      <c r="D838" s="406" t="s">
        <v>3132</v>
      </c>
      <c r="E838" s="406">
        <v>32.875</v>
      </c>
      <c r="F838" s="406">
        <v>6.0484000000000003E-2</v>
      </c>
      <c r="G838" s="406">
        <v>0</v>
      </c>
      <c r="H838" s="409">
        <v>5.1999999999999998E-3</v>
      </c>
      <c r="I838" s="409">
        <f t="shared" si="4"/>
        <v>5.5284E-2</v>
      </c>
      <c r="J838" s="407">
        <v>34943</v>
      </c>
    </row>
    <row r="839" spans="1:10">
      <c r="A839" s="406">
        <v>86</v>
      </c>
      <c r="B839" s="407">
        <v>34973</v>
      </c>
      <c r="C839" s="406" t="s">
        <v>3130</v>
      </c>
      <c r="D839" s="406" t="s">
        <v>3132</v>
      </c>
      <c r="E839" s="406">
        <v>33.25</v>
      </c>
      <c r="F839" s="406">
        <v>2.6919999999999999E-2</v>
      </c>
      <c r="G839" s="406">
        <v>0.51</v>
      </c>
      <c r="H839" s="409">
        <v>5.7000000000000002E-3</v>
      </c>
      <c r="I839" s="409">
        <f t="shared" si="4"/>
        <v>2.1219999999999999E-2</v>
      </c>
      <c r="J839" s="407">
        <v>34973</v>
      </c>
    </row>
    <row r="840" spans="1:10">
      <c r="A840" s="406">
        <v>86</v>
      </c>
      <c r="B840" s="407">
        <v>35004</v>
      </c>
      <c r="C840" s="406" t="s">
        <v>3130</v>
      </c>
      <c r="D840" s="406" t="s">
        <v>3132</v>
      </c>
      <c r="E840" s="406">
        <v>33.25</v>
      </c>
      <c r="F840" s="406">
        <v>0</v>
      </c>
      <c r="G840" s="406">
        <v>0</v>
      </c>
      <c r="H840" s="409">
        <v>5.1000000000000004E-3</v>
      </c>
      <c r="I840" s="409">
        <f t="shared" si="4"/>
        <v>-5.1000000000000004E-3</v>
      </c>
      <c r="J840" s="407">
        <v>35004</v>
      </c>
    </row>
    <row r="841" spans="1:10">
      <c r="A841" s="406">
        <v>86</v>
      </c>
      <c r="B841" s="407">
        <v>35034</v>
      </c>
      <c r="C841" s="406" t="s">
        <v>3130</v>
      </c>
      <c r="D841" s="406" t="s">
        <v>3132</v>
      </c>
      <c r="E841" s="406">
        <v>32.75</v>
      </c>
      <c r="F841" s="406">
        <v>-1.5037999999999999E-2</v>
      </c>
      <c r="G841" s="406">
        <v>0</v>
      </c>
      <c r="H841" s="409">
        <v>4.8999999999999998E-3</v>
      </c>
      <c r="I841" s="409">
        <f t="shared" si="4"/>
        <v>-1.9937999999999997E-2</v>
      </c>
      <c r="J841" s="407">
        <v>35034</v>
      </c>
    </row>
    <row r="842" spans="1:10">
      <c r="A842" s="406">
        <v>86</v>
      </c>
      <c r="B842" s="407">
        <v>35065</v>
      </c>
      <c r="C842" s="406" t="s">
        <v>3130</v>
      </c>
      <c r="D842" s="406" t="s">
        <v>3132</v>
      </c>
      <c r="E842" s="406">
        <v>36.125</v>
      </c>
      <c r="F842" s="406">
        <v>0.10305300000000001</v>
      </c>
      <c r="G842" s="406">
        <v>0</v>
      </c>
      <c r="H842" s="409">
        <v>5.4000000000000003E-3</v>
      </c>
      <c r="I842" s="409">
        <f t="shared" si="4"/>
        <v>9.7653000000000004E-2</v>
      </c>
      <c r="J842" s="407">
        <v>35065</v>
      </c>
    </row>
    <row r="843" spans="1:10">
      <c r="A843" s="406">
        <v>86</v>
      </c>
      <c r="B843" s="407">
        <v>35096</v>
      </c>
      <c r="C843" s="406" t="s">
        <v>3130</v>
      </c>
      <c r="D843" s="406" t="s">
        <v>3132</v>
      </c>
      <c r="E843" s="406">
        <v>34.875</v>
      </c>
      <c r="F843" s="406">
        <v>-2.0208E-2</v>
      </c>
      <c r="G843" s="406">
        <v>0.52</v>
      </c>
      <c r="H843" s="409">
        <v>4.7999999999999996E-3</v>
      </c>
      <c r="I843" s="409">
        <f t="shared" si="4"/>
        <v>-2.5007999999999999E-2</v>
      </c>
      <c r="J843" s="407">
        <v>35096</v>
      </c>
    </row>
    <row r="844" spans="1:10">
      <c r="A844" s="406">
        <v>86</v>
      </c>
      <c r="B844" s="407">
        <v>35125</v>
      </c>
      <c r="C844" s="406" t="s">
        <v>3130</v>
      </c>
      <c r="D844" s="406" t="s">
        <v>3132</v>
      </c>
      <c r="E844" s="406">
        <v>35</v>
      </c>
      <c r="F844" s="406">
        <v>3.5839999999999999E-3</v>
      </c>
      <c r="G844" s="406">
        <v>0</v>
      </c>
      <c r="H844" s="409">
        <v>5.1999999999999998E-3</v>
      </c>
      <c r="I844" s="409">
        <f t="shared" si="4"/>
        <v>-1.6159999999999998E-3</v>
      </c>
      <c r="J844" s="407">
        <v>35125</v>
      </c>
    </row>
    <row r="845" spans="1:10">
      <c r="A845" s="406">
        <v>86</v>
      </c>
      <c r="B845" s="407">
        <v>35156</v>
      </c>
      <c r="C845" s="406" t="s">
        <v>3130</v>
      </c>
      <c r="D845" s="406" t="s">
        <v>3132</v>
      </c>
      <c r="E845" s="406">
        <v>34.875</v>
      </c>
      <c r="F845" s="406">
        <v>1.1285999999999999E-2</v>
      </c>
      <c r="G845" s="406">
        <v>0.52</v>
      </c>
      <c r="H845" s="409">
        <v>5.8999999999999999E-3</v>
      </c>
      <c r="I845" s="409">
        <f t="shared" si="4"/>
        <v>5.3859999999999993E-3</v>
      </c>
      <c r="J845" s="407">
        <v>35156</v>
      </c>
    </row>
    <row r="846" spans="1:10">
      <c r="A846" s="406">
        <v>86</v>
      </c>
      <c r="B846" s="407">
        <v>35186</v>
      </c>
      <c r="C846" s="406" t="s">
        <v>3130</v>
      </c>
      <c r="D846" s="406" t="s">
        <v>3132</v>
      </c>
      <c r="E846" s="406">
        <v>34.5</v>
      </c>
      <c r="F846" s="406">
        <v>-1.0753E-2</v>
      </c>
      <c r="G846" s="406">
        <v>0</v>
      </c>
      <c r="H846" s="409">
        <v>5.7999999999999996E-3</v>
      </c>
      <c r="I846" s="409">
        <f t="shared" si="4"/>
        <v>-1.6552999999999998E-2</v>
      </c>
      <c r="J846" s="407">
        <v>35186</v>
      </c>
    </row>
    <row r="847" spans="1:10">
      <c r="A847" s="406">
        <v>86</v>
      </c>
      <c r="B847" s="407">
        <v>35217</v>
      </c>
      <c r="C847" s="406" t="s">
        <v>3130</v>
      </c>
      <c r="D847" s="406" t="s">
        <v>3132</v>
      </c>
      <c r="E847" s="406">
        <v>35</v>
      </c>
      <c r="F847" s="406">
        <v>1.4493000000000001E-2</v>
      </c>
      <c r="G847" s="406">
        <v>0</v>
      </c>
      <c r="H847" s="409">
        <v>5.4000000000000003E-3</v>
      </c>
      <c r="I847" s="409">
        <f t="shared" si="4"/>
        <v>9.0930000000000004E-3</v>
      </c>
      <c r="J847" s="407">
        <v>35217</v>
      </c>
    </row>
    <row r="848" spans="1:10">
      <c r="A848" s="406">
        <v>86</v>
      </c>
      <c r="B848" s="407">
        <v>35247</v>
      </c>
      <c r="C848" s="406" t="s">
        <v>3130</v>
      </c>
      <c r="D848" s="406" t="s">
        <v>3132</v>
      </c>
      <c r="E848" s="406">
        <v>32.75</v>
      </c>
      <c r="F848" s="406">
        <v>-4.9429000000000001E-2</v>
      </c>
      <c r="G848" s="406">
        <v>0.52</v>
      </c>
      <c r="H848" s="409">
        <v>6.1999999999999998E-3</v>
      </c>
      <c r="I848" s="409">
        <f t="shared" si="4"/>
        <v>-5.5628999999999998E-2</v>
      </c>
      <c r="J848" s="407">
        <v>35247</v>
      </c>
    </row>
    <row r="849" spans="1:10">
      <c r="A849" s="406">
        <v>86</v>
      </c>
      <c r="B849" s="407">
        <v>35278</v>
      </c>
      <c r="C849" s="406" t="s">
        <v>3130</v>
      </c>
      <c r="D849" s="406" t="s">
        <v>3132</v>
      </c>
      <c r="E849" s="406">
        <v>35.75</v>
      </c>
      <c r="F849" s="406">
        <v>9.1603000000000004E-2</v>
      </c>
      <c r="G849" s="406">
        <v>0</v>
      </c>
      <c r="H849" s="409">
        <v>5.7000000000000002E-3</v>
      </c>
      <c r="I849" s="409">
        <f t="shared" si="4"/>
        <v>8.5903000000000007E-2</v>
      </c>
      <c r="J849" s="407">
        <v>35278</v>
      </c>
    </row>
    <row r="850" spans="1:10">
      <c r="A850" s="406">
        <v>86</v>
      </c>
      <c r="B850" s="407">
        <v>35309</v>
      </c>
      <c r="C850" s="406" t="s">
        <v>3130</v>
      </c>
      <c r="D850" s="406" t="s">
        <v>3132</v>
      </c>
      <c r="E850" s="406">
        <v>38.125</v>
      </c>
      <c r="F850" s="406">
        <v>6.6434000000000007E-2</v>
      </c>
      <c r="G850" s="406">
        <v>0</v>
      </c>
      <c r="H850" s="409">
        <v>6.0000000000000001E-3</v>
      </c>
      <c r="I850" s="409">
        <f t="shared" si="4"/>
        <v>6.0434000000000009E-2</v>
      </c>
      <c r="J850" s="407">
        <v>35309</v>
      </c>
    </row>
    <row r="851" spans="1:10">
      <c r="A851" s="406">
        <v>86</v>
      </c>
      <c r="B851" s="407">
        <v>35339</v>
      </c>
      <c r="C851" s="406" t="s">
        <v>3130</v>
      </c>
      <c r="D851" s="406" t="s">
        <v>3132</v>
      </c>
      <c r="E851" s="406">
        <v>37.375</v>
      </c>
      <c r="F851" s="406">
        <v>-6.0330000000000002E-3</v>
      </c>
      <c r="G851" s="406">
        <v>0.52</v>
      </c>
      <c r="H851" s="409">
        <v>5.7999999999999996E-3</v>
      </c>
      <c r="I851" s="409">
        <f t="shared" si="4"/>
        <v>-1.1833E-2</v>
      </c>
      <c r="J851" s="407">
        <v>35339</v>
      </c>
    </row>
    <row r="852" spans="1:10">
      <c r="A852" s="406">
        <v>86</v>
      </c>
      <c r="B852" s="407">
        <v>35370</v>
      </c>
      <c r="C852" s="406" t="s">
        <v>3130</v>
      </c>
      <c r="D852" s="406" t="s">
        <v>3132</v>
      </c>
      <c r="E852" s="406">
        <v>39.125</v>
      </c>
      <c r="F852" s="406">
        <v>4.6822999999999997E-2</v>
      </c>
      <c r="G852" s="406">
        <v>0</v>
      </c>
      <c r="H852" s="409">
        <v>5.1999999999999998E-3</v>
      </c>
      <c r="I852" s="409">
        <f t="shared" si="4"/>
        <v>4.1622999999999993E-2</v>
      </c>
      <c r="J852" s="407">
        <v>35370</v>
      </c>
    </row>
    <row r="853" spans="1:10">
      <c r="A853" s="406">
        <v>86</v>
      </c>
      <c r="B853" s="407">
        <v>35400</v>
      </c>
      <c r="C853" s="406" t="s">
        <v>3130</v>
      </c>
      <c r="D853" s="406" t="s">
        <v>3132</v>
      </c>
      <c r="E853" s="406">
        <v>42</v>
      </c>
      <c r="F853" s="406">
        <v>7.3482000000000006E-2</v>
      </c>
      <c r="G853" s="406">
        <v>0</v>
      </c>
      <c r="H853" s="409">
        <v>5.5999999999999999E-3</v>
      </c>
      <c r="I853" s="409">
        <f t="shared" si="4"/>
        <v>6.7882000000000012E-2</v>
      </c>
      <c r="J853" s="407">
        <v>35400</v>
      </c>
    </row>
    <row r="854" spans="1:10">
      <c r="A854" s="406">
        <v>86</v>
      </c>
      <c r="B854" s="407">
        <v>35431</v>
      </c>
      <c r="C854" s="406" t="s">
        <v>3130</v>
      </c>
      <c r="D854" s="406" t="s">
        <v>3132</v>
      </c>
      <c r="E854" s="406">
        <v>42.25</v>
      </c>
      <c r="F854" s="406">
        <v>1.8512000000000001E-2</v>
      </c>
      <c r="G854" s="406">
        <v>0.52749999999999997</v>
      </c>
      <c r="H854" s="409">
        <v>5.5999999999999999E-3</v>
      </c>
      <c r="I854" s="409">
        <f t="shared" si="4"/>
        <v>1.2912E-2</v>
      </c>
      <c r="J854" s="407">
        <v>35431</v>
      </c>
    </row>
    <row r="855" spans="1:10">
      <c r="A855" s="406">
        <v>86</v>
      </c>
      <c r="B855" s="407">
        <v>35462</v>
      </c>
      <c r="C855" s="406" t="s">
        <v>3130</v>
      </c>
      <c r="D855" s="406" t="s">
        <v>3132</v>
      </c>
      <c r="E855" s="406">
        <v>42</v>
      </c>
      <c r="F855" s="406">
        <v>-5.9170000000000004E-3</v>
      </c>
      <c r="G855" s="406">
        <v>0</v>
      </c>
      <c r="H855" s="409">
        <v>5.1000000000000004E-3</v>
      </c>
      <c r="I855" s="409">
        <f t="shared" si="4"/>
        <v>-1.1017000000000001E-2</v>
      </c>
      <c r="J855" s="407">
        <v>35462</v>
      </c>
    </row>
    <row r="856" spans="1:10">
      <c r="A856" s="406">
        <v>86</v>
      </c>
      <c r="B856" s="407">
        <v>35490</v>
      </c>
      <c r="C856" s="406" t="s">
        <v>3130</v>
      </c>
      <c r="D856" s="406" t="s">
        <v>3132</v>
      </c>
      <c r="E856" s="406">
        <v>39</v>
      </c>
      <c r="F856" s="406">
        <v>-7.1429000000000006E-2</v>
      </c>
      <c r="G856" s="406">
        <v>0</v>
      </c>
      <c r="H856" s="409">
        <v>5.8999999999999999E-3</v>
      </c>
      <c r="I856" s="409">
        <f t="shared" si="4"/>
        <v>-7.7329000000000009E-2</v>
      </c>
      <c r="J856" s="407">
        <v>35490</v>
      </c>
    </row>
    <row r="857" spans="1:10">
      <c r="A857" s="406">
        <v>86</v>
      </c>
      <c r="B857" s="407">
        <v>35521</v>
      </c>
      <c r="C857" s="406" t="s">
        <v>3130</v>
      </c>
      <c r="D857" s="406" t="s">
        <v>3132</v>
      </c>
      <c r="E857" s="406">
        <v>43.25</v>
      </c>
      <c r="F857" s="406">
        <v>0.1225</v>
      </c>
      <c r="G857" s="406">
        <v>0.52749999999999997</v>
      </c>
      <c r="H857" s="409">
        <v>5.8999999999999999E-3</v>
      </c>
      <c r="I857" s="409">
        <f t="shared" si="4"/>
        <v>0.1166</v>
      </c>
      <c r="J857" s="407">
        <v>35521</v>
      </c>
    </row>
    <row r="858" spans="1:10">
      <c r="A858" s="406">
        <v>86</v>
      </c>
      <c r="B858" s="407">
        <v>35551</v>
      </c>
      <c r="C858" s="406" t="s">
        <v>3130</v>
      </c>
      <c r="D858" s="406" t="s">
        <v>3132</v>
      </c>
      <c r="E858" s="406">
        <v>45.625</v>
      </c>
      <c r="F858" s="406">
        <v>5.4912999999999997E-2</v>
      </c>
      <c r="G858" s="406">
        <v>0</v>
      </c>
      <c r="H858" s="409">
        <v>5.7999999999999996E-3</v>
      </c>
      <c r="I858" s="409">
        <f t="shared" si="4"/>
        <v>4.9112999999999997E-2</v>
      </c>
      <c r="J858" s="407">
        <v>35551</v>
      </c>
    </row>
    <row r="859" spans="1:10">
      <c r="A859" s="406">
        <v>86</v>
      </c>
      <c r="B859" s="407">
        <v>35582</v>
      </c>
      <c r="C859" s="406" t="s">
        <v>3130</v>
      </c>
      <c r="D859" s="406" t="s">
        <v>3132</v>
      </c>
      <c r="E859" s="406">
        <v>44.25</v>
      </c>
      <c r="F859" s="406">
        <v>-3.0137000000000001E-2</v>
      </c>
      <c r="G859" s="406">
        <v>0</v>
      </c>
      <c r="H859" s="409">
        <v>5.8999999999999999E-3</v>
      </c>
      <c r="I859" s="409">
        <f t="shared" si="4"/>
        <v>-3.6037E-2</v>
      </c>
      <c r="J859" s="407">
        <v>35582</v>
      </c>
    </row>
    <row r="860" spans="1:10">
      <c r="A860" s="406">
        <v>86</v>
      </c>
      <c r="B860" s="407">
        <v>35612</v>
      </c>
      <c r="C860" s="406" t="s">
        <v>3130</v>
      </c>
      <c r="D860" s="406" t="s">
        <v>3132</v>
      </c>
      <c r="E860" s="406">
        <v>43</v>
      </c>
      <c r="F860" s="406">
        <v>-1.6327999999999999E-2</v>
      </c>
      <c r="G860" s="406">
        <v>0.52749999999999997</v>
      </c>
      <c r="H860" s="409">
        <v>5.7999999999999996E-3</v>
      </c>
      <c r="I860" s="409">
        <f t="shared" si="4"/>
        <v>-2.2127999999999998E-2</v>
      </c>
      <c r="J860" s="407">
        <v>35612</v>
      </c>
    </row>
    <row r="861" spans="1:10">
      <c r="A861" s="406">
        <v>86</v>
      </c>
      <c r="B861" s="407">
        <v>35643</v>
      </c>
      <c r="C861" s="406" t="s">
        <v>3130</v>
      </c>
      <c r="D861" s="406" t="s">
        <v>3132</v>
      </c>
      <c r="E861" s="406">
        <v>46.375</v>
      </c>
      <c r="F861" s="406">
        <v>7.8488000000000002E-2</v>
      </c>
      <c r="G861" s="406">
        <v>0</v>
      </c>
      <c r="H861" s="409">
        <v>4.8999999999999998E-3</v>
      </c>
      <c r="I861" s="409">
        <f t="shared" si="4"/>
        <v>7.3588000000000001E-2</v>
      </c>
      <c r="J861" s="407">
        <v>35643</v>
      </c>
    </row>
    <row r="862" spans="1:10">
      <c r="A862" s="406">
        <v>86</v>
      </c>
      <c r="B862" s="407">
        <v>35674</v>
      </c>
      <c r="C862" s="406" t="s">
        <v>3130</v>
      </c>
      <c r="D862" s="406" t="s">
        <v>3132</v>
      </c>
      <c r="E862" s="406">
        <v>49.4375</v>
      </c>
      <c r="F862" s="406">
        <v>6.6037999999999999E-2</v>
      </c>
      <c r="G862" s="406">
        <v>0</v>
      </c>
      <c r="H862" s="409">
        <v>5.7999999999999996E-3</v>
      </c>
      <c r="I862" s="409">
        <f t="shared" si="4"/>
        <v>6.0238E-2</v>
      </c>
      <c r="J862" s="407">
        <v>35674</v>
      </c>
    </row>
    <row r="863" spans="1:10">
      <c r="A863" s="406">
        <v>86</v>
      </c>
      <c r="B863" s="407">
        <v>35704</v>
      </c>
      <c r="C863" s="406" t="s">
        <v>3130</v>
      </c>
      <c r="D863" s="406" t="s">
        <v>3132</v>
      </c>
      <c r="E863" s="406">
        <v>49.5625</v>
      </c>
      <c r="F863" s="406">
        <v>1.3198E-2</v>
      </c>
      <c r="G863" s="406">
        <v>0.52749999999999997</v>
      </c>
      <c r="H863" s="409">
        <v>5.4000000000000003E-3</v>
      </c>
      <c r="I863" s="409">
        <f t="shared" si="4"/>
        <v>7.7979999999999994E-3</v>
      </c>
      <c r="J863" s="407">
        <v>35704</v>
      </c>
    </row>
    <row r="864" spans="1:10">
      <c r="A864" s="406">
        <v>86</v>
      </c>
      <c r="B864" s="407">
        <v>35735</v>
      </c>
      <c r="C864" s="406" t="s">
        <v>3130</v>
      </c>
      <c r="D864" s="406" t="s">
        <v>3132</v>
      </c>
      <c r="E864" s="406">
        <v>53.5</v>
      </c>
      <c r="F864" s="406">
        <v>7.9445000000000002E-2</v>
      </c>
      <c r="G864" s="406">
        <v>0</v>
      </c>
      <c r="H864" s="409">
        <v>4.7000000000000002E-3</v>
      </c>
      <c r="I864" s="409">
        <f t="shared" si="4"/>
        <v>7.4745000000000006E-2</v>
      </c>
      <c r="J864" s="407">
        <v>35735</v>
      </c>
    </row>
    <row r="865" spans="1:10">
      <c r="A865" s="406">
        <v>86</v>
      </c>
      <c r="B865" s="407">
        <v>35765</v>
      </c>
      <c r="C865" s="406" t="s">
        <v>3130</v>
      </c>
      <c r="D865" s="406" t="s">
        <v>3132</v>
      </c>
      <c r="E865" s="406">
        <v>59.0625</v>
      </c>
      <c r="F865" s="406">
        <v>0.10397199999999999</v>
      </c>
      <c r="G865" s="406">
        <v>0</v>
      </c>
      <c r="H865" s="409">
        <v>5.4000000000000003E-3</v>
      </c>
      <c r="I865" s="409">
        <f t="shared" si="4"/>
        <v>9.8571999999999993E-2</v>
      </c>
      <c r="J865" s="407">
        <v>35765</v>
      </c>
    </row>
    <row r="866" spans="1:10">
      <c r="A866" s="406">
        <v>86</v>
      </c>
      <c r="B866" s="407">
        <v>35796</v>
      </c>
      <c r="C866" s="406" t="s">
        <v>3133</v>
      </c>
      <c r="D866" s="406" t="s">
        <v>3132</v>
      </c>
      <c r="E866" s="406">
        <v>29.25</v>
      </c>
      <c r="F866" s="406">
        <v>-4.66E-4</v>
      </c>
      <c r="G866" s="406">
        <v>0.53500000000000003</v>
      </c>
      <c r="H866" s="409">
        <v>4.7999999999999996E-3</v>
      </c>
      <c r="I866" s="409">
        <f t="shared" si="4"/>
        <v>-5.2659999999999998E-3</v>
      </c>
      <c r="J866" s="407">
        <v>35796</v>
      </c>
    </row>
    <row r="867" spans="1:10">
      <c r="A867" s="406">
        <v>86</v>
      </c>
      <c r="B867" s="407">
        <v>35827</v>
      </c>
      <c r="C867" s="406" t="s">
        <v>3133</v>
      </c>
      <c r="D867" s="406" t="s">
        <v>3132</v>
      </c>
      <c r="E867" s="406">
        <v>30.125</v>
      </c>
      <c r="F867" s="406">
        <v>2.9915000000000001E-2</v>
      </c>
      <c r="G867" s="406">
        <v>0</v>
      </c>
      <c r="H867" s="409">
        <v>4.4000000000000003E-3</v>
      </c>
      <c r="I867" s="409">
        <f t="shared" si="4"/>
        <v>2.5514999999999999E-2</v>
      </c>
      <c r="J867" s="407">
        <v>35827</v>
      </c>
    </row>
    <row r="868" spans="1:10">
      <c r="A868" s="406">
        <v>86</v>
      </c>
      <c r="B868" s="407">
        <v>35855</v>
      </c>
      <c r="C868" s="406" t="s">
        <v>3133</v>
      </c>
      <c r="D868" s="406" t="s">
        <v>3132</v>
      </c>
      <c r="E868" s="406">
        <v>27.0625</v>
      </c>
      <c r="F868" s="406">
        <v>-0.10166</v>
      </c>
      <c r="G868" s="406">
        <v>0</v>
      </c>
      <c r="H868" s="409">
        <v>5.1999999999999998E-3</v>
      </c>
      <c r="I868" s="409">
        <f t="shared" si="4"/>
        <v>-0.10686</v>
      </c>
      <c r="J868" s="407">
        <v>35855</v>
      </c>
    </row>
    <row r="869" spans="1:10">
      <c r="A869" s="406">
        <v>86</v>
      </c>
      <c r="B869" s="407">
        <v>35886</v>
      </c>
      <c r="C869" s="406" t="s">
        <v>3133</v>
      </c>
      <c r="D869" s="406" t="s">
        <v>3132</v>
      </c>
      <c r="E869" s="406">
        <v>26.8125</v>
      </c>
      <c r="F869" s="406">
        <v>6.4700000000000001E-4</v>
      </c>
      <c r="G869" s="406">
        <v>0.26750000000000002</v>
      </c>
      <c r="H869" s="409">
        <v>4.8999999999999998E-3</v>
      </c>
      <c r="I869" s="409">
        <f t="shared" si="4"/>
        <v>-4.2529999999999998E-3</v>
      </c>
      <c r="J869" s="407">
        <v>35886</v>
      </c>
    </row>
    <row r="870" spans="1:10">
      <c r="A870" s="406">
        <v>86</v>
      </c>
      <c r="B870" s="407">
        <v>35916</v>
      </c>
      <c r="C870" s="406" t="s">
        <v>3133</v>
      </c>
      <c r="D870" s="406" t="s">
        <v>3132</v>
      </c>
      <c r="E870" s="406">
        <v>22.1875</v>
      </c>
      <c r="F870" s="406">
        <v>-0.17249400000000001</v>
      </c>
      <c r="G870" s="406">
        <v>0</v>
      </c>
      <c r="H870" s="409">
        <v>4.7999999999999996E-3</v>
      </c>
      <c r="I870" s="409">
        <f t="shared" si="4"/>
        <v>-0.17729400000000001</v>
      </c>
      <c r="J870" s="407">
        <v>35916</v>
      </c>
    </row>
    <row r="871" spans="1:10">
      <c r="A871" s="406">
        <v>86</v>
      </c>
      <c r="B871" s="407">
        <v>35947</v>
      </c>
      <c r="C871" s="406" t="s">
        <v>3133</v>
      </c>
      <c r="D871" s="406" t="s">
        <v>3132</v>
      </c>
      <c r="E871" s="406">
        <v>25.125</v>
      </c>
      <c r="F871" s="406">
        <v>0.13239400000000001</v>
      </c>
      <c r="G871" s="406">
        <v>0</v>
      </c>
      <c r="H871" s="409">
        <v>5.1999999999999998E-3</v>
      </c>
      <c r="I871" s="409">
        <f t="shared" si="4"/>
        <v>0.127194</v>
      </c>
      <c r="J871" s="407">
        <v>35947</v>
      </c>
    </row>
    <row r="872" spans="1:10">
      <c r="A872" s="406">
        <v>86</v>
      </c>
      <c r="B872" s="407">
        <v>35977</v>
      </c>
      <c r="C872" s="406" t="s">
        <v>3133</v>
      </c>
      <c r="D872" s="406" t="s">
        <v>3132</v>
      </c>
      <c r="E872" s="406">
        <v>23.4375</v>
      </c>
      <c r="F872" s="406">
        <v>-5.6516999999999998E-2</v>
      </c>
      <c r="G872" s="406">
        <v>0.26750000000000002</v>
      </c>
      <c r="H872" s="409">
        <v>4.8999999999999998E-3</v>
      </c>
      <c r="I872" s="409">
        <f t="shared" si="4"/>
        <v>-6.1416999999999999E-2</v>
      </c>
      <c r="J872" s="407">
        <v>35977</v>
      </c>
    </row>
    <row r="873" spans="1:10">
      <c r="A873" s="406">
        <v>86</v>
      </c>
      <c r="B873" s="407">
        <v>36008</v>
      </c>
      <c r="C873" s="406" t="s">
        <v>3133</v>
      </c>
      <c r="D873" s="406" t="s">
        <v>3132</v>
      </c>
      <c r="E873" s="406">
        <v>21.875</v>
      </c>
      <c r="F873" s="406">
        <v>-6.6667000000000004E-2</v>
      </c>
      <c r="G873" s="406">
        <v>0</v>
      </c>
      <c r="H873" s="409">
        <v>4.7999999999999996E-3</v>
      </c>
      <c r="I873" s="409">
        <f t="shared" si="4"/>
        <v>-7.1467000000000003E-2</v>
      </c>
      <c r="J873" s="407">
        <v>36008</v>
      </c>
    </row>
    <row r="874" spans="1:10">
      <c r="A874" s="406">
        <v>86</v>
      </c>
      <c r="B874" s="407">
        <v>36039</v>
      </c>
      <c r="C874" s="406" t="s">
        <v>3133</v>
      </c>
      <c r="D874" s="406" t="s">
        <v>3132</v>
      </c>
      <c r="E874" s="406">
        <v>22.625</v>
      </c>
      <c r="F874" s="406">
        <v>3.4285999999999997E-2</v>
      </c>
      <c r="G874" s="406">
        <v>0</v>
      </c>
      <c r="H874" s="409">
        <v>4.4000000000000003E-3</v>
      </c>
      <c r="I874" s="409">
        <f t="shared" si="4"/>
        <v>2.9885999999999996E-2</v>
      </c>
      <c r="J874" s="407">
        <v>36039</v>
      </c>
    </row>
    <row r="875" spans="1:10">
      <c r="A875" s="406">
        <v>86</v>
      </c>
      <c r="B875" s="407">
        <v>36069</v>
      </c>
      <c r="C875" s="406" t="s">
        <v>3133</v>
      </c>
      <c r="D875" s="406" t="s">
        <v>3132</v>
      </c>
      <c r="E875" s="406">
        <v>26.375</v>
      </c>
      <c r="F875" s="406">
        <v>0.177569</v>
      </c>
      <c r="G875" s="406">
        <v>0.26750000000000002</v>
      </c>
      <c r="H875" s="409">
        <v>4.1999999999999997E-3</v>
      </c>
      <c r="I875" s="409">
        <f t="shared" si="4"/>
        <v>0.173369</v>
      </c>
      <c r="J875" s="407">
        <v>36069</v>
      </c>
    </row>
    <row r="876" spans="1:10">
      <c r="A876" s="406">
        <v>86</v>
      </c>
      <c r="B876" s="407">
        <v>36100</v>
      </c>
      <c r="C876" s="406" t="s">
        <v>3133</v>
      </c>
      <c r="D876" s="406" t="s">
        <v>3132</v>
      </c>
      <c r="E876" s="406">
        <v>26.0625</v>
      </c>
      <c r="F876" s="406">
        <v>-1.1847999999999999E-2</v>
      </c>
      <c r="G876" s="406">
        <v>0</v>
      </c>
      <c r="H876" s="409">
        <v>4.4999999999999997E-3</v>
      </c>
      <c r="I876" s="409">
        <f t="shared" si="4"/>
        <v>-1.6347999999999998E-2</v>
      </c>
      <c r="J876" s="407">
        <v>36100</v>
      </c>
    </row>
    <row r="877" spans="1:10">
      <c r="A877" s="406">
        <v>86</v>
      </c>
      <c r="B877" s="407">
        <v>36130</v>
      </c>
      <c r="C877" s="406" t="s">
        <v>3133</v>
      </c>
      <c r="D877" s="406" t="s">
        <v>3132</v>
      </c>
      <c r="E877" s="406">
        <v>31.3125</v>
      </c>
      <c r="F877" s="406">
        <v>0.20143900000000001</v>
      </c>
      <c r="G877" s="406">
        <v>0</v>
      </c>
      <c r="H877" s="409">
        <v>4.4999999999999997E-3</v>
      </c>
      <c r="I877" s="409">
        <f t="shared" si="4"/>
        <v>0.196939</v>
      </c>
      <c r="J877" s="407">
        <v>36130</v>
      </c>
    </row>
    <row r="878" spans="1:10">
      <c r="A878" s="406">
        <v>86</v>
      </c>
      <c r="B878" s="407">
        <v>36161</v>
      </c>
      <c r="C878" s="406" t="s">
        <v>3133</v>
      </c>
      <c r="D878" s="406" t="s">
        <v>3132</v>
      </c>
      <c r="E878" s="406">
        <v>26.0625</v>
      </c>
      <c r="F878" s="406">
        <v>-0.159002</v>
      </c>
      <c r="G878" s="406">
        <v>0.27124999999999999</v>
      </c>
      <c r="H878" s="409">
        <v>4.1999999999999997E-3</v>
      </c>
      <c r="I878" s="409">
        <f t="shared" si="4"/>
        <v>-0.16320200000000001</v>
      </c>
      <c r="J878" s="407">
        <v>36161</v>
      </c>
    </row>
    <row r="879" spans="1:10">
      <c r="A879" s="406">
        <v>86</v>
      </c>
      <c r="B879" s="407">
        <v>36192</v>
      </c>
      <c r="C879" s="406" t="s">
        <v>3133</v>
      </c>
      <c r="D879" s="406" t="s">
        <v>3132</v>
      </c>
      <c r="E879" s="406">
        <v>24.5</v>
      </c>
      <c r="F879" s="406">
        <v>-5.9951999999999998E-2</v>
      </c>
      <c r="G879" s="406">
        <v>0</v>
      </c>
      <c r="H879" s="409">
        <v>4.0000000000000001E-3</v>
      </c>
      <c r="I879" s="409">
        <f t="shared" si="4"/>
        <v>-6.3951999999999995E-2</v>
      </c>
      <c r="J879" s="407">
        <v>36192</v>
      </c>
    </row>
    <row r="880" spans="1:10">
      <c r="A880" s="406">
        <v>86</v>
      </c>
      <c r="B880" s="407">
        <v>36220</v>
      </c>
      <c r="C880" s="406" t="s">
        <v>3133</v>
      </c>
      <c r="D880" s="406" t="s">
        <v>3132</v>
      </c>
      <c r="E880" s="406">
        <v>24.5</v>
      </c>
      <c r="F880" s="406">
        <v>0</v>
      </c>
      <c r="G880" s="406">
        <v>0</v>
      </c>
      <c r="H880" s="409">
        <v>5.3E-3</v>
      </c>
      <c r="I880" s="409">
        <f t="shared" si="4"/>
        <v>-5.3E-3</v>
      </c>
      <c r="J880" s="407">
        <v>36220</v>
      </c>
    </row>
    <row r="881" spans="1:10">
      <c r="A881" s="406">
        <v>86</v>
      </c>
      <c r="B881" s="407">
        <v>36251</v>
      </c>
      <c r="C881" s="406" t="s">
        <v>3133</v>
      </c>
      <c r="D881" s="406" t="s">
        <v>3132</v>
      </c>
      <c r="E881" s="406">
        <v>22.9375</v>
      </c>
      <c r="F881" s="406">
        <v>-5.2704000000000001E-2</v>
      </c>
      <c r="G881" s="406">
        <v>0.27124999999999999</v>
      </c>
      <c r="H881" s="409">
        <v>4.7999999999999996E-3</v>
      </c>
      <c r="I881" s="409">
        <f t="shared" si="4"/>
        <v>-5.7504E-2</v>
      </c>
      <c r="J881" s="407">
        <v>36251</v>
      </c>
    </row>
    <row r="882" spans="1:10">
      <c r="A882" s="406">
        <v>86</v>
      </c>
      <c r="B882" s="407">
        <v>36281</v>
      </c>
      <c r="C882" s="406" t="s">
        <v>3133</v>
      </c>
      <c r="D882" s="406" t="s">
        <v>3132</v>
      </c>
      <c r="E882" s="406">
        <v>26</v>
      </c>
      <c r="F882" s="406">
        <v>0.13351499999999999</v>
      </c>
      <c r="G882" s="406">
        <v>0</v>
      </c>
      <c r="H882" s="409">
        <v>4.4999999999999997E-3</v>
      </c>
      <c r="I882" s="409">
        <f t="shared" si="4"/>
        <v>0.12901499999999999</v>
      </c>
      <c r="J882" s="407">
        <v>36281</v>
      </c>
    </row>
    <row r="883" spans="1:10">
      <c r="A883" s="406">
        <v>86</v>
      </c>
      <c r="B883" s="407">
        <v>36312</v>
      </c>
      <c r="C883" s="406" t="s">
        <v>3133</v>
      </c>
      <c r="D883" s="406" t="s">
        <v>3132</v>
      </c>
      <c r="E883" s="406">
        <v>26.125</v>
      </c>
      <c r="F883" s="406">
        <v>4.8079999999999998E-3</v>
      </c>
      <c r="G883" s="406">
        <v>0</v>
      </c>
      <c r="H883" s="409">
        <v>5.4999999999999997E-3</v>
      </c>
      <c r="I883" s="409">
        <f t="shared" si="4"/>
        <v>-6.9199999999999991E-4</v>
      </c>
      <c r="J883" s="407">
        <v>36312</v>
      </c>
    </row>
    <row r="884" spans="1:10">
      <c r="A884" s="406">
        <v>86</v>
      </c>
      <c r="B884" s="407">
        <v>36342</v>
      </c>
      <c r="C884" s="406" t="s">
        <v>3133</v>
      </c>
      <c r="D884" s="406" t="s">
        <v>3132</v>
      </c>
      <c r="E884" s="406">
        <v>27.75</v>
      </c>
      <c r="F884" s="406">
        <v>7.2583999999999996E-2</v>
      </c>
      <c r="G884" s="406">
        <v>0.27124999999999999</v>
      </c>
      <c r="H884" s="409">
        <v>5.1000000000000004E-3</v>
      </c>
      <c r="I884" s="409">
        <f t="shared" si="4"/>
        <v>6.7483999999999988E-2</v>
      </c>
      <c r="J884" s="407">
        <v>36342</v>
      </c>
    </row>
    <row r="885" spans="1:10">
      <c r="A885" s="406">
        <v>86</v>
      </c>
      <c r="B885" s="407">
        <v>36373</v>
      </c>
      <c r="C885" s="406" t="s">
        <v>3133</v>
      </c>
      <c r="D885" s="406" t="s">
        <v>3132</v>
      </c>
      <c r="E885" s="406">
        <v>29.875</v>
      </c>
      <c r="F885" s="406">
        <v>7.6577000000000006E-2</v>
      </c>
      <c r="G885" s="406">
        <v>0</v>
      </c>
      <c r="H885" s="409">
        <v>5.4000000000000003E-3</v>
      </c>
      <c r="I885" s="409">
        <f t="shared" si="4"/>
        <v>7.1177000000000004E-2</v>
      </c>
      <c r="J885" s="407">
        <v>36373</v>
      </c>
    </row>
    <row r="886" spans="1:10">
      <c r="A886" s="406">
        <v>86</v>
      </c>
      <c r="B886" s="407">
        <v>36404</v>
      </c>
      <c r="C886" s="406" t="s">
        <v>3133</v>
      </c>
      <c r="D886" s="406" t="s">
        <v>3132</v>
      </c>
      <c r="E886" s="406">
        <v>27.375</v>
      </c>
      <c r="F886" s="406">
        <v>-8.3682000000000006E-2</v>
      </c>
      <c r="G886" s="406">
        <v>0</v>
      </c>
      <c r="H886" s="409">
        <v>5.1999999999999998E-3</v>
      </c>
      <c r="I886" s="409">
        <f t="shared" ref="I886:I949" si="5">F886-H886</f>
        <v>-8.8882000000000003E-2</v>
      </c>
      <c r="J886" s="407">
        <v>36404</v>
      </c>
    </row>
    <row r="887" spans="1:10">
      <c r="A887" s="406">
        <v>86</v>
      </c>
      <c r="B887" s="407">
        <v>36434</v>
      </c>
      <c r="C887" s="406" t="s">
        <v>3133</v>
      </c>
      <c r="D887" s="406" t="s">
        <v>3132</v>
      </c>
      <c r="E887" s="406">
        <v>29</v>
      </c>
      <c r="F887" s="406">
        <v>6.9268999999999997E-2</v>
      </c>
      <c r="G887" s="406">
        <v>0.27124999999999999</v>
      </c>
      <c r="H887" s="409">
        <v>5.0000000000000001E-3</v>
      </c>
      <c r="I887" s="409">
        <f t="shared" si="5"/>
        <v>6.4268999999999993E-2</v>
      </c>
      <c r="J887" s="407">
        <v>36434</v>
      </c>
    </row>
    <row r="888" spans="1:10">
      <c r="A888" s="406">
        <v>86</v>
      </c>
      <c r="B888" s="407">
        <v>36465</v>
      </c>
      <c r="C888" s="406" t="s">
        <v>3133</v>
      </c>
      <c r="D888" s="406" t="s">
        <v>3132</v>
      </c>
      <c r="E888" s="406">
        <v>31.625</v>
      </c>
      <c r="F888" s="406">
        <v>9.0517E-2</v>
      </c>
      <c r="G888" s="406">
        <v>0</v>
      </c>
      <c r="H888" s="409">
        <v>5.5999999999999999E-3</v>
      </c>
      <c r="I888" s="409">
        <f t="shared" si="5"/>
        <v>8.4917000000000006E-2</v>
      </c>
      <c r="J888" s="407">
        <v>36465</v>
      </c>
    </row>
    <row r="889" spans="1:10">
      <c r="A889" s="406">
        <v>86</v>
      </c>
      <c r="B889" s="407">
        <v>36495</v>
      </c>
      <c r="C889" s="406" t="s">
        <v>3133</v>
      </c>
      <c r="D889" s="406" t="s">
        <v>3132</v>
      </c>
      <c r="E889" s="406">
        <v>30.3125</v>
      </c>
      <c r="F889" s="406">
        <v>-4.1501999999999997E-2</v>
      </c>
      <c r="G889" s="406">
        <v>0</v>
      </c>
      <c r="H889" s="409">
        <v>5.4999999999999997E-3</v>
      </c>
      <c r="I889" s="409">
        <f t="shared" si="5"/>
        <v>-4.7001999999999995E-2</v>
      </c>
      <c r="J889" s="407">
        <v>36495</v>
      </c>
    </row>
    <row r="890" spans="1:10">
      <c r="A890" s="406">
        <v>86</v>
      </c>
      <c r="B890" s="407">
        <v>36526</v>
      </c>
      <c r="C890" s="406" t="s">
        <v>3133</v>
      </c>
      <c r="D890" s="406" t="s">
        <v>3132</v>
      </c>
      <c r="E890" s="406">
        <v>26.625</v>
      </c>
      <c r="F890" s="406">
        <v>-0.112577</v>
      </c>
      <c r="G890" s="406">
        <v>0.27500000000000002</v>
      </c>
      <c r="H890" s="409">
        <v>5.7000000000000002E-3</v>
      </c>
      <c r="I890" s="409">
        <f t="shared" si="5"/>
        <v>-0.11827699999999999</v>
      </c>
      <c r="J890" s="407">
        <v>36526</v>
      </c>
    </row>
    <row r="891" spans="1:10">
      <c r="A891" s="406">
        <v>86</v>
      </c>
      <c r="B891" s="407">
        <v>36557</v>
      </c>
      <c r="C891" s="406" t="s">
        <v>3133</v>
      </c>
      <c r="D891" s="406" t="s">
        <v>3132</v>
      </c>
      <c r="E891" s="406">
        <v>26.875</v>
      </c>
      <c r="F891" s="406">
        <v>9.3900000000000008E-3</v>
      </c>
      <c r="G891" s="406">
        <v>0</v>
      </c>
      <c r="H891" s="409">
        <v>5.1000000000000004E-3</v>
      </c>
      <c r="I891" s="409">
        <f t="shared" si="5"/>
        <v>4.2900000000000004E-3</v>
      </c>
      <c r="J891" s="407">
        <v>36557</v>
      </c>
    </row>
    <row r="892" spans="1:10">
      <c r="A892" s="406">
        <v>86</v>
      </c>
      <c r="B892" s="407">
        <v>36586</v>
      </c>
      <c r="C892" s="406" t="s">
        <v>3133</v>
      </c>
      <c r="D892" s="406" t="s">
        <v>3132</v>
      </c>
      <c r="E892" s="406">
        <v>22.8125</v>
      </c>
      <c r="F892" s="406">
        <v>-0.15116299999999999</v>
      </c>
      <c r="G892" s="406">
        <v>0</v>
      </c>
      <c r="H892" s="409">
        <v>5.4000000000000003E-3</v>
      </c>
      <c r="I892" s="409">
        <f t="shared" si="5"/>
        <v>-0.15656299999999998</v>
      </c>
      <c r="J892" s="407">
        <v>36586</v>
      </c>
    </row>
    <row r="893" spans="1:10">
      <c r="A893" s="406">
        <v>86</v>
      </c>
      <c r="B893" s="407">
        <v>36617</v>
      </c>
      <c r="C893" s="406" t="s">
        <v>3133</v>
      </c>
      <c r="D893" s="406" t="s">
        <v>3132</v>
      </c>
      <c r="E893" s="406">
        <v>23.3125</v>
      </c>
      <c r="F893" s="406">
        <v>3.3973000000000003E-2</v>
      </c>
      <c r="G893" s="406">
        <v>0.27500000000000002</v>
      </c>
      <c r="H893" s="409">
        <v>4.7000000000000002E-3</v>
      </c>
      <c r="I893" s="409">
        <f t="shared" si="5"/>
        <v>2.9273000000000004E-2</v>
      </c>
      <c r="J893" s="407">
        <v>36617</v>
      </c>
    </row>
    <row r="894" spans="1:10">
      <c r="A894" s="406">
        <v>86</v>
      </c>
      <c r="B894" s="407">
        <v>36647</v>
      </c>
      <c r="C894" s="406" t="s">
        <v>3133</v>
      </c>
      <c r="D894" s="406" t="s">
        <v>3132</v>
      </c>
      <c r="E894" s="406">
        <v>23.3125</v>
      </c>
      <c r="F894" s="406">
        <v>0</v>
      </c>
      <c r="G894" s="406">
        <v>0</v>
      </c>
      <c r="H894" s="409">
        <v>5.5999999999999999E-3</v>
      </c>
      <c r="I894" s="409">
        <f t="shared" si="5"/>
        <v>-5.5999999999999999E-3</v>
      </c>
      <c r="J894" s="407">
        <v>36647</v>
      </c>
    </row>
    <row r="895" spans="1:10">
      <c r="A895" s="406">
        <v>86</v>
      </c>
      <c r="B895" s="407">
        <v>36678</v>
      </c>
      <c r="C895" s="406" t="s">
        <v>3133</v>
      </c>
      <c r="D895" s="406" t="s">
        <v>3132</v>
      </c>
      <c r="E895" s="406">
        <v>24.25</v>
      </c>
      <c r="F895" s="406">
        <v>4.0214E-2</v>
      </c>
      <c r="G895" s="406">
        <v>0</v>
      </c>
      <c r="H895" s="409">
        <v>5.1999999999999998E-3</v>
      </c>
      <c r="I895" s="409">
        <f t="shared" si="5"/>
        <v>3.5014000000000003E-2</v>
      </c>
      <c r="J895" s="407">
        <v>36678</v>
      </c>
    </row>
    <row r="896" spans="1:10">
      <c r="A896" s="406">
        <v>86</v>
      </c>
      <c r="B896" s="407">
        <v>36708</v>
      </c>
      <c r="C896" s="406" t="s">
        <v>3133</v>
      </c>
      <c r="D896" s="406" t="s">
        <v>3132</v>
      </c>
      <c r="E896" s="406">
        <v>23.875</v>
      </c>
      <c r="F896" s="406">
        <v>-4.1240000000000001E-3</v>
      </c>
      <c r="G896" s="406">
        <v>0.27500000000000002</v>
      </c>
      <c r="H896" s="409">
        <v>5.1999999999999998E-3</v>
      </c>
      <c r="I896" s="409">
        <f t="shared" si="5"/>
        <v>-9.323999999999999E-3</v>
      </c>
      <c r="J896" s="407">
        <v>36708</v>
      </c>
    </row>
    <row r="897" spans="1:10">
      <c r="A897" s="406">
        <v>86</v>
      </c>
      <c r="B897" s="407">
        <v>36739</v>
      </c>
      <c r="C897" s="406" t="s">
        <v>3133</v>
      </c>
      <c r="D897" s="406" t="s">
        <v>3132</v>
      </c>
      <c r="E897" s="406">
        <v>26.25</v>
      </c>
      <c r="F897" s="406">
        <v>9.9475999999999995E-2</v>
      </c>
      <c r="G897" s="406">
        <v>0</v>
      </c>
      <c r="H897" s="409">
        <v>5.0000000000000001E-3</v>
      </c>
      <c r="I897" s="409">
        <f t="shared" si="5"/>
        <v>9.4475999999999991E-2</v>
      </c>
      <c r="J897" s="407">
        <v>36739</v>
      </c>
    </row>
    <row r="898" spans="1:10">
      <c r="A898" s="406">
        <v>86</v>
      </c>
      <c r="B898" s="407">
        <v>36770</v>
      </c>
      <c r="C898" s="406" t="s">
        <v>3133</v>
      </c>
      <c r="D898" s="406" t="s">
        <v>3132</v>
      </c>
      <c r="E898" s="406">
        <v>26.75</v>
      </c>
      <c r="F898" s="406">
        <v>1.9047999999999999E-2</v>
      </c>
      <c r="G898" s="406">
        <v>0</v>
      </c>
      <c r="H898" s="409">
        <v>4.5999999999999999E-3</v>
      </c>
      <c r="I898" s="409">
        <f t="shared" si="5"/>
        <v>1.4447999999999999E-2</v>
      </c>
      <c r="J898" s="407">
        <v>36770</v>
      </c>
    </row>
    <row r="899" spans="1:10">
      <c r="A899" s="406">
        <v>86</v>
      </c>
      <c r="B899" s="407">
        <v>36800</v>
      </c>
      <c r="C899" s="406" t="s">
        <v>3133</v>
      </c>
      <c r="D899" s="406" t="s">
        <v>3132</v>
      </c>
      <c r="E899" s="406">
        <v>26.9375</v>
      </c>
      <c r="F899" s="406">
        <v>1.729E-2</v>
      </c>
      <c r="G899" s="406">
        <v>0.27500000000000002</v>
      </c>
      <c r="H899" s="409">
        <v>5.3E-3</v>
      </c>
      <c r="I899" s="409">
        <f t="shared" si="5"/>
        <v>1.1990000000000001E-2</v>
      </c>
      <c r="J899" s="407">
        <v>36800</v>
      </c>
    </row>
    <row r="900" spans="1:10">
      <c r="A900" s="406">
        <v>86</v>
      </c>
      <c r="B900" s="407">
        <v>36831</v>
      </c>
      <c r="C900" s="406" t="s">
        <v>3133</v>
      </c>
      <c r="D900" s="406" t="s">
        <v>3132</v>
      </c>
      <c r="E900" s="406">
        <v>26.9375</v>
      </c>
      <c r="F900" s="406">
        <v>0</v>
      </c>
      <c r="G900" s="406">
        <v>0</v>
      </c>
      <c r="H900" s="409">
        <v>4.7999999999999996E-3</v>
      </c>
      <c r="I900" s="409">
        <f t="shared" si="5"/>
        <v>-4.7999999999999996E-3</v>
      </c>
      <c r="J900" s="407">
        <v>36831</v>
      </c>
    </row>
    <row r="901" spans="1:10">
      <c r="A901" s="406">
        <v>86</v>
      </c>
      <c r="B901" s="407">
        <v>36861</v>
      </c>
      <c r="C901" s="406" t="s">
        <v>3133</v>
      </c>
      <c r="D901" s="406" t="s">
        <v>3132</v>
      </c>
      <c r="E901" s="406">
        <v>27</v>
      </c>
      <c r="F901" s="406">
        <v>2.32E-3</v>
      </c>
      <c r="G901" s="406">
        <v>0</v>
      </c>
      <c r="H901" s="409">
        <v>4.4999999999999997E-3</v>
      </c>
      <c r="I901" s="409">
        <f t="shared" si="5"/>
        <v>-2.1799999999999996E-3</v>
      </c>
      <c r="J901" s="407">
        <v>36861</v>
      </c>
    </row>
    <row r="902" spans="1:10">
      <c r="A902" s="406">
        <v>86</v>
      </c>
      <c r="B902" s="407">
        <v>36892</v>
      </c>
      <c r="C902" s="406" t="s">
        <v>3133</v>
      </c>
      <c r="D902" s="406" t="s">
        <v>3132</v>
      </c>
      <c r="E902" s="406">
        <v>23.7</v>
      </c>
      <c r="F902" s="406">
        <v>-0.111898</v>
      </c>
      <c r="G902" s="406">
        <v>0.27875</v>
      </c>
      <c r="H902" s="409">
        <v>4.8999999999999998E-3</v>
      </c>
      <c r="I902" s="409">
        <f t="shared" si="5"/>
        <v>-0.116798</v>
      </c>
      <c r="J902" s="407">
        <v>36892</v>
      </c>
    </row>
    <row r="903" spans="1:10">
      <c r="A903" s="406">
        <v>86</v>
      </c>
      <c r="B903" s="407">
        <v>36923</v>
      </c>
      <c r="C903" s="406" t="s">
        <v>3133</v>
      </c>
      <c r="D903" s="406" t="s">
        <v>3132</v>
      </c>
      <c r="E903" s="406">
        <v>24.25</v>
      </c>
      <c r="F903" s="406">
        <v>2.3206999999999998E-2</v>
      </c>
      <c r="G903" s="406">
        <v>0</v>
      </c>
      <c r="H903" s="409">
        <v>4.1999999999999997E-3</v>
      </c>
      <c r="I903" s="409">
        <f t="shared" si="5"/>
        <v>1.9007E-2</v>
      </c>
      <c r="J903" s="407">
        <v>36923</v>
      </c>
    </row>
    <row r="904" spans="1:10">
      <c r="A904" s="406">
        <v>86</v>
      </c>
      <c r="B904" s="407">
        <v>36951</v>
      </c>
      <c r="C904" s="406" t="s">
        <v>3133</v>
      </c>
      <c r="D904" s="406" t="s">
        <v>3132</v>
      </c>
      <c r="E904" s="406">
        <v>28.6</v>
      </c>
      <c r="F904" s="406">
        <v>0.17938100000000001</v>
      </c>
      <c r="G904" s="406">
        <v>0</v>
      </c>
      <c r="H904" s="409">
        <v>4.4999999999999997E-3</v>
      </c>
      <c r="I904" s="409">
        <f t="shared" si="5"/>
        <v>0.17488100000000001</v>
      </c>
      <c r="J904" s="407">
        <v>36951</v>
      </c>
    </row>
    <row r="905" spans="1:10">
      <c r="A905" s="406">
        <v>86</v>
      </c>
      <c r="B905" s="407">
        <v>36982</v>
      </c>
      <c r="C905" s="406" t="s">
        <v>3133</v>
      </c>
      <c r="D905" s="406" t="s">
        <v>3132</v>
      </c>
      <c r="E905" s="406">
        <v>25.81</v>
      </c>
      <c r="F905" s="406">
        <v>-8.7805999999999995E-2</v>
      </c>
      <c r="G905" s="406">
        <v>0.27875</v>
      </c>
      <c r="H905" s="409">
        <v>4.7000000000000002E-3</v>
      </c>
      <c r="I905" s="409">
        <f t="shared" si="5"/>
        <v>-9.2505999999999991E-2</v>
      </c>
      <c r="J905" s="407">
        <v>36982</v>
      </c>
    </row>
    <row r="906" spans="1:10">
      <c r="A906" s="406">
        <v>86</v>
      </c>
      <c r="B906" s="407">
        <v>37012</v>
      </c>
      <c r="C906" s="406" t="s">
        <v>3133</v>
      </c>
      <c r="D906" s="406" t="s">
        <v>3132</v>
      </c>
      <c r="E906" s="406">
        <v>24.75</v>
      </c>
      <c r="F906" s="406">
        <v>-4.1069000000000001E-2</v>
      </c>
      <c r="G906" s="406">
        <v>0</v>
      </c>
      <c r="H906" s="409">
        <v>5.0000000000000001E-3</v>
      </c>
      <c r="I906" s="409">
        <f t="shared" si="5"/>
        <v>-4.6068999999999999E-2</v>
      </c>
      <c r="J906" s="407">
        <v>37012</v>
      </c>
    </row>
    <row r="907" spans="1:10">
      <c r="A907" s="406">
        <v>86</v>
      </c>
      <c r="B907" s="407">
        <v>37043</v>
      </c>
      <c r="C907" s="406" t="s">
        <v>3133</v>
      </c>
      <c r="D907" s="406" t="s">
        <v>3132</v>
      </c>
      <c r="E907" s="406">
        <v>25.65</v>
      </c>
      <c r="F907" s="406">
        <v>3.6364E-2</v>
      </c>
      <c r="G907" s="406">
        <v>0</v>
      </c>
      <c r="H907" s="409">
        <v>4.7000000000000002E-3</v>
      </c>
      <c r="I907" s="409">
        <f t="shared" si="5"/>
        <v>3.1663999999999998E-2</v>
      </c>
      <c r="J907" s="407">
        <v>37043</v>
      </c>
    </row>
    <row r="908" spans="1:10">
      <c r="A908" s="406">
        <v>86</v>
      </c>
      <c r="B908" s="407">
        <v>37073</v>
      </c>
      <c r="C908" s="406" t="s">
        <v>3133</v>
      </c>
      <c r="D908" s="406" t="s">
        <v>3132</v>
      </c>
      <c r="E908" s="406">
        <v>23.95</v>
      </c>
      <c r="F908" s="406">
        <v>-5.5409E-2</v>
      </c>
      <c r="G908" s="406">
        <v>0.27875</v>
      </c>
      <c r="H908" s="409">
        <v>5.1999999999999998E-3</v>
      </c>
      <c r="I908" s="409">
        <f t="shared" si="5"/>
        <v>-6.0608999999999996E-2</v>
      </c>
      <c r="J908" s="407">
        <v>37073</v>
      </c>
    </row>
    <row r="909" spans="1:10">
      <c r="A909" s="406">
        <v>86</v>
      </c>
      <c r="B909" s="407">
        <v>37104</v>
      </c>
      <c r="C909" s="406" t="s">
        <v>3133</v>
      </c>
      <c r="D909" s="406" t="s">
        <v>3132</v>
      </c>
      <c r="E909" s="406">
        <v>26</v>
      </c>
      <c r="F909" s="406">
        <v>8.5595000000000004E-2</v>
      </c>
      <c r="G909" s="406">
        <v>0</v>
      </c>
      <c r="H909" s="409">
        <v>4.5999999999999999E-3</v>
      </c>
      <c r="I909" s="409">
        <f t="shared" si="5"/>
        <v>8.0995000000000011E-2</v>
      </c>
      <c r="J909" s="407">
        <v>37104</v>
      </c>
    </row>
    <row r="910" spans="1:10">
      <c r="A910" s="406">
        <v>86</v>
      </c>
      <c r="B910" s="407">
        <v>37135</v>
      </c>
      <c r="C910" s="406" t="s">
        <v>3133</v>
      </c>
      <c r="D910" s="406" t="s">
        <v>3132</v>
      </c>
      <c r="E910" s="406">
        <v>27</v>
      </c>
      <c r="F910" s="406">
        <v>3.8462000000000003E-2</v>
      </c>
      <c r="G910" s="406">
        <v>0</v>
      </c>
      <c r="H910" s="409">
        <v>4.1000000000000003E-3</v>
      </c>
      <c r="I910" s="409">
        <f t="shared" si="5"/>
        <v>3.4362000000000004E-2</v>
      </c>
      <c r="J910" s="407">
        <v>37135</v>
      </c>
    </row>
    <row r="911" spans="1:10">
      <c r="A911" s="406">
        <v>86</v>
      </c>
      <c r="B911" s="407">
        <v>37165</v>
      </c>
      <c r="C911" s="406" t="s">
        <v>3133</v>
      </c>
      <c r="D911" s="406" t="s">
        <v>3132</v>
      </c>
      <c r="E911" s="406">
        <v>25.26</v>
      </c>
      <c r="F911" s="406">
        <v>-5.4120000000000001E-2</v>
      </c>
      <c r="G911" s="406">
        <v>0.27875</v>
      </c>
      <c r="H911" s="409">
        <v>4.7999999999999996E-3</v>
      </c>
      <c r="I911" s="409">
        <f t="shared" si="5"/>
        <v>-5.892E-2</v>
      </c>
      <c r="J911" s="407">
        <v>37165</v>
      </c>
    </row>
    <row r="912" spans="1:10">
      <c r="A912" s="406">
        <v>86</v>
      </c>
      <c r="B912" s="407">
        <v>37196</v>
      </c>
      <c r="C912" s="406" t="s">
        <v>3133</v>
      </c>
      <c r="D912" s="406" t="s">
        <v>3132</v>
      </c>
      <c r="E912" s="406">
        <v>26.5</v>
      </c>
      <c r="F912" s="406">
        <v>4.9089000000000001E-2</v>
      </c>
      <c r="G912" s="406">
        <v>0</v>
      </c>
      <c r="H912" s="409">
        <v>4.1000000000000003E-3</v>
      </c>
      <c r="I912" s="409">
        <f t="shared" si="5"/>
        <v>4.4989000000000001E-2</v>
      </c>
      <c r="J912" s="407">
        <v>37196</v>
      </c>
    </row>
    <row r="913" spans="1:10">
      <c r="A913" s="406">
        <v>86</v>
      </c>
      <c r="B913" s="407">
        <v>37226</v>
      </c>
      <c r="C913" s="406" t="s">
        <v>3133</v>
      </c>
      <c r="D913" s="406" t="s">
        <v>3132</v>
      </c>
      <c r="E913" s="406">
        <v>25.75</v>
      </c>
      <c r="F913" s="406">
        <v>-2.8302000000000001E-2</v>
      </c>
      <c r="G913" s="406">
        <v>0</v>
      </c>
      <c r="H913" s="409">
        <v>4.5999999999999999E-3</v>
      </c>
      <c r="I913" s="409">
        <f t="shared" si="5"/>
        <v>-3.2902000000000001E-2</v>
      </c>
      <c r="J913" s="407">
        <v>37226</v>
      </c>
    </row>
    <row r="914" spans="1:10">
      <c r="A914" s="406">
        <v>86</v>
      </c>
      <c r="B914" s="407">
        <v>37257</v>
      </c>
      <c r="C914" s="406" t="s">
        <v>3133</v>
      </c>
      <c r="D914" s="406" t="s">
        <v>3132</v>
      </c>
      <c r="E914" s="406">
        <v>24.28</v>
      </c>
      <c r="F914" s="406">
        <v>-5.7086999999999999E-2</v>
      </c>
      <c r="G914" s="406">
        <v>0</v>
      </c>
      <c r="H914" s="409">
        <v>4.7999999999999996E-3</v>
      </c>
      <c r="I914" s="409">
        <f t="shared" si="5"/>
        <v>-6.1886999999999998E-2</v>
      </c>
      <c r="J914" s="407">
        <v>37257</v>
      </c>
    </row>
    <row r="915" spans="1:10">
      <c r="A915" s="406">
        <v>86</v>
      </c>
      <c r="B915" s="407">
        <v>37288</v>
      </c>
      <c r="C915" s="406" t="s">
        <v>3133</v>
      </c>
      <c r="D915" s="406" t="s">
        <v>3132</v>
      </c>
      <c r="E915" s="406">
        <v>24.73</v>
      </c>
      <c r="F915" s="406">
        <v>3.0065999999999999E-2</v>
      </c>
      <c r="G915" s="406">
        <v>0.28000000000000003</v>
      </c>
      <c r="H915" s="409">
        <v>4.3E-3</v>
      </c>
      <c r="I915" s="409">
        <f t="shared" si="5"/>
        <v>2.5765999999999997E-2</v>
      </c>
      <c r="J915" s="407">
        <v>37288</v>
      </c>
    </row>
    <row r="916" spans="1:10">
      <c r="A916" s="406">
        <v>86</v>
      </c>
      <c r="B916" s="407">
        <v>37316</v>
      </c>
      <c r="C916" s="406" t="s">
        <v>3133</v>
      </c>
      <c r="D916" s="406" t="s">
        <v>3132</v>
      </c>
      <c r="E916" s="406">
        <v>25.6</v>
      </c>
      <c r="F916" s="406">
        <v>3.5180000000000003E-2</v>
      </c>
      <c r="G916" s="406">
        <v>0</v>
      </c>
      <c r="H916" s="409">
        <v>4.3E-3</v>
      </c>
      <c r="I916" s="409">
        <f t="shared" si="5"/>
        <v>3.0880000000000005E-2</v>
      </c>
      <c r="J916" s="407">
        <v>37316</v>
      </c>
    </row>
    <row r="917" spans="1:10">
      <c r="A917" s="406">
        <v>86</v>
      </c>
      <c r="B917" s="407">
        <v>37347</v>
      </c>
      <c r="C917" s="406" t="s">
        <v>3133</v>
      </c>
      <c r="D917" s="406" t="s">
        <v>3132</v>
      </c>
      <c r="E917" s="406">
        <v>24.9</v>
      </c>
      <c r="F917" s="406">
        <v>-2.7344E-2</v>
      </c>
      <c r="G917" s="406">
        <v>0</v>
      </c>
      <c r="H917" s="409">
        <v>5.4000000000000003E-3</v>
      </c>
      <c r="I917" s="409">
        <f t="shared" si="5"/>
        <v>-3.2744000000000002E-2</v>
      </c>
      <c r="J917" s="407">
        <v>37347</v>
      </c>
    </row>
    <row r="918" spans="1:10">
      <c r="A918" s="406">
        <v>86</v>
      </c>
      <c r="B918" s="407">
        <v>37377</v>
      </c>
      <c r="C918" s="406" t="s">
        <v>3133</v>
      </c>
      <c r="D918" s="406" t="s">
        <v>3132</v>
      </c>
      <c r="E918" s="406">
        <v>23.9</v>
      </c>
      <c r="F918" s="406">
        <v>-2.8916000000000001E-2</v>
      </c>
      <c r="G918" s="406">
        <v>0.28000000000000003</v>
      </c>
      <c r="H918" s="409">
        <v>4.8999999999999998E-3</v>
      </c>
      <c r="I918" s="409">
        <f t="shared" si="5"/>
        <v>-3.3815999999999999E-2</v>
      </c>
      <c r="J918" s="407">
        <v>37377</v>
      </c>
    </row>
    <row r="919" spans="1:10">
      <c r="A919" s="406">
        <v>86</v>
      </c>
      <c r="B919" s="407">
        <v>37408</v>
      </c>
      <c r="C919" s="406" t="s">
        <v>3133</v>
      </c>
      <c r="D919" s="406" t="s">
        <v>3132</v>
      </c>
      <c r="E919" s="406">
        <v>25.2</v>
      </c>
      <c r="F919" s="406">
        <v>5.4392999999999997E-2</v>
      </c>
      <c r="G919" s="406">
        <v>0</v>
      </c>
      <c r="H919" s="409">
        <v>4.4000000000000003E-3</v>
      </c>
      <c r="I919" s="409">
        <f t="shared" si="5"/>
        <v>4.9992999999999996E-2</v>
      </c>
      <c r="J919" s="407">
        <v>37408</v>
      </c>
    </row>
    <row r="920" spans="1:10">
      <c r="A920" s="406">
        <v>86</v>
      </c>
      <c r="B920" s="407">
        <v>37438</v>
      </c>
      <c r="C920" s="406" t="s">
        <v>3133</v>
      </c>
      <c r="D920" s="406" t="s">
        <v>3132</v>
      </c>
      <c r="E920" s="406">
        <v>24.25</v>
      </c>
      <c r="F920" s="406">
        <v>-3.7698000000000002E-2</v>
      </c>
      <c r="G920" s="406">
        <v>0</v>
      </c>
      <c r="H920" s="409">
        <v>5.1000000000000004E-3</v>
      </c>
      <c r="I920" s="409">
        <f t="shared" si="5"/>
        <v>-4.2798000000000003E-2</v>
      </c>
      <c r="J920" s="407">
        <v>37438</v>
      </c>
    </row>
    <row r="921" spans="1:10">
      <c r="A921" s="406">
        <v>86</v>
      </c>
      <c r="B921" s="407">
        <v>37469</v>
      </c>
      <c r="C921" s="406" t="s">
        <v>3133</v>
      </c>
      <c r="D921" s="406" t="s">
        <v>3132</v>
      </c>
      <c r="E921" s="406">
        <v>25.3</v>
      </c>
      <c r="F921" s="406">
        <v>5.4844999999999998E-2</v>
      </c>
      <c r="G921" s="406">
        <v>0.28000000000000003</v>
      </c>
      <c r="H921" s="409">
        <v>4.4000000000000003E-3</v>
      </c>
      <c r="I921" s="409">
        <f t="shared" si="5"/>
        <v>5.0444999999999997E-2</v>
      </c>
      <c r="J921" s="407">
        <v>37469</v>
      </c>
    </row>
    <row r="922" spans="1:10">
      <c r="A922" s="406">
        <v>86</v>
      </c>
      <c r="B922" s="407">
        <v>37500</v>
      </c>
      <c r="C922" s="406" t="s">
        <v>3133</v>
      </c>
      <c r="D922" s="406" t="s">
        <v>3132</v>
      </c>
      <c r="E922" s="406">
        <v>25.53</v>
      </c>
      <c r="F922" s="406">
        <v>9.0910000000000001E-3</v>
      </c>
      <c r="G922" s="406">
        <v>0</v>
      </c>
      <c r="H922" s="409">
        <v>4.1999999999999997E-3</v>
      </c>
      <c r="I922" s="409">
        <f t="shared" si="5"/>
        <v>4.8910000000000004E-3</v>
      </c>
      <c r="J922" s="407">
        <v>37500</v>
      </c>
    </row>
    <row r="923" spans="1:10">
      <c r="A923" s="406">
        <v>86</v>
      </c>
      <c r="B923" s="407">
        <v>37530</v>
      </c>
      <c r="C923" s="406" t="s">
        <v>3133</v>
      </c>
      <c r="D923" s="406" t="s">
        <v>3132</v>
      </c>
      <c r="E923" s="406">
        <v>24.86</v>
      </c>
      <c r="F923" s="406">
        <v>-1.5276E-2</v>
      </c>
      <c r="G923" s="406">
        <v>0.28000000000000003</v>
      </c>
      <c r="H923" s="409">
        <v>4.0000000000000001E-3</v>
      </c>
      <c r="I923" s="409">
        <f t="shared" si="5"/>
        <v>-1.9276000000000001E-2</v>
      </c>
      <c r="J923" s="407">
        <v>37530</v>
      </c>
    </row>
    <row r="924" spans="1:10">
      <c r="A924" s="406">
        <v>86</v>
      </c>
      <c r="B924" s="407">
        <v>37561</v>
      </c>
      <c r="C924" s="406" t="s">
        <v>3133</v>
      </c>
      <c r="D924" s="406" t="s">
        <v>3132</v>
      </c>
      <c r="E924" s="406">
        <v>25.6</v>
      </c>
      <c r="F924" s="406">
        <v>2.9766999999999998E-2</v>
      </c>
      <c r="G924" s="406">
        <v>0</v>
      </c>
      <c r="H924" s="409">
        <v>4.0000000000000001E-3</v>
      </c>
      <c r="I924" s="409">
        <f t="shared" si="5"/>
        <v>2.5766999999999998E-2</v>
      </c>
      <c r="J924" s="407">
        <v>37561</v>
      </c>
    </row>
    <row r="925" spans="1:10">
      <c r="A925" s="406">
        <v>86</v>
      </c>
      <c r="B925" s="407">
        <v>37591</v>
      </c>
      <c r="C925" s="406" t="s">
        <v>3133</v>
      </c>
      <c r="D925" s="406" t="s">
        <v>3132</v>
      </c>
      <c r="E925" s="406">
        <v>23.65</v>
      </c>
      <c r="F925" s="406">
        <v>-7.6172000000000004E-2</v>
      </c>
      <c r="G925" s="406">
        <v>0</v>
      </c>
      <c r="H925" s="409">
        <v>4.4999999999999997E-3</v>
      </c>
      <c r="I925" s="409">
        <f t="shared" si="5"/>
        <v>-8.0672000000000008E-2</v>
      </c>
      <c r="J925" s="407">
        <v>37591</v>
      </c>
    </row>
    <row r="926" spans="1:10">
      <c r="A926" s="406">
        <v>86</v>
      </c>
      <c r="B926" s="407">
        <v>37622</v>
      </c>
      <c r="C926" s="406" t="s">
        <v>3133</v>
      </c>
      <c r="D926" s="406" t="s">
        <v>3132</v>
      </c>
      <c r="E926" s="406">
        <v>24.35</v>
      </c>
      <c r="F926" s="406">
        <v>2.9597999999999999E-2</v>
      </c>
      <c r="G926" s="406">
        <v>0</v>
      </c>
      <c r="H926" s="409">
        <v>4.1000000000000003E-3</v>
      </c>
      <c r="I926" s="409">
        <f t="shared" si="5"/>
        <v>2.5498E-2</v>
      </c>
      <c r="J926" s="407">
        <v>37622</v>
      </c>
    </row>
    <row r="927" spans="1:10">
      <c r="A927" s="406">
        <v>86</v>
      </c>
      <c r="B927" s="407">
        <v>37653</v>
      </c>
      <c r="C927" s="406" t="s">
        <v>3133</v>
      </c>
      <c r="D927" s="406" t="s">
        <v>3132</v>
      </c>
      <c r="E927" s="406">
        <v>25.41</v>
      </c>
      <c r="F927" s="406">
        <v>5.5081999999999999E-2</v>
      </c>
      <c r="G927" s="406">
        <v>0.28125</v>
      </c>
      <c r="H927" s="409">
        <v>3.8E-3</v>
      </c>
      <c r="I927" s="409">
        <f t="shared" si="5"/>
        <v>5.1282000000000001E-2</v>
      </c>
      <c r="J927" s="407">
        <v>37653</v>
      </c>
    </row>
    <row r="928" spans="1:10">
      <c r="A928" s="406">
        <v>86</v>
      </c>
      <c r="B928" s="407">
        <v>37681</v>
      </c>
      <c r="C928" s="406" t="s">
        <v>3133</v>
      </c>
      <c r="D928" s="406" t="s">
        <v>3132</v>
      </c>
      <c r="E928" s="406">
        <v>25.75</v>
      </c>
      <c r="F928" s="406">
        <v>1.3381000000000001E-2</v>
      </c>
      <c r="G928" s="406">
        <v>0</v>
      </c>
      <c r="H928" s="409">
        <v>4.0000000000000001E-3</v>
      </c>
      <c r="I928" s="409">
        <f t="shared" si="5"/>
        <v>9.3810000000000004E-3</v>
      </c>
      <c r="J928" s="407">
        <v>37681</v>
      </c>
    </row>
    <row r="929" spans="1:10">
      <c r="A929" s="406">
        <v>86</v>
      </c>
      <c r="B929" s="407">
        <v>37712</v>
      </c>
      <c r="C929" s="406" t="s">
        <v>3133</v>
      </c>
      <c r="D929" s="406" t="s">
        <v>3132</v>
      </c>
      <c r="E929" s="406">
        <v>27.35</v>
      </c>
      <c r="F929" s="406">
        <v>7.3057999999999998E-2</v>
      </c>
      <c r="G929" s="406">
        <v>0.28125</v>
      </c>
      <c r="H929" s="409">
        <v>4.0000000000000001E-3</v>
      </c>
      <c r="I929" s="409">
        <f t="shared" si="5"/>
        <v>6.9057999999999994E-2</v>
      </c>
      <c r="J929" s="407">
        <v>37712</v>
      </c>
    </row>
    <row r="930" spans="1:10">
      <c r="A930" s="406">
        <v>86</v>
      </c>
      <c r="B930" s="407">
        <v>37742</v>
      </c>
      <c r="C930" s="406" t="s">
        <v>3133</v>
      </c>
      <c r="D930" s="406" t="s">
        <v>3132</v>
      </c>
      <c r="E930" s="406">
        <v>28.2</v>
      </c>
      <c r="F930" s="406">
        <v>3.1078999999999999E-2</v>
      </c>
      <c r="G930" s="406">
        <v>0</v>
      </c>
      <c r="H930" s="409">
        <v>3.8999999999999998E-3</v>
      </c>
      <c r="I930" s="409">
        <f t="shared" si="5"/>
        <v>2.7178999999999998E-2</v>
      </c>
      <c r="J930" s="407">
        <v>37742</v>
      </c>
    </row>
    <row r="931" spans="1:10">
      <c r="A931" s="406">
        <v>86</v>
      </c>
      <c r="B931" s="407">
        <v>37773</v>
      </c>
      <c r="C931" s="406" t="s">
        <v>3133</v>
      </c>
      <c r="D931" s="406" t="s">
        <v>3132</v>
      </c>
      <c r="E931" s="406">
        <v>28.12</v>
      </c>
      <c r="F931" s="406">
        <v>-2.8370000000000001E-3</v>
      </c>
      <c r="G931" s="406">
        <v>0</v>
      </c>
      <c r="H931" s="409">
        <v>3.5999999999999999E-3</v>
      </c>
      <c r="I931" s="409">
        <f t="shared" si="5"/>
        <v>-6.437E-3</v>
      </c>
      <c r="J931" s="407">
        <v>37773</v>
      </c>
    </row>
    <row r="932" spans="1:10">
      <c r="A932" s="406">
        <v>86</v>
      </c>
      <c r="B932" s="407">
        <v>37803</v>
      </c>
      <c r="C932" s="406" t="s">
        <v>3133</v>
      </c>
      <c r="D932" s="406" t="s">
        <v>3132</v>
      </c>
      <c r="E932" s="406">
        <v>27.97</v>
      </c>
      <c r="F932" s="406">
        <v>4.6670000000000001E-3</v>
      </c>
      <c r="G932" s="406">
        <v>0.28125</v>
      </c>
      <c r="H932" s="409">
        <v>3.8E-3</v>
      </c>
      <c r="I932" s="409">
        <f t="shared" si="5"/>
        <v>8.6700000000000015E-4</v>
      </c>
      <c r="J932" s="407">
        <v>37803</v>
      </c>
    </row>
    <row r="933" spans="1:10">
      <c r="A933" s="406">
        <v>86</v>
      </c>
      <c r="B933" s="407">
        <v>37834</v>
      </c>
      <c r="C933" s="406" t="s">
        <v>3133</v>
      </c>
      <c r="D933" s="406" t="s">
        <v>3132</v>
      </c>
      <c r="E933" s="406">
        <v>25.2</v>
      </c>
      <c r="F933" s="406">
        <v>-9.9034999999999998E-2</v>
      </c>
      <c r="G933" s="406">
        <v>0</v>
      </c>
      <c r="H933" s="409">
        <v>4.1999999999999997E-3</v>
      </c>
      <c r="I933" s="409">
        <f t="shared" si="5"/>
        <v>-0.10323499999999999</v>
      </c>
      <c r="J933" s="407">
        <v>37834</v>
      </c>
    </row>
    <row r="934" spans="1:10">
      <c r="A934" s="406">
        <v>86</v>
      </c>
      <c r="B934" s="407">
        <v>37865</v>
      </c>
      <c r="C934" s="406" t="s">
        <v>3133</v>
      </c>
      <c r="D934" s="406" t="s">
        <v>3132</v>
      </c>
      <c r="E934" s="406">
        <v>25.81</v>
      </c>
      <c r="F934" s="406">
        <v>2.4205999999999998E-2</v>
      </c>
      <c r="G934" s="406">
        <v>0</v>
      </c>
      <c r="H934" s="409">
        <v>4.5999999999999999E-3</v>
      </c>
      <c r="I934" s="409">
        <f t="shared" si="5"/>
        <v>1.9605999999999998E-2</v>
      </c>
      <c r="J934" s="407">
        <v>37865</v>
      </c>
    </row>
    <row r="935" spans="1:10">
      <c r="A935" s="406">
        <v>86</v>
      </c>
      <c r="B935" s="407">
        <v>37895</v>
      </c>
      <c r="C935" s="406" t="s">
        <v>3133</v>
      </c>
      <c r="D935" s="406" t="s">
        <v>3132</v>
      </c>
      <c r="E935" s="406">
        <v>27.35</v>
      </c>
      <c r="F935" s="406">
        <v>7.0564000000000002E-2</v>
      </c>
      <c r="G935" s="406">
        <v>0.28125</v>
      </c>
      <c r="H935" s="409">
        <v>4.1000000000000003E-3</v>
      </c>
      <c r="I935" s="409">
        <f t="shared" si="5"/>
        <v>6.6463999999999995E-2</v>
      </c>
      <c r="J935" s="407">
        <v>37895</v>
      </c>
    </row>
    <row r="936" spans="1:10">
      <c r="A936" s="406">
        <v>86</v>
      </c>
      <c r="B936" s="407">
        <v>37926</v>
      </c>
      <c r="C936" s="406" t="s">
        <v>3133</v>
      </c>
      <c r="D936" s="406" t="s">
        <v>3132</v>
      </c>
      <c r="E936" s="406">
        <v>26.16</v>
      </c>
      <c r="F936" s="406">
        <v>-4.351E-2</v>
      </c>
      <c r="G936" s="406">
        <v>0</v>
      </c>
      <c r="H936" s="409">
        <v>3.8999999999999998E-3</v>
      </c>
      <c r="I936" s="409">
        <f t="shared" si="5"/>
        <v>-4.7410000000000001E-2</v>
      </c>
      <c r="J936" s="407">
        <v>37926</v>
      </c>
    </row>
    <row r="937" spans="1:10">
      <c r="A937" s="406">
        <v>86</v>
      </c>
      <c r="B937" s="407">
        <v>37956</v>
      </c>
      <c r="C937" s="406" t="s">
        <v>3133</v>
      </c>
      <c r="D937" s="406" t="s">
        <v>3132</v>
      </c>
      <c r="E937" s="406">
        <v>27.4</v>
      </c>
      <c r="F937" s="406">
        <v>4.7400999999999999E-2</v>
      </c>
      <c r="G937" s="406">
        <v>0</v>
      </c>
      <c r="H937" s="409">
        <v>4.7000000000000002E-3</v>
      </c>
      <c r="I937" s="409">
        <f t="shared" si="5"/>
        <v>4.2700999999999996E-2</v>
      </c>
      <c r="J937" s="407">
        <v>37956</v>
      </c>
    </row>
    <row r="938" spans="1:10">
      <c r="A938" s="406">
        <v>86</v>
      </c>
      <c r="B938" s="407">
        <v>37987</v>
      </c>
      <c r="C938" s="406" t="s">
        <v>3133</v>
      </c>
      <c r="D938" s="406" t="s">
        <v>3132</v>
      </c>
      <c r="E938" s="406">
        <v>28.49</v>
      </c>
      <c r="F938" s="406">
        <v>3.9780999999999997E-2</v>
      </c>
      <c r="G938" s="406">
        <v>0</v>
      </c>
      <c r="H938" s="409">
        <v>4.1999999999999997E-3</v>
      </c>
      <c r="I938" s="409">
        <f t="shared" si="5"/>
        <v>3.5580999999999995E-2</v>
      </c>
      <c r="J938" s="407">
        <v>37987</v>
      </c>
    </row>
    <row r="939" spans="1:10">
      <c r="A939" s="406">
        <v>86</v>
      </c>
      <c r="B939" s="407">
        <v>38018</v>
      </c>
      <c r="C939" s="406" t="s">
        <v>3133</v>
      </c>
      <c r="D939" s="406" t="s">
        <v>3132</v>
      </c>
      <c r="E939" s="406">
        <v>29.45</v>
      </c>
      <c r="F939" s="406">
        <v>4.3611999999999998E-2</v>
      </c>
      <c r="G939" s="406">
        <v>0.28249999999999997</v>
      </c>
      <c r="H939" s="409">
        <v>3.8E-3</v>
      </c>
      <c r="I939" s="409">
        <f t="shared" si="5"/>
        <v>3.9812E-2</v>
      </c>
      <c r="J939" s="407">
        <v>38018</v>
      </c>
    </row>
    <row r="940" spans="1:10">
      <c r="A940" s="406">
        <v>86</v>
      </c>
      <c r="B940" s="407">
        <v>38047</v>
      </c>
      <c r="C940" s="406" t="s">
        <v>3133</v>
      </c>
      <c r="D940" s="406" t="s">
        <v>3132</v>
      </c>
      <c r="E940" s="406">
        <v>28.29</v>
      </c>
      <c r="F940" s="406">
        <v>-3.9389E-2</v>
      </c>
      <c r="G940" s="406">
        <v>0</v>
      </c>
      <c r="H940" s="409">
        <v>4.3E-3</v>
      </c>
      <c r="I940" s="409">
        <f t="shared" si="5"/>
        <v>-4.3688999999999999E-2</v>
      </c>
      <c r="J940" s="407">
        <v>38047</v>
      </c>
    </row>
    <row r="941" spans="1:10">
      <c r="A941" s="406">
        <v>86</v>
      </c>
      <c r="B941" s="407">
        <v>38078</v>
      </c>
      <c r="C941" s="406" t="s">
        <v>3133</v>
      </c>
      <c r="D941" s="406" t="s">
        <v>3132</v>
      </c>
      <c r="E941" s="406">
        <v>28.52</v>
      </c>
      <c r="F941" s="406">
        <v>8.1300000000000001E-3</v>
      </c>
      <c r="G941" s="406">
        <v>0</v>
      </c>
      <c r="H941" s="409">
        <v>3.8999999999999998E-3</v>
      </c>
      <c r="I941" s="409">
        <f t="shared" si="5"/>
        <v>4.2300000000000003E-3</v>
      </c>
      <c r="J941" s="407">
        <v>38078</v>
      </c>
    </row>
    <row r="942" spans="1:10">
      <c r="A942" s="406">
        <v>86</v>
      </c>
      <c r="B942" s="407">
        <v>38108</v>
      </c>
      <c r="C942" s="406" t="s">
        <v>3133</v>
      </c>
      <c r="D942" s="406" t="s">
        <v>3132</v>
      </c>
      <c r="E942" s="406">
        <v>28.45</v>
      </c>
      <c r="F942" s="406">
        <v>7.4510000000000002E-3</v>
      </c>
      <c r="G942" s="406">
        <v>0.28249999999999997</v>
      </c>
      <c r="H942" s="409">
        <v>4.0000000000000001E-3</v>
      </c>
      <c r="I942" s="409">
        <f t="shared" si="5"/>
        <v>3.4510000000000001E-3</v>
      </c>
      <c r="J942" s="407">
        <v>38108</v>
      </c>
    </row>
    <row r="943" spans="1:10">
      <c r="A943" s="406">
        <v>86</v>
      </c>
      <c r="B943" s="407">
        <v>38139</v>
      </c>
      <c r="C943" s="406" t="s">
        <v>3133</v>
      </c>
      <c r="D943" s="406" t="s">
        <v>3132</v>
      </c>
      <c r="E943" s="406">
        <v>27.55</v>
      </c>
      <c r="F943" s="406">
        <v>-3.1634000000000002E-2</v>
      </c>
      <c r="G943" s="406">
        <v>0</v>
      </c>
      <c r="H943" s="409">
        <v>4.7999999999999996E-3</v>
      </c>
      <c r="I943" s="409">
        <f t="shared" si="5"/>
        <v>-3.6434000000000001E-2</v>
      </c>
      <c r="J943" s="407">
        <v>38139</v>
      </c>
    </row>
    <row r="944" spans="1:10">
      <c r="A944" s="406">
        <v>86</v>
      </c>
      <c r="B944" s="407">
        <v>38169</v>
      </c>
      <c r="C944" s="406" t="s">
        <v>3133</v>
      </c>
      <c r="D944" s="406" t="s">
        <v>3132</v>
      </c>
      <c r="E944" s="406">
        <v>27.29</v>
      </c>
      <c r="F944" s="406">
        <v>-9.4369999999999992E-3</v>
      </c>
      <c r="G944" s="406">
        <v>0</v>
      </c>
      <c r="H944" s="409">
        <v>4.3E-3</v>
      </c>
      <c r="I944" s="409">
        <f t="shared" si="5"/>
        <v>-1.3736999999999999E-2</v>
      </c>
      <c r="J944" s="407">
        <v>38169</v>
      </c>
    </row>
    <row r="945" spans="1:10">
      <c r="A945" s="406">
        <v>86</v>
      </c>
      <c r="B945" s="407">
        <v>38200</v>
      </c>
      <c r="C945" s="406" t="s">
        <v>3133</v>
      </c>
      <c r="D945" s="406" t="s">
        <v>3132</v>
      </c>
      <c r="E945" s="406">
        <v>28.45</v>
      </c>
      <c r="F945" s="406">
        <v>5.2858000000000002E-2</v>
      </c>
      <c r="G945" s="406">
        <v>0.28249999999999997</v>
      </c>
      <c r="H945" s="409">
        <v>4.4999999999999997E-3</v>
      </c>
      <c r="I945" s="409">
        <f t="shared" si="5"/>
        <v>4.8358000000000005E-2</v>
      </c>
      <c r="J945" s="407">
        <v>38200</v>
      </c>
    </row>
    <row r="946" spans="1:10">
      <c r="A946" s="406">
        <v>86</v>
      </c>
      <c r="B946" s="407">
        <v>38231</v>
      </c>
      <c r="C946" s="406" t="s">
        <v>3133</v>
      </c>
      <c r="D946" s="406" t="s">
        <v>3132</v>
      </c>
      <c r="E946" s="406">
        <v>29.37</v>
      </c>
      <c r="F946" s="406">
        <v>3.2336999999999998E-2</v>
      </c>
      <c r="G946" s="406">
        <v>0</v>
      </c>
      <c r="H946" s="409">
        <v>4.0000000000000001E-3</v>
      </c>
      <c r="I946" s="409">
        <f t="shared" si="5"/>
        <v>2.8336999999999998E-2</v>
      </c>
      <c r="J946" s="407">
        <v>38231</v>
      </c>
    </row>
    <row r="947" spans="1:10">
      <c r="A947" s="406">
        <v>86</v>
      </c>
      <c r="B947" s="407">
        <v>38261</v>
      </c>
      <c r="C947" s="406" t="s">
        <v>3133</v>
      </c>
      <c r="D947" s="406" t="s">
        <v>3132</v>
      </c>
      <c r="E947" s="406">
        <v>29.49</v>
      </c>
      <c r="F947" s="406">
        <v>4.0860000000000002E-3</v>
      </c>
      <c r="G947" s="406">
        <v>0</v>
      </c>
      <c r="H947" s="409">
        <v>3.8E-3</v>
      </c>
      <c r="I947" s="409">
        <f t="shared" si="5"/>
        <v>2.8600000000000023E-4</v>
      </c>
      <c r="J947" s="407">
        <v>38261</v>
      </c>
    </row>
    <row r="948" spans="1:10">
      <c r="A948" s="406">
        <v>86</v>
      </c>
      <c r="B948" s="407">
        <v>38292</v>
      </c>
      <c r="C948" s="406" t="s">
        <v>3133</v>
      </c>
      <c r="D948" s="406" t="s">
        <v>3132</v>
      </c>
      <c r="E948" s="406">
        <v>34.97</v>
      </c>
      <c r="F948" s="406">
        <v>0.195405</v>
      </c>
      <c r="G948" s="406">
        <v>0.28249999999999997</v>
      </c>
      <c r="H948" s="409">
        <v>4.1000000000000003E-3</v>
      </c>
      <c r="I948" s="409">
        <f t="shared" si="5"/>
        <v>0.191305</v>
      </c>
      <c r="J948" s="407">
        <v>38292</v>
      </c>
    </row>
    <row r="949" spans="1:10">
      <c r="A949" s="406">
        <v>86</v>
      </c>
      <c r="B949" s="407">
        <v>38322</v>
      </c>
      <c r="C949" s="406" t="s">
        <v>3133</v>
      </c>
      <c r="D949" s="406" t="s">
        <v>3132</v>
      </c>
      <c r="E949" s="406">
        <v>37.65</v>
      </c>
      <c r="F949" s="406">
        <v>7.6636999999999997E-2</v>
      </c>
      <c r="G949" s="406">
        <v>0</v>
      </c>
      <c r="H949" s="409">
        <v>4.3E-3</v>
      </c>
      <c r="I949" s="409">
        <f t="shared" si="5"/>
        <v>7.2336999999999999E-2</v>
      </c>
      <c r="J949" s="407">
        <v>38322</v>
      </c>
    </row>
    <row r="950" spans="1:10">
      <c r="A950" s="406">
        <v>86</v>
      </c>
      <c r="B950" s="407">
        <v>38353</v>
      </c>
      <c r="C950" s="406" t="s">
        <v>3133</v>
      </c>
      <c r="D950" s="406" t="s">
        <v>3132</v>
      </c>
      <c r="E950" s="406">
        <v>32.46</v>
      </c>
      <c r="F950" s="406">
        <v>-0.137849</v>
      </c>
      <c r="G950" s="406">
        <v>0</v>
      </c>
      <c r="H950" s="409">
        <v>4.1000000000000003E-3</v>
      </c>
      <c r="I950" s="409">
        <f t="shared" ref="I950:I1013" si="6">F950-H950</f>
        <v>-0.14194899999999999</v>
      </c>
      <c r="J950" s="407">
        <v>38353</v>
      </c>
    </row>
    <row r="951" spans="1:10">
      <c r="A951" s="406">
        <v>86</v>
      </c>
      <c r="B951" s="407">
        <v>38384</v>
      </c>
      <c r="C951" s="406" t="s">
        <v>3133</v>
      </c>
      <c r="D951" s="406" t="s">
        <v>3132</v>
      </c>
      <c r="E951" s="406">
        <v>34.200000000000003</v>
      </c>
      <c r="F951" s="406">
        <v>6.2385000000000003E-2</v>
      </c>
      <c r="G951" s="406">
        <v>0.28499999999999998</v>
      </c>
      <c r="H951" s="409">
        <v>3.5000000000000001E-3</v>
      </c>
      <c r="I951" s="409">
        <f t="shared" si="6"/>
        <v>5.8885E-2</v>
      </c>
      <c r="J951" s="407">
        <v>38384</v>
      </c>
    </row>
    <row r="952" spans="1:10">
      <c r="A952" s="406">
        <v>86</v>
      </c>
      <c r="B952" s="407">
        <v>38412</v>
      </c>
      <c r="C952" s="406" t="s">
        <v>3133</v>
      </c>
      <c r="D952" s="406" t="s">
        <v>3132</v>
      </c>
      <c r="E952" s="406">
        <v>33.369999999999997</v>
      </c>
      <c r="F952" s="406">
        <v>-2.4268999999999999E-2</v>
      </c>
      <c r="G952" s="406">
        <v>0</v>
      </c>
      <c r="H952" s="409">
        <v>4.1000000000000003E-3</v>
      </c>
      <c r="I952" s="409">
        <f t="shared" si="6"/>
        <v>-2.8368999999999998E-2</v>
      </c>
      <c r="J952" s="407">
        <v>38412</v>
      </c>
    </row>
    <row r="953" spans="1:10">
      <c r="A953" s="406">
        <v>86</v>
      </c>
      <c r="B953" s="407">
        <v>38443</v>
      </c>
      <c r="C953" s="406" t="s">
        <v>3133</v>
      </c>
      <c r="D953" s="406" t="s">
        <v>3132</v>
      </c>
      <c r="E953" s="406">
        <v>33.21</v>
      </c>
      <c r="F953" s="406">
        <v>-4.7949999999999998E-3</v>
      </c>
      <c r="G953" s="406">
        <v>0</v>
      </c>
      <c r="H953" s="409">
        <v>3.8999999999999998E-3</v>
      </c>
      <c r="I953" s="409">
        <f t="shared" si="6"/>
        <v>-8.6949999999999996E-3</v>
      </c>
      <c r="J953" s="407">
        <v>38443</v>
      </c>
    </row>
    <row r="954" spans="1:10">
      <c r="A954" s="406">
        <v>86</v>
      </c>
      <c r="B954" s="407">
        <v>38473</v>
      </c>
      <c r="C954" s="406" t="s">
        <v>3133</v>
      </c>
      <c r="D954" s="406" t="s">
        <v>3132</v>
      </c>
      <c r="E954" s="406">
        <v>36.08</v>
      </c>
      <c r="F954" s="406">
        <v>9.5002000000000003E-2</v>
      </c>
      <c r="G954" s="406">
        <v>0.28499999999999998</v>
      </c>
      <c r="H954" s="409">
        <v>4.0000000000000001E-3</v>
      </c>
      <c r="I954" s="409">
        <f t="shared" si="6"/>
        <v>9.1002E-2</v>
      </c>
      <c r="J954" s="407">
        <v>38473</v>
      </c>
    </row>
    <row r="955" spans="1:10">
      <c r="A955" s="406">
        <v>86</v>
      </c>
      <c r="B955" s="407">
        <v>38504</v>
      </c>
      <c r="C955" s="406" t="s">
        <v>3133</v>
      </c>
      <c r="D955" s="406" t="s">
        <v>3132</v>
      </c>
      <c r="E955" s="406">
        <v>37.54</v>
      </c>
      <c r="F955" s="406">
        <v>4.0466000000000002E-2</v>
      </c>
      <c r="G955" s="406">
        <v>0</v>
      </c>
      <c r="H955" s="409">
        <v>3.5999999999999999E-3</v>
      </c>
      <c r="I955" s="409">
        <f t="shared" si="6"/>
        <v>3.6866000000000003E-2</v>
      </c>
      <c r="J955" s="407">
        <v>38504</v>
      </c>
    </row>
    <row r="956" spans="1:10">
      <c r="A956" s="406">
        <v>86</v>
      </c>
      <c r="B956" s="407">
        <v>38534</v>
      </c>
      <c r="C956" s="406" t="s">
        <v>3133</v>
      </c>
      <c r="D956" s="406" t="s">
        <v>3132</v>
      </c>
      <c r="E956" s="406">
        <v>41.5</v>
      </c>
      <c r="F956" s="406">
        <v>0.105487</v>
      </c>
      <c r="G956" s="406">
        <v>0</v>
      </c>
      <c r="H956" s="409">
        <v>3.3999999999999998E-3</v>
      </c>
      <c r="I956" s="409">
        <f t="shared" si="6"/>
        <v>0.102087</v>
      </c>
      <c r="J956" s="407">
        <v>38534</v>
      </c>
    </row>
    <row r="957" spans="1:10">
      <c r="A957" s="406">
        <v>86</v>
      </c>
      <c r="B957" s="407">
        <v>38565</v>
      </c>
      <c r="C957" s="406" t="s">
        <v>3133</v>
      </c>
      <c r="D957" s="406" t="s">
        <v>3132</v>
      </c>
      <c r="E957" s="406">
        <v>39.75</v>
      </c>
      <c r="F957" s="406">
        <v>-3.5300999999999999E-2</v>
      </c>
      <c r="G957" s="406">
        <v>0.28499999999999998</v>
      </c>
      <c r="H957" s="409">
        <v>4.0000000000000001E-3</v>
      </c>
      <c r="I957" s="409">
        <f t="shared" si="6"/>
        <v>-3.9301000000000003E-2</v>
      </c>
      <c r="J957" s="407">
        <v>38565</v>
      </c>
    </row>
    <row r="958" spans="1:10">
      <c r="A958" s="406">
        <v>86</v>
      </c>
      <c r="B958" s="407">
        <v>38596</v>
      </c>
      <c r="C958" s="406" t="s">
        <v>3133</v>
      </c>
      <c r="D958" s="406" t="s">
        <v>3132</v>
      </c>
      <c r="E958" s="406">
        <v>41.2</v>
      </c>
      <c r="F958" s="406">
        <v>3.6477999999999997E-2</v>
      </c>
      <c r="G958" s="406">
        <v>0</v>
      </c>
      <c r="H958" s="409">
        <v>3.5000000000000001E-3</v>
      </c>
      <c r="I958" s="409">
        <f t="shared" si="6"/>
        <v>3.2977999999999993E-2</v>
      </c>
      <c r="J958" s="407">
        <v>38596</v>
      </c>
    </row>
    <row r="959" spans="1:10">
      <c r="A959" s="406">
        <v>86</v>
      </c>
      <c r="B959" s="407">
        <v>38626</v>
      </c>
      <c r="C959" s="406" t="s">
        <v>3133</v>
      </c>
      <c r="D959" s="406" t="s">
        <v>3132</v>
      </c>
      <c r="E959" s="406">
        <v>35.75</v>
      </c>
      <c r="F959" s="406">
        <v>-0.13228200000000001</v>
      </c>
      <c r="G959" s="406">
        <v>0</v>
      </c>
      <c r="H959" s="409">
        <v>3.8999999999999998E-3</v>
      </c>
      <c r="I959" s="409">
        <f t="shared" si="6"/>
        <v>-0.136182</v>
      </c>
      <c r="J959" s="407">
        <v>38626</v>
      </c>
    </row>
    <row r="960" spans="1:10">
      <c r="A960" s="406">
        <v>86</v>
      </c>
      <c r="B960" s="407">
        <v>38657</v>
      </c>
      <c r="C960" s="406" t="s">
        <v>3133</v>
      </c>
      <c r="D960" s="406" t="s">
        <v>3132</v>
      </c>
      <c r="E960" s="406">
        <v>35.549999999999997</v>
      </c>
      <c r="F960" s="406">
        <v>2.3779999999999999E-3</v>
      </c>
      <c r="G960" s="406">
        <v>0.28499999999999998</v>
      </c>
      <c r="H960" s="409">
        <v>3.8999999999999998E-3</v>
      </c>
      <c r="I960" s="409">
        <f t="shared" si="6"/>
        <v>-1.5219999999999999E-3</v>
      </c>
      <c r="J960" s="407">
        <v>38657</v>
      </c>
    </row>
    <row r="961" spans="1:10">
      <c r="A961" s="406">
        <v>86</v>
      </c>
      <c r="B961" s="407">
        <v>38687</v>
      </c>
      <c r="C961" s="406" t="s">
        <v>3133</v>
      </c>
      <c r="D961" s="406" t="s">
        <v>3132</v>
      </c>
      <c r="E961" s="406">
        <v>38.229999999999997</v>
      </c>
      <c r="F961" s="406">
        <v>7.5386999999999996E-2</v>
      </c>
      <c r="G961" s="406">
        <v>0</v>
      </c>
      <c r="H961" s="409">
        <v>3.8999999999999998E-3</v>
      </c>
      <c r="I961" s="409">
        <f t="shared" si="6"/>
        <v>7.1486999999999995E-2</v>
      </c>
      <c r="J961" s="407">
        <v>38687</v>
      </c>
    </row>
    <row r="962" spans="1:10">
      <c r="A962" s="406">
        <v>86</v>
      </c>
      <c r="B962" s="407">
        <v>38718</v>
      </c>
      <c r="C962" s="406" t="s">
        <v>3133</v>
      </c>
      <c r="D962" s="406" t="s">
        <v>3132</v>
      </c>
      <c r="E962" s="406">
        <v>42.45</v>
      </c>
      <c r="F962" s="406">
        <v>0.110385</v>
      </c>
      <c r="G962" s="406">
        <v>0</v>
      </c>
      <c r="H962" s="409">
        <v>4.0000000000000001E-3</v>
      </c>
      <c r="I962" s="409">
        <f t="shared" si="6"/>
        <v>0.10638499999999999</v>
      </c>
      <c r="J962" s="407">
        <v>38718</v>
      </c>
    </row>
    <row r="963" spans="1:10">
      <c r="A963" s="406">
        <v>86</v>
      </c>
      <c r="B963" s="407">
        <v>38749</v>
      </c>
      <c r="C963" s="406" t="s">
        <v>3133</v>
      </c>
      <c r="D963" s="406" t="s">
        <v>3132</v>
      </c>
      <c r="E963" s="406">
        <v>43.76</v>
      </c>
      <c r="F963" s="406">
        <v>3.7631999999999999E-2</v>
      </c>
      <c r="G963" s="406">
        <v>0.28749999999999998</v>
      </c>
      <c r="H963" s="409">
        <v>3.5999999999999999E-3</v>
      </c>
      <c r="I963" s="409">
        <f t="shared" si="6"/>
        <v>3.4032E-2</v>
      </c>
      <c r="J963" s="407">
        <v>38749</v>
      </c>
    </row>
    <row r="964" spans="1:10">
      <c r="A964" s="406">
        <v>86</v>
      </c>
      <c r="B964" s="407">
        <v>38777</v>
      </c>
      <c r="C964" s="406" t="s">
        <v>3133</v>
      </c>
      <c r="D964" s="406" t="s">
        <v>3132</v>
      </c>
      <c r="E964" s="406">
        <v>45.05</v>
      </c>
      <c r="F964" s="406">
        <v>2.9479000000000002E-2</v>
      </c>
      <c r="G964" s="406">
        <v>0</v>
      </c>
      <c r="H964" s="409">
        <v>3.8999999999999998E-3</v>
      </c>
      <c r="I964" s="409">
        <f t="shared" si="6"/>
        <v>2.5579000000000001E-2</v>
      </c>
      <c r="J964" s="407">
        <v>38777</v>
      </c>
    </row>
    <row r="965" spans="1:10">
      <c r="A965" s="406">
        <v>86</v>
      </c>
      <c r="B965" s="407">
        <v>38808</v>
      </c>
      <c r="C965" s="406" t="s">
        <v>3133</v>
      </c>
      <c r="D965" s="406" t="s">
        <v>3132</v>
      </c>
      <c r="E965" s="406">
        <v>42.51</v>
      </c>
      <c r="F965" s="406">
        <v>-5.6382000000000002E-2</v>
      </c>
      <c r="G965" s="406">
        <v>0</v>
      </c>
      <c r="H965" s="409">
        <v>3.8999999999999998E-3</v>
      </c>
      <c r="I965" s="409">
        <f t="shared" si="6"/>
        <v>-6.0282000000000002E-2</v>
      </c>
      <c r="J965" s="407">
        <v>38808</v>
      </c>
    </row>
    <row r="966" spans="1:10">
      <c r="A966" s="406">
        <v>86</v>
      </c>
      <c r="B966" s="407">
        <v>38838</v>
      </c>
      <c r="C966" s="406" t="s">
        <v>3133</v>
      </c>
      <c r="D966" s="406" t="s">
        <v>3132</v>
      </c>
      <c r="E966" s="406">
        <v>37.53</v>
      </c>
      <c r="F966" s="406">
        <v>-0.110386</v>
      </c>
      <c r="G966" s="406">
        <v>0.28749999999999998</v>
      </c>
      <c r="H966" s="409">
        <v>4.7999999999999996E-3</v>
      </c>
      <c r="I966" s="409">
        <f t="shared" si="6"/>
        <v>-0.115186</v>
      </c>
      <c r="J966" s="407">
        <v>38838</v>
      </c>
    </row>
    <row r="967" spans="1:10">
      <c r="A967" s="406">
        <v>86</v>
      </c>
      <c r="B967" s="407">
        <v>38869</v>
      </c>
      <c r="C967" s="406" t="s">
        <v>3133</v>
      </c>
      <c r="D967" s="406" t="s">
        <v>3132</v>
      </c>
      <c r="E967" s="406">
        <v>35.74</v>
      </c>
      <c r="F967" s="406">
        <v>-4.7695000000000001E-2</v>
      </c>
      <c r="G967" s="406">
        <v>0</v>
      </c>
      <c r="H967" s="409">
        <v>4.4000000000000003E-3</v>
      </c>
      <c r="I967" s="409">
        <f t="shared" si="6"/>
        <v>-5.2095000000000002E-2</v>
      </c>
      <c r="J967" s="407">
        <v>38869</v>
      </c>
    </row>
    <row r="968" spans="1:10">
      <c r="A968" s="406">
        <v>86</v>
      </c>
      <c r="B968" s="407">
        <v>38899</v>
      </c>
      <c r="C968" s="406" t="s">
        <v>3133</v>
      </c>
      <c r="D968" s="406" t="s">
        <v>3132</v>
      </c>
      <c r="E968" s="406">
        <v>36.6</v>
      </c>
      <c r="F968" s="406">
        <v>2.4063000000000001E-2</v>
      </c>
      <c r="G968" s="406">
        <v>0</v>
      </c>
      <c r="H968" s="409">
        <v>4.4999999999999997E-3</v>
      </c>
      <c r="I968" s="409">
        <f t="shared" si="6"/>
        <v>1.9563000000000001E-2</v>
      </c>
      <c r="J968" s="407">
        <v>38899</v>
      </c>
    </row>
    <row r="969" spans="1:10">
      <c r="A969" s="406">
        <v>86</v>
      </c>
      <c r="B969" s="407">
        <v>38930</v>
      </c>
      <c r="C969" s="406" t="s">
        <v>3133</v>
      </c>
      <c r="D969" s="406" t="s">
        <v>3132</v>
      </c>
      <c r="E969" s="406">
        <v>38.08</v>
      </c>
      <c r="F969" s="406">
        <v>4.8292000000000002E-2</v>
      </c>
      <c r="G969" s="406">
        <v>0.28749999999999998</v>
      </c>
      <c r="H969" s="409">
        <v>4.3E-3</v>
      </c>
      <c r="I969" s="409">
        <f t="shared" si="6"/>
        <v>4.3992000000000003E-2</v>
      </c>
      <c r="J969" s="407">
        <v>38930</v>
      </c>
    </row>
    <row r="970" spans="1:10">
      <c r="A970" s="406">
        <v>86</v>
      </c>
      <c r="B970" s="407">
        <v>38961</v>
      </c>
      <c r="C970" s="406" t="s">
        <v>3133</v>
      </c>
      <c r="D970" s="406" t="s">
        <v>3132</v>
      </c>
      <c r="E970" s="406">
        <v>36.93</v>
      </c>
      <c r="F970" s="406">
        <v>-3.0200000000000001E-2</v>
      </c>
      <c r="G970" s="406">
        <v>0</v>
      </c>
      <c r="H970" s="409">
        <v>3.8999999999999998E-3</v>
      </c>
      <c r="I970" s="409">
        <f t="shared" si="6"/>
        <v>-3.4099999999999998E-2</v>
      </c>
      <c r="J970" s="407">
        <v>38961</v>
      </c>
    </row>
    <row r="971" spans="1:10">
      <c r="A971" s="406">
        <v>86</v>
      </c>
      <c r="B971" s="407">
        <v>38991</v>
      </c>
      <c r="C971" s="406" t="s">
        <v>3133</v>
      </c>
      <c r="D971" s="406" t="s">
        <v>3132</v>
      </c>
      <c r="E971" s="406">
        <v>38.9</v>
      </c>
      <c r="F971" s="406">
        <v>5.3344000000000003E-2</v>
      </c>
      <c r="G971" s="406">
        <v>0</v>
      </c>
      <c r="H971" s="409">
        <v>4.1999999999999997E-3</v>
      </c>
      <c r="I971" s="409">
        <f t="shared" si="6"/>
        <v>4.9144E-2</v>
      </c>
      <c r="J971" s="407">
        <v>38991</v>
      </c>
    </row>
    <row r="972" spans="1:10">
      <c r="A972" s="406">
        <v>86</v>
      </c>
      <c r="B972" s="407">
        <v>39022</v>
      </c>
      <c r="C972" s="406" t="s">
        <v>3133</v>
      </c>
      <c r="D972" s="406" t="s">
        <v>3132</v>
      </c>
      <c r="E972" s="406">
        <v>40.479999999999997</v>
      </c>
      <c r="F972" s="406">
        <v>4.8008000000000002E-2</v>
      </c>
      <c r="G972" s="406">
        <v>0.28749999999999998</v>
      </c>
      <c r="H972" s="409">
        <v>3.8999999999999998E-3</v>
      </c>
      <c r="I972" s="409">
        <f t="shared" si="6"/>
        <v>4.4108000000000001E-2</v>
      </c>
      <c r="J972" s="407">
        <v>39022</v>
      </c>
    </row>
    <row r="973" spans="1:10">
      <c r="A973" s="406">
        <v>86</v>
      </c>
      <c r="B973" s="407">
        <v>39052</v>
      </c>
      <c r="C973" s="406" t="s">
        <v>3133</v>
      </c>
      <c r="D973" s="406" t="s">
        <v>3132</v>
      </c>
      <c r="E973" s="406">
        <v>40.4</v>
      </c>
      <c r="F973" s="406">
        <v>-1.9759999999999999E-3</v>
      </c>
      <c r="G973" s="406">
        <v>0</v>
      </c>
      <c r="H973" s="409">
        <v>3.5999999999999999E-3</v>
      </c>
      <c r="I973" s="409">
        <f t="shared" si="6"/>
        <v>-5.5759999999999994E-3</v>
      </c>
      <c r="J973" s="407">
        <v>39052</v>
      </c>
    </row>
    <row r="974" spans="1:10">
      <c r="A974" s="406">
        <v>86</v>
      </c>
      <c r="B974" s="407">
        <v>39083</v>
      </c>
      <c r="C974" s="406" t="s">
        <v>3133</v>
      </c>
      <c r="D974" s="406" t="s">
        <v>3132</v>
      </c>
      <c r="E974" s="406">
        <v>39.76</v>
      </c>
      <c r="F974" s="406">
        <v>-1.5841999999999998E-2</v>
      </c>
      <c r="G974" s="406">
        <v>0</v>
      </c>
      <c r="H974" s="409">
        <v>4.3E-3</v>
      </c>
      <c r="I974" s="409">
        <f t="shared" si="6"/>
        <v>-2.0142E-2</v>
      </c>
      <c r="J974" s="407">
        <v>39083</v>
      </c>
    </row>
    <row r="975" spans="1:10">
      <c r="A975" s="406">
        <v>86</v>
      </c>
      <c r="B975" s="407">
        <v>39114</v>
      </c>
      <c r="C975" s="406" t="s">
        <v>3133</v>
      </c>
      <c r="D975" s="406" t="s">
        <v>3132</v>
      </c>
      <c r="E975" s="406">
        <v>38.57</v>
      </c>
      <c r="F975" s="406">
        <v>-2.2636E-2</v>
      </c>
      <c r="G975" s="406">
        <v>0.28999999999999998</v>
      </c>
      <c r="H975" s="409">
        <v>3.8E-3</v>
      </c>
      <c r="I975" s="409">
        <f t="shared" si="6"/>
        <v>-2.6436000000000001E-2</v>
      </c>
      <c r="J975" s="407">
        <v>39114</v>
      </c>
    </row>
    <row r="976" spans="1:10">
      <c r="A976" s="406">
        <v>86</v>
      </c>
      <c r="B976" s="407">
        <v>39142</v>
      </c>
      <c r="C976" s="406" t="s">
        <v>3133</v>
      </c>
      <c r="D976" s="406" t="s">
        <v>3132</v>
      </c>
      <c r="E976" s="406">
        <v>38.32</v>
      </c>
      <c r="F976" s="406">
        <v>-6.4819999999999999E-3</v>
      </c>
      <c r="G976" s="406">
        <v>0</v>
      </c>
      <c r="H976" s="409">
        <v>3.8999999999999998E-3</v>
      </c>
      <c r="I976" s="409">
        <f t="shared" si="6"/>
        <v>-1.0381999999999999E-2</v>
      </c>
      <c r="J976" s="407">
        <v>39142</v>
      </c>
    </row>
    <row r="977" spans="1:10">
      <c r="A977" s="406">
        <v>86</v>
      </c>
      <c r="B977" s="407">
        <v>39173</v>
      </c>
      <c r="C977" s="406" t="s">
        <v>3133</v>
      </c>
      <c r="D977" s="406" t="s">
        <v>3132</v>
      </c>
      <c r="E977" s="406">
        <v>38.869999999999997</v>
      </c>
      <c r="F977" s="406">
        <v>1.4352999999999999E-2</v>
      </c>
      <c r="G977" s="406">
        <v>0</v>
      </c>
      <c r="H977" s="409">
        <v>4.1999999999999997E-3</v>
      </c>
      <c r="I977" s="409">
        <f t="shared" si="6"/>
        <v>1.0152999999999999E-2</v>
      </c>
      <c r="J977" s="407">
        <v>39173</v>
      </c>
    </row>
    <row r="978" spans="1:10">
      <c r="A978" s="406">
        <v>86</v>
      </c>
      <c r="B978" s="407">
        <v>39203</v>
      </c>
      <c r="C978" s="406" t="s">
        <v>3133</v>
      </c>
      <c r="D978" s="406" t="s">
        <v>3132</v>
      </c>
      <c r="E978" s="406">
        <v>37.229999999999997</v>
      </c>
      <c r="F978" s="406">
        <v>-3.4730999999999998E-2</v>
      </c>
      <c r="G978" s="406">
        <v>0.28999999999999998</v>
      </c>
      <c r="H978" s="409">
        <v>4.1000000000000003E-3</v>
      </c>
      <c r="I978" s="409">
        <f t="shared" si="6"/>
        <v>-3.8830999999999997E-2</v>
      </c>
      <c r="J978" s="407">
        <v>39203</v>
      </c>
    </row>
    <row r="979" spans="1:10">
      <c r="A979" s="406">
        <v>86</v>
      </c>
      <c r="B979" s="407">
        <v>39234</v>
      </c>
      <c r="C979" s="406" t="s">
        <v>3133</v>
      </c>
      <c r="D979" s="406" t="s">
        <v>3132</v>
      </c>
      <c r="E979" s="406">
        <v>37.49</v>
      </c>
      <c r="F979" s="406">
        <v>6.9839999999999998E-3</v>
      </c>
      <c r="G979" s="406">
        <v>0</v>
      </c>
      <c r="H979" s="409">
        <v>4.0000000000000001E-3</v>
      </c>
      <c r="I979" s="409">
        <f t="shared" si="6"/>
        <v>2.9839999999999997E-3</v>
      </c>
      <c r="J979" s="407">
        <v>39234</v>
      </c>
    </row>
    <row r="980" spans="1:10">
      <c r="A980" s="406">
        <v>86</v>
      </c>
      <c r="B980" s="407">
        <v>39264</v>
      </c>
      <c r="C980" s="406" t="s">
        <v>3133</v>
      </c>
      <c r="D980" s="406" t="s">
        <v>3132</v>
      </c>
      <c r="E980" s="406">
        <v>37</v>
      </c>
      <c r="F980" s="406">
        <v>-1.307E-2</v>
      </c>
      <c r="G980" s="406">
        <v>0</v>
      </c>
      <c r="H980" s="409">
        <v>4.5999999999999999E-3</v>
      </c>
      <c r="I980" s="409">
        <f t="shared" si="6"/>
        <v>-1.7669999999999998E-2</v>
      </c>
      <c r="J980" s="407">
        <v>39264</v>
      </c>
    </row>
    <row r="981" spans="1:10">
      <c r="A981" s="406">
        <v>86</v>
      </c>
      <c r="B981" s="407">
        <v>39295</v>
      </c>
      <c r="C981" s="406" t="s">
        <v>3133</v>
      </c>
      <c r="D981" s="406" t="s">
        <v>3132</v>
      </c>
      <c r="E981" s="406">
        <v>38.729999999999997</v>
      </c>
      <c r="F981" s="406">
        <v>5.4594999999999998E-2</v>
      </c>
      <c r="G981" s="406">
        <v>0.28999999999999998</v>
      </c>
      <c r="H981" s="409">
        <v>4.1999999999999997E-3</v>
      </c>
      <c r="I981" s="409">
        <f t="shared" si="6"/>
        <v>5.0394999999999995E-2</v>
      </c>
      <c r="J981" s="407">
        <v>39295</v>
      </c>
    </row>
    <row r="982" spans="1:10">
      <c r="A982" s="406">
        <v>86</v>
      </c>
      <c r="B982" s="407">
        <v>39326</v>
      </c>
      <c r="C982" s="406" t="s">
        <v>3133</v>
      </c>
      <c r="D982" s="406" t="s">
        <v>3132</v>
      </c>
      <c r="E982" s="406">
        <v>38.49</v>
      </c>
      <c r="F982" s="406">
        <v>-6.1970000000000003E-3</v>
      </c>
      <c r="G982" s="406">
        <v>0</v>
      </c>
      <c r="H982" s="409">
        <v>3.7000000000000002E-3</v>
      </c>
      <c r="I982" s="409">
        <f t="shared" si="6"/>
        <v>-9.8969999999999995E-3</v>
      </c>
      <c r="J982" s="407">
        <v>39326</v>
      </c>
    </row>
    <row r="983" spans="1:10">
      <c r="A983" s="406">
        <v>86</v>
      </c>
      <c r="B983" s="407">
        <v>39356</v>
      </c>
      <c r="C983" s="406" t="s">
        <v>3133</v>
      </c>
      <c r="D983" s="406" t="s">
        <v>3132</v>
      </c>
      <c r="E983" s="406">
        <v>44.39</v>
      </c>
      <c r="F983" s="406">
        <v>0.15328700000000001</v>
      </c>
      <c r="G983" s="406">
        <v>0</v>
      </c>
      <c r="H983" s="409">
        <v>4.3E-3</v>
      </c>
      <c r="I983" s="409">
        <f t="shared" si="6"/>
        <v>0.14898700000000001</v>
      </c>
      <c r="J983" s="407">
        <v>39356</v>
      </c>
    </row>
    <row r="984" spans="1:10">
      <c r="A984" s="406">
        <v>86</v>
      </c>
      <c r="B984" s="407">
        <v>39387</v>
      </c>
      <c r="C984" s="406" t="s">
        <v>3133</v>
      </c>
      <c r="D984" s="406" t="s">
        <v>3132</v>
      </c>
      <c r="E984" s="406">
        <v>39.07</v>
      </c>
      <c r="F984" s="406">
        <v>-0.113314</v>
      </c>
      <c r="G984" s="406">
        <v>0.28999999999999998</v>
      </c>
      <c r="H984" s="409">
        <v>3.8999999999999998E-3</v>
      </c>
      <c r="I984" s="409">
        <f t="shared" si="6"/>
        <v>-0.117214</v>
      </c>
      <c r="J984" s="407">
        <v>39387</v>
      </c>
    </row>
    <row r="985" spans="1:10">
      <c r="A985" s="406">
        <v>86</v>
      </c>
      <c r="B985" s="407">
        <v>39417</v>
      </c>
      <c r="C985" s="406" t="s">
        <v>3133</v>
      </c>
      <c r="D985" s="406" t="s">
        <v>3132</v>
      </c>
      <c r="E985" s="406">
        <v>37.020000000000003</v>
      </c>
      <c r="F985" s="406">
        <v>-5.2470000000000003E-2</v>
      </c>
      <c r="G985" s="406">
        <v>0</v>
      </c>
      <c r="H985" s="409">
        <v>3.7000000000000002E-3</v>
      </c>
      <c r="I985" s="409">
        <f t="shared" si="6"/>
        <v>-5.6170000000000005E-2</v>
      </c>
      <c r="J985" s="407">
        <v>39417</v>
      </c>
    </row>
    <row r="986" spans="1:10">
      <c r="A986" s="406">
        <v>86</v>
      </c>
      <c r="B986" s="407">
        <v>39448</v>
      </c>
      <c r="C986" s="406" t="s">
        <v>3133</v>
      </c>
      <c r="D986" s="406" t="s">
        <v>3132</v>
      </c>
      <c r="E986" s="406">
        <v>34.74</v>
      </c>
      <c r="F986" s="406">
        <v>-5.3686999999999999E-2</v>
      </c>
      <c r="G986" s="406">
        <v>0.29249999999999998</v>
      </c>
      <c r="H986" s="409">
        <v>4.0000000000000001E-3</v>
      </c>
      <c r="I986" s="409">
        <f t="shared" si="6"/>
        <v>-5.7687000000000002E-2</v>
      </c>
      <c r="J986" s="407">
        <v>39448</v>
      </c>
    </row>
    <row r="987" spans="1:10">
      <c r="A987" s="406">
        <v>86</v>
      </c>
      <c r="B987" s="407">
        <v>39479</v>
      </c>
      <c r="C987" s="406" t="s">
        <v>3133</v>
      </c>
      <c r="D987" s="406" t="s">
        <v>3132</v>
      </c>
      <c r="E987" s="406">
        <v>37.619999999999997</v>
      </c>
      <c r="F987" s="406">
        <v>8.2901000000000002E-2</v>
      </c>
      <c r="G987" s="406">
        <v>0</v>
      </c>
      <c r="H987" s="409">
        <v>3.3999999999999998E-3</v>
      </c>
      <c r="I987" s="409">
        <f t="shared" si="6"/>
        <v>7.9501000000000002E-2</v>
      </c>
      <c r="J987" s="407">
        <v>39479</v>
      </c>
    </row>
    <row r="988" spans="1:10">
      <c r="A988" s="406">
        <v>86</v>
      </c>
      <c r="B988" s="407">
        <v>39508</v>
      </c>
      <c r="C988" s="406" t="s">
        <v>3133</v>
      </c>
      <c r="D988" s="406" t="s">
        <v>3132</v>
      </c>
      <c r="E988" s="406">
        <v>38.15</v>
      </c>
      <c r="F988" s="406">
        <v>1.4088E-2</v>
      </c>
      <c r="G988" s="406">
        <v>0</v>
      </c>
      <c r="H988" s="409">
        <v>3.7000000000000002E-3</v>
      </c>
      <c r="I988" s="409">
        <f t="shared" si="6"/>
        <v>1.0388E-2</v>
      </c>
      <c r="J988" s="407">
        <v>39508</v>
      </c>
    </row>
    <row r="989" spans="1:10">
      <c r="A989" s="406">
        <v>86</v>
      </c>
      <c r="B989" s="407">
        <v>39539</v>
      </c>
      <c r="C989" s="406" t="s">
        <v>3133</v>
      </c>
      <c r="D989" s="406" t="s">
        <v>3132</v>
      </c>
      <c r="E989" s="406">
        <v>38.700000000000003</v>
      </c>
      <c r="F989" s="406">
        <v>1.4416999999999999E-2</v>
      </c>
      <c r="G989" s="406">
        <v>0</v>
      </c>
      <c r="H989" s="409">
        <v>3.5000000000000001E-3</v>
      </c>
      <c r="I989" s="409">
        <f t="shared" si="6"/>
        <v>1.0917E-2</v>
      </c>
      <c r="J989" s="407">
        <v>39539</v>
      </c>
    </row>
    <row r="990" spans="1:10">
      <c r="A990" s="406">
        <v>86</v>
      </c>
      <c r="B990" s="407">
        <v>39569</v>
      </c>
      <c r="C990" s="406" t="s">
        <v>3133</v>
      </c>
      <c r="D990" s="406" t="s">
        <v>3132</v>
      </c>
      <c r="E990" s="406">
        <v>36.44</v>
      </c>
      <c r="F990" s="406">
        <v>-5.0840000000000003E-2</v>
      </c>
      <c r="G990" s="406">
        <v>0.29249999999999998</v>
      </c>
      <c r="H990" s="409">
        <v>3.7000000000000002E-3</v>
      </c>
      <c r="I990" s="409">
        <f t="shared" si="6"/>
        <v>-5.4540000000000005E-2</v>
      </c>
      <c r="J990" s="407">
        <v>39569</v>
      </c>
    </row>
    <row r="991" spans="1:10">
      <c r="A991" s="406">
        <v>86</v>
      </c>
      <c r="B991" s="407">
        <v>39600</v>
      </c>
      <c r="C991" s="406" t="s">
        <v>3133</v>
      </c>
      <c r="D991" s="406" t="s">
        <v>3132</v>
      </c>
      <c r="E991" s="406">
        <v>32.770000000000003</v>
      </c>
      <c r="F991" s="406">
        <v>-0.100713</v>
      </c>
      <c r="G991" s="406">
        <v>0</v>
      </c>
      <c r="H991" s="409">
        <v>4.0000000000000001E-3</v>
      </c>
      <c r="I991" s="409">
        <f t="shared" si="6"/>
        <v>-0.104713</v>
      </c>
      <c r="J991" s="407">
        <v>39600</v>
      </c>
    </row>
    <row r="992" spans="1:10">
      <c r="A992" s="406">
        <v>86</v>
      </c>
      <c r="B992" s="407">
        <v>39630</v>
      </c>
      <c r="C992" s="406" t="s">
        <v>3133</v>
      </c>
      <c r="D992" s="406" t="s">
        <v>3132</v>
      </c>
      <c r="E992" s="406">
        <v>36.74</v>
      </c>
      <c r="F992" s="406">
        <v>0.13007299999999999</v>
      </c>
      <c r="G992" s="406">
        <v>0.29249999999999998</v>
      </c>
      <c r="H992" s="409">
        <v>3.8999999999999998E-3</v>
      </c>
      <c r="I992" s="409">
        <f t="shared" si="6"/>
        <v>0.12617300000000001</v>
      </c>
      <c r="J992" s="407">
        <v>39630</v>
      </c>
    </row>
    <row r="993" spans="1:10">
      <c r="A993" s="406">
        <v>86</v>
      </c>
      <c r="B993" s="407">
        <v>39661</v>
      </c>
      <c r="C993" s="406" t="s">
        <v>3133</v>
      </c>
      <c r="D993" s="406" t="s">
        <v>3132</v>
      </c>
      <c r="E993" s="406">
        <v>39.29</v>
      </c>
      <c r="F993" s="406">
        <v>6.9406999999999996E-2</v>
      </c>
      <c r="G993" s="406">
        <v>0</v>
      </c>
      <c r="H993" s="409">
        <v>3.5999999999999999E-3</v>
      </c>
      <c r="I993" s="409">
        <f t="shared" si="6"/>
        <v>6.5806999999999991E-2</v>
      </c>
      <c r="J993" s="407">
        <v>39661</v>
      </c>
    </row>
    <row r="994" spans="1:10">
      <c r="A994" s="406">
        <v>86</v>
      </c>
      <c r="B994" s="407">
        <v>39692</v>
      </c>
      <c r="C994" s="406" t="s">
        <v>3133</v>
      </c>
      <c r="D994" s="406" t="s">
        <v>3132</v>
      </c>
      <c r="E994" s="406">
        <v>38.5</v>
      </c>
      <c r="F994" s="406">
        <v>-2.0107E-2</v>
      </c>
      <c r="G994" s="406">
        <v>0</v>
      </c>
      <c r="H994" s="409">
        <v>3.8999999999999998E-3</v>
      </c>
      <c r="I994" s="409">
        <f t="shared" si="6"/>
        <v>-2.4007000000000001E-2</v>
      </c>
      <c r="J994" s="407">
        <v>39692</v>
      </c>
    </row>
    <row r="995" spans="1:10">
      <c r="A995" s="406">
        <v>86</v>
      </c>
      <c r="B995" s="407">
        <v>39722</v>
      </c>
      <c r="C995" s="406" t="s">
        <v>3133</v>
      </c>
      <c r="D995" s="406" t="s">
        <v>3132</v>
      </c>
      <c r="E995" s="406">
        <v>37.56</v>
      </c>
      <c r="F995" s="406">
        <v>-1.6818E-2</v>
      </c>
      <c r="G995" s="406">
        <v>0.29249999999999998</v>
      </c>
      <c r="H995" s="409">
        <v>3.7000000000000002E-3</v>
      </c>
      <c r="I995" s="409">
        <f t="shared" si="6"/>
        <v>-2.0518000000000002E-2</v>
      </c>
      <c r="J995" s="407">
        <v>39722</v>
      </c>
    </row>
    <row r="996" spans="1:10">
      <c r="A996" s="406">
        <v>86</v>
      </c>
      <c r="B996" s="407">
        <v>39753</v>
      </c>
      <c r="C996" s="406" t="s">
        <v>3133</v>
      </c>
      <c r="D996" s="406" t="s">
        <v>3132</v>
      </c>
      <c r="E996" s="406">
        <v>42.5</v>
      </c>
      <c r="F996" s="406">
        <v>0.131523</v>
      </c>
      <c r="G996" s="406">
        <v>0</v>
      </c>
      <c r="H996" s="409">
        <v>3.5999999999999999E-3</v>
      </c>
      <c r="I996" s="409">
        <f t="shared" si="6"/>
        <v>0.12792300000000001</v>
      </c>
      <c r="J996" s="407">
        <v>39753</v>
      </c>
    </row>
    <row r="997" spans="1:10">
      <c r="A997" s="406">
        <v>86</v>
      </c>
      <c r="B997" s="407">
        <v>39783</v>
      </c>
      <c r="C997" s="406" t="s">
        <v>3133</v>
      </c>
      <c r="D997" s="406" t="s">
        <v>3132</v>
      </c>
      <c r="E997" s="406">
        <v>46.43</v>
      </c>
      <c r="F997" s="406">
        <v>9.2470999999999998E-2</v>
      </c>
      <c r="G997" s="406">
        <v>0</v>
      </c>
      <c r="H997" s="409">
        <v>3.3E-3</v>
      </c>
      <c r="I997" s="409">
        <f t="shared" si="6"/>
        <v>8.9171E-2</v>
      </c>
      <c r="J997" s="407">
        <v>39783</v>
      </c>
    </row>
    <row r="998" spans="1:10">
      <c r="A998" s="406">
        <v>86</v>
      </c>
      <c r="B998" s="407">
        <v>39814</v>
      </c>
      <c r="C998" s="406" t="s">
        <v>3133</v>
      </c>
      <c r="D998" s="406" t="s">
        <v>3132</v>
      </c>
      <c r="E998" s="406">
        <v>43.5</v>
      </c>
      <c r="F998" s="406">
        <v>-6.3105999999999995E-2</v>
      </c>
      <c r="G998" s="406">
        <v>0</v>
      </c>
      <c r="H998" s="409">
        <v>2.3999999999999998E-3</v>
      </c>
      <c r="I998" s="409">
        <f t="shared" si="6"/>
        <v>-6.5505999999999995E-2</v>
      </c>
      <c r="J998" s="407">
        <v>39814</v>
      </c>
    </row>
    <row r="999" spans="1:10">
      <c r="A999" s="406">
        <v>86</v>
      </c>
      <c r="B999" s="407">
        <v>39845</v>
      </c>
      <c r="C999" s="406" t="s">
        <v>3133</v>
      </c>
      <c r="D999" s="406" t="s">
        <v>3132</v>
      </c>
      <c r="E999" s="406">
        <v>39.26</v>
      </c>
      <c r="F999" s="406">
        <v>-9.0690000000000007E-2</v>
      </c>
      <c r="G999" s="406">
        <v>0.29499999999999998</v>
      </c>
      <c r="H999" s="409">
        <v>3.0000000000000001E-3</v>
      </c>
      <c r="I999" s="409">
        <f t="shared" si="6"/>
        <v>-9.3690000000000009E-2</v>
      </c>
      <c r="J999" s="407">
        <v>39845</v>
      </c>
    </row>
    <row r="1000" spans="1:10">
      <c r="A1000" s="406">
        <v>86</v>
      </c>
      <c r="B1000" s="407">
        <v>39873</v>
      </c>
      <c r="C1000" s="406" t="s">
        <v>3133</v>
      </c>
      <c r="D1000" s="406" t="s">
        <v>3132</v>
      </c>
      <c r="E1000" s="406">
        <v>41.86</v>
      </c>
      <c r="F1000" s="406">
        <v>6.6225000000000006E-2</v>
      </c>
      <c r="G1000" s="406">
        <v>0</v>
      </c>
      <c r="H1000" s="409">
        <v>3.5000000000000001E-3</v>
      </c>
      <c r="I1000" s="409">
        <f t="shared" si="6"/>
        <v>6.2725000000000003E-2</v>
      </c>
      <c r="J1000" s="407">
        <v>39873</v>
      </c>
    </row>
    <row r="1001" spans="1:10">
      <c r="A1001" s="406">
        <v>86</v>
      </c>
      <c r="B1001" s="407">
        <v>39904</v>
      </c>
      <c r="C1001" s="406" t="s">
        <v>3133</v>
      </c>
      <c r="D1001" s="406" t="s">
        <v>3132</v>
      </c>
      <c r="E1001" s="406">
        <v>39.03</v>
      </c>
      <c r="F1001" s="406">
        <v>-6.7605999999999999E-2</v>
      </c>
      <c r="G1001" s="406">
        <v>0</v>
      </c>
      <c r="H1001" s="409">
        <v>2.8999999999999998E-3</v>
      </c>
      <c r="I1001" s="409">
        <f t="shared" si="6"/>
        <v>-7.0505999999999999E-2</v>
      </c>
      <c r="J1001" s="407">
        <v>39904</v>
      </c>
    </row>
    <row r="1002" spans="1:10">
      <c r="A1002" s="406">
        <v>86</v>
      </c>
      <c r="B1002" s="407">
        <v>39934</v>
      </c>
      <c r="C1002" s="406" t="s">
        <v>3133</v>
      </c>
      <c r="D1002" s="406" t="s">
        <v>3132</v>
      </c>
      <c r="E1002" s="406">
        <v>34.82</v>
      </c>
      <c r="F1002" s="406">
        <v>-0.10030699999999999</v>
      </c>
      <c r="G1002" s="406">
        <v>0.29499999999999998</v>
      </c>
      <c r="H1002" s="409">
        <v>3.3E-3</v>
      </c>
      <c r="I1002" s="409">
        <f t="shared" si="6"/>
        <v>-0.10360699999999999</v>
      </c>
      <c r="J1002" s="407">
        <v>39934</v>
      </c>
    </row>
    <row r="1003" spans="1:10">
      <c r="A1003" s="406">
        <v>86</v>
      </c>
      <c r="B1003" s="407">
        <v>39965</v>
      </c>
      <c r="C1003" s="406" t="s">
        <v>3133</v>
      </c>
      <c r="D1003" s="406" t="s">
        <v>3132</v>
      </c>
      <c r="E1003" s="406">
        <v>36.840000000000003</v>
      </c>
      <c r="F1003" s="406">
        <v>5.8013000000000002E-2</v>
      </c>
      <c r="G1003" s="406">
        <v>0</v>
      </c>
      <c r="H1003" s="409">
        <v>3.8E-3</v>
      </c>
      <c r="I1003" s="409">
        <f t="shared" si="6"/>
        <v>5.4213000000000004E-2</v>
      </c>
      <c r="J1003" s="407">
        <v>39965</v>
      </c>
    </row>
    <row r="1004" spans="1:10">
      <c r="A1004" s="406">
        <v>86</v>
      </c>
      <c r="B1004" s="407">
        <v>39995</v>
      </c>
      <c r="C1004" s="406" t="s">
        <v>3133</v>
      </c>
      <c r="D1004" s="406" t="s">
        <v>3132</v>
      </c>
      <c r="E1004" s="406">
        <v>37.869999999999997</v>
      </c>
      <c r="F1004" s="406">
        <v>2.7959000000000001E-2</v>
      </c>
      <c r="G1004" s="406">
        <v>0</v>
      </c>
      <c r="H1004" s="409">
        <v>3.5999999999999999E-3</v>
      </c>
      <c r="I1004" s="409">
        <f t="shared" si="6"/>
        <v>2.4359000000000002E-2</v>
      </c>
      <c r="J1004" s="407">
        <v>39995</v>
      </c>
    </row>
    <row r="1005" spans="1:10">
      <c r="A1005" s="406">
        <v>86</v>
      </c>
      <c r="B1005" s="407">
        <v>40026</v>
      </c>
      <c r="C1005" s="406" t="s">
        <v>3133</v>
      </c>
      <c r="D1005" s="406" t="s">
        <v>3132</v>
      </c>
      <c r="E1005" s="406">
        <v>37.22</v>
      </c>
      <c r="F1005" s="406">
        <v>-9.3740000000000004E-3</v>
      </c>
      <c r="G1005" s="406">
        <v>0.29499999999999998</v>
      </c>
      <c r="H1005" s="409">
        <v>3.5999999999999999E-3</v>
      </c>
      <c r="I1005" s="409">
        <f t="shared" si="6"/>
        <v>-1.2973999999999999E-2</v>
      </c>
      <c r="J1005" s="407">
        <v>40026</v>
      </c>
    </row>
    <row r="1006" spans="1:10">
      <c r="A1006" s="406">
        <v>86</v>
      </c>
      <c r="B1006" s="407">
        <v>40057</v>
      </c>
      <c r="C1006" s="406" t="s">
        <v>3133</v>
      </c>
      <c r="D1006" s="406" t="s">
        <v>3132</v>
      </c>
      <c r="E1006" s="406">
        <v>38.94</v>
      </c>
      <c r="F1006" s="406">
        <v>4.6212000000000003E-2</v>
      </c>
      <c r="G1006" s="406">
        <v>0</v>
      </c>
      <c r="H1006" s="409">
        <v>3.3999999999999998E-3</v>
      </c>
      <c r="I1006" s="409">
        <f t="shared" si="6"/>
        <v>4.2812000000000003E-2</v>
      </c>
      <c r="J1006" s="407">
        <v>40057</v>
      </c>
    </row>
    <row r="1007" spans="1:10">
      <c r="A1007" s="406">
        <v>86</v>
      </c>
      <c r="B1007" s="407">
        <v>40087</v>
      </c>
      <c r="C1007" s="406" t="s">
        <v>3133</v>
      </c>
      <c r="D1007" s="406" t="s">
        <v>3132</v>
      </c>
      <c r="E1007" s="406">
        <v>36.57</v>
      </c>
      <c r="F1007" s="406">
        <v>-6.0863E-2</v>
      </c>
      <c r="G1007" s="406">
        <v>0</v>
      </c>
      <c r="H1007" s="409">
        <v>3.3E-3</v>
      </c>
      <c r="I1007" s="409">
        <f t="shared" si="6"/>
        <v>-6.4162999999999998E-2</v>
      </c>
      <c r="J1007" s="407">
        <v>40087</v>
      </c>
    </row>
    <row r="1008" spans="1:10">
      <c r="A1008" s="406">
        <v>86</v>
      </c>
      <c r="B1008" s="407">
        <v>40118</v>
      </c>
      <c r="C1008" s="406" t="s">
        <v>3133</v>
      </c>
      <c r="D1008" s="406" t="s">
        <v>3132</v>
      </c>
      <c r="E1008" s="406">
        <v>36.58</v>
      </c>
      <c r="F1008" s="406">
        <v>8.3400000000000002E-3</v>
      </c>
      <c r="G1008" s="406">
        <v>0.29499999999999998</v>
      </c>
      <c r="H1008" s="409">
        <v>3.5000000000000001E-3</v>
      </c>
      <c r="I1008" s="409">
        <f t="shared" si="6"/>
        <v>4.8400000000000006E-3</v>
      </c>
      <c r="J1008" s="407">
        <v>40118</v>
      </c>
    </row>
    <row r="1009" spans="1:10">
      <c r="A1009" s="406">
        <v>86</v>
      </c>
      <c r="B1009" s="407">
        <v>40148</v>
      </c>
      <c r="C1009" s="406" t="s">
        <v>3133</v>
      </c>
      <c r="D1009" s="406" t="s">
        <v>3132</v>
      </c>
      <c r="E1009" s="406">
        <v>36.82</v>
      </c>
      <c r="F1009" s="406">
        <v>6.561E-3</v>
      </c>
      <c r="G1009" s="406">
        <v>0</v>
      </c>
      <c r="H1009" s="409">
        <v>3.3999999999999998E-3</v>
      </c>
      <c r="I1009" s="409">
        <f t="shared" si="6"/>
        <v>3.1610000000000002E-3</v>
      </c>
      <c r="J1009" s="407">
        <v>40148</v>
      </c>
    </row>
    <row r="1010" spans="1:10">
      <c r="A1010" s="406">
        <v>86</v>
      </c>
      <c r="B1010" s="407">
        <v>40179</v>
      </c>
      <c r="C1010" s="406" t="s">
        <v>3133</v>
      </c>
      <c r="D1010" s="406" t="s">
        <v>3132</v>
      </c>
      <c r="E1010" s="406">
        <v>36.32</v>
      </c>
      <c r="F1010" s="406">
        <v>-1.358E-2</v>
      </c>
      <c r="G1010" s="406">
        <v>0</v>
      </c>
      <c r="H1010" s="409">
        <v>3.5999999999999999E-3</v>
      </c>
      <c r="I1010" s="409">
        <f t="shared" si="6"/>
        <v>-1.7180000000000001E-2</v>
      </c>
      <c r="J1010" s="407">
        <v>40179</v>
      </c>
    </row>
    <row r="1011" spans="1:10">
      <c r="A1011" s="406">
        <v>86</v>
      </c>
      <c r="B1011" s="407">
        <v>40210</v>
      </c>
      <c r="C1011" s="406" t="s">
        <v>3133</v>
      </c>
      <c r="D1011" s="406" t="s">
        <v>3132</v>
      </c>
      <c r="E1011" s="406">
        <v>35.880000000000003</v>
      </c>
      <c r="F1011" s="406">
        <v>-3.9230000000000003E-3</v>
      </c>
      <c r="G1011" s="406">
        <v>0.29749999999999999</v>
      </c>
      <c r="H1011" s="409">
        <v>3.3E-3</v>
      </c>
      <c r="I1011" s="409">
        <f t="shared" si="6"/>
        <v>-7.2230000000000003E-3</v>
      </c>
      <c r="J1011" s="407">
        <v>40210</v>
      </c>
    </row>
    <row r="1012" spans="1:10">
      <c r="A1012" s="406">
        <v>86</v>
      </c>
      <c r="B1012" s="407">
        <v>40238</v>
      </c>
      <c r="C1012" s="406" t="s">
        <v>3133</v>
      </c>
      <c r="D1012" s="406" t="s">
        <v>3132</v>
      </c>
      <c r="E1012" s="406">
        <v>37.61</v>
      </c>
      <c r="F1012" s="406">
        <v>4.8216000000000002E-2</v>
      </c>
      <c r="G1012" s="406">
        <v>0</v>
      </c>
      <c r="H1012" s="409">
        <v>4.0000000000000001E-3</v>
      </c>
      <c r="I1012" s="409">
        <f t="shared" si="6"/>
        <v>4.4216000000000005E-2</v>
      </c>
      <c r="J1012" s="407">
        <v>40238</v>
      </c>
    </row>
    <row r="1013" spans="1:10">
      <c r="A1013" s="406">
        <v>86</v>
      </c>
      <c r="B1013" s="407">
        <v>40269</v>
      </c>
      <c r="C1013" s="406" t="s">
        <v>3133</v>
      </c>
      <c r="D1013" s="406" t="s">
        <v>3132</v>
      </c>
      <c r="E1013" s="406">
        <v>38.729999999999997</v>
      </c>
      <c r="F1013" s="406">
        <v>2.9779E-2</v>
      </c>
      <c r="G1013" s="406">
        <v>0</v>
      </c>
      <c r="H1013" s="409">
        <v>3.8E-3</v>
      </c>
      <c r="I1013" s="409">
        <f t="shared" si="6"/>
        <v>2.5978999999999999E-2</v>
      </c>
      <c r="J1013" s="407">
        <v>40269</v>
      </c>
    </row>
    <row r="1014" spans="1:10">
      <c r="A1014" s="406">
        <v>86</v>
      </c>
      <c r="B1014" s="407">
        <v>40299</v>
      </c>
      <c r="C1014" s="406" t="s">
        <v>3133</v>
      </c>
      <c r="D1014" s="406" t="s">
        <v>3132</v>
      </c>
      <c r="E1014" s="406">
        <v>35.83</v>
      </c>
      <c r="F1014" s="406">
        <v>-6.7196000000000006E-2</v>
      </c>
      <c r="G1014" s="406">
        <v>0.29749999999999999</v>
      </c>
      <c r="H1014" s="409">
        <v>3.3999999999999998E-3</v>
      </c>
      <c r="I1014" s="409">
        <f t="shared" ref="I1014:I1077" si="7">F1014-H1014</f>
        <v>-7.0596000000000006E-2</v>
      </c>
      <c r="J1014" s="407">
        <v>40299</v>
      </c>
    </row>
    <row r="1015" spans="1:10">
      <c r="A1015" s="406">
        <v>86</v>
      </c>
      <c r="B1015" s="407">
        <v>40330</v>
      </c>
      <c r="C1015" s="406" t="s">
        <v>3133</v>
      </c>
      <c r="D1015" s="406" t="s">
        <v>3132</v>
      </c>
      <c r="E1015" s="406">
        <v>35.700000000000003</v>
      </c>
      <c r="F1015" s="406">
        <v>-3.6280000000000001E-3</v>
      </c>
      <c r="G1015" s="406">
        <v>0</v>
      </c>
      <c r="H1015" s="409">
        <v>3.7000000000000002E-3</v>
      </c>
      <c r="I1015" s="409">
        <f t="shared" si="7"/>
        <v>-7.3280000000000003E-3</v>
      </c>
      <c r="J1015" s="407">
        <v>40330</v>
      </c>
    </row>
    <row r="1016" spans="1:10">
      <c r="A1016" s="406">
        <v>86</v>
      </c>
      <c r="B1016" s="407">
        <v>40360</v>
      </c>
      <c r="C1016" s="406" t="s">
        <v>3133</v>
      </c>
      <c r="D1016" s="406" t="s">
        <v>3132</v>
      </c>
      <c r="E1016" s="406">
        <v>35.549999999999997</v>
      </c>
      <c r="F1016" s="406">
        <v>-4.202E-3</v>
      </c>
      <c r="G1016" s="406">
        <v>0</v>
      </c>
      <c r="H1016" s="409">
        <v>3.0999999999999999E-3</v>
      </c>
      <c r="I1016" s="409">
        <f t="shared" si="7"/>
        <v>-7.3019999999999995E-3</v>
      </c>
      <c r="J1016" s="407">
        <v>40360</v>
      </c>
    </row>
    <row r="1017" spans="1:10">
      <c r="A1017" s="406">
        <v>86</v>
      </c>
      <c r="B1017" s="407">
        <v>40391</v>
      </c>
      <c r="C1017" s="406" t="s">
        <v>3133</v>
      </c>
      <c r="D1017" s="406" t="s">
        <v>3132</v>
      </c>
      <c r="E1017" s="406">
        <v>34.81</v>
      </c>
      <c r="F1017" s="406">
        <v>-1.2447E-2</v>
      </c>
      <c r="G1017" s="406">
        <v>0.29749999999999999</v>
      </c>
      <c r="H1017" s="409">
        <v>3.2000000000000002E-3</v>
      </c>
      <c r="I1017" s="409">
        <f t="shared" si="7"/>
        <v>-1.5647000000000001E-2</v>
      </c>
      <c r="J1017" s="407">
        <v>40391</v>
      </c>
    </row>
    <row r="1018" spans="1:10">
      <c r="A1018" s="406">
        <v>86</v>
      </c>
      <c r="B1018" s="407">
        <v>40422</v>
      </c>
      <c r="C1018" s="406" t="s">
        <v>3133</v>
      </c>
      <c r="D1018" s="406" t="s">
        <v>3132</v>
      </c>
      <c r="E1018" s="406">
        <v>36.950000000000003</v>
      </c>
      <c r="F1018" s="406">
        <v>6.1476999999999997E-2</v>
      </c>
      <c r="G1018" s="406">
        <v>0</v>
      </c>
      <c r="H1018" s="409">
        <v>2.5999999999999999E-3</v>
      </c>
      <c r="I1018" s="409">
        <f t="shared" si="7"/>
        <v>5.8876999999999999E-2</v>
      </c>
      <c r="J1018" s="407">
        <v>40422</v>
      </c>
    </row>
    <row r="1019" spans="1:10">
      <c r="A1019" s="406">
        <v>86</v>
      </c>
      <c r="B1019" s="407">
        <v>40452</v>
      </c>
      <c r="C1019" s="406" t="s">
        <v>3133</v>
      </c>
      <c r="D1019" s="406" t="s">
        <v>3132</v>
      </c>
      <c r="E1019" s="406">
        <v>37.340000000000003</v>
      </c>
      <c r="F1019" s="406">
        <v>1.0555E-2</v>
      </c>
      <c r="G1019" s="406">
        <v>0</v>
      </c>
      <c r="H1019" s="409">
        <v>2.7000000000000001E-3</v>
      </c>
      <c r="I1019" s="409">
        <f t="shared" si="7"/>
        <v>7.8550000000000009E-3</v>
      </c>
      <c r="J1019" s="407">
        <v>40452</v>
      </c>
    </row>
    <row r="1020" spans="1:10">
      <c r="A1020" s="406">
        <v>86</v>
      </c>
      <c r="B1020" s="407">
        <v>40483</v>
      </c>
      <c r="C1020" s="406" t="s">
        <v>3133</v>
      </c>
      <c r="D1020" s="406" t="s">
        <v>3132</v>
      </c>
      <c r="E1020" s="406">
        <v>37.200000000000003</v>
      </c>
      <c r="F1020" s="406">
        <v>4.2180000000000004E-3</v>
      </c>
      <c r="G1020" s="406">
        <v>0.29749999999999999</v>
      </c>
      <c r="H1020" s="409">
        <v>3.2000000000000002E-3</v>
      </c>
      <c r="I1020" s="409">
        <f t="shared" si="7"/>
        <v>1.0180000000000002E-3</v>
      </c>
      <c r="J1020" s="407">
        <v>40483</v>
      </c>
    </row>
    <row r="1021" spans="1:10">
      <c r="A1021" s="406">
        <v>86</v>
      </c>
      <c r="B1021" s="407">
        <v>40513</v>
      </c>
      <c r="C1021" s="406" t="s">
        <v>3133</v>
      </c>
      <c r="D1021" s="406" t="s">
        <v>3132</v>
      </c>
      <c r="E1021" s="406">
        <v>37.270000000000003</v>
      </c>
      <c r="F1021" s="406">
        <v>1.882E-3</v>
      </c>
      <c r="G1021" s="406">
        <v>0</v>
      </c>
      <c r="H1021" s="409">
        <v>3.2000000000000002E-3</v>
      </c>
      <c r="I1021" s="409">
        <f t="shared" si="7"/>
        <v>-1.3180000000000002E-3</v>
      </c>
      <c r="J1021" s="407">
        <v>40513</v>
      </c>
    </row>
    <row r="1022" spans="1:10">
      <c r="A1022" s="63">
        <v>86</v>
      </c>
      <c r="B1022" s="407">
        <v>40544</v>
      </c>
      <c r="C1022" s="63" t="s">
        <v>3133</v>
      </c>
      <c r="D1022" s="63" t="s">
        <v>3132</v>
      </c>
      <c r="E1022" s="63">
        <v>36.5</v>
      </c>
      <c r="F1022" s="63">
        <v>-2.0660000000000001E-2</v>
      </c>
      <c r="G1022" s="63">
        <v>0</v>
      </c>
      <c r="H1022" s="406">
        <v>3.5666666699999999E-3</v>
      </c>
      <c r="I1022" s="409">
        <f t="shared" si="7"/>
        <v>-2.4226666670000001E-2</v>
      </c>
      <c r="J1022" s="407">
        <v>40544</v>
      </c>
    </row>
    <row r="1023" spans="1:10">
      <c r="A1023" s="63">
        <v>86</v>
      </c>
      <c r="B1023" s="407">
        <v>40575</v>
      </c>
      <c r="C1023" s="63" t="s">
        <v>3133</v>
      </c>
      <c r="D1023" s="63" t="s">
        <v>3132</v>
      </c>
      <c r="E1023" s="63">
        <v>35.28</v>
      </c>
      <c r="F1023" s="63">
        <v>-2.5000000000000001E-2</v>
      </c>
      <c r="G1023" s="63">
        <v>0.3075</v>
      </c>
      <c r="H1023" s="406">
        <v>3.68333333E-3</v>
      </c>
      <c r="I1023" s="409">
        <f t="shared" si="7"/>
        <v>-2.8683333330000001E-2</v>
      </c>
      <c r="J1023" s="407">
        <v>40575</v>
      </c>
    </row>
    <row r="1024" spans="1:10">
      <c r="A1024" s="63">
        <v>86</v>
      </c>
      <c r="B1024" s="407">
        <v>40603</v>
      </c>
      <c r="C1024" s="63" t="s">
        <v>3133</v>
      </c>
      <c r="D1024" s="63" t="s">
        <v>3132</v>
      </c>
      <c r="E1024" s="63">
        <v>37.17</v>
      </c>
      <c r="F1024" s="63">
        <v>5.3571000000000001E-2</v>
      </c>
      <c r="G1024" s="63">
        <v>0</v>
      </c>
      <c r="H1024" s="406">
        <v>3.5583333299999999E-3</v>
      </c>
      <c r="I1024" s="409">
        <f t="shared" si="7"/>
        <v>5.0012666669999997E-2</v>
      </c>
      <c r="J1024" s="407">
        <v>40603</v>
      </c>
    </row>
    <row r="1025" spans="1:11">
      <c r="A1025" s="63">
        <v>86</v>
      </c>
      <c r="B1025" s="407">
        <v>40634</v>
      </c>
      <c r="C1025" s="63" t="s">
        <v>3133</v>
      </c>
      <c r="D1025" s="63" t="s">
        <v>3132</v>
      </c>
      <c r="E1025" s="63">
        <v>37.72</v>
      </c>
      <c r="F1025" s="63">
        <v>1.4796999999999999E-2</v>
      </c>
      <c r="G1025" s="63">
        <v>0</v>
      </c>
      <c r="H1025" s="406">
        <v>3.5666666699999999E-3</v>
      </c>
      <c r="I1025" s="409">
        <f t="shared" si="7"/>
        <v>1.123033333E-2</v>
      </c>
      <c r="J1025" s="407">
        <v>40634</v>
      </c>
    </row>
    <row r="1026" spans="1:11">
      <c r="A1026" s="63">
        <v>86</v>
      </c>
      <c r="B1026" s="407">
        <v>40664</v>
      </c>
      <c r="C1026" s="63" t="s">
        <v>3133</v>
      </c>
      <c r="D1026" s="63" t="s">
        <v>3132</v>
      </c>
      <c r="E1026" s="63">
        <v>37.840000000000003</v>
      </c>
      <c r="F1026" s="63">
        <v>1.1332999999999999E-2</v>
      </c>
      <c r="G1026" s="63">
        <v>0.3075</v>
      </c>
      <c r="H1026" s="406">
        <v>3.3416666699999996E-3</v>
      </c>
      <c r="I1026" s="409">
        <f t="shared" si="7"/>
        <v>7.9913333299999993E-3</v>
      </c>
      <c r="J1026" s="407">
        <v>40664</v>
      </c>
    </row>
    <row r="1027" spans="1:11">
      <c r="A1027" s="63">
        <v>86</v>
      </c>
      <c r="B1027" s="407">
        <v>40695</v>
      </c>
      <c r="C1027" s="63" t="s">
        <v>3133</v>
      </c>
      <c r="D1027" s="63" t="s">
        <v>3132</v>
      </c>
      <c r="E1027" s="63">
        <v>18.71</v>
      </c>
      <c r="F1027" s="63">
        <v>-1.1098999999999999E-2</v>
      </c>
      <c r="G1027" s="63">
        <v>0</v>
      </c>
      <c r="H1027" s="406">
        <v>3.25833333E-3</v>
      </c>
      <c r="I1027" s="409">
        <f t="shared" si="7"/>
        <v>-1.4357333329999999E-2</v>
      </c>
      <c r="J1027" s="407">
        <v>40695</v>
      </c>
      <c r="K1027" s="63"/>
    </row>
    <row r="1028" spans="1:11">
      <c r="A1028" s="63">
        <v>86</v>
      </c>
      <c r="B1028" s="407">
        <v>40725</v>
      </c>
      <c r="C1028" s="63" t="s">
        <v>3133</v>
      </c>
      <c r="D1028" s="63" t="s">
        <v>3132</v>
      </c>
      <c r="E1028" s="63">
        <v>18.309999999999999</v>
      </c>
      <c r="F1028" s="63">
        <v>-2.1378999999999999E-2</v>
      </c>
      <c r="G1028" s="63">
        <v>0</v>
      </c>
      <c r="H1028" s="406">
        <v>3.2916666700000003E-3</v>
      </c>
      <c r="I1028" s="409">
        <f t="shared" si="7"/>
        <v>-2.4670666670000001E-2</v>
      </c>
      <c r="J1028" s="407">
        <v>40725</v>
      </c>
      <c r="K1028" s="63"/>
    </row>
    <row r="1029" spans="1:11">
      <c r="A1029" s="63">
        <v>86</v>
      </c>
      <c r="B1029" s="407">
        <v>40756</v>
      </c>
      <c r="C1029" s="63" t="s">
        <v>3133</v>
      </c>
      <c r="D1029" s="63" t="s">
        <v>3132</v>
      </c>
      <c r="E1029" s="63">
        <v>18.88</v>
      </c>
      <c r="F1029" s="63">
        <v>3.9528000000000001E-2</v>
      </c>
      <c r="G1029" s="63">
        <v>0.15375</v>
      </c>
      <c r="H1029" s="406">
        <f>0.0365/12</f>
        <v>3.0416666666666665E-3</v>
      </c>
      <c r="I1029" s="409">
        <f t="shared" si="7"/>
        <v>3.6486333333333336E-2</v>
      </c>
      <c r="J1029" s="407">
        <v>40756</v>
      </c>
      <c r="K1029" s="63"/>
    </row>
    <row r="1030" spans="1:11">
      <c r="A1030" s="63">
        <v>86</v>
      </c>
      <c r="B1030" s="407">
        <v>40787</v>
      </c>
      <c r="C1030" s="63" t="s">
        <v>3133</v>
      </c>
      <c r="D1030" s="63" t="s">
        <v>3132</v>
      </c>
      <c r="E1030" s="63">
        <v>17.71</v>
      </c>
      <c r="F1030" s="63">
        <v>-6.1969999999999997E-2</v>
      </c>
      <c r="G1030" s="63">
        <v>0</v>
      </c>
      <c r="H1030" s="406">
        <v>2.3583333300000002E-3</v>
      </c>
      <c r="I1030" s="409">
        <f t="shared" si="7"/>
        <v>-6.4328333330000001E-2</v>
      </c>
      <c r="J1030" s="407">
        <v>40787</v>
      </c>
      <c r="K1030" s="63"/>
    </row>
    <row r="1031" spans="1:11">
      <c r="A1031" s="63">
        <v>86</v>
      </c>
      <c r="B1031" s="407">
        <v>40817</v>
      </c>
      <c r="C1031" s="63" t="s">
        <v>3133</v>
      </c>
      <c r="D1031" s="63" t="s">
        <v>3132</v>
      </c>
      <c r="E1031" s="63">
        <v>18.57</v>
      </c>
      <c r="F1031" s="63">
        <v>4.8559999999999999E-2</v>
      </c>
      <c r="G1031" s="63">
        <v>0</v>
      </c>
      <c r="H1031" s="406">
        <v>2.3916666700000001E-3</v>
      </c>
      <c r="I1031" s="409">
        <f t="shared" si="7"/>
        <v>4.6168333329999998E-2</v>
      </c>
      <c r="J1031" s="407">
        <v>40817</v>
      </c>
      <c r="K1031" s="63"/>
    </row>
    <row r="1032" spans="1:11">
      <c r="A1032" s="63">
        <v>86</v>
      </c>
      <c r="B1032" s="407">
        <v>40848</v>
      </c>
      <c r="C1032" s="63" t="s">
        <v>3133</v>
      </c>
      <c r="D1032" s="63" t="s">
        <v>3132</v>
      </c>
      <c r="E1032" s="63">
        <v>18.43</v>
      </c>
      <c r="F1032" s="63">
        <v>7.3999999999999999E-4</v>
      </c>
      <c r="G1032" s="63">
        <v>0.15375</v>
      </c>
      <c r="H1032" s="406">
        <v>2.26666667E-3</v>
      </c>
      <c r="I1032" s="409">
        <f t="shared" si="7"/>
        <v>-1.52666667E-3</v>
      </c>
      <c r="J1032" s="407">
        <v>40848</v>
      </c>
      <c r="K1032" s="63"/>
    </row>
    <row r="1033" spans="1:11">
      <c r="A1033" s="63">
        <v>86</v>
      </c>
      <c r="B1033" s="407">
        <v>40878</v>
      </c>
      <c r="C1033" s="63" t="s">
        <v>3133</v>
      </c>
      <c r="D1033" s="63" t="s">
        <v>3132</v>
      </c>
      <c r="E1033" s="63">
        <v>18.260000000000002</v>
      </c>
      <c r="F1033" s="63">
        <v>-9.2239999999999996E-3</v>
      </c>
      <c r="G1033" s="63">
        <v>0</v>
      </c>
      <c r="H1033" s="406">
        <f>0.0298/12</f>
        <v>2.4833333333333335E-3</v>
      </c>
      <c r="I1033" s="409">
        <f t="shared" si="7"/>
        <v>-1.1707333333333333E-2</v>
      </c>
      <c r="J1033" s="407">
        <v>40878</v>
      </c>
      <c r="K1033" s="63"/>
    </row>
    <row r="1034" spans="1:11">
      <c r="A1034" s="63">
        <v>86</v>
      </c>
      <c r="B1034" s="407">
        <v>40909</v>
      </c>
      <c r="C1034" s="63" t="s">
        <v>3133</v>
      </c>
      <c r="D1034" s="63" t="s">
        <v>3132</v>
      </c>
      <c r="E1034" s="63">
        <v>18.45</v>
      </c>
      <c r="F1034" s="63">
        <v>1.0404999999999999E-2</v>
      </c>
      <c r="G1034" s="63">
        <v>0</v>
      </c>
      <c r="H1034" s="406">
        <f>'PRPM WP2'!D1034</f>
        <v>2.0999999999999999E-3</v>
      </c>
      <c r="I1034" s="409">
        <f t="shared" si="7"/>
        <v>8.3049999999999999E-3</v>
      </c>
      <c r="J1034" s="407">
        <v>40909</v>
      </c>
      <c r="K1034" s="63"/>
    </row>
    <row r="1035" spans="1:11">
      <c r="A1035" s="63">
        <v>86</v>
      </c>
      <c r="B1035" s="407">
        <v>40940</v>
      </c>
      <c r="C1035" s="63" t="s">
        <v>3133</v>
      </c>
      <c r="D1035" s="63" t="s">
        <v>3132</v>
      </c>
      <c r="E1035" s="63">
        <v>19.21</v>
      </c>
      <c r="F1035" s="63">
        <v>4.9729000000000002E-2</v>
      </c>
      <c r="G1035" s="63">
        <v>0.1575</v>
      </c>
      <c r="H1035" s="406">
        <f>'PRPM WP2'!D1035</f>
        <v>2E-3</v>
      </c>
      <c r="I1035" s="409">
        <f t="shared" si="7"/>
        <v>4.7729000000000001E-2</v>
      </c>
      <c r="J1035" s="407">
        <v>40940</v>
      </c>
      <c r="K1035" s="63"/>
    </row>
    <row r="1036" spans="1:11">
      <c r="A1036" s="63">
        <v>86</v>
      </c>
      <c r="B1036" s="407">
        <v>40969</v>
      </c>
      <c r="C1036" s="63" t="s">
        <v>3133</v>
      </c>
      <c r="D1036" s="63" t="s">
        <v>3132</v>
      </c>
      <c r="E1036" s="63">
        <v>18.21</v>
      </c>
      <c r="F1036" s="63">
        <v>-5.2055999999999998E-2</v>
      </c>
      <c r="G1036" s="63">
        <v>0</v>
      </c>
      <c r="H1036" s="406">
        <f>'PRPM WP2'!D1036</f>
        <v>2.2000000000000001E-3</v>
      </c>
      <c r="I1036" s="409">
        <f t="shared" si="7"/>
        <v>-5.4255999999999999E-2</v>
      </c>
      <c r="J1036" s="407">
        <v>40969</v>
      </c>
      <c r="K1036" s="63"/>
    </row>
    <row r="1037" spans="1:11">
      <c r="A1037" s="63">
        <v>86</v>
      </c>
      <c r="B1037" s="407">
        <v>41000</v>
      </c>
      <c r="C1037" s="63" t="s">
        <v>3133</v>
      </c>
      <c r="D1037" s="63" t="s">
        <v>3132</v>
      </c>
      <c r="E1037" s="63">
        <v>18.11</v>
      </c>
      <c r="F1037" s="63">
        <v>-5.4910000000000002E-3</v>
      </c>
      <c r="G1037" s="63">
        <v>0</v>
      </c>
      <c r="H1037" s="406">
        <f>'PRPM WP2'!D1037</f>
        <v>2.5000000000000001E-3</v>
      </c>
      <c r="I1037" s="409">
        <f t="shared" si="7"/>
        <v>-7.9909999999999998E-3</v>
      </c>
      <c r="J1037" s="407">
        <v>41000</v>
      </c>
    </row>
    <row r="1038" spans="1:11">
      <c r="A1038" s="63">
        <v>86</v>
      </c>
      <c r="B1038" s="407">
        <v>41030</v>
      </c>
      <c r="C1038" s="63" t="s">
        <v>3133</v>
      </c>
      <c r="D1038" s="63" t="s">
        <v>3132</v>
      </c>
      <c r="E1038" s="63">
        <v>17.41</v>
      </c>
      <c r="F1038" s="63">
        <v>-2.9956E-2</v>
      </c>
      <c r="G1038" s="63">
        <v>0.1575</v>
      </c>
      <c r="H1038" s="406">
        <f>'PRPM WP2'!D1038</f>
        <v>2.3E-3</v>
      </c>
      <c r="I1038" s="409">
        <f t="shared" si="7"/>
        <v>-3.2256E-2</v>
      </c>
      <c r="J1038" s="407">
        <v>41030</v>
      </c>
    </row>
    <row r="1039" spans="1:11">
      <c r="A1039" s="63">
        <v>86</v>
      </c>
      <c r="B1039" s="407">
        <v>41061</v>
      </c>
      <c r="C1039" s="63" t="s">
        <v>3133</v>
      </c>
      <c r="D1039" s="63" t="s">
        <v>3132</v>
      </c>
      <c r="E1039" s="63">
        <v>18.47</v>
      </c>
      <c r="F1039" s="63">
        <v>6.0885000000000002E-2</v>
      </c>
      <c r="G1039" s="63">
        <v>0</v>
      </c>
      <c r="H1039" s="406">
        <f>'PRPM WP2'!D1039</f>
        <v>1.8E-3</v>
      </c>
      <c r="I1039" s="409">
        <f t="shared" si="7"/>
        <v>5.9084999999999999E-2</v>
      </c>
      <c r="J1039" s="407">
        <v>41061</v>
      </c>
    </row>
    <row r="1040" spans="1:11">
      <c r="A1040" s="63">
        <v>86</v>
      </c>
      <c r="B1040" s="407">
        <v>41091</v>
      </c>
      <c r="C1040" s="63" t="s">
        <v>3133</v>
      </c>
      <c r="D1040" s="63" t="s">
        <v>3132</v>
      </c>
      <c r="E1040" s="406">
        <v>18.47</v>
      </c>
      <c r="F1040" s="406">
        <f t="shared" ref="F1040:F1103" si="8">((E1040-E1039)/E1039)+(G1040/E1039)</f>
        <v>0</v>
      </c>
      <c r="G1040" s="406">
        <v>0</v>
      </c>
      <c r="H1040" s="406">
        <f>'PRPM WP2'!D1040</f>
        <v>2E-3</v>
      </c>
      <c r="I1040" s="409">
        <f t="shared" si="7"/>
        <v>-2E-3</v>
      </c>
      <c r="J1040" s="407">
        <v>41091</v>
      </c>
    </row>
    <row r="1041" spans="1:10">
      <c r="A1041" s="63">
        <v>86</v>
      </c>
      <c r="B1041" s="407">
        <v>41122</v>
      </c>
      <c r="C1041" s="63" t="s">
        <v>3133</v>
      </c>
      <c r="D1041" s="63" t="s">
        <v>3132</v>
      </c>
      <c r="E1041" s="406">
        <v>18.29</v>
      </c>
      <c r="F1041" s="406">
        <f t="shared" si="8"/>
        <v>-1.2181916621548314E-3</v>
      </c>
      <c r="G1041" s="406">
        <v>0.1575</v>
      </c>
      <c r="H1041" s="406">
        <f>'PRPM WP2'!D1041</f>
        <v>1.8E-3</v>
      </c>
      <c r="I1041" s="409">
        <f t="shared" si="7"/>
        <v>-3.0181916621548313E-3</v>
      </c>
      <c r="J1041" s="407">
        <v>41122</v>
      </c>
    </row>
    <row r="1042" spans="1:10">
      <c r="A1042" s="63">
        <v>86</v>
      </c>
      <c r="B1042" s="407">
        <v>41153</v>
      </c>
      <c r="C1042" s="63" t="s">
        <v>3133</v>
      </c>
      <c r="D1042" s="63" t="s">
        <v>3132</v>
      </c>
      <c r="E1042" s="406">
        <v>18.649999999999999</v>
      </c>
      <c r="F1042" s="406">
        <f t="shared" si="8"/>
        <v>1.9682886823400737E-2</v>
      </c>
      <c r="G1042" s="406">
        <v>0</v>
      </c>
      <c r="H1042" s="406">
        <f>'PRPM WP2'!D1042</f>
        <v>1.6999999999999999E-3</v>
      </c>
      <c r="I1042" s="409">
        <f t="shared" si="7"/>
        <v>1.7982886823400736E-2</v>
      </c>
      <c r="J1042" s="407">
        <v>41153</v>
      </c>
    </row>
    <row r="1043" spans="1:10">
      <c r="A1043" s="63">
        <v>86</v>
      </c>
      <c r="B1043" s="407">
        <v>41183</v>
      </c>
      <c r="C1043" s="63" t="s">
        <v>3133</v>
      </c>
      <c r="D1043" s="63" t="s">
        <v>3132</v>
      </c>
      <c r="E1043" s="406">
        <v>18.420000000000002</v>
      </c>
      <c r="F1043" s="406">
        <f t="shared" si="8"/>
        <v>-1.2332439678284016E-2</v>
      </c>
      <c r="G1043" s="406">
        <v>0</v>
      </c>
      <c r="H1043" s="406">
        <f>'PRPM WP2'!D1043</f>
        <v>2.0999999999999999E-3</v>
      </c>
      <c r="I1043" s="409">
        <f t="shared" si="7"/>
        <v>-1.4432439678284016E-2</v>
      </c>
      <c r="J1043" s="407">
        <v>41183</v>
      </c>
    </row>
    <row r="1044" spans="1:10">
      <c r="A1044" s="63">
        <v>87</v>
      </c>
      <c r="B1044" s="407">
        <v>41214</v>
      </c>
      <c r="C1044" s="63" t="s">
        <v>3133</v>
      </c>
      <c r="D1044" s="63" t="s">
        <v>3132</v>
      </c>
      <c r="E1044" s="406">
        <v>18</v>
      </c>
      <c r="F1044" s="406">
        <f t="shared" si="8"/>
        <v>-1.4250814332247648E-2</v>
      </c>
      <c r="G1044" s="406">
        <v>0.1575</v>
      </c>
      <c r="H1044" s="406">
        <f>'PRPM WP2'!D1044</f>
        <v>1.9E-3</v>
      </c>
      <c r="I1044" s="409">
        <f t="shared" si="7"/>
        <v>-1.6150814332247649E-2</v>
      </c>
      <c r="J1044" s="407">
        <v>41214</v>
      </c>
    </row>
    <row r="1045" spans="1:10">
      <c r="A1045" s="63">
        <v>88</v>
      </c>
      <c r="B1045" s="407">
        <v>41244</v>
      </c>
      <c r="C1045" s="63" t="s">
        <v>3133</v>
      </c>
      <c r="D1045" s="63" t="s">
        <v>3132</v>
      </c>
      <c r="E1045" s="406">
        <v>18.350000000000001</v>
      </c>
      <c r="F1045" s="406">
        <f t="shared" si="8"/>
        <v>1.9444444444444525E-2</v>
      </c>
      <c r="G1045" s="406">
        <v>0</v>
      </c>
      <c r="H1045" s="406">
        <f>'PRPM WP2'!D1045</f>
        <v>1.9E-3</v>
      </c>
      <c r="I1045" s="409">
        <f t="shared" si="7"/>
        <v>1.7544444444444526E-2</v>
      </c>
      <c r="J1045" s="407">
        <v>41244</v>
      </c>
    </row>
    <row r="1046" spans="1:10">
      <c r="A1046" s="63">
        <v>89</v>
      </c>
      <c r="B1046" s="407">
        <v>41275</v>
      </c>
      <c r="C1046" s="63" t="s">
        <v>3133</v>
      </c>
      <c r="D1046" s="63" t="s">
        <v>3132</v>
      </c>
      <c r="E1046" s="406">
        <v>19.5</v>
      </c>
      <c r="F1046" s="406">
        <f t="shared" si="8"/>
        <v>6.2670299727520348E-2</v>
      </c>
      <c r="G1046" s="406">
        <v>0</v>
      </c>
      <c r="H1046" s="406">
        <f>'PRPM WP2'!D1046</f>
        <v>2.2000000000000001E-3</v>
      </c>
      <c r="I1046" s="409">
        <f t="shared" si="7"/>
        <v>6.0470299727520348E-2</v>
      </c>
      <c r="J1046" s="407">
        <v>41275</v>
      </c>
    </row>
    <row r="1047" spans="1:10">
      <c r="A1047" s="63">
        <v>90</v>
      </c>
      <c r="B1047" s="407">
        <v>41306</v>
      </c>
      <c r="C1047" s="63" t="s">
        <v>3133</v>
      </c>
      <c r="D1047" s="63" t="s">
        <v>3132</v>
      </c>
      <c r="E1047" s="406">
        <v>20.059999999999999</v>
      </c>
      <c r="F1047" s="406">
        <f t="shared" si="8"/>
        <v>3.6923076923076857E-2</v>
      </c>
      <c r="G1047" s="406">
        <v>0.16</v>
      </c>
      <c r="H1047" s="406">
        <f>'PRPM WP2'!D1047</f>
        <v>2.2000000000000001E-3</v>
      </c>
      <c r="I1047" s="409">
        <f t="shared" si="7"/>
        <v>3.4723076923076857E-2</v>
      </c>
      <c r="J1047" s="407">
        <v>41306</v>
      </c>
    </row>
    <row r="1048" spans="1:10">
      <c r="B1048" s="407">
        <v>41334</v>
      </c>
      <c r="C1048" s="63" t="s">
        <v>3133</v>
      </c>
      <c r="D1048" s="63" t="s">
        <v>3132</v>
      </c>
      <c r="E1048" s="406">
        <v>19.899999999999999</v>
      </c>
      <c r="F1048" s="406">
        <f t="shared" si="8"/>
        <v>-7.9760717846460698E-3</v>
      </c>
      <c r="G1048" s="406">
        <v>0</v>
      </c>
      <c r="H1048" s="406">
        <f>'PRPM WP2'!D1048</f>
        <v>2.0999999999999999E-3</v>
      </c>
      <c r="I1048" s="409">
        <f t="shared" si="7"/>
        <v>-1.0076071784646069E-2</v>
      </c>
      <c r="J1048" s="407">
        <v>41334</v>
      </c>
    </row>
    <row r="1049" spans="1:10">
      <c r="B1049" s="407">
        <v>41365</v>
      </c>
      <c r="C1049" s="63" t="s">
        <v>3133</v>
      </c>
      <c r="D1049" s="63" t="s">
        <v>3132</v>
      </c>
      <c r="E1049" s="406">
        <v>20.05</v>
      </c>
      <c r="F1049" s="406">
        <f t="shared" si="8"/>
        <v>7.5376884422111625E-3</v>
      </c>
      <c r="G1049" s="406">
        <v>0</v>
      </c>
      <c r="H1049" s="406">
        <f>'PRPM WP2'!D1049</f>
        <v>2.5999999999999999E-3</v>
      </c>
      <c r="I1049" s="409">
        <f t="shared" si="7"/>
        <v>4.9376884422111626E-3</v>
      </c>
      <c r="J1049" s="407">
        <v>41365</v>
      </c>
    </row>
    <row r="1050" spans="1:10">
      <c r="B1050" s="407">
        <v>41395</v>
      </c>
      <c r="C1050" s="63" t="s">
        <v>3133</v>
      </c>
      <c r="D1050" s="63" t="s">
        <v>3132</v>
      </c>
      <c r="E1050" s="406">
        <v>19.73</v>
      </c>
      <c r="F1050" s="406">
        <f t="shared" si="8"/>
        <v>-7.980049875311734E-3</v>
      </c>
      <c r="G1050" s="406">
        <v>0.16</v>
      </c>
      <c r="H1050" s="406">
        <f>'PRPM WP2'!D1050</f>
        <v>2.3E-3</v>
      </c>
      <c r="I1050" s="409">
        <f t="shared" si="7"/>
        <v>-1.0280049875311734E-2</v>
      </c>
      <c r="J1050" s="407">
        <v>41395</v>
      </c>
    </row>
    <row r="1051" spans="1:10">
      <c r="B1051" s="407">
        <v>41426</v>
      </c>
      <c r="C1051" s="63" t="s">
        <v>3133</v>
      </c>
      <c r="D1051" s="63" t="s">
        <v>3132</v>
      </c>
      <c r="E1051" s="406">
        <v>19.510000000000002</v>
      </c>
      <c r="F1051" s="406">
        <f t="shared" si="8"/>
        <v>-1.1150532184490566E-2</v>
      </c>
      <c r="G1051" s="406">
        <v>0</v>
      </c>
      <c r="H1051" s="406">
        <f>'PRPM WP2'!D1051</f>
        <v>2.3999999999999998E-3</v>
      </c>
      <c r="I1051" s="409">
        <f t="shared" si="7"/>
        <v>-1.3550532184490566E-2</v>
      </c>
      <c r="J1051" s="407">
        <v>41426</v>
      </c>
    </row>
    <row r="1052" spans="1:10">
      <c r="B1052" s="407">
        <v>41456</v>
      </c>
      <c r="C1052" s="63" t="s">
        <v>3133</v>
      </c>
      <c r="D1052" s="63" t="s">
        <v>3132</v>
      </c>
      <c r="E1052" s="406">
        <v>21.8</v>
      </c>
      <c r="F1052" s="406">
        <f t="shared" si="8"/>
        <v>0.11737570476678622</v>
      </c>
      <c r="G1052" s="406">
        <v>0</v>
      </c>
      <c r="H1052" s="406">
        <f>'PRPM WP2'!D1052</f>
        <v>3.0000000000000001E-3</v>
      </c>
      <c r="I1052" s="409">
        <f t="shared" si="7"/>
        <v>0.11437570476678621</v>
      </c>
      <c r="J1052" s="407">
        <v>41456</v>
      </c>
    </row>
    <row r="1053" spans="1:10">
      <c r="B1053" s="407">
        <v>41487</v>
      </c>
      <c r="C1053" s="63" t="s">
        <v>3133</v>
      </c>
      <c r="D1053" s="63" t="s">
        <v>3132</v>
      </c>
      <c r="E1053" s="406">
        <v>19.95</v>
      </c>
      <c r="F1053" s="406">
        <f t="shared" si="8"/>
        <v>-7.7522935779816574E-2</v>
      </c>
      <c r="G1053" s="406">
        <v>0.16</v>
      </c>
      <c r="H1053" s="406">
        <f>'PRPM WP2'!D1053</f>
        <v>2.8E-3</v>
      </c>
      <c r="I1053" s="409">
        <f t="shared" si="7"/>
        <v>-8.0322935779816571E-2</v>
      </c>
      <c r="J1053" s="407">
        <v>41487</v>
      </c>
    </row>
    <row r="1054" spans="1:10">
      <c r="B1054" s="407">
        <v>41518</v>
      </c>
      <c r="C1054" s="63" t="s">
        <v>3133</v>
      </c>
      <c r="D1054" s="63" t="s">
        <v>3132</v>
      </c>
      <c r="E1054" s="406">
        <v>20.32</v>
      </c>
      <c r="F1054" s="406">
        <f t="shared" si="8"/>
        <v>1.8546365914787019E-2</v>
      </c>
      <c r="G1054" s="406">
        <v>0</v>
      </c>
      <c r="H1054" s="406">
        <f>'PRPM WP2'!D1054</f>
        <v>2.8999999999999998E-3</v>
      </c>
      <c r="I1054" s="409">
        <f t="shared" si="7"/>
        <v>1.5646365914787019E-2</v>
      </c>
      <c r="J1054" s="407">
        <v>41518</v>
      </c>
    </row>
    <row r="1055" spans="1:10">
      <c r="B1055" s="407">
        <v>41548</v>
      </c>
      <c r="C1055" s="63" t="s">
        <v>3133</v>
      </c>
      <c r="D1055" s="63" t="s">
        <v>3132</v>
      </c>
      <c r="E1055" s="406">
        <v>21.8</v>
      </c>
      <c r="F1055" s="406">
        <f t="shared" si="8"/>
        <v>7.2834645669291362E-2</v>
      </c>
      <c r="G1055" s="406">
        <v>0</v>
      </c>
      <c r="H1055" s="406">
        <f>'PRPM WP2'!D1055</f>
        <v>2.8999999999999998E-3</v>
      </c>
      <c r="I1055" s="409">
        <f t="shared" si="7"/>
        <v>6.9934645669291362E-2</v>
      </c>
      <c r="J1055" s="407">
        <v>41548</v>
      </c>
    </row>
    <row r="1056" spans="1:10">
      <c r="B1056" s="407">
        <v>41579</v>
      </c>
      <c r="C1056" s="63" t="s">
        <v>3133</v>
      </c>
      <c r="D1056" s="63" t="s">
        <v>3132</v>
      </c>
      <c r="E1056" s="406">
        <v>22.86</v>
      </c>
      <c r="F1056" s="406">
        <f t="shared" si="8"/>
        <v>5.5963302752293519E-2</v>
      </c>
      <c r="G1056" s="406">
        <v>0.16</v>
      </c>
      <c r="H1056" s="406">
        <f>'PRPM WP2'!D1056</f>
        <v>2.7000000000000001E-3</v>
      </c>
      <c r="I1056" s="409">
        <f t="shared" si="7"/>
        <v>5.3263302752293518E-2</v>
      </c>
      <c r="J1056" s="407">
        <v>41579</v>
      </c>
    </row>
    <row r="1057" spans="2:10">
      <c r="B1057" s="407">
        <v>41609</v>
      </c>
      <c r="C1057" s="63" t="s">
        <v>3133</v>
      </c>
      <c r="D1057" s="63" t="s">
        <v>3132</v>
      </c>
      <c r="E1057" s="406">
        <v>23.07</v>
      </c>
      <c r="F1057" s="406">
        <f t="shared" si="8"/>
        <v>9.1863517060367834E-3</v>
      </c>
      <c r="G1057" s="406">
        <v>0</v>
      </c>
      <c r="H1057" s="406">
        <f>'PRPM WP2'!D1057</f>
        <v>3.0999999999999999E-3</v>
      </c>
      <c r="I1057" s="409">
        <f t="shared" si="7"/>
        <v>6.0863517060367831E-3</v>
      </c>
      <c r="J1057" s="407">
        <v>41609</v>
      </c>
    </row>
    <row r="1058" spans="2:10">
      <c r="B1058" s="407">
        <v>41640</v>
      </c>
      <c r="C1058" s="63" t="s">
        <v>3133</v>
      </c>
      <c r="D1058" s="63" t="s">
        <v>3132</v>
      </c>
      <c r="E1058" s="406">
        <v>23.29</v>
      </c>
      <c r="F1058" s="406">
        <f t="shared" si="8"/>
        <v>9.5361941915907619E-3</v>
      </c>
      <c r="G1058" s="406">
        <v>0</v>
      </c>
      <c r="H1058" s="406">
        <f>'PRPM WP2'!D1058</f>
        <v>3.2000000000000002E-3</v>
      </c>
      <c r="I1058" s="409">
        <f t="shared" si="7"/>
        <v>6.3361941915907622E-3</v>
      </c>
      <c r="J1058" s="407">
        <v>41640</v>
      </c>
    </row>
    <row r="1059" spans="2:10">
      <c r="B1059" s="407">
        <v>41671</v>
      </c>
      <c r="C1059" s="63" t="s">
        <v>3133</v>
      </c>
      <c r="D1059" s="63" t="s">
        <v>3132</v>
      </c>
      <c r="E1059" s="406">
        <v>23.51</v>
      </c>
      <c r="F1059" s="406">
        <f t="shared" si="8"/>
        <v>1.6423357664233681E-2</v>
      </c>
      <c r="G1059" s="406">
        <v>0.16250000000000001</v>
      </c>
      <c r="H1059" s="406">
        <f>'PRPM WP2'!D1059</f>
        <v>2.5999999999999999E-3</v>
      </c>
      <c r="I1059" s="409">
        <f t="shared" si="7"/>
        <v>1.3823357664233682E-2</v>
      </c>
      <c r="J1059" s="407">
        <v>41671</v>
      </c>
    </row>
    <row r="1060" spans="2:10">
      <c r="B1060" s="407">
        <v>41699</v>
      </c>
      <c r="C1060" s="63" t="s">
        <v>3133</v>
      </c>
      <c r="D1060" s="63" t="s">
        <v>3132</v>
      </c>
      <c r="E1060" s="406">
        <v>23.94</v>
      </c>
      <c r="F1060" s="406">
        <f t="shared" si="8"/>
        <v>1.8290089323692034E-2</v>
      </c>
      <c r="G1060" s="406">
        <v>0</v>
      </c>
      <c r="H1060" s="406">
        <f>'PRPM WP2'!D1060</f>
        <v>2.8999999999999998E-3</v>
      </c>
      <c r="I1060" s="409">
        <f t="shared" si="7"/>
        <v>1.5390089323692034E-2</v>
      </c>
      <c r="J1060" s="407">
        <v>41699</v>
      </c>
    </row>
    <row r="1061" spans="2:10">
      <c r="B1061" s="407">
        <v>41730</v>
      </c>
      <c r="C1061" s="63" t="s">
        <v>3133</v>
      </c>
      <c r="D1061" s="63" t="s">
        <v>3132</v>
      </c>
      <c r="E1061" s="406">
        <v>22.5</v>
      </c>
      <c r="F1061" s="406">
        <f t="shared" si="8"/>
        <v>-6.0150375939849676E-2</v>
      </c>
      <c r="G1061" s="406">
        <v>0</v>
      </c>
      <c r="H1061" s="406">
        <f>'PRPM WP2'!D1061</f>
        <v>2.8E-3</v>
      </c>
      <c r="I1061" s="409">
        <f t="shared" si="7"/>
        <v>-6.2950375939849673E-2</v>
      </c>
      <c r="J1061" s="407">
        <v>41730</v>
      </c>
    </row>
    <row r="1062" spans="2:10">
      <c r="B1062" s="407">
        <v>41760</v>
      </c>
      <c r="C1062" s="63" t="s">
        <v>3133</v>
      </c>
      <c r="D1062" s="63" t="s">
        <v>3132</v>
      </c>
      <c r="E1062" s="406">
        <v>22.06</v>
      </c>
      <c r="F1062" s="406">
        <f t="shared" si="8"/>
        <v>-1.2333333333333387E-2</v>
      </c>
      <c r="G1062" s="406">
        <v>0.16250000000000001</v>
      </c>
      <c r="H1062" s="406">
        <f>'PRPM WP2'!D1062</f>
        <v>2.8E-3</v>
      </c>
      <c r="I1062" s="409">
        <f t="shared" si="7"/>
        <v>-1.5133333333333387E-2</v>
      </c>
      <c r="J1062" s="407">
        <v>41760</v>
      </c>
    </row>
    <row r="1063" spans="2:10">
      <c r="B1063" s="407">
        <v>41791</v>
      </c>
      <c r="C1063" s="63" t="s">
        <v>3133</v>
      </c>
      <c r="D1063" s="63" t="s">
        <v>3132</v>
      </c>
      <c r="E1063" s="406">
        <v>24.2</v>
      </c>
      <c r="F1063" s="406">
        <f t="shared" si="8"/>
        <v>9.700815956482324E-2</v>
      </c>
      <c r="G1063" s="406">
        <v>0</v>
      </c>
      <c r="H1063" s="406">
        <f>'PRPM WP2'!D1063</f>
        <v>2.5000000000000001E-3</v>
      </c>
      <c r="I1063" s="409">
        <f t="shared" si="7"/>
        <v>9.4508159564823238E-2</v>
      </c>
      <c r="J1063" s="407">
        <v>41791</v>
      </c>
    </row>
    <row r="1064" spans="2:10" ht="15">
      <c r="B1064" s="407">
        <v>41821</v>
      </c>
      <c r="C1064" s="63" t="s">
        <v>3133</v>
      </c>
      <c r="D1064" s="63" t="s">
        <v>3132</v>
      </c>
      <c r="E1064" s="418">
        <v>22.77</v>
      </c>
      <c r="F1064" s="406">
        <f t="shared" si="8"/>
        <v>-5.9090909090909083E-2</v>
      </c>
      <c r="G1064" s="406">
        <v>0</v>
      </c>
      <c r="H1064" s="406">
        <f>'PRPM WP2'!D1064</f>
        <v>2.7000000000000001E-3</v>
      </c>
      <c r="I1064" s="409">
        <f t="shared" si="7"/>
        <v>-6.1790909090909084E-2</v>
      </c>
      <c r="J1064" s="407">
        <v>41821</v>
      </c>
    </row>
    <row r="1065" spans="2:10" ht="15">
      <c r="B1065" s="407">
        <v>41852</v>
      </c>
      <c r="C1065" s="63" t="s">
        <v>3133</v>
      </c>
      <c r="D1065" s="63" t="s">
        <v>3132</v>
      </c>
      <c r="E1065" s="418">
        <v>24.36</v>
      </c>
      <c r="F1065" s="406">
        <f t="shared" si="8"/>
        <v>7.6965305226174785E-2</v>
      </c>
      <c r="G1065" s="406">
        <v>0.16250000000000001</v>
      </c>
      <c r="H1065" s="406">
        <f>'PRPM WP2'!D1065</f>
        <v>2.5999999999999999E-3</v>
      </c>
      <c r="I1065" s="409">
        <f t="shared" si="7"/>
        <v>7.436530522617478E-2</v>
      </c>
      <c r="J1065" s="407">
        <v>41852</v>
      </c>
    </row>
    <row r="1066" spans="2:10" ht="15">
      <c r="B1066" s="407">
        <v>41883</v>
      </c>
      <c r="C1066" s="63" t="s">
        <v>3133</v>
      </c>
      <c r="D1066" s="63" t="s">
        <v>3132</v>
      </c>
      <c r="E1066" s="418">
        <v>22.44</v>
      </c>
      <c r="F1066" s="406">
        <f t="shared" si="8"/>
        <v>-7.8817733990147715E-2</v>
      </c>
      <c r="G1066" s="406">
        <v>0</v>
      </c>
      <c r="H1066" s="406">
        <f>'PRPM WP2'!D1066</f>
        <v>2.3E-3</v>
      </c>
      <c r="I1066" s="409">
        <f t="shared" si="7"/>
        <v>-8.1117733990147711E-2</v>
      </c>
      <c r="J1066" s="407">
        <v>41883</v>
      </c>
    </row>
    <row r="1067" spans="2:10" ht="15">
      <c r="B1067" s="407">
        <v>41913</v>
      </c>
      <c r="C1067" s="63" t="s">
        <v>3133</v>
      </c>
      <c r="D1067" s="63" t="s">
        <v>3132</v>
      </c>
      <c r="E1067" s="418">
        <v>26.03</v>
      </c>
      <c r="F1067" s="406">
        <f t="shared" si="8"/>
        <v>0.15998217468805703</v>
      </c>
      <c r="G1067" s="406">
        <v>0</v>
      </c>
      <c r="H1067" s="406">
        <f>'PRPM WP2'!D1067</f>
        <v>2.5000000000000001E-3</v>
      </c>
      <c r="I1067" s="409">
        <f t="shared" si="7"/>
        <v>0.15748217468805703</v>
      </c>
      <c r="J1067" s="407">
        <v>41913</v>
      </c>
    </row>
    <row r="1068" spans="2:10" ht="15">
      <c r="B1068" s="407">
        <v>41944</v>
      </c>
      <c r="C1068" s="63" t="s">
        <v>3133</v>
      </c>
      <c r="D1068" s="63" t="s">
        <v>3132</v>
      </c>
      <c r="E1068" s="418">
        <v>25.07</v>
      </c>
      <c r="F1068" s="406">
        <f t="shared" si="8"/>
        <v>-3.0637725701114133E-2</v>
      </c>
      <c r="G1068" s="406">
        <v>0.16250000000000001</v>
      </c>
      <c r="H1068" s="406">
        <f>'PRPM WP2'!D1068</f>
        <v>2.3E-3</v>
      </c>
      <c r="I1068" s="409">
        <f t="shared" si="7"/>
        <v>-3.2937725701114133E-2</v>
      </c>
      <c r="J1068" s="407">
        <v>41944</v>
      </c>
    </row>
    <row r="1069" spans="2:10">
      <c r="B1069" s="407">
        <v>41974</v>
      </c>
      <c r="C1069" s="63" t="s">
        <v>3133</v>
      </c>
      <c r="D1069" s="63" t="s">
        <v>3132</v>
      </c>
      <c r="E1069" s="406">
        <v>24.61</v>
      </c>
      <c r="F1069" s="406">
        <f t="shared" si="8"/>
        <v>-1.8348623853211041E-2</v>
      </c>
      <c r="G1069" s="406">
        <v>0</v>
      </c>
      <c r="H1069" s="406">
        <f>'PRPM WP2'!D1069</f>
        <v>2.2000000000000001E-3</v>
      </c>
      <c r="I1069" s="409">
        <f t="shared" si="7"/>
        <v>-2.0548623853211042E-2</v>
      </c>
      <c r="J1069" s="407">
        <v>41974</v>
      </c>
    </row>
    <row r="1070" spans="2:10">
      <c r="B1070" s="407">
        <v>42005</v>
      </c>
      <c r="C1070" s="63" t="s">
        <v>3133</v>
      </c>
      <c r="D1070" s="63" t="s">
        <v>3132</v>
      </c>
      <c r="E1070" s="63">
        <v>24.54</v>
      </c>
      <c r="F1070" s="406">
        <f t="shared" si="8"/>
        <v>-2.8443722064201661E-3</v>
      </c>
      <c r="G1070" s="406">
        <v>0</v>
      </c>
      <c r="H1070" s="406">
        <f>'PRPM WP2'!D1070</f>
        <v>2E-3</v>
      </c>
      <c r="I1070" s="409">
        <f t="shared" si="7"/>
        <v>-4.8443722064201661E-3</v>
      </c>
      <c r="J1070" s="407">
        <v>42005</v>
      </c>
    </row>
    <row r="1071" spans="2:10">
      <c r="B1071" s="407">
        <v>42036</v>
      </c>
      <c r="C1071" s="63" t="s">
        <v>3133</v>
      </c>
      <c r="D1071" s="63" t="s">
        <v>3132</v>
      </c>
      <c r="E1071" s="63">
        <v>25.43</v>
      </c>
      <c r="F1071" s="406">
        <f t="shared" si="8"/>
        <v>4.3092909535452348E-2</v>
      </c>
      <c r="G1071" s="406">
        <v>0.16750000000000001</v>
      </c>
      <c r="H1071" s="406">
        <f>'PRPM WP2'!D1071</f>
        <v>1.5E-3</v>
      </c>
      <c r="I1071" s="409">
        <f t="shared" si="7"/>
        <v>4.1592909535452346E-2</v>
      </c>
      <c r="J1071" s="407">
        <v>42036</v>
      </c>
    </row>
    <row r="1072" spans="2:10">
      <c r="B1072" s="407">
        <v>42064</v>
      </c>
      <c r="C1072" s="63" t="s">
        <v>3133</v>
      </c>
      <c r="D1072" s="63" t="s">
        <v>3132</v>
      </c>
      <c r="E1072" s="63">
        <v>24.51</v>
      </c>
      <c r="F1072" s="406">
        <f t="shared" si="8"/>
        <v>-3.6177742823436811E-2</v>
      </c>
      <c r="G1072" s="406">
        <v>0</v>
      </c>
      <c r="H1072" s="406">
        <f>'PRPM WP2'!D1072</f>
        <v>2.0999999999999999E-3</v>
      </c>
      <c r="I1072" s="409">
        <f t="shared" si="7"/>
        <v>-3.8277742823436808E-2</v>
      </c>
      <c r="J1072" s="407">
        <v>42064</v>
      </c>
    </row>
    <row r="1073" spans="2:10">
      <c r="B1073" s="407">
        <v>42095</v>
      </c>
      <c r="C1073" s="63" t="s">
        <v>3133</v>
      </c>
      <c r="D1073" s="63" t="s">
        <v>3132</v>
      </c>
      <c r="E1073" s="406">
        <v>23.87</v>
      </c>
      <c r="F1073" s="406">
        <f t="shared" si="8"/>
        <v>-2.6111791105671175E-2</v>
      </c>
      <c r="G1073" s="406">
        <v>0</v>
      </c>
      <c r="H1073" s="406">
        <f>'PRPM WP2'!D1073</f>
        <v>1.9E-3</v>
      </c>
      <c r="I1073" s="409">
        <f t="shared" si="7"/>
        <v>-2.8011791105671174E-2</v>
      </c>
      <c r="J1073" s="407">
        <v>42095</v>
      </c>
    </row>
    <row r="1074" spans="2:10">
      <c r="B1074" s="407">
        <v>42125</v>
      </c>
      <c r="C1074" s="63" t="s">
        <v>3133</v>
      </c>
      <c r="D1074" s="63" t="s">
        <v>3132</v>
      </c>
      <c r="E1074" s="406">
        <v>23.89</v>
      </c>
      <c r="F1074" s="406">
        <f t="shared" si="8"/>
        <v>7.8550481776288057E-3</v>
      </c>
      <c r="G1074" s="406">
        <v>0.16750000000000001</v>
      </c>
      <c r="H1074" s="406">
        <f>'PRPM WP2'!D1074</f>
        <v>2E-3</v>
      </c>
      <c r="I1074" s="409">
        <f t="shared" si="7"/>
        <v>5.8550481776288056E-3</v>
      </c>
      <c r="J1074" s="407">
        <v>42125</v>
      </c>
    </row>
    <row r="1075" spans="2:10">
      <c r="B1075" s="407">
        <v>42156</v>
      </c>
      <c r="C1075" s="63" t="s">
        <v>3133</v>
      </c>
      <c r="D1075" s="63" t="s">
        <v>3132</v>
      </c>
      <c r="E1075" s="406">
        <v>22.85</v>
      </c>
      <c r="F1075" s="406">
        <f t="shared" si="8"/>
        <v>-4.3532858936793602E-2</v>
      </c>
      <c r="G1075" s="406">
        <v>0</v>
      </c>
      <c r="H1075" s="406">
        <f>'PRPM WP2'!D1075</f>
        <v>2.3E-3</v>
      </c>
      <c r="I1075" s="409">
        <f t="shared" si="7"/>
        <v>-4.5832858936793605E-2</v>
      </c>
      <c r="J1075" s="407">
        <f t="shared" ref="J1075:J1138" si="9">B1075</f>
        <v>42156</v>
      </c>
    </row>
    <row r="1076" spans="2:10">
      <c r="B1076" s="407">
        <v>42186</v>
      </c>
      <c r="C1076" s="63" t="s">
        <v>3133</v>
      </c>
      <c r="D1076" s="63" t="s">
        <v>3132</v>
      </c>
      <c r="E1076" s="406">
        <v>21.53</v>
      </c>
      <c r="F1076" s="406">
        <f t="shared" si="8"/>
        <v>-5.7768052516411386E-2</v>
      </c>
      <c r="G1076" s="406">
        <v>0</v>
      </c>
      <c r="H1076" s="406">
        <f>'PRPM WP2'!D1076</f>
        <v>2.3999999999999998E-3</v>
      </c>
      <c r="I1076" s="409">
        <f t="shared" si="7"/>
        <v>-6.0168052516411386E-2</v>
      </c>
      <c r="J1076" s="407">
        <f t="shared" si="9"/>
        <v>42186</v>
      </c>
    </row>
    <row r="1077" spans="2:10">
      <c r="B1077" s="407">
        <v>42217</v>
      </c>
      <c r="C1077" s="63" t="s">
        <v>3133</v>
      </c>
      <c r="D1077" s="63" t="s">
        <v>3132</v>
      </c>
      <c r="E1077" s="406">
        <v>20.63</v>
      </c>
      <c r="F1077" s="406">
        <f t="shared" si="8"/>
        <v>-3.4022294472828708E-2</v>
      </c>
      <c r="G1077" s="406">
        <v>0.16750000000000001</v>
      </c>
      <c r="H1077" s="406">
        <f>'PRPM WP2'!D1077</f>
        <v>2.2000000000000001E-3</v>
      </c>
      <c r="I1077" s="409">
        <f t="shared" si="7"/>
        <v>-3.6222294472828709E-2</v>
      </c>
      <c r="J1077" s="407">
        <f t="shared" si="9"/>
        <v>42217</v>
      </c>
    </row>
    <row r="1078" spans="2:10">
      <c r="B1078" s="407">
        <v>42248</v>
      </c>
      <c r="C1078" s="406" t="s">
        <v>3133</v>
      </c>
      <c r="D1078" s="406" t="s">
        <v>3132</v>
      </c>
      <c r="E1078" s="406">
        <v>22.12</v>
      </c>
      <c r="F1078" s="406">
        <f t="shared" si="8"/>
        <v>7.2224915172079601E-2</v>
      </c>
      <c r="G1078" s="406">
        <v>0</v>
      </c>
      <c r="H1078" s="406">
        <f>'PRPM WP2'!D1078</f>
        <v>2.0999999999999999E-3</v>
      </c>
      <c r="I1078" s="406">
        <f t="shared" ref="I1078:I1141" si="10">F1078-H1078</f>
        <v>7.0124915172079597E-2</v>
      </c>
      <c r="J1078" s="407">
        <f t="shared" si="9"/>
        <v>42248</v>
      </c>
    </row>
    <row r="1079" spans="2:10">
      <c r="B1079" s="407">
        <v>42278</v>
      </c>
      <c r="C1079" s="406" t="s">
        <v>3133</v>
      </c>
      <c r="D1079" s="406" t="s">
        <v>3132</v>
      </c>
      <c r="E1079" s="406">
        <v>22.36</v>
      </c>
      <c r="F1079" s="406">
        <f t="shared" si="8"/>
        <v>1.0849909584086728E-2</v>
      </c>
      <c r="G1079" s="406">
        <v>0</v>
      </c>
      <c r="H1079" s="406">
        <f>'PRPM WP2'!D1079</f>
        <v>2.0999999999999999E-3</v>
      </c>
      <c r="I1079" s="406">
        <f t="shared" si="10"/>
        <v>8.7499095840867288E-3</v>
      </c>
      <c r="J1079" s="407">
        <f t="shared" si="9"/>
        <v>42278</v>
      </c>
    </row>
    <row r="1080" spans="2:10">
      <c r="B1080" s="407">
        <v>42309</v>
      </c>
      <c r="C1080" s="406" t="s">
        <v>3133</v>
      </c>
      <c r="D1080" s="406" t="s">
        <v>3132</v>
      </c>
      <c r="E1080" s="406">
        <v>22.53</v>
      </c>
      <c r="F1080" s="406">
        <f t="shared" si="8"/>
        <v>1.5093917710196858E-2</v>
      </c>
      <c r="G1080" s="406">
        <v>0.16750000000000001</v>
      </c>
      <c r="H1080" s="406">
        <f>'PRPM WP2'!D1080</f>
        <v>2.2000000000000001E-3</v>
      </c>
      <c r="I1080" s="406">
        <f t="shared" si="10"/>
        <v>1.2893917710196857E-2</v>
      </c>
      <c r="J1080" s="407">
        <f t="shared" si="9"/>
        <v>42309</v>
      </c>
    </row>
    <row r="1081" spans="2:10">
      <c r="B1081" s="407">
        <v>42339</v>
      </c>
      <c r="C1081" s="406" t="s">
        <v>3133</v>
      </c>
      <c r="D1081" s="406" t="s">
        <v>3132</v>
      </c>
      <c r="E1081" s="406">
        <v>23.27</v>
      </c>
      <c r="F1081" s="406">
        <f t="shared" si="8"/>
        <v>3.2845095428317726E-2</v>
      </c>
      <c r="G1081" s="406">
        <v>0</v>
      </c>
      <c r="H1081" s="406">
        <f>'PRPM WP2'!D1081</f>
        <v>2.2000000000000001E-3</v>
      </c>
      <c r="I1081" s="406">
        <f t="shared" si="10"/>
        <v>3.0645095428317726E-2</v>
      </c>
      <c r="J1081" s="407">
        <f t="shared" si="9"/>
        <v>42339</v>
      </c>
    </row>
    <row r="1082" spans="2:10">
      <c r="B1082" s="407">
        <v>42370</v>
      </c>
      <c r="C1082" s="406" t="s">
        <v>3133</v>
      </c>
      <c r="D1082" s="406" t="s">
        <v>3132</v>
      </c>
      <c r="E1082" s="406">
        <v>25.09</v>
      </c>
      <c r="F1082" s="406">
        <f t="shared" si="8"/>
        <v>7.8212290502793311E-2</v>
      </c>
      <c r="G1082" s="406">
        <v>0</v>
      </c>
      <c r="H1082" s="406">
        <f>'PRPM WP2'!D1082</f>
        <v>2.0999999999999999E-3</v>
      </c>
      <c r="I1082" s="406">
        <f t="shared" si="10"/>
        <v>7.6112290502793306E-2</v>
      </c>
      <c r="J1082" s="407">
        <f t="shared" si="9"/>
        <v>42370</v>
      </c>
    </row>
    <row r="1083" spans="2:10">
      <c r="B1083" s="407">
        <v>42401</v>
      </c>
      <c r="C1083" s="406" t="s">
        <v>3133</v>
      </c>
      <c r="D1083" s="406" t="s">
        <v>3132</v>
      </c>
      <c r="E1083" s="406">
        <v>24.72</v>
      </c>
      <c r="F1083" s="406">
        <f t="shared" si="8"/>
        <v>-7.8716620167397777E-3</v>
      </c>
      <c r="G1083" s="406">
        <v>0.17249999999999999</v>
      </c>
      <c r="H1083" s="406">
        <f>'PRPM WP2'!D1083</f>
        <v>2E-3</v>
      </c>
      <c r="I1083" s="406">
        <f t="shared" si="10"/>
        <v>-9.8716620167397778E-3</v>
      </c>
      <c r="J1083" s="407">
        <f t="shared" si="9"/>
        <v>42401</v>
      </c>
    </row>
    <row r="1084" spans="2:10">
      <c r="B1084" s="407">
        <v>42430</v>
      </c>
      <c r="C1084" s="406" t="s">
        <v>3133</v>
      </c>
      <c r="D1084" s="406" t="s">
        <v>3132</v>
      </c>
      <c r="E1084" s="406">
        <v>26.72</v>
      </c>
      <c r="F1084" s="406">
        <f t="shared" si="8"/>
        <v>8.0906148867313926E-2</v>
      </c>
      <c r="G1084" s="406">
        <v>0</v>
      </c>
      <c r="H1084" s="406">
        <f>'PRPM WP2'!D1084</f>
        <v>1.8E-3</v>
      </c>
      <c r="I1084" s="406">
        <f t="shared" si="10"/>
        <v>7.910614886731393E-2</v>
      </c>
      <c r="J1084" s="407">
        <f t="shared" si="9"/>
        <v>42430</v>
      </c>
    </row>
    <row r="1085" spans="2:10">
      <c r="B1085" s="407">
        <v>42461</v>
      </c>
      <c r="C1085" s="406" t="s">
        <v>3133</v>
      </c>
      <c r="D1085" s="406" t="s">
        <v>3132</v>
      </c>
      <c r="E1085" s="406">
        <v>27.93</v>
      </c>
      <c r="F1085" s="406">
        <f t="shared" si="8"/>
        <v>4.5284431137724582E-2</v>
      </c>
      <c r="G1085" s="406">
        <v>0</v>
      </c>
      <c r="H1085" s="406">
        <f>'PRPM WP2'!D1085</f>
        <v>1.6999999999999999E-3</v>
      </c>
      <c r="I1085" s="406">
        <f t="shared" si="10"/>
        <v>4.3584431137724582E-2</v>
      </c>
      <c r="J1085" s="407">
        <f t="shared" si="9"/>
        <v>42461</v>
      </c>
    </row>
    <row r="1086" spans="2:10">
      <c r="B1086" s="407">
        <v>42491</v>
      </c>
      <c r="C1086" s="406" t="s">
        <v>3133</v>
      </c>
      <c r="D1086" s="406" t="s">
        <v>3132</v>
      </c>
      <c r="E1086" s="406">
        <v>29.15</v>
      </c>
      <c r="F1086" s="406">
        <f t="shared" si="8"/>
        <v>4.9856784819190793E-2</v>
      </c>
      <c r="G1086" s="406">
        <v>0.17249999999999999</v>
      </c>
      <c r="H1086" s="406">
        <f>'PRPM WP2'!D1086</f>
        <v>2E-3</v>
      </c>
      <c r="I1086" s="406">
        <f t="shared" si="10"/>
        <v>4.7856784819190791E-2</v>
      </c>
      <c r="J1086" s="407">
        <f t="shared" si="9"/>
        <v>42491</v>
      </c>
    </row>
    <row r="1087" spans="2:10">
      <c r="B1087" s="407">
        <v>42522</v>
      </c>
      <c r="C1087" s="406" t="s">
        <v>3133</v>
      </c>
      <c r="D1087" s="406" t="s">
        <v>3132</v>
      </c>
      <c r="E1087" s="406">
        <v>34.93</v>
      </c>
      <c r="F1087" s="406">
        <f t="shared" si="8"/>
        <v>0.19828473413379077</v>
      </c>
      <c r="G1087" s="406">
        <v>0</v>
      </c>
      <c r="H1087" s="406">
        <f>'PRPM WP2'!D1087</f>
        <v>1.8E-3</v>
      </c>
      <c r="I1087" s="406">
        <f t="shared" si="10"/>
        <v>0.19648473413379078</v>
      </c>
      <c r="J1087" s="407">
        <f t="shared" si="9"/>
        <v>42522</v>
      </c>
    </row>
    <row r="1088" spans="2:10">
      <c r="B1088" s="407">
        <v>42552</v>
      </c>
      <c r="C1088" s="406" t="s">
        <v>3133</v>
      </c>
      <c r="D1088" s="406" t="s">
        <v>3132</v>
      </c>
      <c r="E1088" s="406">
        <v>33.729999999999997</v>
      </c>
      <c r="F1088" s="406">
        <f t="shared" si="8"/>
        <v>-3.4354423131978326E-2</v>
      </c>
      <c r="G1088" s="406">
        <v>0</v>
      </c>
      <c r="H1088" s="406">
        <f>'PRPM WP2'!D1088</f>
        <v>1.4E-3</v>
      </c>
      <c r="I1088" s="406">
        <f t="shared" si="10"/>
        <v>-3.5754423131978325E-2</v>
      </c>
      <c r="J1088" s="407">
        <f t="shared" si="9"/>
        <v>42552</v>
      </c>
    </row>
    <row r="1089" spans="2:10">
      <c r="B1089" s="407">
        <v>42583</v>
      </c>
      <c r="C1089" s="406" t="s">
        <v>3133</v>
      </c>
      <c r="D1089" s="406" t="s">
        <v>3132</v>
      </c>
      <c r="E1089" s="406">
        <v>30.49</v>
      </c>
      <c r="F1089" s="406">
        <f t="shared" si="8"/>
        <v>-9.0942780907204229E-2</v>
      </c>
      <c r="G1089" s="406">
        <v>0.17249999999999999</v>
      </c>
      <c r="H1089" s="406">
        <f>'PRPM WP2'!D1089</f>
        <v>1.6000000000000001E-3</v>
      </c>
      <c r="I1089" s="406">
        <f t="shared" si="10"/>
        <v>-9.2542780907204233E-2</v>
      </c>
      <c r="J1089" s="407">
        <f t="shared" si="9"/>
        <v>42583</v>
      </c>
    </row>
    <row r="1090" spans="2:10">
      <c r="B1090" s="407">
        <v>42614</v>
      </c>
      <c r="C1090" s="406" t="s">
        <v>3133</v>
      </c>
      <c r="D1090" s="406" t="s">
        <v>3132</v>
      </c>
      <c r="E1090" s="406">
        <v>32.090000000000003</v>
      </c>
      <c r="F1090" s="406">
        <f t="shared" si="8"/>
        <v>5.2476221712036898E-2</v>
      </c>
      <c r="G1090" s="406">
        <v>0</v>
      </c>
      <c r="H1090" s="406">
        <f>'PRPM WP2'!D1090</f>
        <v>1.5E-3</v>
      </c>
      <c r="I1090" s="406">
        <f t="shared" si="10"/>
        <v>5.0976221712036897E-2</v>
      </c>
      <c r="J1090" s="407">
        <f t="shared" si="9"/>
        <v>42614</v>
      </c>
    </row>
    <row r="1091" spans="2:10">
      <c r="B1091" s="407">
        <v>42644</v>
      </c>
      <c r="C1091" s="406" t="s">
        <v>3133</v>
      </c>
      <c r="D1091" s="406" t="s">
        <v>3132</v>
      </c>
      <c r="E1091" s="406">
        <v>31</v>
      </c>
      <c r="F1091" s="406">
        <f t="shared" si="8"/>
        <v>-3.3966967902773551E-2</v>
      </c>
      <c r="G1091" s="406">
        <v>0</v>
      </c>
      <c r="H1091" s="406">
        <f>'PRPM WP2'!D1091</f>
        <v>1.6000000000000001E-3</v>
      </c>
      <c r="I1091" s="406">
        <f t="shared" si="10"/>
        <v>-3.5566967902773548E-2</v>
      </c>
      <c r="J1091" s="407">
        <f t="shared" si="9"/>
        <v>42644</v>
      </c>
    </row>
    <row r="1092" spans="2:10">
      <c r="B1092" s="407">
        <v>42675</v>
      </c>
      <c r="C1092" s="406" t="s">
        <v>3133</v>
      </c>
      <c r="D1092" s="406" t="s">
        <v>3132</v>
      </c>
      <c r="E1092" s="406">
        <v>34.549999999999997</v>
      </c>
      <c r="F1092" s="406">
        <f t="shared" si="8"/>
        <v>0.12008064516129023</v>
      </c>
      <c r="G1092" s="406">
        <v>0.17249999999999999</v>
      </c>
      <c r="H1092" s="406">
        <f>'PRPM WP2'!D1092</f>
        <v>1.8E-3</v>
      </c>
      <c r="I1092" s="406">
        <f t="shared" si="10"/>
        <v>0.11828064516129023</v>
      </c>
      <c r="J1092" s="407">
        <f t="shared" si="9"/>
        <v>42675</v>
      </c>
    </row>
    <row r="1093" spans="2:10">
      <c r="B1093" s="407">
        <v>42705</v>
      </c>
      <c r="C1093" s="406" t="s">
        <v>3133</v>
      </c>
      <c r="D1093" s="406" t="s">
        <v>3132</v>
      </c>
      <c r="E1093" s="406">
        <v>33.9</v>
      </c>
      <c r="F1093" s="406">
        <f t="shared" si="8"/>
        <v>-1.8813314037626587E-2</v>
      </c>
      <c r="G1093" s="406">
        <v>0</v>
      </c>
      <c r="H1093" s="406">
        <f>'PRPM WP2'!D1093</f>
        <v>2.2000000000000001E-3</v>
      </c>
      <c r="I1093" s="406">
        <f t="shared" si="10"/>
        <v>-2.1013314037626588E-2</v>
      </c>
      <c r="J1093" s="407">
        <f t="shared" si="9"/>
        <v>42705</v>
      </c>
    </row>
    <row r="1094" spans="2:10">
      <c r="B1094" s="407">
        <v>42736</v>
      </c>
      <c r="C1094" s="406" t="s">
        <v>3133</v>
      </c>
      <c r="D1094" s="406" t="s">
        <v>3132</v>
      </c>
      <c r="E1094" s="406">
        <v>34.5</v>
      </c>
      <c r="F1094" s="406">
        <f t="shared" si="8"/>
        <v>1.7699115044247829E-2</v>
      </c>
      <c r="G1094" s="406">
        <v>0</v>
      </c>
      <c r="H1094" s="406">
        <f>'PRPM WP2'!D1094</f>
        <v>2.3999999999999998E-3</v>
      </c>
      <c r="I1094" s="406">
        <f t="shared" si="10"/>
        <v>1.529911504424783E-2</v>
      </c>
      <c r="J1094" s="407">
        <f t="shared" si="9"/>
        <v>42736</v>
      </c>
    </row>
    <row r="1095" spans="2:10">
      <c r="B1095" s="407">
        <v>42767</v>
      </c>
      <c r="C1095" s="406" t="s">
        <v>3133</v>
      </c>
      <c r="D1095" s="406" t="s">
        <v>3132</v>
      </c>
      <c r="E1095" s="406">
        <v>36.75</v>
      </c>
      <c r="F1095" s="406">
        <f t="shared" si="8"/>
        <v>7.0434782608695651E-2</v>
      </c>
      <c r="G1095" s="406">
        <v>0.18</v>
      </c>
      <c r="H1095" s="406">
        <f>'PRPM WP2'!D1095</f>
        <v>2.0999999999999999E-3</v>
      </c>
      <c r="I1095" s="406">
        <f t="shared" si="10"/>
        <v>6.8334782608695646E-2</v>
      </c>
      <c r="J1095" s="407">
        <f t="shared" si="9"/>
        <v>42767</v>
      </c>
    </row>
    <row r="1096" spans="2:10">
      <c r="B1096" s="407">
        <v>42795</v>
      </c>
      <c r="C1096" s="406" t="s">
        <v>3133</v>
      </c>
      <c r="D1096" s="406" t="s">
        <v>3132</v>
      </c>
      <c r="E1096" s="406">
        <v>35.85</v>
      </c>
      <c r="F1096" s="406">
        <f t="shared" si="8"/>
        <v>-2.4489795918367308E-2</v>
      </c>
      <c r="G1096" s="406">
        <v>0</v>
      </c>
      <c r="H1096" s="406">
        <f>'PRPM WP2'!D1096</f>
        <v>2.3E-3</v>
      </c>
      <c r="I1096" s="406">
        <f t="shared" si="10"/>
        <v>-2.6789795918367307E-2</v>
      </c>
      <c r="J1096" s="407">
        <f t="shared" si="9"/>
        <v>42795</v>
      </c>
    </row>
    <row r="1097" spans="2:10">
      <c r="B1097" s="407">
        <v>42826</v>
      </c>
      <c r="C1097" s="406" t="s">
        <v>3133</v>
      </c>
      <c r="D1097" s="406" t="s">
        <v>3132</v>
      </c>
      <c r="E1097" s="406">
        <v>35.700000000000003</v>
      </c>
      <c r="F1097" s="406">
        <f t="shared" si="8"/>
        <v>-4.1841004184100025E-3</v>
      </c>
      <c r="G1097" s="406">
        <v>0</v>
      </c>
      <c r="H1097" s="406">
        <f>'PRPM WP2'!D1097</f>
        <v>2.0999999999999999E-3</v>
      </c>
      <c r="I1097" s="406">
        <f t="shared" si="10"/>
        <v>-6.2841004184100019E-3</v>
      </c>
      <c r="J1097" s="407">
        <f t="shared" si="9"/>
        <v>42826</v>
      </c>
    </row>
    <row r="1098" spans="2:10">
      <c r="B1098" s="407">
        <v>42856</v>
      </c>
      <c r="C1098" s="406" t="s">
        <v>3133</v>
      </c>
      <c r="D1098" s="406" t="s">
        <v>3132</v>
      </c>
      <c r="E1098" s="406">
        <v>34.65</v>
      </c>
      <c r="F1098" s="406">
        <f t="shared" si="8"/>
        <v>-2.4369747899159782E-2</v>
      </c>
      <c r="G1098" s="406">
        <v>0.18</v>
      </c>
      <c r="H1098" s="406">
        <f>'PRPM WP2'!D1098</f>
        <v>2.3999999999999998E-3</v>
      </c>
      <c r="I1098" s="406">
        <f t="shared" si="10"/>
        <v>-2.6769747899159781E-2</v>
      </c>
      <c r="J1098" s="407">
        <f t="shared" si="9"/>
        <v>42856</v>
      </c>
    </row>
    <row r="1099" spans="2:10">
      <c r="B1099" s="407">
        <v>42887</v>
      </c>
      <c r="C1099" s="406" t="s">
        <v>3133</v>
      </c>
      <c r="D1099" s="406" t="s">
        <v>3132</v>
      </c>
      <c r="E1099" s="406">
        <v>36.799999999999997</v>
      </c>
      <c r="F1099" s="406">
        <f t="shared" si="8"/>
        <v>6.2049062049062013E-2</v>
      </c>
      <c r="G1099" s="406">
        <v>0</v>
      </c>
      <c r="H1099" s="406">
        <f>'PRPM WP2'!D1099</f>
        <v>2.0999999999999999E-3</v>
      </c>
      <c r="I1099" s="406">
        <f t="shared" si="10"/>
        <v>5.9949062049062016E-2</v>
      </c>
      <c r="J1099" s="407">
        <f t="shared" si="9"/>
        <v>42887</v>
      </c>
    </row>
    <row r="1100" spans="2:10">
      <c r="B1100" s="407">
        <v>42917</v>
      </c>
      <c r="C1100" s="406" t="s">
        <v>3133</v>
      </c>
      <c r="D1100" s="406" t="s">
        <v>3132</v>
      </c>
      <c r="E1100" s="406">
        <v>38.9</v>
      </c>
      <c r="F1100" s="406">
        <f t="shared" si="8"/>
        <v>5.7065217391304393E-2</v>
      </c>
      <c r="G1100" s="406">
        <v>0</v>
      </c>
      <c r="H1100" s="406">
        <f>'PRPM WP2'!D1100</f>
        <v>2.2000000000000001E-3</v>
      </c>
      <c r="I1100" s="406">
        <f t="shared" si="10"/>
        <v>5.4865217391304393E-2</v>
      </c>
      <c r="J1100" s="407">
        <f t="shared" si="9"/>
        <v>42917</v>
      </c>
    </row>
    <row r="1101" spans="2:10">
      <c r="B1101" s="407">
        <v>42948</v>
      </c>
      <c r="C1101" s="406" t="s">
        <v>3133</v>
      </c>
      <c r="D1101" s="406" t="s">
        <v>3132</v>
      </c>
      <c r="E1101" s="406">
        <v>37.450000000000003</v>
      </c>
      <c r="F1101" s="406">
        <f t="shared" si="8"/>
        <v>-3.2647814910025594E-2</v>
      </c>
      <c r="G1101" s="406">
        <v>0.18</v>
      </c>
      <c r="H1101" s="406">
        <f>'PRPM WP2'!D1101</f>
        <v>2.2000000000000001E-3</v>
      </c>
      <c r="I1101" s="406">
        <f t="shared" si="10"/>
        <v>-3.4847814910025594E-2</v>
      </c>
      <c r="J1101" s="407">
        <f t="shared" si="9"/>
        <v>42948</v>
      </c>
    </row>
    <row r="1102" spans="2:10">
      <c r="B1102" s="407">
        <v>42979</v>
      </c>
      <c r="C1102" s="406" t="s">
        <v>3133</v>
      </c>
      <c r="D1102" s="406" t="s">
        <v>3132</v>
      </c>
      <c r="E1102" s="406">
        <v>38.15</v>
      </c>
      <c r="F1102" s="406">
        <f t="shared" si="8"/>
        <v>1.8691588785046613E-2</v>
      </c>
      <c r="G1102" s="406">
        <v>0</v>
      </c>
      <c r="H1102" s="406">
        <f>'PRPM WP2'!D1102</f>
        <v>1.9E-3</v>
      </c>
      <c r="I1102" s="406">
        <f t="shared" si="10"/>
        <v>1.6791588785046614E-2</v>
      </c>
      <c r="J1102" s="407">
        <f t="shared" si="9"/>
        <v>42979</v>
      </c>
    </row>
    <row r="1103" spans="2:10">
      <c r="B1103" s="407">
        <v>43009</v>
      </c>
      <c r="C1103" s="406" t="s">
        <v>3133</v>
      </c>
      <c r="D1103" s="406" t="s">
        <v>3132</v>
      </c>
      <c r="E1103" s="406">
        <v>42</v>
      </c>
      <c r="F1103" s="406">
        <f t="shared" si="8"/>
        <v>0.1009174311926606</v>
      </c>
      <c r="G1103" s="406">
        <v>0</v>
      </c>
      <c r="H1103" s="406">
        <f>'PRPM WP2'!D1103</f>
        <v>2.2000000000000001E-3</v>
      </c>
      <c r="I1103" s="406">
        <f t="shared" si="10"/>
        <v>9.8717431192660604E-2</v>
      </c>
      <c r="J1103" s="407">
        <f t="shared" si="9"/>
        <v>43009</v>
      </c>
    </row>
    <row r="1104" spans="2:10">
      <c r="B1104" s="407">
        <v>43040</v>
      </c>
      <c r="C1104" s="406" t="s">
        <v>3133</v>
      </c>
      <c r="D1104" s="406" t="s">
        <v>3132</v>
      </c>
      <c r="E1104" s="406">
        <v>45.6</v>
      </c>
      <c r="F1104" s="406">
        <f t="shared" ref="F1104:F1163" si="11">((E1104-E1103)/E1103)+(G1104/E1103)</f>
        <v>9.0000000000000024E-2</v>
      </c>
      <c r="G1104" s="406">
        <v>0.18</v>
      </c>
      <c r="H1104" s="406">
        <f>'PRPM WP2'!D1104</f>
        <v>2.0999999999999999E-3</v>
      </c>
      <c r="I1104" s="406">
        <f t="shared" si="10"/>
        <v>8.790000000000002E-2</v>
      </c>
      <c r="J1104" s="407">
        <f t="shared" si="9"/>
        <v>43040</v>
      </c>
    </row>
    <row r="1105" spans="2:10">
      <c r="B1105" s="407">
        <v>43070</v>
      </c>
      <c r="C1105" s="406" t="s">
        <v>3133</v>
      </c>
      <c r="D1105" s="406" t="s">
        <v>3132</v>
      </c>
      <c r="E1105" s="406">
        <v>45.35</v>
      </c>
      <c r="F1105" s="406">
        <f t="shared" si="11"/>
        <v>-5.4824561403508769E-3</v>
      </c>
      <c r="G1105" s="406">
        <v>0</v>
      </c>
      <c r="H1105" s="406">
        <f>'PRPM WP2'!D1105</f>
        <v>2E-3</v>
      </c>
      <c r="I1105" s="406">
        <f t="shared" si="10"/>
        <v>-7.4824561403508769E-3</v>
      </c>
      <c r="J1105" s="407">
        <f t="shared" si="9"/>
        <v>43070</v>
      </c>
    </row>
    <row r="1106" spans="2:10">
      <c r="B1106" s="407">
        <v>43101</v>
      </c>
      <c r="C1106" s="406" t="s">
        <v>3133</v>
      </c>
      <c r="D1106" s="406" t="s">
        <v>3132</v>
      </c>
      <c r="E1106" s="406">
        <v>40.700000000000003</v>
      </c>
      <c r="F1106" s="406">
        <f t="shared" si="11"/>
        <v>-0.10253583241455344</v>
      </c>
      <c r="G1106" s="406">
        <v>0</v>
      </c>
      <c r="H1106" s="406">
        <f>'PRPM WP2'!D1106</f>
        <v>2.3999999999999998E-3</v>
      </c>
      <c r="I1106" s="406">
        <f t="shared" si="10"/>
        <v>-0.10493583241455344</v>
      </c>
      <c r="J1106" s="407">
        <f t="shared" si="9"/>
        <v>43101</v>
      </c>
    </row>
    <row r="1107" spans="2:10">
      <c r="B1107" s="407">
        <v>43132</v>
      </c>
      <c r="C1107" s="406" t="s">
        <v>3133</v>
      </c>
      <c r="D1107" s="406" t="s">
        <v>3132</v>
      </c>
      <c r="E1107" s="406">
        <v>37.950000000000003</v>
      </c>
      <c r="F1107" s="406">
        <f t="shared" si="11"/>
        <v>-6.2960687960687947E-2</v>
      </c>
      <c r="G1107" s="406">
        <v>0.1875</v>
      </c>
      <c r="H1107" s="406">
        <f>'PRPM WP2'!D1107</f>
        <v>2.2000000000000001E-3</v>
      </c>
      <c r="I1107" s="406">
        <f t="shared" si="10"/>
        <v>-6.5160687960687941E-2</v>
      </c>
      <c r="J1107" s="407">
        <f t="shared" si="9"/>
        <v>43132</v>
      </c>
    </row>
    <row r="1108" spans="2:10">
      <c r="B1108" s="407">
        <v>43160</v>
      </c>
      <c r="C1108" s="406" t="s">
        <v>3133</v>
      </c>
      <c r="D1108" s="406" t="s">
        <v>3132</v>
      </c>
      <c r="E1108" s="406">
        <v>37.25</v>
      </c>
      <c r="F1108" s="406">
        <f t="shared" si="11"/>
        <v>-1.8445322793148953E-2</v>
      </c>
      <c r="G1108" s="406">
        <v>0</v>
      </c>
      <c r="H1108" s="406">
        <f>'PRPM WP2'!D1108</f>
        <v>2.3999999999999998E-3</v>
      </c>
      <c r="I1108" s="406">
        <f t="shared" si="10"/>
        <v>-2.0845322793148952E-2</v>
      </c>
      <c r="J1108" s="407">
        <f t="shared" si="9"/>
        <v>43160</v>
      </c>
    </row>
    <row r="1109" spans="2:10">
      <c r="B1109" s="407">
        <v>43191</v>
      </c>
      <c r="C1109" s="406" t="s">
        <v>3133</v>
      </c>
      <c r="D1109" s="406" t="s">
        <v>3132</v>
      </c>
      <c r="E1109" s="406">
        <v>38.75</v>
      </c>
      <c r="F1109" s="406">
        <f t="shared" si="11"/>
        <v>4.0268456375838924E-2</v>
      </c>
      <c r="G1109" s="406">
        <v>0</v>
      </c>
      <c r="H1109" s="406">
        <f>'PRPM WP2'!D1109</f>
        <v>2.5000000000000001E-3</v>
      </c>
      <c r="I1109" s="406">
        <f t="shared" si="10"/>
        <v>3.7768456375838921E-2</v>
      </c>
      <c r="J1109" s="407">
        <f t="shared" si="9"/>
        <v>43191</v>
      </c>
    </row>
    <row r="1110" spans="2:10">
      <c r="B1110" s="407">
        <v>43221</v>
      </c>
      <c r="C1110" s="406" t="s">
        <v>3133</v>
      </c>
      <c r="D1110" s="406" t="s">
        <v>3132</v>
      </c>
      <c r="E1110" s="406">
        <v>40.25</v>
      </c>
      <c r="F1110" s="406">
        <f t="shared" si="11"/>
        <v>4.3548387096774194E-2</v>
      </c>
      <c r="G1110" s="406">
        <v>0.1875</v>
      </c>
      <c r="H1110" s="406">
        <f>'PRPM WP2'!D1110</f>
        <v>2.5000000000000001E-3</v>
      </c>
      <c r="I1110" s="406">
        <f t="shared" si="10"/>
        <v>4.1048387096774192E-2</v>
      </c>
      <c r="J1110" s="407">
        <f t="shared" si="9"/>
        <v>43221</v>
      </c>
    </row>
    <row r="1111" spans="2:10">
      <c r="B1111" s="407">
        <v>43252</v>
      </c>
      <c r="C1111" s="406" t="s">
        <v>3133</v>
      </c>
      <c r="D1111" s="406" t="s">
        <v>3132</v>
      </c>
      <c r="E1111" s="406">
        <v>38.950000000000003</v>
      </c>
      <c r="F1111" s="406">
        <f t="shared" si="11"/>
        <v>-3.2298136645962663E-2</v>
      </c>
      <c r="G1111" s="406">
        <v>0</v>
      </c>
      <c r="H1111" s="406">
        <f>'PRPM WP2'!D1111</f>
        <v>2.3E-3</v>
      </c>
      <c r="I1111" s="406">
        <f t="shared" si="10"/>
        <v>-3.459813664596266E-2</v>
      </c>
      <c r="J1111" s="407">
        <f t="shared" si="9"/>
        <v>43252</v>
      </c>
    </row>
    <row r="1112" spans="2:10">
      <c r="B1112" s="407">
        <v>43282</v>
      </c>
      <c r="C1112" s="406" t="s">
        <v>3133</v>
      </c>
      <c r="D1112" s="406" t="s">
        <v>3132</v>
      </c>
      <c r="E1112" s="406">
        <v>41.1</v>
      </c>
      <c r="F1112" s="406">
        <f t="shared" si="11"/>
        <v>5.519897304236196E-2</v>
      </c>
      <c r="G1112" s="406">
        <v>0</v>
      </c>
      <c r="H1112" s="406">
        <f>'PRPM WP2'!D1112</f>
        <v>2.5000000000000001E-3</v>
      </c>
      <c r="I1112" s="406">
        <f t="shared" si="10"/>
        <v>5.2698973042361957E-2</v>
      </c>
      <c r="J1112" s="407">
        <f t="shared" si="9"/>
        <v>43282</v>
      </c>
    </row>
    <row r="1113" spans="2:10">
      <c r="B1113" s="407">
        <v>43313</v>
      </c>
      <c r="C1113" s="406" t="s">
        <v>3133</v>
      </c>
      <c r="D1113" s="406" t="s">
        <v>3132</v>
      </c>
      <c r="E1113" s="406">
        <v>41.15</v>
      </c>
      <c r="F1113" s="406">
        <f t="shared" si="11"/>
        <v>5.7785888077858186E-3</v>
      </c>
      <c r="G1113" s="406">
        <v>0.1875</v>
      </c>
      <c r="H1113" s="406">
        <f>'PRPM WP2'!D1113</f>
        <v>2.5000000000000001E-3</v>
      </c>
      <c r="I1113" s="406">
        <f t="shared" si="10"/>
        <v>3.2785888077858185E-3</v>
      </c>
      <c r="J1113" s="407">
        <f t="shared" si="9"/>
        <v>43313</v>
      </c>
    </row>
    <row r="1114" spans="2:10">
      <c r="B1114" s="407">
        <v>43344</v>
      </c>
      <c r="C1114" s="406" t="s">
        <v>3133</v>
      </c>
      <c r="D1114" s="406" t="s">
        <v>3132</v>
      </c>
      <c r="E1114" s="406">
        <v>42.9</v>
      </c>
      <c r="F1114" s="406">
        <f t="shared" si="11"/>
        <v>4.25273390036452E-2</v>
      </c>
      <c r="G1114" s="406">
        <v>0</v>
      </c>
      <c r="H1114" s="406">
        <f>'PRPM WP2'!D1114</f>
        <v>2.2000000000000001E-3</v>
      </c>
      <c r="I1114" s="406">
        <f t="shared" si="10"/>
        <v>4.0327339003645199E-2</v>
      </c>
      <c r="J1114" s="407">
        <f t="shared" si="9"/>
        <v>43344</v>
      </c>
    </row>
    <row r="1115" spans="2:10">
      <c r="B1115" s="407">
        <v>43374</v>
      </c>
      <c r="C1115" s="406" t="s">
        <v>3133</v>
      </c>
      <c r="D1115" s="406" t="s">
        <v>3132</v>
      </c>
      <c r="E1115" s="406">
        <v>42</v>
      </c>
      <c r="F1115" s="406">
        <f t="shared" si="11"/>
        <v>-2.0979020979020945E-2</v>
      </c>
      <c r="G1115" s="406">
        <v>0</v>
      </c>
      <c r="H1115" s="406">
        <f>'PRPM WP2'!D1115</f>
        <v>3.0000000000000001E-3</v>
      </c>
      <c r="I1115" s="406">
        <f t="shared" si="10"/>
        <v>-2.3979020979020944E-2</v>
      </c>
      <c r="J1115" s="407">
        <f t="shared" si="9"/>
        <v>43374</v>
      </c>
    </row>
    <row r="1116" spans="2:10">
      <c r="B1116" s="407">
        <v>43405</v>
      </c>
      <c r="C1116" s="406" t="s">
        <v>3133</v>
      </c>
      <c r="D1116" s="406" t="s">
        <v>3132</v>
      </c>
      <c r="E1116" s="406">
        <v>45.72</v>
      </c>
      <c r="F1116" s="406">
        <f t="shared" si="11"/>
        <v>9.3035714285714263E-2</v>
      </c>
      <c r="G1116" s="406">
        <v>0.1875</v>
      </c>
      <c r="H1116" s="406">
        <f>'PRPM WP2'!D1116</f>
        <v>2.8E-3</v>
      </c>
      <c r="I1116" s="406">
        <f t="shared" si="10"/>
        <v>9.0235714285714266E-2</v>
      </c>
      <c r="J1116" s="407">
        <f t="shared" si="9"/>
        <v>43405</v>
      </c>
    </row>
    <row r="1117" spans="2:10">
      <c r="B1117" s="407">
        <v>43435</v>
      </c>
      <c r="C1117" s="406" t="s">
        <v>3133</v>
      </c>
      <c r="D1117" s="406" t="s">
        <v>3132</v>
      </c>
      <c r="E1117" s="406">
        <v>47.66</v>
      </c>
      <c r="F1117" s="406">
        <f t="shared" si="11"/>
        <v>4.2432195975503011E-2</v>
      </c>
      <c r="G1117" s="406">
        <v>0</v>
      </c>
      <c r="H1117" s="406">
        <f>'PRPM WP2'!D1117</f>
        <v>2.7000000000000001E-3</v>
      </c>
      <c r="I1117" s="406">
        <f t="shared" si="10"/>
        <v>3.973219597550301E-2</v>
      </c>
      <c r="J1117" s="407">
        <f t="shared" si="9"/>
        <v>43435</v>
      </c>
    </row>
    <row r="1118" spans="2:10">
      <c r="B1118" s="407">
        <v>43466</v>
      </c>
      <c r="C1118" s="406" t="s">
        <v>3133</v>
      </c>
      <c r="D1118" s="406" t="s">
        <v>3132</v>
      </c>
      <c r="E1118" s="406">
        <v>49.52</v>
      </c>
      <c r="F1118" s="406">
        <f t="shared" si="11"/>
        <v>3.9026437263953141E-2</v>
      </c>
      <c r="G1118" s="406">
        <v>0</v>
      </c>
      <c r="H1118" s="406">
        <f>'PRPM WP2'!D1118</f>
        <v>2.5000000000000001E-3</v>
      </c>
      <c r="I1118" s="406">
        <f t="shared" si="10"/>
        <v>3.6526437263953139E-2</v>
      </c>
      <c r="J1118" s="407">
        <f t="shared" si="9"/>
        <v>43466</v>
      </c>
    </row>
    <row r="1119" spans="2:10">
      <c r="B1119" s="407">
        <v>43497</v>
      </c>
      <c r="C1119" s="406" t="s">
        <v>3133</v>
      </c>
      <c r="D1119" s="406" t="s">
        <v>3132</v>
      </c>
      <c r="E1119" s="406">
        <v>52.02</v>
      </c>
      <c r="F1119" s="406">
        <f t="shared" si="11"/>
        <v>5.4472940226171239E-2</v>
      </c>
      <c r="G1119" s="406">
        <v>0.19750000000000001</v>
      </c>
      <c r="H1119" s="406">
        <f>'PRPM WP2'!D1119</f>
        <v>2.2000000000000001E-3</v>
      </c>
      <c r="I1119" s="406">
        <f t="shared" si="10"/>
        <v>5.2272940226171238E-2</v>
      </c>
      <c r="J1119" s="407">
        <f t="shared" si="9"/>
        <v>43497</v>
      </c>
    </row>
    <row r="1120" spans="2:10">
      <c r="B1120" s="407">
        <v>43525</v>
      </c>
      <c r="C1120" s="406" t="s">
        <v>3133</v>
      </c>
      <c r="D1120" s="406" t="s">
        <v>3132</v>
      </c>
      <c r="E1120" s="406">
        <v>54.28</v>
      </c>
      <c r="F1120" s="406">
        <f t="shared" si="11"/>
        <v>4.3444828911956897E-2</v>
      </c>
      <c r="G1120" s="406">
        <v>0</v>
      </c>
      <c r="H1120" s="406">
        <f>'PRPM WP2'!D1120</f>
        <v>2.3E-3</v>
      </c>
      <c r="I1120" s="406">
        <f t="shared" si="10"/>
        <v>4.1144828911956893E-2</v>
      </c>
      <c r="J1120" s="407">
        <f t="shared" si="9"/>
        <v>43525</v>
      </c>
    </row>
    <row r="1121" spans="2:10">
      <c r="B1121" s="407">
        <v>43556</v>
      </c>
      <c r="C1121" s="406" t="s">
        <v>3133</v>
      </c>
      <c r="D1121" s="406" t="s">
        <v>3132</v>
      </c>
      <c r="E1121" s="406">
        <v>50.39</v>
      </c>
      <c r="F1121" s="406">
        <f t="shared" si="11"/>
        <v>-7.1665438467207077E-2</v>
      </c>
      <c r="G1121" s="406">
        <v>0</v>
      </c>
      <c r="H1121" s="406">
        <f>'PRPM WP2'!D1121</f>
        <v>2.3E-3</v>
      </c>
      <c r="I1121" s="406">
        <f t="shared" si="10"/>
        <v>-7.3965438467207073E-2</v>
      </c>
      <c r="J1121" s="407">
        <f t="shared" si="9"/>
        <v>43556</v>
      </c>
    </row>
    <row r="1122" spans="2:10">
      <c r="B1122" s="407">
        <v>43586</v>
      </c>
      <c r="C1122" s="406" t="s">
        <v>3133</v>
      </c>
      <c r="D1122" s="406" t="s">
        <v>3132</v>
      </c>
      <c r="E1122" s="406">
        <v>49.22</v>
      </c>
      <c r="F1122" s="406">
        <f t="shared" si="11"/>
        <v>-1.9299464179400708E-2</v>
      </c>
      <c r="G1122" s="406">
        <v>0.19750000000000001</v>
      </c>
      <c r="H1122" s="406">
        <f>'PRPM WP2'!D1122</f>
        <v>2.3E-3</v>
      </c>
      <c r="I1122" s="406">
        <f t="shared" si="10"/>
        <v>-2.1599464179400708E-2</v>
      </c>
      <c r="J1122" s="407">
        <f t="shared" si="9"/>
        <v>43586</v>
      </c>
    </row>
    <row r="1123" spans="2:10">
      <c r="B1123" s="407">
        <v>43617</v>
      </c>
      <c r="C1123" s="406" t="s">
        <v>3133</v>
      </c>
      <c r="D1123" s="406" t="s">
        <v>3132</v>
      </c>
      <c r="E1123" s="406">
        <v>50.63</v>
      </c>
      <c r="F1123" s="406">
        <f t="shared" si="11"/>
        <v>2.8646891507517345E-2</v>
      </c>
      <c r="G1123" s="406">
        <v>0</v>
      </c>
      <c r="H1123" s="406">
        <f>'PRPM WP2'!D1123</f>
        <v>1.8E-3</v>
      </c>
      <c r="I1123" s="406">
        <f t="shared" si="10"/>
        <v>2.6846891507517345E-2</v>
      </c>
      <c r="J1123" s="407">
        <f t="shared" si="9"/>
        <v>43617</v>
      </c>
    </row>
    <row r="1124" spans="2:10">
      <c r="B1124" s="407">
        <v>43647</v>
      </c>
      <c r="C1124" s="406" t="s">
        <v>3133</v>
      </c>
      <c r="D1124" s="406" t="s">
        <v>3132</v>
      </c>
      <c r="E1124" s="406">
        <v>53.39</v>
      </c>
      <c r="F1124" s="406">
        <f t="shared" si="11"/>
        <v>5.4513134505234012E-2</v>
      </c>
      <c r="G1124" s="406">
        <v>0</v>
      </c>
      <c r="H1124" s="406">
        <f>'PRPM WP2'!D1124</f>
        <v>2.0999999999999999E-3</v>
      </c>
      <c r="I1124" s="406">
        <f t="shared" si="10"/>
        <v>5.2413134505234014E-2</v>
      </c>
      <c r="J1124" s="407">
        <f t="shared" si="9"/>
        <v>43647</v>
      </c>
    </row>
    <row r="1125" spans="2:10">
      <c r="B1125" s="407">
        <v>43678</v>
      </c>
      <c r="C1125" s="406" t="s">
        <v>3133</v>
      </c>
      <c r="D1125" s="406" t="s">
        <v>3132</v>
      </c>
      <c r="E1125" s="406">
        <v>56.44</v>
      </c>
      <c r="F1125" s="406">
        <f t="shared" si="11"/>
        <v>6.0825997377786052E-2</v>
      </c>
      <c r="G1125" s="406">
        <v>0.19750000000000001</v>
      </c>
      <c r="H1125" s="406">
        <f>'PRPM WP2'!D1125</f>
        <v>1.9E-3</v>
      </c>
      <c r="I1125" s="406">
        <f t="shared" si="10"/>
        <v>5.8925997377786053E-2</v>
      </c>
      <c r="J1125" s="407">
        <f t="shared" si="9"/>
        <v>43678</v>
      </c>
    </row>
    <row r="1126" spans="2:10">
      <c r="B1126" s="407">
        <v>43709</v>
      </c>
      <c r="C1126" s="406" t="s">
        <v>3133</v>
      </c>
      <c r="D1126" s="406" t="s">
        <v>3132</v>
      </c>
      <c r="E1126" s="406">
        <v>52.93</v>
      </c>
      <c r="F1126" s="406">
        <f t="shared" si="11"/>
        <v>-6.2189936215449999E-2</v>
      </c>
      <c r="G1126" s="406">
        <v>0</v>
      </c>
      <c r="H1126" s="406">
        <f>'PRPM WP2'!D1126</f>
        <v>1.5E-3</v>
      </c>
      <c r="I1126" s="406">
        <f t="shared" si="10"/>
        <v>-6.3689936215449994E-2</v>
      </c>
      <c r="J1126" s="407">
        <f t="shared" si="9"/>
        <v>43709</v>
      </c>
    </row>
    <row r="1127" spans="2:10">
      <c r="B1127" s="407">
        <v>43739</v>
      </c>
      <c r="C1127" s="406" t="s">
        <v>3133</v>
      </c>
      <c r="D1127" s="406" t="s">
        <v>3132</v>
      </c>
      <c r="E1127" s="406">
        <v>55.97</v>
      </c>
      <c r="F1127" s="406">
        <f t="shared" si="11"/>
        <v>5.7434347251086322E-2</v>
      </c>
      <c r="G1127" s="406">
        <v>0</v>
      </c>
      <c r="H1127" s="406">
        <f>'PRPM WP2'!D1127</f>
        <v>1.6000000000000001E-3</v>
      </c>
      <c r="I1127" s="406">
        <f t="shared" si="10"/>
        <v>5.5834347251086325E-2</v>
      </c>
      <c r="J1127" s="407">
        <f t="shared" si="9"/>
        <v>43739</v>
      </c>
    </row>
    <row r="1128" spans="2:10">
      <c r="B1128" s="407">
        <v>43770</v>
      </c>
      <c r="C1128" s="406" t="s">
        <v>3133</v>
      </c>
      <c r="D1128" s="406" t="s">
        <v>3132</v>
      </c>
      <c r="E1128" s="406">
        <v>51.4</v>
      </c>
      <c r="F1128" s="406">
        <f t="shared" si="11"/>
        <v>-7.8122208325888884E-2</v>
      </c>
      <c r="G1128" s="406">
        <v>0.19750000000000001</v>
      </c>
      <c r="H1128" s="406">
        <f>'PRPM WP2'!D1128</f>
        <v>1.6000000000000001E-3</v>
      </c>
      <c r="I1128" s="406">
        <f t="shared" si="10"/>
        <v>-7.9722208325888888E-2</v>
      </c>
      <c r="J1128" s="407">
        <f t="shared" si="9"/>
        <v>43770</v>
      </c>
    </row>
    <row r="1129" spans="2:10">
      <c r="B1129" s="407">
        <v>43800</v>
      </c>
      <c r="C1129" s="406" t="s">
        <v>3133</v>
      </c>
      <c r="D1129" s="406" t="s">
        <v>3132</v>
      </c>
      <c r="E1129" s="406">
        <v>51.56</v>
      </c>
      <c r="F1129" s="406">
        <f t="shared" si="11"/>
        <v>3.1128404669261418E-3</v>
      </c>
      <c r="G1129" s="406">
        <v>0</v>
      </c>
      <c r="H1129" s="406">
        <f>'PRPM WP2'!D1129</f>
        <v>1.8E-3</v>
      </c>
      <c r="I1129" s="406">
        <f t="shared" si="10"/>
        <v>1.3128404669261419E-3</v>
      </c>
      <c r="J1129" s="407">
        <f t="shared" si="9"/>
        <v>43800</v>
      </c>
    </row>
    <row r="1130" spans="2:10">
      <c r="B1130" s="407">
        <v>43831</v>
      </c>
      <c r="C1130" s="406" t="s">
        <v>3133</v>
      </c>
      <c r="D1130" s="406" t="s">
        <v>3132</v>
      </c>
      <c r="E1130" s="406">
        <v>52.56</v>
      </c>
      <c r="F1130" s="406">
        <f t="shared" si="11"/>
        <v>1.9394879751745538E-2</v>
      </c>
      <c r="G1130" s="406">
        <v>0</v>
      </c>
      <c r="H1130" s="406">
        <f>'PRPM WP2'!D1130</f>
        <v>2E-3</v>
      </c>
      <c r="I1130" s="406">
        <f t="shared" si="10"/>
        <v>1.7394879751745536E-2</v>
      </c>
      <c r="J1130" s="407">
        <f t="shared" si="9"/>
        <v>43831</v>
      </c>
    </row>
    <row r="1131" spans="2:10">
      <c r="B1131" s="407">
        <v>43862</v>
      </c>
      <c r="C1131" s="406" t="s">
        <v>3133</v>
      </c>
      <c r="D1131" s="406" t="s">
        <v>3132</v>
      </c>
      <c r="E1131" s="406">
        <v>47.96</v>
      </c>
      <c r="F1131" s="406">
        <f t="shared" si="11"/>
        <v>-8.3476027397260302E-2</v>
      </c>
      <c r="G1131" s="406">
        <v>0.21249999999999999</v>
      </c>
      <c r="H1131" s="406">
        <f>'PRPM WP2'!D1131</f>
        <v>1.5E-3</v>
      </c>
      <c r="I1131" s="406">
        <f t="shared" si="10"/>
        <v>-8.4976027397260304E-2</v>
      </c>
      <c r="J1131" s="407">
        <f t="shared" si="9"/>
        <v>43862</v>
      </c>
    </row>
    <row r="1132" spans="2:10">
      <c r="B1132" s="407">
        <v>43891</v>
      </c>
      <c r="C1132" s="406" t="s">
        <v>3133</v>
      </c>
      <c r="D1132" s="406" t="s">
        <v>3132</v>
      </c>
      <c r="E1132" s="406">
        <v>50.32</v>
      </c>
      <c r="F1132" s="406">
        <f t="shared" si="11"/>
        <v>4.9207673060884055E-2</v>
      </c>
      <c r="G1132" s="406">
        <v>0</v>
      </c>
      <c r="H1132" s="406">
        <f>'PRPM WP2'!D1132</f>
        <v>1.23E-3</v>
      </c>
      <c r="I1132" s="406">
        <f t="shared" si="10"/>
        <v>4.7977673060884053E-2</v>
      </c>
      <c r="J1132" s="407">
        <f t="shared" si="9"/>
        <v>43891</v>
      </c>
    </row>
    <row r="1133" spans="2:10">
      <c r="B1133" s="407">
        <v>43922</v>
      </c>
      <c r="C1133" s="406" t="s">
        <v>3133</v>
      </c>
      <c r="D1133" s="406" t="s">
        <v>3132</v>
      </c>
      <c r="E1133" s="406">
        <v>44.92</v>
      </c>
      <c r="F1133" s="406">
        <f t="shared" si="11"/>
        <v>-0.10731319554848964</v>
      </c>
      <c r="G1133" s="406">
        <v>0</v>
      </c>
      <c r="H1133" s="406">
        <f>'PRPM WP2'!D1133</f>
        <v>8.9999999999999998E-4</v>
      </c>
      <c r="I1133" s="406">
        <f t="shared" si="10"/>
        <v>-0.10821319554848964</v>
      </c>
      <c r="J1133" s="407">
        <f t="shared" si="9"/>
        <v>43922</v>
      </c>
    </row>
    <row r="1134" spans="2:10">
      <c r="B1134" s="407">
        <v>43952</v>
      </c>
      <c r="C1134" s="406" t="s">
        <v>3133</v>
      </c>
      <c r="D1134" s="406" t="s">
        <v>3132</v>
      </c>
      <c r="E1134" s="406">
        <v>47</v>
      </c>
      <c r="F1134" s="406">
        <f t="shared" si="11"/>
        <v>5.1035173642030238E-2</v>
      </c>
      <c r="G1134" s="406">
        <v>0.21249999999999999</v>
      </c>
      <c r="H1134" s="406">
        <f>'PRPM WP2'!D1134</f>
        <v>8.9999999999999998E-4</v>
      </c>
      <c r="I1134" s="406">
        <f t="shared" si="10"/>
        <v>5.013517364203024E-2</v>
      </c>
      <c r="J1134" s="407">
        <f t="shared" si="9"/>
        <v>43952</v>
      </c>
    </row>
    <row r="1135" spans="2:10">
      <c r="B1135" s="407">
        <v>43983</v>
      </c>
      <c r="C1135" s="406" t="s">
        <v>3133</v>
      </c>
      <c r="D1135" s="406" t="s">
        <v>3132</v>
      </c>
      <c r="E1135" s="406">
        <v>47.7</v>
      </c>
      <c r="F1135" s="406">
        <f t="shared" si="11"/>
        <v>1.4893617021276655E-2</v>
      </c>
      <c r="G1135" s="406">
        <v>0</v>
      </c>
      <c r="H1135" s="406">
        <f>'PRPM WP2'!D1135</f>
        <v>8.9999999999999998E-4</v>
      </c>
      <c r="I1135" s="406">
        <f t="shared" si="10"/>
        <v>1.3993617021276656E-2</v>
      </c>
      <c r="J1135" s="407">
        <f t="shared" si="9"/>
        <v>43983</v>
      </c>
    </row>
    <row r="1136" spans="2:10">
      <c r="B1136" s="407">
        <v>44013</v>
      </c>
      <c r="C1136" s="406" t="s">
        <v>3133</v>
      </c>
      <c r="D1136" s="406" t="s">
        <v>3132</v>
      </c>
      <c r="E1136" s="406">
        <v>46.87</v>
      </c>
      <c r="F1136" s="406">
        <f t="shared" si="11"/>
        <v>-1.7400419287211852E-2</v>
      </c>
      <c r="G1136" s="406">
        <v>0</v>
      </c>
      <c r="H1136" s="406">
        <f>'PRPM WP2'!D1136</f>
        <v>1E-3</v>
      </c>
      <c r="I1136" s="406">
        <f t="shared" si="10"/>
        <v>-1.8400419287211853E-2</v>
      </c>
      <c r="J1136" s="407">
        <f t="shared" si="9"/>
        <v>44013</v>
      </c>
    </row>
    <row r="1137" spans="2:10">
      <c r="B1137" s="407">
        <v>44044</v>
      </c>
      <c r="C1137" s="406" t="s">
        <v>3133</v>
      </c>
      <c r="D1137" s="406" t="s">
        <v>3132</v>
      </c>
      <c r="E1137" s="406">
        <v>45.34</v>
      </c>
      <c r="F1137" s="406">
        <f t="shared" si="11"/>
        <v>-2.8109665030936506E-2</v>
      </c>
      <c r="G1137" s="406">
        <v>0.21249999999999999</v>
      </c>
      <c r="H1137" s="406">
        <f>'PRPM WP2'!D1137</f>
        <v>8.0000000000000004E-4</v>
      </c>
      <c r="I1137" s="406">
        <f t="shared" si="10"/>
        <v>-2.8909665030936504E-2</v>
      </c>
      <c r="J1137" s="407">
        <f t="shared" si="9"/>
        <v>44044</v>
      </c>
    </row>
    <row r="1138" spans="2:10">
      <c r="B1138" s="407">
        <v>44075</v>
      </c>
      <c r="C1138" s="406" t="s">
        <v>3133</v>
      </c>
      <c r="D1138" s="406" t="s">
        <v>3132</v>
      </c>
      <c r="E1138" s="406">
        <v>43.45</v>
      </c>
      <c r="F1138" s="406">
        <f t="shared" si="11"/>
        <v>-4.1685046316718141E-2</v>
      </c>
      <c r="G1138" s="406">
        <v>0</v>
      </c>
      <c r="H1138" s="406">
        <f>'PRPM WP2'!D1138</f>
        <v>0</v>
      </c>
      <c r="I1138" s="406">
        <f t="shared" si="10"/>
        <v>-4.1685046316718141E-2</v>
      </c>
      <c r="J1138" s="407">
        <f t="shared" si="9"/>
        <v>44075</v>
      </c>
    </row>
    <row r="1139" spans="2:10">
      <c r="B1139" s="407">
        <v>44105</v>
      </c>
      <c r="C1139" s="406" t="s">
        <v>3133</v>
      </c>
      <c r="D1139" s="406" t="s">
        <v>3132</v>
      </c>
      <c r="E1139" s="406">
        <v>44.57</v>
      </c>
      <c r="F1139" s="406">
        <f t="shared" si="11"/>
        <v>2.577675489067888E-2</v>
      </c>
      <c r="G1139" s="406">
        <v>0</v>
      </c>
      <c r="H1139" s="406">
        <f>'PRPM WP2'!D1139</f>
        <v>8.9999999999999998E-4</v>
      </c>
      <c r="I1139" s="406">
        <f t="shared" si="10"/>
        <v>2.4876754890678879E-2</v>
      </c>
      <c r="J1139" s="407">
        <f t="shared" ref="J1139:J1163" si="12">B1139</f>
        <v>44105</v>
      </c>
    </row>
    <row r="1140" spans="2:10">
      <c r="B1140" s="407">
        <v>44136</v>
      </c>
      <c r="C1140" s="406" t="s">
        <v>3133</v>
      </c>
      <c r="D1140" s="406" t="s">
        <v>3132</v>
      </c>
      <c r="E1140" s="406">
        <v>49.48</v>
      </c>
      <c r="F1140" s="406">
        <f t="shared" si="11"/>
        <v>0.11493156831949734</v>
      </c>
      <c r="G1140" s="406">
        <v>0.21249999999999999</v>
      </c>
      <c r="H1140" s="406">
        <f>'PRPM WP2'!D1140</f>
        <v>1.1000000000000001E-3</v>
      </c>
      <c r="I1140" s="406">
        <f t="shared" si="10"/>
        <v>0.11383156831949734</v>
      </c>
      <c r="J1140" s="407">
        <f t="shared" si="12"/>
        <v>44136</v>
      </c>
    </row>
    <row r="1141" spans="2:10">
      <c r="B1141" s="407">
        <v>44166</v>
      </c>
      <c r="C1141" s="406" t="s">
        <v>3133</v>
      </c>
      <c r="D1141" s="406" t="s">
        <v>3132</v>
      </c>
      <c r="E1141" s="406">
        <v>54.03</v>
      </c>
      <c r="F1141" s="406">
        <f t="shared" si="11"/>
        <v>9.1956345998383274E-2</v>
      </c>
      <c r="G1141" s="406">
        <v>0</v>
      </c>
      <c r="H1141" s="406">
        <f>'PRPM WP2'!D1141</f>
        <v>1.1000000000000001E-3</v>
      </c>
      <c r="I1141" s="406">
        <f t="shared" si="10"/>
        <v>9.085634599838327E-2</v>
      </c>
      <c r="J1141" s="407">
        <f t="shared" si="12"/>
        <v>44166</v>
      </c>
    </row>
    <row r="1142" spans="2:10">
      <c r="B1142" s="407">
        <v>44197</v>
      </c>
      <c r="C1142" s="406" t="s">
        <v>3133</v>
      </c>
      <c r="D1142" s="406" t="s">
        <v>3132</v>
      </c>
      <c r="E1142" s="406">
        <v>54.64</v>
      </c>
      <c r="F1142" s="406">
        <f t="shared" si="11"/>
        <v>1.1290024060707005E-2</v>
      </c>
      <c r="G1142" s="406">
        <v>0</v>
      </c>
      <c r="H1142" s="406">
        <f>'PRPM WP2'!D1142</f>
        <v>1.1000000000000001E-3</v>
      </c>
      <c r="I1142" s="406">
        <f t="shared" ref="I1142:I1163" si="13">F1142-H1142</f>
        <v>1.0190024060707004E-2</v>
      </c>
      <c r="J1142" s="407">
        <f t="shared" si="12"/>
        <v>44197</v>
      </c>
    </row>
    <row r="1143" spans="2:10">
      <c r="B1143" s="407">
        <v>44228</v>
      </c>
      <c r="C1143" s="406" t="s">
        <v>3133</v>
      </c>
      <c r="D1143" s="406" t="s">
        <v>3132</v>
      </c>
      <c r="E1143" s="406">
        <v>54.95</v>
      </c>
      <c r="F1143" s="406">
        <f t="shared" si="11"/>
        <v>9.8828696925329848E-3</v>
      </c>
      <c r="G1143" s="406">
        <v>0.23</v>
      </c>
      <c r="H1143" s="406">
        <f>'PRPM WP2'!D1143</f>
        <v>1.1999999999999999E-3</v>
      </c>
      <c r="I1143" s="406">
        <f t="shared" si="13"/>
        <v>8.6828696925329851E-3</v>
      </c>
      <c r="J1143" s="407">
        <f t="shared" si="12"/>
        <v>44228</v>
      </c>
    </row>
    <row r="1144" spans="2:10">
      <c r="B1144" s="407">
        <v>44256</v>
      </c>
      <c r="C1144" s="406" t="s">
        <v>3133</v>
      </c>
      <c r="D1144" s="406" t="s">
        <v>3132</v>
      </c>
      <c r="E1144" s="406">
        <v>56.34</v>
      </c>
      <c r="F1144" s="406">
        <f t="shared" si="11"/>
        <v>2.5295723384895368E-2</v>
      </c>
      <c r="G1144" s="406">
        <v>0</v>
      </c>
      <c r="H1144" s="406">
        <f>'PRPM WP2'!D1144</f>
        <v>1.8E-3</v>
      </c>
      <c r="I1144" s="406">
        <f t="shared" si="13"/>
        <v>2.3495723384895369E-2</v>
      </c>
      <c r="J1144" s="407">
        <f t="shared" si="12"/>
        <v>44256</v>
      </c>
    </row>
    <row r="1145" spans="2:10">
      <c r="B1145" s="407">
        <v>44287</v>
      </c>
      <c r="C1145" s="406" t="s">
        <v>3133</v>
      </c>
      <c r="D1145" s="406" t="s">
        <v>3132</v>
      </c>
      <c r="E1145" s="406">
        <v>58.75</v>
      </c>
      <c r="F1145" s="406">
        <f t="shared" si="11"/>
        <v>4.2776002839900538E-2</v>
      </c>
      <c r="G1145" s="406">
        <v>0</v>
      </c>
      <c r="H1145" s="406">
        <f>'PRPM WP2'!D1145</f>
        <v>1.9E-3</v>
      </c>
      <c r="I1145" s="406">
        <f t="shared" si="13"/>
        <v>4.087600283990054E-2</v>
      </c>
      <c r="J1145" s="407">
        <f t="shared" si="12"/>
        <v>44287</v>
      </c>
    </row>
    <row r="1146" spans="2:10">
      <c r="B1146" s="407">
        <v>44317</v>
      </c>
      <c r="C1146" s="406" t="s">
        <v>3133</v>
      </c>
      <c r="D1146" s="406" t="s">
        <v>3132</v>
      </c>
      <c r="E1146" s="406">
        <v>56.84</v>
      </c>
      <c r="F1146" s="406">
        <f t="shared" si="11"/>
        <v>-2.8595744680851007E-2</v>
      </c>
      <c r="G1146" s="406">
        <v>0.23</v>
      </c>
      <c r="H1146" s="406">
        <f>'PRPM WP2'!D1146</f>
        <v>1.8E-3</v>
      </c>
      <c r="I1146" s="406">
        <f t="shared" si="13"/>
        <v>-3.0395744680851006E-2</v>
      </c>
      <c r="J1146" s="407">
        <f t="shared" si="12"/>
        <v>44317</v>
      </c>
    </row>
    <row r="1147" spans="2:10">
      <c r="B1147" s="407">
        <v>44348</v>
      </c>
      <c r="C1147" s="406" t="s">
        <v>3133</v>
      </c>
      <c r="D1147" s="406" t="s">
        <v>3132</v>
      </c>
      <c r="E1147" s="406">
        <v>55.54</v>
      </c>
      <c r="F1147" s="406">
        <f t="shared" si="11"/>
        <v>-2.2871217452498316E-2</v>
      </c>
      <c r="G1147" s="406">
        <v>0</v>
      </c>
      <c r="H1147" s="406">
        <f>'PRPM WP2'!D1147</f>
        <v>1.6999999999999999E-3</v>
      </c>
      <c r="I1147" s="406">
        <f t="shared" si="13"/>
        <v>-2.4571217452498316E-2</v>
      </c>
      <c r="J1147" s="407">
        <f t="shared" si="12"/>
        <v>44348</v>
      </c>
    </row>
    <row r="1148" spans="2:10">
      <c r="B1148" s="407">
        <v>44378</v>
      </c>
      <c r="C1148" s="406" t="s">
        <v>3133</v>
      </c>
      <c r="D1148" s="406" t="s">
        <v>3132</v>
      </c>
      <c r="E1148" s="406">
        <v>62.68</v>
      </c>
      <c r="F1148" s="406">
        <f t="shared" si="11"/>
        <v>0.12855599567879009</v>
      </c>
      <c r="G1148" s="406">
        <v>0</v>
      </c>
      <c r="H1148" s="406">
        <f>'PRPM WP2'!D1148</f>
        <v>1.6000000000000001E-3</v>
      </c>
      <c r="I1148" s="406">
        <f t="shared" si="13"/>
        <v>0.1269559956787901</v>
      </c>
      <c r="J1148" s="407">
        <f t="shared" si="12"/>
        <v>44378</v>
      </c>
    </row>
    <row r="1149" spans="2:10">
      <c r="B1149" s="407">
        <v>44409</v>
      </c>
      <c r="C1149" s="406" t="s">
        <v>3133</v>
      </c>
      <c r="D1149" s="406" t="s">
        <v>3132</v>
      </c>
      <c r="E1149" s="406">
        <v>63.55</v>
      </c>
      <c r="F1149" s="406">
        <f t="shared" si="11"/>
        <v>1.7549457562220764E-2</v>
      </c>
      <c r="G1149" s="406">
        <v>0.23</v>
      </c>
      <c r="H1149" s="406">
        <f>'PRPM WP2'!D1149</f>
        <v>1.5E-3</v>
      </c>
      <c r="I1149" s="406">
        <f t="shared" si="13"/>
        <v>1.6049457562220763E-2</v>
      </c>
      <c r="J1149" s="407">
        <f t="shared" si="12"/>
        <v>44409</v>
      </c>
    </row>
    <row r="1150" spans="2:10">
      <c r="B1150" s="407">
        <v>44440</v>
      </c>
      <c r="C1150" s="406" t="s">
        <v>3133</v>
      </c>
      <c r="D1150" s="406" t="s">
        <v>3132</v>
      </c>
      <c r="E1150" s="406">
        <v>58.93</v>
      </c>
      <c r="F1150" s="406">
        <f t="shared" si="11"/>
        <v>-7.269866247049564E-2</v>
      </c>
      <c r="G1150" s="406">
        <v>0</v>
      </c>
      <c r="H1150" s="406">
        <f>'PRPM WP2'!D1150</f>
        <v>1.4E-3</v>
      </c>
      <c r="I1150" s="406">
        <f t="shared" si="13"/>
        <v>-7.4098662470495638E-2</v>
      </c>
      <c r="J1150" s="407">
        <f t="shared" si="12"/>
        <v>44440</v>
      </c>
    </row>
    <row r="1151" spans="2:10">
      <c r="B1151" s="407">
        <v>44470</v>
      </c>
      <c r="C1151" s="406" t="s">
        <v>3133</v>
      </c>
      <c r="D1151" s="406" t="s">
        <v>3132</v>
      </c>
      <c r="E1151" s="406">
        <v>60.88</v>
      </c>
      <c r="F1151" s="406">
        <f t="shared" si="11"/>
        <v>3.3090106906499286E-2</v>
      </c>
      <c r="G1151" s="406">
        <v>0</v>
      </c>
      <c r="H1151" s="406">
        <f>'PRPM WP2'!D1151</f>
        <v>1.5E-3</v>
      </c>
      <c r="I1151" s="406">
        <f t="shared" si="13"/>
        <v>3.1590106906499285E-2</v>
      </c>
      <c r="J1151" s="407">
        <f t="shared" si="12"/>
        <v>44470</v>
      </c>
    </row>
    <row r="1152" spans="2:10">
      <c r="B1152" s="407">
        <v>44501</v>
      </c>
      <c r="C1152" s="406" t="s">
        <v>3133</v>
      </c>
      <c r="D1152" s="406" t="s">
        <v>3132</v>
      </c>
      <c r="E1152" s="406">
        <v>63.01</v>
      </c>
      <c r="F1152" s="406">
        <f t="shared" si="11"/>
        <v>3.8764783180026199E-2</v>
      </c>
      <c r="G1152" s="406">
        <v>0.23</v>
      </c>
      <c r="H1152" s="406">
        <f>'PRPM WP2'!D1152</f>
        <v>1.6999999999999999E-3</v>
      </c>
      <c r="I1152" s="406">
        <f t="shared" si="13"/>
        <v>3.7064783180026199E-2</v>
      </c>
      <c r="J1152" s="407">
        <f t="shared" si="12"/>
        <v>44501</v>
      </c>
    </row>
    <row r="1153" spans="2:10">
      <c r="B1153" s="407">
        <v>44531</v>
      </c>
      <c r="C1153" s="406" t="s">
        <v>3133</v>
      </c>
      <c r="D1153" s="406" t="s">
        <v>3132</v>
      </c>
      <c r="E1153" s="406">
        <v>71.86</v>
      </c>
      <c r="F1153" s="406">
        <f t="shared" si="11"/>
        <v>0.14045389620695131</v>
      </c>
      <c r="G1153" s="406">
        <v>0</v>
      </c>
      <c r="H1153" s="406">
        <f>'PRPM WP2'!D1153</f>
        <v>1.5E-3</v>
      </c>
      <c r="I1153" s="406">
        <f t="shared" si="13"/>
        <v>0.13895389620695131</v>
      </c>
      <c r="J1153" s="407">
        <f t="shared" si="12"/>
        <v>44531</v>
      </c>
    </row>
    <row r="1154" spans="2:10">
      <c r="B1154" s="407">
        <v>44562</v>
      </c>
      <c r="C1154" s="406" t="s">
        <v>3133</v>
      </c>
      <c r="D1154" s="406" t="s">
        <v>3132</v>
      </c>
      <c r="E1154" s="406">
        <v>62.09</v>
      </c>
      <c r="F1154" s="406">
        <f t="shared" si="11"/>
        <v>-0.13595880879487887</v>
      </c>
      <c r="G1154" s="406">
        <v>0</v>
      </c>
      <c r="H1154" s="406">
        <f>'PRPM WP2'!D1154</f>
        <v>1.7500000000000003E-3</v>
      </c>
      <c r="I1154" s="406">
        <f t="shared" si="13"/>
        <v>-0.13770880879487887</v>
      </c>
      <c r="J1154" s="407">
        <f t="shared" si="12"/>
        <v>44562</v>
      </c>
    </row>
    <row r="1155" spans="2:10">
      <c r="B1155" s="407">
        <v>44593</v>
      </c>
      <c r="C1155" s="406" t="s">
        <v>3133</v>
      </c>
      <c r="D1155" s="406" t="s">
        <v>3132</v>
      </c>
      <c r="E1155" s="406">
        <v>56.93</v>
      </c>
      <c r="F1155" s="406">
        <f t="shared" si="11"/>
        <v>-7.9078756643581952E-2</v>
      </c>
      <c r="G1155" s="406">
        <v>0.25</v>
      </c>
      <c r="H1155" s="406">
        <f>'PRPM WP2'!D1155</f>
        <v>1.8749999999999999E-3</v>
      </c>
      <c r="I1155" s="406">
        <f t="shared" si="13"/>
        <v>-8.0953756643581953E-2</v>
      </c>
      <c r="J1155" s="407">
        <f t="shared" si="12"/>
        <v>44593</v>
      </c>
    </row>
    <row r="1156" spans="2:10">
      <c r="B1156" s="407">
        <v>44621</v>
      </c>
      <c r="C1156" s="406" t="s">
        <v>3133</v>
      </c>
      <c r="D1156" s="406" t="s">
        <v>3132</v>
      </c>
      <c r="E1156" s="406">
        <v>59.28</v>
      </c>
      <c r="F1156" s="406">
        <f t="shared" si="11"/>
        <v>4.1278763393641338E-2</v>
      </c>
      <c r="G1156" s="406">
        <v>0</v>
      </c>
      <c r="H1156" s="406">
        <f>'PRPM WP2'!D1156</f>
        <v>2.0083333333333333E-3</v>
      </c>
      <c r="I1156" s="406">
        <f t="shared" si="13"/>
        <v>3.9270430060308004E-2</v>
      </c>
      <c r="J1156" s="407">
        <f t="shared" si="12"/>
        <v>44621</v>
      </c>
    </row>
    <row r="1157" spans="2:10">
      <c r="B1157" s="407">
        <v>44652</v>
      </c>
      <c r="C1157" s="406" t="s">
        <v>3133</v>
      </c>
      <c r="D1157" s="406" t="s">
        <v>3132</v>
      </c>
      <c r="E1157" s="406">
        <v>51.87</v>
      </c>
      <c r="F1157" s="406">
        <f t="shared" si="11"/>
        <v>-0.12500000000000006</v>
      </c>
      <c r="G1157" s="406">
        <v>0</v>
      </c>
      <c r="H1157" s="406">
        <f>'PRPM WP2'!D1157</f>
        <v>2.3416666666666668E-3</v>
      </c>
      <c r="I1157" s="406">
        <f t="shared" si="13"/>
        <v>-0.12734166666666671</v>
      </c>
      <c r="J1157" s="407">
        <f t="shared" si="12"/>
        <v>44652</v>
      </c>
    </row>
    <row r="1158" spans="2:10">
      <c r="B1158" s="407">
        <v>44682</v>
      </c>
      <c r="C1158" s="406" t="s">
        <v>3133</v>
      </c>
      <c r="D1158" s="406" t="s">
        <v>3132</v>
      </c>
      <c r="E1158" s="406">
        <v>53.67</v>
      </c>
      <c r="F1158" s="406">
        <f t="shared" si="11"/>
        <v>3.9521881627144873E-2</v>
      </c>
      <c r="G1158" s="406">
        <v>0.25</v>
      </c>
      <c r="H1158" s="406">
        <f>'PRPM WP2'!D1158</f>
        <v>2.558333333333333E-3</v>
      </c>
      <c r="I1158" s="406">
        <f t="shared" si="13"/>
        <v>3.6963548293811536E-2</v>
      </c>
      <c r="J1158" s="407">
        <f t="shared" si="12"/>
        <v>44682</v>
      </c>
    </row>
    <row r="1159" spans="2:10">
      <c r="B1159" s="407">
        <v>44713</v>
      </c>
      <c r="C1159" s="406" t="s">
        <v>3133</v>
      </c>
      <c r="D1159" s="406" t="s">
        <v>3132</v>
      </c>
      <c r="E1159" s="406">
        <v>55.55</v>
      </c>
      <c r="F1159" s="406">
        <f t="shared" si="11"/>
        <v>3.5028880193776701E-2</v>
      </c>
      <c r="G1159" s="406">
        <v>0</v>
      </c>
      <c r="H1159" s="406">
        <f>'PRPM WP2'!D1159</f>
        <v>2.708333333333333E-3</v>
      </c>
      <c r="I1159" s="406">
        <f t="shared" si="13"/>
        <v>3.2320546860443368E-2</v>
      </c>
      <c r="J1159" s="407">
        <f t="shared" si="12"/>
        <v>44713</v>
      </c>
    </row>
    <row r="1160" spans="2:10">
      <c r="B1160" s="407">
        <v>44743</v>
      </c>
      <c r="C1160" s="406" t="s">
        <v>3133</v>
      </c>
      <c r="D1160" s="406" t="s">
        <v>3132</v>
      </c>
      <c r="E1160" s="406">
        <v>60.08</v>
      </c>
      <c r="F1160" s="406">
        <f t="shared" si="11"/>
        <v>8.1548154815481569E-2</v>
      </c>
      <c r="G1160" s="406">
        <v>0</v>
      </c>
      <c r="H1160" s="406">
        <f>'PRPM WP2'!D1160</f>
        <v>2.5833333333333337E-3</v>
      </c>
      <c r="I1160" s="406">
        <f t="shared" si="13"/>
        <v>7.8964821482148229E-2</v>
      </c>
      <c r="J1160" s="407">
        <f t="shared" si="12"/>
        <v>44743</v>
      </c>
    </row>
    <row r="1161" spans="2:10">
      <c r="B1161" s="407">
        <v>44774</v>
      </c>
      <c r="C1161" s="406" t="s">
        <v>3133</v>
      </c>
      <c r="D1161" s="406" t="s">
        <v>3132</v>
      </c>
      <c r="E1161" s="406">
        <v>58.53</v>
      </c>
      <c r="F1161" s="406">
        <f t="shared" si="11"/>
        <v>-2.1637816245006609E-2</v>
      </c>
      <c r="G1161" s="406">
        <v>0.25</v>
      </c>
      <c r="H1161" s="406">
        <f>'PRPM WP2'!D1161</f>
        <v>2.6083333333333332E-3</v>
      </c>
      <c r="I1161" s="406">
        <f t="shared" si="13"/>
        <v>-2.4246149578339943E-2</v>
      </c>
      <c r="J1161" s="407">
        <f t="shared" si="12"/>
        <v>44774</v>
      </c>
    </row>
    <row r="1162" spans="2:10">
      <c r="B1162" s="407">
        <v>44805</v>
      </c>
      <c r="C1162" s="406" t="s">
        <v>3133</v>
      </c>
      <c r="D1162" s="406" t="s">
        <v>3132</v>
      </c>
      <c r="E1162" s="406">
        <v>52.69</v>
      </c>
      <c r="F1162" s="406">
        <f t="shared" si="11"/>
        <v>-9.977789167948066E-2</v>
      </c>
      <c r="G1162" s="406">
        <v>0</v>
      </c>
      <c r="H1162" s="406">
        <f>'PRPM WP2'!D1162</f>
        <v>2.9666666666666669E-3</v>
      </c>
      <c r="I1162" s="406">
        <f t="shared" si="13"/>
        <v>-0.10274455834614733</v>
      </c>
      <c r="J1162" s="407">
        <f t="shared" si="12"/>
        <v>44805</v>
      </c>
    </row>
    <row r="1163" spans="2:10">
      <c r="B1163" s="407">
        <v>44835</v>
      </c>
      <c r="C1163" s="406" t="s">
        <v>3133</v>
      </c>
      <c r="D1163" s="406" t="s">
        <v>3132</v>
      </c>
      <c r="E1163" s="406">
        <v>62.06</v>
      </c>
      <c r="F1163" s="406">
        <f t="shared" si="11"/>
        <v>0.17783260580755372</v>
      </c>
      <c r="G1163" s="406">
        <v>0</v>
      </c>
      <c r="H1163" s="406">
        <f>'PRPM WP2'!D1163</f>
        <v>3.3666666666666667E-3</v>
      </c>
      <c r="I1163" s="406">
        <f t="shared" si="13"/>
        <v>0.17446593914088707</v>
      </c>
      <c r="J1163" s="407">
        <f t="shared" si="12"/>
        <v>44835</v>
      </c>
    </row>
    <row r="1164" spans="2:10">
      <c r="B1164" s="407">
        <v>44866</v>
      </c>
      <c r="C1164" s="406" t="s">
        <v>3133</v>
      </c>
      <c r="D1164" s="406" t="s">
        <v>3132</v>
      </c>
      <c r="E1164" s="406">
        <v>64.930000000000007</v>
      </c>
      <c r="F1164" s="406">
        <f>((E1164-E1163)/E1163)+(G1164/E1163)</f>
        <v>5.0273928456332655E-2</v>
      </c>
      <c r="G1164" s="406">
        <v>0.25</v>
      </c>
      <c r="H1164" s="406">
        <f>'PRPM WP2'!D1164</f>
        <v>3.3333333333333331E-3</v>
      </c>
      <c r="I1164" s="406">
        <f>F1164-H1164</f>
        <v>4.6940595122999321E-2</v>
      </c>
      <c r="J1164" s="407">
        <f>B1164</f>
        <v>44866</v>
      </c>
    </row>
    <row r="1165" spans="2:10">
      <c r="B1165" s="407">
        <v>44896</v>
      </c>
      <c r="C1165" s="406" t="s">
        <v>3133</v>
      </c>
      <c r="D1165" s="406" t="s">
        <v>3132</v>
      </c>
      <c r="E1165" s="406">
        <v>60.64</v>
      </c>
      <c r="F1165" s="406">
        <f>((E1165-E1164)/E1164)+(G1165/E1164)</f>
        <v>-6.6071153549976988E-2</v>
      </c>
      <c r="G1165" s="406">
        <v>0</v>
      </c>
      <c r="H1165" s="406">
        <f>'PRPM WP2'!D1165</f>
        <v>3.0499999999999998E-3</v>
      </c>
      <c r="I1165" s="406">
        <f>F1165-H1165</f>
        <v>-6.9121153549976985E-2</v>
      </c>
      <c r="J1165" s="407">
        <f>B1165</f>
        <v>44896</v>
      </c>
    </row>
  </sheetData>
  <conditionalFormatting sqref="E565:E1032">
    <cfRule type="cellIs" dxfId="17" priority="2" operator="lessThan">
      <formula>0</formula>
    </cfRule>
  </conditionalFormatting>
  <conditionalFormatting sqref="F565:F1026">
    <cfRule type="cellIs" dxfId="16" priority="1" operator="lessThan">
      <formula>-1</formula>
    </cfRule>
  </conditionalFormatting>
  <pageMargins left="0.7" right="0.7" top="0.75" bottom="0.75" header="0.3" footer="0.3"/>
  <pageSetup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4AE8C-BFBB-49FF-A57D-09C020C6E0B2}">
  <sheetPr codeName="Sheet83"/>
  <dimension ref="A1:J1165"/>
  <sheetViews>
    <sheetView view="pageBreakPreview" zoomScale="90" zoomScaleNormal="100" zoomScaleSheetLayoutView="90" workbookViewId="0">
      <pane ySplit="1" topLeftCell="A1129"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32.28515625" style="406" bestFit="1" customWidth="1"/>
    <col min="4" max="4" width="11.140625" style="406" customWidth="1"/>
    <col min="5" max="5" width="8.140625" style="406" bestFit="1"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3043</v>
      </c>
      <c r="I1" s="406" t="s">
        <v>1376</v>
      </c>
      <c r="J1" s="404" t="s">
        <v>3042</v>
      </c>
    </row>
    <row r="2" spans="1:10">
      <c r="B2" s="407">
        <v>9498</v>
      </c>
      <c r="H2" s="405">
        <v>3.0999999999999999E-3</v>
      </c>
      <c r="I2" s="409"/>
      <c r="J2" s="407">
        <v>9498</v>
      </c>
    </row>
    <row r="3" spans="1:10">
      <c r="B3" s="407">
        <v>9529</v>
      </c>
      <c r="H3" s="405">
        <v>2.8E-3</v>
      </c>
      <c r="I3" s="409"/>
      <c r="J3" s="407">
        <v>9529</v>
      </c>
    </row>
    <row r="4" spans="1:10">
      <c r="B4" s="407">
        <v>9557</v>
      </c>
      <c r="H4" s="405">
        <v>3.2000000000000002E-3</v>
      </c>
      <c r="I4" s="409"/>
      <c r="J4" s="407">
        <v>9557</v>
      </c>
    </row>
    <row r="5" spans="1:10">
      <c r="B5" s="407">
        <v>9588</v>
      </c>
      <c r="H5" s="405">
        <v>3.0000000000000001E-3</v>
      </c>
      <c r="I5" s="409"/>
      <c r="J5" s="407">
        <v>9588</v>
      </c>
    </row>
    <row r="6" spans="1:10">
      <c r="B6" s="407">
        <v>9618</v>
      </c>
      <c r="H6" s="405">
        <v>2.8E-3</v>
      </c>
      <c r="I6" s="409"/>
      <c r="J6" s="407">
        <v>9618</v>
      </c>
    </row>
    <row r="7" spans="1:10">
      <c r="B7" s="407">
        <v>9649</v>
      </c>
      <c r="H7" s="405">
        <v>3.3E-3</v>
      </c>
      <c r="I7" s="409"/>
      <c r="J7" s="407">
        <v>9649</v>
      </c>
    </row>
    <row r="8" spans="1:10">
      <c r="B8" s="407">
        <v>9679</v>
      </c>
      <c r="H8" s="405">
        <v>3.0999999999999999E-3</v>
      </c>
      <c r="I8" s="409"/>
      <c r="J8" s="407">
        <v>9679</v>
      </c>
    </row>
    <row r="9" spans="1:10">
      <c r="B9" s="407">
        <v>9710</v>
      </c>
      <c r="H9" s="405">
        <v>3.0999999999999999E-3</v>
      </c>
      <c r="I9" s="409"/>
      <c r="J9" s="407">
        <v>9710</v>
      </c>
    </row>
    <row r="10" spans="1:10">
      <c r="B10" s="407">
        <v>9741</v>
      </c>
      <c r="H10" s="405">
        <v>3.0000000000000001E-3</v>
      </c>
      <c r="I10" s="409"/>
      <c r="J10" s="407">
        <v>9741</v>
      </c>
    </row>
    <row r="11" spans="1:10">
      <c r="B11" s="407">
        <v>9771</v>
      </c>
      <c r="H11" s="405">
        <v>3.0000000000000001E-3</v>
      </c>
      <c r="I11" s="409"/>
      <c r="J11" s="407">
        <v>9771</v>
      </c>
    </row>
    <row r="12" spans="1:10">
      <c r="B12" s="407">
        <v>9802</v>
      </c>
      <c r="H12" s="405">
        <v>3.0999999999999999E-3</v>
      </c>
      <c r="I12" s="409"/>
      <c r="J12" s="407">
        <v>9802</v>
      </c>
    </row>
    <row r="13" spans="1:10">
      <c r="B13" s="407">
        <v>9832</v>
      </c>
      <c r="H13" s="405">
        <v>3.0000000000000001E-3</v>
      </c>
      <c r="I13" s="409"/>
      <c r="J13" s="407">
        <v>9832</v>
      </c>
    </row>
    <row r="14" spans="1:10">
      <c r="B14" s="407">
        <v>9863</v>
      </c>
      <c r="H14" s="405">
        <v>3.0000000000000001E-3</v>
      </c>
      <c r="I14" s="409"/>
      <c r="J14" s="407">
        <v>9863</v>
      </c>
    </row>
    <row r="15" spans="1:10">
      <c r="B15" s="407">
        <v>9894</v>
      </c>
      <c r="H15" s="405">
        <v>2.7000000000000001E-3</v>
      </c>
      <c r="I15" s="409"/>
      <c r="J15" s="407">
        <v>9894</v>
      </c>
    </row>
    <row r="16" spans="1:10">
      <c r="B16" s="407">
        <v>9922</v>
      </c>
      <c r="H16" s="405">
        <v>2.8999999999999998E-3</v>
      </c>
      <c r="I16" s="409"/>
      <c r="J16" s="407">
        <v>9922</v>
      </c>
    </row>
    <row r="17" spans="2:10">
      <c r="B17" s="407">
        <v>9953</v>
      </c>
      <c r="H17" s="405">
        <v>2.7000000000000001E-3</v>
      </c>
      <c r="I17" s="409"/>
      <c r="J17" s="407">
        <v>9953</v>
      </c>
    </row>
    <row r="18" spans="2:10">
      <c r="B18" s="407">
        <v>9983</v>
      </c>
      <c r="H18" s="405">
        <v>2.8E-3</v>
      </c>
      <c r="I18" s="409"/>
      <c r="J18" s="407">
        <v>9983</v>
      </c>
    </row>
    <row r="19" spans="2:10">
      <c r="B19" s="407">
        <v>10014</v>
      </c>
      <c r="H19" s="405">
        <v>2.7000000000000001E-3</v>
      </c>
      <c r="I19" s="409"/>
      <c r="J19" s="407">
        <v>10014</v>
      </c>
    </row>
    <row r="20" spans="2:10">
      <c r="B20" s="407">
        <v>10044</v>
      </c>
      <c r="H20" s="405">
        <v>2.7000000000000001E-3</v>
      </c>
      <c r="I20" s="409"/>
      <c r="J20" s="407">
        <v>10044</v>
      </c>
    </row>
    <row r="21" spans="2:10">
      <c r="B21" s="407">
        <v>10075</v>
      </c>
      <c r="H21" s="405">
        <v>2.8999999999999998E-3</v>
      </c>
      <c r="I21" s="409"/>
      <c r="J21" s="407">
        <v>10075</v>
      </c>
    </row>
    <row r="22" spans="2:10">
      <c r="B22" s="407">
        <v>10106</v>
      </c>
      <c r="H22" s="405">
        <v>2.7000000000000001E-3</v>
      </c>
      <c r="I22" s="409"/>
      <c r="J22" s="407">
        <v>10106</v>
      </c>
    </row>
    <row r="23" spans="2:10">
      <c r="B23" s="407">
        <v>10136</v>
      </c>
      <c r="H23" s="405">
        <v>2.8E-3</v>
      </c>
      <c r="I23" s="409"/>
      <c r="J23" s="407">
        <v>10136</v>
      </c>
    </row>
    <row r="24" spans="2:10">
      <c r="B24" s="407">
        <v>10167</v>
      </c>
      <c r="H24" s="405">
        <v>2.7000000000000001E-3</v>
      </c>
      <c r="I24" s="409"/>
      <c r="J24" s="407">
        <v>10167</v>
      </c>
    </row>
    <row r="25" spans="2:10">
      <c r="B25" s="407">
        <v>10197</v>
      </c>
      <c r="H25" s="405">
        <v>2.7000000000000001E-3</v>
      </c>
      <c r="I25" s="409"/>
      <c r="J25" s="407">
        <v>10197</v>
      </c>
    </row>
    <row r="26" spans="2:10">
      <c r="B26" s="407">
        <v>10228</v>
      </c>
      <c r="H26" s="409">
        <v>2.7000000000000001E-3</v>
      </c>
      <c r="I26" s="409"/>
      <c r="J26" s="407">
        <v>10228</v>
      </c>
    </row>
    <row r="27" spans="2:10">
      <c r="B27" s="407">
        <v>10259</v>
      </c>
      <c r="H27" s="409">
        <v>2.5000000000000001E-3</v>
      </c>
      <c r="I27" s="409"/>
      <c r="J27" s="407">
        <v>10259</v>
      </c>
    </row>
    <row r="28" spans="2:10">
      <c r="B28" s="407">
        <v>10288</v>
      </c>
      <c r="H28" s="409">
        <v>2.7000000000000001E-3</v>
      </c>
      <c r="I28" s="409"/>
      <c r="J28" s="407">
        <v>10288</v>
      </c>
    </row>
    <row r="29" spans="2:10">
      <c r="B29" s="407">
        <v>10319</v>
      </c>
      <c r="H29" s="409">
        <v>2.5999999999999999E-3</v>
      </c>
      <c r="I29" s="409"/>
      <c r="J29" s="407">
        <v>10319</v>
      </c>
    </row>
    <row r="30" spans="2:10">
      <c r="B30" s="407">
        <v>10349</v>
      </c>
      <c r="H30" s="409">
        <v>2.7000000000000001E-3</v>
      </c>
      <c r="I30" s="409"/>
      <c r="J30" s="407">
        <v>10349</v>
      </c>
    </row>
    <row r="31" spans="2:10">
      <c r="B31" s="407">
        <v>10380</v>
      </c>
      <c r="H31" s="409">
        <v>2.7000000000000001E-3</v>
      </c>
      <c r="I31" s="409"/>
      <c r="J31" s="407">
        <v>10380</v>
      </c>
    </row>
    <row r="32" spans="2:10">
      <c r="B32" s="407">
        <v>10410</v>
      </c>
      <c r="H32" s="409">
        <v>2.7000000000000001E-3</v>
      </c>
      <c r="I32" s="409"/>
      <c r="J32" s="407">
        <v>10410</v>
      </c>
    </row>
    <row r="33" spans="2:10">
      <c r="B33" s="407">
        <v>10441</v>
      </c>
      <c r="H33" s="409">
        <v>2.8999999999999998E-3</v>
      </c>
      <c r="I33" s="409"/>
      <c r="J33" s="407">
        <v>10441</v>
      </c>
    </row>
    <row r="34" spans="2:10">
      <c r="B34" s="407">
        <v>10472</v>
      </c>
      <c r="H34" s="409">
        <v>2.7000000000000001E-3</v>
      </c>
      <c r="I34" s="409"/>
      <c r="J34" s="407">
        <v>10472</v>
      </c>
    </row>
    <row r="35" spans="2:10">
      <c r="B35" s="407">
        <v>10502</v>
      </c>
      <c r="H35" s="409">
        <v>3.0000000000000001E-3</v>
      </c>
      <c r="I35" s="409"/>
      <c r="J35" s="407">
        <v>10502</v>
      </c>
    </row>
    <row r="36" spans="2:10">
      <c r="B36" s="407">
        <v>10533</v>
      </c>
      <c r="H36" s="409">
        <v>2.7000000000000001E-3</v>
      </c>
      <c r="I36" s="409"/>
      <c r="J36" s="407">
        <v>10533</v>
      </c>
    </row>
    <row r="37" spans="2:10">
      <c r="B37" s="407">
        <v>10563</v>
      </c>
      <c r="H37" s="409">
        <v>2.8999999999999998E-3</v>
      </c>
      <c r="I37" s="409"/>
      <c r="J37" s="407">
        <v>10563</v>
      </c>
    </row>
    <row r="38" spans="2:10">
      <c r="B38" s="407">
        <v>10594</v>
      </c>
      <c r="H38" s="409">
        <v>2.8999999999999998E-3</v>
      </c>
      <c r="I38" s="409"/>
      <c r="J38" s="407">
        <v>10594</v>
      </c>
    </row>
    <row r="39" spans="2:10">
      <c r="B39" s="407">
        <v>10625</v>
      </c>
      <c r="H39" s="409">
        <v>2.7000000000000001E-3</v>
      </c>
      <c r="I39" s="409"/>
      <c r="J39" s="407">
        <v>10625</v>
      </c>
    </row>
    <row r="40" spans="2:10">
      <c r="B40" s="407">
        <v>10653</v>
      </c>
      <c r="H40" s="409">
        <v>2.8E-3</v>
      </c>
      <c r="I40" s="409"/>
      <c r="J40" s="407">
        <v>10653</v>
      </c>
    </row>
    <row r="41" spans="2:10">
      <c r="B41" s="407">
        <v>10684</v>
      </c>
      <c r="H41" s="409">
        <v>3.3999999999999998E-3</v>
      </c>
      <c r="I41" s="409"/>
      <c r="J41" s="407">
        <v>10684</v>
      </c>
    </row>
    <row r="42" spans="2:10">
      <c r="B42" s="407">
        <v>10714</v>
      </c>
      <c r="H42" s="409">
        <v>3.0000000000000001E-3</v>
      </c>
      <c r="I42" s="409"/>
      <c r="J42" s="407">
        <v>10714</v>
      </c>
    </row>
    <row r="43" spans="2:10">
      <c r="B43" s="407">
        <v>10745</v>
      </c>
      <c r="H43" s="409">
        <v>2.8999999999999998E-3</v>
      </c>
      <c r="I43" s="409"/>
      <c r="J43" s="407">
        <v>10745</v>
      </c>
    </row>
    <row r="44" spans="2:10">
      <c r="B44" s="407">
        <v>10775</v>
      </c>
      <c r="H44" s="409">
        <v>3.2000000000000002E-3</v>
      </c>
      <c r="I44" s="409"/>
      <c r="J44" s="407">
        <v>10775</v>
      </c>
    </row>
    <row r="45" spans="2:10">
      <c r="B45" s="407">
        <v>10806</v>
      </c>
      <c r="H45" s="409">
        <v>3.0000000000000001E-3</v>
      </c>
      <c r="I45" s="409"/>
      <c r="J45" s="407">
        <v>10806</v>
      </c>
    </row>
    <row r="46" spans="2:10">
      <c r="B46" s="407">
        <v>10837</v>
      </c>
      <c r="H46" s="409">
        <v>3.2000000000000002E-3</v>
      </c>
      <c r="I46" s="409"/>
      <c r="J46" s="407">
        <v>10837</v>
      </c>
    </row>
    <row r="47" spans="2:10">
      <c r="B47" s="407">
        <v>10867</v>
      </c>
      <c r="H47" s="409">
        <v>3.0999999999999999E-3</v>
      </c>
      <c r="I47" s="409"/>
      <c r="J47" s="407">
        <v>10867</v>
      </c>
    </row>
    <row r="48" spans="2:10">
      <c r="B48" s="407">
        <v>10898</v>
      </c>
      <c r="H48" s="409">
        <v>2.5999999999999999E-3</v>
      </c>
      <c r="I48" s="409"/>
      <c r="J48" s="407">
        <v>10898</v>
      </c>
    </row>
    <row r="49" spans="2:10">
      <c r="B49" s="407">
        <v>10928</v>
      </c>
      <c r="H49" s="409">
        <v>3.0999999999999999E-3</v>
      </c>
      <c r="I49" s="409"/>
      <c r="J49" s="407">
        <v>10928</v>
      </c>
    </row>
    <row r="50" spans="2:10">
      <c r="B50" s="407">
        <v>10959</v>
      </c>
      <c r="H50" s="409">
        <v>2.8999999999999998E-3</v>
      </c>
      <c r="I50" s="409"/>
      <c r="J50" s="407">
        <v>10959</v>
      </c>
    </row>
    <row r="51" spans="2:10">
      <c r="B51" s="407">
        <v>10990</v>
      </c>
      <c r="H51" s="409">
        <v>2.5999999999999999E-3</v>
      </c>
      <c r="I51" s="409"/>
      <c r="J51" s="407">
        <v>10990</v>
      </c>
    </row>
    <row r="52" spans="2:10">
      <c r="B52" s="407">
        <v>11018</v>
      </c>
      <c r="H52" s="409">
        <v>2.8999999999999998E-3</v>
      </c>
      <c r="I52" s="409"/>
      <c r="J52" s="407">
        <v>11018</v>
      </c>
    </row>
    <row r="53" spans="2:10">
      <c r="B53" s="407">
        <v>11049</v>
      </c>
      <c r="H53" s="409">
        <v>2.7000000000000001E-3</v>
      </c>
      <c r="I53" s="409"/>
      <c r="J53" s="407">
        <v>11049</v>
      </c>
    </row>
    <row r="54" spans="2:10">
      <c r="B54" s="407">
        <v>11079</v>
      </c>
      <c r="H54" s="409">
        <v>2.7000000000000001E-3</v>
      </c>
      <c r="I54" s="409"/>
      <c r="J54" s="407">
        <v>11079</v>
      </c>
    </row>
    <row r="55" spans="2:10">
      <c r="B55" s="407">
        <v>11110</v>
      </c>
      <c r="H55" s="409">
        <v>2.8999999999999998E-3</v>
      </c>
      <c r="I55" s="409"/>
      <c r="J55" s="407">
        <v>11110</v>
      </c>
    </row>
    <row r="56" spans="2:10">
      <c r="B56" s="407">
        <v>11140</v>
      </c>
      <c r="H56" s="409">
        <v>2.8E-3</v>
      </c>
      <c r="I56" s="409"/>
      <c r="J56" s="407">
        <v>11140</v>
      </c>
    </row>
    <row r="57" spans="2:10">
      <c r="B57" s="407">
        <v>11171</v>
      </c>
      <c r="H57" s="409">
        <v>2.5999999999999999E-3</v>
      </c>
      <c r="I57" s="409"/>
      <c r="J57" s="407">
        <v>11171</v>
      </c>
    </row>
    <row r="58" spans="2:10">
      <c r="B58" s="407">
        <v>11202</v>
      </c>
      <c r="H58" s="409">
        <v>2.8999999999999998E-3</v>
      </c>
      <c r="I58" s="409"/>
      <c r="J58" s="407">
        <v>11202</v>
      </c>
    </row>
    <row r="59" spans="2:10">
      <c r="B59" s="407">
        <v>11232</v>
      </c>
      <c r="H59" s="409">
        <v>2.7000000000000001E-3</v>
      </c>
      <c r="I59" s="409"/>
      <c r="J59" s="407">
        <v>11232</v>
      </c>
    </row>
    <row r="60" spans="2:10">
      <c r="B60" s="407">
        <v>11263</v>
      </c>
      <c r="H60" s="409">
        <v>2.5999999999999999E-3</v>
      </c>
      <c r="I60" s="409"/>
      <c r="J60" s="407">
        <v>11263</v>
      </c>
    </row>
    <row r="61" spans="2:10">
      <c r="B61" s="407">
        <v>11293</v>
      </c>
      <c r="H61" s="409">
        <v>2.8E-3</v>
      </c>
      <c r="I61" s="409"/>
      <c r="J61" s="407">
        <v>11293</v>
      </c>
    </row>
    <row r="62" spans="2:10">
      <c r="B62" s="407">
        <v>11324</v>
      </c>
      <c r="H62" s="409">
        <v>2.8E-3</v>
      </c>
      <c r="I62" s="409"/>
      <c r="J62" s="407">
        <v>11324</v>
      </c>
    </row>
    <row r="63" spans="2:10">
      <c r="B63" s="407">
        <v>11355</v>
      </c>
      <c r="H63" s="409">
        <v>2.5999999999999999E-3</v>
      </c>
      <c r="I63" s="409"/>
      <c r="J63" s="407">
        <v>11355</v>
      </c>
    </row>
    <row r="64" spans="2:10">
      <c r="B64" s="407">
        <v>11383</v>
      </c>
      <c r="H64" s="409">
        <v>2.8999999999999998E-3</v>
      </c>
      <c r="I64" s="409"/>
      <c r="J64" s="407">
        <v>11383</v>
      </c>
    </row>
    <row r="65" spans="2:10">
      <c r="B65" s="407">
        <v>11414</v>
      </c>
      <c r="H65" s="409">
        <v>2.7000000000000001E-3</v>
      </c>
      <c r="I65" s="409"/>
      <c r="J65" s="407">
        <v>11414</v>
      </c>
    </row>
    <row r="66" spans="2:10">
      <c r="B66" s="407">
        <v>11444</v>
      </c>
      <c r="H66" s="409">
        <v>2.5999999999999999E-3</v>
      </c>
      <c r="I66" s="409"/>
      <c r="J66" s="407">
        <v>11444</v>
      </c>
    </row>
    <row r="67" spans="2:10">
      <c r="B67" s="407">
        <v>11475</v>
      </c>
      <c r="H67" s="409">
        <v>2.8E-3</v>
      </c>
      <c r="I67" s="409"/>
      <c r="J67" s="407">
        <v>11475</v>
      </c>
    </row>
    <row r="68" spans="2:10">
      <c r="B68" s="407">
        <v>11505</v>
      </c>
      <c r="H68" s="409">
        <v>2.7000000000000001E-3</v>
      </c>
      <c r="I68" s="409"/>
      <c r="J68" s="407">
        <v>11505</v>
      </c>
    </row>
    <row r="69" spans="2:10">
      <c r="B69" s="407">
        <v>11536</v>
      </c>
      <c r="H69" s="409">
        <v>2.7000000000000001E-3</v>
      </c>
      <c r="I69" s="409"/>
      <c r="J69" s="407">
        <v>11536</v>
      </c>
    </row>
    <row r="70" spans="2:10">
      <c r="B70" s="407">
        <v>11567</v>
      </c>
      <c r="H70" s="409">
        <v>2.7000000000000001E-3</v>
      </c>
      <c r="I70" s="409"/>
      <c r="J70" s="407">
        <v>11567</v>
      </c>
    </row>
    <row r="71" spans="2:10">
      <c r="B71" s="407">
        <v>11597</v>
      </c>
      <c r="H71" s="409">
        <v>2.8999999999999998E-3</v>
      </c>
      <c r="I71" s="409"/>
      <c r="J71" s="407">
        <v>11597</v>
      </c>
    </row>
    <row r="72" spans="2:10">
      <c r="B72" s="407">
        <v>11628</v>
      </c>
      <c r="H72" s="409">
        <v>3.0999999999999999E-3</v>
      </c>
      <c r="I72" s="409"/>
      <c r="J72" s="407">
        <v>11628</v>
      </c>
    </row>
    <row r="73" spans="2:10">
      <c r="B73" s="407">
        <v>11658</v>
      </c>
      <c r="H73" s="409">
        <v>3.2000000000000002E-3</v>
      </c>
      <c r="I73" s="409"/>
      <c r="J73" s="407">
        <v>11658</v>
      </c>
    </row>
    <row r="74" spans="2:10">
      <c r="B74" s="407">
        <v>11689</v>
      </c>
      <c r="H74" s="409">
        <v>3.2000000000000002E-3</v>
      </c>
      <c r="I74" s="409"/>
      <c r="J74" s="407">
        <v>11689</v>
      </c>
    </row>
    <row r="75" spans="2:10">
      <c r="B75" s="407">
        <v>11720</v>
      </c>
      <c r="H75" s="409">
        <v>3.2000000000000002E-3</v>
      </c>
      <c r="I75" s="409"/>
      <c r="J75" s="407">
        <v>11720</v>
      </c>
    </row>
    <row r="76" spans="2:10">
      <c r="B76" s="407">
        <v>11749</v>
      </c>
      <c r="H76" s="409">
        <v>3.0999999999999999E-3</v>
      </c>
      <c r="I76" s="409"/>
      <c r="J76" s="407">
        <v>11749</v>
      </c>
    </row>
    <row r="77" spans="2:10">
      <c r="B77" s="407">
        <v>11780</v>
      </c>
      <c r="H77" s="409">
        <v>3.0000000000000001E-3</v>
      </c>
      <c r="I77" s="409"/>
      <c r="J77" s="407">
        <v>11780</v>
      </c>
    </row>
    <row r="78" spans="2:10">
      <c r="B78" s="407">
        <v>11810</v>
      </c>
      <c r="H78" s="409">
        <v>2.8E-3</v>
      </c>
      <c r="I78" s="409"/>
      <c r="J78" s="407">
        <v>11810</v>
      </c>
    </row>
    <row r="79" spans="2:10">
      <c r="B79" s="407">
        <v>11841</v>
      </c>
      <c r="H79" s="409">
        <v>2.8E-3</v>
      </c>
      <c r="I79" s="409"/>
      <c r="J79" s="407">
        <v>11841</v>
      </c>
    </row>
    <row r="80" spans="2:10">
      <c r="B80" s="407">
        <v>11871</v>
      </c>
      <c r="H80" s="409">
        <v>2.8E-3</v>
      </c>
      <c r="I80" s="409"/>
      <c r="J80" s="407">
        <v>11871</v>
      </c>
    </row>
    <row r="81" spans="2:10">
      <c r="B81" s="407">
        <v>11902</v>
      </c>
      <c r="H81" s="409">
        <v>2.8E-3</v>
      </c>
      <c r="I81" s="409"/>
      <c r="J81" s="407">
        <v>11902</v>
      </c>
    </row>
    <row r="82" spans="2:10">
      <c r="B82" s="407">
        <v>11933</v>
      </c>
      <c r="H82" s="409">
        <v>2.5999999999999999E-3</v>
      </c>
      <c r="I82" s="409"/>
      <c r="J82" s="407">
        <v>11933</v>
      </c>
    </row>
    <row r="83" spans="2:10">
      <c r="B83" s="407">
        <v>11963</v>
      </c>
      <c r="H83" s="409">
        <v>2.7000000000000001E-3</v>
      </c>
      <c r="I83" s="409"/>
      <c r="J83" s="407">
        <v>11963</v>
      </c>
    </row>
    <row r="84" spans="2:10">
      <c r="B84" s="407">
        <v>11994</v>
      </c>
      <c r="H84" s="409">
        <v>2.5999999999999999E-3</v>
      </c>
      <c r="I84" s="409"/>
      <c r="J84" s="407">
        <v>11994</v>
      </c>
    </row>
    <row r="85" spans="2:10">
      <c r="B85" s="407">
        <v>12024</v>
      </c>
      <c r="H85" s="409">
        <v>2.7000000000000001E-3</v>
      </c>
      <c r="I85" s="409"/>
      <c r="J85" s="407">
        <v>12024</v>
      </c>
    </row>
    <row r="86" spans="2:10">
      <c r="B86" s="407">
        <v>12055</v>
      </c>
      <c r="H86" s="405">
        <v>2.7000000000000001E-3</v>
      </c>
      <c r="I86" s="409"/>
      <c r="J86" s="407">
        <v>12055</v>
      </c>
    </row>
    <row r="87" spans="2:10">
      <c r="B87" s="407">
        <v>12086</v>
      </c>
      <c r="H87" s="409">
        <v>2.3E-3</v>
      </c>
      <c r="I87" s="409"/>
      <c r="J87" s="407">
        <v>12086</v>
      </c>
    </row>
    <row r="88" spans="2:10">
      <c r="B88" s="407">
        <v>12114</v>
      </c>
      <c r="H88" s="409">
        <v>2.7000000000000001E-3</v>
      </c>
      <c r="I88" s="409"/>
      <c r="J88" s="407">
        <v>12114</v>
      </c>
    </row>
    <row r="89" spans="2:10">
      <c r="B89" s="407">
        <v>12145</v>
      </c>
      <c r="H89" s="409">
        <v>2.5000000000000001E-3</v>
      </c>
      <c r="I89" s="409"/>
      <c r="J89" s="407">
        <v>12145</v>
      </c>
    </row>
    <row r="90" spans="2:10">
      <c r="B90" s="407">
        <v>12175</v>
      </c>
      <c r="H90" s="409">
        <v>2.8E-3</v>
      </c>
      <c r="I90" s="409"/>
      <c r="J90" s="407">
        <v>12175</v>
      </c>
    </row>
    <row r="91" spans="2:10">
      <c r="B91" s="407">
        <v>12206</v>
      </c>
      <c r="H91" s="409">
        <v>2.5000000000000001E-3</v>
      </c>
      <c r="I91" s="409"/>
      <c r="J91" s="407">
        <v>12206</v>
      </c>
    </row>
    <row r="92" spans="2:10">
      <c r="B92" s="407">
        <v>12236</v>
      </c>
      <c r="H92" s="409">
        <v>2.5999999999999999E-3</v>
      </c>
      <c r="I92" s="409"/>
      <c r="J92" s="407">
        <v>12236</v>
      </c>
    </row>
    <row r="93" spans="2:10">
      <c r="B93" s="407">
        <v>12267</v>
      </c>
      <c r="H93" s="409">
        <v>2.5999999999999999E-3</v>
      </c>
      <c r="I93" s="409"/>
      <c r="J93" s="407">
        <v>12267</v>
      </c>
    </row>
    <row r="94" spans="2:10">
      <c r="B94" s="407">
        <v>12298</v>
      </c>
      <c r="H94" s="409">
        <v>2.5000000000000001E-3</v>
      </c>
      <c r="I94" s="409"/>
      <c r="J94" s="407">
        <v>12298</v>
      </c>
    </row>
    <row r="95" spans="2:10">
      <c r="B95" s="407">
        <v>12328</v>
      </c>
      <c r="H95" s="409">
        <v>2.5999999999999999E-3</v>
      </c>
      <c r="I95" s="409"/>
      <c r="J95" s="407">
        <v>12328</v>
      </c>
    </row>
    <row r="96" spans="2:10">
      <c r="B96" s="407">
        <v>12359</v>
      </c>
      <c r="H96" s="409">
        <v>2.5000000000000001E-3</v>
      </c>
      <c r="I96" s="409"/>
      <c r="J96" s="407">
        <v>12359</v>
      </c>
    </row>
    <row r="97" spans="2:10">
      <c r="B97" s="407">
        <v>12389</v>
      </c>
      <c r="H97" s="409">
        <v>2.8E-3</v>
      </c>
      <c r="I97" s="409"/>
      <c r="J97" s="407">
        <v>12389</v>
      </c>
    </row>
    <row r="98" spans="2:10">
      <c r="B98" s="407">
        <v>12420</v>
      </c>
      <c r="H98" s="409">
        <v>2.8999999999999998E-3</v>
      </c>
      <c r="I98" s="409"/>
      <c r="J98" s="407">
        <v>12420</v>
      </c>
    </row>
    <row r="99" spans="2:10">
      <c r="B99" s="407">
        <v>12451</v>
      </c>
      <c r="H99" s="409">
        <v>2.3999999999999998E-3</v>
      </c>
      <c r="I99" s="409"/>
      <c r="J99" s="407">
        <v>12451</v>
      </c>
    </row>
    <row r="100" spans="2:10">
      <c r="B100" s="407">
        <v>12479</v>
      </c>
      <c r="H100" s="409">
        <v>2.7000000000000001E-3</v>
      </c>
      <c r="I100" s="409"/>
      <c r="J100" s="407">
        <v>12479</v>
      </c>
    </row>
    <row r="101" spans="2:10">
      <c r="B101" s="407">
        <v>12510</v>
      </c>
      <c r="H101" s="409">
        <v>2.5000000000000001E-3</v>
      </c>
      <c r="I101" s="409"/>
      <c r="J101" s="407">
        <v>12510</v>
      </c>
    </row>
    <row r="102" spans="2:10">
      <c r="B102" s="407">
        <v>12540</v>
      </c>
      <c r="H102" s="409">
        <v>2.5000000000000001E-3</v>
      </c>
      <c r="I102" s="409"/>
      <c r="J102" s="407">
        <v>12540</v>
      </c>
    </row>
    <row r="103" spans="2:10">
      <c r="B103" s="407">
        <v>12571</v>
      </c>
      <c r="H103" s="409">
        <v>2.3999999999999998E-3</v>
      </c>
      <c r="I103" s="409"/>
      <c r="J103" s="407">
        <v>12571</v>
      </c>
    </row>
    <row r="104" spans="2:10">
      <c r="B104" s="407">
        <v>12601</v>
      </c>
      <c r="H104" s="409">
        <v>2.3999999999999998E-3</v>
      </c>
      <c r="I104" s="409"/>
      <c r="J104" s="407">
        <v>12601</v>
      </c>
    </row>
    <row r="105" spans="2:10">
      <c r="B105" s="407">
        <v>12632</v>
      </c>
      <c r="H105" s="409">
        <v>2.3999999999999998E-3</v>
      </c>
      <c r="I105" s="409"/>
      <c r="J105" s="407">
        <v>12632</v>
      </c>
    </row>
    <row r="106" spans="2:10">
      <c r="B106" s="407">
        <v>12663</v>
      </c>
      <c r="H106" s="409">
        <v>2.3E-3</v>
      </c>
      <c r="I106" s="409"/>
      <c r="J106" s="407">
        <v>12663</v>
      </c>
    </row>
    <row r="107" spans="2:10">
      <c r="B107" s="407">
        <v>12693</v>
      </c>
      <c r="H107" s="409">
        <v>2.7000000000000001E-3</v>
      </c>
      <c r="I107" s="409"/>
      <c r="J107" s="407">
        <v>12693</v>
      </c>
    </row>
    <row r="108" spans="2:10">
      <c r="B108" s="407">
        <v>12724</v>
      </c>
      <c r="H108" s="409">
        <v>2.5000000000000001E-3</v>
      </c>
      <c r="I108" s="409"/>
      <c r="J108" s="407">
        <v>12724</v>
      </c>
    </row>
    <row r="109" spans="2:10">
      <c r="B109" s="407">
        <v>12754</v>
      </c>
      <c r="H109" s="409">
        <v>2.5000000000000001E-3</v>
      </c>
      <c r="I109" s="409"/>
      <c r="J109" s="407">
        <v>12754</v>
      </c>
    </row>
    <row r="110" spans="2:10">
      <c r="B110" s="407">
        <v>12785</v>
      </c>
      <c r="H110" s="409">
        <v>2.5000000000000001E-3</v>
      </c>
      <c r="I110" s="409"/>
      <c r="J110" s="407">
        <v>12785</v>
      </c>
    </row>
    <row r="111" spans="2:10">
      <c r="B111" s="407">
        <v>12816</v>
      </c>
      <c r="H111" s="409">
        <v>2.0999999999999999E-3</v>
      </c>
      <c r="I111" s="409"/>
      <c r="J111" s="407">
        <v>12816</v>
      </c>
    </row>
    <row r="112" spans="2:10">
      <c r="B112" s="407">
        <v>12844</v>
      </c>
      <c r="H112" s="409">
        <v>2.2000000000000001E-3</v>
      </c>
      <c r="I112" s="409"/>
      <c r="J112" s="407">
        <v>12844</v>
      </c>
    </row>
    <row r="113" spans="2:10">
      <c r="B113" s="407">
        <v>12875</v>
      </c>
      <c r="H113" s="409">
        <v>2.3E-3</v>
      </c>
      <c r="I113" s="409"/>
      <c r="J113" s="407">
        <v>12875</v>
      </c>
    </row>
    <row r="114" spans="2:10">
      <c r="B114" s="407">
        <v>12905</v>
      </c>
      <c r="H114" s="409">
        <v>2.3E-3</v>
      </c>
      <c r="I114" s="409"/>
      <c r="J114" s="407">
        <v>12905</v>
      </c>
    </row>
    <row r="115" spans="2:10">
      <c r="B115" s="407">
        <v>12936</v>
      </c>
      <c r="H115" s="409">
        <v>2.2000000000000001E-3</v>
      </c>
      <c r="I115" s="409"/>
      <c r="J115" s="407">
        <v>12936</v>
      </c>
    </row>
    <row r="116" spans="2:10">
      <c r="B116" s="407">
        <v>12966</v>
      </c>
      <c r="H116" s="409">
        <v>2.3999999999999998E-3</v>
      </c>
      <c r="I116" s="409"/>
      <c r="J116" s="407">
        <v>12966</v>
      </c>
    </row>
    <row r="117" spans="2:10">
      <c r="B117" s="407">
        <v>12997</v>
      </c>
      <c r="H117" s="409">
        <v>2.3E-3</v>
      </c>
      <c r="I117" s="409"/>
      <c r="J117" s="407">
        <v>12997</v>
      </c>
    </row>
    <row r="118" spans="2:10">
      <c r="B118" s="407">
        <v>13028</v>
      </c>
      <c r="H118" s="409">
        <v>2.3E-3</v>
      </c>
      <c r="I118" s="409"/>
      <c r="J118" s="407">
        <v>13028</v>
      </c>
    </row>
    <row r="119" spans="2:10">
      <c r="B119" s="407">
        <v>13058</v>
      </c>
      <c r="H119" s="409">
        <v>2.3E-3</v>
      </c>
      <c r="I119" s="409"/>
      <c r="J119" s="407">
        <v>13058</v>
      </c>
    </row>
    <row r="120" spans="2:10">
      <c r="B120" s="407">
        <v>13089</v>
      </c>
      <c r="H120" s="409">
        <v>2.3999999999999998E-3</v>
      </c>
      <c r="I120" s="409"/>
      <c r="J120" s="407">
        <v>13089</v>
      </c>
    </row>
    <row r="121" spans="2:10">
      <c r="B121" s="407">
        <v>13119</v>
      </c>
      <c r="H121" s="409">
        <v>2.3999999999999998E-3</v>
      </c>
      <c r="I121" s="409"/>
      <c r="J121" s="407">
        <v>13119</v>
      </c>
    </row>
    <row r="122" spans="2:10">
      <c r="B122" s="407">
        <v>13150</v>
      </c>
      <c r="H122" s="409">
        <v>2.3999999999999998E-3</v>
      </c>
      <c r="I122" s="409"/>
      <c r="J122" s="407">
        <v>13150</v>
      </c>
    </row>
    <row r="123" spans="2:10">
      <c r="B123" s="407">
        <v>13181</v>
      </c>
      <c r="H123" s="409">
        <v>2.3E-3</v>
      </c>
      <c r="I123" s="409"/>
      <c r="J123" s="407">
        <v>13181</v>
      </c>
    </row>
    <row r="124" spans="2:10">
      <c r="B124" s="407">
        <v>13210</v>
      </c>
      <c r="H124" s="409">
        <v>2.3999999999999998E-3</v>
      </c>
      <c r="I124" s="409"/>
      <c r="J124" s="407">
        <v>13210</v>
      </c>
    </row>
    <row r="125" spans="2:10">
      <c r="B125" s="407">
        <v>13241</v>
      </c>
      <c r="H125" s="409">
        <v>2.2000000000000001E-3</v>
      </c>
      <c r="I125" s="409"/>
      <c r="J125" s="407">
        <v>13241</v>
      </c>
    </row>
    <row r="126" spans="2:10">
      <c r="B126" s="407">
        <v>13271</v>
      </c>
      <c r="H126" s="409">
        <v>2.2000000000000001E-3</v>
      </c>
      <c r="I126" s="409"/>
      <c r="J126" s="407">
        <v>13271</v>
      </c>
    </row>
    <row r="127" spans="2:10">
      <c r="B127" s="407">
        <v>13302</v>
      </c>
      <c r="H127" s="409">
        <v>2.3999999999999998E-3</v>
      </c>
      <c r="I127" s="409"/>
      <c r="J127" s="407">
        <v>13302</v>
      </c>
    </row>
    <row r="128" spans="2:10">
      <c r="B128" s="407">
        <v>13332</v>
      </c>
      <c r="H128" s="409">
        <v>2.3E-3</v>
      </c>
      <c r="I128" s="409"/>
      <c r="J128" s="407">
        <v>13332</v>
      </c>
    </row>
    <row r="129" spans="2:10">
      <c r="B129" s="407">
        <v>13363</v>
      </c>
      <c r="H129" s="409">
        <v>2.3E-3</v>
      </c>
      <c r="I129" s="409"/>
      <c r="J129" s="407">
        <v>13363</v>
      </c>
    </row>
    <row r="130" spans="2:10">
      <c r="B130" s="407">
        <v>13394</v>
      </c>
      <c r="H130" s="409">
        <v>2.0999999999999999E-3</v>
      </c>
      <c r="I130" s="409"/>
      <c r="J130" s="407">
        <v>13394</v>
      </c>
    </row>
    <row r="131" spans="2:10">
      <c r="B131" s="407">
        <v>13424</v>
      </c>
      <c r="H131" s="409">
        <v>2.3E-3</v>
      </c>
      <c r="I131" s="409"/>
      <c r="J131" s="407">
        <v>13424</v>
      </c>
    </row>
    <row r="132" spans="2:10">
      <c r="B132" s="407">
        <v>13455</v>
      </c>
      <c r="H132" s="409">
        <v>2.2000000000000001E-3</v>
      </c>
      <c r="I132" s="409"/>
      <c r="J132" s="407">
        <v>13455</v>
      </c>
    </row>
    <row r="133" spans="2:10">
      <c r="B133" s="407">
        <v>13485</v>
      </c>
      <c r="H133" s="409">
        <v>2.2000000000000001E-3</v>
      </c>
      <c r="I133" s="409"/>
      <c r="J133" s="407">
        <v>13485</v>
      </c>
    </row>
    <row r="134" spans="2:10">
      <c r="B134" s="407">
        <v>13516</v>
      </c>
      <c r="H134" s="409">
        <v>2.0999999999999999E-3</v>
      </c>
      <c r="I134" s="409"/>
      <c r="J134" s="407">
        <v>13516</v>
      </c>
    </row>
    <row r="135" spans="2:10">
      <c r="B135" s="407">
        <v>13547</v>
      </c>
      <c r="H135" s="409">
        <v>2E-3</v>
      </c>
      <c r="I135" s="409"/>
      <c r="J135" s="407">
        <v>13547</v>
      </c>
    </row>
    <row r="136" spans="2:10">
      <c r="B136" s="407">
        <v>13575</v>
      </c>
      <c r="H136" s="409">
        <v>2.2000000000000001E-3</v>
      </c>
      <c r="I136" s="409"/>
      <c r="J136" s="407">
        <v>13575</v>
      </c>
    </row>
    <row r="137" spans="2:10">
      <c r="B137" s="407">
        <v>13606</v>
      </c>
      <c r="H137" s="409">
        <v>2.3E-3</v>
      </c>
      <c r="I137" s="409"/>
      <c r="J137" s="407">
        <v>13606</v>
      </c>
    </row>
    <row r="138" spans="2:10">
      <c r="B138" s="407">
        <v>13636</v>
      </c>
      <c r="H138" s="409">
        <v>2.2000000000000001E-3</v>
      </c>
      <c r="I138" s="409"/>
      <c r="J138" s="407">
        <v>13636</v>
      </c>
    </row>
    <row r="139" spans="2:10">
      <c r="B139" s="407">
        <v>13667</v>
      </c>
      <c r="H139" s="409">
        <v>2.5000000000000001E-3</v>
      </c>
      <c r="I139" s="409"/>
      <c r="J139" s="407">
        <v>13667</v>
      </c>
    </row>
    <row r="140" spans="2:10">
      <c r="B140" s="407">
        <v>13697</v>
      </c>
      <c r="H140" s="409">
        <v>2.3999999999999998E-3</v>
      </c>
      <c r="I140" s="409"/>
      <c r="J140" s="407">
        <v>13697</v>
      </c>
    </row>
    <row r="141" spans="2:10">
      <c r="B141" s="407">
        <v>13728</v>
      </c>
      <c r="H141" s="409">
        <v>2.3E-3</v>
      </c>
      <c r="I141" s="409"/>
      <c r="J141" s="407">
        <v>13728</v>
      </c>
    </row>
    <row r="142" spans="2:10">
      <c r="B142" s="407">
        <v>13759</v>
      </c>
      <c r="H142" s="409">
        <v>2.3E-3</v>
      </c>
      <c r="I142" s="409"/>
      <c r="J142" s="407">
        <v>13759</v>
      </c>
    </row>
    <row r="143" spans="2:10">
      <c r="B143" s="407">
        <v>13789</v>
      </c>
      <c r="H143" s="409">
        <v>2.3E-3</v>
      </c>
      <c r="I143" s="409"/>
      <c r="J143" s="407">
        <v>13789</v>
      </c>
    </row>
    <row r="144" spans="2:10">
      <c r="B144" s="407">
        <v>13820</v>
      </c>
      <c r="H144" s="409">
        <v>2.3999999999999998E-3</v>
      </c>
      <c r="I144" s="409"/>
      <c r="J144" s="407">
        <v>13820</v>
      </c>
    </row>
    <row r="145" spans="2:10">
      <c r="B145" s="407">
        <v>13850</v>
      </c>
      <c r="H145" s="409">
        <v>2.3E-3</v>
      </c>
      <c r="I145" s="409"/>
      <c r="J145" s="407">
        <v>13850</v>
      </c>
    </row>
    <row r="146" spans="2:10">
      <c r="B146" s="407">
        <v>13881</v>
      </c>
      <c r="H146" s="409">
        <v>2.3E-3</v>
      </c>
      <c r="I146" s="409"/>
      <c r="J146" s="407">
        <v>13881</v>
      </c>
    </row>
    <row r="147" spans="2:10">
      <c r="B147" s="407">
        <v>13912</v>
      </c>
      <c r="H147" s="409">
        <v>2.0999999999999999E-3</v>
      </c>
      <c r="I147" s="409"/>
      <c r="J147" s="407">
        <v>13912</v>
      </c>
    </row>
    <row r="148" spans="2:10">
      <c r="B148" s="407">
        <v>13940</v>
      </c>
      <c r="H148" s="409">
        <v>2.3E-3</v>
      </c>
      <c r="I148" s="409"/>
      <c r="J148" s="407">
        <v>13940</v>
      </c>
    </row>
    <row r="149" spans="2:10">
      <c r="B149" s="407">
        <v>13971</v>
      </c>
      <c r="H149" s="409">
        <v>2.2000000000000001E-3</v>
      </c>
      <c r="I149" s="409"/>
      <c r="J149" s="407">
        <v>13971</v>
      </c>
    </row>
    <row r="150" spans="2:10">
      <c r="B150" s="407">
        <v>14001</v>
      </c>
      <c r="H150" s="409">
        <v>2.2000000000000001E-3</v>
      </c>
      <c r="I150" s="409"/>
      <c r="J150" s="407">
        <v>14001</v>
      </c>
    </row>
    <row r="151" spans="2:10">
      <c r="B151" s="407">
        <v>14032</v>
      </c>
      <c r="H151" s="409">
        <v>2.0999999999999999E-3</v>
      </c>
      <c r="I151" s="409"/>
      <c r="J151" s="407">
        <v>14032</v>
      </c>
    </row>
    <row r="152" spans="2:10">
      <c r="B152" s="407">
        <v>14062</v>
      </c>
      <c r="H152" s="409">
        <v>2.0999999999999999E-3</v>
      </c>
      <c r="I152" s="409"/>
      <c r="J152" s="407">
        <v>14062</v>
      </c>
    </row>
    <row r="153" spans="2:10">
      <c r="B153" s="407">
        <v>14093</v>
      </c>
      <c r="H153" s="409">
        <v>2.2000000000000001E-3</v>
      </c>
      <c r="I153" s="409"/>
      <c r="J153" s="407">
        <v>14093</v>
      </c>
    </row>
    <row r="154" spans="2:10">
      <c r="B154" s="407">
        <v>14124</v>
      </c>
      <c r="H154" s="409">
        <v>2.0999999999999999E-3</v>
      </c>
      <c r="I154" s="409"/>
      <c r="J154" s="407">
        <v>14124</v>
      </c>
    </row>
    <row r="155" spans="2:10">
      <c r="B155" s="407">
        <v>14154</v>
      </c>
      <c r="H155" s="409">
        <v>2.2000000000000001E-3</v>
      </c>
      <c r="I155" s="409"/>
      <c r="J155" s="407">
        <v>14154</v>
      </c>
    </row>
    <row r="156" spans="2:10">
      <c r="B156" s="407">
        <v>14185</v>
      </c>
      <c r="H156" s="409">
        <v>2.0999999999999999E-3</v>
      </c>
      <c r="I156" s="409"/>
      <c r="J156" s="407">
        <v>14185</v>
      </c>
    </row>
    <row r="157" spans="2:10">
      <c r="B157" s="407">
        <v>14215</v>
      </c>
      <c r="H157" s="409">
        <v>2.2000000000000001E-3</v>
      </c>
      <c r="I157" s="409"/>
      <c r="J157" s="407">
        <v>14215</v>
      </c>
    </row>
    <row r="158" spans="2:10">
      <c r="B158" s="407">
        <v>14246</v>
      </c>
      <c r="H158" s="409">
        <v>2.0999999999999999E-3</v>
      </c>
      <c r="I158" s="409"/>
      <c r="J158" s="407">
        <v>14246</v>
      </c>
    </row>
    <row r="159" spans="2:10">
      <c r="B159" s="407">
        <v>14277</v>
      </c>
      <c r="H159" s="409">
        <v>1.9E-3</v>
      </c>
      <c r="I159" s="409"/>
      <c r="J159" s="407">
        <v>14277</v>
      </c>
    </row>
    <row r="160" spans="2:10">
      <c r="B160" s="407">
        <v>14305</v>
      </c>
      <c r="H160" s="409">
        <v>2.0999999999999999E-3</v>
      </c>
      <c r="I160" s="409"/>
      <c r="J160" s="407">
        <v>14305</v>
      </c>
    </row>
    <row r="161" spans="2:10">
      <c r="B161" s="407">
        <v>14336</v>
      </c>
      <c r="H161" s="409">
        <v>1.9E-3</v>
      </c>
      <c r="I161" s="409"/>
      <c r="J161" s="407">
        <v>14336</v>
      </c>
    </row>
    <row r="162" spans="2:10">
      <c r="B162" s="407">
        <v>14366</v>
      </c>
      <c r="H162" s="409">
        <v>2E-3</v>
      </c>
      <c r="I162" s="409"/>
      <c r="J162" s="407">
        <v>14366</v>
      </c>
    </row>
    <row r="163" spans="2:10">
      <c r="B163" s="407">
        <v>14397</v>
      </c>
      <c r="H163" s="409">
        <v>1.8E-3</v>
      </c>
      <c r="I163" s="409"/>
      <c r="J163" s="407">
        <v>14397</v>
      </c>
    </row>
    <row r="164" spans="2:10">
      <c r="B164" s="407">
        <v>14427</v>
      </c>
      <c r="H164" s="409">
        <v>1.9E-3</v>
      </c>
      <c r="I164" s="409"/>
      <c r="J164" s="407">
        <v>14427</v>
      </c>
    </row>
    <row r="165" spans="2:10">
      <c r="B165" s="407">
        <v>14458</v>
      </c>
      <c r="H165" s="409">
        <v>1.8E-3</v>
      </c>
      <c r="I165" s="409"/>
      <c r="J165" s="407">
        <v>14458</v>
      </c>
    </row>
    <row r="166" spans="2:10">
      <c r="B166" s="407">
        <v>14489</v>
      </c>
      <c r="H166" s="409">
        <v>1.9E-3</v>
      </c>
      <c r="I166" s="409"/>
      <c r="J166" s="407">
        <v>14489</v>
      </c>
    </row>
    <row r="167" spans="2:10">
      <c r="B167" s="407">
        <v>14519</v>
      </c>
      <c r="H167" s="409">
        <v>2.3E-3</v>
      </c>
      <c r="I167" s="409"/>
      <c r="J167" s="407">
        <v>14519</v>
      </c>
    </row>
    <row r="168" spans="2:10">
      <c r="B168" s="407">
        <v>14550</v>
      </c>
      <c r="H168" s="409">
        <v>2E-3</v>
      </c>
      <c r="I168" s="409"/>
      <c r="J168" s="407">
        <v>14550</v>
      </c>
    </row>
    <row r="169" spans="2:10">
      <c r="B169" s="407">
        <v>14580</v>
      </c>
      <c r="H169" s="409">
        <v>1.9E-3</v>
      </c>
      <c r="I169" s="409"/>
      <c r="J169" s="407">
        <v>14580</v>
      </c>
    </row>
    <row r="170" spans="2:10">
      <c r="B170" s="407">
        <v>14611</v>
      </c>
      <c r="H170" s="409">
        <v>2E-3</v>
      </c>
      <c r="I170" s="409"/>
      <c r="J170" s="407">
        <v>14611</v>
      </c>
    </row>
    <row r="171" spans="2:10">
      <c r="B171" s="407">
        <v>14642</v>
      </c>
      <c r="H171" s="409">
        <v>1.8E-3</v>
      </c>
      <c r="I171" s="409"/>
      <c r="J171" s="407">
        <v>14642</v>
      </c>
    </row>
    <row r="172" spans="2:10">
      <c r="B172" s="407">
        <v>14671</v>
      </c>
      <c r="H172" s="409">
        <v>1.9E-3</v>
      </c>
      <c r="I172" s="409"/>
      <c r="J172" s="407">
        <v>14671</v>
      </c>
    </row>
    <row r="173" spans="2:10">
      <c r="B173" s="407">
        <v>14702</v>
      </c>
      <c r="H173" s="409">
        <v>1.8E-3</v>
      </c>
      <c r="I173" s="409"/>
      <c r="J173" s="407">
        <v>14702</v>
      </c>
    </row>
    <row r="174" spans="2:10">
      <c r="B174" s="407">
        <v>14732</v>
      </c>
      <c r="H174" s="409">
        <v>1.9E-3</v>
      </c>
      <c r="I174" s="409"/>
      <c r="J174" s="407">
        <v>14732</v>
      </c>
    </row>
    <row r="175" spans="2:10">
      <c r="B175" s="407">
        <v>14763</v>
      </c>
      <c r="H175" s="409">
        <v>1.9E-3</v>
      </c>
      <c r="I175" s="409"/>
      <c r="J175" s="407">
        <v>14763</v>
      </c>
    </row>
    <row r="176" spans="2:10">
      <c r="B176" s="407">
        <v>14793</v>
      </c>
      <c r="H176" s="409">
        <v>2E-3</v>
      </c>
      <c r="I176" s="409"/>
      <c r="J176" s="407">
        <v>14793</v>
      </c>
    </row>
    <row r="177" spans="2:10">
      <c r="B177" s="407">
        <v>14824</v>
      </c>
      <c r="H177" s="409">
        <v>1.9E-3</v>
      </c>
      <c r="I177" s="409"/>
      <c r="J177" s="407">
        <v>14824</v>
      </c>
    </row>
    <row r="178" spans="2:10">
      <c r="B178" s="407">
        <v>14855</v>
      </c>
      <c r="H178" s="409">
        <v>1.8E-3</v>
      </c>
      <c r="I178" s="409"/>
      <c r="J178" s="407">
        <v>14855</v>
      </c>
    </row>
    <row r="179" spans="2:10">
      <c r="B179" s="407">
        <v>14885</v>
      </c>
      <c r="H179" s="409">
        <v>1.8E-3</v>
      </c>
      <c r="I179" s="409"/>
      <c r="J179" s="407">
        <v>14885</v>
      </c>
    </row>
    <row r="180" spans="2:10">
      <c r="B180" s="407">
        <v>14916</v>
      </c>
      <c r="H180" s="409">
        <v>1.8E-3</v>
      </c>
      <c r="I180" s="409"/>
      <c r="J180" s="407">
        <v>14916</v>
      </c>
    </row>
    <row r="181" spans="2:10">
      <c r="B181" s="407">
        <v>14946</v>
      </c>
      <c r="H181" s="409">
        <v>1.6999999999999999E-3</v>
      </c>
      <c r="I181" s="409"/>
      <c r="J181" s="407">
        <v>14946</v>
      </c>
    </row>
    <row r="182" spans="2:10">
      <c r="B182" s="407">
        <v>14977</v>
      </c>
      <c r="H182" s="409">
        <v>1.6000000000000001E-3</v>
      </c>
      <c r="I182" s="409"/>
      <c r="J182" s="407">
        <v>14977</v>
      </c>
    </row>
    <row r="183" spans="2:10">
      <c r="B183" s="407">
        <v>15008</v>
      </c>
      <c r="H183" s="409">
        <v>1.6000000000000001E-3</v>
      </c>
      <c r="I183" s="409"/>
      <c r="J183" s="407">
        <v>15008</v>
      </c>
    </row>
    <row r="184" spans="2:10">
      <c r="B184" s="407">
        <v>15036</v>
      </c>
      <c r="H184" s="409">
        <v>1.8E-3</v>
      </c>
      <c r="I184" s="409"/>
      <c r="J184" s="407">
        <v>15036</v>
      </c>
    </row>
    <row r="185" spans="2:10">
      <c r="B185" s="407">
        <v>15067</v>
      </c>
      <c r="H185" s="409">
        <v>1.6999999999999999E-3</v>
      </c>
      <c r="I185" s="409"/>
      <c r="J185" s="407">
        <v>15067</v>
      </c>
    </row>
    <row r="186" spans="2:10">
      <c r="B186" s="407">
        <v>15097</v>
      </c>
      <c r="H186" s="409">
        <v>1.6999999999999999E-3</v>
      </c>
      <c r="I186" s="409"/>
      <c r="J186" s="407">
        <v>15097</v>
      </c>
    </row>
    <row r="187" spans="2:10">
      <c r="B187" s="407">
        <v>15128</v>
      </c>
      <c r="H187" s="409">
        <v>1.6000000000000001E-3</v>
      </c>
      <c r="I187" s="409"/>
      <c r="J187" s="407">
        <v>15128</v>
      </c>
    </row>
    <row r="188" spans="2:10">
      <c r="B188" s="407">
        <v>15158</v>
      </c>
      <c r="H188" s="409">
        <v>1.6000000000000001E-3</v>
      </c>
      <c r="I188" s="409"/>
      <c r="J188" s="407">
        <v>15158</v>
      </c>
    </row>
    <row r="189" spans="2:10">
      <c r="B189" s="407">
        <v>15189</v>
      </c>
      <c r="H189" s="409">
        <v>1.6000000000000001E-3</v>
      </c>
      <c r="I189" s="409"/>
      <c r="J189" s="407">
        <v>15189</v>
      </c>
    </row>
    <row r="190" spans="2:10">
      <c r="B190" s="407">
        <v>15220</v>
      </c>
      <c r="H190" s="409">
        <v>1.6000000000000001E-3</v>
      </c>
      <c r="I190" s="409"/>
      <c r="J190" s="407">
        <v>15220</v>
      </c>
    </row>
    <row r="191" spans="2:10">
      <c r="B191" s="407">
        <v>15250</v>
      </c>
      <c r="H191" s="409">
        <v>1.6000000000000001E-3</v>
      </c>
      <c r="I191" s="409"/>
      <c r="J191" s="407">
        <v>15250</v>
      </c>
    </row>
    <row r="192" spans="2:10">
      <c r="B192" s="407">
        <v>15281</v>
      </c>
      <c r="H192" s="409">
        <v>1.4E-3</v>
      </c>
      <c r="I192" s="409"/>
      <c r="J192" s="407">
        <v>15281</v>
      </c>
    </row>
    <row r="193" spans="2:10">
      <c r="B193" s="407">
        <v>15311</v>
      </c>
      <c r="H193" s="409">
        <v>1.6000000000000001E-3</v>
      </c>
      <c r="I193" s="409"/>
      <c r="J193" s="407">
        <v>15311</v>
      </c>
    </row>
    <row r="194" spans="2:10">
      <c r="B194" s="407">
        <v>15342</v>
      </c>
      <c r="H194" s="409">
        <v>2.0999999999999999E-3</v>
      </c>
      <c r="I194" s="409"/>
      <c r="J194" s="407">
        <v>15342</v>
      </c>
    </row>
    <row r="195" spans="2:10">
      <c r="B195" s="407">
        <v>15373</v>
      </c>
      <c r="H195" s="409">
        <v>1.9E-3</v>
      </c>
      <c r="I195" s="409"/>
      <c r="J195" s="407">
        <v>15373</v>
      </c>
    </row>
    <row r="196" spans="2:10">
      <c r="B196" s="407">
        <v>15401</v>
      </c>
      <c r="H196" s="409">
        <v>2.0999999999999999E-3</v>
      </c>
      <c r="I196" s="409"/>
      <c r="J196" s="407">
        <v>15401</v>
      </c>
    </row>
    <row r="197" spans="2:10">
      <c r="B197" s="407">
        <v>15432</v>
      </c>
      <c r="H197" s="409">
        <v>2E-3</v>
      </c>
      <c r="I197" s="409"/>
      <c r="J197" s="407">
        <v>15432</v>
      </c>
    </row>
    <row r="198" spans="2:10">
      <c r="B198" s="407">
        <v>15462</v>
      </c>
      <c r="H198" s="409">
        <v>1.9E-3</v>
      </c>
      <c r="I198" s="409"/>
      <c r="J198" s="407">
        <v>15462</v>
      </c>
    </row>
    <row r="199" spans="2:10">
      <c r="B199" s="407">
        <v>15493</v>
      </c>
      <c r="H199" s="409">
        <v>2.0999999999999999E-3</v>
      </c>
      <c r="I199" s="409"/>
      <c r="J199" s="407">
        <v>15493</v>
      </c>
    </row>
    <row r="200" spans="2:10">
      <c r="B200" s="407">
        <v>15523</v>
      </c>
      <c r="H200" s="409">
        <v>2.0999999999999999E-3</v>
      </c>
      <c r="I200" s="409"/>
      <c r="J200" s="407">
        <v>15523</v>
      </c>
    </row>
    <row r="201" spans="2:10">
      <c r="B201" s="407">
        <v>15554</v>
      </c>
      <c r="H201" s="409">
        <v>2.0999999999999999E-3</v>
      </c>
      <c r="I201" s="409"/>
      <c r="J201" s="407">
        <v>15554</v>
      </c>
    </row>
    <row r="202" spans="2:10">
      <c r="B202" s="407">
        <v>15585</v>
      </c>
      <c r="H202" s="409">
        <v>2E-3</v>
      </c>
      <c r="I202" s="409"/>
      <c r="J202" s="407">
        <v>15585</v>
      </c>
    </row>
    <row r="203" spans="2:10">
      <c r="B203" s="407">
        <v>15615</v>
      </c>
      <c r="H203" s="409">
        <v>2.0999999999999999E-3</v>
      </c>
      <c r="I203" s="409"/>
      <c r="J203" s="407">
        <v>15615</v>
      </c>
    </row>
    <row r="204" spans="2:10">
      <c r="B204" s="407">
        <v>15646</v>
      </c>
      <c r="H204" s="409">
        <v>2E-3</v>
      </c>
      <c r="I204" s="409"/>
      <c r="J204" s="407">
        <v>15646</v>
      </c>
    </row>
    <row r="205" spans="2:10">
      <c r="B205" s="407">
        <v>15676</v>
      </c>
      <c r="H205" s="409">
        <v>2.0999999999999999E-3</v>
      </c>
      <c r="I205" s="409"/>
      <c r="J205" s="407">
        <v>15676</v>
      </c>
    </row>
    <row r="206" spans="2:10">
      <c r="B206" s="407">
        <v>15707</v>
      </c>
      <c r="H206" s="409">
        <v>2E-3</v>
      </c>
      <c r="I206" s="409"/>
      <c r="J206" s="407">
        <v>15707</v>
      </c>
    </row>
    <row r="207" spans="2:10">
      <c r="B207" s="407">
        <v>15738</v>
      </c>
      <c r="H207" s="409">
        <v>1.9E-3</v>
      </c>
      <c r="I207" s="409"/>
      <c r="J207" s="407">
        <v>15738</v>
      </c>
    </row>
    <row r="208" spans="2:10">
      <c r="B208" s="407">
        <v>15766</v>
      </c>
      <c r="H208" s="409">
        <v>2.0999999999999999E-3</v>
      </c>
      <c r="I208" s="409"/>
      <c r="J208" s="407">
        <v>15766</v>
      </c>
    </row>
    <row r="209" spans="2:10">
      <c r="B209" s="407">
        <v>15797</v>
      </c>
      <c r="H209" s="409">
        <v>2E-3</v>
      </c>
      <c r="I209" s="409"/>
      <c r="J209" s="407">
        <v>15797</v>
      </c>
    </row>
    <row r="210" spans="2:10">
      <c r="B210" s="407">
        <v>15827</v>
      </c>
      <c r="H210" s="409">
        <v>1.9E-3</v>
      </c>
      <c r="I210" s="409"/>
      <c r="J210" s="407">
        <v>15827</v>
      </c>
    </row>
    <row r="211" spans="2:10">
      <c r="B211" s="407">
        <v>15858</v>
      </c>
      <c r="H211" s="409">
        <v>2.0999999999999999E-3</v>
      </c>
      <c r="I211" s="409"/>
      <c r="J211" s="407">
        <v>15858</v>
      </c>
    </row>
    <row r="212" spans="2:10">
      <c r="B212" s="407">
        <v>15888</v>
      </c>
      <c r="H212" s="409">
        <v>2.0999999999999999E-3</v>
      </c>
      <c r="I212" s="409"/>
      <c r="J212" s="407">
        <v>15888</v>
      </c>
    </row>
    <row r="213" spans="2:10">
      <c r="B213" s="407">
        <v>15919</v>
      </c>
      <c r="H213" s="409">
        <v>2.0999999999999999E-3</v>
      </c>
      <c r="I213" s="409"/>
      <c r="J213" s="407">
        <v>15919</v>
      </c>
    </row>
    <row r="214" spans="2:10">
      <c r="B214" s="407">
        <v>15950</v>
      </c>
      <c r="H214" s="409">
        <v>2E-3</v>
      </c>
      <c r="I214" s="409"/>
      <c r="J214" s="407">
        <v>15950</v>
      </c>
    </row>
    <row r="215" spans="2:10">
      <c r="B215" s="407">
        <v>15980</v>
      </c>
      <c r="H215" s="409">
        <v>2E-3</v>
      </c>
      <c r="I215" s="409"/>
      <c r="J215" s="407">
        <v>15980</v>
      </c>
    </row>
    <row r="216" spans="2:10">
      <c r="B216" s="407">
        <v>16011</v>
      </c>
      <c r="H216" s="409">
        <v>2.0999999999999999E-3</v>
      </c>
      <c r="I216" s="409"/>
      <c r="J216" s="407">
        <v>16011</v>
      </c>
    </row>
    <row r="217" spans="2:10">
      <c r="B217" s="407">
        <v>16041</v>
      </c>
      <c r="H217" s="409">
        <v>2.0999999999999999E-3</v>
      </c>
      <c r="I217" s="409"/>
      <c r="J217" s="407">
        <v>16041</v>
      </c>
    </row>
    <row r="218" spans="2:10">
      <c r="B218" s="407">
        <v>16072</v>
      </c>
      <c r="H218" s="409">
        <v>2.0999999999999999E-3</v>
      </c>
      <c r="I218" s="409"/>
      <c r="J218" s="407">
        <v>16072</v>
      </c>
    </row>
    <row r="219" spans="2:10">
      <c r="B219" s="407">
        <v>16103</v>
      </c>
      <c r="H219" s="409">
        <v>2E-3</v>
      </c>
      <c r="I219" s="409"/>
      <c r="J219" s="407">
        <v>16103</v>
      </c>
    </row>
    <row r="220" spans="2:10">
      <c r="B220" s="407">
        <v>16132</v>
      </c>
      <c r="H220" s="409">
        <v>2.0999999999999999E-3</v>
      </c>
      <c r="I220" s="409"/>
      <c r="J220" s="407">
        <v>16132</v>
      </c>
    </row>
    <row r="221" spans="2:10">
      <c r="B221" s="407">
        <v>16163</v>
      </c>
      <c r="H221" s="409">
        <v>2E-3</v>
      </c>
      <c r="I221" s="409"/>
      <c r="J221" s="407">
        <v>16163</v>
      </c>
    </row>
    <row r="222" spans="2:10">
      <c r="B222" s="407">
        <v>16193</v>
      </c>
      <c r="H222" s="409">
        <v>2.2000000000000001E-3</v>
      </c>
      <c r="I222" s="409"/>
      <c r="J222" s="407">
        <v>16193</v>
      </c>
    </row>
    <row r="223" spans="2:10">
      <c r="B223" s="407">
        <v>16224</v>
      </c>
      <c r="H223" s="409">
        <v>2E-3</v>
      </c>
      <c r="I223" s="409"/>
      <c r="J223" s="407">
        <v>16224</v>
      </c>
    </row>
    <row r="224" spans="2:10">
      <c r="B224" s="407">
        <v>16254</v>
      </c>
      <c r="H224" s="409">
        <v>2.0999999999999999E-3</v>
      </c>
      <c r="I224" s="409"/>
      <c r="J224" s="407">
        <v>16254</v>
      </c>
    </row>
    <row r="225" spans="2:10">
      <c r="B225" s="407">
        <v>16285</v>
      </c>
      <c r="H225" s="409">
        <v>2.0999999999999999E-3</v>
      </c>
      <c r="I225" s="409"/>
      <c r="J225" s="407">
        <v>16285</v>
      </c>
    </row>
    <row r="226" spans="2:10">
      <c r="B226" s="407">
        <v>16316</v>
      </c>
      <c r="H226" s="409">
        <v>2E-3</v>
      </c>
      <c r="I226" s="409"/>
      <c r="J226" s="407">
        <v>16316</v>
      </c>
    </row>
    <row r="227" spans="2:10">
      <c r="B227" s="407">
        <v>16346</v>
      </c>
      <c r="H227" s="409">
        <v>2.0999999999999999E-3</v>
      </c>
      <c r="I227" s="409"/>
      <c r="J227" s="407">
        <v>16346</v>
      </c>
    </row>
    <row r="228" spans="2:10">
      <c r="B228" s="407">
        <v>16377</v>
      </c>
      <c r="H228" s="409">
        <v>2E-3</v>
      </c>
      <c r="I228" s="409"/>
      <c r="J228" s="407">
        <v>16377</v>
      </c>
    </row>
    <row r="229" spans="2:10">
      <c r="B229" s="407">
        <v>16407</v>
      </c>
      <c r="H229" s="409">
        <v>2E-3</v>
      </c>
      <c r="I229" s="409"/>
      <c r="J229" s="407">
        <v>16407</v>
      </c>
    </row>
    <row r="230" spans="2:10">
      <c r="B230" s="407">
        <v>16438</v>
      </c>
      <c r="H230" s="409">
        <v>2.0999999999999999E-3</v>
      </c>
      <c r="I230" s="409"/>
      <c r="J230" s="407">
        <v>16438</v>
      </c>
    </row>
    <row r="231" spans="2:10">
      <c r="B231" s="407">
        <v>16469</v>
      </c>
      <c r="H231" s="409">
        <v>1.8E-3</v>
      </c>
      <c r="I231" s="409"/>
      <c r="J231" s="407">
        <v>16469</v>
      </c>
    </row>
    <row r="232" spans="2:10">
      <c r="B232" s="407">
        <v>16497</v>
      </c>
      <c r="H232" s="409">
        <v>2E-3</v>
      </c>
      <c r="I232" s="409"/>
      <c r="J232" s="407">
        <v>16497</v>
      </c>
    </row>
    <row r="233" spans="2:10">
      <c r="B233" s="407">
        <v>16528</v>
      </c>
      <c r="H233" s="409">
        <v>1.9E-3</v>
      </c>
      <c r="I233" s="409"/>
      <c r="J233" s="407">
        <v>16528</v>
      </c>
    </row>
    <row r="234" spans="2:10">
      <c r="B234" s="407">
        <v>16558</v>
      </c>
      <c r="H234" s="409">
        <v>1.9E-3</v>
      </c>
      <c r="I234" s="409"/>
      <c r="J234" s="407">
        <v>16558</v>
      </c>
    </row>
    <row r="235" spans="2:10">
      <c r="B235" s="407">
        <v>16589</v>
      </c>
      <c r="H235" s="409">
        <v>1.9E-3</v>
      </c>
      <c r="I235" s="409"/>
      <c r="J235" s="407">
        <v>16589</v>
      </c>
    </row>
    <row r="236" spans="2:10">
      <c r="B236" s="407">
        <v>16619</v>
      </c>
      <c r="H236" s="409">
        <v>1.8E-3</v>
      </c>
      <c r="I236" s="409"/>
      <c r="J236" s="407">
        <v>16619</v>
      </c>
    </row>
    <row r="237" spans="2:10">
      <c r="B237" s="407">
        <v>16650</v>
      </c>
      <c r="H237" s="409">
        <v>1.9E-3</v>
      </c>
      <c r="I237" s="409"/>
      <c r="J237" s="407">
        <v>16650</v>
      </c>
    </row>
    <row r="238" spans="2:10">
      <c r="B238" s="407">
        <v>16681</v>
      </c>
      <c r="H238" s="409">
        <v>1.8E-3</v>
      </c>
      <c r="I238" s="409"/>
      <c r="J238" s="407">
        <v>16681</v>
      </c>
    </row>
    <row r="239" spans="2:10">
      <c r="B239" s="407">
        <v>16711</v>
      </c>
      <c r="H239" s="409">
        <v>1.9E-3</v>
      </c>
      <c r="I239" s="409"/>
      <c r="J239" s="407">
        <v>16711</v>
      </c>
    </row>
    <row r="240" spans="2:10">
      <c r="B240" s="407">
        <v>16742</v>
      </c>
      <c r="H240" s="409">
        <v>1.8E-3</v>
      </c>
      <c r="I240" s="409"/>
      <c r="J240" s="407">
        <v>16742</v>
      </c>
    </row>
    <row r="241" spans="2:10">
      <c r="B241" s="407">
        <v>16772</v>
      </c>
      <c r="H241" s="409">
        <v>1.8E-3</v>
      </c>
      <c r="I241" s="409"/>
      <c r="J241" s="407">
        <v>16772</v>
      </c>
    </row>
    <row r="242" spans="2:10">
      <c r="B242" s="407">
        <v>16803</v>
      </c>
      <c r="H242" s="409">
        <v>1.6999999999999999E-3</v>
      </c>
      <c r="I242" s="409"/>
      <c r="J242" s="407">
        <v>16803</v>
      </c>
    </row>
    <row r="243" spans="2:10">
      <c r="B243" s="407">
        <v>16834</v>
      </c>
      <c r="H243" s="409">
        <v>1.5E-3</v>
      </c>
      <c r="I243" s="409"/>
      <c r="J243" s="407">
        <v>16834</v>
      </c>
    </row>
    <row r="244" spans="2:10">
      <c r="B244" s="407">
        <v>16862</v>
      </c>
      <c r="H244" s="409">
        <v>1.6000000000000001E-3</v>
      </c>
      <c r="I244" s="409"/>
      <c r="J244" s="407">
        <v>16862</v>
      </c>
    </row>
    <row r="245" spans="2:10">
      <c r="B245" s="407">
        <v>16893</v>
      </c>
      <c r="H245" s="409">
        <v>1.6999999999999999E-3</v>
      </c>
      <c r="I245" s="409"/>
      <c r="J245" s="407">
        <v>16893</v>
      </c>
    </row>
    <row r="246" spans="2:10">
      <c r="B246" s="407">
        <v>16923</v>
      </c>
      <c r="H246" s="409">
        <v>1.8E-3</v>
      </c>
      <c r="I246" s="409"/>
      <c r="J246" s="407">
        <v>16923</v>
      </c>
    </row>
    <row r="247" spans="2:10">
      <c r="B247" s="407">
        <v>16954</v>
      </c>
      <c r="H247" s="409">
        <v>1.6000000000000001E-3</v>
      </c>
      <c r="I247" s="409"/>
      <c r="J247" s="407">
        <v>16954</v>
      </c>
    </row>
    <row r="248" spans="2:10">
      <c r="B248" s="407">
        <v>16984</v>
      </c>
      <c r="H248" s="409">
        <v>1.9E-3</v>
      </c>
      <c r="I248" s="409"/>
      <c r="J248" s="407">
        <v>16984</v>
      </c>
    </row>
    <row r="249" spans="2:10">
      <c r="B249" s="407">
        <v>17015</v>
      </c>
      <c r="H249" s="409">
        <v>1.6999999999999999E-3</v>
      </c>
      <c r="I249" s="409"/>
      <c r="J249" s="407">
        <v>17015</v>
      </c>
    </row>
    <row r="250" spans="2:10">
      <c r="B250" s="407">
        <v>17046</v>
      </c>
      <c r="H250" s="409">
        <v>1.8E-3</v>
      </c>
      <c r="I250" s="409"/>
      <c r="J250" s="407">
        <v>17046</v>
      </c>
    </row>
    <row r="251" spans="2:10">
      <c r="B251" s="407">
        <v>17076</v>
      </c>
      <c r="H251" s="409">
        <v>1.9E-3</v>
      </c>
      <c r="I251" s="409"/>
      <c r="J251" s="407">
        <v>17076</v>
      </c>
    </row>
    <row r="252" spans="2:10">
      <c r="B252" s="407">
        <v>17107</v>
      </c>
      <c r="H252" s="409">
        <v>1.8E-3</v>
      </c>
      <c r="I252" s="409"/>
      <c r="J252" s="407">
        <v>17107</v>
      </c>
    </row>
    <row r="253" spans="2:10">
      <c r="B253" s="407">
        <v>17137</v>
      </c>
      <c r="H253" s="409">
        <v>1.9E-3</v>
      </c>
      <c r="I253" s="409"/>
      <c r="J253" s="407">
        <v>17137</v>
      </c>
    </row>
    <row r="254" spans="2:10">
      <c r="B254" s="407">
        <v>17168</v>
      </c>
      <c r="H254" s="409">
        <v>1.8E-3</v>
      </c>
      <c r="I254" s="409"/>
      <c r="J254" s="407">
        <v>17168</v>
      </c>
    </row>
    <row r="255" spans="2:10">
      <c r="B255" s="407">
        <v>17199</v>
      </c>
      <c r="H255" s="409">
        <v>1.6000000000000001E-3</v>
      </c>
      <c r="I255" s="409"/>
      <c r="J255" s="407">
        <v>17199</v>
      </c>
    </row>
    <row r="256" spans="2:10">
      <c r="B256" s="407">
        <v>17227</v>
      </c>
      <c r="H256" s="409">
        <v>1.8E-3</v>
      </c>
      <c r="I256" s="409"/>
      <c r="J256" s="407">
        <v>17227</v>
      </c>
    </row>
    <row r="257" spans="2:10">
      <c r="B257" s="407">
        <v>17258</v>
      </c>
      <c r="H257" s="409">
        <v>1.6999999999999999E-3</v>
      </c>
      <c r="I257" s="409"/>
      <c r="J257" s="407">
        <v>17258</v>
      </c>
    </row>
    <row r="258" spans="2:10">
      <c r="B258" s="407">
        <v>17288</v>
      </c>
      <c r="H258" s="409">
        <v>1.6999999999999999E-3</v>
      </c>
      <c r="I258" s="409"/>
      <c r="J258" s="407">
        <v>17288</v>
      </c>
    </row>
    <row r="259" spans="2:10">
      <c r="B259" s="407">
        <v>17319</v>
      </c>
      <c r="H259" s="409">
        <v>1.9E-3</v>
      </c>
      <c r="I259" s="409"/>
      <c r="J259" s="407">
        <v>17319</v>
      </c>
    </row>
    <row r="260" spans="2:10">
      <c r="B260" s="407">
        <v>17349</v>
      </c>
      <c r="H260" s="409">
        <v>1.8E-3</v>
      </c>
      <c r="I260" s="409"/>
      <c r="J260" s="407">
        <v>17349</v>
      </c>
    </row>
    <row r="261" spans="2:10">
      <c r="B261" s="407">
        <v>17380</v>
      </c>
      <c r="H261" s="409">
        <v>1.6999999999999999E-3</v>
      </c>
      <c r="I261" s="409"/>
      <c r="J261" s="407">
        <v>17380</v>
      </c>
    </row>
    <row r="262" spans="2:10">
      <c r="B262" s="407">
        <v>17411</v>
      </c>
      <c r="H262" s="409">
        <v>1.8E-3</v>
      </c>
      <c r="I262" s="409"/>
      <c r="J262" s="407">
        <v>17411</v>
      </c>
    </row>
    <row r="263" spans="2:10">
      <c r="B263" s="407">
        <v>17441</v>
      </c>
      <c r="H263" s="409">
        <v>1.8E-3</v>
      </c>
      <c r="I263" s="409"/>
      <c r="J263" s="407">
        <v>17441</v>
      </c>
    </row>
    <row r="264" spans="2:10">
      <c r="B264" s="407">
        <v>17472</v>
      </c>
      <c r="H264" s="409">
        <v>1.6999999999999999E-3</v>
      </c>
      <c r="I264" s="409"/>
      <c r="J264" s="407">
        <v>17472</v>
      </c>
    </row>
    <row r="265" spans="2:10">
      <c r="B265" s="407">
        <v>17502</v>
      </c>
      <c r="H265" s="409">
        <v>2.0999999999999999E-3</v>
      </c>
      <c r="I265" s="409"/>
      <c r="J265" s="407">
        <v>17502</v>
      </c>
    </row>
    <row r="266" spans="2:10">
      <c r="B266" s="407">
        <v>17533</v>
      </c>
      <c r="H266" s="409">
        <v>2E-3</v>
      </c>
      <c r="I266" s="409"/>
      <c r="J266" s="407">
        <v>17533</v>
      </c>
    </row>
    <row r="267" spans="2:10">
      <c r="B267" s="407">
        <v>17564</v>
      </c>
      <c r="H267" s="409">
        <v>1.9E-3</v>
      </c>
      <c r="I267" s="409"/>
      <c r="J267" s="407">
        <v>17564</v>
      </c>
    </row>
    <row r="268" spans="2:10">
      <c r="B268" s="407">
        <v>17593</v>
      </c>
      <c r="H268" s="409">
        <v>2.2000000000000001E-3</v>
      </c>
      <c r="I268" s="409"/>
      <c r="J268" s="407">
        <v>17593</v>
      </c>
    </row>
    <row r="269" spans="2:10">
      <c r="B269" s="407">
        <v>17624</v>
      </c>
      <c r="H269" s="409">
        <v>2E-3</v>
      </c>
      <c r="I269" s="409"/>
      <c r="J269" s="407">
        <v>17624</v>
      </c>
    </row>
    <row r="270" spans="2:10">
      <c r="B270" s="407">
        <v>17654</v>
      </c>
      <c r="H270" s="409">
        <v>1.8E-3</v>
      </c>
      <c r="I270" s="409"/>
      <c r="J270" s="407">
        <v>17654</v>
      </c>
    </row>
    <row r="271" spans="2:10">
      <c r="B271" s="407">
        <v>17685</v>
      </c>
      <c r="H271" s="409">
        <v>2.0999999999999999E-3</v>
      </c>
      <c r="I271" s="409"/>
      <c r="J271" s="407">
        <v>17685</v>
      </c>
    </row>
    <row r="272" spans="2:10">
      <c r="B272" s="407">
        <v>17715</v>
      </c>
      <c r="H272" s="409">
        <v>1.9E-3</v>
      </c>
      <c r="I272" s="409"/>
      <c r="J272" s="407">
        <v>17715</v>
      </c>
    </row>
    <row r="273" spans="2:10">
      <c r="B273" s="407">
        <v>17746</v>
      </c>
      <c r="H273" s="409">
        <v>2.0999999999999999E-3</v>
      </c>
      <c r="I273" s="409"/>
      <c r="J273" s="407">
        <v>17746</v>
      </c>
    </row>
    <row r="274" spans="2:10">
      <c r="B274" s="407">
        <v>17777</v>
      </c>
      <c r="H274" s="409">
        <v>2E-3</v>
      </c>
      <c r="I274" s="409"/>
      <c r="J274" s="407">
        <v>17777</v>
      </c>
    </row>
    <row r="275" spans="2:10">
      <c r="B275" s="407">
        <v>17807</v>
      </c>
      <c r="H275" s="409">
        <v>1.9E-3</v>
      </c>
      <c r="I275" s="409"/>
      <c r="J275" s="407">
        <v>17807</v>
      </c>
    </row>
    <row r="276" spans="2:10">
      <c r="B276" s="407">
        <v>17838</v>
      </c>
      <c r="H276" s="409">
        <v>2.0999999999999999E-3</v>
      </c>
      <c r="I276" s="409"/>
      <c r="J276" s="407">
        <v>17838</v>
      </c>
    </row>
    <row r="277" spans="2:10">
      <c r="B277" s="407">
        <v>17868</v>
      </c>
      <c r="H277" s="409">
        <v>2E-3</v>
      </c>
      <c r="I277" s="409"/>
      <c r="J277" s="407">
        <v>17868</v>
      </c>
    </row>
    <row r="278" spans="2:10">
      <c r="B278" s="407">
        <v>17899</v>
      </c>
      <c r="H278" s="409">
        <v>2E-3</v>
      </c>
      <c r="I278" s="409"/>
      <c r="J278" s="407">
        <v>17899</v>
      </c>
    </row>
    <row r="279" spans="2:10">
      <c r="B279" s="407">
        <v>17930</v>
      </c>
      <c r="H279" s="409">
        <v>1.8E-3</v>
      </c>
      <c r="I279" s="409"/>
      <c r="J279" s="407">
        <v>17930</v>
      </c>
    </row>
    <row r="280" spans="2:10">
      <c r="B280" s="407">
        <v>17958</v>
      </c>
      <c r="H280" s="409">
        <v>1.9E-3</v>
      </c>
      <c r="I280" s="409"/>
      <c r="J280" s="407">
        <v>17958</v>
      </c>
    </row>
    <row r="281" spans="2:10">
      <c r="B281" s="407">
        <v>17989</v>
      </c>
      <c r="H281" s="409">
        <v>1.8E-3</v>
      </c>
      <c r="I281" s="409"/>
      <c r="J281" s="407">
        <v>17989</v>
      </c>
    </row>
    <row r="282" spans="2:10">
      <c r="B282" s="407">
        <v>18019</v>
      </c>
      <c r="H282" s="409">
        <v>2E-3</v>
      </c>
      <c r="I282" s="409"/>
      <c r="J282" s="407">
        <v>18019</v>
      </c>
    </row>
    <row r="283" spans="2:10">
      <c r="B283" s="407">
        <v>18050</v>
      </c>
      <c r="H283" s="409">
        <v>1.9E-3</v>
      </c>
      <c r="I283" s="409"/>
      <c r="J283" s="407">
        <v>18050</v>
      </c>
    </row>
    <row r="284" spans="2:10">
      <c r="B284" s="407">
        <v>18080</v>
      </c>
      <c r="H284" s="409">
        <v>1.6999999999999999E-3</v>
      </c>
      <c r="I284" s="409"/>
      <c r="J284" s="407">
        <v>18080</v>
      </c>
    </row>
    <row r="285" spans="2:10">
      <c r="B285" s="407">
        <v>18111</v>
      </c>
      <c r="H285" s="409">
        <v>1.9E-3</v>
      </c>
      <c r="I285" s="409"/>
      <c r="J285" s="407">
        <v>18111</v>
      </c>
    </row>
    <row r="286" spans="2:10">
      <c r="B286" s="407">
        <v>18142</v>
      </c>
      <c r="H286" s="409">
        <v>1.6999999999999999E-3</v>
      </c>
      <c r="I286" s="409"/>
      <c r="J286" s="407">
        <v>18142</v>
      </c>
    </row>
    <row r="287" spans="2:10">
      <c r="B287" s="407">
        <v>18172</v>
      </c>
      <c r="H287" s="409">
        <v>1.8E-3</v>
      </c>
      <c r="I287" s="409"/>
      <c r="J287" s="407">
        <v>18172</v>
      </c>
    </row>
    <row r="288" spans="2:10">
      <c r="B288" s="407">
        <v>18203</v>
      </c>
      <c r="H288" s="409">
        <v>1.6999999999999999E-3</v>
      </c>
      <c r="I288" s="409"/>
      <c r="J288" s="407">
        <v>18203</v>
      </c>
    </row>
    <row r="289" spans="2:10">
      <c r="B289" s="407">
        <v>18233</v>
      </c>
      <c r="H289" s="409">
        <v>1.6999999999999999E-3</v>
      </c>
      <c r="I289" s="409"/>
      <c r="J289" s="407">
        <v>18233</v>
      </c>
    </row>
    <row r="290" spans="2:10">
      <c r="B290" s="407">
        <v>18264</v>
      </c>
      <c r="H290" s="409">
        <v>1.8E-3</v>
      </c>
      <c r="I290" s="409"/>
      <c r="J290" s="407">
        <v>18264</v>
      </c>
    </row>
    <row r="291" spans="2:10">
      <c r="B291" s="407">
        <v>18295</v>
      </c>
      <c r="H291" s="409">
        <v>1.6000000000000001E-3</v>
      </c>
      <c r="I291" s="409"/>
      <c r="J291" s="407">
        <v>18295</v>
      </c>
    </row>
    <row r="292" spans="2:10">
      <c r="B292" s="407">
        <v>18323</v>
      </c>
      <c r="H292" s="409">
        <v>1.8E-3</v>
      </c>
      <c r="I292" s="409"/>
      <c r="J292" s="407">
        <v>18323</v>
      </c>
    </row>
    <row r="293" spans="2:10">
      <c r="B293" s="407">
        <v>18354</v>
      </c>
      <c r="H293" s="409">
        <v>1.6000000000000001E-3</v>
      </c>
      <c r="I293" s="409"/>
      <c r="J293" s="407">
        <v>18354</v>
      </c>
    </row>
    <row r="294" spans="2:10">
      <c r="B294" s="407">
        <v>18384</v>
      </c>
      <c r="H294" s="409">
        <v>1.9E-3</v>
      </c>
      <c r="I294" s="409"/>
      <c r="J294" s="407">
        <v>18384</v>
      </c>
    </row>
    <row r="295" spans="2:10">
      <c r="B295" s="407">
        <v>18415</v>
      </c>
      <c r="H295" s="409">
        <v>1.6999999999999999E-3</v>
      </c>
      <c r="I295" s="409"/>
      <c r="J295" s="407">
        <v>18415</v>
      </c>
    </row>
    <row r="296" spans="2:10">
      <c r="B296" s="407">
        <v>18445</v>
      </c>
      <c r="H296" s="409">
        <v>1.8E-3</v>
      </c>
      <c r="I296" s="409"/>
      <c r="J296" s="407">
        <v>18445</v>
      </c>
    </row>
    <row r="297" spans="2:10">
      <c r="B297" s="407">
        <v>18476</v>
      </c>
      <c r="H297" s="409">
        <v>1.8E-3</v>
      </c>
      <c r="I297" s="409"/>
      <c r="J297" s="407">
        <v>18476</v>
      </c>
    </row>
    <row r="298" spans="2:10">
      <c r="B298" s="407">
        <v>18507</v>
      </c>
      <c r="H298" s="409">
        <v>1.6999999999999999E-3</v>
      </c>
      <c r="I298" s="409"/>
      <c r="J298" s="407">
        <v>18507</v>
      </c>
    </row>
    <row r="299" spans="2:10">
      <c r="B299" s="407">
        <v>18537</v>
      </c>
      <c r="H299" s="409">
        <v>1.9E-3</v>
      </c>
      <c r="I299" s="409"/>
      <c r="J299" s="407">
        <v>18537</v>
      </c>
    </row>
    <row r="300" spans="2:10">
      <c r="B300" s="407">
        <v>18568</v>
      </c>
      <c r="H300" s="409">
        <v>1.8E-3</v>
      </c>
      <c r="I300" s="409"/>
      <c r="J300" s="407">
        <v>18568</v>
      </c>
    </row>
    <row r="301" spans="2:10">
      <c r="B301" s="407">
        <v>18598</v>
      </c>
      <c r="H301" s="409">
        <v>1.8E-3</v>
      </c>
      <c r="I301" s="409"/>
      <c r="J301" s="407">
        <v>18598</v>
      </c>
    </row>
    <row r="302" spans="2:10">
      <c r="B302" s="407">
        <v>18629</v>
      </c>
      <c r="H302" s="409">
        <v>2E-3</v>
      </c>
      <c r="I302" s="409"/>
      <c r="J302" s="407">
        <v>18629</v>
      </c>
    </row>
    <row r="303" spans="2:10">
      <c r="B303" s="407">
        <v>18660</v>
      </c>
      <c r="H303" s="409">
        <v>1.6999999999999999E-3</v>
      </c>
      <c r="I303" s="409"/>
      <c r="J303" s="407">
        <v>18660</v>
      </c>
    </row>
    <row r="304" spans="2:10">
      <c r="B304" s="407">
        <v>18688</v>
      </c>
      <c r="H304" s="409">
        <v>1.9E-3</v>
      </c>
      <c r="I304" s="409"/>
      <c r="J304" s="407">
        <v>18688</v>
      </c>
    </row>
    <row r="305" spans="2:10">
      <c r="B305" s="407">
        <v>18719</v>
      </c>
      <c r="H305" s="409">
        <v>2E-3</v>
      </c>
      <c r="I305" s="409"/>
      <c r="J305" s="407">
        <v>18719</v>
      </c>
    </row>
    <row r="306" spans="2:10">
      <c r="B306" s="407">
        <v>18749</v>
      </c>
      <c r="H306" s="409">
        <v>2.0999999999999999E-3</v>
      </c>
      <c r="I306" s="409"/>
      <c r="J306" s="407">
        <v>18749</v>
      </c>
    </row>
    <row r="307" spans="2:10">
      <c r="B307" s="407">
        <v>18780</v>
      </c>
      <c r="H307" s="409">
        <v>2E-3</v>
      </c>
      <c r="I307" s="409"/>
      <c r="J307" s="407">
        <v>18780</v>
      </c>
    </row>
    <row r="308" spans="2:10">
      <c r="B308" s="407">
        <v>18810</v>
      </c>
      <c r="H308" s="409">
        <v>2.3E-3</v>
      </c>
      <c r="I308" s="409"/>
      <c r="J308" s="407">
        <v>18810</v>
      </c>
    </row>
    <row r="309" spans="2:10">
      <c r="B309" s="407">
        <v>18841</v>
      </c>
      <c r="H309" s="409">
        <v>2.0999999999999999E-3</v>
      </c>
      <c r="I309" s="409"/>
      <c r="J309" s="407">
        <v>18841</v>
      </c>
    </row>
    <row r="310" spans="2:10">
      <c r="B310" s="407">
        <v>18872</v>
      </c>
      <c r="H310" s="409">
        <v>1.9E-3</v>
      </c>
      <c r="I310" s="409"/>
      <c r="J310" s="407">
        <v>18872</v>
      </c>
    </row>
    <row r="311" spans="2:10">
      <c r="B311" s="407">
        <v>18902</v>
      </c>
      <c r="H311" s="409">
        <v>2.3E-3</v>
      </c>
      <c r="I311" s="409"/>
      <c r="J311" s="407">
        <v>18902</v>
      </c>
    </row>
    <row r="312" spans="2:10">
      <c r="B312" s="407">
        <v>18933</v>
      </c>
      <c r="H312" s="409">
        <v>2.0999999999999999E-3</v>
      </c>
      <c r="I312" s="409"/>
      <c r="J312" s="407">
        <v>18933</v>
      </c>
    </row>
    <row r="313" spans="2:10">
      <c r="B313" s="407">
        <v>18963</v>
      </c>
      <c r="H313" s="409">
        <v>2.2000000000000001E-3</v>
      </c>
      <c r="I313" s="409"/>
      <c r="J313" s="407">
        <v>18963</v>
      </c>
    </row>
    <row r="314" spans="2:10">
      <c r="B314" s="407">
        <v>18994</v>
      </c>
      <c r="H314" s="409">
        <v>2.3E-3</v>
      </c>
      <c r="I314" s="409"/>
      <c r="J314" s="407">
        <v>18994</v>
      </c>
    </row>
    <row r="315" spans="2:10">
      <c r="B315" s="407">
        <v>19025</v>
      </c>
      <c r="H315" s="409">
        <v>2.0999999999999999E-3</v>
      </c>
      <c r="I315" s="409"/>
      <c r="J315" s="407">
        <v>19025</v>
      </c>
    </row>
    <row r="316" spans="2:10">
      <c r="B316" s="407">
        <v>19054</v>
      </c>
      <c r="H316" s="409">
        <v>2.3E-3</v>
      </c>
      <c r="I316" s="409"/>
      <c r="J316" s="407">
        <v>19054</v>
      </c>
    </row>
    <row r="317" spans="2:10">
      <c r="B317" s="407">
        <v>19085</v>
      </c>
      <c r="H317" s="409">
        <v>2.2000000000000001E-3</v>
      </c>
      <c r="I317" s="409"/>
      <c r="J317" s="407">
        <v>19085</v>
      </c>
    </row>
    <row r="318" spans="2:10">
      <c r="B318" s="407">
        <v>19115</v>
      </c>
      <c r="H318" s="409">
        <v>2E-3</v>
      </c>
      <c r="I318" s="409"/>
      <c r="J318" s="407">
        <v>19115</v>
      </c>
    </row>
    <row r="319" spans="2:10">
      <c r="B319" s="407">
        <v>19146</v>
      </c>
      <c r="H319" s="409">
        <v>2.2000000000000001E-3</v>
      </c>
      <c r="I319" s="409"/>
      <c r="J319" s="407">
        <v>19146</v>
      </c>
    </row>
    <row r="320" spans="2:10">
      <c r="B320" s="407">
        <v>19176</v>
      </c>
      <c r="H320" s="409">
        <v>2.2000000000000001E-3</v>
      </c>
      <c r="I320" s="409"/>
      <c r="J320" s="407">
        <v>19176</v>
      </c>
    </row>
    <row r="321" spans="2:10">
      <c r="B321" s="407">
        <v>19207</v>
      </c>
      <c r="H321" s="409">
        <v>2.0999999999999999E-3</v>
      </c>
      <c r="I321" s="409"/>
      <c r="J321" s="407">
        <v>19207</v>
      </c>
    </row>
    <row r="322" spans="2:10">
      <c r="B322" s="407">
        <v>19238</v>
      </c>
      <c r="H322" s="409">
        <v>2.3E-3</v>
      </c>
      <c r="I322" s="409"/>
      <c r="J322" s="407">
        <v>19238</v>
      </c>
    </row>
    <row r="323" spans="2:10">
      <c r="B323" s="407">
        <v>19268</v>
      </c>
      <c r="H323" s="409">
        <v>2.3E-3</v>
      </c>
      <c r="I323" s="409"/>
      <c r="J323" s="407">
        <v>19268</v>
      </c>
    </row>
    <row r="324" spans="2:10">
      <c r="B324" s="407">
        <v>19299</v>
      </c>
      <c r="H324" s="409">
        <v>2.0999999999999999E-3</v>
      </c>
      <c r="I324" s="409"/>
      <c r="J324" s="407">
        <v>19299</v>
      </c>
    </row>
    <row r="325" spans="2:10">
      <c r="B325" s="407">
        <v>19329</v>
      </c>
      <c r="H325" s="409">
        <v>2.3999999999999998E-3</v>
      </c>
      <c r="I325" s="409"/>
      <c r="J325" s="407">
        <v>19329</v>
      </c>
    </row>
    <row r="326" spans="2:10">
      <c r="B326" s="407">
        <v>19360</v>
      </c>
      <c r="H326" s="409">
        <v>2.3E-3</v>
      </c>
      <c r="I326" s="409"/>
      <c r="J326" s="407">
        <v>19360</v>
      </c>
    </row>
    <row r="327" spans="2:10">
      <c r="B327" s="407">
        <v>19391</v>
      </c>
      <c r="H327" s="409">
        <v>2.0999999999999999E-3</v>
      </c>
      <c r="I327" s="409"/>
      <c r="J327" s="407">
        <v>19391</v>
      </c>
    </row>
    <row r="328" spans="2:10">
      <c r="B328" s="407">
        <v>19419</v>
      </c>
      <c r="H328" s="409">
        <v>2.5000000000000001E-3</v>
      </c>
      <c r="I328" s="409"/>
      <c r="J328" s="407">
        <v>19419</v>
      </c>
    </row>
    <row r="329" spans="2:10">
      <c r="B329" s="407">
        <v>19450</v>
      </c>
      <c r="H329" s="409">
        <v>2.3999999999999998E-3</v>
      </c>
      <c r="I329" s="409"/>
      <c r="J329" s="407">
        <v>19450</v>
      </c>
    </row>
    <row r="330" spans="2:10">
      <c r="B330" s="407">
        <v>19480</v>
      </c>
      <c r="H330" s="409">
        <v>2.3999999999999998E-3</v>
      </c>
      <c r="I330" s="409"/>
      <c r="J330" s="407">
        <v>19480</v>
      </c>
    </row>
    <row r="331" spans="2:10">
      <c r="B331" s="407">
        <v>19511</v>
      </c>
      <c r="H331" s="409">
        <v>2.7000000000000001E-3</v>
      </c>
      <c r="I331" s="409"/>
      <c r="J331" s="407">
        <v>19511</v>
      </c>
    </row>
    <row r="332" spans="2:10">
      <c r="B332" s="407">
        <v>19541</v>
      </c>
      <c r="H332" s="409">
        <v>2.5000000000000001E-3</v>
      </c>
      <c r="I332" s="409"/>
      <c r="J332" s="407">
        <v>19541</v>
      </c>
    </row>
    <row r="333" spans="2:10">
      <c r="B333" s="407">
        <v>19572</v>
      </c>
      <c r="H333" s="409">
        <v>2.5000000000000001E-3</v>
      </c>
      <c r="I333" s="409"/>
      <c r="J333" s="407">
        <v>19572</v>
      </c>
    </row>
    <row r="334" spans="2:10">
      <c r="B334" s="407">
        <v>19603</v>
      </c>
      <c r="H334" s="409">
        <v>2.5000000000000001E-3</v>
      </c>
      <c r="I334" s="409"/>
      <c r="J334" s="407">
        <v>19603</v>
      </c>
    </row>
    <row r="335" spans="2:10">
      <c r="B335" s="407">
        <v>19633</v>
      </c>
      <c r="H335" s="409">
        <v>2.3E-3</v>
      </c>
      <c r="I335" s="409"/>
      <c r="J335" s="407">
        <v>19633</v>
      </c>
    </row>
    <row r="336" spans="2:10">
      <c r="B336" s="407">
        <v>19664</v>
      </c>
      <c r="H336" s="409">
        <v>2.3999999999999998E-3</v>
      </c>
      <c r="I336" s="409"/>
      <c r="J336" s="407">
        <v>19664</v>
      </c>
    </row>
    <row r="337" spans="2:10">
      <c r="B337" s="407">
        <v>19694</v>
      </c>
      <c r="H337" s="409">
        <v>2.3999999999999998E-3</v>
      </c>
      <c r="I337" s="409"/>
      <c r="J337" s="407">
        <v>19694</v>
      </c>
    </row>
    <row r="338" spans="2:10">
      <c r="B338" s="407">
        <v>19725</v>
      </c>
      <c r="H338" s="409">
        <v>2.3E-3</v>
      </c>
      <c r="I338" s="409"/>
      <c r="J338" s="407">
        <v>19725</v>
      </c>
    </row>
    <row r="339" spans="2:10">
      <c r="B339" s="407">
        <v>19756</v>
      </c>
      <c r="H339" s="409">
        <v>2.2000000000000001E-3</v>
      </c>
      <c r="I339" s="409"/>
      <c r="J339" s="407">
        <v>19756</v>
      </c>
    </row>
    <row r="340" spans="2:10">
      <c r="B340" s="407">
        <v>19784</v>
      </c>
      <c r="H340" s="409">
        <v>2.5000000000000001E-3</v>
      </c>
      <c r="I340" s="409"/>
      <c r="J340" s="407">
        <v>19784</v>
      </c>
    </row>
    <row r="341" spans="2:10">
      <c r="B341" s="407">
        <v>19815</v>
      </c>
      <c r="H341" s="409">
        <v>2.2000000000000001E-3</v>
      </c>
      <c r="I341" s="409"/>
      <c r="J341" s="407">
        <v>19815</v>
      </c>
    </row>
    <row r="342" spans="2:10">
      <c r="B342" s="407">
        <v>19845</v>
      </c>
      <c r="H342" s="409">
        <v>2E-3</v>
      </c>
      <c r="I342" s="409"/>
      <c r="J342" s="407">
        <v>19845</v>
      </c>
    </row>
    <row r="343" spans="2:10">
      <c r="B343" s="407">
        <v>19876</v>
      </c>
      <c r="H343" s="409">
        <v>2.5000000000000001E-3</v>
      </c>
      <c r="I343" s="409"/>
      <c r="J343" s="407">
        <v>19876</v>
      </c>
    </row>
    <row r="344" spans="2:10">
      <c r="B344" s="407">
        <v>19906</v>
      </c>
      <c r="H344" s="409">
        <v>2.2000000000000001E-3</v>
      </c>
      <c r="I344" s="409"/>
      <c r="J344" s="407">
        <v>19906</v>
      </c>
    </row>
    <row r="345" spans="2:10">
      <c r="B345" s="407">
        <v>19937</v>
      </c>
      <c r="H345" s="409">
        <v>2.3E-3</v>
      </c>
      <c r="I345" s="409"/>
      <c r="J345" s="407">
        <v>19937</v>
      </c>
    </row>
    <row r="346" spans="2:10">
      <c r="B346" s="407">
        <v>19968</v>
      </c>
      <c r="H346" s="409">
        <v>2.2000000000000001E-3</v>
      </c>
      <c r="I346" s="409"/>
      <c r="J346" s="407">
        <v>19968</v>
      </c>
    </row>
    <row r="347" spans="2:10">
      <c r="B347" s="407">
        <v>19998</v>
      </c>
      <c r="H347" s="409">
        <v>2.0999999999999999E-3</v>
      </c>
      <c r="I347" s="409"/>
      <c r="J347" s="407">
        <v>19998</v>
      </c>
    </row>
    <row r="348" spans="2:10">
      <c r="B348" s="407">
        <v>20029</v>
      </c>
      <c r="H348" s="409">
        <v>2.3E-3</v>
      </c>
      <c r="I348" s="409"/>
      <c r="J348" s="407">
        <v>20029</v>
      </c>
    </row>
    <row r="349" spans="2:10">
      <c r="B349" s="407">
        <v>20059</v>
      </c>
      <c r="H349" s="409">
        <v>2.3E-3</v>
      </c>
      <c r="I349" s="409"/>
      <c r="J349" s="407">
        <v>20059</v>
      </c>
    </row>
    <row r="350" spans="2:10">
      <c r="B350" s="407">
        <v>20090</v>
      </c>
      <c r="H350" s="409">
        <v>2.2000000000000001E-3</v>
      </c>
      <c r="I350" s="409"/>
      <c r="J350" s="407">
        <v>20090</v>
      </c>
    </row>
    <row r="351" spans="2:10">
      <c r="B351" s="407">
        <v>20121</v>
      </c>
      <c r="H351" s="409">
        <v>2.2000000000000001E-3</v>
      </c>
      <c r="I351" s="409"/>
      <c r="J351" s="407">
        <v>20121</v>
      </c>
    </row>
    <row r="352" spans="2:10">
      <c r="B352" s="407">
        <v>20149</v>
      </c>
      <c r="H352" s="409">
        <v>2.3999999999999998E-3</v>
      </c>
      <c r="I352" s="409"/>
      <c r="J352" s="407">
        <v>20149</v>
      </c>
    </row>
    <row r="353" spans="2:10">
      <c r="B353" s="407">
        <v>20180</v>
      </c>
      <c r="H353" s="409">
        <v>2.2000000000000001E-3</v>
      </c>
      <c r="I353" s="409"/>
      <c r="J353" s="407">
        <v>20180</v>
      </c>
    </row>
    <row r="354" spans="2:10">
      <c r="B354" s="407">
        <v>20210</v>
      </c>
      <c r="H354" s="409">
        <v>2.5000000000000001E-3</v>
      </c>
      <c r="I354" s="409"/>
      <c r="J354" s="407">
        <v>20210</v>
      </c>
    </row>
    <row r="355" spans="2:10">
      <c r="B355" s="407">
        <v>20241</v>
      </c>
      <c r="H355" s="409">
        <v>2.3E-3</v>
      </c>
      <c r="I355" s="409"/>
      <c r="J355" s="407">
        <v>20241</v>
      </c>
    </row>
    <row r="356" spans="2:10">
      <c r="B356" s="407">
        <v>20271</v>
      </c>
      <c r="H356" s="409">
        <v>2.3E-3</v>
      </c>
      <c r="I356" s="409"/>
      <c r="J356" s="407">
        <v>20271</v>
      </c>
    </row>
    <row r="357" spans="2:10">
      <c r="B357" s="407">
        <v>20302</v>
      </c>
      <c r="H357" s="409">
        <v>2.7000000000000001E-3</v>
      </c>
      <c r="I357" s="409"/>
      <c r="J357" s="407">
        <v>20302</v>
      </c>
    </row>
    <row r="358" spans="2:10">
      <c r="B358" s="407">
        <v>20333</v>
      </c>
      <c r="H358" s="409">
        <v>2.3999999999999998E-3</v>
      </c>
      <c r="I358" s="409"/>
      <c r="J358" s="407">
        <v>20333</v>
      </c>
    </row>
    <row r="359" spans="2:10">
      <c r="B359" s="407">
        <v>20363</v>
      </c>
      <c r="H359" s="409">
        <v>2.5000000000000001E-3</v>
      </c>
      <c r="I359" s="409"/>
      <c r="J359" s="407">
        <v>20363</v>
      </c>
    </row>
    <row r="360" spans="2:10">
      <c r="B360" s="407">
        <v>20394</v>
      </c>
      <c r="H360" s="409">
        <v>2.3999999999999998E-3</v>
      </c>
      <c r="I360" s="409"/>
      <c r="J360" s="407">
        <v>20394</v>
      </c>
    </row>
    <row r="361" spans="2:10">
      <c r="B361" s="407">
        <v>20424</v>
      </c>
      <c r="H361" s="409">
        <v>2.3999999999999998E-3</v>
      </c>
      <c r="I361" s="409"/>
      <c r="J361" s="407">
        <v>20424</v>
      </c>
    </row>
    <row r="362" spans="2:10">
      <c r="B362" s="407">
        <v>20455</v>
      </c>
      <c r="H362" s="409">
        <v>2.5000000000000001E-3</v>
      </c>
      <c r="I362" s="409"/>
      <c r="J362" s="407">
        <v>20455</v>
      </c>
    </row>
    <row r="363" spans="2:10">
      <c r="B363" s="407">
        <v>20486</v>
      </c>
      <c r="H363" s="409">
        <v>2.3E-3</v>
      </c>
      <c r="I363" s="409"/>
      <c r="J363" s="407">
        <v>20486</v>
      </c>
    </row>
    <row r="364" spans="2:10">
      <c r="B364" s="407">
        <v>20515</v>
      </c>
      <c r="H364" s="409">
        <v>2.3E-3</v>
      </c>
      <c r="I364" s="409"/>
      <c r="J364" s="407">
        <v>20515</v>
      </c>
    </row>
    <row r="365" spans="2:10">
      <c r="B365" s="407">
        <v>20546</v>
      </c>
      <c r="H365" s="409">
        <v>2.5999999999999999E-3</v>
      </c>
      <c r="I365" s="409"/>
      <c r="J365" s="407">
        <v>20546</v>
      </c>
    </row>
    <row r="366" spans="2:10">
      <c r="B366" s="407">
        <v>20576</v>
      </c>
      <c r="H366" s="409">
        <v>2.5999999999999999E-3</v>
      </c>
      <c r="I366" s="409"/>
      <c r="J366" s="407">
        <v>20576</v>
      </c>
    </row>
    <row r="367" spans="2:10">
      <c r="B367" s="407">
        <v>20607</v>
      </c>
      <c r="H367" s="409">
        <v>2.3E-3</v>
      </c>
      <c r="I367" s="409"/>
      <c r="J367" s="407">
        <v>20607</v>
      </c>
    </row>
    <row r="368" spans="2:10">
      <c r="B368" s="407">
        <v>20637</v>
      </c>
      <c r="H368" s="409">
        <v>2.5999999999999999E-3</v>
      </c>
      <c r="I368" s="409"/>
      <c r="J368" s="407">
        <v>20637</v>
      </c>
    </row>
    <row r="369" spans="2:10">
      <c r="B369" s="407">
        <v>20668</v>
      </c>
      <c r="H369" s="409">
        <v>2.5999999999999999E-3</v>
      </c>
      <c r="I369" s="409"/>
      <c r="J369" s="407">
        <v>20668</v>
      </c>
    </row>
    <row r="370" spans="2:10">
      <c r="B370" s="407">
        <v>20699</v>
      </c>
      <c r="H370" s="409">
        <v>2.5000000000000001E-3</v>
      </c>
      <c r="I370" s="409"/>
      <c r="J370" s="407">
        <v>20699</v>
      </c>
    </row>
    <row r="371" spans="2:10">
      <c r="B371" s="407">
        <v>20729</v>
      </c>
      <c r="H371" s="409">
        <v>2.8999999999999998E-3</v>
      </c>
      <c r="I371" s="409"/>
      <c r="J371" s="407">
        <v>20729</v>
      </c>
    </row>
    <row r="372" spans="2:10">
      <c r="B372" s="407">
        <v>20760</v>
      </c>
      <c r="H372" s="409">
        <v>2.7000000000000001E-3</v>
      </c>
      <c r="I372" s="409"/>
      <c r="J372" s="407">
        <v>20760</v>
      </c>
    </row>
    <row r="373" spans="2:10">
      <c r="B373" s="407">
        <v>20790</v>
      </c>
      <c r="H373" s="409">
        <v>2.8E-3</v>
      </c>
      <c r="I373" s="409"/>
      <c r="J373" s="407">
        <v>20790</v>
      </c>
    </row>
    <row r="374" spans="2:10">
      <c r="B374" s="407">
        <v>20821</v>
      </c>
      <c r="H374" s="409">
        <v>2.8999999999999998E-3</v>
      </c>
      <c r="I374" s="409"/>
      <c r="J374" s="407">
        <v>20821</v>
      </c>
    </row>
    <row r="375" spans="2:10">
      <c r="B375" s="407">
        <v>20852</v>
      </c>
      <c r="H375" s="409">
        <v>2.5000000000000001E-3</v>
      </c>
      <c r="I375" s="409"/>
      <c r="J375" s="407">
        <v>20852</v>
      </c>
    </row>
    <row r="376" spans="2:10">
      <c r="B376" s="407">
        <v>20880</v>
      </c>
      <c r="H376" s="409">
        <v>2.5999999999999999E-3</v>
      </c>
      <c r="I376" s="409"/>
      <c r="J376" s="407">
        <v>20880</v>
      </c>
    </row>
    <row r="377" spans="2:10">
      <c r="B377" s="407">
        <v>20911</v>
      </c>
      <c r="H377" s="409">
        <v>2.8999999999999998E-3</v>
      </c>
      <c r="I377" s="409"/>
      <c r="J377" s="407">
        <v>20911</v>
      </c>
    </row>
    <row r="378" spans="2:10">
      <c r="B378" s="407">
        <v>20941</v>
      </c>
      <c r="H378" s="409">
        <v>2.8999999999999998E-3</v>
      </c>
      <c r="I378" s="409"/>
      <c r="J378" s="407">
        <v>20941</v>
      </c>
    </row>
    <row r="379" spans="2:10">
      <c r="B379" s="407">
        <v>20972</v>
      </c>
      <c r="H379" s="409">
        <v>2.5000000000000001E-3</v>
      </c>
      <c r="I379" s="409"/>
      <c r="J379" s="407">
        <v>20972</v>
      </c>
    </row>
    <row r="380" spans="2:10">
      <c r="B380" s="407">
        <v>21002</v>
      </c>
      <c r="H380" s="409">
        <v>3.3E-3</v>
      </c>
      <c r="I380" s="409"/>
      <c r="J380" s="407">
        <v>21002</v>
      </c>
    </row>
    <row r="381" spans="2:10">
      <c r="B381" s="407">
        <v>21033</v>
      </c>
      <c r="H381" s="409">
        <v>3.0000000000000001E-3</v>
      </c>
      <c r="I381" s="409"/>
      <c r="J381" s="407">
        <v>21033</v>
      </c>
    </row>
    <row r="382" spans="2:10">
      <c r="B382" s="407">
        <v>21064</v>
      </c>
      <c r="H382" s="409">
        <v>3.0999999999999999E-3</v>
      </c>
      <c r="I382" s="409"/>
      <c r="J382" s="407">
        <v>21064</v>
      </c>
    </row>
    <row r="383" spans="2:10">
      <c r="B383" s="407">
        <v>21094</v>
      </c>
      <c r="H383" s="409">
        <v>3.0999999999999999E-3</v>
      </c>
      <c r="I383" s="409"/>
      <c r="J383" s="407">
        <v>21094</v>
      </c>
    </row>
    <row r="384" spans="2:10">
      <c r="B384" s="407">
        <v>21125</v>
      </c>
      <c r="H384" s="409">
        <v>2.8999999999999998E-3</v>
      </c>
      <c r="I384" s="409"/>
      <c r="J384" s="407">
        <v>21125</v>
      </c>
    </row>
    <row r="385" spans="2:10">
      <c r="B385" s="407">
        <v>21155</v>
      </c>
      <c r="H385" s="409">
        <v>2.8999999999999998E-3</v>
      </c>
      <c r="I385" s="409"/>
      <c r="J385" s="407">
        <v>21155</v>
      </c>
    </row>
    <row r="386" spans="2:10">
      <c r="B386" s="407">
        <v>21186</v>
      </c>
      <c r="H386" s="409">
        <v>2.7000000000000001E-3</v>
      </c>
      <c r="I386" s="409"/>
      <c r="J386" s="407">
        <v>21186</v>
      </c>
    </row>
    <row r="387" spans="2:10">
      <c r="B387" s="407">
        <v>21217</v>
      </c>
      <c r="H387" s="409">
        <v>2.5000000000000001E-3</v>
      </c>
      <c r="I387" s="409"/>
      <c r="J387" s="407">
        <v>21217</v>
      </c>
    </row>
    <row r="388" spans="2:10">
      <c r="B388" s="407">
        <v>21245</v>
      </c>
      <c r="H388" s="409">
        <v>2.7000000000000001E-3</v>
      </c>
      <c r="I388" s="409"/>
      <c r="J388" s="407">
        <v>21245</v>
      </c>
    </row>
    <row r="389" spans="2:10">
      <c r="B389" s="407">
        <v>21276</v>
      </c>
      <c r="H389" s="409">
        <v>2.5999999999999999E-3</v>
      </c>
      <c r="I389" s="409"/>
      <c r="J389" s="407">
        <v>21276</v>
      </c>
    </row>
    <row r="390" spans="2:10">
      <c r="B390" s="407">
        <v>21306</v>
      </c>
      <c r="H390" s="409">
        <v>2.3999999999999998E-3</v>
      </c>
      <c r="I390" s="409"/>
      <c r="J390" s="407">
        <v>21306</v>
      </c>
    </row>
    <row r="391" spans="2:10">
      <c r="B391" s="407">
        <v>21337</v>
      </c>
      <c r="H391" s="409">
        <v>2.7000000000000001E-3</v>
      </c>
      <c r="I391" s="409"/>
      <c r="J391" s="407">
        <v>21337</v>
      </c>
    </row>
    <row r="392" spans="2:10">
      <c r="B392" s="407">
        <v>21367</v>
      </c>
      <c r="H392" s="409">
        <v>2.7000000000000001E-3</v>
      </c>
      <c r="I392" s="409"/>
      <c r="J392" s="407">
        <v>21367</v>
      </c>
    </row>
    <row r="393" spans="2:10">
      <c r="B393" s="407">
        <v>21398</v>
      </c>
      <c r="H393" s="409">
        <v>2.7000000000000001E-3</v>
      </c>
      <c r="I393" s="409"/>
      <c r="J393" s="407">
        <v>21398</v>
      </c>
    </row>
    <row r="394" spans="2:10">
      <c r="B394" s="407">
        <v>21429</v>
      </c>
      <c r="H394" s="409">
        <v>3.2000000000000002E-3</v>
      </c>
      <c r="I394" s="409"/>
      <c r="J394" s="407">
        <v>21429</v>
      </c>
    </row>
    <row r="395" spans="2:10">
      <c r="B395" s="407">
        <v>21459</v>
      </c>
      <c r="H395" s="409">
        <v>3.2000000000000002E-3</v>
      </c>
      <c r="I395" s="409"/>
      <c r="J395" s="407">
        <v>21459</v>
      </c>
    </row>
    <row r="396" spans="2:10">
      <c r="B396" s="407">
        <v>21490</v>
      </c>
      <c r="H396" s="409">
        <v>2.8E-3</v>
      </c>
      <c r="I396" s="409"/>
      <c r="J396" s="407">
        <v>21490</v>
      </c>
    </row>
    <row r="397" spans="2:10">
      <c r="B397" s="407">
        <v>21520</v>
      </c>
      <c r="H397" s="409">
        <v>3.3E-3</v>
      </c>
      <c r="I397" s="409"/>
      <c r="J397" s="407">
        <v>21520</v>
      </c>
    </row>
    <row r="398" spans="2:10">
      <c r="B398" s="407">
        <v>21551</v>
      </c>
      <c r="H398" s="409">
        <v>3.0999999999999999E-3</v>
      </c>
      <c r="I398" s="409"/>
      <c r="J398" s="407">
        <v>21551</v>
      </c>
    </row>
    <row r="399" spans="2:10">
      <c r="B399" s="407">
        <v>21582</v>
      </c>
      <c r="H399" s="409">
        <v>3.0999999999999999E-3</v>
      </c>
      <c r="I399" s="409"/>
      <c r="J399" s="407">
        <v>21582</v>
      </c>
    </row>
    <row r="400" spans="2:10">
      <c r="B400" s="407">
        <v>21610</v>
      </c>
      <c r="H400" s="409">
        <v>3.5000000000000001E-3</v>
      </c>
      <c r="I400" s="409"/>
      <c r="J400" s="407">
        <v>21610</v>
      </c>
    </row>
    <row r="401" spans="2:10">
      <c r="B401" s="407">
        <v>21641</v>
      </c>
      <c r="H401" s="409">
        <v>3.3E-3</v>
      </c>
      <c r="I401" s="409"/>
      <c r="J401" s="407">
        <v>21641</v>
      </c>
    </row>
    <row r="402" spans="2:10">
      <c r="B402" s="407">
        <v>21671</v>
      </c>
      <c r="H402" s="409">
        <v>3.3E-3</v>
      </c>
      <c r="I402" s="409"/>
      <c r="J402" s="407">
        <v>21671</v>
      </c>
    </row>
    <row r="403" spans="2:10">
      <c r="B403" s="407">
        <v>21702</v>
      </c>
      <c r="H403" s="409">
        <v>3.5999999999999999E-3</v>
      </c>
      <c r="I403" s="409"/>
      <c r="J403" s="407">
        <v>21702</v>
      </c>
    </row>
    <row r="404" spans="2:10">
      <c r="B404" s="407">
        <v>21732</v>
      </c>
      <c r="H404" s="409">
        <v>3.5000000000000001E-3</v>
      </c>
      <c r="I404" s="409"/>
      <c r="J404" s="407">
        <v>21732</v>
      </c>
    </row>
    <row r="405" spans="2:10">
      <c r="B405" s="407">
        <v>21763</v>
      </c>
      <c r="H405" s="409">
        <v>3.5000000000000001E-3</v>
      </c>
      <c r="I405" s="409"/>
      <c r="J405" s="407">
        <v>21763</v>
      </c>
    </row>
    <row r="406" spans="2:10">
      <c r="B406" s="407">
        <v>21794</v>
      </c>
      <c r="H406" s="409">
        <v>3.3999999999999998E-3</v>
      </c>
      <c r="I406" s="409"/>
      <c r="J406" s="407">
        <v>21794</v>
      </c>
    </row>
    <row r="407" spans="2:10">
      <c r="B407" s="407">
        <v>21824</v>
      </c>
      <c r="H407" s="409">
        <v>3.5000000000000001E-3</v>
      </c>
      <c r="I407" s="409"/>
      <c r="J407" s="407">
        <v>21824</v>
      </c>
    </row>
    <row r="408" spans="2:10">
      <c r="B408" s="407">
        <v>21855</v>
      </c>
      <c r="H408" s="409">
        <v>3.5000000000000001E-3</v>
      </c>
      <c r="I408" s="409"/>
      <c r="J408" s="407">
        <v>21855</v>
      </c>
    </row>
    <row r="409" spans="2:10">
      <c r="B409" s="407">
        <v>21885</v>
      </c>
      <c r="H409" s="409">
        <v>3.5999999999999999E-3</v>
      </c>
      <c r="I409" s="409"/>
      <c r="J409" s="407">
        <v>21885</v>
      </c>
    </row>
    <row r="410" spans="2:10">
      <c r="B410" s="407">
        <v>21916</v>
      </c>
      <c r="H410" s="409">
        <v>3.5000000000000001E-3</v>
      </c>
      <c r="I410" s="409"/>
      <c r="J410" s="407">
        <v>21916</v>
      </c>
    </row>
    <row r="411" spans="2:10">
      <c r="B411" s="407">
        <v>21947</v>
      </c>
      <c r="H411" s="409">
        <v>3.7000000000000002E-3</v>
      </c>
      <c r="I411" s="409"/>
      <c r="J411" s="407">
        <v>21947</v>
      </c>
    </row>
    <row r="412" spans="2:10">
      <c r="B412" s="407">
        <v>21976</v>
      </c>
      <c r="H412" s="409">
        <v>3.5999999999999999E-3</v>
      </c>
      <c r="I412" s="409"/>
      <c r="J412" s="407">
        <v>21976</v>
      </c>
    </row>
    <row r="413" spans="2:10">
      <c r="B413" s="407">
        <v>22007</v>
      </c>
      <c r="H413" s="409">
        <v>3.2000000000000002E-3</v>
      </c>
      <c r="I413" s="409"/>
      <c r="J413" s="407">
        <v>22007</v>
      </c>
    </row>
    <row r="414" spans="2:10">
      <c r="B414" s="407">
        <v>22037</v>
      </c>
      <c r="H414" s="409">
        <v>3.7000000000000002E-3</v>
      </c>
      <c r="I414" s="409"/>
      <c r="J414" s="407">
        <v>22037</v>
      </c>
    </row>
    <row r="415" spans="2:10">
      <c r="B415" s="407">
        <v>22068</v>
      </c>
      <c r="H415" s="409">
        <v>3.3999999999999998E-3</v>
      </c>
      <c r="I415" s="409"/>
      <c r="J415" s="407">
        <v>22068</v>
      </c>
    </row>
    <row r="416" spans="2:10">
      <c r="B416" s="407">
        <v>22098</v>
      </c>
      <c r="H416" s="409">
        <v>3.2000000000000002E-3</v>
      </c>
      <c r="I416" s="409"/>
      <c r="J416" s="407">
        <v>22098</v>
      </c>
    </row>
    <row r="417" spans="2:10">
      <c r="B417" s="407">
        <v>22129</v>
      </c>
      <c r="H417" s="409">
        <v>3.3999999999999998E-3</v>
      </c>
      <c r="I417" s="409"/>
      <c r="J417" s="407">
        <v>22129</v>
      </c>
    </row>
    <row r="418" spans="2:10">
      <c r="B418" s="407">
        <v>22160</v>
      </c>
      <c r="H418" s="409">
        <v>3.2000000000000002E-3</v>
      </c>
      <c r="I418" s="409"/>
      <c r="J418" s="407">
        <v>22160</v>
      </c>
    </row>
    <row r="419" spans="2:10">
      <c r="B419" s="407">
        <v>22190</v>
      </c>
      <c r="H419" s="409">
        <v>3.3E-3</v>
      </c>
      <c r="I419" s="409"/>
      <c r="J419" s="407">
        <v>22190</v>
      </c>
    </row>
    <row r="420" spans="2:10">
      <c r="B420" s="407">
        <v>22221</v>
      </c>
      <c r="H420" s="409">
        <v>3.2000000000000002E-3</v>
      </c>
      <c r="I420" s="409"/>
      <c r="J420" s="407">
        <v>22221</v>
      </c>
    </row>
    <row r="421" spans="2:10">
      <c r="B421" s="407">
        <v>22251</v>
      </c>
      <c r="H421" s="409">
        <v>3.3E-3</v>
      </c>
      <c r="I421" s="409"/>
      <c r="J421" s="407">
        <v>22251</v>
      </c>
    </row>
    <row r="422" spans="2:10">
      <c r="B422" s="407">
        <v>22282</v>
      </c>
      <c r="H422" s="409">
        <v>3.3E-3</v>
      </c>
      <c r="I422" s="409"/>
      <c r="J422" s="407">
        <v>22282</v>
      </c>
    </row>
    <row r="423" spans="2:10">
      <c r="B423" s="407">
        <v>22313</v>
      </c>
      <c r="H423" s="409">
        <v>3.0000000000000001E-3</v>
      </c>
      <c r="I423" s="409"/>
      <c r="J423" s="407">
        <v>22313</v>
      </c>
    </row>
    <row r="424" spans="2:10">
      <c r="B424" s="407">
        <v>22341</v>
      </c>
      <c r="H424" s="409">
        <v>3.0999999999999999E-3</v>
      </c>
      <c r="I424" s="409"/>
      <c r="J424" s="407">
        <v>22341</v>
      </c>
    </row>
    <row r="425" spans="2:10">
      <c r="B425" s="407">
        <v>22372</v>
      </c>
      <c r="H425" s="409">
        <v>3.0999999999999999E-3</v>
      </c>
      <c r="I425" s="409"/>
      <c r="J425" s="407">
        <v>22372</v>
      </c>
    </row>
    <row r="426" spans="2:10">
      <c r="B426" s="407">
        <v>22402</v>
      </c>
      <c r="H426" s="409">
        <v>3.3999999999999998E-3</v>
      </c>
      <c r="I426" s="409"/>
      <c r="J426" s="407">
        <v>22402</v>
      </c>
    </row>
    <row r="427" spans="2:10">
      <c r="B427" s="407">
        <v>22433</v>
      </c>
      <c r="H427" s="409">
        <v>3.2000000000000002E-3</v>
      </c>
      <c r="I427" s="409"/>
      <c r="J427" s="407">
        <v>22433</v>
      </c>
    </row>
    <row r="428" spans="2:10">
      <c r="B428" s="407">
        <v>22463</v>
      </c>
      <c r="H428" s="409">
        <v>3.3E-3</v>
      </c>
      <c r="I428" s="409"/>
      <c r="J428" s="407">
        <v>22463</v>
      </c>
    </row>
    <row r="429" spans="2:10">
      <c r="B429" s="407">
        <v>22494</v>
      </c>
      <c r="H429" s="409">
        <v>3.3E-3</v>
      </c>
      <c r="I429" s="409"/>
      <c r="J429" s="407">
        <v>22494</v>
      </c>
    </row>
    <row r="430" spans="2:10">
      <c r="B430" s="407">
        <v>22525</v>
      </c>
      <c r="H430" s="409">
        <v>3.2000000000000002E-3</v>
      </c>
      <c r="I430" s="409"/>
      <c r="J430" s="407">
        <v>22525</v>
      </c>
    </row>
    <row r="431" spans="2:10">
      <c r="B431" s="407">
        <v>22555</v>
      </c>
      <c r="H431" s="409">
        <v>3.3999999999999998E-3</v>
      </c>
      <c r="I431" s="409"/>
      <c r="J431" s="407">
        <v>22555</v>
      </c>
    </row>
    <row r="432" spans="2:10">
      <c r="B432" s="407">
        <v>22586</v>
      </c>
      <c r="H432" s="409">
        <v>3.2000000000000002E-3</v>
      </c>
      <c r="I432" s="409"/>
      <c r="J432" s="407">
        <v>22586</v>
      </c>
    </row>
    <row r="433" spans="2:10">
      <c r="B433" s="407">
        <v>22616</v>
      </c>
      <c r="H433" s="409">
        <v>3.0999999999999999E-3</v>
      </c>
      <c r="I433" s="409"/>
      <c r="J433" s="407">
        <v>22616</v>
      </c>
    </row>
    <row r="434" spans="2:10">
      <c r="B434" s="407">
        <v>22647</v>
      </c>
      <c r="H434" s="409">
        <v>3.7000000000000002E-3</v>
      </c>
      <c r="I434" s="409"/>
      <c r="J434" s="407">
        <v>22647</v>
      </c>
    </row>
    <row r="435" spans="2:10">
      <c r="B435" s="407">
        <v>22678</v>
      </c>
      <c r="H435" s="409">
        <v>3.2000000000000002E-3</v>
      </c>
      <c r="I435" s="409"/>
      <c r="J435" s="407">
        <v>22678</v>
      </c>
    </row>
    <row r="436" spans="2:10">
      <c r="B436" s="407">
        <v>22706</v>
      </c>
      <c r="H436" s="409">
        <v>3.3E-3</v>
      </c>
      <c r="I436" s="409"/>
      <c r="J436" s="407">
        <v>22706</v>
      </c>
    </row>
    <row r="437" spans="2:10">
      <c r="B437" s="407">
        <v>22737</v>
      </c>
      <c r="H437" s="409">
        <v>3.3E-3</v>
      </c>
      <c r="I437" s="409"/>
      <c r="J437" s="407">
        <v>22737</v>
      </c>
    </row>
    <row r="438" spans="2:10">
      <c r="B438" s="407">
        <v>22767</v>
      </c>
      <c r="H438" s="409">
        <v>3.2000000000000002E-3</v>
      </c>
      <c r="I438" s="409"/>
      <c r="J438" s="407">
        <v>22767</v>
      </c>
    </row>
    <row r="439" spans="2:10">
      <c r="B439" s="407">
        <v>22798</v>
      </c>
      <c r="H439" s="409">
        <v>3.0000000000000001E-3</v>
      </c>
      <c r="I439" s="409"/>
      <c r="J439" s="407">
        <v>22798</v>
      </c>
    </row>
    <row r="440" spans="2:10">
      <c r="B440" s="407">
        <v>22828</v>
      </c>
      <c r="H440" s="409">
        <v>3.3999999999999998E-3</v>
      </c>
      <c r="I440" s="409"/>
      <c r="J440" s="407">
        <v>22828</v>
      </c>
    </row>
    <row r="441" spans="2:10">
      <c r="B441" s="407">
        <v>22859</v>
      </c>
      <c r="H441" s="409">
        <v>3.3999999999999998E-3</v>
      </c>
      <c r="I441" s="409"/>
      <c r="J441" s="407">
        <v>22859</v>
      </c>
    </row>
    <row r="442" spans="2:10">
      <c r="B442" s="407">
        <v>22890</v>
      </c>
      <c r="H442" s="409">
        <v>3.0000000000000001E-3</v>
      </c>
      <c r="I442" s="409"/>
      <c r="J442" s="407">
        <v>22890</v>
      </c>
    </row>
    <row r="443" spans="2:10">
      <c r="B443" s="407">
        <v>22920</v>
      </c>
      <c r="H443" s="409">
        <v>3.5000000000000001E-3</v>
      </c>
      <c r="I443" s="409"/>
      <c r="J443" s="407">
        <v>22920</v>
      </c>
    </row>
    <row r="444" spans="2:10">
      <c r="B444" s="407">
        <v>22951</v>
      </c>
      <c r="H444" s="409">
        <v>3.0999999999999999E-3</v>
      </c>
      <c r="I444" s="409"/>
      <c r="J444" s="407">
        <v>22951</v>
      </c>
    </row>
    <row r="445" spans="2:10">
      <c r="B445" s="407">
        <v>22981</v>
      </c>
      <c r="H445" s="409">
        <v>3.2000000000000002E-3</v>
      </c>
      <c r="I445" s="409"/>
      <c r="J445" s="407">
        <v>22981</v>
      </c>
    </row>
    <row r="446" spans="2:10">
      <c r="B446" s="407">
        <v>23012</v>
      </c>
      <c r="H446" s="409">
        <v>3.2000000000000002E-3</v>
      </c>
      <c r="I446" s="409"/>
      <c r="J446" s="407">
        <v>23012</v>
      </c>
    </row>
    <row r="447" spans="2:10">
      <c r="B447" s="407">
        <v>23043</v>
      </c>
      <c r="H447" s="409">
        <v>2.8999999999999998E-3</v>
      </c>
      <c r="I447" s="409"/>
      <c r="J447" s="407">
        <v>23043</v>
      </c>
    </row>
    <row r="448" spans="2:10">
      <c r="B448" s="407">
        <v>23071</v>
      </c>
      <c r="H448" s="409">
        <v>3.0999999999999999E-3</v>
      </c>
      <c r="I448" s="409"/>
      <c r="J448" s="407">
        <v>23071</v>
      </c>
    </row>
    <row r="449" spans="2:10">
      <c r="B449" s="407">
        <v>23102</v>
      </c>
      <c r="H449" s="409">
        <v>3.3999999999999998E-3</v>
      </c>
      <c r="I449" s="409"/>
      <c r="J449" s="407">
        <v>23102</v>
      </c>
    </row>
    <row r="450" spans="2:10">
      <c r="B450" s="407">
        <v>23132</v>
      </c>
      <c r="H450" s="409">
        <v>3.3E-3</v>
      </c>
      <c r="I450" s="409"/>
      <c r="J450" s="407">
        <v>23132</v>
      </c>
    </row>
    <row r="451" spans="2:10">
      <c r="B451" s="407">
        <v>23163</v>
      </c>
      <c r="H451" s="409">
        <v>3.0000000000000001E-3</v>
      </c>
      <c r="I451" s="409"/>
      <c r="J451" s="407">
        <v>23163</v>
      </c>
    </row>
    <row r="452" spans="2:10">
      <c r="B452" s="407">
        <v>23193</v>
      </c>
      <c r="H452" s="409">
        <v>3.5999999999999999E-3</v>
      </c>
      <c r="I452" s="409"/>
      <c r="J452" s="407">
        <v>23193</v>
      </c>
    </row>
    <row r="453" spans="2:10">
      <c r="B453" s="407">
        <v>23224</v>
      </c>
      <c r="H453" s="409">
        <v>3.3E-3</v>
      </c>
      <c r="I453" s="409"/>
      <c r="J453" s="407">
        <v>23224</v>
      </c>
    </row>
    <row r="454" spans="2:10">
      <c r="B454" s="407">
        <v>23255</v>
      </c>
      <c r="H454" s="409">
        <v>3.3999999999999998E-3</v>
      </c>
      <c r="I454" s="409"/>
      <c r="J454" s="407">
        <v>23255</v>
      </c>
    </row>
    <row r="455" spans="2:10">
      <c r="B455" s="407">
        <v>23285</v>
      </c>
      <c r="H455" s="409">
        <v>3.3999999999999998E-3</v>
      </c>
      <c r="I455" s="409"/>
      <c r="J455" s="407">
        <v>23285</v>
      </c>
    </row>
    <row r="456" spans="2:10">
      <c r="B456" s="407">
        <v>23316</v>
      </c>
      <c r="H456" s="409">
        <v>3.2000000000000002E-3</v>
      </c>
      <c r="I456" s="409"/>
      <c r="J456" s="407">
        <v>23316</v>
      </c>
    </row>
    <row r="457" spans="2:10">
      <c r="B457" s="407">
        <v>23346</v>
      </c>
      <c r="H457" s="409">
        <v>3.5999999999999999E-3</v>
      </c>
      <c r="I457" s="409"/>
      <c r="J457" s="407">
        <v>23346</v>
      </c>
    </row>
    <row r="458" spans="2:10">
      <c r="B458" s="407">
        <v>23377</v>
      </c>
      <c r="H458" s="409">
        <v>3.5000000000000001E-3</v>
      </c>
      <c r="I458" s="409"/>
      <c r="J458" s="407">
        <v>23377</v>
      </c>
    </row>
    <row r="459" spans="2:10">
      <c r="B459" s="407">
        <v>23408</v>
      </c>
      <c r="H459" s="409">
        <v>3.2000000000000002E-3</v>
      </c>
      <c r="I459" s="409"/>
      <c r="J459" s="407">
        <v>23408</v>
      </c>
    </row>
    <row r="460" spans="2:10">
      <c r="B460" s="407">
        <v>23437</v>
      </c>
      <c r="H460" s="409">
        <v>3.7000000000000002E-3</v>
      </c>
      <c r="I460" s="409"/>
      <c r="J460" s="407">
        <v>23437</v>
      </c>
    </row>
    <row r="461" spans="2:10">
      <c r="B461" s="407">
        <v>23468</v>
      </c>
      <c r="H461" s="409">
        <v>3.5000000000000001E-3</v>
      </c>
      <c r="I461" s="409"/>
      <c r="J461" s="407">
        <v>23468</v>
      </c>
    </row>
    <row r="462" spans="2:10">
      <c r="B462" s="407">
        <v>23498</v>
      </c>
      <c r="H462" s="409">
        <v>3.2000000000000002E-3</v>
      </c>
      <c r="I462" s="409"/>
      <c r="J462" s="407">
        <v>23498</v>
      </c>
    </row>
    <row r="463" spans="2:10">
      <c r="B463" s="407">
        <v>23529</v>
      </c>
      <c r="H463" s="409">
        <v>3.8E-3</v>
      </c>
      <c r="I463" s="409"/>
      <c r="J463" s="407">
        <v>23529</v>
      </c>
    </row>
    <row r="464" spans="2:10">
      <c r="B464" s="407">
        <v>23559</v>
      </c>
      <c r="H464" s="409">
        <v>3.5000000000000001E-3</v>
      </c>
      <c r="I464" s="409"/>
      <c r="J464" s="407">
        <v>23559</v>
      </c>
    </row>
    <row r="465" spans="2:10">
      <c r="B465" s="407">
        <v>23590</v>
      </c>
      <c r="H465" s="409">
        <v>3.5000000000000001E-3</v>
      </c>
      <c r="I465" s="409"/>
      <c r="J465" s="407">
        <v>23590</v>
      </c>
    </row>
    <row r="466" spans="2:10">
      <c r="B466" s="407">
        <v>23621</v>
      </c>
      <c r="H466" s="409">
        <v>3.3999999999999998E-3</v>
      </c>
      <c r="I466" s="409"/>
      <c r="J466" s="407">
        <v>23621</v>
      </c>
    </row>
    <row r="467" spans="2:10">
      <c r="B467" s="407">
        <v>23651</v>
      </c>
      <c r="H467" s="409">
        <v>3.3999999999999998E-3</v>
      </c>
      <c r="I467" s="409"/>
      <c r="J467" s="407">
        <v>23651</v>
      </c>
    </row>
    <row r="468" spans="2:10">
      <c r="B468" s="407">
        <v>23682</v>
      </c>
      <c r="H468" s="409">
        <v>3.5000000000000001E-3</v>
      </c>
      <c r="I468" s="409"/>
      <c r="J468" s="407">
        <v>23682</v>
      </c>
    </row>
    <row r="469" spans="2:10">
      <c r="B469" s="407">
        <v>23712</v>
      </c>
      <c r="H469" s="409">
        <v>3.5000000000000001E-3</v>
      </c>
      <c r="I469" s="409"/>
      <c r="J469" s="407">
        <v>23712</v>
      </c>
    </row>
    <row r="470" spans="2:10">
      <c r="B470" s="407">
        <v>23743</v>
      </c>
      <c r="H470" s="409">
        <v>3.3E-3</v>
      </c>
      <c r="I470" s="409"/>
      <c r="J470" s="407">
        <v>23743</v>
      </c>
    </row>
    <row r="471" spans="2:10">
      <c r="B471" s="407">
        <v>23774</v>
      </c>
      <c r="H471" s="409">
        <v>3.2000000000000002E-3</v>
      </c>
      <c r="I471" s="409"/>
      <c r="J471" s="407">
        <v>23774</v>
      </c>
    </row>
    <row r="472" spans="2:10">
      <c r="B472" s="407">
        <v>23802</v>
      </c>
      <c r="H472" s="409">
        <v>3.8E-3</v>
      </c>
      <c r="I472" s="409"/>
      <c r="J472" s="407">
        <v>23802</v>
      </c>
    </row>
    <row r="473" spans="2:10">
      <c r="B473" s="407">
        <v>23833</v>
      </c>
      <c r="H473" s="409">
        <v>3.3E-3</v>
      </c>
      <c r="I473" s="409"/>
      <c r="J473" s="407">
        <v>23833</v>
      </c>
    </row>
    <row r="474" spans="2:10">
      <c r="B474" s="407">
        <v>23863</v>
      </c>
      <c r="H474" s="409">
        <v>3.3E-3</v>
      </c>
      <c r="I474" s="409"/>
      <c r="J474" s="407">
        <v>23863</v>
      </c>
    </row>
    <row r="475" spans="2:10">
      <c r="B475" s="407">
        <v>23894</v>
      </c>
      <c r="H475" s="409">
        <v>3.8E-3</v>
      </c>
      <c r="I475" s="409"/>
      <c r="J475" s="407">
        <v>23894</v>
      </c>
    </row>
    <row r="476" spans="2:10">
      <c r="B476" s="407">
        <v>23924</v>
      </c>
      <c r="H476" s="409">
        <v>3.3999999999999998E-3</v>
      </c>
      <c r="I476" s="409"/>
      <c r="J476" s="407">
        <v>23924</v>
      </c>
    </row>
    <row r="477" spans="2:10">
      <c r="B477" s="407">
        <v>23955</v>
      </c>
      <c r="H477" s="409">
        <v>3.7000000000000002E-3</v>
      </c>
      <c r="I477" s="409"/>
      <c r="J477" s="407">
        <v>23955</v>
      </c>
    </row>
    <row r="478" spans="2:10">
      <c r="B478" s="407">
        <v>23986</v>
      </c>
      <c r="H478" s="409">
        <v>3.5000000000000001E-3</v>
      </c>
      <c r="I478" s="409"/>
      <c r="J478" s="407">
        <v>23986</v>
      </c>
    </row>
    <row r="479" spans="2:10">
      <c r="B479" s="407">
        <v>24016</v>
      </c>
      <c r="H479" s="409">
        <v>3.3999999999999998E-3</v>
      </c>
      <c r="I479" s="409"/>
      <c r="J479" s="407">
        <v>24016</v>
      </c>
    </row>
    <row r="480" spans="2:10">
      <c r="B480" s="407">
        <v>24047</v>
      </c>
      <c r="H480" s="409">
        <v>3.7000000000000002E-3</v>
      </c>
      <c r="I480" s="409"/>
      <c r="J480" s="407">
        <v>24047</v>
      </c>
    </row>
    <row r="481" spans="2:10">
      <c r="B481" s="407">
        <v>24077</v>
      </c>
      <c r="H481" s="409">
        <v>3.7000000000000002E-3</v>
      </c>
      <c r="I481" s="409"/>
      <c r="J481" s="407">
        <v>24077</v>
      </c>
    </row>
    <row r="482" spans="2:10">
      <c r="B482" s="407">
        <v>24108</v>
      </c>
      <c r="H482" s="409">
        <v>3.8E-3</v>
      </c>
      <c r="I482" s="409"/>
      <c r="J482" s="407">
        <v>24108</v>
      </c>
    </row>
    <row r="483" spans="2:10">
      <c r="B483" s="407">
        <v>24139</v>
      </c>
      <c r="H483" s="409">
        <v>3.3999999999999998E-3</v>
      </c>
      <c r="I483" s="409"/>
      <c r="J483" s="407">
        <v>24139</v>
      </c>
    </row>
    <row r="484" spans="2:10">
      <c r="B484" s="407">
        <v>24167</v>
      </c>
      <c r="H484" s="409">
        <v>4.0000000000000001E-3</v>
      </c>
      <c r="I484" s="409"/>
      <c r="J484" s="407">
        <v>24167</v>
      </c>
    </row>
    <row r="485" spans="2:10">
      <c r="B485" s="407">
        <v>24198</v>
      </c>
      <c r="H485" s="409">
        <v>3.5999999999999999E-3</v>
      </c>
      <c r="I485" s="409"/>
      <c r="J485" s="407">
        <v>24198</v>
      </c>
    </row>
    <row r="486" spans="2:10">
      <c r="B486" s="407">
        <v>24228</v>
      </c>
      <c r="H486" s="409">
        <v>4.1000000000000003E-3</v>
      </c>
      <c r="I486" s="409"/>
      <c r="J486" s="407">
        <v>24228</v>
      </c>
    </row>
    <row r="487" spans="2:10">
      <c r="B487" s="407">
        <v>24259</v>
      </c>
      <c r="H487" s="409">
        <v>3.8999999999999998E-3</v>
      </c>
      <c r="I487" s="409"/>
      <c r="J487" s="407">
        <v>24259</v>
      </c>
    </row>
    <row r="488" spans="2:10">
      <c r="B488" s="407">
        <v>24289</v>
      </c>
      <c r="H488" s="409">
        <v>3.8E-3</v>
      </c>
      <c r="I488" s="409"/>
      <c r="J488" s="407">
        <v>24289</v>
      </c>
    </row>
    <row r="489" spans="2:10">
      <c r="B489" s="407">
        <v>24320</v>
      </c>
      <c r="H489" s="409">
        <v>4.3E-3</v>
      </c>
      <c r="I489" s="409"/>
      <c r="J489" s="407">
        <v>24320</v>
      </c>
    </row>
    <row r="490" spans="2:10">
      <c r="B490" s="407">
        <v>24351</v>
      </c>
      <c r="H490" s="409">
        <v>4.1000000000000003E-3</v>
      </c>
      <c r="I490" s="409"/>
      <c r="J490" s="407">
        <v>24351</v>
      </c>
    </row>
    <row r="491" spans="2:10">
      <c r="B491" s="407">
        <v>24381</v>
      </c>
      <c r="H491" s="409">
        <v>4.0000000000000001E-3</v>
      </c>
      <c r="I491" s="409"/>
      <c r="J491" s="407">
        <v>24381</v>
      </c>
    </row>
    <row r="492" spans="2:10">
      <c r="B492" s="407">
        <v>24412</v>
      </c>
      <c r="H492" s="409">
        <v>3.8E-3</v>
      </c>
      <c r="I492" s="409"/>
      <c r="J492" s="407">
        <v>24412</v>
      </c>
    </row>
    <row r="493" spans="2:10">
      <c r="B493" s="407">
        <v>24442</v>
      </c>
      <c r="H493" s="409">
        <v>3.8999999999999998E-3</v>
      </c>
      <c r="I493" s="409"/>
      <c r="J493" s="407">
        <v>24442</v>
      </c>
    </row>
    <row r="494" spans="2:10">
      <c r="B494" s="407">
        <v>24473</v>
      </c>
      <c r="H494" s="409">
        <v>4.0000000000000001E-3</v>
      </c>
      <c r="I494" s="409"/>
      <c r="J494" s="407">
        <v>24473</v>
      </c>
    </row>
    <row r="495" spans="2:10">
      <c r="B495" s="407">
        <v>24504</v>
      </c>
      <c r="H495" s="409">
        <v>3.3999999999999998E-3</v>
      </c>
      <c r="I495" s="409"/>
      <c r="J495" s="407">
        <v>24504</v>
      </c>
    </row>
    <row r="496" spans="2:10">
      <c r="B496" s="407">
        <v>24532</v>
      </c>
      <c r="H496" s="409">
        <v>3.8999999999999998E-3</v>
      </c>
      <c r="I496" s="409"/>
      <c r="J496" s="407">
        <v>24532</v>
      </c>
    </row>
    <row r="497" spans="2:10">
      <c r="B497" s="407">
        <v>24563</v>
      </c>
      <c r="H497" s="409">
        <v>3.5000000000000001E-3</v>
      </c>
      <c r="I497" s="409"/>
      <c r="J497" s="407">
        <v>24563</v>
      </c>
    </row>
    <row r="498" spans="2:10">
      <c r="B498" s="407">
        <v>24593</v>
      </c>
      <c r="H498" s="409">
        <v>4.3E-3</v>
      </c>
      <c r="I498" s="409"/>
      <c r="J498" s="407">
        <v>24593</v>
      </c>
    </row>
    <row r="499" spans="2:10">
      <c r="B499" s="407">
        <v>24624</v>
      </c>
      <c r="H499" s="409">
        <v>3.8999999999999998E-3</v>
      </c>
      <c r="I499" s="409"/>
      <c r="J499" s="407">
        <v>24624</v>
      </c>
    </row>
    <row r="500" spans="2:10">
      <c r="B500" s="407">
        <v>24654</v>
      </c>
      <c r="H500" s="409">
        <v>4.3E-3</v>
      </c>
      <c r="I500" s="409"/>
      <c r="J500" s="407">
        <v>24654</v>
      </c>
    </row>
    <row r="501" spans="2:10">
      <c r="B501" s="407">
        <v>24685</v>
      </c>
      <c r="H501" s="409">
        <v>4.1999999999999997E-3</v>
      </c>
      <c r="I501" s="409"/>
      <c r="J501" s="407">
        <v>24685</v>
      </c>
    </row>
    <row r="502" spans="2:10">
      <c r="B502" s="407">
        <v>24716</v>
      </c>
      <c r="H502" s="409">
        <v>4.0000000000000001E-3</v>
      </c>
      <c r="I502" s="409"/>
      <c r="J502" s="407">
        <v>24716</v>
      </c>
    </row>
    <row r="503" spans="2:10">
      <c r="B503" s="407">
        <v>24746</v>
      </c>
      <c r="H503" s="409">
        <v>4.4999999999999997E-3</v>
      </c>
      <c r="I503" s="409"/>
      <c r="J503" s="407">
        <v>24746</v>
      </c>
    </row>
    <row r="504" spans="2:10">
      <c r="B504" s="407">
        <v>24777</v>
      </c>
      <c r="H504" s="409">
        <v>4.4999999999999997E-3</v>
      </c>
      <c r="I504" s="409"/>
      <c r="J504" s="407">
        <v>24777</v>
      </c>
    </row>
    <row r="505" spans="2:10">
      <c r="B505" s="407">
        <v>24807</v>
      </c>
      <c r="H505" s="409">
        <v>4.4000000000000003E-3</v>
      </c>
      <c r="I505" s="409"/>
      <c r="J505" s="407">
        <v>24807</v>
      </c>
    </row>
    <row r="506" spans="2:10">
      <c r="B506" s="407">
        <v>24838</v>
      </c>
      <c r="H506" s="409">
        <v>5.0000000000000001E-3</v>
      </c>
      <c r="I506" s="409"/>
      <c r="J506" s="407">
        <v>24838</v>
      </c>
    </row>
    <row r="507" spans="2:10">
      <c r="B507" s="407">
        <v>24869</v>
      </c>
      <c r="H507" s="409">
        <v>4.1999999999999997E-3</v>
      </c>
      <c r="I507" s="409"/>
      <c r="J507" s="407">
        <v>24869</v>
      </c>
    </row>
    <row r="508" spans="2:10">
      <c r="B508" s="407">
        <v>24898</v>
      </c>
      <c r="H508" s="409">
        <v>4.3E-3</v>
      </c>
      <c r="I508" s="409"/>
      <c r="J508" s="407">
        <v>24898</v>
      </c>
    </row>
    <row r="509" spans="2:10">
      <c r="B509" s="407">
        <v>24929</v>
      </c>
      <c r="H509" s="409">
        <v>4.8999999999999998E-3</v>
      </c>
      <c r="I509" s="409"/>
      <c r="J509" s="407">
        <v>24929</v>
      </c>
    </row>
    <row r="510" spans="2:10">
      <c r="B510" s="407">
        <v>24959</v>
      </c>
      <c r="H510" s="409">
        <v>4.5999999999999999E-3</v>
      </c>
      <c r="I510" s="409"/>
      <c r="J510" s="407">
        <v>24959</v>
      </c>
    </row>
    <row r="511" spans="2:10">
      <c r="B511" s="407">
        <v>24990</v>
      </c>
      <c r="H511" s="409">
        <v>4.1999999999999997E-3</v>
      </c>
      <c r="I511" s="409"/>
      <c r="J511" s="407">
        <v>24990</v>
      </c>
    </row>
    <row r="512" spans="2:10">
      <c r="B512" s="407">
        <v>25020</v>
      </c>
      <c r="H512" s="409">
        <v>4.7999999999999996E-3</v>
      </c>
      <c r="I512" s="409"/>
      <c r="J512" s="407">
        <v>25020</v>
      </c>
    </row>
    <row r="513" spans="2:10">
      <c r="B513" s="407">
        <v>25051</v>
      </c>
      <c r="H513" s="409">
        <v>4.1999999999999997E-3</v>
      </c>
      <c r="I513" s="409"/>
      <c r="J513" s="407">
        <v>25051</v>
      </c>
    </row>
    <row r="514" spans="2:10">
      <c r="B514" s="407">
        <v>25082</v>
      </c>
      <c r="H514" s="409">
        <v>4.4000000000000003E-3</v>
      </c>
      <c r="I514" s="409"/>
      <c r="J514" s="407">
        <v>25082</v>
      </c>
    </row>
    <row r="515" spans="2:10">
      <c r="B515" s="407">
        <v>25112</v>
      </c>
      <c r="H515" s="409">
        <v>4.4999999999999997E-3</v>
      </c>
      <c r="I515" s="409"/>
      <c r="J515" s="407">
        <v>25112</v>
      </c>
    </row>
    <row r="516" spans="2:10">
      <c r="B516" s="407">
        <v>25143</v>
      </c>
      <c r="H516" s="409">
        <v>4.3E-3</v>
      </c>
      <c r="I516" s="409"/>
      <c r="J516" s="407">
        <v>25143</v>
      </c>
    </row>
    <row r="517" spans="2:10">
      <c r="B517" s="407">
        <v>25173</v>
      </c>
      <c r="H517" s="409">
        <v>4.8999999999999998E-3</v>
      </c>
      <c r="I517" s="409"/>
      <c r="J517" s="407">
        <v>25173</v>
      </c>
    </row>
    <row r="518" spans="2:10">
      <c r="B518" s="407">
        <v>25204</v>
      </c>
      <c r="H518" s="409">
        <v>5.0000000000000001E-3</v>
      </c>
      <c r="I518" s="409"/>
      <c r="J518" s="407">
        <v>25204</v>
      </c>
    </row>
    <row r="519" spans="2:10">
      <c r="B519" s="407">
        <v>25235</v>
      </c>
      <c r="H519" s="409">
        <v>4.5999999999999999E-3</v>
      </c>
      <c r="I519" s="409"/>
      <c r="J519" s="407">
        <v>25235</v>
      </c>
    </row>
    <row r="520" spans="2:10">
      <c r="B520" s="407">
        <v>25263</v>
      </c>
      <c r="H520" s="409">
        <v>4.7000000000000002E-3</v>
      </c>
      <c r="I520" s="409"/>
      <c r="J520" s="407">
        <v>25263</v>
      </c>
    </row>
    <row r="521" spans="2:10">
      <c r="B521" s="407">
        <v>25294</v>
      </c>
      <c r="H521" s="409">
        <v>5.4999999999999997E-3</v>
      </c>
      <c r="I521" s="409"/>
      <c r="J521" s="407">
        <v>25294</v>
      </c>
    </row>
    <row r="522" spans="2:10">
      <c r="B522" s="407">
        <v>25324</v>
      </c>
      <c r="H522" s="409">
        <v>4.7000000000000002E-3</v>
      </c>
      <c r="I522" s="409"/>
      <c r="J522" s="407">
        <v>25324</v>
      </c>
    </row>
    <row r="523" spans="2:10">
      <c r="B523" s="407">
        <v>25355</v>
      </c>
      <c r="H523" s="409">
        <v>5.4999999999999997E-3</v>
      </c>
      <c r="I523" s="409"/>
      <c r="J523" s="407">
        <v>25355</v>
      </c>
    </row>
    <row r="524" spans="2:10">
      <c r="B524" s="407">
        <v>25385</v>
      </c>
      <c r="H524" s="409">
        <v>5.1999999999999998E-3</v>
      </c>
      <c r="I524" s="409"/>
      <c r="J524" s="407">
        <v>25385</v>
      </c>
    </row>
    <row r="525" spans="2:10">
      <c r="B525" s="407">
        <v>25416</v>
      </c>
      <c r="H525" s="409">
        <v>4.7999999999999996E-3</v>
      </c>
      <c r="I525" s="409"/>
      <c r="J525" s="407">
        <v>25416</v>
      </c>
    </row>
    <row r="526" spans="2:10">
      <c r="B526" s="407">
        <v>25447</v>
      </c>
      <c r="H526" s="409">
        <v>5.4999999999999997E-3</v>
      </c>
      <c r="I526" s="409"/>
      <c r="J526" s="407">
        <v>25447</v>
      </c>
    </row>
    <row r="527" spans="2:10">
      <c r="B527" s="407">
        <v>25477</v>
      </c>
      <c r="H527" s="409">
        <v>5.7000000000000002E-3</v>
      </c>
      <c r="I527" s="409"/>
      <c r="J527" s="407">
        <v>25477</v>
      </c>
    </row>
    <row r="528" spans="2:10">
      <c r="B528" s="407">
        <v>25508</v>
      </c>
      <c r="H528" s="409">
        <v>4.8999999999999998E-3</v>
      </c>
      <c r="I528" s="409"/>
      <c r="J528" s="407">
        <v>25508</v>
      </c>
    </row>
    <row r="529" spans="2:10">
      <c r="B529" s="407">
        <v>25538</v>
      </c>
      <c r="H529" s="409">
        <v>6.0000000000000001E-3</v>
      </c>
      <c r="I529" s="409"/>
      <c r="J529" s="407">
        <v>25538</v>
      </c>
    </row>
    <row r="530" spans="2:10">
      <c r="B530" s="407">
        <v>25569</v>
      </c>
      <c r="H530" s="409">
        <v>5.5999999999999999E-3</v>
      </c>
      <c r="I530" s="409"/>
      <c r="J530" s="407">
        <v>25569</v>
      </c>
    </row>
    <row r="531" spans="2:10">
      <c r="B531" s="407">
        <v>25600</v>
      </c>
      <c r="H531" s="409">
        <v>5.1999999999999998E-3</v>
      </c>
      <c r="I531" s="409"/>
      <c r="J531" s="407">
        <v>25600</v>
      </c>
    </row>
    <row r="532" spans="2:10">
      <c r="B532" s="407">
        <v>25628</v>
      </c>
      <c r="H532" s="409">
        <v>5.5999999999999999E-3</v>
      </c>
      <c r="I532" s="409"/>
      <c r="J532" s="407">
        <v>25628</v>
      </c>
    </row>
    <row r="533" spans="2:10">
      <c r="B533" s="407">
        <v>25659</v>
      </c>
      <c r="H533" s="409">
        <v>5.4000000000000003E-3</v>
      </c>
      <c r="I533" s="409"/>
      <c r="J533" s="407">
        <v>25659</v>
      </c>
    </row>
    <row r="534" spans="2:10">
      <c r="B534" s="407">
        <v>25689</v>
      </c>
      <c r="H534" s="409">
        <v>5.4999999999999997E-3</v>
      </c>
      <c r="I534" s="409"/>
      <c r="J534" s="407">
        <v>25689</v>
      </c>
    </row>
    <row r="535" spans="2:10">
      <c r="B535" s="407">
        <v>25720</v>
      </c>
      <c r="H535" s="409">
        <v>6.4000000000000003E-3</v>
      </c>
      <c r="I535" s="409"/>
      <c r="J535" s="407">
        <v>25720</v>
      </c>
    </row>
    <row r="536" spans="2:10">
      <c r="B536" s="407">
        <v>25750</v>
      </c>
      <c r="H536" s="409">
        <v>5.8999999999999999E-3</v>
      </c>
      <c r="I536" s="409"/>
      <c r="J536" s="407">
        <v>25750</v>
      </c>
    </row>
    <row r="537" spans="2:10">
      <c r="B537" s="407">
        <v>25781</v>
      </c>
      <c r="H537" s="409">
        <v>5.7000000000000002E-3</v>
      </c>
      <c r="I537" s="409"/>
      <c r="J537" s="407">
        <v>25781</v>
      </c>
    </row>
    <row r="538" spans="2:10">
      <c r="B538" s="407">
        <v>25812</v>
      </c>
      <c r="H538" s="409">
        <v>5.5999999999999999E-3</v>
      </c>
      <c r="I538" s="409"/>
      <c r="J538" s="407">
        <v>25812</v>
      </c>
    </row>
    <row r="539" spans="2:10">
      <c r="B539" s="407">
        <v>25842</v>
      </c>
      <c r="H539" s="409">
        <v>5.4999999999999997E-3</v>
      </c>
      <c r="I539" s="409"/>
      <c r="J539" s="407">
        <v>25842</v>
      </c>
    </row>
    <row r="540" spans="2:10">
      <c r="B540" s="407">
        <v>25873</v>
      </c>
      <c r="H540" s="409">
        <v>5.7999999999999996E-3</v>
      </c>
      <c r="I540" s="409"/>
      <c r="J540" s="407">
        <v>25873</v>
      </c>
    </row>
    <row r="541" spans="2:10">
      <c r="B541" s="407">
        <v>25903</v>
      </c>
      <c r="H541" s="409">
        <v>5.3E-3</v>
      </c>
      <c r="I541" s="409"/>
      <c r="J541" s="407">
        <v>25903</v>
      </c>
    </row>
    <row r="542" spans="2:10">
      <c r="B542" s="407">
        <v>25934</v>
      </c>
      <c r="H542" s="409">
        <v>5.1000000000000004E-3</v>
      </c>
      <c r="I542" s="409"/>
      <c r="J542" s="407">
        <v>25934</v>
      </c>
    </row>
    <row r="543" spans="2:10">
      <c r="B543" s="407">
        <v>25965</v>
      </c>
      <c r="H543" s="409">
        <v>4.5999999999999999E-3</v>
      </c>
      <c r="I543" s="409"/>
      <c r="J543" s="407">
        <v>25965</v>
      </c>
    </row>
    <row r="544" spans="2:10">
      <c r="B544" s="407">
        <v>25993</v>
      </c>
      <c r="H544" s="409">
        <v>5.5999999999999999E-3</v>
      </c>
      <c r="I544" s="409"/>
      <c r="J544" s="407">
        <v>25993</v>
      </c>
    </row>
    <row r="545" spans="1:10">
      <c r="B545" s="407">
        <v>26024</v>
      </c>
      <c r="H545" s="409">
        <v>4.7999999999999996E-3</v>
      </c>
      <c r="I545" s="409"/>
      <c r="J545" s="407">
        <v>26024</v>
      </c>
    </row>
    <row r="546" spans="1:10">
      <c r="B546" s="407">
        <v>26054</v>
      </c>
      <c r="H546" s="409">
        <v>4.7000000000000002E-3</v>
      </c>
      <c r="I546" s="409"/>
      <c r="J546" s="407">
        <v>26054</v>
      </c>
    </row>
    <row r="547" spans="1:10">
      <c r="B547" s="407">
        <v>26085</v>
      </c>
      <c r="H547" s="409">
        <v>5.5999999999999999E-3</v>
      </c>
      <c r="I547" s="409"/>
      <c r="J547" s="407">
        <v>26085</v>
      </c>
    </row>
    <row r="548" spans="1:10">
      <c r="A548" s="406">
        <v>84</v>
      </c>
      <c r="B548" s="407">
        <v>26115</v>
      </c>
      <c r="C548" s="406" t="s">
        <v>3052</v>
      </c>
      <c r="D548" s="406" t="s">
        <v>3051</v>
      </c>
      <c r="E548" s="406">
        <v>21</v>
      </c>
      <c r="F548" s="406">
        <v>-66</v>
      </c>
      <c r="G548" s="406">
        <v>0</v>
      </c>
      <c r="H548" s="409">
        <v>5.1999999999999998E-3</v>
      </c>
      <c r="I548" s="409"/>
      <c r="J548" s="407">
        <v>26115</v>
      </c>
    </row>
    <row r="549" spans="1:10">
      <c r="A549" s="406">
        <v>84</v>
      </c>
      <c r="B549" s="407">
        <v>26146</v>
      </c>
      <c r="C549" s="406" t="s">
        <v>3052</v>
      </c>
      <c r="D549" s="406" t="s">
        <v>3051</v>
      </c>
      <c r="E549" s="406">
        <v>20.625</v>
      </c>
      <c r="F549" s="406">
        <v>-3.571E-3</v>
      </c>
      <c r="G549" s="406">
        <v>0.3</v>
      </c>
      <c r="H549" s="409">
        <v>5.4999999999999997E-3</v>
      </c>
      <c r="I549" s="409">
        <f t="shared" ref="I549:I612" si="0">F549-H549</f>
        <v>-9.0709999999999992E-3</v>
      </c>
      <c r="J549" s="407">
        <v>26146</v>
      </c>
    </row>
    <row r="550" spans="1:10">
      <c r="A550" s="406">
        <v>84</v>
      </c>
      <c r="B550" s="407">
        <v>26177</v>
      </c>
      <c r="C550" s="406" t="s">
        <v>3052</v>
      </c>
      <c r="D550" s="406" t="s">
        <v>3051</v>
      </c>
      <c r="E550" s="406">
        <v>20.25</v>
      </c>
      <c r="F550" s="406">
        <v>-1.8182E-2</v>
      </c>
      <c r="G550" s="406">
        <v>0</v>
      </c>
      <c r="H550" s="409">
        <v>4.8999999999999998E-3</v>
      </c>
      <c r="I550" s="409">
        <f t="shared" si="0"/>
        <v>-2.3081999999999998E-2</v>
      </c>
      <c r="J550" s="407">
        <v>26177</v>
      </c>
    </row>
    <row r="551" spans="1:10">
      <c r="A551" s="406">
        <v>84</v>
      </c>
      <c r="B551" s="407">
        <v>26207</v>
      </c>
      <c r="C551" s="406" t="s">
        <v>3052</v>
      </c>
      <c r="D551" s="406" t="s">
        <v>3051</v>
      </c>
      <c r="E551" s="406">
        <v>20.125</v>
      </c>
      <c r="F551" s="406">
        <v>-6.1729999999999997E-3</v>
      </c>
      <c r="G551" s="406">
        <v>0</v>
      </c>
      <c r="H551" s="409">
        <v>4.7000000000000002E-3</v>
      </c>
      <c r="I551" s="409">
        <f t="shared" si="0"/>
        <v>-1.0873000000000001E-2</v>
      </c>
      <c r="J551" s="407">
        <v>26207</v>
      </c>
    </row>
    <row r="552" spans="1:10">
      <c r="A552" s="406">
        <v>84</v>
      </c>
      <c r="B552" s="407">
        <v>26238</v>
      </c>
      <c r="C552" s="406" t="s">
        <v>3052</v>
      </c>
      <c r="D552" s="406" t="s">
        <v>3051</v>
      </c>
      <c r="E552" s="406">
        <v>20.5</v>
      </c>
      <c r="F552" s="406">
        <v>3.354E-2</v>
      </c>
      <c r="G552" s="406">
        <v>0.3</v>
      </c>
      <c r="H552" s="409">
        <v>5.1000000000000004E-3</v>
      </c>
      <c r="I552" s="409">
        <f t="shared" si="0"/>
        <v>2.844E-2</v>
      </c>
      <c r="J552" s="407">
        <v>26238</v>
      </c>
    </row>
    <row r="553" spans="1:10">
      <c r="A553" s="406">
        <v>84</v>
      </c>
      <c r="B553" s="407">
        <v>26268</v>
      </c>
      <c r="C553" s="406" t="s">
        <v>3052</v>
      </c>
      <c r="D553" s="406" t="s">
        <v>3051</v>
      </c>
      <c r="E553" s="406">
        <v>20.625</v>
      </c>
      <c r="F553" s="406">
        <v>6.0980000000000001E-3</v>
      </c>
      <c r="G553" s="406">
        <v>0</v>
      </c>
      <c r="H553" s="409">
        <v>5.0000000000000001E-3</v>
      </c>
      <c r="I553" s="409">
        <f t="shared" si="0"/>
        <v>1.098E-3</v>
      </c>
      <c r="J553" s="407">
        <v>26268</v>
      </c>
    </row>
    <row r="554" spans="1:10">
      <c r="A554" s="406">
        <v>84</v>
      </c>
      <c r="B554" s="407">
        <v>26299</v>
      </c>
      <c r="C554" s="406" t="s">
        <v>3052</v>
      </c>
      <c r="D554" s="406" t="s">
        <v>3051</v>
      </c>
      <c r="E554" s="406">
        <v>24.875</v>
      </c>
      <c r="F554" s="406">
        <v>0.20606099999999999</v>
      </c>
      <c r="G554" s="406">
        <v>0</v>
      </c>
      <c r="H554" s="409">
        <v>5.0000000000000001E-3</v>
      </c>
      <c r="I554" s="409">
        <f t="shared" si="0"/>
        <v>0.20106099999999999</v>
      </c>
      <c r="J554" s="407">
        <v>26299</v>
      </c>
    </row>
    <row r="555" spans="1:10">
      <c r="A555" s="406">
        <v>84</v>
      </c>
      <c r="B555" s="407">
        <v>26330</v>
      </c>
      <c r="C555" s="406" t="s">
        <v>3052</v>
      </c>
      <c r="D555" s="406" t="s">
        <v>3051</v>
      </c>
      <c r="E555" s="406">
        <v>24.25</v>
      </c>
      <c r="F555" s="406">
        <v>-1.3065E-2</v>
      </c>
      <c r="G555" s="406">
        <v>0.3</v>
      </c>
      <c r="H555" s="409">
        <v>4.7000000000000002E-3</v>
      </c>
      <c r="I555" s="409">
        <f t="shared" si="0"/>
        <v>-1.7765E-2</v>
      </c>
      <c r="J555" s="407">
        <v>26330</v>
      </c>
    </row>
    <row r="556" spans="1:10">
      <c r="A556" s="406">
        <v>84</v>
      </c>
      <c r="B556" s="407">
        <v>26359</v>
      </c>
      <c r="C556" s="406" t="s">
        <v>3052</v>
      </c>
      <c r="D556" s="406" t="s">
        <v>3051</v>
      </c>
      <c r="E556" s="406">
        <v>24.375</v>
      </c>
      <c r="F556" s="406">
        <v>5.1549999999999999E-3</v>
      </c>
      <c r="G556" s="406">
        <v>0</v>
      </c>
      <c r="H556" s="409">
        <v>4.8999999999999998E-3</v>
      </c>
      <c r="I556" s="409">
        <f t="shared" si="0"/>
        <v>2.5500000000000002E-4</v>
      </c>
      <c r="J556" s="407">
        <v>26359</v>
      </c>
    </row>
    <row r="557" spans="1:10">
      <c r="A557" s="406">
        <v>84</v>
      </c>
      <c r="B557" s="407">
        <v>26390</v>
      </c>
      <c r="C557" s="406" t="s">
        <v>3052</v>
      </c>
      <c r="D557" s="406" t="s">
        <v>3051</v>
      </c>
      <c r="E557" s="406">
        <v>24</v>
      </c>
      <c r="F557" s="406">
        <v>-1.5384999999999999E-2</v>
      </c>
      <c r="G557" s="406">
        <v>0</v>
      </c>
      <c r="H557" s="409">
        <v>4.7999999999999996E-3</v>
      </c>
      <c r="I557" s="409">
        <f t="shared" si="0"/>
        <v>-2.0184999999999998E-2</v>
      </c>
      <c r="J557" s="407">
        <v>26390</v>
      </c>
    </row>
    <row r="558" spans="1:10">
      <c r="A558" s="406">
        <v>84</v>
      </c>
      <c r="B558" s="407">
        <v>26420</v>
      </c>
      <c r="C558" s="406" t="s">
        <v>3052</v>
      </c>
      <c r="D558" s="406" t="s">
        <v>3051</v>
      </c>
      <c r="E558" s="406">
        <v>23.5</v>
      </c>
      <c r="F558" s="406">
        <v>-8.3330000000000001E-3</v>
      </c>
      <c r="G558" s="406">
        <v>0.3</v>
      </c>
      <c r="H558" s="409">
        <v>5.4999999999999997E-3</v>
      </c>
      <c r="I558" s="409">
        <f t="shared" si="0"/>
        <v>-1.3833E-2</v>
      </c>
      <c r="J558" s="407">
        <v>26420</v>
      </c>
    </row>
    <row r="559" spans="1:10">
      <c r="A559" s="406">
        <v>84</v>
      </c>
      <c r="B559" s="407">
        <v>26451</v>
      </c>
      <c r="C559" s="406" t="s">
        <v>3052</v>
      </c>
      <c r="D559" s="406" t="s">
        <v>3051</v>
      </c>
      <c r="E559" s="406">
        <v>22.5</v>
      </c>
      <c r="F559" s="406">
        <v>-4.2553000000000001E-2</v>
      </c>
      <c r="G559" s="406">
        <v>0</v>
      </c>
      <c r="H559" s="409">
        <v>4.8999999999999998E-3</v>
      </c>
      <c r="I559" s="409">
        <f t="shared" si="0"/>
        <v>-4.7453000000000002E-2</v>
      </c>
      <c r="J559" s="407">
        <v>26451</v>
      </c>
    </row>
    <row r="560" spans="1:10">
      <c r="A560" s="406">
        <v>84</v>
      </c>
      <c r="B560" s="407">
        <v>26481</v>
      </c>
      <c r="C560" s="406" t="s">
        <v>3052</v>
      </c>
      <c r="D560" s="406" t="s">
        <v>3051</v>
      </c>
      <c r="E560" s="406">
        <v>22.875</v>
      </c>
      <c r="F560" s="406">
        <v>1.6667000000000001E-2</v>
      </c>
      <c r="G560" s="406">
        <v>0</v>
      </c>
      <c r="H560" s="409">
        <v>5.1000000000000004E-3</v>
      </c>
      <c r="I560" s="409">
        <f t="shared" si="0"/>
        <v>1.1567000000000001E-2</v>
      </c>
      <c r="J560" s="407">
        <v>26481</v>
      </c>
    </row>
    <row r="561" spans="1:10">
      <c r="A561" s="406">
        <v>84</v>
      </c>
      <c r="B561" s="407">
        <v>26512</v>
      </c>
      <c r="C561" s="406" t="s">
        <v>3052</v>
      </c>
      <c r="D561" s="406" t="s">
        <v>3051</v>
      </c>
      <c r="E561" s="406">
        <v>23.875</v>
      </c>
      <c r="F561" s="406">
        <v>5.6831E-2</v>
      </c>
      <c r="G561" s="406">
        <v>0.3</v>
      </c>
      <c r="H561" s="409">
        <v>4.8999999999999998E-3</v>
      </c>
      <c r="I561" s="409">
        <f t="shared" si="0"/>
        <v>5.1930999999999998E-2</v>
      </c>
      <c r="J561" s="407">
        <v>26512</v>
      </c>
    </row>
    <row r="562" spans="1:10">
      <c r="A562" s="406">
        <v>84</v>
      </c>
      <c r="B562" s="407">
        <v>26543</v>
      </c>
      <c r="C562" s="406" t="s">
        <v>3052</v>
      </c>
      <c r="D562" s="406" t="s">
        <v>3051</v>
      </c>
      <c r="E562" s="406">
        <v>21.625</v>
      </c>
      <c r="F562" s="406">
        <v>-9.4241000000000005E-2</v>
      </c>
      <c r="G562" s="406">
        <v>0</v>
      </c>
      <c r="H562" s="409">
        <v>4.7000000000000002E-3</v>
      </c>
      <c r="I562" s="409">
        <f t="shared" si="0"/>
        <v>-9.8941000000000001E-2</v>
      </c>
      <c r="J562" s="407">
        <v>26543</v>
      </c>
    </row>
    <row r="563" spans="1:10">
      <c r="A563" s="406">
        <v>84</v>
      </c>
      <c r="B563" s="407">
        <v>26573</v>
      </c>
      <c r="C563" s="406" t="s">
        <v>3052</v>
      </c>
      <c r="D563" s="406" t="s">
        <v>3051</v>
      </c>
      <c r="E563" s="406">
        <v>21.875</v>
      </c>
      <c r="F563" s="406">
        <v>1.1561E-2</v>
      </c>
      <c r="G563" s="406">
        <v>0</v>
      </c>
      <c r="H563" s="409">
        <v>5.1999999999999998E-3</v>
      </c>
      <c r="I563" s="409">
        <f t="shared" si="0"/>
        <v>6.3610000000000003E-3</v>
      </c>
      <c r="J563" s="407">
        <v>26573</v>
      </c>
    </row>
    <row r="564" spans="1:10">
      <c r="A564" s="406">
        <v>84</v>
      </c>
      <c r="B564" s="407">
        <v>26604</v>
      </c>
      <c r="C564" s="406" t="s">
        <v>3052</v>
      </c>
      <c r="D564" s="406" t="s">
        <v>3051</v>
      </c>
      <c r="E564" s="406">
        <v>22</v>
      </c>
      <c r="F564" s="406">
        <v>1.9428999999999998E-2</v>
      </c>
      <c r="G564" s="406">
        <v>0.3</v>
      </c>
      <c r="H564" s="409">
        <v>4.7999999999999996E-3</v>
      </c>
      <c r="I564" s="409">
        <f t="shared" si="0"/>
        <v>1.4629E-2</v>
      </c>
      <c r="J564" s="407">
        <v>26604</v>
      </c>
    </row>
    <row r="565" spans="1:10">
      <c r="A565" s="406">
        <v>84</v>
      </c>
      <c r="B565" s="407">
        <v>26634</v>
      </c>
      <c r="C565" s="406" t="s">
        <v>3052</v>
      </c>
      <c r="D565" s="406" t="s">
        <v>3051</v>
      </c>
      <c r="E565" s="406">
        <v>21.5</v>
      </c>
      <c r="F565" s="406">
        <v>-2.2727000000000001E-2</v>
      </c>
      <c r="G565" s="406">
        <v>0</v>
      </c>
      <c r="H565" s="409">
        <v>4.4999999999999997E-3</v>
      </c>
      <c r="I565" s="409">
        <f t="shared" si="0"/>
        <v>-2.7227000000000001E-2</v>
      </c>
      <c r="J565" s="407">
        <v>26634</v>
      </c>
    </row>
    <row r="566" spans="1:10">
      <c r="A566" s="406">
        <v>84</v>
      </c>
      <c r="B566" s="407">
        <v>26665</v>
      </c>
      <c r="C566" s="406" t="s">
        <v>3052</v>
      </c>
      <c r="D566" s="406" t="s">
        <v>3051</v>
      </c>
      <c r="E566" s="406">
        <v>19.75</v>
      </c>
      <c r="F566" s="406">
        <v>-8.1394999999999995E-2</v>
      </c>
      <c r="G566" s="406">
        <v>0</v>
      </c>
      <c r="H566" s="409">
        <v>5.4000000000000003E-3</v>
      </c>
      <c r="I566" s="409">
        <f t="shared" si="0"/>
        <v>-8.6794999999999997E-2</v>
      </c>
      <c r="J566" s="407">
        <v>26665</v>
      </c>
    </row>
    <row r="567" spans="1:10">
      <c r="A567" s="406">
        <v>84</v>
      </c>
      <c r="B567" s="407">
        <v>26696</v>
      </c>
      <c r="C567" s="406" t="s">
        <v>3052</v>
      </c>
      <c r="D567" s="406" t="s">
        <v>3051</v>
      </c>
      <c r="E567" s="406">
        <v>19.625</v>
      </c>
      <c r="F567" s="406">
        <v>8.8610000000000008E-3</v>
      </c>
      <c r="G567" s="406">
        <v>0.3</v>
      </c>
      <c r="H567" s="409">
        <v>5.1000000000000004E-3</v>
      </c>
      <c r="I567" s="409">
        <f t="shared" si="0"/>
        <v>3.7610000000000005E-3</v>
      </c>
      <c r="J567" s="407">
        <v>26696</v>
      </c>
    </row>
    <row r="568" spans="1:10">
      <c r="A568" s="406">
        <v>84</v>
      </c>
      <c r="B568" s="407">
        <v>26724</v>
      </c>
      <c r="C568" s="406" t="s">
        <v>3052</v>
      </c>
      <c r="D568" s="406" t="s">
        <v>3051</v>
      </c>
      <c r="E568" s="406">
        <v>18.5</v>
      </c>
      <c r="F568" s="406">
        <v>-5.7325000000000001E-2</v>
      </c>
      <c r="G568" s="406">
        <v>0</v>
      </c>
      <c r="H568" s="409">
        <v>5.5999999999999999E-3</v>
      </c>
      <c r="I568" s="409">
        <f t="shared" si="0"/>
        <v>-6.2924999999999995E-2</v>
      </c>
      <c r="J568" s="407">
        <v>26724</v>
      </c>
    </row>
    <row r="569" spans="1:10">
      <c r="A569" s="406">
        <v>84</v>
      </c>
      <c r="B569" s="407">
        <v>26755</v>
      </c>
      <c r="C569" s="406" t="s">
        <v>3052</v>
      </c>
      <c r="D569" s="406" t="s">
        <v>3051</v>
      </c>
      <c r="E569" s="406">
        <v>18.125</v>
      </c>
      <c r="F569" s="406">
        <v>-2.027E-2</v>
      </c>
      <c r="G569" s="406">
        <v>0</v>
      </c>
      <c r="H569" s="409">
        <v>5.7000000000000002E-3</v>
      </c>
      <c r="I569" s="409">
        <f t="shared" si="0"/>
        <v>-2.597E-2</v>
      </c>
      <c r="J569" s="407">
        <v>26755</v>
      </c>
    </row>
    <row r="570" spans="1:10">
      <c r="A570" s="406">
        <v>84</v>
      </c>
      <c r="B570" s="407">
        <v>26785</v>
      </c>
      <c r="C570" s="406" t="s">
        <v>3052</v>
      </c>
      <c r="D570" s="406" t="s">
        <v>3051</v>
      </c>
      <c r="E570" s="406">
        <v>18.25</v>
      </c>
      <c r="F570" s="406">
        <v>2.3448E-2</v>
      </c>
      <c r="G570" s="406">
        <v>0.3</v>
      </c>
      <c r="H570" s="409">
        <v>5.7999999999999996E-3</v>
      </c>
      <c r="I570" s="409">
        <f t="shared" si="0"/>
        <v>1.7648E-2</v>
      </c>
      <c r="J570" s="407">
        <v>26785</v>
      </c>
    </row>
    <row r="571" spans="1:10">
      <c r="A571" s="406">
        <v>84</v>
      </c>
      <c r="B571" s="407">
        <v>26816</v>
      </c>
      <c r="C571" s="406" t="s">
        <v>3052</v>
      </c>
      <c r="D571" s="406" t="s">
        <v>3051</v>
      </c>
      <c r="E571" s="406">
        <v>18.625</v>
      </c>
      <c r="F571" s="406">
        <v>2.0548E-2</v>
      </c>
      <c r="G571" s="406">
        <v>0</v>
      </c>
      <c r="H571" s="409">
        <v>5.4999999999999997E-3</v>
      </c>
      <c r="I571" s="409">
        <f t="shared" si="0"/>
        <v>1.5048000000000001E-2</v>
      </c>
      <c r="J571" s="407">
        <v>26816</v>
      </c>
    </row>
    <row r="572" spans="1:10">
      <c r="A572" s="406">
        <v>84</v>
      </c>
      <c r="B572" s="407">
        <v>26846</v>
      </c>
      <c r="C572" s="406" t="s">
        <v>3052</v>
      </c>
      <c r="D572" s="406" t="s">
        <v>3051</v>
      </c>
      <c r="E572" s="406">
        <v>18</v>
      </c>
      <c r="F572" s="406">
        <v>-3.3556999999999997E-2</v>
      </c>
      <c r="G572" s="406">
        <v>0</v>
      </c>
      <c r="H572" s="409">
        <v>6.1000000000000004E-3</v>
      </c>
      <c r="I572" s="409">
        <f t="shared" si="0"/>
        <v>-3.9656999999999998E-2</v>
      </c>
      <c r="J572" s="407">
        <v>26846</v>
      </c>
    </row>
    <row r="573" spans="1:10">
      <c r="A573" s="406">
        <v>84</v>
      </c>
      <c r="B573" s="407">
        <v>26877</v>
      </c>
      <c r="C573" s="406" t="s">
        <v>3052</v>
      </c>
      <c r="D573" s="406" t="s">
        <v>3051</v>
      </c>
      <c r="E573" s="406">
        <v>17.75</v>
      </c>
      <c r="F573" s="406">
        <v>2.7780000000000001E-3</v>
      </c>
      <c r="G573" s="406">
        <v>0.3</v>
      </c>
      <c r="H573" s="409">
        <v>6.1999999999999998E-3</v>
      </c>
      <c r="I573" s="409">
        <f t="shared" si="0"/>
        <v>-3.4219999999999997E-3</v>
      </c>
      <c r="J573" s="407">
        <v>26877</v>
      </c>
    </row>
    <row r="574" spans="1:10">
      <c r="A574" s="406">
        <v>84</v>
      </c>
      <c r="B574" s="407">
        <v>26908</v>
      </c>
      <c r="C574" s="406" t="s">
        <v>3052</v>
      </c>
      <c r="D574" s="406" t="s">
        <v>3051</v>
      </c>
      <c r="E574" s="406">
        <v>18.5</v>
      </c>
      <c r="F574" s="406">
        <v>4.2254E-2</v>
      </c>
      <c r="G574" s="406">
        <v>0</v>
      </c>
      <c r="H574" s="409">
        <v>5.4999999999999997E-3</v>
      </c>
      <c r="I574" s="409">
        <f t="shared" si="0"/>
        <v>3.6754000000000002E-2</v>
      </c>
      <c r="J574" s="407">
        <v>26908</v>
      </c>
    </row>
    <row r="575" spans="1:10">
      <c r="A575" s="406">
        <v>84</v>
      </c>
      <c r="B575" s="407">
        <v>26938</v>
      </c>
      <c r="C575" s="406" t="s">
        <v>3052</v>
      </c>
      <c r="D575" s="406" t="s">
        <v>3051</v>
      </c>
      <c r="E575" s="406">
        <v>18.25</v>
      </c>
      <c r="F575" s="406">
        <v>-1.3514E-2</v>
      </c>
      <c r="G575" s="406">
        <v>0</v>
      </c>
      <c r="H575" s="409">
        <v>6.3E-3</v>
      </c>
      <c r="I575" s="409">
        <f t="shared" si="0"/>
        <v>-1.9813999999999998E-2</v>
      </c>
      <c r="J575" s="407">
        <v>26938</v>
      </c>
    </row>
    <row r="576" spans="1:10">
      <c r="A576" s="406">
        <v>84</v>
      </c>
      <c r="B576" s="407">
        <v>26969</v>
      </c>
      <c r="C576" s="406" t="s">
        <v>3052</v>
      </c>
      <c r="D576" s="406" t="s">
        <v>3051</v>
      </c>
      <c r="E576" s="406">
        <v>17.25</v>
      </c>
      <c r="F576" s="406">
        <v>-3.6985999999999998E-2</v>
      </c>
      <c r="G576" s="406">
        <v>0.32500000000000001</v>
      </c>
      <c r="H576" s="409">
        <v>5.5999999999999999E-3</v>
      </c>
      <c r="I576" s="409">
        <f t="shared" si="0"/>
        <v>-4.2585999999999999E-2</v>
      </c>
      <c r="J576" s="407">
        <v>26969</v>
      </c>
    </row>
    <row r="577" spans="1:10">
      <c r="A577" s="406">
        <v>84</v>
      </c>
      <c r="B577" s="407">
        <v>26999</v>
      </c>
      <c r="C577" s="406" t="s">
        <v>3052</v>
      </c>
      <c r="D577" s="406" t="s">
        <v>3051</v>
      </c>
      <c r="E577" s="406">
        <v>16.75</v>
      </c>
      <c r="F577" s="406">
        <v>-2.8986000000000001E-2</v>
      </c>
      <c r="G577" s="406">
        <v>0</v>
      </c>
      <c r="H577" s="409">
        <v>6.0000000000000001E-3</v>
      </c>
      <c r="I577" s="409">
        <f t="shared" si="0"/>
        <v>-3.4986000000000003E-2</v>
      </c>
      <c r="J577" s="407">
        <v>26999</v>
      </c>
    </row>
    <row r="578" spans="1:10">
      <c r="A578" s="406">
        <v>84</v>
      </c>
      <c r="B578" s="407">
        <v>27030</v>
      </c>
      <c r="C578" s="406" t="s">
        <v>3052</v>
      </c>
      <c r="D578" s="406" t="s">
        <v>3051</v>
      </c>
      <c r="E578" s="406">
        <v>17.5</v>
      </c>
      <c r="F578" s="406">
        <v>4.4776000000000003E-2</v>
      </c>
      <c r="G578" s="406">
        <v>0</v>
      </c>
      <c r="H578" s="409">
        <v>6.1000000000000004E-3</v>
      </c>
      <c r="I578" s="409">
        <f t="shared" si="0"/>
        <v>3.8676000000000002E-2</v>
      </c>
      <c r="J578" s="407">
        <v>27030</v>
      </c>
    </row>
    <row r="579" spans="1:10">
      <c r="A579" s="406">
        <v>84</v>
      </c>
      <c r="B579" s="407">
        <v>27061</v>
      </c>
      <c r="C579" s="406" t="s">
        <v>3052</v>
      </c>
      <c r="D579" s="406" t="s">
        <v>3051</v>
      </c>
      <c r="E579" s="406">
        <v>17.75</v>
      </c>
      <c r="F579" s="406">
        <v>3.2856999999999997E-2</v>
      </c>
      <c r="G579" s="406">
        <v>0.32500000000000001</v>
      </c>
      <c r="H579" s="409">
        <v>5.4999999999999997E-3</v>
      </c>
      <c r="I579" s="409">
        <f t="shared" si="0"/>
        <v>2.7356999999999999E-2</v>
      </c>
      <c r="J579" s="407">
        <v>27061</v>
      </c>
    </row>
    <row r="580" spans="1:10">
      <c r="A580" s="406">
        <v>84</v>
      </c>
      <c r="B580" s="407">
        <v>27089</v>
      </c>
      <c r="C580" s="406" t="s">
        <v>3052</v>
      </c>
      <c r="D580" s="406" t="s">
        <v>3051</v>
      </c>
      <c r="E580" s="406">
        <v>17.625</v>
      </c>
      <c r="F580" s="406">
        <v>-7.0419999999999996E-3</v>
      </c>
      <c r="G580" s="406">
        <v>0</v>
      </c>
      <c r="H580" s="409">
        <v>5.7999999999999996E-3</v>
      </c>
      <c r="I580" s="409">
        <f t="shared" si="0"/>
        <v>-1.2841999999999999E-2</v>
      </c>
      <c r="J580" s="407">
        <v>27089</v>
      </c>
    </row>
    <row r="581" spans="1:10">
      <c r="A581" s="406">
        <v>84</v>
      </c>
      <c r="B581" s="407">
        <v>27120</v>
      </c>
      <c r="C581" s="406" t="s">
        <v>3052</v>
      </c>
      <c r="D581" s="406" t="s">
        <v>3051</v>
      </c>
      <c r="E581" s="406">
        <v>18.625</v>
      </c>
      <c r="F581" s="406">
        <v>5.6737999999999997E-2</v>
      </c>
      <c r="G581" s="406">
        <v>0</v>
      </c>
      <c r="H581" s="409">
        <v>6.7999999999999996E-3</v>
      </c>
      <c r="I581" s="409">
        <f t="shared" si="0"/>
        <v>4.9937999999999996E-2</v>
      </c>
      <c r="J581" s="407">
        <v>27120</v>
      </c>
    </row>
    <row r="582" spans="1:10">
      <c r="A582" s="406">
        <v>84</v>
      </c>
      <c r="B582" s="407">
        <v>27150</v>
      </c>
      <c r="C582" s="406" t="s">
        <v>3052</v>
      </c>
      <c r="D582" s="406" t="s">
        <v>3051</v>
      </c>
      <c r="E582" s="406">
        <v>17.75</v>
      </c>
      <c r="F582" s="406">
        <v>-2.9530000000000001E-2</v>
      </c>
      <c r="G582" s="406">
        <v>0.32500000000000001</v>
      </c>
      <c r="H582" s="409">
        <v>6.7999999999999996E-3</v>
      </c>
      <c r="I582" s="409">
        <f t="shared" si="0"/>
        <v>-3.6330000000000001E-2</v>
      </c>
      <c r="J582" s="407">
        <v>27150</v>
      </c>
    </row>
    <row r="583" spans="1:10">
      <c r="A583" s="406">
        <v>84</v>
      </c>
      <c r="B583" s="407">
        <v>27181</v>
      </c>
      <c r="C583" s="406" t="s">
        <v>3052</v>
      </c>
      <c r="D583" s="406" t="s">
        <v>3051</v>
      </c>
      <c r="E583" s="406">
        <v>17.5</v>
      </c>
      <c r="F583" s="406">
        <v>-1.4085E-2</v>
      </c>
      <c r="G583" s="406">
        <v>0</v>
      </c>
      <c r="H583" s="409">
        <v>6.1000000000000004E-3</v>
      </c>
      <c r="I583" s="409">
        <f t="shared" si="0"/>
        <v>-2.0185000000000002E-2</v>
      </c>
      <c r="J583" s="407">
        <v>27181</v>
      </c>
    </row>
    <row r="584" spans="1:10">
      <c r="A584" s="406">
        <v>84</v>
      </c>
      <c r="B584" s="407">
        <v>27211</v>
      </c>
      <c r="C584" s="406" t="s">
        <v>3052</v>
      </c>
      <c r="D584" s="406" t="s">
        <v>3051</v>
      </c>
      <c r="E584" s="406">
        <v>16.25</v>
      </c>
      <c r="F584" s="406">
        <v>-7.1429000000000006E-2</v>
      </c>
      <c r="G584" s="406">
        <v>0</v>
      </c>
      <c r="H584" s="409">
        <v>7.1999999999999998E-3</v>
      </c>
      <c r="I584" s="409">
        <f t="shared" si="0"/>
        <v>-7.8629000000000004E-2</v>
      </c>
      <c r="J584" s="407">
        <v>27211</v>
      </c>
    </row>
    <row r="585" spans="1:10">
      <c r="A585" s="406">
        <v>84</v>
      </c>
      <c r="B585" s="407">
        <v>27242</v>
      </c>
      <c r="C585" s="406" t="s">
        <v>3052</v>
      </c>
      <c r="D585" s="406" t="s">
        <v>3051</v>
      </c>
      <c r="E585" s="406">
        <v>14.375</v>
      </c>
      <c r="F585" s="406">
        <v>-9.5384999999999998E-2</v>
      </c>
      <c r="G585" s="406">
        <v>0.32500000000000001</v>
      </c>
      <c r="H585" s="409">
        <v>6.4999999999999997E-3</v>
      </c>
      <c r="I585" s="409">
        <f t="shared" si="0"/>
        <v>-0.101885</v>
      </c>
      <c r="J585" s="407">
        <v>27242</v>
      </c>
    </row>
    <row r="586" spans="1:10">
      <c r="A586" s="406">
        <v>84</v>
      </c>
      <c r="B586" s="407">
        <v>27273</v>
      </c>
      <c r="C586" s="406" t="s">
        <v>3052</v>
      </c>
      <c r="D586" s="406" t="s">
        <v>3051</v>
      </c>
      <c r="E586" s="406">
        <v>13.75</v>
      </c>
      <c r="F586" s="406">
        <v>-4.3478000000000003E-2</v>
      </c>
      <c r="G586" s="406">
        <v>0</v>
      </c>
      <c r="H586" s="409">
        <v>7.1000000000000004E-3</v>
      </c>
      <c r="I586" s="409">
        <f t="shared" si="0"/>
        <v>-5.0578000000000005E-2</v>
      </c>
      <c r="J586" s="407">
        <v>27273</v>
      </c>
    </row>
    <row r="587" spans="1:10">
      <c r="A587" s="406">
        <v>84</v>
      </c>
      <c r="B587" s="407">
        <v>27303</v>
      </c>
      <c r="C587" s="406" t="s">
        <v>3052</v>
      </c>
      <c r="D587" s="406" t="s">
        <v>3051</v>
      </c>
      <c r="E587" s="406">
        <v>14.625</v>
      </c>
      <c r="F587" s="406">
        <v>6.3635999999999998E-2</v>
      </c>
      <c r="G587" s="406">
        <v>0</v>
      </c>
      <c r="H587" s="409">
        <v>7.0000000000000001E-3</v>
      </c>
      <c r="I587" s="409">
        <f t="shared" si="0"/>
        <v>5.6635999999999999E-2</v>
      </c>
      <c r="J587" s="407">
        <v>27303</v>
      </c>
    </row>
    <row r="588" spans="1:10">
      <c r="A588" s="406">
        <v>84</v>
      </c>
      <c r="B588" s="407">
        <v>27334</v>
      </c>
      <c r="C588" s="406" t="s">
        <v>3052</v>
      </c>
      <c r="D588" s="406" t="s">
        <v>3051</v>
      </c>
      <c r="E588" s="406">
        <v>-14.5</v>
      </c>
      <c r="F588" s="406">
        <v>1.3675E-2</v>
      </c>
      <c r="G588" s="406">
        <v>0.32500000000000001</v>
      </c>
      <c r="H588" s="409">
        <v>6.1999999999999998E-3</v>
      </c>
      <c r="I588" s="409">
        <f t="shared" si="0"/>
        <v>7.4749999999999999E-3</v>
      </c>
      <c r="J588" s="407">
        <v>27334</v>
      </c>
    </row>
    <row r="589" spans="1:10">
      <c r="A589" s="406">
        <v>84</v>
      </c>
      <c r="B589" s="407">
        <v>27364</v>
      </c>
      <c r="C589" s="406" t="s">
        <v>3052</v>
      </c>
      <c r="D589" s="406" t="s">
        <v>3051</v>
      </c>
      <c r="E589" s="406">
        <v>14.625</v>
      </c>
      <c r="F589" s="406">
        <v>8.6210000000000002E-3</v>
      </c>
      <c r="G589" s="406">
        <v>0</v>
      </c>
      <c r="H589" s="409">
        <v>6.7000000000000002E-3</v>
      </c>
      <c r="I589" s="409">
        <f t="shared" si="0"/>
        <v>1.921E-3</v>
      </c>
      <c r="J589" s="407">
        <v>27364</v>
      </c>
    </row>
    <row r="590" spans="1:10">
      <c r="A590" s="406">
        <v>84</v>
      </c>
      <c r="B590" s="407">
        <v>27395</v>
      </c>
      <c r="C590" s="406" t="s">
        <v>3052</v>
      </c>
      <c r="D590" s="406" t="s">
        <v>3051</v>
      </c>
      <c r="E590" s="406">
        <v>17.375</v>
      </c>
      <c r="F590" s="406">
        <v>0.18803400000000001</v>
      </c>
      <c r="G590" s="406">
        <v>0</v>
      </c>
      <c r="H590" s="409">
        <v>6.7999999999999996E-3</v>
      </c>
      <c r="I590" s="409">
        <f t="shared" si="0"/>
        <v>0.18123400000000001</v>
      </c>
      <c r="J590" s="407">
        <v>27395</v>
      </c>
    </row>
    <row r="591" spans="1:10">
      <c r="A591" s="406">
        <v>84</v>
      </c>
      <c r="B591" s="407">
        <v>27426</v>
      </c>
      <c r="C591" s="406" t="s">
        <v>3052</v>
      </c>
      <c r="D591" s="406" t="s">
        <v>3051</v>
      </c>
      <c r="E591" s="406">
        <v>18.75</v>
      </c>
      <c r="F591" s="406">
        <v>9.7841999999999998E-2</v>
      </c>
      <c r="G591" s="406">
        <v>0.32500000000000001</v>
      </c>
      <c r="H591" s="409">
        <v>6.0000000000000001E-3</v>
      </c>
      <c r="I591" s="409">
        <f t="shared" si="0"/>
        <v>9.1841999999999993E-2</v>
      </c>
      <c r="J591" s="407">
        <v>27426</v>
      </c>
    </row>
    <row r="592" spans="1:10">
      <c r="A592" s="406">
        <v>84</v>
      </c>
      <c r="B592" s="407">
        <v>27454</v>
      </c>
      <c r="C592" s="406" t="s">
        <v>3052</v>
      </c>
      <c r="D592" s="406" t="s">
        <v>3051</v>
      </c>
      <c r="E592" s="406">
        <v>20.25</v>
      </c>
      <c r="F592" s="406">
        <v>0.08</v>
      </c>
      <c r="G592" s="406">
        <v>0</v>
      </c>
      <c r="H592" s="409">
        <v>6.6E-3</v>
      </c>
      <c r="I592" s="409">
        <f t="shared" si="0"/>
        <v>7.3400000000000007E-2</v>
      </c>
      <c r="J592" s="407">
        <v>27454</v>
      </c>
    </row>
    <row r="593" spans="1:10">
      <c r="A593" s="406">
        <v>84</v>
      </c>
      <c r="B593" s="407">
        <v>27485</v>
      </c>
      <c r="C593" s="406" t="s">
        <v>3052</v>
      </c>
      <c r="D593" s="406" t="s">
        <v>3051</v>
      </c>
      <c r="E593" s="406">
        <v>22.25</v>
      </c>
      <c r="F593" s="406">
        <v>9.8765000000000006E-2</v>
      </c>
      <c r="G593" s="406">
        <v>0</v>
      </c>
      <c r="H593" s="409">
        <v>6.7000000000000002E-3</v>
      </c>
      <c r="I593" s="409">
        <f t="shared" si="0"/>
        <v>9.2065000000000008E-2</v>
      </c>
      <c r="J593" s="407">
        <v>27485</v>
      </c>
    </row>
    <row r="594" spans="1:10">
      <c r="A594" s="406">
        <v>84</v>
      </c>
      <c r="B594" s="407">
        <v>27515</v>
      </c>
      <c r="C594" s="406" t="s">
        <v>3052</v>
      </c>
      <c r="D594" s="406" t="s">
        <v>3051</v>
      </c>
      <c r="E594" s="406">
        <v>21</v>
      </c>
      <c r="F594" s="406">
        <v>-4.0448999999999999E-2</v>
      </c>
      <c r="G594" s="406">
        <v>0.35</v>
      </c>
      <c r="H594" s="409">
        <v>6.7000000000000002E-3</v>
      </c>
      <c r="I594" s="409">
        <f t="shared" si="0"/>
        <v>-4.7148999999999996E-2</v>
      </c>
      <c r="J594" s="407">
        <v>27515</v>
      </c>
    </row>
    <row r="595" spans="1:10">
      <c r="A595" s="406">
        <v>84</v>
      </c>
      <c r="B595" s="407">
        <v>27546</v>
      </c>
      <c r="C595" s="406" t="s">
        <v>3052</v>
      </c>
      <c r="D595" s="406" t="s">
        <v>3051</v>
      </c>
      <c r="E595" s="406">
        <v>11.5</v>
      </c>
      <c r="F595" s="406">
        <v>9.5238000000000003E-2</v>
      </c>
      <c r="G595" s="406">
        <v>0</v>
      </c>
      <c r="H595" s="409">
        <v>7.0000000000000001E-3</v>
      </c>
      <c r="I595" s="409">
        <f t="shared" si="0"/>
        <v>8.8237999999999997E-2</v>
      </c>
      <c r="J595" s="407">
        <v>27546</v>
      </c>
    </row>
    <row r="596" spans="1:10">
      <c r="A596" s="406">
        <v>84</v>
      </c>
      <c r="B596" s="407">
        <v>27576</v>
      </c>
      <c r="C596" s="406" t="s">
        <v>3052</v>
      </c>
      <c r="D596" s="406" t="s">
        <v>3051</v>
      </c>
      <c r="E596" s="406">
        <v>12.25</v>
      </c>
      <c r="F596" s="406">
        <v>6.5216999999999997E-2</v>
      </c>
      <c r="G596" s="406">
        <v>0</v>
      </c>
      <c r="H596" s="409">
        <v>6.7999999999999996E-3</v>
      </c>
      <c r="I596" s="409">
        <f t="shared" si="0"/>
        <v>5.8416999999999997E-2</v>
      </c>
      <c r="J596" s="407">
        <v>27576</v>
      </c>
    </row>
    <row r="597" spans="1:10">
      <c r="A597" s="406">
        <v>84</v>
      </c>
      <c r="B597" s="407">
        <v>27607</v>
      </c>
      <c r="C597" s="406" t="s">
        <v>3052</v>
      </c>
      <c r="D597" s="406" t="s">
        <v>3051</v>
      </c>
      <c r="E597" s="406">
        <v>10.875</v>
      </c>
      <c r="F597" s="406">
        <v>-9.7959000000000004E-2</v>
      </c>
      <c r="G597" s="406">
        <v>0.17499999999999999</v>
      </c>
      <c r="H597" s="409">
        <v>6.4999999999999997E-3</v>
      </c>
      <c r="I597" s="409">
        <f t="shared" si="0"/>
        <v>-0.10445900000000001</v>
      </c>
      <c r="J597" s="407">
        <v>27607</v>
      </c>
    </row>
    <row r="598" spans="1:10">
      <c r="A598" s="406">
        <v>84</v>
      </c>
      <c r="B598" s="407">
        <v>27638</v>
      </c>
      <c r="C598" s="406" t="s">
        <v>3052</v>
      </c>
      <c r="D598" s="406" t="s">
        <v>3051</v>
      </c>
      <c r="E598" s="406">
        <v>12.25</v>
      </c>
      <c r="F598" s="406">
        <v>0.12643699999999999</v>
      </c>
      <c r="G598" s="406">
        <v>0</v>
      </c>
      <c r="H598" s="409">
        <v>7.3000000000000001E-3</v>
      </c>
      <c r="I598" s="409">
        <f t="shared" si="0"/>
        <v>0.11913699999999999</v>
      </c>
      <c r="J598" s="407">
        <v>27638</v>
      </c>
    </row>
    <row r="599" spans="1:10">
      <c r="A599" s="406">
        <v>84</v>
      </c>
      <c r="B599" s="407">
        <v>27668</v>
      </c>
      <c r="C599" s="406" t="s">
        <v>3052</v>
      </c>
      <c r="D599" s="406" t="s">
        <v>3051</v>
      </c>
      <c r="E599" s="406">
        <v>11.75</v>
      </c>
      <c r="F599" s="406">
        <v>-4.0815999999999998E-2</v>
      </c>
      <c r="G599" s="406">
        <v>0</v>
      </c>
      <c r="H599" s="409">
        <v>7.1999999999999998E-3</v>
      </c>
      <c r="I599" s="409">
        <f t="shared" si="0"/>
        <v>-4.8015999999999996E-2</v>
      </c>
      <c r="J599" s="407">
        <v>27668</v>
      </c>
    </row>
    <row r="600" spans="1:10">
      <c r="A600" s="406">
        <v>84</v>
      </c>
      <c r="B600" s="407">
        <v>27699</v>
      </c>
      <c r="C600" s="406" t="s">
        <v>3052</v>
      </c>
      <c r="D600" s="406" t="s">
        <v>3051</v>
      </c>
      <c r="E600" s="406">
        <v>13.25</v>
      </c>
      <c r="F600" s="406">
        <v>0.14255300000000001</v>
      </c>
      <c r="G600" s="406">
        <v>0.17499999999999999</v>
      </c>
      <c r="H600" s="409">
        <v>6.1000000000000004E-3</v>
      </c>
      <c r="I600" s="409">
        <f t="shared" si="0"/>
        <v>0.13645300000000002</v>
      </c>
      <c r="J600" s="407">
        <v>27699</v>
      </c>
    </row>
    <row r="601" spans="1:10">
      <c r="A601" s="406">
        <v>84</v>
      </c>
      <c r="B601" s="407">
        <v>27729</v>
      </c>
      <c r="C601" s="406" t="s">
        <v>3052</v>
      </c>
      <c r="D601" s="406" t="s">
        <v>3051</v>
      </c>
      <c r="E601" s="406">
        <v>12.75</v>
      </c>
      <c r="F601" s="406">
        <v>-3.7735999999999999E-2</v>
      </c>
      <c r="G601" s="406">
        <v>0</v>
      </c>
      <c r="H601" s="409">
        <v>7.4000000000000003E-3</v>
      </c>
      <c r="I601" s="409">
        <f t="shared" si="0"/>
        <v>-4.5135999999999996E-2</v>
      </c>
      <c r="J601" s="407">
        <v>27729</v>
      </c>
    </row>
    <row r="602" spans="1:10">
      <c r="A602" s="406">
        <v>84</v>
      </c>
      <c r="B602" s="407">
        <v>27760</v>
      </c>
      <c r="C602" s="406" t="s">
        <v>3052</v>
      </c>
      <c r="D602" s="406" t="s">
        <v>3051</v>
      </c>
      <c r="E602" s="406">
        <v>13.75</v>
      </c>
      <c r="F602" s="406">
        <v>7.8431000000000001E-2</v>
      </c>
      <c r="G602" s="406">
        <v>0</v>
      </c>
      <c r="H602" s="409">
        <v>6.4999999999999997E-3</v>
      </c>
      <c r="I602" s="409">
        <f t="shared" si="0"/>
        <v>7.1930999999999995E-2</v>
      </c>
      <c r="J602" s="407">
        <v>27760</v>
      </c>
    </row>
    <row r="603" spans="1:10">
      <c r="A603" s="406">
        <v>84</v>
      </c>
      <c r="B603" s="407">
        <v>27791</v>
      </c>
      <c r="C603" s="406" t="s">
        <v>3052</v>
      </c>
      <c r="D603" s="406" t="s">
        <v>3051</v>
      </c>
      <c r="E603" s="406">
        <v>14.5</v>
      </c>
      <c r="F603" s="406">
        <v>6.9091E-2</v>
      </c>
      <c r="G603" s="406">
        <v>0.2</v>
      </c>
      <c r="H603" s="409">
        <v>6.0000000000000001E-3</v>
      </c>
      <c r="I603" s="409">
        <f t="shared" si="0"/>
        <v>6.3090999999999994E-2</v>
      </c>
      <c r="J603" s="407">
        <v>27791</v>
      </c>
    </row>
    <row r="604" spans="1:10">
      <c r="A604" s="406">
        <v>84</v>
      </c>
      <c r="B604" s="407">
        <v>27820</v>
      </c>
      <c r="C604" s="406" t="s">
        <v>3052</v>
      </c>
      <c r="D604" s="406" t="s">
        <v>3051</v>
      </c>
      <c r="E604" s="406">
        <v>14</v>
      </c>
      <c r="F604" s="406">
        <v>-3.4483E-2</v>
      </c>
      <c r="G604" s="406">
        <v>0</v>
      </c>
      <c r="H604" s="409">
        <v>7.1000000000000004E-3</v>
      </c>
      <c r="I604" s="409">
        <f t="shared" si="0"/>
        <v>-4.1583000000000002E-2</v>
      </c>
      <c r="J604" s="407">
        <v>27820</v>
      </c>
    </row>
    <row r="605" spans="1:10">
      <c r="A605" s="406">
        <v>84</v>
      </c>
      <c r="B605" s="407">
        <v>27851</v>
      </c>
      <c r="C605" s="406" t="s">
        <v>3052</v>
      </c>
      <c r="D605" s="406" t="s">
        <v>3051</v>
      </c>
      <c r="E605" s="406">
        <v>14.25</v>
      </c>
      <c r="F605" s="406">
        <v>1.7857000000000001E-2</v>
      </c>
      <c r="G605" s="406">
        <v>0</v>
      </c>
      <c r="H605" s="409">
        <v>6.4000000000000003E-3</v>
      </c>
      <c r="I605" s="409">
        <f t="shared" si="0"/>
        <v>1.1457000000000002E-2</v>
      </c>
      <c r="J605" s="407">
        <v>27851</v>
      </c>
    </row>
    <row r="606" spans="1:10">
      <c r="A606" s="406">
        <v>84</v>
      </c>
      <c r="B606" s="407">
        <v>27881</v>
      </c>
      <c r="C606" s="406" t="s">
        <v>3052</v>
      </c>
      <c r="D606" s="406" t="s">
        <v>3051</v>
      </c>
      <c r="E606" s="406">
        <v>13.625</v>
      </c>
      <c r="F606" s="406">
        <v>-2.9825000000000001E-2</v>
      </c>
      <c r="G606" s="406">
        <v>0.2</v>
      </c>
      <c r="H606" s="409">
        <v>5.8999999999999999E-3</v>
      </c>
      <c r="I606" s="409">
        <f t="shared" si="0"/>
        <v>-3.5725E-2</v>
      </c>
      <c r="J606" s="407">
        <v>27881</v>
      </c>
    </row>
    <row r="607" spans="1:10">
      <c r="A607" s="406">
        <v>84</v>
      </c>
      <c r="B607" s="407">
        <v>27912</v>
      </c>
      <c r="C607" s="406" t="s">
        <v>3052</v>
      </c>
      <c r="D607" s="406" t="s">
        <v>3051</v>
      </c>
      <c r="E607" s="406">
        <v>13.5</v>
      </c>
      <c r="F607" s="406">
        <v>-9.1739999999999999E-3</v>
      </c>
      <c r="G607" s="406">
        <v>0</v>
      </c>
      <c r="H607" s="409">
        <v>7.3000000000000001E-3</v>
      </c>
      <c r="I607" s="409">
        <f t="shared" si="0"/>
        <v>-1.6473999999999999E-2</v>
      </c>
      <c r="J607" s="407">
        <v>27912</v>
      </c>
    </row>
    <row r="608" spans="1:10">
      <c r="A608" s="406">
        <v>84</v>
      </c>
      <c r="B608" s="407">
        <v>27942</v>
      </c>
      <c r="C608" s="406" t="s">
        <v>3052</v>
      </c>
      <c r="D608" s="406" t="s">
        <v>3051</v>
      </c>
      <c r="E608" s="406">
        <v>13.75</v>
      </c>
      <c r="F608" s="406">
        <v>1.8519000000000001E-2</v>
      </c>
      <c r="G608" s="406">
        <v>0</v>
      </c>
      <c r="H608" s="409">
        <v>6.4999999999999997E-3</v>
      </c>
      <c r="I608" s="409">
        <f t="shared" si="0"/>
        <v>1.2019000000000002E-2</v>
      </c>
      <c r="J608" s="407">
        <v>27942</v>
      </c>
    </row>
    <row r="609" spans="1:10">
      <c r="A609" s="406">
        <v>84</v>
      </c>
      <c r="B609" s="407">
        <v>27973</v>
      </c>
      <c r="C609" s="406" t="s">
        <v>3052</v>
      </c>
      <c r="D609" s="406" t="s">
        <v>3051</v>
      </c>
      <c r="E609" s="406">
        <v>12.75</v>
      </c>
      <c r="F609" s="406">
        <v>-5.8181999999999998E-2</v>
      </c>
      <c r="G609" s="406">
        <v>0.2</v>
      </c>
      <c r="H609" s="409">
        <v>6.8999999999999999E-3</v>
      </c>
      <c r="I609" s="409">
        <f t="shared" si="0"/>
        <v>-6.5082000000000001E-2</v>
      </c>
      <c r="J609" s="407">
        <v>27973</v>
      </c>
    </row>
    <row r="610" spans="1:10">
      <c r="A610" s="406">
        <v>84</v>
      </c>
      <c r="B610" s="407">
        <v>28004</v>
      </c>
      <c r="C610" s="406" t="s">
        <v>3052</v>
      </c>
      <c r="D610" s="406" t="s">
        <v>3051</v>
      </c>
      <c r="E610" s="406">
        <v>13.5</v>
      </c>
      <c r="F610" s="406">
        <v>5.8824000000000001E-2</v>
      </c>
      <c r="G610" s="406">
        <v>0</v>
      </c>
      <c r="H610" s="409">
        <v>6.4000000000000003E-3</v>
      </c>
      <c r="I610" s="409">
        <f t="shared" si="0"/>
        <v>5.2423999999999998E-2</v>
      </c>
      <c r="J610" s="407">
        <v>28004</v>
      </c>
    </row>
    <row r="611" spans="1:10">
      <c r="A611" s="406">
        <v>84</v>
      </c>
      <c r="B611" s="407">
        <v>28034</v>
      </c>
      <c r="C611" s="406" t="s">
        <v>3052</v>
      </c>
      <c r="D611" s="406" t="s">
        <v>3051</v>
      </c>
      <c r="E611" s="406">
        <v>13.625</v>
      </c>
      <c r="F611" s="406">
        <v>9.2589999999999999E-3</v>
      </c>
      <c r="G611" s="406">
        <v>0</v>
      </c>
      <c r="H611" s="409">
        <v>6.1000000000000004E-3</v>
      </c>
      <c r="I611" s="409">
        <f t="shared" si="0"/>
        <v>3.1589999999999995E-3</v>
      </c>
      <c r="J611" s="407">
        <v>28034</v>
      </c>
    </row>
    <row r="612" spans="1:10">
      <c r="A612" s="406">
        <v>84</v>
      </c>
      <c r="B612" s="407">
        <v>28065</v>
      </c>
      <c r="C612" s="406" t="s">
        <v>3052</v>
      </c>
      <c r="D612" s="406" t="s">
        <v>3051</v>
      </c>
      <c r="E612" s="406">
        <v>14.75</v>
      </c>
      <c r="F612" s="406">
        <v>9.7248000000000001E-2</v>
      </c>
      <c r="G612" s="406">
        <v>0.2</v>
      </c>
      <c r="H612" s="409">
        <v>6.6E-3</v>
      </c>
      <c r="I612" s="409">
        <f t="shared" si="0"/>
        <v>9.0648000000000006E-2</v>
      </c>
      <c r="J612" s="407">
        <v>28065</v>
      </c>
    </row>
    <row r="613" spans="1:10">
      <c r="A613" s="406">
        <v>84</v>
      </c>
      <c r="B613" s="407">
        <v>28095</v>
      </c>
      <c r="C613" s="406" t="s">
        <v>3052</v>
      </c>
      <c r="D613" s="406" t="s">
        <v>3051</v>
      </c>
      <c r="E613" s="406">
        <v>16</v>
      </c>
      <c r="F613" s="406">
        <v>8.4746000000000002E-2</v>
      </c>
      <c r="G613" s="406">
        <v>0</v>
      </c>
      <c r="H613" s="409">
        <v>6.3E-3</v>
      </c>
      <c r="I613" s="409">
        <f t="shared" ref="I613:I676" si="1">F613-H613</f>
        <v>7.8446000000000002E-2</v>
      </c>
      <c r="J613" s="407">
        <v>28095</v>
      </c>
    </row>
    <row r="614" spans="1:10">
      <c r="A614" s="406">
        <v>84</v>
      </c>
      <c r="B614" s="407">
        <v>28126</v>
      </c>
      <c r="C614" s="406" t="s">
        <v>3052</v>
      </c>
      <c r="D614" s="406" t="s">
        <v>3051</v>
      </c>
      <c r="E614" s="406">
        <v>16.75</v>
      </c>
      <c r="F614" s="406">
        <v>4.6875E-2</v>
      </c>
      <c r="G614" s="406">
        <v>0</v>
      </c>
      <c r="H614" s="409">
        <v>5.8999999999999999E-3</v>
      </c>
      <c r="I614" s="409">
        <f t="shared" si="1"/>
        <v>4.0974999999999998E-2</v>
      </c>
      <c r="J614" s="407">
        <v>28126</v>
      </c>
    </row>
    <row r="615" spans="1:10">
      <c r="A615" s="406">
        <v>84</v>
      </c>
      <c r="B615" s="407">
        <v>28157</v>
      </c>
      <c r="C615" s="406" t="s">
        <v>3052</v>
      </c>
      <c r="D615" s="406" t="s">
        <v>3051</v>
      </c>
      <c r="E615" s="406">
        <v>16.25</v>
      </c>
      <c r="F615" s="406">
        <v>-1.7909999999999999E-2</v>
      </c>
      <c r="G615" s="406">
        <v>0.2</v>
      </c>
      <c r="H615" s="409">
        <v>5.7000000000000002E-3</v>
      </c>
      <c r="I615" s="409">
        <f t="shared" si="1"/>
        <v>-2.3609999999999999E-2</v>
      </c>
      <c r="J615" s="407">
        <v>28157</v>
      </c>
    </row>
    <row r="616" spans="1:10">
      <c r="A616" s="406">
        <v>84</v>
      </c>
      <c r="B616" s="407">
        <v>28185</v>
      </c>
      <c r="C616" s="406" t="s">
        <v>3052</v>
      </c>
      <c r="D616" s="406" t="s">
        <v>3051</v>
      </c>
      <c r="E616" s="406">
        <v>16.75</v>
      </c>
      <c r="F616" s="406">
        <v>3.0769000000000001E-2</v>
      </c>
      <c r="G616" s="406">
        <v>0</v>
      </c>
      <c r="H616" s="409">
        <v>6.4999999999999997E-3</v>
      </c>
      <c r="I616" s="409">
        <f t="shared" si="1"/>
        <v>2.4269000000000002E-2</v>
      </c>
      <c r="J616" s="407">
        <v>28185</v>
      </c>
    </row>
    <row r="617" spans="1:10">
      <c r="A617" s="406">
        <v>84</v>
      </c>
      <c r="B617" s="407">
        <v>28216</v>
      </c>
      <c r="C617" s="406" t="s">
        <v>3052</v>
      </c>
      <c r="D617" s="406" t="s">
        <v>3051</v>
      </c>
      <c r="E617" s="406">
        <v>16.875</v>
      </c>
      <c r="F617" s="406">
        <v>7.463E-3</v>
      </c>
      <c r="G617" s="406">
        <v>0</v>
      </c>
      <c r="H617" s="409">
        <v>6.1000000000000004E-3</v>
      </c>
      <c r="I617" s="409">
        <f t="shared" si="1"/>
        <v>1.3629999999999996E-3</v>
      </c>
      <c r="J617" s="407">
        <v>28216</v>
      </c>
    </row>
    <row r="618" spans="1:10">
      <c r="A618" s="406">
        <v>84</v>
      </c>
      <c r="B618" s="407">
        <v>28246</v>
      </c>
      <c r="C618" s="406" t="s">
        <v>3052</v>
      </c>
      <c r="D618" s="406" t="s">
        <v>3051</v>
      </c>
      <c r="E618" s="406">
        <v>17.5</v>
      </c>
      <c r="F618" s="406">
        <v>5.0074E-2</v>
      </c>
      <c r="G618" s="406">
        <v>0.22</v>
      </c>
      <c r="H618" s="409">
        <v>6.7000000000000002E-3</v>
      </c>
      <c r="I618" s="409">
        <f t="shared" si="1"/>
        <v>4.3374000000000003E-2</v>
      </c>
      <c r="J618" s="407">
        <v>28246</v>
      </c>
    </row>
    <row r="619" spans="1:10">
      <c r="A619" s="406">
        <v>84</v>
      </c>
      <c r="B619" s="407">
        <v>28277</v>
      </c>
      <c r="C619" s="406" t="s">
        <v>3052</v>
      </c>
      <c r="D619" s="406" t="s">
        <v>3051</v>
      </c>
      <c r="E619" s="406">
        <v>17.5</v>
      </c>
      <c r="F619" s="406">
        <v>0</v>
      </c>
      <c r="G619" s="406">
        <v>0</v>
      </c>
      <c r="H619" s="409">
        <v>6.1999999999999998E-3</v>
      </c>
      <c r="I619" s="409">
        <f t="shared" si="1"/>
        <v>-6.1999999999999998E-3</v>
      </c>
      <c r="J619" s="407">
        <v>28277</v>
      </c>
    </row>
    <row r="620" spans="1:10">
      <c r="A620" s="406">
        <v>84</v>
      </c>
      <c r="B620" s="407">
        <v>28307</v>
      </c>
      <c r="C620" s="406" t="s">
        <v>3052</v>
      </c>
      <c r="D620" s="406" t="s">
        <v>3051</v>
      </c>
      <c r="E620" s="406">
        <v>17.75</v>
      </c>
      <c r="F620" s="406">
        <v>1.4286E-2</v>
      </c>
      <c r="G620" s="406">
        <v>0</v>
      </c>
      <c r="H620" s="409">
        <v>5.8999999999999999E-3</v>
      </c>
      <c r="I620" s="409">
        <f t="shared" si="1"/>
        <v>8.3860000000000011E-3</v>
      </c>
      <c r="J620" s="407">
        <v>28307</v>
      </c>
    </row>
    <row r="621" spans="1:10">
      <c r="A621" s="406">
        <v>84</v>
      </c>
      <c r="B621" s="407">
        <v>28338</v>
      </c>
      <c r="C621" s="406" t="s">
        <v>3052</v>
      </c>
      <c r="D621" s="406" t="s">
        <v>3051</v>
      </c>
      <c r="E621" s="406">
        <v>16.625</v>
      </c>
      <c r="F621" s="406">
        <v>-5.0985999999999997E-2</v>
      </c>
      <c r="G621" s="406">
        <v>0.22</v>
      </c>
      <c r="H621" s="409">
        <v>6.7000000000000002E-3</v>
      </c>
      <c r="I621" s="409">
        <f t="shared" si="1"/>
        <v>-5.7685999999999994E-2</v>
      </c>
      <c r="J621" s="407">
        <v>28338</v>
      </c>
    </row>
    <row r="622" spans="1:10">
      <c r="A622" s="406">
        <v>84</v>
      </c>
      <c r="B622" s="407">
        <v>28369</v>
      </c>
      <c r="C622" s="406" t="s">
        <v>3052</v>
      </c>
      <c r="D622" s="406" t="s">
        <v>3051</v>
      </c>
      <c r="E622" s="406">
        <v>16.25</v>
      </c>
      <c r="F622" s="406">
        <v>-2.2556E-2</v>
      </c>
      <c r="G622" s="406">
        <v>0</v>
      </c>
      <c r="H622" s="409">
        <v>6.1000000000000004E-3</v>
      </c>
      <c r="I622" s="409">
        <f t="shared" si="1"/>
        <v>-2.8656000000000001E-2</v>
      </c>
      <c r="J622" s="407">
        <v>28369</v>
      </c>
    </row>
    <row r="623" spans="1:10">
      <c r="A623" s="406">
        <v>84</v>
      </c>
      <c r="B623" s="407">
        <v>28399</v>
      </c>
      <c r="C623" s="406" t="s">
        <v>3052</v>
      </c>
      <c r="D623" s="406" t="s">
        <v>3051</v>
      </c>
      <c r="E623" s="406">
        <v>16.125</v>
      </c>
      <c r="F623" s="406">
        <v>-7.6920000000000001E-3</v>
      </c>
      <c r="G623" s="406">
        <v>0</v>
      </c>
      <c r="H623" s="409">
        <v>6.3E-3</v>
      </c>
      <c r="I623" s="409">
        <f t="shared" si="1"/>
        <v>-1.3992000000000001E-2</v>
      </c>
      <c r="J623" s="407">
        <v>28399</v>
      </c>
    </row>
    <row r="624" spans="1:10">
      <c r="A624" s="406">
        <v>84</v>
      </c>
      <c r="B624" s="407">
        <v>28430</v>
      </c>
      <c r="C624" s="406" t="s">
        <v>3052</v>
      </c>
      <c r="D624" s="406" t="s">
        <v>3051</v>
      </c>
      <c r="E624" s="406">
        <v>18.375</v>
      </c>
      <c r="F624" s="406">
        <v>0.15317800000000001</v>
      </c>
      <c r="G624" s="406">
        <v>0.22</v>
      </c>
      <c r="H624" s="409">
        <v>6.3E-3</v>
      </c>
      <c r="I624" s="409">
        <f t="shared" si="1"/>
        <v>0.14687800000000001</v>
      </c>
      <c r="J624" s="407">
        <v>28430</v>
      </c>
    </row>
    <row r="625" spans="1:10">
      <c r="A625" s="406">
        <v>84</v>
      </c>
      <c r="B625" s="407">
        <v>28460</v>
      </c>
      <c r="C625" s="406" t="s">
        <v>3052</v>
      </c>
      <c r="D625" s="406" t="s">
        <v>3051</v>
      </c>
      <c r="E625" s="406">
        <v>19.125</v>
      </c>
      <c r="F625" s="406">
        <v>4.0815999999999998E-2</v>
      </c>
      <c r="G625" s="406">
        <v>0</v>
      </c>
      <c r="H625" s="409">
        <v>6.1999999999999998E-3</v>
      </c>
      <c r="I625" s="409">
        <f t="shared" si="1"/>
        <v>3.4616000000000001E-2</v>
      </c>
      <c r="J625" s="407">
        <v>28460</v>
      </c>
    </row>
    <row r="626" spans="1:10">
      <c r="A626" s="406">
        <v>84</v>
      </c>
      <c r="B626" s="407">
        <v>28491</v>
      </c>
      <c r="C626" s="406" t="s">
        <v>3052</v>
      </c>
      <c r="D626" s="406" t="s">
        <v>3051</v>
      </c>
      <c r="E626" s="406">
        <v>17.25</v>
      </c>
      <c r="F626" s="406">
        <v>-9.8039000000000001E-2</v>
      </c>
      <c r="G626" s="406">
        <v>0</v>
      </c>
      <c r="H626" s="409">
        <v>6.8999999999999999E-3</v>
      </c>
      <c r="I626" s="409">
        <f t="shared" si="1"/>
        <v>-0.104939</v>
      </c>
      <c r="J626" s="407">
        <v>28491</v>
      </c>
    </row>
    <row r="627" spans="1:10">
      <c r="A627" s="406">
        <v>84</v>
      </c>
      <c r="B627" s="407">
        <v>28522</v>
      </c>
      <c r="C627" s="406" t="s">
        <v>3052</v>
      </c>
      <c r="D627" s="406" t="s">
        <v>3051</v>
      </c>
      <c r="E627" s="406">
        <v>18</v>
      </c>
      <c r="F627" s="406">
        <v>5.6231999999999997E-2</v>
      </c>
      <c r="G627" s="406">
        <v>0.22</v>
      </c>
      <c r="H627" s="409">
        <v>6.0000000000000001E-3</v>
      </c>
      <c r="I627" s="409">
        <f t="shared" si="1"/>
        <v>5.0231999999999999E-2</v>
      </c>
      <c r="J627" s="407">
        <v>28522</v>
      </c>
    </row>
    <row r="628" spans="1:10">
      <c r="A628" s="406">
        <v>84</v>
      </c>
      <c r="B628" s="407">
        <v>28550</v>
      </c>
      <c r="C628" s="406" t="s">
        <v>3052</v>
      </c>
      <c r="D628" s="406" t="s">
        <v>3051</v>
      </c>
      <c r="E628" s="406">
        <v>18.5</v>
      </c>
      <c r="F628" s="406">
        <v>2.7778000000000001E-2</v>
      </c>
      <c r="G628" s="406">
        <v>0</v>
      </c>
      <c r="H628" s="409">
        <v>6.8999999999999999E-3</v>
      </c>
      <c r="I628" s="409">
        <f t="shared" si="1"/>
        <v>2.0878000000000001E-2</v>
      </c>
      <c r="J628" s="407">
        <v>28550</v>
      </c>
    </row>
    <row r="629" spans="1:10">
      <c r="A629" s="406">
        <v>84</v>
      </c>
      <c r="B629" s="407">
        <v>28581</v>
      </c>
      <c r="C629" s="406" t="s">
        <v>3052</v>
      </c>
      <c r="D629" s="406" t="s">
        <v>3051</v>
      </c>
      <c r="E629" s="406">
        <v>20.625</v>
      </c>
      <c r="F629" s="406">
        <v>0.11486499999999999</v>
      </c>
      <c r="G629" s="406">
        <v>0</v>
      </c>
      <c r="H629" s="409">
        <v>6.3E-3</v>
      </c>
      <c r="I629" s="409">
        <f t="shared" si="1"/>
        <v>0.10856499999999999</v>
      </c>
      <c r="J629" s="407">
        <v>28581</v>
      </c>
    </row>
    <row r="630" spans="1:10">
      <c r="A630" s="406">
        <v>84</v>
      </c>
      <c r="B630" s="407">
        <v>28611</v>
      </c>
      <c r="C630" s="406" t="s">
        <v>3052</v>
      </c>
      <c r="D630" s="406" t="s">
        <v>3051</v>
      </c>
      <c r="E630" s="406">
        <v>22</v>
      </c>
      <c r="F630" s="406">
        <v>7.8302999999999998E-2</v>
      </c>
      <c r="G630" s="406">
        <v>0.24</v>
      </c>
      <c r="H630" s="409">
        <v>7.4999999999999997E-3</v>
      </c>
      <c r="I630" s="409">
        <f t="shared" si="1"/>
        <v>7.0803000000000005E-2</v>
      </c>
      <c r="J630" s="407">
        <v>28611</v>
      </c>
    </row>
    <row r="631" spans="1:10">
      <c r="A631" s="406">
        <v>84</v>
      </c>
      <c r="B631" s="407">
        <v>28642</v>
      </c>
      <c r="C631" s="406" t="s">
        <v>3052</v>
      </c>
      <c r="D631" s="406" t="s">
        <v>3051</v>
      </c>
      <c r="E631" s="406">
        <v>24</v>
      </c>
      <c r="F631" s="406">
        <v>9.0909000000000004E-2</v>
      </c>
      <c r="G631" s="406">
        <v>0</v>
      </c>
      <c r="H631" s="409">
        <v>6.8999999999999999E-3</v>
      </c>
      <c r="I631" s="409">
        <f t="shared" si="1"/>
        <v>8.4009E-2</v>
      </c>
      <c r="J631" s="407">
        <v>28642</v>
      </c>
    </row>
    <row r="632" spans="1:10">
      <c r="A632" s="406">
        <v>84</v>
      </c>
      <c r="B632" s="407">
        <v>28672</v>
      </c>
      <c r="C632" s="406" t="s">
        <v>3052</v>
      </c>
      <c r="D632" s="406" t="s">
        <v>3051</v>
      </c>
      <c r="E632" s="406">
        <v>25.25</v>
      </c>
      <c r="F632" s="406">
        <v>5.2082999999999997E-2</v>
      </c>
      <c r="G632" s="406">
        <v>0</v>
      </c>
      <c r="H632" s="409">
        <v>7.3000000000000001E-3</v>
      </c>
      <c r="I632" s="409">
        <f t="shared" si="1"/>
        <v>4.4782999999999996E-2</v>
      </c>
      <c r="J632" s="407">
        <v>28672</v>
      </c>
    </row>
    <row r="633" spans="1:10">
      <c r="A633" s="406">
        <v>84</v>
      </c>
      <c r="B633" s="407">
        <v>28703</v>
      </c>
      <c r="C633" s="406" t="s">
        <v>3052</v>
      </c>
      <c r="D633" s="406" t="s">
        <v>3051</v>
      </c>
      <c r="E633" s="406">
        <v>25.875</v>
      </c>
      <c r="F633" s="406">
        <v>3.4257000000000003E-2</v>
      </c>
      <c r="G633" s="406">
        <v>0.24</v>
      </c>
      <c r="H633" s="409">
        <v>7.0000000000000001E-3</v>
      </c>
      <c r="I633" s="409">
        <f t="shared" si="1"/>
        <v>2.7257000000000003E-2</v>
      </c>
      <c r="J633" s="407">
        <v>28703</v>
      </c>
    </row>
    <row r="634" spans="1:10">
      <c r="A634" s="406">
        <v>84</v>
      </c>
      <c r="B634" s="407">
        <v>28734</v>
      </c>
      <c r="C634" s="406" t="s">
        <v>3052</v>
      </c>
      <c r="D634" s="406" t="s">
        <v>3051</v>
      </c>
      <c r="E634" s="406">
        <v>24.5</v>
      </c>
      <c r="F634" s="406">
        <v>-5.314E-2</v>
      </c>
      <c r="G634" s="406">
        <v>0</v>
      </c>
      <c r="H634" s="409">
        <v>6.4999999999999997E-3</v>
      </c>
      <c r="I634" s="409">
        <f t="shared" si="1"/>
        <v>-5.9639999999999999E-2</v>
      </c>
      <c r="J634" s="407">
        <v>28734</v>
      </c>
    </row>
    <row r="635" spans="1:10">
      <c r="A635" s="406">
        <v>84</v>
      </c>
      <c r="B635" s="407">
        <v>28764</v>
      </c>
      <c r="C635" s="406" t="s">
        <v>3052</v>
      </c>
      <c r="D635" s="406" t="s">
        <v>3051</v>
      </c>
      <c r="E635" s="406">
        <v>20.75</v>
      </c>
      <c r="F635" s="406">
        <v>-0.153061</v>
      </c>
      <c r="G635" s="406">
        <v>0</v>
      </c>
      <c r="H635" s="409">
        <v>7.3000000000000001E-3</v>
      </c>
      <c r="I635" s="409">
        <f t="shared" si="1"/>
        <v>-0.160361</v>
      </c>
      <c r="J635" s="407">
        <v>28764</v>
      </c>
    </row>
    <row r="636" spans="1:10">
      <c r="A636" s="406">
        <v>84</v>
      </c>
      <c r="B636" s="407">
        <v>28795</v>
      </c>
      <c r="C636" s="406" t="s">
        <v>3052</v>
      </c>
      <c r="D636" s="406" t="s">
        <v>3051</v>
      </c>
      <c r="E636" s="406">
        <v>21</v>
      </c>
      <c r="F636" s="406">
        <v>2.3614E-2</v>
      </c>
      <c r="G636" s="406">
        <v>0.24</v>
      </c>
      <c r="H636" s="409">
        <v>7.1000000000000004E-3</v>
      </c>
      <c r="I636" s="409">
        <f t="shared" si="1"/>
        <v>1.6514000000000001E-2</v>
      </c>
      <c r="J636" s="407">
        <v>28795</v>
      </c>
    </row>
    <row r="637" spans="1:10">
      <c r="A637" s="406">
        <v>84</v>
      </c>
      <c r="B637" s="407">
        <v>28825</v>
      </c>
      <c r="C637" s="406" t="s">
        <v>3052</v>
      </c>
      <c r="D637" s="406" t="s">
        <v>3051</v>
      </c>
      <c r="E637" s="406">
        <v>22.25</v>
      </c>
      <c r="F637" s="406">
        <v>5.9524000000000001E-2</v>
      </c>
      <c r="G637" s="406">
        <v>0</v>
      </c>
      <c r="H637" s="409">
        <v>6.7999999999999996E-3</v>
      </c>
      <c r="I637" s="409">
        <f t="shared" si="1"/>
        <v>5.2724E-2</v>
      </c>
      <c r="J637" s="407">
        <v>28825</v>
      </c>
    </row>
    <row r="638" spans="1:10">
      <c r="A638" s="406">
        <v>84</v>
      </c>
      <c r="B638" s="407">
        <v>28856</v>
      </c>
      <c r="C638" s="406" t="s">
        <v>3052</v>
      </c>
      <c r="D638" s="406" t="s">
        <v>3051</v>
      </c>
      <c r="E638" s="406">
        <v>22.5</v>
      </c>
      <c r="F638" s="406">
        <v>1.1235999999999999E-2</v>
      </c>
      <c r="G638" s="406">
        <v>0</v>
      </c>
      <c r="H638" s="409">
        <v>7.9000000000000008E-3</v>
      </c>
      <c r="I638" s="409">
        <f t="shared" si="1"/>
        <v>3.3359999999999987E-3</v>
      </c>
      <c r="J638" s="407">
        <v>28856</v>
      </c>
    </row>
    <row r="639" spans="1:10">
      <c r="A639" s="406">
        <v>84</v>
      </c>
      <c r="B639" s="407">
        <v>28887</v>
      </c>
      <c r="C639" s="406" t="s">
        <v>3052</v>
      </c>
      <c r="D639" s="406" t="s">
        <v>3051</v>
      </c>
      <c r="E639" s="406">
        <v>23.625</v>
      </c>
      <c r="F639" s="406">
        <v>6.0666999999999999E-2</v>
      </c>
      <c r="G639" s="406">
        <v>0.24</v>
      </c>
      <c r="H639" s="409">
        <v>6.4999999999999997E-3</v>
      </c>
      <c r="I639" s="409">
        <f t="shared" si="1"/>
        <v>5.4167E-2</v>
      </c>
      <c r="J639" s="407">
        <v>28887</v>
      </c>
    </row>
    <row r="640" spans="1:10">
      <c r="A640" s="406">
        <v>84</v>
      </c>
      <c r="B640" s="407">
        <v>28915</v>
      </c>
      <c r="C640" s="406" t="s">
        <v>3052</v>
      </c>
      <c r="D640" s="406" t="s">
        <v>3051</v>
      </c>
      <c r="E640" s="406">
        <v>25.5</v>
      </c>
      <c r="F640" s="406">
        <v>7.9365000000000005E-2</v>
      </c>
      <c r="G640" s="406">
        <v>0</v>
      </c>
      <c r="H640" s="409">
        <v>7.4000000000000003E-3</v>
      </c>
      <c r="I640" s="409">
        <f t="shared" si="1"/>
        <v>7.1965000000000001E-2</v>
      </c>
      <c r="J640" s="407">
        <v>28915</v>
      </c>
    </row>
    <row r="641" spans="1:10">
      <c r="A641" s="406">
        <v>84</v>
      </c>
      <c r="B641" s="407">
        <v>28946</v>
      </c>
      <c r="C641" s="406" t="s">
        <v>3052</v>
      </c>
      <c r="D641" s="406" t="s">
        <v>3051</v>
      </c>
      <c r="E641" s="406">
        <v>26.875</v>
      </c>
      <c r="F641" s="406">
        <v>5.3921999999999998E-2</v>
      </c>
      <c r="G641" s="406">
        <v>0</v>
      </c>
      <c r="H641" s="409">
        <v>7.6E-3</v>
      </c>
      <c r="I641" s="409">
        <f t="shared" si="1"/>
        <v>4.6321999999999995E-2</v>
      </c>
      <c r="J641" s="407">
        <v>28946</v>
      </c>
    </row>
    <row r="642" spans="1:10">
      <c r="A642" s="406">
        <v>84</v>
      </c>
      <c r="B642" s="407">
        <v>28976</v>
      </c>
      <c r="C642" s="406" t="s">
        <v>3052</v>
      </c>
      <c r="D642" s="406" t="s">
        <v>3051</v>
      </c>
      <c r="E642" s="406">
        <v>23.375</v>
      </c>
      <c r="F642" s="406">
        <v>-0.12</v>
      </c>
      <c r="G642" s="406">
        <v>0.27500000000000002</v>
      </c>
      <c r="H642" s="409">
        <v>7.7000000000000002E-3</v>
      </c>
      <c r="I642" s="409">
        <f t="shared" si="1"/>
        <v>-0.12770000000000001</v>
      </c>
      <c r="J642" s="407">
        <v>28976</v>
      </c>
    </row>
    <row r="643" spans="1:10">
      <c r="A643" s="406">
        <v>84</v>
      </c>
      <c r="B643" s="407">
        <v>29007</v>
      </c>
      <c r="C643" s="406" t="s">
        <v>3052</v>
      </c>
      <c r="D643" s="406" t="s">
        <v>3051</v>
      </c>
      <c r="E643" s="406">
        <v>26.5</v>
      </c>
      <c r="F643" s="406">
        <v>0.13369</v>
      </c>
      <c r="G643" s="406">
        <v>0</v>
      </c>
      <c r="H643" s="409">
        <v>7.1000000000000004E-3</v>
      </c>
      <c r="I643" s="409">
        <f t="shared" si="1"/>
        <v>0.12659000000000001</v>
      </c>
      <c r="J643" s="407">
        <v>29007</v>
      </c>
    </row>
    <row r="644" spans="1:10">
      <c r="A644" s="406">
        <v>84</v>
      </c>
      <c r="B644" s="407">
        <v>29037</v>
      </c>
      <c r="C644" s="406" t="s">
        <v>3052</v>
      </c>
      <c r="D644" s="406" t="s">
        <v>3051</v>
      </c>
      <c r="E644" s="406">
        <v>27.75</v>
      </c>
      <c r="F644" s="406">
        <v>4.7169999999999997E-2</v>
      </c>
      <c r="G644" s="406">
        <v>0</v>
      </c>
      <c r="H644" s="409">
        <v>7.6E-3</v>
      </c>
      <c r="I644" s="409">
        <f t="shared" si="1"/>
        <v>3.9569999999999994E-2</v>
      </c>
      <c r="J644" s="407">
        <v>29037</v>
      </c>
    </row>
    <row r="645" spans="1:10">
      <c r="A645" s="406">
        <v>84</v>
      </c>
      <c r="B645" s="407">
        <v>29068</v>
      </c>
      <c r="C645" s="406" t="s">
        <v>3052</v>
      </c>
      <c r="D645" s="406" t="s">
        <v>3051</v>
      </c>
      <c r="E645" s="406">
        <v>29.5</v>
      </c>
      <c r="F645" s="406">
        <v>7.2972999999999996E-2</v>
      </c>
      <c r="G645" s="406">
        <v>0.27500000000000002</v>
      </c>
      <c r="H645" s="409">
        <v>7.3000000000000001E-3</v>
      </c>
      <c r="I645" s="409">
        <f t="shared" si="1"/>
        <v>6.5672999999999995E-2</v>
      </c>
      <c r="J645" s="407">
        <v>29068</v>
      </c>
    </row>
    <row r="646" spans="1:10">
      <c r="A646" s="406">
        <v>84</v>
      </c>
      <c r="B646" s="407">
        <v>29099</v>
      </c>
      <c r="C646" s="406" t="s">
        <v>3052</v>
      </c>
      <c r="D646" s="406" t="s">
        <v>3051</v>
      </c>
      <c r="E646" s="406">
        <v>28.625</v>
      </c>
      <c r="F646" s="406">
        <v>-2.9661E-2</v>
      </c>
      <c r="G646" s="406">
        <v>0</v>
      </c>
      <c r="H646" s="409">
        <v>6.7999999999999996E-3</v>
      </c>
      <c r="I646" s="409">
        <f t="shared" si="1"/>
        <v>-3.6461E-2</v>
      </c>
      <c r="J646" s="407">
        <v>29099</v>
      </c>
    </row>
    <row r="647" spans="1:10">
      <c r="A647" s="406">
        <v>84</v>
      </c>
      <c r="B647" s="407">
        <v>29129</v>
      </c>
      <c r="C647" s="406" t="s">
        <v>3052</v>
      </c>
      <c r="D647" s="406" t="s">
        <v>3051</v>
      </c>
      <c r="E647" s="406">
        <v>25.625</v>
      </c>
      <c r="F647" s="406">
        <v>-0.10480299999999999</v>
      </c>
      <c r="G647" s="406">
        <v>0</v>
      </c>
      <c r="H647" s="409">
        <v>8.2000000000000007E-3</v>
      </c>
      <c r="I647" s="409">
        <f t="shared" si="1"/>
        <v>-0.11300299999999999</v>
      </c>
      <c r="J647" s="407">
        <v>29129</v>
      </c>
    </row>
    <row r="648" spans="1:10">
      <c r="A648" s="406">
        <v>84</v>
      </c>
      <c r="B648" s="407">
        <v>29160</v>
      </c>
      <c r="C648" s="406" t="s">
        <v>3052</v>
      </c>
      <c r="D648" s="406" t="s">
        <v>3051</v>
      </c>
      <c r="E648" s="406">
        <v>30.125</v>
      </c>
      <c r="F648" s="406">
        <v>0.18634100000000001</v>
      </c>
      <c r="G648" s="406">
        <v>0.27500000000000002</v>
      </c>
      <c r="H648" s="409">
        <v>8.3000000000000001E-3</v>
      </c>
      <c r="I648" s="409">
        <f t="shared" si="1"/>
        <v>0.178041</v>
      </c>
      <c r="J648" s="407">
        <v>29160</v>
      </c>
    </row>
    <row r="649" spans="1:10">
      <c r="A649" s="406">
        <v>84</v>
      </c>
      <c r="B649" s="407">
        <v>29190</v>
      </c>
      <c r="C649" s="406" t="s">
        <v>3052</v>
      </c>
      <c r="D649" s="406" t="s">
        <v>3051</v>
      </c>
      <c r="E649" s="406">
        <v>34</v>
      </c>
      <c r="F649" s="406">
        <v>0.128631</v>
      </c>
      <c r="G649" s="406">
        <v>0</v>
      </c>
      <c r="H649" s="409">
        <v>8.3000000000000001E-3</v>
      </c>
      <c r="I649" s="409">
        <f t="shared" si="1"/>
        <v>0.12033099999999999</v>
      </c>
      <c r="J649" s="407">
        <v>29190</v>
      </c>
    </row>
    <row r="650" spans="1:10">
      <c r="A650" s="406">
        <v>84</v>
      </c>
      <c r="B650" s="407">
        <v>29221</v>
      </c>
      <c r="C650" s="406" t="s">
        <v>3052</v>
      </c>
      <c r="D650" s="406" t="s">
        <v>3051</v>
      </c>
      <c r="E650" s="406">
        <v>36.625</v>
      </c>
      <c r="F650" s="406">
        <v>7.7205999999999997E-2</v>
      </c>
      <c r="G650" s="406">
        <v>0</v>
      </c>
      <c r="H650" s="409">
        <v>8.3000000000000001E-3</v>
      </c>
      <c r="I650" s="409">
        <f t="shared" si="1"/>
        <v>6.8905999999999995E-2</v>
      </c>
      <c r="J650" s="407">
        <v>29221</v>
      </c>
    </row>
    <row r="651" spans="1:10">
      <c r="A651" s="406">
        <v>84</v>
      </c>
      <c r="B651" s="407">
        <v>29252</v>
      </c>
      <c r="C651" s="406" t="s">
        <v>3052</v>
      </c>
      <c r="D651" s="406" t="s">
        <v>3051</v>
      </c>
      <c r="E651" s="406">
        <v>39</v>
      </c>
      <c r="F651" s="406">
        <v>7.2355000000000003E-2</v>
      </c>
      <c r="G651" s="406">
        <v>0.27500000000000002</v>
      </c>
      <c r="H651" s="409">
        <v>8.3999999999999995E-3</v>
      </c>
      <c r="I651" s="409">
        <f t="shared" si="1"/>
        <v>6.3954999999999998E-2</v>
      </c>
      <c r="J651" s="407">
        <v>29252</v>
      </c>
    </row>
    <row r="652" spans="1:10">
      <c r="A652" s="406">
        <v>84</v>
      </c>
      <c r="B652" s="407">
        <v>29281</v>
      </c>
      <c r="C652" s="406" t="s">
        <v>3052</v>
      </c>
      <c r="D652" s="406" t="s">
        <v>3051</v>
      </c>
      <c r="E652" s="406">
        <v>29.875</v>
      </c>
      <c r="F652" s="406">
        <v>-0.23397399999999999</v>
      </c>
      <c r="G652" s="406">
        <v>0</v>
      </c>
      <c r="H652" s="409">
        <v>9.9000000000000008E-3</v>
      </c>
      <c r="I652" s="409">
        <f t="shared" si="1"/>
        <v>-0.24387399999999998</v>
      </c>
      <c r="J652" s="407">
        <v>29281</v>
      </c>
    </row>
    <row r="653" spans="1:10">
      <c r="A653" s="406">
        <v>84</v>
      </c>
      <c r="B653" s="407">
        <v>29312</v>
      </c>
      <c r="C653" s="406" t="s">
        <v>3052</v>
      </c>
      <c r="D653" s="406" t="s">
        <v>3051</v>
      </c>
      <c r="E653" s="406">
        <v>35</v>
      </c>
      <c r="F653" s="406">
        <v>0.17154800000000001</v>
      </c>
      <c r="G653" s="406">
        <v>0</v>
      </c>
      <c r="H653" s="409">
        <v>0.01</v>
      </c>
      <c r="I653" s="409">
        <f t="shared" si="1"/>
        <v>0.161548</v>
      </c>
      <c r="J653" s="407">
        <v>29312</v>
      </c>
    </row>
    <row r="654" spans="1:10">
      <c r="A654" s="406">
        <v>84</v>
      </c>
      <c r="B654" s="407">
        <v>29342</v>
      </c>
      <c r="C654" s="406" t="s">
        <v>3052</v>
      </c>
      <c r="D654" s="406" t="s">
        <v>3051</v>
      </c>
      <c r="E654" s="406">
        <v>31.75</v>
      </c>
      <c r="F654" s="406">
        <v>-8.4000000000000005E-2</v>
      </c>
      <c r="G654" s="406">
        <v>0.31</v>
      </c>
      <c r="H654" s="409">
        <v>8.6999999999999994E-3</v>
      </c>
      <c r="I654" s="409">
        <f t="shared" si="1"/>
        <v>-9.2700000000000005E-2</v>
      </c>
      <c r="J654" s="407">
        <v>29342</v>
      </c>
    </row>
    <row r="655" spans="1:10">
      <c r="A655" s="406">
        <v>84</v>
      </c>
      <c r="B655" s="407">
        <v>29373</v>
      </c>
      <c r="C655" s="406" t="s">
        <v>3052</v>
      </c>
      <c r="D655" s="406" t="s">
        <v>3051</v>
      </c>
      <c r="E655" s="406">
        <v>36.25</v>
      </c>
      <c r="F655" s="406">
        <v>0.141732</v>
      </c>
      <c r="G655" s="406">
        <v>0</v>
      </c>
      <c r="H655" s="409">
        <v>8.6E-3</v>
      </c>
      <c r="I655" s="409">
        <f t="shared" si="1"/>
        <v>0.133132</v>
      </c>
      <c r="J655" s="407">
        <v>29373</v>
      </c>
    </row>
    <row r="656" spans="1:10">
      <c r="A656" s="406">
        <v>84</v>
      </c>
      <c r="B656" s="407">
        <v>29403</v>
      </c>
      <c r="C656" s="406" t="s">
        <v>3052</v>
      </c>
      <c r="D656" s="406" t="s">
        <v>3051</v>
      </c>
      <c r="E656" s="406">
        <v>42</v>
      </c>
      <c r="F656" s="406">
        <v>0.15862100000000001</v>
      </c>
      <c r="G656" s="406">
        <v>0</v>
      </c>
      <c r="H656" s="409">
        <v>8.3999999999999995E-3</v>
      </c>
      <c r="I656" s="409">
        <f t="shared" si="1"/>
        <v>0.15022100000000002</v>
      </c>
      <c r="J656" s="407">
        <v>29403</v>
      </c>
    </row>
    <row r="657" spans="1:10">
      <c r="A657" s="406">
        <v>84</v>
      </c>
      <c r="B657" s="407">
        <v>29434</v>
      </c>
      <c r="C657" s="406" t="s">
        <v>3052</v>
      </c>
      <c r="D657" s="406" t="s">
        <v>3051</v>
      </c>
      <c r="E657" s="406">
        <v>42.875</v>
      </c>
      <c r="F657" s="406">
        <v>2.8213999999999999E-2</v>
      </c>
      <c r="G657" s="406">
        <v>0.31</v>
      </c>
      <c r="H657" s="409">
        <v>8.0999999999999996E-3</v>
      </c>
      <c r="I657" s="409">
        <f t="shared" si="1"/>
        <v>2.0114E-2</v>
      </c>
      <c r="J657" s="407">
        <v>29434</v>
      </c>
    </row>
    <row r="658" spans="1:10">
      <c r="A658" s="406">
        <v>84</v>
      </c>
      <c r="B658" s="407">
        <v>29465</v>
      </c>
      <c r="C658" s="406" t="s">
        <v>3052</v>
      </c>
      <c r="D658" s="406" t="s">
        <v>3051</v>
      </c>
      <c r="E658" s="406">
        <v>48.5</v>
      </c>
      <c r="F658" s="406">
        <v>0.13119500000000001</v>
      </c>
      <c r="G658" s="406">
        <v>0</v>
      </c>
      <c r="H658" s="409">
        <v>9.7000000000000003E-3</v>
      </c>
      <c r="I658" s="409">
        <f t="shared" si="1"/>
        <v>0.12149500000000001</v>
      </c>
      <c r="J658" s="407">
        <v>29465</v>
      </c>
    </row>
    <row r="659" spans="1:10">
      <c r="A659" s="406">
        <v>84</v>
      </c>
      <c r="B659" s="407">
        <v>29495</v>
      </c>
      <c r="C659" s="406" t="s">
        <v>3052</v>
      </c>
      <c r="D659" s="406" t="s">
        <v>3051</v>
      </c>
      <c r="E659" s="406">
        <v>49</v>
      </c>
      <c r="F659" s="406">
        <v>1.0309E-2</v>
      </c>
      <c r="G659" s="406">
        <v>0</v>
      </c>
      <c r="H659" s="409">
        <v>9.7000000000000003E-3</v>
      </c>
      <c r="I659" s="409">
        <f t="shared" si="1"/>
        <v>6.0900000000000017E-4</v>
      </c>
      <c r="J659" s="407">
        <v>29495</v>
      </c>
    </row>
    <row r="660" spans="1:10">
      <c r="A660" s="406">
        <v>84</v>
      </c>
      <c r="B660" s="407">
        <v>29526</v>
      </c>
      <c r="C660" s="406" t="s">
        <v>3052</v>
      </c>
      <c r="D660" s="406" t="s">
        <v>3051</v>
      </c>
      <c r="E660" s="406">
        <v>59.5</v>
      </c>
      <c r="F660" s="406">
        <v>0.220612</v>
      </c>
      <c r="G660" s="406">
        <v>0.31</v>
      </c>
      <c r="H660" s="409">
        <v>9.1000000000000004E-3</v>
      </c>
      <c r="I660" s="409">
        <f t="shared" si="1"/>
        <v>0.21151200000000001</v>
      </c>
      <c r="J660" s="407">
        <v>29526</v>
      </c>
    </row>
    <row r="661" spans="1:10">
      <c r="A661" s="406">
        <v>84</v>
      </c>
      <c r="B661" s="407">
        <v>29556</v>
      </c>
      <c r="C661" s="406" t="s">
        <v>3052</v>
      </c>
      <c r="D661" s="406" t="s">
        <v>3051</v>
      </c>
      <c r="E661" s="406">
        <v>56</v>
      </c>
      <c r="F661" s="406">
        <v>-5.8824000000000001E-2</v>
      </c>
      <c r="G661" s="406">
        <v>0</v>
      </c>
      <c r="H661" s="409">
        <v>1.0800000000000001E-2</v>
      </c>
      <c r="I661" s="409">
        <f t="shared" si="1"/>
        <v>-6.9624000000000005E-2</v>
      </c>
      <c r="J661" s="407">
        <v>29556</v>
      </c>
    </row>
    <row r="662" spans="1:10">
      <c r="A662" s="406">
        <v>84</v>
      </c>
      <c r="B662" s="407">
        <v>29587</v>
      </c>
      <c r="C662" s="406" t="s">
        <v>3052</v>
      </c>
      <c r="D662" s="406" t="s">
        <v>3051</v>
      </c>
      <c r="E662" s="406">
        <v>51.5</v>
      </c>
      <c r="F662" s="406">
        <v>-8.0356999999999998E-2</v>
      </c>
      <c r="G662" s="406">
        <v>0</v>
      </c>
      <c r="H662" s="409">
        <v>9.4000000000000004E-3</v>
      </c>
      <c r="I662" s="409">
        <f t="shared" si="1"/>
        <v>-8.9757000000000003E-2</v>
      </c>
      <c r="J662" s="407">
        <v>29587</v>
      </c>
    </row>
    <row r="663" spans="1:10">
      <c r="A663" s="406">
        <v>84</v>
      </c>
      <c r="B663" s="407">
        <v>29618</v>
      </c>
      <c r="C663" s="406" t="s">
        <v>3052</v>
      </c>
      <c r="D663" s="406" t="s">
        <v>3051</v>
      </c>
      <c r="E663" s="406">
        <v>50.5</v>
      </c>
      <c r="F663" s="406">
        <v>-1.3398E-2</v>
      </c>
      <c r="G663" s="406">
        <v>0.31</v>
      </c>
      <c r="H663" s="409">
        <v>8.8000000000000005E-3</v>
      </c>
      <c r="I663" s="409">
        <f t="shared" si="1"/>
        <v>-2.2198000000000002E-2</v>
      </c>
      <c r="J663" s="407">
        <v>29618</v>
      </c>
    </row>
    <row r="664" spans="1:10">
      <c r="A664" s="406">
        <v>84</v>
      </c>
      <c r="B664" s="407">
        <v>29646</v>
      </c>
      <c r="C664" s="406" t="s">
        <v>3052</v>
      </c>
      <c r="D664" s="406" t="s">
        <v>3051</v>
      </c>
      <c r="E664" s="406">
        <v>51.25</v>
      </c>
      <c r="F664" s="406">
        <v>1.4851E-2</v>
      </c>
      <c r="G664" s="406">
        <v>0</v>
      </c>
      <c r="H664" s="409">
        <v>1.11E-2</v>
      </c>
      <c r="I664" s="409">
        <f t="shared" si="1"/>
        <v>3.7509999999999991E-3</v>
      </c>
      <c r="J664" s="407">
        <v>29646</v>
      </c>
    </row>
    <row r="665" spans="1:10">
      <c r="A665" s="406">
        <v>84</v>
      </c>
      <c r="B665" s="407">
        <v>29677</v>
      </c>
      <c r="C665" s="406" t="s">
        <v>3052</v>
      </c>
      <c r="D665" s="406" t="s">
        <v>3051</v>
      </c>
      <c r="E665" s="406">
        <v>43.5</v>
      </c>
      <c r="F665" s="406">
        <v>-0.15121999999999999</v>
      </c>
      <c r="G665" s="406">
        <v>0</v>
      </c>
      <c r="H665" s="409">
        <v>1.01E-2</v>
      </c>
      <c r="I665" s="409">
        <f t="shared" si="1"/>
        <v>-0.16131999999999999</v>
      </c>
      <c r="J665" s="407">
        <v>29677</v>
      </c>
    </row>
    <row r="666" spans="1:10">
      <c r="A666" s="406">
        <v>84</v>
      </c>
      <c r="B666" s="407">
        <v>29707</v>
      </c>
      <c r="C666" s="406" t="s">
        <v>3052</v>
      </c>
      <c r="D666" s="406" t="s">
        <v>3051</v>
      </c>
      <c r="E666" s="406">
        <v>45.25</v>
      </c>
      <c r="F666" s="406">
        <v>4.7356000000000002E-2</v>
      </c>
      <c r="G666" s="406">
        <v>0.31</v>
      </c>
      <c r="H666" s="409">
        <v>1.04E-2</v>
      </c>
      <c r="I666" s="409">
        <f t="shared" si="1"/>
        <v>3.6956000000000003E-2</v>
      </c>
      <c r="J666" s="407">
        <v>29707</v>
      </c>
    </row>
    <row r="667" spans="1:10">
      <c r="A667" s="406">
        <v>84</v>
      </c>
      <c r="B667" s="407">
        <v>29738</v>
      </c>
      <c r="C667" s="406" t="s">
        <v>3052</v>
      </c>
      <c r="D667" s="406" t="s">
        <v>3051</v>
      </c>
      <c r="E667" s="406">
        <v>47.5</v>
      </c>
      <c r="F667" s="406">
        <v>4.9723999999999997E-2</v>
      </c>
      <c r="G667" s="406">
        <v>0</v>
      </c>
      <c r="H667" s="409">
        <v>1.09E-2</v>
      </c>
      <c r="I667" s="409">
        <f t="shared" si="1"/>
        <v>3.8823999999999997E-2</v>
      </c>
      <c r="J667" s="407">
        <v>29738</v>
      </c>
    </row>
    <row r="668" spans="1:10">
      <c r="A668" s="406">
        <v>84</v>
      </c>
      <c r="B668" s="407">
        <v>29768</v>
      </c>
      <c r="C668" s="406" t="s">
        <v>3052</v>
      </c>
      <c r="D668" s="406" t="s">
        <v>3051</v>
      </c>
      <c r="E668" s="406">
        <v>9.375</v>
      </c>
      <c r="F668" s="406">
        <v>0.19787399999999999</v>
      </c>
      <c r="G668" s="406">
        <v>0</v>
      </c>
      <c r="H668" s="409">
        <v>1.09E-2</v>
      </c>
      <c r="I668" s="409">
        <f t="shared" si="1"/>
        <v>0.186974</v>
      </c>
      <c r="J668" s="407">
        <v>29768</v>
      </c>
    </row>
    <row r="669" spans="1:10">
      <c r="A669" s="406">
        <v>84</v>
      </c>
      <c r="B669" s="407">
        <v>29799</v>
      </c>
      <c r="C669" s="406" t="s">
        <v>3052</v>
      </c>
      <c r="D669" s="406" t="s">
        <v>3051</v>
      </c>
      <c r="E669" s="406">
        <v>8.75</v>
      </c>
      <c r="F669" s="406">
        <v>-3.4667000000000003E-2</v>
      </c>
      <c r="G669" s="406">
        <v>0.3</v>
      </c>
      <c r="H669" s="409">
        <v>1.0999999999999999E-2</v>
      </c>
      <c r="I669" s="409">
        <f t="shared" si="1"/>
        <v>-4.5666999999999999E-2</v>
      </c>
      <c r="J669" s="407">
        <v>29799</v>
      </c>
    </row>
    <row r="670" spans="1:10">
      <c r="A670" s="406">
        <v>84</v>
      </c>
      <c r="B670" s="407">
        <v>29830</v>
      </c>
      <c r="C670" s="406" t="s">
        <v>3052</v>
      </c>
      <c r="D670" s="406" t="s">
        <v>3051</v>
      </c>
      <c r="E670" s="406">
        <v>8.875</v>
      </c>
      <c r="F670" s="406">
        <v>1.4286E-2</v>
      </c>
      <c r="G670" s="406">
        <v>0</v>
      </c>
      <c r="H670" s="409">
        <v>1.14E-2</v>
      </c>
      <c r="I670" s="409">
        <f t="shared" si="1"/>
        <v>2.8859999999999997E-3</v>
      </c>
      <c r="J670" s="407">
        <v>29830</v>
      </c>
    </row>
    <row r="671" spans="1:10">
      <c r="A671" s="406">
        <v>84</v>
      </c>
      <c r="B671" s="407">
        <v>29860</v>
      </c>
      <c r="C671" s="406" t="s">
        <v>3052</v>
      </c>
      <c r="D671" s="406" t="s">
        <v>3051</v>
      </c>
      <c r="E671" s="406">
        <v>9</v>
      </c>
      <c r="F671" s="406">
        <v>1.4085E-2</v>
      </c>
      <c r="G671" s="406">
        <v>0</v>
      </c>
      <c r="H671" s="409">
        <v>1.17E-2</v>
      </c>
      <c r="I671" s="409">
        <f t="shared" si="1"/>
        <v>2.385E-3</v>
      </c>
      <c r="J671" s="407">
        <v>29860</v>
      </c>
    </row>
    <row r="672" spans="1:10">
      <c r="A672" s="406">
        <v>84</v>
      </c>
      <c r="B672" s="407">
        <v>29891</v>
      </c>
      <c r="C672" s="406" t="s">
        <v>3052</v>
      </c>
      <c r="D672" s="406" t="s">
        <v>3051</v>
      </c>
      <c r="E672" s="406">
        <v>9.5</v>
      </c>
      <c r="F672" s="406">
        <v>8.8888999999999996E-2</v>
      </c>
      <c r="G672" s="406">
        <v>0.3</v>
      </c>
      <c r="H672" s="409">
        <v>1.1299999999999999E-2</v>
      </c>
      <c r="I672" s="409">
        <f t="shared" si="1"/>
        <v>7.7588999999999991E-2</v>
      </c>
      <c r="J672" s="407">
        <v>29891</v>
      </c>
    </row>
    <row r="673" spans="1:10">
      <c r="A673" s="406">
        <v>84</v>
      </c>
      <c r="B673" s="407">
        <v>29921</v>
      </c>
      <c r="C673" s="406" t="s">
        <v>3052</v>
      </c>
      <c r="D673" s="406" t="s">
        <v>3051</v>
      </c>
      <c r="E673" s="406">
        <v>9.25</v>
      </c>
      <c r="F673" s="406">
        <v>-2.6315999999999999E-2</v>
      </c>
      <c r="G673" s="406">
        <v>0</v>
      </c>
      <c r="H673" s="409">
        <v>0.01</v>
      </c>
      <c r="I673" s="409">
        <f t="shared" si="1"/>
        <v>-3.6316000000000001E-2</v>
      </c>
      <c r="J673" s="407">
        <v>29921</v>
      </c>
    </row>
    <row r="674" spans="1:10">
      <c r="A674" s="406">
        <v>84</v>
      </c>
      <c r="B674" s="407">
        <v>29952</v>
      </c>
      <c r="C674" s="406" t="s">
        <v>3052</v>
      </c>
      <c r="D674" s="406" t="s">
        <v>3051</v>
      </c>
      <c r="E674" s="406">
        <v>9.5</v>
      </c>
      <c r="F674" s="406">
        <v>2.7026999999999999E-2</v>
      </c>
      <c r="G674" s="406">
        <v>0</v>
      </c>
      <c r="H674" s="409">
        <v>1.0800000000000001E-2</v>
      </c>
      <c r="I674" s="409">
        <f t="shared" si="1"/>
        <v>1.6226999999999998E-2</v>
      </c>
      <c r="J674" s="407">
        <v>29952</v>
      </c>
    </row>
    <row r="675" spans="1:10">
      <c r="A675" s="406">
        <v>84</v>
      </c>
      <c r="B675" s="407">
        <v>29983</v>
      </c>
      <c r="C675" s="406" t="s">
        <v>3052</v>
      </c>
      <c r="D675" s="406" t="s">
        <v>3051</v>
      </c>
      <c r="E675" s="406">
        <v>9</v>
      </c>
      <c r="F675" s="406">
        <v>-2.1052999999999999E-2</v>
      </c>
      <c r="G675" s="406">
        <v>0.3</v>
      </c>
      <c r="H675" s="409">
        <v>1.03E-2</v>
      </c>
      <c r="I675" s="409">
        <f t="shared" si="1"/>
        <v>-3.1352999999999999E-2</v>
      </c>
      <c r="J675" s="407">
        <v>29983</v>
      </c>
    </row>
    <row r="676" spans="1:10">
      <c r="A676" s="406">
        <v>84</v>
      </c>
      <c r="B676" s="407">
        <v>30011</v>
      </c>
      <c r="C676" s="406" t="s">
        <v>3052</v>
      </c>
      <c r="D676" s="406" t="s">
        <v>3051</v>
      </c>
      <c r="E676" s="406">
        <v>9</v>
      </c>
      <c r="F676" s="406">
        <v>0</v>
      </c>
      <c r="G676" s="406">
        <v>0</v>
      </c>
      <c r="H676" s="409">
        <v>1.24E-2</v>
      </c>
      <c r="I676" s="409">
        <f t="shared" si="1"/>
        <v>-1.24E-2</v>
      </c>
      <c r="J676" s="407">
        <v>30011</v>
      </c>
    </row>
    <row r="677" spans="1:10">
      <c r="A677" s="406">
        <v>84</v>
      </c>
      <c r="B677" s="407">
        <v>30042</v>
      </c>
      <c r="C677" s="406" t="s">
        <v>3052</v>
      </c>
      <c r="D677" s="406" t="s">
        <v>3051</v>
      </c>
      <c r="E677" s="406">
        <v>9.5</v>
      </c>
      <c r="F677" s="406">
        <v>5.5556000000000001E-2</v>
      </c>
      <c r="G677" s="406">
        <v>0</v>
      </c>
      <c r="H677" s="409">
        <v>1.12E-2</v>
      </c>
      <c r="I677" s="409">
        <f t="shared" ref="I677:I740" si="2">F677-H677</f>
        <v>4.4356E-2</v>
      </c>
      <c r="J677" s="407">
        <v>30042</v>
      </c>
    </row>
    <row r="678" spans="1:10">
      <c r="A678" s="406">
        <v>84</v>
      </c>
      <c r="B678" s="407">
        <v>30072</v>
      </c>
      <c r="C678" s="406" t="s">
        <v>3052</v>
      </c>
      <c r="D678" s="406" t="s">
        <v>3051</v>
      </c>
      <c r="E678" s="406">
        <v>10</v>
      </c>
      <c r="F678" s="406">
        <v>8.4210999999999994E-2</v>
      </c>
      <c r="G678" s="406">
        <v>0.3</v>
      </c>
      <c r="H678" s="409">
        <v>1.01E-2</v>
      </c>
      <c r="I678" s="409">
        <f t="shared" si="2"/>
        <v>7.4110999999999996E-2</v>
      </c>
      <c r="J678" s="407">
        <v>30072</v>
      </c>
    </row>
    <row r="679" spans="1:10">
      <c r="A679" s="406">
        <v>84</v>
      </c>
      <c r="B679" s="407">
        <v>30103</v>
      </c>
      <c r="C679" s="406" t="s">
        <v>3052</v>
      </c>
      <c r="D679" s="406" t="s">
        <v>3051</v>
      </c>
      <c r="E679" s="406">
        <v>10</v>
      </c>
      <c r="F679" s="406">
        <v>0</v>
      </c>
      <c r="G679" s="406">
        <v>0</v>
      </c>
      <c r="H679" s="409">
        <v>1.2E-2</v>
      </c>
      <c r="I679" s="409">
        <f t="shared" si="2"/>
        <v>-1.2E-2</v>
      </c>
      <c r="J679" s="407">
        <v>30103</v>
      </c>
    </row>
    <row r="680" spans="1:10">
      <c r="A680" s="406">
        <v>84</v>
      </c>
      <c r="B680" s="407">
        <v>30133</v>
      </c>
      <c r="C680" s="406" t="s">
        <v>3052</v>
      </c>
      <c r="D680" s="406" t="s">
        <v>3051</v>
      </c>
      <c r="E680" s="406">
        <v>10</v>
      </c>
      <c r="F680" s="406">
        <v>0</v>
      </c>
      <c r="G680" s="406">
        <v>0</v>
      </c>
      <c r="H680" s="409">
        <v>1.14E-2</v>
      </c>
      <c r="I680" s="409">
        <f t="shared" si="2"/>
        <v>-1.14E-2</v>
      </c>
      <c r="J680" s="407">
        <v>30133</v>
      </c>
    </row>
    <row r="681" spans="1:10">
      <c r="A681" s="406">
        <v>84</v>
      </c>
      <c r="B681" s="407">
        <v>30164</v>
      </c>
      <c r="C681" s="406" t="s">
        <v>3052</v>
      </c>
      <c r="D681" s="406" t="s">
        <v>3051</v>
      </c>
      <c r="E681" s="406">
        <v>10.125</v>
      </c>
      <c r="F681" s="406">
        <v>4.2500000000000003E-2</v>
      </c>
      <c r="G681" s="406">
        <v>0.3</v>
      </c>
      <c r="H681" s="409">
        <v>1.12E-2</v>
      </c>
      <c r="I681" s="409">
        <f t="shared" si="2"/>
        <v>3.1300000000000001E-2</v>
      </c>
      <c r="J681" s="407">
        <v>30164</v>
      </c>
    </row>
    <row r="682" spans="1:10">
      <c r="A682" s="406">
        <v>84</v>
      </c>
      <c r="B682" s="407">
        <v>30195</v>
      </c>
      <c r="C682" s="406" t="s">
        <v>3052</v>
      </c>
      <c r="D682" s="406" t="s">
        <v>3051</v>
      </c>
      <c r="E682" s="406">
        <v>11.5</v>
      </c>
      <c r="F682" s="406">
        <v>0.13580200000000001</v>
      </c>
      <c r="G682" s="406">
        <v>0</v>
      </c>
      <c r="H682" s="409">
        <v>0.01</v>
      </c>
      <c r="I682" s="409">
        <f t="shared" si="2"/>
        <v>0.125802</v>
      </c>
      <c r="J682" s="407">
        <v>30195</v>
      </c>
    </row>
    <row r="683" spans="1:10">
      <c r="A683" s="406">
        <v>84</v>
      </c>
      <c r="B683" s="407">
        <v>30225</v>
      </c>
      <c r="C683" s="406" t="s">
        <v>3052</v>
      </c>
      <c r="D683" s="406" t="s">
        <v>3051</v>
      </c>
      <c r="E683" s="406">
        <v>12.75</v>
      </c>
      <c r="F683" s="406">
        <v>0.108696</v>
      </c>
      <c r="G683" s="406">
        <v>0</v>
      </c>
      <c r="H683" s="409">
        <v>9.1000000000000004E-3</v>
      </c>
      <c r="I683" s="409">
        <f t="shared" si="2"/>
        <v>9.9596000000000004E-2</v>
      </c>
      <c r="J683" s="407">
        <v>30225</v>
      </c>
    </row>
    <row r="684" spans="1:10">
      <c r="A684" s="406">
        <v>84</v>
      </c>
      <c r="B684" s="407">
        <v>30256</v>
      </c>
      <c r="C684" s="406" t="s">
        <v>3052</v>
      </c>
      <c r="D684" s="406" t="s">
        <v>3051</v>
      </c>
      <c r="E684" s="406">
        <v>13.375</v>
      </c>
      <c r="F684" s="406">
        <v>7.2549000000000002E-2</v>
      </c>
      <c r="G684" s="406">
        <v>0.3</v>
      </c>
      <c r="H684" s="409">
        <v>9.4000000000000004E-3</v>
      </c>
      <c r="I684" s="409">
        <f t="shared" si="2"/>
        <v>6.3148999999999997E-2</v>
      </c>
      <c r="J684" s="407">
        <v>30256</v>
      </c>
    </row>
    <row r="685" spans="1:10">
      <c r="A685" s="406">
        <v>84</v>
      </c>
      <c r="B685" s="407">
        <v>30286</v>
      </c>
      <c r="C685" s="406" t="s">
        <v>3052</v>
      </c>
      <c r="D685" s="406" t="s">
        <v>3051</v>
      </c>
      <c r="E685" s="406">
        <v>13.5</v>
      </c>
      <c r="F685" s="406">
        <v>9.3460000000000001E-3</v>
      </c>
      <c r="G685" s="406">
        <v>0</v>
      </c>
      <c r="H685" s="409">
        <v>9.2999999999999992E-3</v>
      </c>
      <c r="I685" s="409">
        <f t="shared" si="2"/>
        <v>4.6000000000000901E-5</v>
      </c>
      <c r="J685" s="407">
        <v>30286</v>
      </c>
    </row>
    <row r="686" spans="1:10">
      <c r="A686" s="406">
        <v>84</v>
      </c>
      <c r="B686" s="407">
        <v>30317</v>
      </c>
      <c r="C686" s="406" t="s">
        <v>3052</v>
      </c>
      <c r="D686" s="406" t="s">
        <v>3051</v>
      </c>
      <c r="E686" s="406">
        <v>13.25</v>
      </c>
      <c r="F686" s="406">
        <v>-1.8519000000000001E-2</v>
      </c>
      <c r="G686" s="406">
        <v>0</v>
      </c>
      <c r="H686" s="409">
        <v>8.6999999999999994E-3</v>
      </c>
      <c r="I686" s="409">
        <f t="shared" si="2"/>
        <v>-2.7219E-2</v>
      </c>
      <c r="J686" s="407">
        <v>30317</v>
      </c>
    </row>
    <row r="687" spans="1:10">
      <c r="A687" s="406">
        <v>84</v>
      </c>
      <c r="B687" s="407">
        <v>30348</v>
      </c>
      <c r="C687" s="406" t="s">
        <v>3052</v>
      </c>
      <c r="D687" s="406" t="s">
        <v>3051</v>
      </c>
      <c r="E687" s="406">
        <v>13.875</v>
      </c>
      <c r="F687" s="406">
        <v>6.9810999999999998E-2</v>
      </c>
      <c r="G687" s="406">
        <v>0.3</v>
      </c>
      <c r="H687" s="409">
        <v>8.0999999999999996E-3</v>
      </c>
      <c r="I687" s="409">
        <f t="shared" si="2"/>
        <v>6.1711000000000002E-2</v>
      </c>
      <c r="J687" s="407">
        <v>30348</v>
      </c>
    </row>
    <row r="688" spans="1:10">
      <c r="A688" s="406">
        <v>84</v>
      </c>
      <c r="B688" s="407">
        <v>30376</v>
      </c>
      <c r="C688" s="406" t="s">
        <v>3052</v>
      </c>
      <c r="D688" s="406" t="s">
        <v>3051</v>
      </c>
      <c r="E688" s="406">
        <v>14.875</v>
      </c>
      <c r="F688" s="406">
        <v>7.2071999999999997E-2</v>
      </c>
      <c r="G688" s="406">
        <v>0</v>
      </c>
      <c r="H688" s="409">
        <v>8.8999999999999999E-3</v>
      </c>
      <c r="I688" s="409">
        <f t="shared" si="2"/>
        <v>6.3171999999999992E-2</v>
      </c>
      <c r="J688" s="407">
        <v>30376</v>
      </c>
    </row>
    <row r="689" spans="1:10">
      <c r="A689" s="406">
        <v>84</v>
      </c>
      <c r="B689" s="407">
        <v>30407</v>
      </c>
      <c r="C689" s="406" t="s">
        <v>3052</v>
      </c>
      <c r="D689" s="406" t="s">
        <v>3051</v>
      </c>
      <c r="E689" s="406">
        <v>14.75</v>
      </c>
      <c r="F689" s="406">
        <v>-8.4030000000000007E-3</v>
      </c>
      <c r="G689" s="406">
        <v>0</v>
      </c>
      <c r="H689" s="409">
        <v>8.5000000000000006E-3</v>
      </c>
      <c r="I689" s="409">
        <f t="shared" si="2"/>
        <v>-1.6903000000000001E-2</v>
      </c>
      <c r="J689" s="407">
        <v>30407</v>
      </c>
    </row>
    <row r="690" spans="1:10">
      <c r="A690" s="406">
        <v>84</v>
      </c>
      <c r="B690" s="407">
        <v>30437</v>
      </c>
      <c r="C690" s="406" t="s">
        <v>3052</v>
      </c>
      <c r="D690" s="406" t="s">
        <v>3051</v>
      </c>
      <c r="E690" s="406">
        <v>15.125</v>
      </c>
      <c r="F690" s="406">
        <v>4.5762999999999998E-2</v>
      </c>
      <c r="G690" s="406">
        <v>0.3</v>
      </c>
      <c r="H690" s="409">
        <v>9.1000000000000004E-3</v>
      </c>
      <c r="I690" s="409">
        <f t="shared" si="2"/>
        <v>3.6663000000000001E-2</v>
      </c>
      <c r="J690" s="407">
        <v>30437</v>
      </c>
    </row>
    <row r="691" spans="1:10">
      <c r="A691" s="406">
        <v>84</v>
      </c>
      <c r="B691" s="407">
        <v>30468</v>
      </c>
      <c r="C691" s="406" t="s">
        <v>3052</v>
      </c>
      <c r="D691" s="406" t="s">
        <v>3051</v>
      </c>
      <c r="E691" s="406">
        <v>16.125</v>
      </c>
      <c r="F691" s="406">
        <v>6.6115999999999994E-2</v>
      </c>
      <c r="G691" s="406">
        <v>0</v>
      </c>
      <c r="H691" s="409">
        <v>8.9999999999999993E-3</v>
      </c>
      <c r="I691" s="409">
        <f t="shared" si="2"/>
        <v>5.7115999999999993E-2</v>
      </c>
      <c r="J691" s="407">
        <v>30468</v>
      </c>
    </row>
    <row r="692" spans="1:10">
      <c r="A692" s="406">
        <v>84</v>
      </c>
      <c r="B692" s="407">
        <v>30498</v>
      </c>
      <c r="C692" s="406" t="s">
        <v>3052</v>
      </c>
      <c r="D692" s="406" t="s">
        <v>3051</v>
      </c>
      <c r="E692" s="406">
        <v>17</v>
      </c>
      <c r="F692" s="406">
        <v>5.4264E-2</v>
      </c>
      <c r="G692" s="406">
        <v>0</v>
      </c>
      <c r="H692" s="409">
        <v>8.8000000000000005E-3</v>
      </c>
      <c r="I692" s="409">
        <f t="shared" si="2"/>
        <v>4.5463999999999997E-2</v>
      </c>
      <c r="J692" s="407">
        <v>30498</v>
      </c>
    </row>
    <row r="693" spans="1:10">
      <c r="A693" s="406">
        <v>84</v>
      </c>
      <c r="B693" s="407">
        <v>30529</v>
      </c>
      <c r="C693" s="406" t="s">
        <v>3052</v>
      </c>
      <c r="D693" s="406" t="s">
        <v>3051</v>
      </c>
      <c r="E693" s="406">
        <v>15.875</v>
      </c>
      <c r="F693" s="406">
        <v>-4.6765000000000001E-2</v>
      </c>
      <c r="G693" s="406">
        <v>0.33</v>
      </c>
      <c r="H693" s="409">
        <v>1.03E-2</v>
      </c>
      <c r="I693" s="409">
        <f t="shared" si="2"/>
        <v>-5.7065000000000005E-2</v>
      </c>
      <c r="J693" s="407">
        <v>30529</v>
      </c>
    </row>
    <row r="694" spans="1:10">
      <c r="A694" s="406">
        <v>84</v>
      </c>
      <c r="B694" s="407">
        <v>30560</v>
      </c>
      <c r="C694" s="406" t="s">
        <v>3052</v>
      </c>
      <c r="D694" s="406" t="s">
        <v>3051</v>
      </c>
      <c r="E694" s="406">
        <v>19</v>
      </c>
      <c r="F694" s="406">
        <v>0.19685</v>
      </c>
      <c r="G694" s="406">
        <v>0</v>
      </c>
      <c r="H694" s="409">
        <v>9.5999999999999992E-3</v>
      </c>
      <c r="I694" s="409">
        <f t="shared" si="2"/>
        <v>0.18725</v>
      </c>
      <c r="J694" s="407">
        <v>30560</v>
      </c>
    </row>
    <row r="695" spans="1:10">
      <c r="A695" s="406">
        <v>84</v>
      </c>
      <c r="B695" s="407">
        <v>30590</v>
      </c>
      <c r="C695" s="406" t="s">
        <v>3052</v>
      </c>
      <c r="D695" s="406" t="s">
        <v>3051</v>
      </c>
      <c r="E695" s="406">
        <v>17.25</v>
      </c>
      <c r="F695" s="406">
        <v>-9.2105000000000006E-2</v>
      </c>
      <c r="G695" s="406">
        <v>0</v>
      </c>
      <c r="H695" s="409">
        <v>9.4999999999999998E-3</v>
      </c>
      <c r="I695" s="409">
        <f t="shared" si="2"/>
        <v>-0.101605</v>
      </c>
      <c r="J695" s="407">
        <v>30590</v>
      </c>
    </row>
    <row r="696" spans="1:10">
      <c r="A696" s="406">
        <v>84</v>
      </c>
      <c r="B696" s="407">
        <v>30621</v>
      </c>
      <c r="C696" s="406" t="s">
        <v>3052</v>
      </c>
      <c r="D696" s="406" t="s">
        <v>3051</v>
      </c>
      <c r="E696" s="406">
        <v>17</v>
      </c>
      <c r="F696" s="406">
        <v>4.6379999999999998E-3</v>
      </c>
      <c r="G696" s="406">
        <v>0.33</v>
      </c>
      <c r="H696" s="409">
        <v>9.4000000000000004E-3</v>
      </c>
      <c r="I696" s="409">
        <f t="shared" si="2"/>
        <v>-4.7620000000000006E-3</v>
      </c>
      <c r="J696" s="407">
        <v>30621</v>
      </c>
    </row>
    <row r="697" spans="1:10">
      <c r="A697" s="406">
        <v>84</v>
      </c>
      <c r="B697" s="407">
        <v>30651</v>
      </c>
      <c r="C697" s="406" t="s">
        <v>3052</v>
      </c>
      <c r="D697" s="406" t="s">
        <v>3051</v>
      </c>
      <c r="E697" s="406">
        <v>17.125</v>
      </c>
      <c r="F697" s="406">
        <v>7.3530000000000002E-3</v>
      </c>
      <c r="G697" s="406">
        <v>0</v>
      </c>
      <c r="H697" s="409">
        <v>9.4000000000000004E-3</v>
      </c>
      <c r="I697" s="409">
        <f t="shared" si="2"/>
        <v>-2.0470000000000002E-3</v>
      </c>
      <c r="J697" s="407">
        <v>30651</v>
      </c>
    </row>
    <row r="698" spans="1:10">
      <c r="A698" s="406">
        <v>84</v>
      </c>
      <c r="B698" s="407">
        <v>30682</v>
      </c>
      <c r="C698" s="406" t="s">
        <v>3052</v>
      </c>
      <c r="D698" s="406" t="s">
        <v>3051</v>
      </c>
      <c r="E698" s="406">
        <v>18.875</v>
      </c>
      <c r="F698" s="406">
        <v>0.10219</v>
      </c>
      <c r="G698" s="406">
        <v>0</v>
      </c>
      <c r="H698" s="409">
        <v>1.03E-2</v>
      </c>
      <c r="I698" s="409">
        <f t="shared" si="2"/>
        <v>9.1889999999999999E-2</v>
      </c>
      <c r="J698" s="407">
        <v>30682</v>
      </c>
    </row>
    <row r="699" spans="1:10">
      <c r="A699" s="406">
        <v>84</v>
      </c>
      <c r="B699" s="407">
        <v>30713</v>
      </c>
      <c r="C699" s="406" t="s">
        <v>3052</v>
      </c>
      <c r="D699" s="406" t="s">
        <v>3051</v>
      </c>
      <c r="E699" s="406">
        <v>17.75</v>
      </c>
      <c r="F699" s="406">
        <v>-4.2118999999999997E-2</v>
      </c>
      <c r="G699" s="406">
        <v>0.33</v>
      </c>
      <c r="H699" s="409">
        <v>9.1999999999999998E-3</v>
      </c>
      <c r="I699" s="409">
        <f t="shared" si="2"/>
        <v>-5.1318999999999997E-2</v>
      </c>
      <c r="J699" s="407">
        <v>30713</v>
      </c>
    </row>
    <row r="700" spans="1:10">
      <c r="A700" s="406">
        <v>84</v>
      </c>
      <c r="B700" s="407">
        <v>30742</v>
      </c>
      <c r="C700" s="406" t="s">
        <v>3052</v>
      </c>
      <c r="D700" s="406" t="s">
        <v>3051</v>
      </c>
      <c r="E700" s="406">
        <v>19.375</v>
      </c>
      <c r="F700" s="406">
        <v>9.1549000000000005E-2</v>
      </c>
      <c r="G700" s="406">
        <v>0</v>
      </c>
      <c r="H700" s="409">
        <v>9.7999999999999997E-3</v>
      </c>
      <c r="I700" s="409">
        <f t="shared" si="2"/>
        <v>8.1749000000000002E-2</v>
      </c>
      <c r="J700" s="407">
        <v>30742</v>
      </c>
    </row>
    <row r="701" spans="1:10">
      <c r="A701" s="406">
        <v>84</v>
      </c>
      <c r="B701" s="407">
        <v>30773</v>
      </c>
      <c r="C701" s="406" t="s">
        <v>3052</v>
      </c>
      <c r="D701" s="406" t="s">
        <v>3051</v>
      </c>
      <c r="E701" s="406">
        <v>17.5</v>
      </c>
      <c r="F701" s="406">
        <v>-9.6773999999999999E-2</v>
      </c>
      <c r="G701" s="406">
        <v>0</v>
      </c>
      <c r="H701" s="409">
        <v>1.04E-2</v>
      </c>
      <c r="I701" s="409">
        <f t="shared" si="2"/>
        <v>-0.10717399999999999</v>
      </c>
      <c r="J701" s="407">
        <v>30773</v>
      </c>
    </row>
    <row r="702" spans="1:10">
      <c r="A702" s="406">
        <v>84</v>
      </c>
      <c r="B702" s="407">
        <v>30803</v>
      </c>
      <c r="C702" s="406" t="s">
        <v>3052</v>
      </c>
      <c r="D702" s="406" t="s">
        <v>3051</v>
      </c>
      <c r="E702" s="406">
        <v>16.125</v>
      </c>
      <c r="F702" s="406">
        <v>-5.9714000000000003E-2</v>
      </c>
      <c r="G702" s="406">
        <v>0.33</v>
      </c>
      <c r="H702" s="409">
        <v>1.03E-2</v>
      </c>
      <c r="I702" s="409">
        <f t="shared" si="2"/>
        <v>-7.0014000000000007E-2</v>
      </c>
      <c r="J702" s="407">
        <v>30803</v>
      </c>
    </row>
    <row r="703" spans="1:10">
      <c r="A703" s="406">
        <v>84</v>
      </c>
      <c r="B703" s="407">
        <v>30834</v>
      </c>
      <c r="C703" s="406" t="s">
        <v>3052</v>
      </c>
      <c r="D703" s="406" t="s">
        <v>3051</v>
      </c>
      <c r="E703" s="406">
        <v>16.875</v>
      </c>
      <c r="F703" s="406">
        <v>4.6511999999999998E-2</v>
      </c>
      <c r="G703" s="406">
        <v>0</v>
      </c>
      <c r="H703" s="409">
        <v>1.06E-2</v>
      </c>
      <c r="I703" s="409">
        <f t="shared" si="2"/>
        <v>3.5911999999999999E-2</v>
      </c>
      <c r="J703" s="407">
        <v>30834</v>
      </c>
    </row>
    <row r="704" spans="1:10">
      <c r="A704" s="406">
        <v>84</v>
      </c>
      <c r="B704" s="407">
        <v>30864</v>
      </c>
      <c r="C704" s="406" t="s">
        <v>3052</v>
      </c>
      <c r="D704" s="406" t="s">
        <v>3051</v>
      </c>
      <c r="E704" s="406">
        <v>16.375</v>
      </c>
      <c r="F704" s="406">
        <v>-2.963E-2</v>
      </c>
      <c r="G704" s="406">
        <v>0</v>
      </c>
      <c r="H704" s="409">
        <v>1.1599999999999999E-2</v>
      </c>
      <c r="I704" s="409">
        <f t="shared" si="2"/>
        <v>-4.1230000000000003E-2</v>
      </c>
      <c r="J704" s="407">
        <v>30864</v>
      </c>
    </row>
    <row r="705" spans="1:10">
      <c r="A705" s="406">
        <v>84</v>
      </c>
      <c r="B705" s="407">
        <v>30895</v>
      </c>
      <c r="C705" s="406" t="s">
        <v>3052</v>
      </c>
      <c r="D705" s="406" t="s">
        <v>3051</v>
      </c>
      <c r="E705" s="406">
        <v>17.375</v>
      </c>
      <c r="F705" s="406">
        <v>8.1221000000000002E-2</v>
      </c>
      <c r="G705" s="406">
        <v>0.33</v>
      </c>
      <c r="H705" s="409">
        <v>1.06E-2</v>
      </c>
      <c r="I705" s="409">
        <f t="shared" si="2"/>
        <v>7.0621000000000003E-2</v>
      </c>
      <c r="J705" s="407">
        <v>30895</v>
      </c>
    </row>
    <row r="706" spans="1:10">
      <c r="A706" s="406">
        <v>84</v>
      </c>
      <c r="B706" s="407">
        <v>30926</v>
      </c>
      <c r="C706" s="406" t="s">
        <v>3052</v>
      </c>
      <c r="D706" s="406" t="s">
        <v>3051</v>
      </c>
      <c r="E706" s="406">
        <v>16.75</v>
      </c>
      <c r="F706" s="406">
        <v>-3.5971000000000003E-2</v>
      </c>
      <c r="G706" s="406">
        <v>0</v>
      </c>
      <c r="H706" s="409">
        <v>9.4000000000000004E-3</v>
      </c>
      <c r="I706" s="409">
        <f t="shared" si="2"/>
        <v>-4.5371000000000002E-2</v>
      </c>
      <c r="J706" s="407">
        <v>30926</v>
      </c>
    </row>
    <row r="707" spans="1:10">
      <c r="A707" s="406">
        <v>84</v>
      </c>
      <c r="B707" s="407">
        <v>30956</v>
      </c>
      <c r="C707" s="406" t="s">
        <v>3052</v>
      </c>
      <c r="D707" s="406" t="s">
        <v>3051</v>
      </c>
      <c r="E707" s="406">
        <v>16.25</v>
      </c>
      <c r="F707" s="406">
        <v>-2.9850999999999999E-2</v>
      </c>
      <c r="G707" s="406">
        <v>0</v>
      </c>
      <c r="H707" s="409">
        <v>1.0800000000000001E-2</v>
      </c>
      <c r="I707" s="409">
        <f t="shared" si="2"/>
        <v>-4.0651E-2</v>
      </c>
      <c r="J707" s="407">
        <v>30956</v>
      </c>
    </row>
    <row r="708" spans="1:10">
      <c r="A708" s="406">
        <v>84</v>
      </c>
      <c r="B708" s="407">
        <v>30987</v>
      </c>
      <c r="C708" s="406" t="s">
        <v>3052</v>
      </c>
      <c r="D708" s="406" t="s">
        <v>3051</v>
      </c>
      <c r="E708" s="406">
        <v>16.25</v>
      </c>
      <c r="F708" s="406">
        <v>2.0308E-2</v>
      </c>
      <c r="G708" s="406">
        <v>0.33</v>
      </c>
      <c r="H708" s="409">
        <v>9.1000000000000004E-3</v>
      </c>
      <c r="I708" s="409">
        <f t="shared" si="2"/>
        <v>1.1207999999999999E-2</v>
      </c>
      <c r="J708" s="407">
        <v>30987</v>
      </c>
    </row>
    <row r="709" spans="1:10">
      <c r="A709" s="406">
        <v>84</v>
      </c>
      <c r="B709" s="407">
        <v>31017</v>
      </c>
      <c r="C709" s="406" t="s">
        <v>3052</v>
      </c>
      <c r="D709" s="406" t="s">
        <v>3051</v>
      </c>
      <c r="E709" s="406">
        <v>17.5</v>
      </c>
      <c r="F709" s="406">
        <v>7.6923000000000005E-2</v>
      </c>
      <c r="G709" s="406">
        <v>0</v>
      </c>
      <c r="H709" s="409">
        <v>9.7999999999999997E-3</v>
      </c>
      <c r="I709" s="409">
        <f t="shared" si="2"/>
        <v>6.7123000000000002E-2</v>
      </c>
      <c r="J709" s="407">
        <v>31017</v>
      </c>
    </row>
    <row r="710" spans="1:10">
      <c r="A710" s="406">
        <v>84</v>
      </c>
      <c r="B710" s="407">
        <v>31048</v>
      </c>
      <c r="C710" s="406" t="s">
        <v>3052</v>
      </c>
      <c r="D710" s="406" t="s">
        <v>3051</v>
      </c>
      <c r="E710" s="406">
        <v>17.5</v>
      </c>
      <c r="F710" s="406">
        <v>0</v>
      </c>
      <c r="G710" s="406">
        <v>0</v>
      </c>
      <c r="H710" s="409">
        <v>9.5999999999999992E-3</v>
      </c>
      <c r="I710" s="409">
        <f t="shared" si="2"/>
        <v>-9.5999999999999992E-3</v>
      </c>
      <c r="J710" s="407">
        <v>31048</v>
      </c>
    </row>
    <row r="711" spans="1:10">
      <c r="A711" s="406">
        <v>84</v>
      </c>
      <c r="B711" s="407">
        <v>31079</v>
      </c>
      <c r="C711" s="406" t="s">
        <v>3052</v>
      </c>
      <c r="D711" s="406" t="s">
        <v>3051</v>
      </c>
      <c r="E711" s="406">
        <v>18.125</v>
      </c>
      <c r="F711" s="406">
        <v>5.4571000000000001E-2</v>
      </c>
      <c r="G711" s="406">
        <v>0.33</v>
      </c>
      <c r="H711" s="409">
        <v>8.2000000000000007E-3</v>
      </c>
      <c r="I711" s="409">
        <f t="shared" si="2"/>
        <v>4.6371000000000002E-2</v>
      </c>
      <c r="J711" s="407">
        <v>31079</v>
      </c>
    </row>
    <row r="712" spans="1:10">
      <c r="A712" s="406">
        <v>84</v>
      </c>
      <c r="B712" s="407">
        <v>31107</v>
      </c>
      <c r="C712" s="406" t="s">
        <v>3052</v>
      </c>
      <c r="D712" s="406" t="s">
        <v>3051</v>
      </c>
      <c r="E712" s="406">
        <v>20.5</v>
      </c>
      <c r="F712" s="406">
        <v>0.13103400000000001</v>
      </c>
      <c r="G712" s="406">
        <v>0</v>
      </c>
      <c r="H712" s="409">
        <v>9.4000000000000004E-3</v>
      </c>
      <c r="I712" s="409">
        <f t="shared" si="2"/>
        <v>0.12163400000000001</v>
      </c>
      <c r="J712" s="407">
        <v>31107</v>
      </c>
    </row>
    <row r="713" spans="1:10">
      <c r="A713" s="406">
        <v>84</v>
      </c>
      <c r="B713" s="407">
        <v>31138</v>
      </c>
      <c r="C713" s="406" t="s">
        <v>3052</v>
      </c>
      <c r="D713" s="406" t="s">
        <v>3051</v>
      </c>
      <c r="E713" s="406">
        <v>21.25</v>
      </c>
      <c r="F713" s="406">
        <v>3.6584999999999999E-2</v>
      </c>
      <c r="G713" s="406">
        <v>0</v>
      </c>
      <c r="H713" s="409">
        <v>1.0200000000000001E-2</v>
      </c>
      <c r="I713" s="409">
        <f t="shared" si="2"/>
        <v>2.6384999999999999E-2</v>
      </c>
      <c r="J713" s="407">
        <v>31138</v>
      </c>
    </row>
    <row r="714" spans="1:10">
      <c r="A714" s="406">
        <v>84</v>
      </c>
      <c r="B714" s="407">
        <v>31168</v>
      </c>
      <c r="C714" s="406" t="s">
        <v>3052</v>
      </c>
      <c r="D714" s="406" t="s">
        <v>3051</v>
      </c>
      <c r="E714" s="406">
        <v>22.25</v>
      </c>
      <c r="F714" s="406">
        <v>6.2588000000000005E-2</v>
      </c>
      <c r="G714" s="406">
        <v>0.33</v>
      </c>
      <c r="H714" s="409">
        <v>9.7000000000000003E-3</v>
      </c>
      <c r="I714" s="409">
        <f t="shared" si="2"/>
        <v>5.2888000000000004E-2</v>
      </c>
      <c r="J714" s="407">
        <v>31168</v>
      </c>
    </row>
    <row r="715" spans="1:10">
      <c r="A715" s="406">
        <v>84</v>
      </c>
      <c r="B715" s="407">
        <v>31199</v>
      </c>
      <c r="C715" s="406" t="s">
        <v>3052</v>
      </c>
      <c r="D715" s="406" t="s">
        <v>3051</v>
      </c>
      <c r="E715" s="406">
        <v>21.75</v>
      </c>
      <c r="F715" s="406">
        <v>-2.2471999999999999E-2</v>
      </c>
      <c r="G715" s="406">
        <v>0</v>
      </c>
      <c r="H715" s="409">
        <v>8.0000000000000002E-3</v>
      </c>
      <c r="I715" s="409">
        <f t="shared" si="2"/>
        <v>-3.0471999999999999E-2</v>
      </c>
      <c r="J715" s="407">
        <v>31199</v>
      </c>
    </row>
    <row r="716" spans="1:10">
      <c r="A716" s="406">
        <v>84</v>
      </c>
      <c r="B716" s="407">
        <v>31229</v>
      </c>
      <c r="C716" s="406" t="s">
        <v>3052</v>
      </c>
      <c r="D716" s="406" t="s">
        <v>3051</v>
      </c>
      <c r="E716" s="406">
        <v>19.375</v>
      </c>
      <c r="F716" s="406">
        <v>-0.109195</v>
      </c>
      <c r="G716" s="406">
        <v>0</v>
      </c>
      <c r="H716" s="409">
        <v>9.4000000000000004E-3</v>
      </c>
      <c r="I716" s="409">
        <f t="shared" si="2"/>
        <v>-0.11859500000000001</v>
      </c>
      <c r="J716" s="407">
        <v>31229</v>
      </c>
    </row>
    <row r="717" spans="1:10">
      <c r="A717" s="406">
        <v>84</v>
      </c>
      <c r="B717" s="407">
        <v>31260</v>
      </c>
      <c r="C717" s="406" t="s">
        <v>3052</v>
      </c>
      <c r="D717" s="406" t="s">
        <v>3051</v>
      </c>
      <c r="E717" s="406">
        <v>21</v>
      </c>
      <c r="F717" s="406">
        <v>0.10090300000000001</v>
      </c>
      <c r="G717" s="406">
        <v>0.33</v>
      </c>
      <c r="H717" s="409">
        <v>8.5000000000000006E-3</v>
      </c>
      <c r="I717" s="409">
        <f t="shared" si="2"/>
        <v>9.2403000000000013E-2</v>
      </c>
      <c r="J717" s="407">
        <v>31260</v>
      </c>
    </row>
    <row r="718" spans="1:10">
      <c r="A718" s="406">
        <v>84</v>
      </c>
      <c r="B718" s="407">
        <v>31291</v>
      </c>
      <c r="C718" s="406" t="s">
        <v>3052</v>
      </c>
      <c r="D718" s="406" t="s">
        <v>3051</v>
      </c>
      <c r="E718" s="406">
        <v>21</v>
      </c>
      <c r="F718" s="406">
        <v>0</v>
      </c>
      <c r="G718" s="406">
        <v>0</v>
      </c>
      <c r="H718" s="409">
        <v>8.8000000000000005E-3</v>
      </c>
      <c r="I718" s="409">
        <f t="shared" si="2"/>
        <v>-8.8000000000000005E-3</v>
      </c>
      <c r="J718" s="407">
        <v>31291</v>
      </c>
    </row>
    <row r="719" spans="1:10">
      <c r="A719" s="406">
        <v>84</v>
      </c>
      <c r="B719" s="407">
        <v>31321</v>
      </c>
      <c r="C719" s="406" t="s">
        <v>3052</v>
      </c>
      <c r="D719" s="406" t="s">
        <v>3051</v>
      </c>
      <c r="E719" s="406">
        <v>20.875</v>
      </c>
      <c r="F719" s="406">
        <v>-5.9519999999999998E-3</v>
      </c>
      <c r="G719" s="406">
        <v>0</v>
      </c>
      <c r="H719" s="409">
        <v>8.8999999999999999E-3</v>
      </c>
      <c r="I719" s="409">
        <f t="shared" si="2"/>
        <v>-1.4852000000000001E-2</v>
      </c>
      <c r="J719" s="407">
        <v>31321</v>
      </c>
    </row>
    <row r="720" spans="1:10">
      <c r="A720" s="406">
        <v>84</v>
      </c>
      <c r="B720" s="407">
        <v>31352</v>
      </c>
      <c r="C720" s="406" t="s">
        <v>3052</v>
      </c>
      <c r="D720" s="406" t="s">
        <v>3051</v>
      </c>
      <c r="E720" s="406">
        <v>21.375</v>
      </c>
      <c r="F720" s="406">
        <v>3.9759999999999997E-2</v>
      </c>
      <c r="G720" s="406">
        <v>0.33</v>
      </c>
      <c r="H720" s="409">
        <v>8.0999999999999996E-3</v>
      </c>
      <c r="I720" s="409">
        <f t="shared" si="2"/>
        <v>3.1659999999999994E-2</v>
      </c>
      <c r="J720" s="407">
        <v>31352</v>
      </c>
    </row>
    <row r="721" spans="1:10">
      <c r="A721" s="406">
        <v>84</v>
      </c>
      <c r="B721" s="407">
        <v>31382</v>
      </c>
      <c r="C721" s="406" t="s">
        <v>3052</v>
      </c>
      <c r="D721" s="406" t="s">
        <v>3051</v>
      </c>
      <c r="E721" s="406">
        <v>21.25</v>
      </c>
      <c r="F721" s="406">
        <v>-5.8479999999999999E-3</v>
      </c>
      <c r="G721" s="406">
        <v>0</v>
      </c>
      <c r="H721" s="409">
        <v>8.6E-3</v>
      </c>
      <c r="I721" s="409">
        <f t="shared" si="2"/>
        <v>-1.4447999999999999E-2</v>
      </c>
      <c r="J721" s="407">
        <v>31382</v>
      </c>
    </row>
    <row r="722" spans="1:10">
      <c r="A722" s="406">
        <v>84</v>
      </c>
      <c r="B722" s="407">
        <v>31413</v>
      </c>
      <c r="C722" s="406" t="s">
        <v>3052</v>
      </c>
      <c r="D722" s="406" t="s">
        <v>3051</v>
      </c>
      <c r="E722" s="406">
        <v>21.25</v>
      </c>
      <c r="F722" s="406">
        <v>0</v>
      </c>
      <c r="G722" s="406">
        <v>0</v>
      </c>
      <c r="H722" s="409">
        <v>7.9000000000000008E-3</v>
      </c>
      <c r="I722" s="409">
        <f t="shared" si="2"/>
        <v>-7.9000000000000008E-3</v>
      </c>
      <c r="J722" s="407">
        <v>31413</v>
      </c>
    </row>
    <row r="723" spans="1:10">
      <c r="A723" s="406">
        <v>84</v>
      </c>
      <c r="B723" s="407">
        <v>31444</v>
      </c>
      <c r="C723" s="406" t="s">
        <v>3052</v>
      </c>
      <c r="D723" s="406" t="s">
        <v>3051</v>
      </c>
      <c r="E723" s="406">
        <v>22</v>
      </c>
      <c r="F723" s="406">
        <v>5.0824000000000001E-2</v>
      </c>
      <c r="G723" s="406">
        <v>0.33</v>
      </c>
      <c r="H723" s="409">
        <v>7.3000000000000001E-3</v>
      </c>
      <c r="I723" s="409">
        <f t="shared" si="2"/>
        <v>4.3524E-2</v>
      </c>
      <c r="J723" s="407">
        <v>31444</v>
      </c>
    </row>
    <row r="724" spans="1:10">
      <c r="A724" s="406">
        <v>84</v>
      </c>
      <c r="B724" s="407">
        <v>31472</v>
      </c>
      <c r="C724" s="406" t="s">
        <v>3052</v>
      </c>
      <c r="D724" s="406" t="s">
        <v>3051</v>
      </c>
      <c r="E724" s="406">
        <v>21.25</v>
      </c>
      <c r="F724" s="406">
        <v>-3.4091000000000003E-2</v>
      </c>
      <c r="G724" s="406">
        <v>0</v>
      </c>
      <c r="H724" s="409">
        <v>7.1000000000000004E-3</v>
      </c>
      <c r="I724" s="409">
        <f t="shared" si="2"/>
        <v>-4.1191000000000005E-2</v>
      </c>
      <c r="J724" s="407">
        <v>31472</v>
      </c>
    </row>
    <row r="725" spans="1:10">
      <c r="A725" s="406">
        <v>84</v>
      </c>
      <c r="B725" s="407">
        <v>31503</v>
      </c>
      <c r="C725" s="406" t="s">
        <v>3052</v>
      </c>
      <c r="D725" s="406" t="s">
        <v>3051</v>
      </c>
      <c r="E725" s="406">
        <v>20.5</v>
      </c>
      <c r="F725" s="406">
        <v>-3.5293999999999999E-2</v>
      </c>
      <c r="G725" s="406">
        <v>0</v>
      </c>
      <c r="H725" s="409">
        <v>6.3E-3</v>
      </c>
      <c r="I725" s="409">
        <f t="shared" si="2"/>
        <v>-4.1593999999999999E-2</v>
      </c>
      <c r="J725" s="407">
        <v>31503</v>
      </c>
    </row>
    <row r="726" spans="1:10">
      <c r="A726" s="406">
        <v>84</v>
      </c>
      <c r="B726" s="407">
        <v>31533</v>
      </c>
      <c r="C726" s="406" t="s">
        <v>3052</v>
      </c>
      <c r="D726" s="406" t="s">
        <v>3051</v>
      </c>
      <c r="E726" s="406">
        <v>20.875</v>
      </c>
      <c r="F726" s="406">
        <v>3.4389999999999997E-2</v>
      </c>
      <c r="G726" s="406">
        <v>0.33</v>
      </c>
      <c r="H726" s="409">
        <v>6.1999999999999998E-3</v>
      </c>
      <c r="I726" s="409">
        <f t="shared" si="2"/>
        <v>2.8189999999999996E-2</v>
      </c>
      <c r="J726" s="407">
        <v>31533</v>
      </c>
    </row>
    <row r="727" spans="1:10">
      <c r="A727" s="406">
        <v>84</v>
      </c>
      <c r="B727" s="407">
        <v>31564</v>
      </c>
      <c r="C727" s="406" t="s">
        <v>3052</v>
      </c>
      <c r="D727" s="406" t="s">
        <v>3051</v>
      </c>
      <c r="E727" s="406">
        <v>21</v>
      </c>
      <c r="F727" s="406">
        <v>5.9880000000000003E-3</v>
      </c>
      <c r="G727" s="406">
        <v>0</v>
      </c>
      <c r="H727" s="409">
        <v>7.0000000000000001E-3</v>
      </c>
      <c r="I727" s="409">
        <f t="shared" si="2"/>
        <v>-1.0119999999999999E-3</v>
      </c>
      <c r="J727" s="407">
        <v>31564</v>
      </c>
    </row>
    <row r="728" spans="1:10">
      <c r="A728" s="406">
        <v>84</v>
      </c>
      <c r="B728" s="407">
        <v>31594</v>
      </c>
      <c r="C728" s="406" t="s">
        <v>3052</v>
      </c>
      <c r="D728" s="406" t="s">
        <v>3051</v>
      </c>
      <c r="E728" s="406">
        <v>22</v>
      </c>
      <c r="F728" s="406">
        <v>4.7619000000000002E-2</v>
      </c>
      <c r="G728" s="406">
        <v>0</v>
      </c>
      <c r="H728" s="409">
        <v>6.6E-3</v>
      </c>
      <c r="I728" s="409">
        <f t="shared" si="2"/>
        <v>4.1019E-2</v>
      </c>
      <c r="J728" s="407">
        <v>31594</v>
      </c>
    </row>
    <row r="729" spans="1:10">
      <c r="A729" s="406">
        <v>84</v>
      </c>
      <c r="B729" s="407">
        <v>31625</v>
      </c>
      <c r="C729" s="406" t="s">
        <v>3052</v>
      </c>
      <c r="D729" s="406" t="s">
        <v>3051</v>
      </c>
      <c r="E729" s="406">
        <v>26.875</v>
      </c>
      <c r="F729" s="406">
        <v>0.242955</v>
      </c>
      <c r="G729" s="406">
        <v>0.47</v>
      </c>
      <c r="H729" s="409">
        <v>6.3E-3</v>
      </c>
      <c r="I729" s="409">
        <f t="shared" si="2"/>
        <v>0.236655</v>
      </c>
      <c r="J729" s="407">
        <v>31625</v>
      </c>
    </row>
    <row r="730" spans="1:10">
      <c r="A730" s="406">
        <v>84</v>
      </c>
      <c r="B730" s="407">
        <v>31656</v>
      </c>
      <c r="C730" s="406" t="s">
        <v>3052</v>
      </c>
      <c r="D730" s="406" t="s">
        <v>3051</v>
      </c>
      <c r="E730" s="406">
        <v>15.875</v>
      </c>
      <c r="F730" s="406">
        <v>-0.113953</v>
      </c>
      <c r="G730" s="406">
        <v>0</v>
      </c>
      <c r="H730" s="409">
        <v>6.4999999999999997E-3</v>
      </c>
      <c r="I730" s="409">
        <f t="shared" si="2"/>
        <v>-0.120453</v>
      </c>
      <c r="J730" s="407">
        <v>31656</v>
      </c>
    </row>
    <row r="731" spans="1:10">
      <c r="A731" s="406">
        <v>84</v>
      </c>
      <c r="B731" s="407">
        <v>31686</v>
      </c>
      <c r="C731" s="406" t="s">
        <v>3052</v>
      </c>
      <c r="D731" s="406" t="s">
        <v>3051</v>
      </c>
      <c r="E731" s="406">
        <v>18.375</v>
      </c>
      <c r="F731" s="406">
        <v>0.15748000000000001</v>
      </c>
      <c r="G731" s="406">
        <v>0</v>
      </c>
      <c r="H731" s="409">
        <v>6.8999999999999999E-3</v>
      </c>
      <c r="I731" s="409">
        <f t="shared" si="2"/>
        <v>0.15058000000000002</v>
      </c>
      <c r="J731" s="407">
        <v>31686</v>
      </c>
    </row>
    <row r="732" spans="1:10">
      <c r="A732" s="406">
        <v>84</v>
      </c>
      <c r="B732" s="407">
        <v>31717</v>
      </c>
      <c r="C732" s="406" t="s">
        <v>3052</v>
      </c>
      <c r="D732" s="406" t="s">
        <v>3051</v>
      </c>
      <c r="E732" s="406">
        <v>18.5</v>
      </c>
      <c r="F732" s="406">
        <v>1.9591999999999998E-2</v>
      </c>
      <c r="G732" s="406">
        <v>0.23499999999999999</v>
      </c>
      <c r="H732" s="409">
        <v>5.8999999999999999E-3</v>
      </c>
      <c r="I732" s="409">
        <f t="shared" si="2"/>
        <v>1.3691999999999999E-2</v>
      </c>
      <c r="J732" s="407">
        <v>31717</v>
      </c>
    </row>
    <row r="733" spans="1:10">
      <c r="A733" s="406">
        <v>84</v>
      </c>
      <c r="B733" s="407">
        <v>31747</v>
      </c>
      <c r="C733" s="406" t="s">
        <v>3052</v>
      </c>
      <c r="D733" s="406" t="s">
        <v>3051</v>
      </c>
      <c r="E733" s="406">
        <v>17.375</v>
      </c>
      <c r="F733" s="406">
        <v>-6.0810999999999997E-2</v>
      </c>
      <c r="G733" s="406">
        <v>0</v>
      </c>
      <c r="H733" s="409">
        <v>7.0000000000000001E-3</v>
      </c>
      <c r="I733" s="409">
        <f t="shared" si="2"/>
        <v>-6.7810999999999996E-2</v>
      </c>
      <c r="J733" s="407">
        <v>31747</v>
      </c>
    </row>
    <row r="734" spans="1:10">
      <c r="A734" s="406">
        <v>84</v>
      </c>
      <c r="B734" s="407">
        <v>31778</v>
      </c>
      <c r="C734" s="406" t="s">
        <v>3052</v>
      </c>
      <c r="D734" s="406" t="s">
        <v>3051</v>
      </c>
      <c r="E734" s="406">
        <v>17.875</v>
      </c>
      <c r="F734" s="406">
        <v>2.8777E-2</v>
      </c>
      <c r="G734" s="406">
        <v>0</v>
      </c>
      <c r="H734" s="409">
        <v>6.4000000000000003E-3</v>
      </c>
      <c r="I734" s="409">
        <f t="shared" si="2"/>
        <v>2.2377000000000001E-2</v>
      </c>
      <c r="J734" s="407">
        <v>31778</v>
      </c>
    </row>
    <row r="735" spans="1:10">
      <c r="A735" s="406">
        <v>84</v>
      </c>
      <c r="B735" s="407">
        <v>31809</v>
      </c>
      <c r="C735" s="406" t="s">
        <v>3052</v>
      </c>
      <c r="D735" s="406" t="s">
        <v>3051</v>
      </c>
      <c r="E735" s="406">
        <v>17.5</v>
      </c>
      <c r="F735" s="406">
        <v>-7.8320000000000004E-3</v>
      </c>
      <c r="G735" s="406">
        <v>0.23499999999999999</v>
      </c>
      <c r="H735" s="409">
        <v>5.8999999999999999E-3</v>
      </c>
      <c r="I735" s="409">
        <f t="shared" si="2"/>
        <v>-1.3732000000000001E-2</v>
      </c>
      <c r="J735" s="407">
        <v>31809</v>
      </c>
    </row>
    <row r="736" spans="1:10">
      <c r="A736" s="406">
        <v>84</v>
      </c>
      <c r="B736" s="407">
        <v>31837</v>
      </c>
      <c r="C736" s="406" t="s">
        <v>3052</v>
      </c>
      <c r="D736" s="406" t="s">
        <v>3051</v>
      </c>
      <c r="E736" s="406">
        <v>17</v>
      </c>
      <c r="F736" s="406">
        <v>-2.8570999999999999E-2</v>
      </c>
      <c r="G736" s="406">
        <v>0</v>
      </c>
      <c r="H736" s="409">
        <v>6.6E-3</v>
      </c>
      <c r="I736" s="409">
        <f t="shared" si="2"/>
        <v>-3.5171000000000001E-2</v>
      </c>
      <c r="J736" s="407">
        <v>31837</v>
      </c>
    </row>
    <row r="737" spans="1:10">
      <c r="A737" s="406">
        <v>84</v>
      </c>
      <c r="B737" s="407">
        <v>31868</v>
      </c>
      <c r="C737" s="406" t="s">
        <v>3052</v>
      </c>
      <c r="D737" s="406" t="s">
        <v>3051</v>
      </c>
      <c r="E737" s="406">
        <v>16</v>
      </c>
      <c r="F737" s="406">
        <v>-5.8824000000000001E-2</v>
      </c>
      <c r="G737" s="406">
        <v>0</v>
      </c>
      <c r="H737" s="409">
        <v>6.4999999999999997E-3</v>
      </c>
      <c r="I737" s="409">
        <f t="shared" si="2"/>
        <v>-6.5324000000000007E-2</v>
      </c>
      <c r="J737" s="407">
        <v>31868</v>
      </c>
    </row>
    <row r="738" spans="1:10">
      <c r="A738" s="406">
        <v>84</v>
      </c>
      <c r="B738" s="407">
        <v>31898</v>
      </c>
      <c r="C738" s="406" t="s">
        <v>3052</v>
      </c>
      <c r="D738" s="406" t="s">
        <v>3051</v>
      </c>
      <c r="E738" s="406">
        <v>15.375</v>
      </c>
      <c r="F738" s="406">
        <v>-2.4375000000000001E-2</v>
      </c>
      <c r="G738" s="406">
        <v>0.23499999999999999</v>
      </c>
      <c r="H738" s="409">
        <v>6.6E-3</v>
      </c>
      <c r="I738" s="409">
        <f t="shared" si="2"/>
        <v>-3.0975000000000003E-2</v>
      </c>
      <c r="J738" s="407">
        <v>31898</v>
      </c>
    </row>
    <row r="739" spans="1:10">
      <c r="A739" s="406">
        <v>84</v>
      </c>
      <c r="B739" s="407">
        <v>31929</v>
      </c>
      <c r="C739" s="406" t="s">
        <v>3052</v>
      </c>
      <c r="D739" s="406" t="s">
        <v>3051</v>
      </c>
      <c r="E739" s="406">
        <v>15.5</v>
      </c>
      <c r="F739" s="406">
        <v>8.1300000000000001E-3</v>
      </c>
      <c r="G739" s="406">
        <v>0</v>
      </c>
      <c r="H739" s="409">
        <v>7.4999999999999997E-3</v>
      </c>
      <c r="I739" s="409">
        <f t="shared" si="2"/>
        <v>6.3000000000000035E-4</v>
      </c>
      <c r="J739" s="407">
        <v>31929</v>
      </c>
    </row>
    <row r="740" spans="1:10">
      <c r="A740" s="406">
        <v>84</v>
      </c>
      <c r="B740" s="407">
        <v>31959</v>
      </c>
      <c r="C740" s="406" t="s">
        <v>3052</v>
      </c>
      <c r="D740" s="406" t="s">
        <v>3051</v>
      </c>
      <c r="E740" s="406">
        <v>14.875</v>
      </c>
      <c r="F740" s="406">
        <v>-4.0322999999999998E-2</v>
      </c>
      <c r="G740" s="406">
        <v>0</v>
      </c>
      <c r="H740" s="409">
        <v>7.3000000000000001E-3</v>
      </c>
      <c r="I740" s="409">
        <f t="shared" si="2"/>
        <v>-4.7622999999999999E-2</v>
      </c>
      <c r="J740" s="407">
        <v>31959</v>
      </c>
    </row>
    <row r="741" spans="1:10">
      <c r="A741" s="406">
        <v>84</v>
      </c>
      <c r="B741" s="407">
        <v>31990</v>
      </c>
      <c r="C741" s="406" t="s">
        <v>3052</v>
      </c>
      <c r="D741" s="406" t="s">
        <v>3051</v>
      </c>
      <c r="E741" s="406">
        <v>14.75</v>
      </c>
      <c r="F741" s="406">
        <v>7.3949999999999997E-3</v>
      </c>
      <c r="G741" s="406">
        <v>0.23499999999999999</v>
      </c>
      <c r="H741" s="409">
        <v>7.4999999999999997E-3</v>
      </c>
      <c r="I741" s="409">
        <f t="shared" ref="I741:I804" si="3">F741-H741</f>
        <v>-1.0500000000000006E-4</v>
      </c>
      <c r="J741" s="407">
        <v>31990</v>
      </c>
    </row>
    <row r="742" spans="1:10">
      <c r="A742" s="406">
        <v>84</v>
      </c>
      <c r="B742" s="407">
        <v>32021</v>
      </c>
      <c r="C742" s="406" t="s">
        <v>3052</v>
      </c>
      <c r="D742" s="406" t="s">
        <v>3051</v>
      </c>
      <c r="E742" s="406">
        <v>14.25</v>
      </c>
      <c r="F742" s="406">
        <v>-3.3897999999999998E-2</v>
      </c>
      <c r="G742" s="406">
        <v>0</v>
      </c>
      <c r="H742" s="409">
        <v>7.4999999999999997E-3</v>
      </c>
      <c r="I742" s="409">
        <f t="shared" si="3"/>
        <v>-4.1397999999999997E-2</v>
      </c>
      <c r="J742" s="407">
        <v>32021</v>
      </c>
    </row>
    <row r="743" spans="1:10">
      <c r="A743" s="406">
        <v>84</v>
      </c>
      <c r="B743" s="407">
        <v>32051</v>
      </c>
      <c r="C743" s="406" t="s">
        <v>3052</v>
      </c>
      <c r="D743" s="406" t="s">
        <v>3051</v>
      </c>
      <c r="E743" s="406">
        <v>12.875</v>
      </c>
      <c r="F743" s="406">
        <v>-9.6490999999999993E-2</v>
      </c>
      <c r="G743" s="406">
        <v>0</v>
      </c>
      <c r="H743" s="409">
        <v>7.9000000000000008E-3</v>
      </c>
      <c r="I743" s="409">
        <f t="shared" si="3"/>
        <v>-0.104391</v>
      </c>
      <c r="J743" s="407">
        <v>32051</v>
      </c>
    </row>
    <row r="744" spans="1:10">
      <c r="A744" s="406">
        <v>84</v>
      </c>
      <c r="B744" s="407">
        <v>32082</v>
      </c>
      <c r="C744" s="406" t="s">
        <v>3052</v>
      </c>
      <c r="D744" s="406" t="s">
        <v>3051</v>
      </c>
      <c r="E744" s="406">
        <v>13.875</v>
      </c>
      <c r="F744" s="406">
        <v>9.5921999999999993E-2</v>
      </c>
      <c r="G744" s="406">
        <v>0.23499999999999999</v>
      </c>
      <c r="H744" s="409">
        <v>7.4999999999999997E-3</v>
      </c>
      <c r="I744" s="409">
        <f t="shared" si="3"/>
        <v>8.8422000000000001E-2</v>
      </c>
      <c r="J744" s="407">
        <v>32082</v>
      </c>
    </row>
    <row r="745" spans="1:10">
      <c r="A745" s="406">
        <v>84</v>
      </c>
      <c r="B745" s="407">
        <v>32112</v>
      </c>
      <c r="C745" s="406" t="s">
        <v>3052</v>
      </c>
      <c r="D745" s="406" t="s">
        <v>3051</v>
      </c>
      <c r="E745" s="406">
        <v>14</v>
      </c>
      <c r="F745" s="406">
        <v>9.0089999999999996E-3</v>
      </c>
      <c r="G745" s="406">
        <v>0</v>
      </c>
      <c r="H745" s="409">
        <v>7.7999999999999996E-3</v>
      </c>
      <c r="I745" s="409">
        <f t="shared" si="3"/>
        <v>1.209E-3</v>
      </c>
      <c r="J745" s="407">
        <v>32112</v>
      </c>
    </row>
    <row r="746" spans="1:10">
      <c r="A746" s="406">
        <v>84</v>
      </c>
      <c r="B746" s="407">
        <v>32143</v>
      </c>
      <c r="C746" s="406" t="s">
        <v>3052</v>
      </c>
      <c r="D746" s="406" t="s">
        <v>3051</v>
      </c>
      <c r="E746" s="406">
        <v>14.25</v>
      </c>
      <c r="F746" s="406">
        <v>1.7857000000000001E-2</v>
      </c>
      <c r="G746" s="406">
        <v>0</v>
      </c>
      <c r="H746" s="409">
        <v>7.1999999999999998E-3</v>
      </c>
      <c r="I746" s="409">
        <f t="shared" si="3"/>
        <v>1.0657000000000002E-2</v>
      </c>
      <c r="J746" s="407">
        <v>32143</v>
      </c>
    </row>
    <row r="747" spans="1:10">
      <c r="A747" s="406">
        <v>84</v>
      </c>
      <c r="B747" s="407">
        <v>32174</v>
      </c>
      <c r="C747" s="406" t="s">
        <v>3052</v>
      </c>
      <c r="D747" s="406" t="s">
        <v>3051</v>
      </c>
      <c r="E747" s="406">
        <v>16.125</v>
      </c>
      <c r="F747" s="406">
        <v>0.14807000000000001</v>
      </c>
      <c r="G747" s="406">
        <v>0.23499999999999999</v>
      </c>
      <c r="H747" s="409">
        <v>7.1000000000000004E-3</v>
      </c>
      <c r="I747" s="409">
        <f t="shared" si="3"/>
        <v>0.14097000000000001</v>
      </c>
      <c r="J747" s="407">
        <v>32174</v>
      </c>
    </row>
    <row r="748" spans="1:10">
      <c r="A748" s="406">
        <v>84</v>
      </c>
      <c r="B748" s="407">
        <v>32203</v>
      </c>
      <c r="C748" s="406" t="s">
        <v>3052</v>
      </c>
      <c r="D748" s="406" t="s">
        <v>3051</v>
      </c>
      <c r="E748" s="406">
        <v>15.75</v>
      </c>
      <c r="F748" s="406">
        <v>-2.3255999999999999E-2</v>
      </c>
      <c r="G748" s="406">
        <v>0</v>
      </c>
      <c r="H748" s="409">
        <v>7.1999999999999998E-3</v>
      </c>
      <c r="I748" s="409">
        <f t="shared" si="3"/>
        <v>-3.0455999999999997E-2</v>
      </c>
      <c r="J748" s="407">
        <v>32203</v>
      </c>
    </row>
    <row r="749" spans="1:10">
      <c r="A749" s="406">
        <v>84</v>
      </c>
      <c r="B749" s="407">
        <v>32234</v>
      </c>
      <c r="C749" s="406" t="s">
        <v>3052</v>
      </c>
      <c r="D749" s="406" t="s">
        <v>3051</v>
      </c>
      <c r="E749" s="406">
        <v>15.125</v>
      </c>
      <c r="F749" s="406">
        <v>-3.9683000000000003E-2</v>
      </c>
      <c r="G749" s="406">
        <v>0</v>
      </c>
      <c r="H749" s="409">
        <v>7.0000000000000001E-3</v>
      </c>
      <c r="I749" s="409">
        <f t="shared" si="3"/>
        <v>-4.6683000000000002E-2</v>
      </c>
      <c r="J749" s="407">
        <v>32234</v>
      </c>
    </row>
    <row r="750" spans="1:10">
      <c r="A750" s="406">
        <v>84</v>
      </c>
      <c r="B750" s="407">
        <v>32264</v>
      </c>
      <c r="C750" s="406" t="s">
        <v>3052</v>
      </c>
      <c r="D750" s="406" t="s">
        <v>3051</v>
      </c>
      <c r="E750" s="406">
        <v>14.25</v>
      </c>
      <c r="F750" s="406">
        <v>-4.2313999999999997E-2</v>
      </c>
      <c r="G750" s="406">
        <v>0.23499999999999999</v>
      </c>
      <c r="H750" s="409">
        <v>7.7999999999999996E-3</v>
      </c>
      <c r="I750" s="409">
        <f t="shared" si="3"/>
        <v>-5.0113999999999999E-2</v>
      </c>
      <c r="J750" s="407">
        <v>32264</v>
      </c>
    </row>
    <row r="751" spans="1:10">
      <c r="A751" s="406">
        <v>84</v>
      </c>
      <c r="B751" s="407">
        <v>32295</v>
      </c>
      <c r="C751" s="406" t="s">
        <v>3052</v>
      </c>
      <c r="D751" s="406" t="s">
        <v>3051</v>
      </c>
      <c r="E751" s="406">
        <v>15.25</v>
      </c>
      <c r="F751" s="406">
        <v>7.0175000000000001E-2</v>
      </c>
      <c r="G751" s="406">
        <v>0</v>
      </c>
      <c r="H751" s="409">
        <v>7.6E-3</v>
      </c>
      <c r="I751" s="409">
        <f t="shared" si="3"/>
        <v>6.2575000000000006E-2</v>
      </c>
      <c r="J751" s="407">
        <v>32295</v>
      </c>
    </row>
    <row r="752" spans="1:10">
      <c r="A752" s="406">
        <v>84</v>
      </c>
      <c r="B752" s="407">
        <v>32325</v>
      </c>
      <c r="C752" s="406" t="s">
        <v>3052</v>
      </c>
      <c r="D752" s="406" t="s">
        <v>3051</v>
      </c>
      <c r="E752" s="406">
        <v>14.75</v>
      </c>
      <c r="F752" s="406">
        <v>-3.2786999999999997E-2</v>
      </c>
      <c r="G752" s="406">
        <v>0</v>
      </c>
      <c r="H752" s="409">
        <v>7.1000000000000004E-3</v>
      </c>
      <c r="I752" s="409">
        <f t="shared" si="3"/>
        <v>-3.9886999999999999E-2</v>
      </c>
      <c r="J752" s="407">
        <v>32325</v>
      </c>
    </row>
    <row r="753" spans="1:10">
      <c r="A753" s="406">
        <v>84</v>
      </c>
      <c r="B753" s="407">
        <v>32356</v>
      </c>
      <c r="C753" s="406" t="s">
        <v>3052</v>
      </c>
      <c r="D753" s="406" t="s">
        <v>3051</v>
      </c>
      <c r="E753" s="406">
        <v>13.625</v>
      </c>
      <c r="F753" s="406">
        <v>-6.0338999999999997E-2</v>
      </c>
      <c r="G753" s="406">
        <v>0.23499999999999999</v>
      </c>
      <c r="H753" s="409">
        <v>8.3000000000000001E-3</v>
      </c>
      <c r="I753" s="409">
        <f t="shared" si="3"/>
        <v>-6.8638999999999992E-2</v>
      </c>
      <c r="J753" s="407">
        <v>32356</v>
      </c>
    </row>
    <row r="754" spans="1:10">
      <c r="A754" s="406">
        <v>84</v>
      </c>
      <c r="B754" s="407">
        <v>32387</v>
      </c>
      <c r="C754" s="406" t="s">
        <v>3052</v>
      </c>
      <c r="D754" s="406" t="s">
        <v>3051</v>
      </c>
      <c r="E754" s="406">
        <v>14.125</v>
      </c>
      <c r="F754" s="406">
        <v>3.6697E-2</v>
      </c>
      <c r="G754" s="406">
        <v>0</v>
      </c>
      <c r="H754" s="409">
        <v>7.6E-3</v>
      </c>
      <c r="I754" s="409">
        <f t="shared" si="3"/>
        <v>2.9097000000000001E-2</v>
      </c>
      <c r="J754" s="407">
        <v>32387</v>
      </c>
    </row>
    <row r="755" spans="1:10">
      <c r="A755" s="406">
        <v>84</v>
      </c>
      <c r="B755" s="407">
        <v>32417</v>
      </c>
      <c r="C755" s="406" t="s">
        <v>3052</v>
      </c>
      <c r="D755" s="406" t="s">
        <v>3051</v>
      </c>
      <c r="E755" s="406">
        <v>14</v>
      </c>
      <c r="F755" s="406">
        <v>-8.8500000000000002E-3</v>
      </c>
      <c r="G755" s="406">
        <v>0</v>
      </c>
      <c r="H755" s="409">
        <v>7.6E-3</v>
      </c>
      <c r="I755" s="409">
        <f t="shared" si="3"/>
        <v>-1.6449999999999999E-2</v>
      </c>
      <c r="J755" s="407">
        <v>32417</v>
      </c>
    </row>
    <row r="756" spans="1:10">
      <c r="A756" s="406">
        <v>84</v>
      </c>
      <c r="B756" s="407">
        <v>32448</v>
      </c>
      <c r="C756" s="406" t="s">
        <v>3052</v>
      </c>
      <c r="D756" s="406" t="s">
        <v>3051</v>
      </c>
      <c r="E756" s="406">
        <v>13</v>
      </c>
      <c r="F756" s="406">
        <v>-5.4642999999999997E-2</v>
      </c>
      <c r="G756" s="406">
        <v>0.23499999999999999</v>
      </c>
      <c r="H756" s="409">
        <v>7.0000000000000001E-3</v>
      </c>
      <c r="I756" s="409">
        <f t="shared" si="3"/>
        <v>-6.1642999999999996E-2</v>
      </c>
      <c r="J756" s="407">
        <v>32448</v>
      </c>
    </row>
    <row r="757" spans="1:10">
      <c r="A757" s="406">
        <v>84</v>
      </c>
      <c r="B757" s="407">
        <v>32478</v>
      </c>
      <c r="C757" s="406" t="s">
        <v>3052</v>
      </c>
      <c r="D757" s="406" t="s">
        <v>3051</v>
      </c>
      <c r="E757" s="406">
        <v>13.125</v>
      </c>
      <c r="F757" s="406">
        <v>9.6150000000000003E-3</v>
      </c>
      <c r="G757" s="406">
        <v>0</v>
      </c>
      <c r="H757" s="409">
        <v>7.4999999999999997E-3</v>
      </c>
      <c r="I757" s="409">
        <f t="shared" si="3"/>
        <v>2.1150000000000006E-3</v>
      </c>
      <c r="J757" s="407">
        <v>32478</v>
      </c>
    </row>
    <row r="758" spans="1:10">
      <c r="A758" s="406">
        <v>84</v>
      </c>
      <c r="B758" s="407">
        <v>32509</v>
      </c>
      <c r="C758" s="406" t="s">
        <v>3052</v>
      </c>
      <c r="D758" s="406" t="s">
        <v>3051</v>
      </c>
      <c r="E758" s="406">
        <v>13.25</v>
      </c>
      <c r="F758" s="406">
        <v>9.5239999999999995E-3</v>
      </c>
      <c r="G758" s="406">
        <v>0</v>
      </c>
      <c r="H758" s="409">
        <v>8.0000000000000002E-3</v>
      </c>
      <c r="I758" s="409">
        <f t="shared" si="3"/>
        <v>1.5239999999999993E-3</v>
      </c>
      <c r="J758" s="407">
        <v>32509</v>
      </c>
    </row>
    <row r="759" spans="1:10">
      <c r="A759" s="406">
        <v>84</v>
      </c>
      <c r="B759" s="407">
        <v>32540</v>
      </c>
      <c r="C759" s="406" t="s">
        <v>3052</v>
      </c>
      <c r="D759" s="406" t="s">
        <v>3051</v>
      </c>
      <c r="E759" s="406">
        <v>13.625</v>
      </c>
      <c r="F759" s="406">
        <v>4.6038000000000003E-2</v>
      </c>
      <c r="G759" s="406">
        <v>0.23499999999999999</v>
      </c>
      <c r="H759" s="409">
        <v>6.8999999999999999E-3</v>
      </c>
      <c r="I759" s="409">
        <f t="shared" si="3"/>
        <v>3.9138000000000006E-2</v>
      </c>
      <c r="J759" s="407">
        <v>32540</v>
      </c>
    </row>
    <row r="760" spans="1:10">
      <c r="A760" s="406">
        <v>84</v>
      </c>
      <c r="B760" s="407">
        <v>32568</v>
      </c>
      <c r="C760" s="406" t="s">
        <v>3052</v>
      </c>
      <c r="D760" s="406" t="s">
        <v>3051</v>
      </c>
      <c r="E760" s="406">
        <v>13.25</v>
      </c>
      <c r="F760" s="406">
        <v>-2.7522999999999999E-2</v>
      </c>
      <c r="G760" s="406">
        <v>0</v>
      </c>
      <c r="H760" s="409">
        <v>7.9000000000000008E-3</v>
      </c>
      <c r="I760" s="409">
        <f t="shared" si="3"/>
        <v>-3.5422999999999996E-2</v>
      </c>
      <c r="J760" s="407">
        <v>32568</v>
      </c>
    </row>
    <row r="761" spans="1:10">
      <c r="A761" s="406">
        <v>84</v>
      </c>
      <c r="B761" s="407">
        <v>32599</v>
      </c>
      <c r="C761" s="406" t="s">
        <v>3052</v>
      </c>
      <c r="D761" s="406" t="s">
        <v>3051</v>
      </c>
      <c r="E761" s="406">
        <v>13.375</v>
      </c>
      <c r="F761" s="406">
        <v>9.4339999999999997E-3</v>
      </c>
      <c r="G761" s="406">
        <v>0</v>
      </c>
      <c r="H761" s="409">
        <v>7.0000000000000001E-3</v>
      </c>
      <c r="I761" s="409">
        <f t="shared" si="3"/>
        <v>2.4339999999999995E-3</v>
      </c>
      <c r="J761" s="407">
        <v>32599</v>
      </c>
    </row>
    <row r="762" spans="1:10">
      <c r="A762" s="406">
        <v>84</v>
      </c>
      <c r="B762" s="407">
        <v>32629</v>
      </c>
      <c r="C762" s="406" t="s">
        <v>3052</v>
      </c>
      <c r="D762" s="406" t="s">
        <v>3051</v>
      </c>
      <c r="E762" s="406">
        <v>13.25</v>
      </c>
      <c r="F762" s="406">
        <v>8.2240000000000004E-3</v>
      </c>
      <c r="G762" s="406">
        <v>0.23499999999999999</v>
      </c>
      <c r="H762" s="409">
        <v>8.0000000000000002E-3</v>
      </c>
      <c r="I762" s="409">
        <f t="shared" si="3"/>
        <v>2.2400000000000024E-4</v>
      </c>
      <c r="J762" s="407">
        <v>32629</v>
      </c>
    </row>
    <row r="763" spans="1:10">
      <c r="A763" s="406">
        <v>84</v>
      </c>
      <c r="B763" s="407">
        <v>32660</v>
      </c>
      <c r="C763" s="406" t="s">
        <v>3052</v>
      </c>
      <c r="D763" s="406" t="s">
        <v>3051</v>
      </c>
      <c r="E763" s="406">
        <v>13.5</v>
      </c>
      <c r="F763" s="406">
        <v>1.8867999999999999E-2</v>
      </c>
      <c r="G763" s="406">
        <v>0</v>
      </c>
      <c r="H763" s="409">
        <v>7.0000000000000001E-3</v>
      </c>
      <c r="I763" s="409">
        <f t="shared" si="3"/>
        <v>1.1868E-2</v>
      </c>
      <c r="J763" s="407">
        <v>32660</v>
      </c>
    </row>
    <row r="764" spans="1:10">
      <c r="A764" s="406">
        <v>84</v>
      </c>
      <c r="B764" s="407">
        <v>32690</v>
      </c>
      <c r="C764" s="406" t="s">
        <v>3052</v>
      </c>
      <c r="D764" s="406" t="s">
        <v>3051</v>
      </c>
      <c r="E764" s="406">
        <v>13.625</v>
      </c>
      <c r="F764" s="406">
        <v>9.2589999999999999E-3</v>
      </c>
      <c r="G764" s="406">
        <v>0</v>
      </c>
      <c r="H764" s="409">
        <v>6.7999999999999996E-3</v>
      </c>
      <c r="I764" s="409">
        <f t="shared" si="3"/>
        <v>2.4590000000000002E-3</v>
      </c>
      <c r="J764" s="407">
        <v>32690</v>
      </c>
    </row>
    <row r="765" spans="1:10">
      <c r="A765" s="406">
        <v>84</v>
      </c>
      <c r="B765" s="407">
        <v>32721</v>
      </c>
      <c r="C765" s="406" t="s">
        <v>3052</v>
      </c>
      <c r="D765" s="406" t="s">
        <v>3051</v>
      </c>
      <c r="E765" s="406">
        <v>14.375</v>
      </c>
      <c r="F765" s="406">
        <v>7.2293999999999997E-2</v>
      </c>
      <c r="G765" s="406">
        <v>0.23499999999999999</v>
      </c>
      <c r="H765" s="409">
        <v>6.6E-3</v>
      </c>
      <c r="I765" s="409">
        <f t="shared" si="3"/>
        <v>6.5694000000000002E-2</v>
      </c>
      <c r="J765" s="407">
        <v>32721</v>
      </c>
    </row>
    <row r="766" spans="1:10">
      <c r="A766" s="406">
        <v>84</v>
      </c>
      <c r="B766" s="407">
        <v>32752</v>
      </c>
      <c r="C766" s="406" t="s">
        <v>3052</v>
      </c>
      <c r="D766" s="406" t="s">
        <v>3051</v>
      </c>
      <c r="E766" s="406">
        <v>13.625</v>
      </c>
      <c r="F766" s="406">
        <v>-5.2173999999999998E-2</v>
      </c>
      <c r="G766" s="406">
        <v>0</v>
      </c>
      <c r="H766" s="409">
        <v>6.4999999999999997E-3</v>
      </c>
      <c r="I766" s="409">
        <f t="shared" si="3"/>
        <v>-5.8673999999999997E-2</v>
      </c>
      <c r="J766" s="407">
        <v>32752</v>
      </c>
    </row>
    <row r="767" spans="1:10">
      <c r="A767" s="406">
        <v>84</v>
      </c>
      <c r="B767" s="407">
        <v>32782</v>
      </c>
      <c r="C767" s="406" t="s">
        <v>3052</v>
      </c>
      <c r="D767" s="406" t="s">
        <v>3051</v>
      </c>
      <c r="E767" s="406">
        <v>14.25</v>
      </c>
      <c r="F767" s="406">
        <v>4.5872000000000003E-2</v>
      </c>
      <c r="G767" s="406">
        <v>0</v>
      </c>
      <c r="H767" s="409">
        <v>7.1999999999999998E-3</v>
      </c>
      <c r="I767" s="409">
        <f t="shared" si="3"/>
        <v>3.8672000000000005E-2</v>
      </c>
      <c r="J767" s="407">
        <v>32782</v>
      </c>
    </row>
    <row r="768" spans="1:10">
      <c r="A768" s="406">
        <v>84</v>
      </c>
      <c r="B768" s="407">
        <v>32813</v>
      </c>
      <c r="C768" s="406" t="s">
        <v>3052</v>
      </c>
      <c r="D768" s="406" t="s">
        <v>3051</v>
      </c>
      <c r="E768" s="406">
        <v>13.5</v>
      </c>
      <c r="F768" s="406">
        <v>-3.6139999999999999E-2</v>
      </c>
      <c r="G768" s="406">
        <v>0.23499999999999999</v>
      </c>
      <c r="H768" s="409">
        <v>6.4000000000000003E-3</v>
      </c>
      <c r="I768" s="409">
        <f t="shared" si="3"/>
        <v>-4.2540000000000001E-2</v>
      </c>
      <c r="J768" s="407">
        <v>32813</v>
      </c>
    </row>
    <row r="769" spans="1:10">
      <c r="A769" s="406">
        <v>84</v>
      </c>
      <c r="B769" s="407">
        <v>32843</v>
      </c>
      <c r="C769" s="406" t="s">
        <v>3052</v>
      </c>
      <c r="D769" s="406" t="s">
        <v>3051</v>
      </c>
      <c r="E769" s="406">
        <v>13.875</v>
      </c>
      <c r="F769" s="406">
        <v>2.7778000000000001E-2</v>
      </c>
      <c r="G769" s="406">
        <v>0</v>
      </c>
      <c r="H769" s="409">
        <v>6.4000000000000003E-3</v>
      </c>
      <c r="I769" s="409">
        <f t="shared" si="3"/>
        <v>2.1378000000000001E-2</v>
      </c>
      <c r="J769" s="407">
        <v>32843</v>
      </c>
    </row>
    <row r="770" spans="1:10">
      <c r="A770" s="406">
        <v>84</v>
      </c>
      <c r="B770" s="407">
        <v>32874</v>
      </c>
      <c r="C770" s="406" t="s">
        <v>3052</v>
      </c>
      <c r="D770" s="406" t="s">
        <v>3051</v>
      </c>
      <c r="E770" s="406">
        <v>14</v>
      </c>
      <c r="F770" s="406">
        <v>9.0089999999999996E-3</v>
      </c>
      <c r="G770" s="406">
        <v>0</v>
      </c>
      <c r="H770" s="409">
        <v>7.3000000000000001E-3</v>
      </c>
      <c r="I770" s="409">
        <f t="shared" si="3"/>
        <v>1.7089999999999996E-3</v>
      </c>
      <c r="J770" s="407">
        <v>32874</v>
      </c>
    </row>
    <row r="771" spans="1:10">
      <c r="A771" s="406">
        <v>84</v>
      </c>
      <c r="B771" s="407">
        <v>32905</v>
      </c>
      <c r="C771" s="406" t="s">
        <v>3052</v>
      </c>
      <c r="D771" s="406" t="s">
        <v>3051</v>
      </c>
      <c r="E771" s="406">
        <v>14.25</v>
      </c>
      <c r="F771" s="406">
        <v>3.5714000000000003E-2</v>
      </c>
      <c r="G771" s="406">
        <v>0.25</v>
      </c>
      <c r="H771" s="409">
        <v>6.6E-3</v>
      </c>
      <c r="I771" s="409">
        <f t="shared" si="3"/>
        <v>2.9114000000000001E-2</v>
      </c>
      <c r="J771" s="407">
        <v>32905</v>
      </c>
    </row>
    <row r="772" spans="1:10">
      <c r="A772" s="406">
        <v>84</v>
      </c>
      <c r="B772" s="407">
        <v>32933</v>
      </c>
      <c r="C772" s="406" t="s">
        <v>3052</v>
      </c>
      <c r="D772" s="406" t="s">
        <v>3051</v>
      </c>
      <c r="E772" s="406">
        <v>14.125</v>
      </c>
      <c r="F772" s="406">
        <v>-8.7720000000000003E-3</v>
      </c>
      <c r="G772" s="406">
        <v>0</v>
      </c>
      <c r="H772" s="409">
        <v>7.1000000000000004E-3</v>
      </c>
      <c r="I772" s="409">
        <f t="shared" si="3"/>
        <v>-1.5872000000000001E-2</v>
      </c>
      <c r="J772" s="407">
        <v>32933</v>
      </c>
    </row>
    <row r="773" spans="1:10">
      <c r="A773" s="406">
        <v>84</v>
      </c>
      <c r="B773" s="407">
        <v>32964</v>
      </c>
      <c r="C773" s="406" t="s">
        <v>3052</v>
      </c>
      <c r="D773" s="406" t="s">
        <v>3051</v>
      </c>
      <c r="E773" s="406">
        <v>13.125</v>
      </c>
      <c r="F773" s="406">
        <v>-7.0795999999999998E-2</v>
      </c>
      <c r="G773" s="406">
        <v>0</v>
      </c>
      <c r="H773" s="409">
        <v>7.4999999999999997E-3</v>
      </c>
      <c r="I773" s="409">
        <f t="shared" si="3"/>
        <v>-7.8296000000000004E-2</v>
      </c>
      <c r="J773" s="407">
        <v>32964</v>
      </c>
    </row>
    <row r="774" spans="1:10">
      <c r="A774" s="406">
        <v>84</v>
      </c>
      <c r="B774" s="407">
        <v>32994</v>
      </c>
      <c r="C774" s="406" t="s">
        <v>3052</v>
      </c>
      <c r="D774" s="406" t="s">
        <v>3051</v>
      </c>
      <c r="E774" s="406">
        <v>14</v>
      </c>
      <c r="F774" s="406">
        <v>8.5713999999999999E-2</v>
      </c>
      <c r="G774" s="406">
        <v>0.25</v>
      </c>
      <c r="H774" s="409">
        <v>7.4999999999999997E-3</v>
      </c>
      <c r="I774" s="409">
        <f t="shared" si="3"/>
        <v>7.8214000000000006E-2</v>
      </c>
      <c r="J774" s="407">
        <v>32994</v>
      </c>
    </row>
    <row r="775" spans="1:10">
      <c r="A775" s="406">
        <v>84</v>
      </c>
      <c r="B775" s="407">
        <v>33025</v>
      </c>
      <c r="C775" s="406" t="s">
        <v>3052</v>
      </c>
      <c r="D775" s="406" t="s">
        <v>3051</v>
      </c>
      <c r="E775" s="406">
        <v>13.625</v>
      </c>
      <c r="F775" s="406">
        <v>-2.6786000000000001E-2</v>
      </c>
      <c r="G775" s="406">
        <v>0</v>
      </c>
      <c r="H775" s="409">
        <v>6.7999999999999996E-3</v>
      </c>
      <c r="I775" s="409">
        <f t="shared" si="3"/>
        <v>-3.3585999999999998E-2</v>
      </c>
      <c r="J775" s="407">
        <v>33025</v>
      </c>
    </row>
    <row r="776" spans="1:10">
      <c r="A776" s="406">
        <v>84</v>
      </c>
      <c r="B776" s="407">
        <v>33055</v>
      </c>
      <c r="C776" s="406" t="s">
        <v>3052</v>
      </c>
      <c r="D776" s="406" t="s">
        <v>3051</v>
      </c>
      <c r="E776" s="406">
        <v>13</v>
      </c>
      <c r="F776" s="406">
        <v>-4.5872000000000003E-2</v>
      </c>
      <c r="G776" s="406">
        <v>0</v>
      </c>
      <c r="H776" s="409">
        <v>7.4000000000000003E-3</v>
      </c>
      <c r="I776" s="409">
        <f t="shared" si="3"/>
        <v>-5.3272E-2</v>
      </c>
      <c r="J776" s="407">
        <v>33055</v>
      </c>
    </row>
    <row r="777" spans="1:10">
      <c r="A777" s="406">
        <v>84</v>
      </c>
      <c r="B777" s="407">
        <v>33086</v>
      </c>
      <c r="C777" s="406" t="s">
        <v>3052</v>
      </c>
      <c r="D777" s="406" t="s">
        <v>3051</v>
      </c>
      <c r="E777" s="406">
        <v>11.75</v>
      </c>
      <c r="F777" s="406">
        <v>-7.6923000000000005E-2</v>
      </c>
      <c r="G777" s="406">
        <v>0.25</v>
      </c>
      <c r="H777" s="409">
        <v>7.1000000000000004E-3</v>
      </c>
      <c r="I777" s="409">
        <f t="shared" si="3"/>
        <v>-8.4023E-2</v>
      </c>
      <c r="J777" s="407">
        <v>33086</v>
      </c>
    </row>
    <row r="778" spans="1:10">
      <c r="A778" s="406">
        <v>84</v>
      </c>
      <c r="B778" s="407">
        <v>33117</v>
      </c>
      <c r="C778" s="406" t="s">
        <v>3052</v>
      </c>
      <c r="D778" s="406" t="s">
        <v>3051</v>
      </c>
      <c r="E778" s="406">
        <v>10.875</v>
      </c>
      <c r="F778" s="406">
        <v>-7.4468000000000006E-2</v>
      </c>
      <c r="G778" s="406">
        <v>0</v>
      </c>
      <c r="H778" s="409">
        <v>6.8999999999999999E-3</v>
      </c>
      <c r="I778" s="409">
        <f t="shared" si="3"/>
        <v>-8.136800000000001E-2</v>
      </c>
      <c r="J778" s="407">
        <v>33117</v>
      </c>
    </row>
    <row r="779" spans="1:10">
      <c r="A779" s="406">
        <v>84</v>
      </c>
      <c r="B779" s="407">
        <v>33147</v>
      </c>
      <c r="C779" s="406" t="s">
        <v>3052</v>
      </c>
      <c r="D779" s="406" t="s">
        <v>3051</v>
      </c>
      <c r="E779" s="406">
        <v>12.25</v>
      </c>
      <c r="F779" s="406">
        <v>0.12643699999999999</v>
      </c>
      <c r="G779" s="406">
        <v>0</v>
      </c>
      <c r="H779" s="409">
        <v>8.0999999999999996E-3</v>
      </c>
      <c r="I779" s="409">
        <f t="shared" si="3"/>
        <v>0.118337</v>
      </c>
      <c r="J779" s="407">
        <v>33147</v>
      </c>
    </row>
    <row r="780" spans="1:10">
      <c r="A780" s="406">
        <v>84</v>
      </c>
      <c r="B780" s="407">
        <v>33178</v>
      </c>
      <c r="C780" s="406" t="s">
        <v>3052</v>
      </c>
      <c r="D780" s="406" t="s">
        <v>3051</v>
      </c>
      <c r="E780" s="406">
        <v>11.75</v>
      </c>
      <c r="F780" s="406">
        <v>-2.0407999999999999E-2</v>
      </c>
      <c r="G780" s="406">
        <v>0.25</v>
      </c>
      <c r="H780" s="409">
        <v>7.1000000000000004E-3</v>
      </c>
      <c r="I780" s="409">
        <f t="shared" si="3"/>
        <v>-2.7507999999999998E-2</v>
      </c>
      <c r="J780" s="407">
        <v>33178</v>
      </c>
    </row>
    <row r="781" spans="1:10">
      <c r="A781" s="406">
        <v>84</v>
      </c>
      <c r="B781" s="407">
        <v>33208</v>
      </c>
      <c r="C781" s="406" t="s">
        <v>3052</v>
      </c>
      <c r="D781" s="406" t="s">
        <v>3051</v>
      </c>
      <c r="E781" s="406">
        <v>12.125</v>
      </c>
      <c r="F781" s="406">
        <v>3.1914999999999999E-2</v>
      </c>
      <c r="G781" s="406">
        <v>0</v>
      </c>
      <c r="H781" s="409">
        <v>7.1999999999999998E-3</v>
      </c>
      <c r="I781" s="409">
        <f t="shared" si="3"/>
        <v>2.4715000000000001E-2</v>
      </c>
      <c r="J781" s="407">
        <v>33208</v>
      </c>
    </row>
    <row r="782" spans="1:10">
      <c r="A782" s="406">
        <v>84</v>
      </c>
      <c r="B782" s="407">
        <v>33239</v>
      </c>
      <c r="C782" s="406" t="s">
        <v>3052</v>
      </c>
      <c r="D782" s="406" t="s">
        <v>3051</v>
      </c>
      <c r="E782" s="406">
        <v>12</v>
      </c>
      <c r="F782" s="406">
        <v>-1.0309E-2</v>
      </c>
      <c r="G782" s="406">
        <v>0</v>
      </c>
      <c r="H782" s="409">
        <v>7.1000000000000004E-3</v>
      </c>
      <c r="I782" s="409">
        <f t="shared" si="3"/>
        <v>-1.7409000000000001E-2</v>
      </c>
      <c r="J782" s="407">
        <v>33239</v>
      </c>
    </row>
    <row r="783" spans="1:10">
      <c r="A783" s="406">
        <v>84</v>
      </c>
      <c r="B783" s="407">
        <v>33270</v>
      </c>
      <c r="C783" s="406" t="s">
        <v>3052</v>
      </c>
      <c r="D783" s="406" t="s">
        <v>3051</v>
      </c>
      <c r="E783" s="406">
        <v>13</v>
      </c>
      <c r="F783" s="406">
        <v>0.104167</v>
      </c>
      <c r="G783" s="406">
        <v>0.25</v>
      </c>
      <c r="H783" s="409">
        <v>6.4000000000000003E-3</v>
      </c>
      <c r="I783" s="409">
        <f t="shared" si="3"/>
        <v>9.7766999999999993E-2</v>
      </c>
      <c r="J783" s="407">
        <v>33270</v>
      </c>
    </row>
    <row r="784" spans="1:10">
      <c r="A784" s="406">
        <v>84</v>
      </c>
      <c r="B784" s="407">
        <v>33298</v>
      </c>
      <c r="C784" s="406" t="s">
        <v>3052</v>
      </c>
      <c r="D784" s="406" t="s">
        <v>3051</v>
      </c>
      <c r="E784" s="406">
        <v>13.25</v>
      </c>
      <c r="F784" s="406">
        <v>1.9231000000000002E-2</v>
      </c>
      <c r="G784" s="406">
        <v>0</v>
      </c>
      <c r="H784" s="409">
        <v>6.4000000000000003E-3</v>
      </c>
      <c r="I784" s="409">
        <f t="shared" si="3"/>
        <v>1.2831000000000002E-2</v>
      </c>
      <c r="J784" s="407">
        <v>33298</v>
      </c>
    </row>
    <row r="785" spans="1:10">
      <c r="A785" s="406">
        <v>84</v>
      </c>
      <c r="B785" s="407">
        <v>33329</v>
      </c>
      <c r="C785" s="406" t="s">
        <v>3052</v>
      </c>
      <c r="D785" s="406" t="s">
        <v>3051</v>
      </c>
      <c r="E785" s="406">
        <v>13.25</v>
      </c>
      <c r="F785" s="406">
        <v>0</v>
      </c>
      <c r="G785" s="406">
        <v>0</v>
      </c>
      <c r="H785" s="409">
        <v>7.6E-3</v>
      </c>
      <c r="I785" s="409">
        <f t="shared" si="3"/>
        <v>-7.6E-3</v>
      </c>
      <c r="J785" s="407">
        <v>33329</v>
      </c>
    </row>
    <row r="786" spans="1:10">
      <c r="A786" s="406">
        <v>84</v>
      </c>
      <c r="B786" s="407">
        <v>33359</v>
      </c>
      <c r="C786" s="406" t="s">
        <v>3052</v>
      </c>
      <c r="D786" s="406" t="s">
        <v>3051</v>
      </c>
      <c r="E786" s="406">
        <v>13.625</v>
      </c>
      <c r="F786" s="406">
        <v>4.7169999999999997E-2</v>
      </c>
      <c r="G786" s="406">
        <v>0.25</v>
      </c>
      <c r="H786" s="409">
        <v>6.7999999999999996E-3</v>
      </c>
      <c r="I786" s="409">
        <f t="shared" si="3"/>
        <v>4.0369999999999996E-2</v>
      </c>
      <c r="J786" s="407">
        <v>33359</v>
      </c>
    </row>
    <row r="787" spans="1:10">
      <c r="A787" s="406">
        <v>84</v>
      </c>
      <c r="B787" s="407">
        <v>33390</v>
      </c>
      <c r="C787" s="406" t="s">
        <v>3052</v>
      </c>
      <c r="D787" s="406" t="s">
        <v>3051</v>
      </c>
      <c r="E787" s="406">
        <v>13.5</v>
      </c>
      <c r="F787" s="406">
        <v>-9.1739999999999999E-3</v>
      </c>
      <c r="G787" s="406">
        <v>0</v>
      </c>
      <c r="H787" s="409">
        <v>6.3E-3</v>
      </c>
      <c r="I787" s="409">
        <f t="shared" si="3"/>
        <v>-1.5474E-2</v>
      </c>
      <c r="J787" s="407">
        <v>33390</v>
      </c>
    </row>
    <row r="788" spans="1:10">
      <c r="A788" s="406">
        <v>84</v>
      </c>
      <c r="B788" s="407">
        <v>33420</v>
      </c>
      <c r="C788" s="406" t="s">
        <v>3052</v>
      </c>
      <c r="D788" s="406" t="s">
        <v>3051</v>
      </c>
      <c r="E788" s="406">
        <v>13.75</v>
      </c>
      <c r="F788" s="406">
        <v>1.8519000000000001E-2</v>
      </c>
      <c r="G788" s="406">
        <v>0</v>
      </c>
      <c r="H788" s="409">
        <v>7.6E-3</v>
      </c>
      <c r="I788" s="409">
        <f t="shared" si="3"/>
        <v>1.0919000000000002E-2</v>
      </c>
      <c r="J788" s="407">
        <v>33420</v>
      </c>
    </row>
    <row r="789" spans="1:10">
      <c r="A789" s="406">
        <v>84</v>
      </c>
      <c r="B789" s="407">
        <v>33451</v>
      </c>
      <c r="C789" s="406" t="s">
        <v>3052</v>
      </c>
      <c r="D789" s="406" t="s">
        <v>3051</v>
      </c>
      <c r="E789" s="406">
        <v>14.375</v>
      </c>
      <c r="F789" s="406">
        <v>6.3635999999999998E-2</v>
      </c>
      <c r="G789" s="406">
        <v>0.25</v>
      </c>
      <c r="H789" s="409">
        <v>6.7999999999999996E-3</v>
      </c>
      <c r="I789" s="409">
        <f t="shared" si="3"/>
        <v>5.6835999999999998E-2</v>
      </c>
      <c r="J789" s="407">
        <v>33451</v>
      </c>
    </row>
    <row r="790" spans="1:10">
      <c r="A790" s="406">
        <v>84</v>
      </c>
      <c r="B790" s="407">
        <v>33482</v>
      </c>
      <c r="C790" s="406" t="s">
        <v>3052</v>
      </c>
      <c r="D790" s="406" t="s">
        <v>3051</v>
      </c>
      <c r="E790" s="406">
        <v>14.875</v>
      </c>
      <c r="F790" s="406">
        <v>3.4783000000000001E-2</v>
      </c>
      <c r="G790" s="406">
        <v>0</v>
      </c>
      <c r="H790" s="409">
        <v>6.7999999999999996E-3</v>
      </c>
      <c r="I790" s="409">
        <f t="shared" si="3"/>
        <v>2.7983000000000001E-2</v>
      </c>
      <c r="J790" s="407">
        <v>33482</v>
      </c>
    </row>
    <row r="791" spans="1:10">
      <c r="A791" s="406">
        <v>84</v>
      </c>
      <c r="B791" s="407">
        <v>33512</v>
      </c>
      <c r="C791" s="406" t="s">
        <v>3052</v>
      </c>
      <c r="D791" s="406" t="s">
        <v>3051</v>
      </c>
      <c r="E791" s="406">
        <v>16.125</v>
      </c>
      <c r="F791" s="406">
        <v>8.4033999999999998E-2</v>
      </c>
      <c r="G791" s="406">
        <v>0</v>
      </c>
      <c r="H791" s="409">
        <v>6.4999999999999997E-3</v>
      </c>
      <c r="I791" s="409">
        <f t="shared" si="3"/>
        <v>7.7533999999999992E-2</v>
      </c>
      <c r="J791" s="407">
        <v>33512</v>
      </c>
    </row>
    <row r="792" spans="1:10">
      <c r="A792" s="406">
        <v>84</v>
      </c>
      <c r="B792" s="407">
        <v>33543</v>
      </c>
      <c r="C792" s="406" t="s">
        <v>3052</v>
      </c>
      <c r="D792" s="406" t="s">
        <v>3051</v>
      </c>
      <c r="E792" s="406">
        <v>15.375</v>
      </c>
      <c r="F792" s="406">
        <v>-3.1008000000000001E-2</v>
      </c>
      <c r="G792" s="406">
        <v>0.25</v>
      </c>
      <c r="H792" s="409">
        <v>6.0000000000000001E-3</v>
      </c>
      <c r="I792" s="409">
        <f t="shared" si="3"/>
        <v>-3.7007999999999999E-2</v>
      </c>
      <c r="J792" s="407">
        <v>33543</v>
      </c>
    </row>
    <row r="793" spans="1:10">
      <c r="A793" s="406">
        <v>84</v>
      </c>
      <c r="B793" s="407">
        <v>33573</v>
      </c>
      <c r="C793" s="406" t="s">
        <v>3052</v>
      </c>
      <c r="D793" s="406" t="s">
        <v>3051</v>
      </c>
      <c r="E793" s="406">
        <v>15.75</v>
      </c>
      <c r="F793" s="406">
        <v>2.4389999999999998E-2</v>
      </c>
      <c r="G793" s="406">
        <v>0</v>
      </c>
      <c r="H793" s="409">
        <v>6.7999999999999996E-3</v>
      </c>
      <c r="I793" s="409">
        <f t="shared" si="3"/>
        <v>1.7589999999999998E-2</v>
      </c>
      <c r="J793" s="407">
        <v>33573</v>
      </c>
    </row>
    <row r="794" spans="1:10">
      <c r="A794" s="406">
        <v>84</v>
      </c>
      <c r="B794" s="407">
        <v>33604</v>
      </c>
      <c r="C794" s="406" t="s">
        <v>3052</v>
      </c>
      <c r="D794" s="406" t="s">
        <v>3051</v>
      </c>
      <c r="E794" s="406">
        <v>15.25</v>
      </c>
      <c r="F794" s="406">
        <v>-3.1746000000000003E-2</v>
      </c>
      <c r="G794" s="406">
        <v>0</v>
      </c>
      <c r="H794" s="409">
        <v>6.1000000000000004E-3</v>
      </c>
      <c r="I794" s="409">
        <f t="shared" si="3"/>
        <v>-3.7846000000000005E-2</v>
      </c>
      <c r="J794" s="407">
        <v>33604</v>
      </c>
    </row>
    <row r="795" spans="1:10">
      <c r="A795" s="406">
        <v>84</v>
      </c>
      <c r="B795" s="407">
        <v>33635</v>
      </c>
      <c r="C795" s="406" t="s">
        <v>3052</v>
      </c>
      <c r="D795" s="406" t="s">
        <v>3051</v>
      </c>
      <c r="E795" s="406">
        <v>15.125</v>
      </c>
      <c r="F795" s="406">
        <v>8.8520000000000005E-3</v>
      </c>
      <c r="G795" s="406">
        <v>0.26</v>
      </c>
      <c r="H795" s="409">
        <v>5.8999999999999999E-3</v>
      </c>
      <c r="I795" s="409">
        <f t="shared" si="3"/>
        <v>2.9520000000000006E-3</v>
      </c>
      <c r="J795" s="407">
        <v>33635</v>
      </c>
    </row>
    <row r="796" spans="1:10">
      <c r="A796" s="406">
        <v>84</v>
      </c>
      <c r="B796" s="407">
        <v>33664</v>
      </c>
      <c r="C796" s="406" t="s">
        <v>3052</v>
      </c>
      <c r="D796" s="406" t="s">
        <v>3051</v>
      </c>
      <c r="E796" s="406">
        <v>14.75</v>
      </c>
      <c r="F796" s="406">
        <v>-2.4792999999999999E-2</v>
      </c>
      <c r="G796" s="406">
        <v>0</v>
      </c>
      <c r="H796" s="409">
        <v>6.7000000000000002E-3</v>
      </c>
      <c r="I796" s="409">
        <f t="shared" si="3"/>
        <v>-3.1493E-2</v>
      </c>
      <c r="J796" s="407">
        <v>33664</v>
      </c>
    </row>
    <row r="797" spans="1:10">
      <c r="A797" s="406">
        <v>84</v>
      </c>
      <c r="B797" s="407">
        <v>33695</v>
      </c>
      <c r="C797" s="406" t="s">
        <v>3052</v>
      </c>
      <c r="D797" s="406" t="s">
        <v>3051</v>
      </c>
      <c r="E797" s="406">
        <v>14.25</v>
      </c>
      <c r="F797" s="406">
        <v>-3.3897999999999998E-2</v>
      </c>
      <c r="G797" s="406">
        <v>0</v>
      </c>
      <c r="H797" s="409">
        <v>6.4999999999999997E-3</v>
      </c>
      <c r="I797" s="409">
        <f t="shared" si="3"/>
        <v>-4.0397999999999996E-2</v>
      </c>
      <c r="J797" s="407">
        <v>33695</v>
      </c>
    </row>
    <row r="798" spans="1:10">
      <c r="A798" s="406">
        <v>84</v>
      </c>
      <c r="B798" s="407">
        <v>33725</v>
      </c>
      <c r="C798" s="406" t="s">
        <v>3052</v>
      </c>
      <c r="D798" s="406" t="s">
        <v>3051</v>
      </c>
      <c r="E798" s="406">
        <v>14.25</v>
      </c>
      <c r="F798" s="406">
        <v>1.8245999999999998E-2</v>
      </c>
      <c r="G798" s="406">
        <v>0.26</v>
      </c>
      <c r="H798" s="409">
        <v>6.1000000000000004E-3</v>
      </c>
      <c r="I798" s="409">
        <f t="shared" si="3"/>
        <v>1.2145999999999997E-2</v>
      </c>
      <c r="J798" s="407">
        <v>33725</v>
      </c>
    </row>
    <row r="799" spans="1:10">
      <c r="A799" s="406">
        <v>84</v>
      </c>
      <c r="B799" s="407">
        <v>33756</v>
      </c>
      <c r="C799" s="406" t="s">
        <v>3052</v>
      </c>
      <c r="D799" s="406" t="s">
        <v>3051</v>
      </c>
      <c r="E799" s="406">
        <v>14.25</v>
      </c>
      <c r="F799" s="406">
        <v>0</v>
      </c>
      <c r="G799" s="406">
        <v>0</v>
      </c>
      <c r="H799" s="409">
        <v>6.7000000000000002E-3</v>
      </c>
      <c r="I799" s="409">
        <f t="shared" si="3"/>
        <v>-6.7000000000000002E-3</v>
      </c>
      <c r="J799" s="407">
        <v>33756</v>
      </c>
    </row>
    <row r="800" spans="1:10">
      <c r="A800" s="406">
        <v>84</v>
      </c>
      <c r="B800" s="407">
        <v>33786</v>
      </c>
      <c r="C800" s="406" t="s">
        <v>3052</v>
      </c>
      <c r="D800" s="406" t="s">
        <v>3051</v>
      </c>
      <c r="E800" s="406">
        <v>16</v>
      </c>
      <c r="F800" s="406">
        <v>0.122807</v>
      </c>
      <c r="G800" s="406">
        <v>0</v>
      </c>
      <c r="H800" s="409">
        <v>6.3E-3</v>
      </c>
      <c r="I800" s="409">
        <f t="shared" si="3"/>
        <v>0.116507</v>
      </c>
      <c r="J800" s="407">
        <v>33786</v>
      </c>
    </row>
    <row r="801" spans="1:10">
      <c r="A801" s="406">
        <v>84</v>
      </c>
      <c r="B801" s="407">
        <v>33817</v>
      </c>
      <c r="C801" s="406" t="s">
        <v>3052</v>
      </c>
      <c r="D801" s="406" t="s">
        <v>3051</v>
      </c>
      <c r="E801" s="406">
        <v>15.125</v>
      </c>
      <c r="F801" s="406">
        <v>-3.8438E-2</v>
      </c>
      <c r="G801" s="406">
        <v>0.26</v>
      </c>
      <c r="H801" s="409">
        <v>6.0000000000000001E-3</v>
      </c>
      <c r="I801" s="409">
        <f t="shared" si="3"/>
        <v>-4.4437999999999998E-2</v>
      </c>
      <c r="J801" s="407">
        <v>33817</v>
      </c>
    </row>
    <row r="802" spans="1:10">
      <c r="A802" s="406">
        <v>84</v>
      </c>
      <c r="B802" s="407">
        <v>33848</v>
      </c>
      <c r="C802" s="406" t="s">
        <v>3052</v>
      </c>
      <c r="D802" s="406" t="s">
        <v>3051</v>
      </c>
      <c r="E802" s="406">
        <v>15.625</v>
      </c>
      <c r="F802" s="406">
        <v>3.3057999999999997E-2</v>
      </c>
      <c r="G802" s="406">
        <v>0</v>
      </c>
      <c r="H802" s="409">
        <v>5.7999999999999996E-3</v>
      </c>
      <c r="I802" s="409">
        <f t="shared" si="3"/>
        <v>2.7257999999999998E-2</v>
      </c>
      <c r="J802" s="407">
        <v>33848</v>
      </c>
    </row>
    <row r="803" spans="1:10">
      <c r="A803" s="406">
        <v>84</v>
      </c>
      <c r="B803" s="407">
        <v>33878</v>
      </c>
      <c r="C803" s="406" t="s">
        <v>3052</v>
      </c>
      <c r="D803" s="406" t="s">
        <v>3051</v>
      </c>
      <c r="E803" s="406">
        <v>16.375</v>
      </c>
      <c r="F803" s="406">
        <v>4.8000000000000001E-2</v>
      </c>
      <c r="G803" s="406">
        <v>0</v>
      </c>
      <c r="H803" s="409">
        <v>5.7000000000000002E-3</v>
      </c>
      <c r="I803" s="409">
        <f t="shared" si="3"/>
        <v>4.2300000000000004E-2</v>
      </c>
      <c r="J803" s="407">
        <v>33878</v>
      </c>
    </row>
    <row r="804" spans="1:10">
      <c r="A804" s="406">
        <v>84</v>
      </c>
      <c r="B804" s="407">
        <v>33909</v>
      </c>
      <c r="C804" s="406" t="s">
        <v>3052</v>
      </c>
      <c r="D804" s="406" t="s">
        <v>3051</v>
      </c>
      <c r="E804" s="406">
        <v>16.125</v>
      </c>
      <c r="F804" s="406">
        <v>6.11E-4</v>
      </c>
      <c r="G804" s="406">
        <v>0.26</v>
      </c>
      <c r="H804" s="409">
        <v>6.1000000000000004E-3</v>
      </c>
      <c r="I804" s="409">
        <f t="shared" si="3"/>
        <v>-5.4890000000000008E-3</v>
      </c>
      <c r="J804" s="407">
        <v>33909</v>
      </c>
    </row>
    <row r="805" spans="1:10">
      <c r="A805" s="406">
        <v>84</v>
      </c>
      <c r="B805" s="407">
        <v>33939</v>
      </c>
      <c r="C805" s="406" t="s">
        <v>3052</v>
      </c>
      <c r="D805" s="406" t="s">
        <v>3051</v>
      </c>
      <c r="E805" s="406">
        <v>16</v>
      </c>
      <c r="F805" s="406">
        <v>-7.7520000000000002E-3</v>
      </c>
      <c r="G805" s="406">
        <v>0</v>
      </c>
      <c r="H805" s="409">
        <v>6.3E-3</v>
      </c>
      <c r="I805" s="409">
        <f t="shared" ref="I805:I868" si="4">F805-H805</f>
        <v>-1.4052E-2</v>
      </c>
      <c r="J805" s="407">
        <v>33939</v>
      </c>
    </row>
    <row r="806" spans="1:10">
      <c r="A806" s="406">
        <v>84</v>
      </c>
      <c r="B806" s="407">
        <v>33970</v>
      </c>
      <c r="C806" s="406" t="s">
        <v>3052</v>
      </c>
      <c r="D806" s="406" t="s">
        <v>3051</v>
      </c>
      <c r="E806" s="406">
        <v>16.125</v>
      </c>
      <c r="F806" s="406">
        <v>7.8120000000000004E-3</v>
      </c>
      <c r="G806" s="406">
        <v>0</v>
      </c>
      <c r="H806" s="409">
        <v>5.8999999999999999E-3</v>
      </c>
      <c r="I806" s="409">
        <f t="shared" si="4"/>
        <v>1.9120000000000005E-3</v>
      </c>
      <c r="J806" s="407">
        <v>33970</v>
      </c>
    </row>
    <row r="807" spans="1:10">
      <c r="A807" s="406">
        <v>84</v>
      </c>
      <c r="B807" s="407">
        <v>34001</v>
      </c>
      <c r="C807" s="406" t="s">
        <v>3052</v>
      </c>
      <c r="D807" s="406" t="s">
        <v>3051</v>
      </c>
      <c r="E807" s="406">
        <v>17.125</v>
      </c>
      <c r="F807" s="406">
        <v>7.8140000000000001E-2</v>
      </c>
      <c r="G807" s="406">
        <v>0.26</v>
      </c>
      <c r="H807" s="409">
        <v>5.4999999999999997E-3</v>
      </c>
      <c r="I807" s="409">
        <f t="shared" si="4"/>
        <v>7.2639999999999996E-2</v>
      </c>
      <c r="J807" s="407">
        <v>34001</v>
      </c>
    </row>
    <row r="808" spans="1:10">
      <c r="A808" s="406">
        <v>84</v>
      </c>
      <c r="B808" s="407">
        <v>34029</v>
      </c>
      <c r="C808" s="406" t="s">
        <v>3052</v>
      </c>
      <c r="D808" s="406" t="s">
        <v>3051</v>
      </c>
      <c r="E808" s="406">
        <v>18.25</v>
      </c>
      <c r="F808" s="406">
        <v>6.5693000000000001E-2</v>
      </c>
      <c r="G808" s="406">
        <v>0</v>
      </c>
      <c r="H808" s="409">
        <v>6.3E-3</v>
      </c>
      <c r="I808" s="409">
        <f t="shared" si="4"/>
        <v>5.9393000000000001E-2</v>
      </c>
      <c r="J808" s="407">
        <v>34029</v>
      </c>
    </row>
    <row r="809" spans="1:10">
      <c r="A809" s="406">
        <v>84</v>
      </c>
      <c r="B809" s="407">
        <v>34060</v>
      </c>
      <c r="C809" s="406" t="s">
        <v>3052</v>
      </c>
      <c r="D809" s="406" t="s">
        <v>3051</v>
      </c>
      <c r="E809" s="406">
        <v>17.875</v>
      </c>
      <c r="F809" s="406">
        <v>-2.0548E-2</v>
      </c>
      <c r="G809" s="406">
        <v>0</v>
      </c>
      <c r="H809" s="409">
        <v>5.7000000000000002E-3</v>
      </c>
      <c r="I809" s="409">
        <f t="shared" si="4"/>
        <v>-2.6248E-2</v>
      </c>
      <c r="J809" s="407">
        <v>34060</v>
      </c>
    </row>
    <row r="810" spans="1:10">
      <c r="A810" s="406">
        <v>84</v>
      </c>
      <c r="B810" s="407">
        <v>34090</v>
      </c>
      <c r="C810" s="406" t="s">
        <v>3052</v>
      </c>
      <c r="D810" s="406" t="s">
        <v>3051</v>
      </c>
      <c r="E810" s="406">
        <v>17.75</v>
      </c>
      <c r="F810" s="406">
        <v>8.1119999999999994E-3</v>
      </c>
      <c r="G810" s="406">
        <v>0.27</v>
      </c>
      <c r="H810" s="409">
        <v>5.1999999999999998E-3</v>
      </c>
      <c r="I810" s="409">
        <f t="shared" si="4"/>
        <v>2.9119999999999997E-3</v>
      </c>
      <c r="J810" s="407">
        <v>34090</v>
      </c>
    </row>
    <row r="811" spans="1:10">
      <c r="A811" s="406">
        <v>84</v>
      </c>
      <c r="B811" s="407">
        <v>34121</v>
      </c>
      <c r="C811" s="406" t="s">
        <v>3052</v>
      </c>
      <c r="D811" s="406" t="s">
        <v>3051</v>
      </c>
      <c r="E811" s="406">
        <v>18.375</v>
      </c>
      <c r="F811" s="406">
        <v>3.5210999999999999E-2</v>
      </c>
      <c r="G811" s="406">
        <v>0</v>
      </c>
      <c r="H811" s="409">
        <v>6.1999999999999998E-3</v>
      </c>
      <c r="I811" s="409">
        <f t="shared" si="4"/>
        <v>2.9010999999999999E-2</v>
      </c>
      <c r="J811" s="407">
        <v>34121</v>
      </c>
    </row>
    <row r="812" spans="1:10">
      <c r="A812" s="406">
        <v>84</v>
      </c>
      <c r="B812" s="407">
        <v>34151</v>
      </c>
      <c r="C812" s="406" t="s">
        <v>3052</v>
      </c>
      <c r="D812" s="406" t="s">
        <v>3051</v>
      </c>
      <c r="E812" s="406">
        <v>19.125</v>
      </c>
      <c r="F812" s="406">
        <v>4.0815999999999998E-2</v>
      </c>
      <c r="G812" s="406">
        <v>0</v>
      </c>
      <c r="H812" s="409">
        <v>5.4000000000000003E-3</v>
      </c>
      <c r="I812" s="409">
        <f t="shared" si="4"/>
        <v>3.5415999999999996E-2</v>
      </c>
      <c r="J812" s="407">
        <v>34151</v>
      </c>
    </row>
    <row r="813" spans="1:10">
      <c r="A813" s="406">
        <v>84</v>
      </c>
      <c r="B813" s="407">
        <v>34182</v>
      </c>
      <c r="C813" s="406" t="s">
        <v>3052</v>
      </c>
      <c r="D813" s="406" t="s">
        <v>3051</v>
      </c>
      <c r="E813" s="406">
        <v>20</v>
      </c>
      <c r="F813" s="406">
        <v>5.9868999999999999E-2</v>
      </c>
      <c r="G813" s="406">
        <v>0.27</v>
      </c>
      <c r="H813" s="409">
        <v>5.5999999999999999E-3</v>
      </c>
      <c r="I813" s="409">
        <f t="shared" si="4"/>
        <v>5.4268999999999998E-2</v>
      </c>
      <c r="J813" s="407">
        <v>34182</v>
      </c>
    </row>
    <row r="814" spans="1:10">
      <c r="A814" s="406">
        <v>84</v>
      </c>
      <c r="B814" s="407">
        <v>34213</v>
      </c>
      <c r="C814" s="406" t="s">
        <v>3052</v>
      </c>
      <c r="D814" s="406" t="s">
        <v>3051</v>
      </c>
      <c r="E814" s="406">
        <v>20</v>
      </c>
      <c r="F814" s="406">
        <v>0</v>
      </c>
      <c r="G814" s="406">
        <v>0</v>
      </c>
      <c r="H814" s="409">
        <v>5.0000000000000001E-3</v>
      </c>
      <c r="I814" s="409">
        <f t="shared" si="4"/>
        <v>-5.0000000000000001E-3</v>
      </c>
      <c r="J814" s="407">
        <v>34213</v>
      </c>
    </row>
    <row r="815" spans="1:10">
      <c r="A815" s="406">
        <v>84</v>
      </c>
      <c r="B815" s="407">
        <v>34243</v>
      </c>
      <c r="C815" s="406" t="s">
        <v>3052</v>
      </c>
      <c r="D815" s="406" t="s">
        <v>3051</v>
      </c>
      <c r="E815" s="406">
        <v>19.75</v>
      </c>
      <c r="F815" s="406">
        <v>-1.2500000000000001E-2</v>
      </c>
      <c r="G815" s="406">
        <v>0</v>
      </c>
      <c r="H815" s="409">
        <v>4.8999999999999998E-3</v>
      </c>
      <c r="I815" s="409">
        <f t="shared" si="4"/>
        <v>-1.7399999999999999E-2</v>
      </c>
      <c r="J815" s="407">
        <v>34243</v>
      </c>
    </row>
    <row r="816" spans="1:10">
      <c r="A816" s="406">
        <v>84</v>
      </c>
      <c r="B816" s="407">
        <v>34274</v>
      </c>
      <c r="C816" s="406" t="s">
        <v>3052</v>
      </c>
      <c r="D816" s="406" t="s">
        <v>3051</v>
      </c>
      <c r="E816" s="406">
        <v>18</v>
      </c>
      <c r="F816" s="406">
        <v>-7.4937000000000004E-2</v>
      </c>
      <c r="G816" s="406">
        <v>0.27</v>
      </c>
      <c r="H816" s="409">
        <v>5.3E-3</v>
      </c>
      <c r="I816" s="409">
        <f t="shared" si="4"/>
        <v>-8.0237000000000003E-2</v>
      </c>
      <c r="J816" s="407">
        <v>34274</v>
      </c>
    </row>
    <row r="817" spans="1:10">
      <c r="A817" s="406">
        <v>84</v>
      </c>
      <c r="B817" s="407">
        <v>34304</v>
      </c>
      <c r="C817" s="406" t="s">
        <v>3052</v>
      </c>
      <c r="D817" s="406" t="s">
        <v>3051</v>
      </c>
      <c r="E817" s="406">
        <v>18.375</v>
      </c>
      <c r="F817" s="406">
        <v>2.0833000000000001E-2</v>
      </c>
      <c r="G817" s="406">
        <v>0</v>
      </c>
      <c r="H817" s="409">
        <v>5.4999999999999997E-3</v>
      </c>
      <c r="I817" s="409">
        <f t="shared" si="4"/>
        <v>1.5333000000000001E-2</v>
      </c>
      <c r="J817" s="407">
        <v>34304</v>
      </c>
    </row>
    <row r="818" spans="1:10">
      <c r="A818" s="406">
        <v>84</v>
      </c>
      <c r="B818" s="407">
        <v>34335</v>
      </c>
      <c r="C818" s="406" t="s">
        <v>3052</v>
      </c>
      <c r="D818" s="406" t="s">
        <v>3051</v>
      </c>
      <c r="E818" s="406">
        <v>19.125</v>
      </c>
      <c r="F818" s="406">
        <v>4.0815999999999998E-2</v>
      </c>
      <c r="G818" s="406">
        <v>0</v>
      </c>
      <c r="H818" s="409">
        <v>5.4999999999999997E-3</v>
      </c>
      <c r="I818" s="409">
        <f t="shared" si="4"/>
        <v>3.5316E-2</v>
      </c>
      <c r="J818" s="407">
        <v>34335</v>
      </c>
    </row>
    <row r="819" spans="1:10">
      <c r="A819" s="406">
        <v>84</v>
      </c>
      <c r="B819" s="407">
        <v>34366</v>
      </c>
      <c r="C819" s="406" t="s">
        <v>3052</v>
      </c>
      <c r="D819" s="406" t="s">
        <v>3051</v>
      </c>
      <c r="E819" s="406">
        <v>19</v>
      </c>
      <c r="F819" s="406">
        <v>7.5820000000000002E-3</v>
      </c>
      <c r="G819" s="406">
        <v>0.27</v>
      </c>
      <c r="H819" s="409">
        <v>4.8999999999999998E-3</v>
      </c>
      <c r="I819" s="409">
        <f t="shared" si="4"/>
        <v>2.6820000000000004E-3</v>
      </c>
      <c r="J819" s="407">
        <v>34366</v>
      </c>
    </row>
    <row r="820" spans="1:10">
      <c r="A820" s="406">
        <v>84</v>
      </c>
      <c r="B820" s="407">
        <v>34394</v>
      </c>
      <c r="C820" s="406" t="s">
        <v>3052</v>
      </c>
      <c r="D820" s="406" t="s">
        <v>3051</v>
      </c>
      <c r="E820" s="406">
        <v>18</v>
      </c>
      <c r="F820" s="406">
        <v>-5.2631999999999998E-2</v>
      </c>
      <c r="G820" s="406">
        <v>0</v>
      </c>
      <c r="H820" s="409">
        <v>5.7999999999999996E-3</v>
      </c>
      <c r="I820" s="409">
        <f t="shared" si="4"/>
        <v>-5.8431999999999998E-2</v>
      </c>
      <c r="J820" s="407">
        <v>34394</v>
      </c>
    </row>
    <row r="821" spans="1:10">
      <c r="A821" s="406">
        <v>84</v>
      </c>
      <c r="B821" s="407">
        <v>34425</v>
      </c>
      <c r="C821" s="406" t="s">
        <v>3052</v>
      </c>
      <c r="D821" s="406" t="s">
        <v>3051</v>
      </c>
      <c r="E821" s="406">
        <v>17.875</v>
      </c>
      <c r="F821" s="406">
        <v>-6.9439999999999997E-3</v>
      </c>
      <c r="G821" s="406">
        <v>0</v>
      </c>
      <c r="H821" s="409">
        <v>5.7000000000000002E-3</v>
      </c>
      <c r="I821" s="409">
        <f t="shared" si="4"/>
        <v>-1.2643999999999999E-2</v>
      </c>
      <c r="J821" s="407">
        <v>34425</v>
      </c>
    </row>
    <row r="822" spans="1:10">
      <c r="A822" s="406">
        <v>84</v>
      </c>
      <c r="B822" s="407">
        <v>34455</v>
      </c>
      <c r="C822" s="406" t="s">
        <v>3052</v>
      </c>
      <c r="D822" s="406" t="s">
        <v>3051</v>
      </c>
      <c r="E822" s="406">
        <v>17.875</v>
      </c>
      <c r="F822" s="406">
        <v>1.5105E-2</v>
      </c>
      <c r="G822" s="406">
        <v>0.27</v>
      </c>
      <c r="H822" s="409">
        <v>6.3E-3</v>
      </c>
      <c r="I822" s="409">
        <f t="shared" si="4"/>
        <v>8.8050000000000003E-3</v>
      </c>
      <c r="J822" s="407">
        <v>34455</v>
      </c>
    </row>
    <row r="823" spans="1:10">
      <c r="A823" s="406">
        <v>84</v>
      </c>
      <c r="B823" s="407">
        <v>34486</v>
      </c>
      <c r="C823" s="406" t="s">
        <v>3052</v>
      </c>
      <c r="D823" s="406" t="s">
        <v>3051</v>
      </c>
      <c r="E823" s="406">
        <v>17.75</v>
      </c>
      <c r="F823" s="406">
        <v>-6.9930000000000001E-3</v>
      </c>
      <c r="G823" s="406">
        <v>0</v>
      </c>
      <c r="H823" s="409">
        <v>6.1000000000000004E-3</v>
      </c>
      <c r="I823" s="409">
        <f t="shared" si="4"/>
        <v>-1.3093E-2</v>
      </c>
      <c r="J823" s="407">
        <v>34486</v>
      </c>
    </row>
    <row r="824" spans="1:10">
      <c r="A824" s="406">
        <v>84</v>
      </c>
      <c r="B824" s="407">
        <v>34516</v>
      </c>
      <c r="C824" s="406" t="s">
        <v>3052</v>
      </c>
      <c r="D824" s="406" t="s">
        <v>3051</v>
      </c>
      <c r="E824" s="406">
        <v>18.5</v>
      </c>
      <c r="F824" s="406">
        <v>4.2254E-2</v>
      </c>
      <c r="G824" s="406">
        <v>0</v>
      </c>
      <c r="H824" s="409">
        <v>6.0000000000000001E-3</v>
      </c>
      <c r="I824" s="409">
        <f t="shared" si="4"/>
        <v>3.6254000000000002E-2</v>
      </c>
      <c r="J824" s="407">
        <v>34516</v>
      </c>
    </row>
    <row r="825" spans="1:10">
      <c r="A825" s="406">
        <v>84</v>
      </c>
      <c r="B825" s="407">
        <v>34547</v>
      </c>
      <c r="C825" s="406" t="s">
        <v>3052</v>
      </c>
      <c r="D825" s="406" t="s">
        <v>3051</v>
      </c>
      <c r="E825" s="406">
        <v>19</v>
      </c>
      <c r="F825" s="406">
        <v>4.2161999999999998E-2</v>
      </c>
      <c r="G825" s="406">
        <v>0.28000000000000003</v>
      </c>
      <c r="H825" s="409">
        <v>6.6E-3</v>
      </c>
      <c r="I825" s="409">
        <f t="shared" si="4"/>
        <v>3.5561999999999996E-2</v>
      </c>
      <c r="J825" s="407">
        <v>34547</v>
      </c>
    </row>
    <row r="826" spans="1:10">
      <c r="A826" s="406">
        <v>84</v>
      </c>
      <c r="B826" s="407">
        <v>34578</v>
      </c>
      <c r="C826" s="406" t="s">
        <v>3052</v>
      </c>
      <c r="D826" s="406" t="s">
        <v>3051</v>
      </c>
      <c r="E826" s="406">
        <v>18.5</v>
      </c>
      <c r="F826" s="406">
        <v>-2.6315999999999999E-2</v>
      </c>
      <c r="G826" s="406">
        <v>0</v>
      </c>
      <c r="H826" s="409">
        <v>6.1000000000000004E-3</v>
      </c>
      <c r="I826" s="409">
        <f t="shared" si="4"/>
        <v>-3.2416E-2</v>
      </c>
      <c r="J826" s="407">
        <v>34578</v>
      </c>
    </row>
    <row r="827" spans="1:10">
      <c r="A827" s="406">
        <v>84</v>
      </c>
      <c r="B827" s="407">
        <v>34608</v>
      </c>
      <c r="C827" s="406" t="s">
        <v>3052</v>
      </c>
      <c r="D827" s="406" t="s">
        <v>3051</v>
      </c>
      <c r="E827" s="406">
        <v>17.75</v>
      </c>
      <c r="F827" s="406">
        <v>-4.0541000000000001E-2</v>
      </c>
      <c r="G827" s="406">
        <v>0</v>
      </c>
      <c r="H827" s="409">
        <v>6.6E-3</v>
      </c>
      <c r="I827" s="409">
        <f t="shared" si="4"/>
        <v>-4.7141000000000002E-2</v>
      </c>
      <c r="J827" s="407">
        <v>34608</v>
      </c>
    </row>
    <row r="828" spans="1:10">
      <c r="A828" s="406">
        <v>84</v>
      </c>
      <c r="B828" s="407">
        <v>34639</v>
      </c>
      <c r="C828" s="406" t="s">
        <v>3052</v>
      </c>
      <c r="D828" s="406" t="s">
        <v>3051</v>
      </c>
      <c r="E828" s="406">
        <v>18</v>
      </c>
      <c r="F828" s="406">
        <v>2.9859E-2</v>
      </c>
      <c r="G828" s="406">
        <v>0.28000000000000003</v>
      </c>
      <c r="H828" s="409">
        <v>6.4000000000000003E-3</v>
      </c>
      <c r="I828" s="409">
        <f t="shared" si="4"/>
        <v>2.3459000000000001E-2</v>
      </c>
      <c r="J828" s="407">
        <v>34639</v>
      </c>
    </row>
    <row r="829" spans="1:10">
      <c r="A829" s="406">
        <v>84</v>
      </c>
      <c r="B829" s="407">
        <v>34669</v>
      </c>
      <c r="C829" s="406" t="s">
        <v>3052</v>
      </c>
      <c r="D829" s="406" t="s">
        <v>3051</v>
      </c>
      <c r="E829" s="406">
        <v>18.125</v>
      </c>
      <c r="F829" s="406">
        <v>6.9439999999999997E-3</v>
      </c>
      <c r="G829" s="406">
        <v>0</v>
      </c>
      <c r="H829" s="409">
        <v>6.6E-3</v>
      </c>
      <c r="I829" s="409">
        <f t="shared" si="4"/>
        <v>3.4399999999999969E-4</v>
      </c>
      <c r="J829" s="407">
        <v>34669</v>
      </c>
    </row>
    <row r="830" spans="1:10">
      <c r="A830" s="406">
        <v>84</v>
      </c>
      <c r="B830" s="407">
        <v>34700</v>
      </c>
      <c r="C830" s="406" t="s">
        <v>3052</v>
      </c>
      <c r="D830" s="406" t="s">
        <v>3051</v>
      </c>
      <c r="E830" s="406">
        <v>17.875</v>
      </c>
      <c r="F830" s="406">
        <v>-1.3793E-2</v>
      </c>
      <c r="G830" s="406">
        <v>0</v>
      </c>
      <c r="H830" s="409">
        <v>7.0000000000000001E-3</v>
      </c>
      <c r="I830" s="409">
        <f t="shared" si="4"/>
        <v>-2.0792999999999999E-2</v>
      </c>
      <c r="J830" s="407">
        <v>34700</v>
      </c>
    </row>
    <row r="831" spans="1:10">
      <c r="A831" s="406">
        <v>84</v>
      </c>
      <c r="B831" s="407">
        <v>34731</v>
      </c>
      <c r="C831" s="406" t="s">
        <v>3052</v>
      </c>
      <c r="D831" s="406" t="s">
        <v>3051</v>
      </c>
      <c r="E831" s="406">
        <v>18.125</v>
      </c>
      <c r="F831" s="406">
        <v>2.9649999999999999E-2</v>
      </c>
      <c r="G831" s="406">
        <v>0.28000000000000003</v>
      </c>
      <c r="H831" s="409">
        <v>5.8999999999999999E-3</v>
      </c>
      <c r="I831" s="409">
        <f t="shared" si="4"/>
        <v>2.375E-2</v>
      </c>
      <c r="J831" s="407">
        <v>34731</v>
      </c>
    </row>
    <row r="832" spans="1:10">
      <c r="A832" s="406">
        <v>84</v>
      </c>
      <c r="B832" s="407">
        <v>34759</v>
      </c>
      <c r="C832" s="406" t="s">
        <v>3052</v>
      </c>
      <c r="D832" s="406" t="s">
        <v>3051</v>
      </c>
      <c r="E832" s="406">
        <v>17.875</v>
      </c>
      <c r="F832" s="406">
        <v>-1.3793E-2</v>
      </c>
      <c r="G832" s="406">
        <v>0</v>
      </c>
      <c r="H832" s="409">
        <v>6.4000000000000003E-3</v>
      </c>
      <c r="I832" s="409">
        <f t="shared" si="4"/>
        <v>-2.0192999999999999E-2</v>
      </c>
      <c r="J832" s="407">
        <v>34759</v>
      </c>
    </row>
    <row r="833" spans="1:10">
      <c r="A833" s="406">
        <v>84</v>
      </c>
      <c r="B833" s="407">
        <v>34790</v>
      </c>
      <c r="C833" s="406" t="s">
        <v>3052</v>
      </c>
      <c r="D833" s="406" t="s">
        <v>3051</v>
      </c>
      <c r="E833" s="406">
        <v>18</v>
      </c>
      <c r="F833" s="406">
        <v>6.9930000000000001E-3</v>
      </c>
      <c r="G833" s="406">
        <v>0</v>
      </c>
      <c r="H833" s="409">
        <v>5.7999999999999996E-3</v>
      </c>
      <c r="I833" s="409">
        <f t="shared" si="4"/>
        <v>1.1930000000000005E-3</v>
      </c>
      <c r="J833" s="407">
        <v>34790</v>
      </c>
    </row>
    <row r="834" spans="1:10">
      <c r="A834" s="406">
        <v>84</v>
      </c>
      <c r="B834" s="407">
        <v>34820</v>
      </c>
      <c r="C834" s="406" t="s">
        <v>3052</v>
      </c>
      <c r="D834" s="406" t="s">
        <v>3051</v>
      </c>
      <c r="E834" s="406">
        <v>18.125</v>
      </c>
      <c r="F834" s="406">
        <v>2.2499999999999999E-2</v>
      </c>
      <c r="G834" s="406">
        <v>0.28000000000000003</v>
      </c>
      <c r="H834" s="409">
        <v>6.4999999999999997E-3</v>
      </c>
      <c r="I834" s="409">
        <f t="shared" si="4"/>
        <v>1.6E-2</v>
      </c>
      <c r="J834" s="407">
        <v>34820</v>
      </c>
    </row>
    <row r="835" spans="1:10">
      <c r="A835" s="406">
        <v>84</v>
      </c>
      <c r="B835" s="407">
        <v>34851</v>
      </c>
      <c r="C835" s="406" t="s">
        <v>3052</v>
      </c>
      <c r="D835" s="406" t="s">
        <v>3051</v>
      </c>
      <c r="E835" s="406">
        <v>18.5</v>
      </c>
      <c r="F835" s="406">
        <v>2.069E-2</v>
      </c>
      <c r="G835" s="406">
        <v>0</v>
      </c>
      <c r="H835" s="409">
        <v>5.4000000000000003E-3</v>
      </c>
      <c r="I835" s="409">
        <f t="shared" si="4"/>
        <v>1.529E-2</v>
      </c>
      <c r="J835" s="407">
        <v>34851</v>
      </c>
    </row>
    <row r="836" spans="1:10">
      <c r="A836" s="406">
        <v>84</v>
      </c>
      <c r="B836" s="407">
        <v>34881</v>
      </c>
      <c r="C836" s="406" t="s">
        <v>3052</v>
      </c>
      <c r="D836" s="406" t="s">
        <v>3051</v>
      </c>
      <c r="E836" s="406">
        <v>17.75</v>
      </c>
      <c r="F836" s="406">
        <v>-4.0541000000000001E-2</v>
      </c>
      <c r="G836" s="406">
        <v>0</v>
      </c>
      <c r="H836" s="409">
        <v>5.5999999999999999E-3</v>
      </c>
      <c r="I836" s="409">
        <f t="shared" si="4"/>
        <v>-4.6141000000000001E-2</v>
      </c>
      <c r="J836" s="407">
        <v>34881</v>
      </c>
    </row>
    <row r="837" spans="1:10">
      <c r="A837" s="406">
        <v>84</v>
      </c>
      <c r="B837" s="407">
        <v>34912</v>
      </c>
      <c r="C837" s="406" t="s">
        <v>3052</v>
      </c>
      <c r="D837" s="406" t="s">
        <v>3051</v>
      </c>
      <c r="E837" s="406">
        <v>18</v>
      </c>
      <c r="F837" s="406">
        <v>3.0422999999999999E-2</v>
      </c>
      <c r="G837" s="406">
        <v>0.28999999999999998</v>
      </c>
      <c r="H837" s="409">
        <v>5.7000000000000002E-3</v>
      </c>
      <c r="I837" s="409">
        <f t="shared" si="4"/>
        <v>2.4722999999999998E-2</v>
      </c>
      <c r="J837" s="407">
        <v>34912</v>
      </c>
    </row>
    <row r="838" spans="1:10">
      <c r="A838" s="406">
        <v>84</v>
      </c>
      <c r="B838" s="407">
        <v>34943</v>
      </c>
      <c r="C838" s="406" t="s">
        <v>3052</v>
      </c>
      <c r="D838" s="406" t="s">
        <v>3051</v>
      </c>
      <c r="E838" s="406">
        <v>18.125</v>
      </c>
      <c r="F838" s="406">
        <v>6.9439999999999997E-3</v>
      </c>
      <c r="G838" s="406">
        <v>0</v>
      </c>
      <c r="H838" s="409">
        <v>5.1999999999999998E-3</v>
      </c>
      <c r="I838" s="409">
        <f t="shared" si="4"/>
        <v>1.7439999999999999E-3</v>
      </c>
      <c r="J838" s="407">
        <v>34943</v>
      </c>
    </row>
    <row r="839" spans="1:10">
      <c r="A839" s="406">
        <v>84</v>
      </c>
      <c r="B839" s="407">
        <v>34973</v>
      </c>
      <c r="C839" s="406" t="s">
        <v>3052</v>
      </c>
      <c r="D839" s="406" t="s">
        <v>3051</v>
      </c>
      <c r="E839" s="406">
        <v>19.25</v>
      </c>
      <c r="F839" s="406">
        <v>6.2068999999999999E-2</v>
      </c>
      <c r="G839" s="406">
        <v>0</v>
      </c>
      <c r="H839" s="409">
        <v>5.7000000000000002E-3</v>
      </c>
      <c r="I839" s="409">
        <f t="shared" si="4"/>
        <v>5.6369000000000002E-2</v>
      </c>
      <c r="J839" s="407">
        <v>34973</v>
      </c>
    </row>
    <row r="840" spans="1:10">
      <c r="A840" s="406">
        <v>84</v>
      </c>
      <c r="B840" s="407">
        <v>35004</v>
      </c>
      <c r="C840" s="406" t="s">
        <v>3052</v>
      </c>
      <c r="D840" s="406" t="s">
        <v>3051</v>
      </c>
      <c r="E840" s="406">
        <v>19.25</v>
      </c>
      <c r="F840" s="406">
        <v>1.5065E-2</v>
      </c>
      <c r="G840" s="406">
        <v>0.28999999999999998</v>
      </c>
      <c r="H840" s="409">
        <v>5.1000000000000004E-3</v>
      </c>
      <c r="I840" s="409">
        <f t="shared" si="4"/>
        <v>9.9649999999999999E-3</v>
      </c>
      <c r="J840" s="407">
        <v>35004</v>
      </c>
    </row>
    <row r="841" spans="1:10">
      <c r="A841" s="406">
        <v>84</v>
      </c>
      <c r="B841" s="407">
        <v>35034</v>
      </c>
      <c r="C841" s="406" t="s">
        <v>3052</v>
      </c>
      <c r="D841" s="406" t="s">
        <v>3051</v>
      </c>
      <c r="E841" s="406">
        <v>20.75</v>
      </c>
      <c r="F841" s="406">
        <v>7.7922000000000005E-2</v>
      </c>
      <c r="G841" s="406">
        <v>0</v>
      </c>
      <c r="H841" s="409">
        <v>4.8999999999999998E-3</v>
      </c>
      <c r="I841" s="409">
        <f t="shared" si="4"/>
        <v>7.3022000000000004E-2</v>
      </c>
      <c r="J841" s="407">
        <v>35034</v>
      </c>
    </row>
    <row r="842" spans="1:10">
      <c r="A842" s="406">
        <v>84</v>
      </c>
      <c r="B842" s="407">
        <v>35065</v>
      </c>
      <c r="C842" s="406" t="s">
        <v>3052</v>
      </c>
      <c r="D842" s="406" t="s">
        <v>3051</v>
      </c>
      <c r="E842" s="406">
        <v>21.125</v>
      </c>
      <c r="F842" s="406">
        <v>1.8072000000000001E-2</v>
      </c>
      <c r="G842" s="406">
        <v>0</v>
      </c>
      <c r="H842" s="409">
        <v>5.4000000000000003E-3</v>
      </c>
      <c r="I842" s="409">
        <f t="shared" si="4"/>
        <v>1.2672000000000001E-2</v>
      </c>
      <c r="J842" s="407">
        <v>35065</v>
      </c>
    </row>
    <row r="843" spans="1:10">
      <c r="A843" s="406">
        <v>84</v>
      </c>
      <c r="B843" s="407">
        <v>35096</v>
      </c>
      <c r="C843" s="406" t="s">
        <v>3052</v>
      </c>
      <c r="D843" s="406" t="s">
        <v>3051</v>
      </c>
      <c r="E843" s="406">
        <v>22.25</v>
      </c>
      <c r="F843" s="406">
        <v>6.6982E-2</v>
      </c>
      <c r="G843" s="406">
        <v>0.28999999999999998</v>
      </c>
      <c r="H843" s="409">
        <v>4.7999999999999996E-3</v>
      </c>
      <c r="I843" s="409">
        <f t="shared" si="4"/>
        <v>6.2182000000000001E-2</v>
      </c>
      <c r="J843" s="407">
        <v>35096</v>
      </c>
    </row>
    <row r="844" spans="1:10">
      <c r="A844" s="406">
        <v>84</v>
      </c>
      <c r="B844" s="407">
        <v>35125</v>
      </c>
      <c r="C844" s="406" t="s">
        <v>3052</v>
      </c>
      <c r="D844" s="406" t="s">
        <v>3051</v>
      </c>
      <c r="E844" s="406">
        <v>23.125</v>
      </c>
      <c r="F844" s="406">
        <v>3.9326E-2</v>
      </c>
      <c r="G844" s="406">
        <v>0</v>
      </c>
      <c r="H844" s="409">
        <v>5.1999999999999998E-3</v>
      </c>
      <c r="I844" s="409">
        <f t="shared" si="4"/>
        <v>3.4126000000000004E-2</v>
      </c>
      <c r="J844" s="407">
        <v>35125</v>
      </c>
    </row>
    <row r="845" spans="1:10">
      <c r="A845" s="406">
        <v>84</v>
      </c>
      <c r="B845" s="407">
        <v>35156</v>
      </c>
      <c r="C845" s="406" t="s">
        <v>3052</v>
      </c>
      <c r="D845" s="406" t="s">
        <v>3051</v>
      </c>
      <c r="E845" s="406">
        <v>23.25</v>
      </c>
      <c r="F845" s="406">
        <v>5.4050000000000001E-3</v>
      </c>
      <c r="G845" s="406">
        <v>0</v>
      </c>
      <c r="H845" s="409">
        <v>5.8999999999999999E-3</v>
      </c>
      <c r="I845" s="409">
        <f t="shared" si="4"/>
        <v>-4.9499999999999978E-4</v>
      </c>
      <c r="J845" s="407">
        <v>35156</v>
      </c>
    </row>
    <row r="846" spans="1:10">
      <c r="A846" s="406">
        <v>84</v>
      </c>
      <c r="B846" s="407">
        <v>35186</v>
      </c>
      <c r="C846" s="406" t="s">
        <v>3052</v>
      </c>
      <c r="D846" s="406" t="s">
        <v>3051</v>
      </c>
      <c r="E846" s="406">
        <v>24.5</v>
      </c>
      <c r="F846" s="406">
        <v>6.6237000000000004E-2</v>
      </c>
      <c r="G846" s="406">
        <v>0.28999999999999998</v>
      </c>
      <c r="H846" s="409">
        <v>5.7999999999999996E-3</v>
      </c>
      <c r="I846" s="409">
        <f t="shared" si="4"/>
        <v>6.0437000000000005E-2</v>
      </c>
      <c r="J846" s="407">
        <v>35186</v>
      </c>
    </row>
    <row r="847" spans="1:10">
      <c r="A847" s="406">
        <v>84</v>
      </c>
      <c r="B847" s="407">
        <v>35217</v>
      </c>
      <c r="C847" s="406" t="s">
        <v>3052</v>
      </c>
      <c r="D847" s="406" t="s">
        <v>3051</v>
      </c>
      <c r="E847" s="406">
        <v>24.75</v>
      </c>
      <c r="F847" s="406">
        <v>1.0204E-2</v>
      </c>
      <c r="G847" s="406">
        <v>0</v>
      </c>
      <c r="H847" s="409">
        <v>5.4000000000000003E-3</v>
      </c>
      <c r="I847" s="409">
        <f t="shared" si="4"/>
        <v>4.8039999999999992E-3</v>
      </c>
      <c r="J847" s="407">
        <v>35217</v>
      </c>
    </row>
    <row r="848" spans="1:10">
      <c r="A848" s="406">
        <v>84</v>
      </c>
      <c r="B848" s="407">
        <v>35247</v>
      </c>
      <c r="C848" s="406" t="s">
        <v>3052</v>
      </c>
      <c r="D848" s="406" t="s">
        <v>3051</v>
      </c>
      <c r="E848" s="406">
        <v>16.125</v>
      </c>
      <c r="F848" s="406">
        <v>-2.2727000000000001E-2</v>
      </c>
      <c r="G848" s="406">
        <v>0</v>
      </c>
      <c r="H848" s="409">
        <v>6.1999999999999998E-3</v>
      </c>
      <c r="I848" s="409">
        <f t="shared" si="4"/>
        <v>-2.8927000000000001E-2</v>
      </c>
      <c r="J848" s="407">
        <v>35247</v>
      </c>
    </row>
    <row r="849" spans="1:10">
      <c r="A849" s="406">
        <v>84</v>
      </c>
      <c r="B849" s="407">
        <v>35278</v>
      </c>
      <c r="C849" s="406" t="s">
        <v>3052</v>
      </c>
      <c r="D849" s="406" t="s">
        <v>3051</v>
      </c>
      <c r="E849" s="406">
        <v>16.5</v>
      </c>
      <c r="F849" s="406">
        <v>3.5813999999999999E-2</v>
      </c>
      <c r="G849" s="406">
        <v>0.20250000000000001</v>
      </c>
      <c r="H849" s="409">
        <v>5.7000000000000002E-3</v>
      </c>
      <c r="I849" s="409">
        <f t="shared" si="4"/>
        <v>3.0113999999999998E-2</v>
      </c>
      <c r="J849" s="407">
        <v>35278</v>
      </c>
    </row>
    <row r="850" spans="1:10">
      <c r="A850" s="406">
        <v>84</v>
      </c>
      <c r="B850" s="407">
        <v>35309</v>
      </c>
      <c r="C850" s="406" t="s">
        <v>3052</v>
      </c>
      <c r="D850" s="406" t="s">
        <v>3051</v>
      </c>
      <c r="E850" s="406">
        <v>16.375</v>
      </c>
      <c r="F850" s="406">
        <v>-7.5760000000000003E-3</v>
      </c>
      <c r="G850" s="406">
        <v>0</v>
      </c>
      <c r="H850" s="409">
        <v>6.0000000000000001E-3</v>
      </c>
      <c r="I850" s="409">
        <f t="shared" si="4"/>
        <v>-1.3576000000000001E-2</v>
      </c>
      <c r="J850" s="407">
        <v>35309</v>
      </c>
    </row>
    <row r="851" spans="1:10">
      <c r="A851" s="406">
        <v>84</v>
      </c>
      <c r="B851" s="407">
        <v>35339</v>
      </c>
      <c r="C851" s="406" t="s">
        <v>3052</v>
      </c>
      <c r="D851" s="406" t="s">
        <v>3051</v>
      </c>
      <c r="E851" s="406">
        <v>17</v>
      </c>
      <c r="F851" s="406">
        <v>3.8168000000000001E-2</v>
      </c>
      <c r="G851" s="406">
        <v>0</v>
      </c>
      <c r="H851" s="409">
        <v>5.7999999999999996E-3</v>
      </c>
      <c r="I851" s="409">
        <f t="shared" si="4"/>
        <v>3.2368000000000001E-2</v>
      </c>
      <c r="J851" s="407">
        <v>35339</v>
      </c>
    </row>
    <row r="852" spans="1:10">
      <c r="A852" s="406">
        <v>84</v>
      </c>
      <c r="B852" s="407">
        <v>35370</v>
      </c>
      <c r="C852" s="406" t="s">
        <v>3052</v>
      </c>
      <c r="D852" s="406" t="s">
        <v>3051</v>
      </c>
      <c r="E852" s="406">
        <v>18.625</v>
      </c>
      <c r="F852" s="406">
        <v>0.1075</v>
      </c>
      <c r="G852" s="406">
        <v>0.20250000000000001</v>
      </c>
      <c r="H852" s="409">
        <v>5.1999999999999998E-3</v>
      </c>
      <c r="I852" s="409">
        <f t="shared" si="4"/>
        <v>0.1023</v>
      </c>
      <c r="J852" s="407">
        <v>35370</v>
      </c>
    </row>
    <row r="853" spans="1:10">
      <c r="A853" s="406">
        <v>84</v>
      </c>
      <c r="B853" s="407">
        <v>35400</v>
      </c>
      <c r="C853" s="406" t="s">
        <v>3052</v>
      </c>
      <c r="D853" s="406" t="s">
        <v>3051</v>
      </c>
      <c r="E853" s="406">
        <v>19.875</v>
      </c>
      <c r="F853" s="406">
        <v>6.7113999999999993E-2</v>
      </c>
      <c r="G853" s="406">
        <v>0</v>
      </c>
      <c r="H853" s="409">
        <v>5.5999999999999999E-3</v>
      </c>
      <c r="I853" s="409">
        <f t="shared" si="4"/>
        <v>6.1513999999999992E-2</v>
      </c>
      <c r="J853" s="407">
        <v>35400</v>
      </c>
    </row>
    <row r="854" spans="1:10">
      <c r="A854" s="406">
        <v>84</v>
      </c>
      <c r="B854" s="407">
        <v>35431</v>
      </c>
      <c r="C854" s="406" t="s">
        <v>3052</v>
      </c>
      <c r="D854" s="406" t="s">
        <v>3051</v>
      </c>
      <c r="E854" s="406">
        <v>20.5</v>
      </c>
      <c r="F854" s="406">
        <v>3.1447000000000003E-2</v>
      </c>
      <c r="G854" s="406">
        <v>0</v>
      </c>
      <c r="H854" s="409">
        <v>5.5999999999999999E-3</v>
      </c>
      <c r="I854" s="409">
        <f t="shared" si="4"/>
        <v>2.5847000000000002E-2</v>
      </c>
      <c r="J854" s="407">
        <v>35431</v>
      </c>
    </row>
    <row r="855" spans="1:10">
      <c r="A855" s="406">
        <v>84</v>
      </c>
      <c r="B855" s="407">
        <v>35462</v>
      </c>
      <c r="C855" s="406" t="s">
        <v>3052</v>
      </c>
      <c r="D855" s="406" t="s">
        <v>3051</v>
      </c>
      <c r="E855" s="406">
        <v>20.125</v>
      </c>
      <c r="F855" s="406">
        <v>-8.4150000000000006E-3</v>
      </c>
      <c r="G855" s="406">
        <v>0.20250000000000001</v>
      </c>
      <c r="H855" s="409">
        <v>5.1000000000000004E-3</v>
      </c>
      <c r="I855" s="409">
        <f t="shared" si="4"/>
        <v>-1.3515000000000001E-2</v>
      </c>
      <c r="J855" s="407">
        <v>35462</v>
      </c>
    </row>
    <row r="856" spans="1:10">
      <c r="A856" s="406">
        <v>84</v>
      </c>
      <c r="B856" s="407">
        <v>35490</v>
      </c>
      <c r="C856" s="406" t="s">
        <v>3052</v>
      </c>
      <c r="D856" s="406" t="s">
        <v>3051</v>
      </c>
      <c r="E856" s="406">
        <v>15.625</v>
      </c>
      <c r="F856" s="406">
        <v>-0.223602</v>
      </c>
      <c r="G856" s="406">
        <v>0</v>
      </c>
      <c r="H856" s="409">
        <v>5.8999999999999999E-3</v>
      </c>
      <c r="I856" s="409">
        <f t="shared" si="4"/>
        <v>-0.22950199999999998</v>
      </c>
      <c r="J856" s="407">
        <v>35490</v>
      </c>
    </row>
    <row r="857" spans="1:10">
      <c r="A857" s="406">
        <v>84</v>
      </c>
      <c r="B857" s="407">
        <v>35521</v>
      </c>
      <c r="C857" s="406" t="s">
        <v>3052</v>
      </c>
      <c r="D857" s="406" t="s">
        <v>3051</v>
      </c>
      <c r="E857" s="406">
        <v>20</v>
      </c>
      <c r="F857" s="406">
        <v>0.28000000000000003</v>
      </c>
      <c r="G857" s="406">
        <v>0</v>
      </c>
      <c r="H857" s="409">
        <v>5.8999999999999999E-3</v>
      </c>
      <c r="I857" s="409">
        <f t="shared" si="4"/>
        <v>0.27410000000000001</v>
      </c>
      <c r="J857" s="407">
        <v>35521</v>
      </c>
    </row>
    <row r="858" spans="1:10">
      <c r="A858" s="406">
        <v>84</v>
      </c>
      <c r="B858" s="407">
        <v>35551</v>
      </c>
      <c r="C858" s="406" t="s">
        <v>3052</v>
      </c>
      <c r="D858" s="406" t="s">
        <v>3051</v>
      </c>
      <c r="E858" s="406">
        <v>18.75</v>
      </c>
      <c r="F858" s="406">
        <v>-5.2374999999999998E-2</v>
      </c>
      <c r="G858" s="406">
        <v>0.20250000000000001</v>
      </c>
      <c r="H858" s="409">
        <v>5.7999999999999996E-3</v>
      </c>
      <c r="I858" s="409">
        <f t="shared" si="4"/>
        <v>-5.8174999999999998E-2</v>
      </c>
      <c r="J858" s="407">
        <v>35551</v>
      </c>
    </row>
    <row r="859" spans="1:10">
      <c r="A859" s="406">
        <v>84</v>
      </c>
      <c r="B859" s="407">
        <v>35582</v>
      </c>
      <c r="C859" s="406" t="s">
        <v>3052</v>
      </c>
      <c r="D859" s="406" t="s">
        <v>3051</v>
      </c>
      <c r="E859" s="406">
        <v>19.125</v>
      </c>
      <c r="F859" s="406">
        <v>0.02</v>
      </c>
      <c r="G859" s="406">
        <v>0</v>
      </c>
      <c r="H859" s="409">
        <v>5.8999999999999999E-3</v>
      </c>
      <c r="I859" s="409">
        <f t="shared" si="4"/>
        <v>1.4100000000000001E-2</v>
      </c>
      <c r="J859" s="407">
        <v>35582</v>
      </c>
    </row>
    <row r="860" spans="1:10">
      <c r="A860" s="406">
        <v>84</v>
      </c>
      <c r="B860" s="407">
        <v>35612</v>
      </c>
      <c r="C860" s="406" t="s">
        <v>3052</v>
      </c>
      <c r="D860" s="406" t="s">
        <v>3051</v>
      </c>
      <c r="E860" s="406">
        <v>19.1875</v>
      </c>
      <c r="F860" s="406">
        <v>3.2680000000000001E-3</v>
      </c>
      <c r="G860" s="406">
        <v>0</v>
      </c>
      <c r="H860" s="409">
        <v>5.7999999999999996E-3</v>
      </c>
      <c r="I860" s="409">
        <f t="shared" si="4"/>
        <v>-2.5319999999999995E-3</v>
      </c>
      <c r="J860" s="407">
        <v>35612</v>
      </c>
    </row>
    <row r="861" spans="1:10">
      <c r="A861" s="406">
        <v>84</v>
      </c>
      <c r="B861" s="407">
        <v>35643</v>
      </c>
      <c r="C861" s="406" t="s">
        <v>3052</v>
      </c>
      <c r="D861" s="406" t="s">
        <v>3051</v>
      </c>
      <c r="E861" s="406">
        <v>23.1875</v>
      </c>
      <c r="F861" s="406">
        <v>0.21954399999999999</v>
      </c>
      <c r="G861" s="406">
        <v>0.21249999999999999</v>
      </c>
      <c r="H861" s="409">
        <v>4.8999999999999998E-3</v>
      </c>
      <c r="I861" s="409">
        <f t="shared" si="4"/>
        <v>0.214644</v>
      </c>
      <c r="J861" s="407">
        <v>35643</v>
      </c>
    </row>
    <row r="862" spans="1:10">
      <c r="A862" s="406">
        <v>84</v>
      </c>
      <c r="B862" s="407">
        <v>35674</v>
      </c>
      <c r="C862" s="406" t="s">
        <v>3052</v>
      </c>
      <c r="D862" s="406" t="s">
        <v>3051</v>
      </c>
      <c r="E862" s="406">
        <v>21.625</v>
      </c>
      <c r="F862" s="406">
        <v>-6.7385E-2</v>
      </c>
      <c r="G862" s="406">
        <v>0</v>
      </c>
      <c r="H862" s="409">
        <v>5.7999999999999996E-3</v>
      </c>
      <c r="I862" s="409">
        <f t="shared" si="4"/>
        <v>-7.3185E-2</v>
      </c>
      <c r="J862" s="407">
        <v>35674</v>
      </c>
    </row>
    <row r="863" spans="1:10">
      <c r="A863" s="406">
        <v>84</v>
      </c>
      <c r="B863" s="407">
        <v>35704</v>
      </c>
      <c r="C863" s="406" t="s">
        <v>3052</v>
      </c>
      <c r="D863" s="406" t="s">
        <v>3051</v>
      </c>
      <c r="E863" s="406">
        <v>22.5625</v>
      </c>
      <c r="F863" s="406">
        <v>4.3353000000000003E-2</v>
      </c>
      <c r="G863" s="406">
        <v>0</v>
      </c>
      <c r="H863" s="409">
        <v>5.4000000000000003E-3</v>
      </c>
      <c r="I863" s="409">
        <f t="shared" si="4"/>
        <v>3.7953000000000001E-2</v>
      </c>
      <c r="J863" s="407">
        <v>35704</v>
      </c>
    </row>
    <row r="864" spans="1:10">
      <c r="A864" s="406">
        <v>84</v>
      </c>
      <c r="B864" s="407">
        <v>35735</v>
      </c>
      <c r="C864" s="406" t="s">
        <v>3052</v>
      </c>
      <c r="D864" s="406" t="s">
        <v>3051</v>
      </c>
      <c r="E864" s="406">
        <v>24.875</v>
      </c>
      <c r="F864" s="406">
        <v>0.111911</v>
      </c>
      <c r="G864" s="406">
        <v>0.21249999999999999</v>
      </c>
      <c r="H864" s="409">
        <v>4.7000000000000002E-3</v>
      </c>
      <c r="I864" s="409">
        <f t="shared" si="4"/>
        <v>0.107211</v>
      </c>
      <c r="J864" s="407">
        <v>35735</v>
      </c>
    </row>
    <row r="865" spans="1:10">
      <c r="A865" s="406">
        <v>84</v>
      </c>
      <c r="B865" s="407">
        <v>35765</v>
      </c>
      <c r="C865" s="406" t="s">
        <v>3052</v>
      </c>
      <c r="D865" s="406" t="s">
        <v>3051</v>
      </c>
      <c r="E865" s="406">
        <v>29.4375</v>
      </c>
      <c r="F865" s="406">
        <v>0.183417</v>
      </c>
      <c r="G865" s="406">
        <v>0</v>
      </c>
      <c r="H865" s="409">
        <v>5.4000000000000003E-3</v>
      </c>
      <c r="I865" s="409">
        <f t="shared" si="4"/>
        <v>0.17801700000000001</v>
      </c>
      <c r="J865" s="407">
        <v>35765</v>
      </c>
    </row>
    <row r="866" spans="1:10">
      <c r="A866" s="406">
        <v>84</v>
      </c>
      <c r="B866" s="407">
        <v>35796</v>
      </c>
      <c r="C866" s="406" t="s">
        <v>3052</v>
      </c>
      <c r="D866" s="406" t="s">
        <v>3051</v>
      </c>
      <c r="E866" s="406">
        <v>23.0625</v>
      </c>
      <c r="F866" s="406">
        <v>4.4582999999999998E-2</v>
      </c>
      <c r="G866" s="406">
        <v>0</v>
      </c>
      <c r="H866" s="409">
        <v>4.7999999999999996E-3</v>
      </c>
      <c r="I866" s="409">
        <f t="shared" si="4"/>
        <v>3.9782999999999999E-2</v>
      </c>
      <c r="J866" s="407">
        <v>35796</v>
      </c>
    </row>
    <row r="867" spans="1:10">
      <c r="A867" s="406">
        <v>84</v>
      </c>
      <c r="B867" s="407">
        <v>35827</v>
      </c>
      <c r="C867" s="406" t="s">
        <v>3052</v>
      </c>
      <c r="D867" s="406" t="s">
        <v>3051</v>
      </c>
      <c r="E867" s="406">
        <v>21.9375</v>
      </c>
      <c r="F867" s="406">
        <v>-4.1734E-2</v>
      </c>
      <c r="G867" s="406">
        <v>0.16250000000000001</v>
      </c>
      <c r="H867" s="409">
        <v>4.4000000000000003E-3</v>
      </c>
      <c r="I867" s="409">
        <f t="shared" si="4"/>
        <v>-4.6134000000000001E-2</v>
      </c>
      <c r="J867" s="407">
        <v>35827</v>
      </c>
    </row>
    <row r="868" spans="1:10">
      <c r="A868" s="406">
        <v>84</v>
      </c>
      <c r="B868" s="407">
        <v>35855</v>
      </c>
      <c r="C868" s="406" t="s">
        <v>3052</v>
      </c>
      <c r="D868" s="406" t="s">
        <v>3051</v>
      </c>
      <c r="E868" s="406">
        <v>21.5625</v>
      </c>
      <c r="F868" s="406">
        <v>-1.7094000000000002E-2</v>
      </c>
      <c r="G868" s="406">
        <v>0</v>
      </c>
      <c r="H868" s="409">
        <v>5.1999999999999998E-3</v>
      </c>
      <c r="I868" s="409">
        <f t="shared" si="4"/>
        <v>-2.2294000000000001E-2</v>
      </c>
      <c r="J868" s="407">
        <v>35855</v>
      </c>
    </row>
    <row r="869" spans="1:10">
      <c r="A869" s="406">
        <v>84</v>
      </c>
      <c r="B869" s="407">
        <v>35886</v>
      </c>
      <c r="C869" s="406" t="s">
        <v>3052</v>
      </c>
      <c r="D869" s="406" t="s">
        <v>3051</v>
      </c>
      <c r="E869" s="406">
        <v>21.125</v>
      </c>
      <c r="F869" s="406">
        <v>-2.0289999999999999E-2</v>
      </c>
      <c r="G869" s="406">
        <v>0</v>
      </c>
      <c r="H869" s="409">
        <v>4.8999999999999998E-3</v>
      </c>
      <c r="I869" s="409">
        <f t="shared" ref="I869:I932" si="5">F869-H869</f>
        <v>-2.5189999999999997E-2</v>
      </c>
      <c r="J869" s="407">
        <v>35886</v>
      </c>
    </row>
    <row r="870" spans="1:10">
      <c r="A870" s="406">
        <v>84</v>
      </c>
      <c r="B870" s="407">
        <v>35916</v>
      </c>
      <c r="C870" s="406" t="s">
        <v>3052</v>
      </c>
      <c r="D870" s="406" t="s">
        <v>3051</v>
      </c>
      <c r="E870" s="406">
        <v>19.6875</v>
      </c>
      <c r="F870" s="406">
        <v>-6.0354999999999999E-2</v>
      </c>
      <c r="G870" s="406">
        <v>0.16250000000000001</v>
      </c>
      <c r="H870" s="409">
        <v>4.7999999999999996E-3</v>
      </c>
      <c r="I870" s="409">
        <f t="shared" si="5"/>
        <v>-6.5155000000000005E-2</v>
      </c>
      <c r="J870" s="407">
        <v>35916</v>
      </c>
    </row>
    <row r="871" spans="1:10">
      <c r="A871" s="406">
        <v>84</v>
      </c>
      <c r="B871" s="407">
        <v>35947</v>
      </c>
      <c r="C871" s="406" t="s">
        <v>3052</v>
      </c>
      <c r="D871" s="406" t="s">
        <v>3051</v>
      </c>
      <c r="E871" s="406">
        <v>21.875</v>
      </c>
      <c r="F871" s="406">
        <v>0.111111</v>
      </c>
      <c r="G871" s="406">
        <v>0</v>
      </c>
      <c r="H871" s="409">
        <v>5.1999999999999998E-3</v>
      </c>
      <c r="I871" s="409">
        <f t="shared" si="5"/>
        <v>0.10591100000000001</v>
      </c>
      <c r="J871" s="407">
        <v>35947</v>
      </c>
    </row>
    <row r="872" spans="1:10">
      <c r="A872" s="406">
        <v>84</v>
      </c>
      <c r="B872" s="407">
        <v>35977</v>
      </c>
      <c r="C872" s="406" t="s">
        <v>3052</v>
      </c>
      <c r="D872" s="406" t="s">
        <v>3051</v>
      </c>
      <c r="E872" s="406">
        <v>21.375</v>
      </c>
      <c r="F872" s="406">
        <v>-2.2856999999999999E-2</v>
      </c>
      <c r="G872" s="406">
        <v>0</v>
      </c>
      <c r="H872" s="409">
        <v>4.8999999999999998E-3</v>
      </c>
      <c r="I872" s="409">
        <f t="shared" si="5"/>
        <v>-2.7756999999999997E-2</v>
      </c>
      <c r="J872" s="407">
        <v>35977</v>
      </c>
    </row>
    <row r="873" spans="1:10">
      <c r="A873" s="406">
        <v>84</v>
      </c>
      <c r="B873" s="407">
        <v>36008</v>
      </c>
      <c r="C873" s="406" t="s">
        <v>3052</v>
      </c>
      <c r="D873" s="406" t="s">
        <v>3051</v>
      </c>
      <c r="E873" s="406">
        <v>25.4375</v>
      </c>
      <c r="F873" s="406">
        <v>0.19801199999999999</v>
      </c>
      <c r="G873" s="406">
        <v>0.17</v>
      </c>
      <c r="H873" s="409">
        <v>4.7999999999999996E-3</v>
      </c>
      <c r="I873" s="409">
        <f t="shared" si="5"/>
        <v>0.19321199999999999</v>
      </c>
      <c r="J873" s="407">
        <v>36008</v>
      </c>
    </row>
    <row r="874" spans="1:10">
      <c r="A874" s="406">
        <v>84</v>
      </c>
      <c r="B874" s="407">
        <v>36039</v>
      </c>
      <c r="C874" s="406" t="s">
        <v>3052</v>
      </c>
      <c r="D874" s="406" t="s">
        <v>3051</v>
      </c>
      <c r="E874" s="406">
        <v>26.8125</v>
      </c>
      <c r="F874" s="406">
        <v>5.4053999999999998E-2</v>
      </c>
      <c r="G874" s="406">
        <v>0</v>
      </c>
      <c r="H874" s="409">
        <v>4.4000000000000003E-3</v>
      </c>
      <c r="I874" s="409">
        <f t="shared" si="5"/>
        <v>4.9653999999999997E-2</v>
      </c>
      <c r="J874" s="407">
        <v>36039</v>
      </c>
    </row>
    <row r="875" spans="1:10">
      <c r="A875" s="406">
        <v>84</v>
      </c>
      <c r="B875" s="407">
        <v>36069</v>
      </c>
      <c r="C875" s="406" t="s">
        <v>3052</v>
      </c>
      <c r="D875" s="406" t="s">
        <v>3051</v>
      </c>
      <c r="E875" s="406">
        <v>24.5625</v>
      </c>
      <c r="F875" s="406">
        <v>-8.3916000000000004E-2</v>
      </c>
      <c r="G875" s="406">
        <v>0</v>
      </c>
      <c r="H875" s="409">
        <v>4.1999999999999997E-3</v>
      </c>
      <c r="I875" s="409">
        <f t="shared" si="5"/>
        <v>-8.8116E-2</v>
      </c>
      <c r="J875" s="407">
        <v>36069</v>
      </c>
    </row>
    <row r="876" spans="1:10">
      <c r="A876" s="406">
        <v>84</v>
      </c>
      <c r="B876" s="407">
        <v>36100</v>
      </c>
      <c r="C876" s="406" t="s">
        <v>3052</v>
      </c>
      <c r="D876" s="406" t="s">
        <v>3051</v>
      </c>
      <c r="E876" s="406">
        <v>25.3125</v>
      </c>
      <c r="F876" s="406">
        <v>3.7455000000000002E-2</v>
      </c>
      <c r="G876" s="406">
        <v>0.17</v>
      </c>
      <c r="H876" s="409">
        <v>4.4999999999999997E-3</v>
      </c>
      <c r="I876" s="409">
        <f t="shared" si="5"/>
        <v>3.2955000000000005E-2</v>
      </c>
      <c r="J876" s="407">
        <v>36100</v>
      </c>
    </row>
    <row r="877" spans="1:10">
      <c r="A877" s="406">
        <v>84</v>
      </c>
      <c r="B877" s="407">
        <v>36130</v>
      </c>
      <c r="C877" s="406" t="s">
        <v>3052</v>
      </c>
      <c r="D877" s="406" t="s">
        <v>3051</v>
      </c>
      <c r="E877" s="406">
        <v>29.5625</v>
      </c>
      <c r="F877" s="406">
        <v>0.16790099999999999</v>
      </c>
      <c r="G877" s="406">
        <v>0</v>
      </c>
      <c r="H877" s="409">
        <v>4.4999999999999997E-3</v>
      </c>
      <c r="I877" s="409">
        <f t="shared" si="5"/>
        <v>0.16340099999999999</v>
      </c>
      <c r="J877" s="407">
        <v>36130</v>
      </c>
    </row>
    <row r="878" spans="1:10">
      <c r="A878" s="406">
        <v>84</v>
      </c>
      <c r="B878" s="407">
        <v>36161</v>
      </c>
      <c r="C878" s="406" t="s">
        <v>3052</v>
      </c>
      <c r="D878" s="406" t="s">
        <v>3051</v>
      </c>
      <c r="E878" s="406">
        <v>25.375</v>
      </c>
      <c r="F878" s="406">
        <v>-0.141649</v>
      </c>
      <c r="G878" s="406">
        <v>0</v>
      </c>
      <c r="H878" s="409">
        <v>4.1999999999999997E-3</v>
      </c>
      <c r="I878" s="409">
        <f t="shared" si="5"/>
        <v>-0.14584900000000001</v>
      </c>
      <c r="J878" s="407">
        <v>36161</v>
      </c>
    </row>
    <row r="879" spans="1:10">
      <c r="A879" s="406">
        <v>84</v>
      </c>
      <c r="B879" s="407">
        <v>36192</v>
      </c>
      <c r="C879" s="406" t="s">
        <v>3052</v>
      </c>
      <c r="D879" s="406" t="s">
        <v>3051</v>
      </c>
      <c r="E879" s="406">
        <v>21.5625</v>
      </c>
      <c r="F879" s="406">
        <v>-0.14354700000000001</v>
      </c>
      <c r="G879" s="406">
        <v>0.17</v>
      </c>
      <c r="H879" s="409">
        <v>4.0000000000000001E-3</v>
      </c>
      <c r="I879" s="409">
        <f t="shared" si="5"/>
        <v>-0.14754700000000001</v>
      </c>
      <c r="J879" s="407">
        <v>36192</v>
      </c>
    </row>
    <row r="880" spans="1:10">
      <c r="A880" s="406">
        <v>84</v>
      </c>
      <c r="B880" s="407">
        <v>36220</v>
      </c>
      <c r="C880" s="406" t="s">
        <v>3052</v>
      </c>
      <c r="D880" s="406" t="s">
        <v>3051</v>
      </c>
      <c r="E880" s="406">
        <v>22.6875</v>
      </c>
      <c r="F880" s="406">
        <v>5.2173999999999998E-2</v>
      </c>
      <c r="G880" s="406">
        <v>0</v>
      </c>
      <c r="H880" s="409">
        <v>5.3E-3</v>
      </c>
      <c r="I880" s="409">
        <f t="shared" si="5"/>
        <v>4.6873999999999999E-2</v>
      </c>
      <c r="J880" s="407">
        <v>36220</v>
      </c>
    </row>
    <row r="881" spans="1:10">
      <c r="A881" s="406">
        <v>84</v>
      </c>
      <c r="B881" s="407">
        <v>36251</v>
      </c>
      <c r="C881" s="406" t="s">
        <v>3052</v>
      </c>
      <c r="D881" s="406" t="s">
        <v>3051</v>
      </c>
      <c r="E881" s="406">
        <v>22.5625</v>
      </c>
      <c r="F881" s="406">
        <v>-5.5100000000000001E-3</v>
      </c>
      <c r="G881" s="406">
        <v>0</v>
      </c>
      <c r="H881" s="409">
        <v>4.7999999999999996E-3</v>
      </c>
      <c r="I881" s="409">
        <f t="shared" si="5"/>
        <v>-1.031E-2</v>
      </c>
      <c r="J881" s="407">
        <v>36251</v>
      </c>
    </row>
    <row r="882" spans="1:10">
      <c r="A882" s="406">
        <v>84</v>
      </c>
      <c r="B882" s="407">
        <v>36281</v>
      </c>
      <c r="C882" s="406" t="s">
        <v>3052</v>
      </c>
      <c r="D882" s="406" t="s">
        <v>3051</v>
      </c>
      <c r="E882" s="406">
        <v>22</v>
      </c>
      <c r="F882" s="406">
        <v>-1.7395999999999998E-2</v>
      </c>
      <c r="G882" s="406">
        <v>0.17</v>
      </c>
      <c r="H882" s="409">
        <v>4.4999999999999997E-3</v>
      </c>
      <c r="I882" s="409">
        <f t="shared" si="5"/>
        <v>-2.1895999999999999E-2</v>
      </c>
      <c r="J882" s="407">
        <v>36281</v>
      </c>
    </row>
    <row r="883" spans="1:10">
      <c r="A883" s="406">
        <v>84</v>
      </c>
      <c r="B883" s="407">
        <v>36312</v>
      </c>
      <c r="C883" s="406" t="s">
        <v>3052</v>
      </c>
      <c r="D883" s="406" t="s">
        <v>3051</v>
      </c>
      <c r="E883" s="406">
        <v>23.0625</v>
      </c>
      <c r="F883" s="406">
        <v>4.8294999999999998E-2</v>
      </c>
      <c r="G883" s="406">
        <v>0</v>
      </c>
      <c r="H883" s="409">
        <v>5.4999999999999997E-3</v>
      </c>
      <c r="I883" s="409">
        <f t="shared" si="5"/>
        <v>4.2795E-2</v>
      </c>
      <c r="J883" s="407">
        <v>36312</v>
      </c>
    </row>
    <row r="884" spans="1:10">
      <c r="A884" s="406">
        <v>84</v>
      </c>
      <c r="B884" s="407">
        <v>36342</v>
      </c>
      <c r="C884" s="406" t="s">
        <v>3052</v>
      </c>
      <c r="D884" s="406" t="s">
        <v>3051</v>
      </c>
      <c r="E884" s="406">
        <v>22.875</v>
      </c>
      <c r="F884" s="406">
        <v>-8.1300000000000001E-3</v>
      </c>
      <c r="G884" s="406">
        <v>0</v>
      </c>
      <c r="H884" s="409">
        <v>5.1000000000000004E-3</v>
      </c>
      <c r="I884" s="409">
        <f t="shared" si="5"/>
        <v>-1.323E-2</v>
      </c>
      <c r="J884" s="407">
        <v>36342</v>
      </c>
    </row>
    <row r="885" spans="1:10">
      <c r="A885" s="406">
        <v>84</v>
      </c>
      <c r="B885" s="407">
        <v>36373</v>
      </c>
      <c r="C885" s="406" t="s">
        <v>3052</v>
      </c>
      <c r="D885" s="406" t="s">
        <v>3051</v>
      </c>
      <c r="E885" s="406">
        <v>23.1875</v>
      </c>
      <c r="F885" s="406">
        <v>2.1530000000000001E-2</v>
      </c>
      <c r="G885" s="406">
        <v>0.18</v>
      </c>
      <c r="H885" s="409">
        <v>5.4000000000000003E-3</v>
      </c>
      <c r="I885" s="409">
        <f t="shared" si="5"/>
        <v>1.6129999999999999E-2</v>
      </c>
      <c r="J885" s="407">
        <v>36373</v>
      </c>
    </row>
    <row r="886" spans="1:10">
      <c r="A886" s="406">
        <v>84</v>
      </c>
      <c r="B886" s="407">
        <v>36404</v>
      </c>
      <c r="C886" s="406" t="s">
        <v>3052</v>
      </c>
      <c r="D886" s="406" t="s">
        <v>3051</v>
      </c>
      <c r="E886" s="406">
        <v>23.5625</v>
      </c>
      <c r="F886" s="406">
        <v>1.6173E-2</v>
      </c>
      <c r="G886" s="406">
        <v>0</v>
      </c>
      <c r="H886" s="409">
        <v>5.1999999999999998E-3</v>
      </c>
      <c r="I886" s="409">
        <f t="shared" si="5"/>
        <v>1.0973E-2</v>
      </c>
      <c r="J886" s="407">
        <v>36404</v>
      </c>
    </row>
    <row r="887" spans="1:10">
      <c r="A887" s="406">
        <v>84</v>
      </c>
      <c r="B887" s="407">
        <v>36434</v>
      </c>
      <c r="C887" s="406" t="s">
        <v>3052</v>
      </c>
      <c r="D887" s="406" t="s">
        <v>3051</v>
      </c>
      <c r="E887" s="406">
        <v>23</v>
      </c>
      <c r="F887" s="406">
        <v>-2.3872999999999998E-2</v>
      </c>
      <c r="G887" s="406">
        <v>0</v>
      </c>
      <c r="H887" s="409">
        <v>5.0000000000000001E-3</v>
      </c>
      <c r="I887" s="409">
        <f t="shared" si="5"/>
        <v>-2.8872999999999999E-2</v>
      </c>
      <c r="J887" s="407">
        <v>36434</v>
      </c>
    </row>
    <row r="888" spans="1:10">
      <c r="A888" s="406">
        <v>84</v>
      </c>
      <c r="B888" s="407">
        <v>36465</v>
      </c>
      <c r="C888" s="406" t="s">
        <v>3052</v>
      </c>
      <c r="D888" s="406" t="s">
        <v>3051</v>
      </c>
      <c r="E888" s="406">
        <v>23.125</v>
      </c>
      <c r="F888" s="406">
        <v>1.3261E-2</v>
      </c>
      <c r="G888" s="406">
        <v>0.18</v>
      </c>
      <c r="H888" s="409">
        <v>5.5999999999999999E-3</v>
      </c>
      <c r="I888" s="409">
        <f t="shared" si="5"/>
        <v>7.6610000000000003E-3</v>
      </c>
      <c r="J888" s="407">
        <v>36465</v>
      </c>
    </row>
    <row r="889" spans="1:10">
      <c r="A889" s="406">
        <v>84</v>
      </c>
      <c r="B889" s="407">
        <v>36495</v>
      </c>
      <c r="C889" s="406" t="s">
        <v>3052</v>
      </c>
      <c r="D889" s="406" t="s">
        <v>3051</v>
      </c>
      <c r="E889" s="406">
        <v>20.6875</v>
      </c>
      <c r="F889" s="406">
        <v>-0.105405</v>
      </c>
      <c r="G889" s="406">
        <v>0</v>
      </c>
      <c r="H889" s="409">
        <v>5.4999999999999997E-3</v>
      </c>
      <c r="I889" s="409">
        <f t="shared" si="5"/>
        <v>-0.110905</v>
      </c>
      <c r="J889" s="407">
        <v>36495</v>
      </c>
    </row>
    <row r="890" spans="1:10">
      <c r="A890" s="406">
        <v>84</v>
      </c>
      <c r="B890" s="407">
        <v>36526</v>
      </c>
      <c r="C890" s="406" t="s">
        <v>3052</v>
      </c>
      <c r="D890" s="406" t="s">
        <v>3051</v>
      </c>
      <c r="E890" s="406">
        <v>20.0625</v>
      </c>
      <c r="F890" s="406">
        <v>-3.0210999999999998E-2</v>
      </c>
      <c r="G890" s="406">
        <v>0</v>
      </c>
      <c r="H890" s="409">
        <v>5.7000000000000002E-3</v>
      </c>
      <c r="I890" s="409">
        <f t="shared" si="5"/>
        <v>-3.5910999999999998E-2</v>
      </c>
      <c r="J890" s="407">
        <v>36526</v>
      </c>
    </row>
    <row r="891" spans="1:10">
      <c r="A891" s="406">
        <v>84</v>
      </c>
      <c r="B891" s="407">
        <v>36557</v>
      </c>
      <c r="C891" s="406" t="s">
        <v>3052</v>
      </c>
      <c r="D891" s="406" t="s">
        <v>3051</v>
      </c>
      <c r="E891" s="406">
        <v>18.5</v>
      </c>
      <c r="F891" s="406">
        <v>-6.8909999999999999E-2</v>
      </c>
      <c r="G891" s="406">
        <v>0.18</v>
      </c>
      <c r="H891" s="409">
        <v>5.1000000000000004E-3</v>
      </c>
      <c r="I891" s="409">
        <f t="shared" si="5"/>
        <v>-7.4009999999999992E-2</v>
      </c>
      <c r="J891" s="407">
        <v>36557</v>
      </c>
    </row>
    <row r="892" spans="1:10">
      <c r="A892" s="406">
        <v>84</v>
      </c>
      <c r="B892" s="407">
        <v>36586</v>
      </c>
      <c r="C892" s="406" t="s">
        <v>3052</v>
      </c>
      <c r="D892" s="406" t="s">
        <v>3051</v>
      </c>
      <c r="E892" s="406">
        <v>18.125</v>
      </c>
      <c r="F892" s="406">
        <v>-2.027E-2</v>
      </c>
      <c r="G892" s="406">
        <v>0</v>
      </c>
      <c r="H892" s="409">
        <v>5.4000000000000003E-3</v>
      </c>
      <c r="I892" s="409">
        <f t="shared" si="5"/>
        <v>-2.5669999999999998E-2</v>
      </c>
      <c r="J892" s="407">
        <v>36586</v>
      </c>
    </row>
    <row r="893" spans="1:10">
      <c r="A893" s="406">
        <v>84</v>
      </c>
      <c r="B893" s="407">
        <v>36617</v>
      </c>
      <c r="C893" s="406" t="s">
        <v>3052</v>
      </c>
      <c r="D893" s="406" t="s">
        <v>3051</v>
      </c>
      <c r="E893" s="406">
        <v>24</v>
      </c>
      <c r="F893" s="406">
        <v>0.32413799999999998</v>
      </c>
      <c r="G893" s="406">
        <v>0</v>
      </c>
      <c r="H893" s="409">
        <v>4.7000000000000002E-3</v>
      </c>
      <c r="I893" s="409">
        <f t="shared" si="5"/>
        <v>0.319438</v>
      </c>
      <c r="J893" s="407">
        <v>36617</v>
      </c>
    </row>
    <row r="894" spans="1:10">
      <c r="A894" s="406">
        <v>84</v>
      </c>
      <c r="B894" s="407">
        <v>36647</v>
      </c>
      <c r="C894" s="406" t="s">
        <v>3052</v>
      </c>
      <c r="D894" s="406" t="s">
        <v>3051</v>
      </c>
      <c r="E894" s="406">
        <v>24.75</v>
      </c>
      <c r="F894" s="406">
        <v>3.875E-2</v>
      </c>
      <c r="G894" s="406">
        <v>0.18</v>
      </c>
      <c r="H894" s="409">
        <v>5.5999999999999999E-3</v>
      </c>
      <c r="I894" s="409">
        <f t="shared" si="5"/>
        <v>3.3149999999999999E-2</v>
      </c>
      <c r="J894" s="407">
        <v>36647</v>
      </c>
    </row>
    <row r="895" spans="1:10">
      <c r="A895" s="406">
        <v>84</v>
      </c>
      <c r="B895" s="407">
        <v>36678</v>
      </c>
      <c r="C895" s="406" t="s">
        <v>3052</v>
      </c>
      <c r="D895" s="406" t="s">
        <v>3051</v>
      </c>
      <c r="E895" s="406">
        <v>20.5</v>
      </c>
      <c r="F895" s="406">
        <v>-0.17171700000000001</v>
      </c>
      <c r="G895" s="406">
        <v>0</v>
      </c>
      <c r="H895" s="409">
        <v>5.1999999999999998E-3</v>
      </c>
      <c r="I895" s="409">
        <f t="shared" si="5"/>
        <v>-0.17691700000000002</v>
      </c>
      <c r="J895" s="407">
        <v>36678</v>
      </c>
    </row>
    <row r="896" spans="1:10">
      <c r="A896" s="406">
        <v>84</v>
      </c>
      <c r="B896" s="407">
        <v>36708</v>
      </c>
      <c r="C896" s="406" t="s">
        <v>3052</v>
      </c>
      <c r="D896" s="406" t="s">
        <v>3051</v>
      </c>
      <c r="E896" s="406">
        <v>22.1875</v>
      </c>
      <c r="F896" s="406">
        <v>8.2317000000000001E-2</v>
      </c>
      <c r="G896" s="406">
        <v>0</v>
      </c>
      <c r="H896" s="409">
        <v>5.1999999999999998E-3</v>
      </c>
      <c r="I896" s="409">
        <f t="shared" si="5"/>
        <v>7.7117000000000005E-2</v>
      </c>
      <c r="J896" s="407">
        <v>36708</v>
      </c>
    </row>
    <row r="897" spans="1:10">
      <c r="A897" s="406">
        <v>84</v>
      </c>
      <c r="B897" s="407">
        <v>36739</v>
      </c>
      <c r="C897" s="406" t="s">
        <v>3052</v>
      </c>
      <c r="D897" s="406" t="s">
        <v>3051</v>
      </c>
      <c r="E897" s="406">
        <v>23.4375</v>
      </c>
      <c r="F897" s="406">
        <v>6.4450999999999994E-2</v>
      </c>
      <c r="G897" s="406">
        <v>0.18</v>
      </c>
      <c r="H897" s="409">
        <v>5.0000000000000001E-3</v>
      </c>
      <c r="I897" s="409">
        <f t="shared" si="5"/>
        <v>5.9450999999999997E-2</v>
      </c>
      <c r="J897" s="407">
        <v>36739</v>
      </c>
    </row>
    <row r="898" spans="1:10">
      <c r="A898" s="406">
        <v>84</v>
      </c>
      <c r="B898" s="407">
        <v>36770</v>
      </c>
      <c r="C898" s="406" t="s">
        <v>3052</v>
      </c>
      <c r="D898" s="406" t="s">
        <v>3051</v>
      </c>
      <c r="E898" s="406">
        <v>23.1875</v>
      </c>
      <c r="F898" s="406">
        <v>-1.0666999999999999E-2</v>
      </c>
      <c r="G898" s="406">
        <v>0</v>
      </c>
      <c r="H898" s="409">
        <v>4.5999999999999999E-3</v>
      </c>
      <c r="I898" s="409">
        <f t="shared" si="5"/>
        <v>-1.5266999999999999E-2</v>
      </c>
      <c r="J898" s="407">
        <v>36770</v>
      </c>
    </row>
    <row r="899" spans="1:10">
      <c r="A899" s="406">
        <v>84</v>
      </c>
      <c r="B899" s="407">
        <v>36800</v>
      </c>
      <c r="C899" s="406" t="s">
        <v>3052</v>
      </c>
      <c r="D899" s="406" t="s">
        <v>3051</v>
      </c>
      <c r="E899" s="406">
        <v>23.4375</v>
      </c>
      <c r="F899" s="406">
        <v>1.0782E-2</v>
      </c>
      <c r="G899" s="406">
        <v>0</v>
      </c>
      <c r="H899" s="409">
        <v>5.3E-3</v>
      </c>
      <c r="I899" s="409">
        <f t="shared" si="5"/>
        <v>5.4819999999999999E-3</v>
      </c>
      <c r="J899" s="407">
        <v>36800</v>
      </c>
    </row>
    <row r="900" spans="1:10">
      <c r="A900" s="406">
        <v>84</v>
      </c>
      <c r="B900" s="407">
        <v>36831</v>
      </c>
      <c r="C900" s="406" t="s">
        <v>3052</v>
      </c>
      <c r="D900" s="406" t="s">
        <v>3051</v>
      </c>
      <c r="E900" s="406">
        <v>23.4375</v>
      </c>
      <c r="F900" s="406">
        <v>8.267E-3</v>
      </c>
      <c r="G900" s="406">
        <v>0.19375000000000001</v>
      </c>
      <c r="H900" s="409">
        <v>4.7999999999999996E-3</v>
      </c>
      <c r="I900" s="409">
        <f t="shared" si="5"/>
        <v>3.4670000000000005E-3</v>
      </c>
      <c r="J900" s="407">
        <v>36831</v>
      </c>
    </row>
    <row r="901" spans="1:10">
      <c r="A901" s="406">
        <v>84</v>
      </c>
      <c r="B901" s="407">
        <v>36861</v>
      </c>
      <c r="C901" s="406" t="s">
        <v>3052</v>
      </c>
      <c r="D901" s="406" t="s">
        <v>3051</v>
      </c>
      <c r="E901" s="406">
        <v>24.5</v>
      </c>
      <c r="F901" s="406">
        <v>0.30666700000000002</v>
      </c>
      <c r="G901" s="406">
        <v>0</v>
      </c>
      <c r="H901" s="409">
        <v>4.4999999999999997E-3</v>
      </c>
      <c r="I901" s="409">
        <f t="shared" si="5"/>
        <v>0.30216700000000002</v>
      </c>
      <c r="J901" s="407">
        <v>36861</v>
      </c>
    </row>
    <row r="902" spans="1:10">
      <c r="A902" s="406">
        <v>84</v>
      </c>
      <c r="B902" s="407">
        <v>36892</v>
      </c>
      <c r="C902" s="406" t="s">
        <v>3052</v>
      </c>
      <c r="D902" s="406" t="s">
        <v>3051</v>
      </c>
      <c r="E902" s="406">
        <v>21.2</v>
      </c>
      <c r="F902" s="406">
        <v>-0.13469400000000001</v>
      </c>
      <c r="G902" s="406">
        <v>0</v>
      </c>
      <c r="H902" s="409">
        <v>4.8999999999999998E-3</v>
      </c>
      <c r="I902" s="409">
        <f t="shared" si="5"/>
        <v>-0.139594</v>
      </c>
      <c r="J902" s="407">
        <v>36892</v>
      </c>
    </row>
    <row r="903" spans="1:10">
      <c r="A903" s="406">
        <v>84</v>
      </c>
      <c r="B903" s="407">
        <v>36923</v>
      </c>
      <c r="C903" s="406" t="s">
        <v>3052</v>
      </c>
      <c r="D903" s="406" t="s">
        <v>3051</v>
      </c>
      <c r="E903" s="406">
        <v>23</v>
      </c>
      <c r="F903" s="406">
        <v>9.2216999999999993E-2</v>
      </c>
      <c r="G903" s="406">
        <v>0.155</v>
      </c>
      <c r="H903" s="409">
        <v>4.1999999999999997E-3</v>
      </c>
      <c r="I903" s="409">
        <f t="shared" si="5"/>
        <v>8.8016999999999998E-2</v>
      </c>
      <c r="J903" s="407">
        <v>36923</v>
      </c>
    </row>
    <row r="904" spans="1:10">
      <c r="A904" s="406">
        <v>84</v>
      </c>
      <c r="B904" s="407">
        <v>36951</v>
      </c>
      <c r="C904" s="406" t="s">
        <v>3052</v>
      </c>
      <c r="D904" s="406" t="s">
        <v>3051</v>
      </c>
      <c r="E904" s="406">
        <v>23.56</v>
      </c>
      <c r="F904" s="406">
        <v>2.4348000000000002E-2</v>
      </c>
      <c r="G904" s="406">
        <v>0</v>
      </c>
      <c r="H904" s="409">
        <v>4.4999999999999997E-3</v>
      </c>
      <c r="I904" s="409">
        <f t="shared" si="5"/>
        <v>1.9848000000000001E-2</v>
      </c>
      <c r="J904" s="407">
        <v>36951</v>
      </c>
    </row>
    <row r="905" spans="1:10">
      <c r="A905" s="406">
        <v>84</v>
      </c>
      <c r="B905" s="407">
        <v>36982</v>
      </c>
      <c r="C905" s="406" t="s">
        <v>3052</v>
      </c>
      <c r="D905" s="406" t="s">
        <v>3051</v>
      </c>
      <c r="E905" s="406">
        <v>23.3</v>
      </c>
      <c r="F905" s="406">
        <v>-1.1036000000000001E-2</v>
      </c>
      <c r="G905" s="406">
        <v>0</v>
      </c>
      <c r="H905" s="409">
        <v>4.7000000000000002E-3</v>
      </c>
      <c r="I905" s="409">
        <f t="shared" si="5"/>
        <v>-1.5736E-2</v>
      </c>
      <c r="J905" s="407">
        <v>36982</v>
      </c>
    </row>
    <row r="906" spans="1:10">
      <c r="A906" s="406">
        <v>84</v>
      </c>
      <c r="B906" s="407">
        <v>37012</v>
      </c>
      <c r="C906" s="406" t="s">
        <v>3052</v>
      </c>
      <c r="D906" s="406" t="s">
        <v>3051</v>
      </c>
      <c r="E906" s="406">
        <v>22.82</v>
      </c>
      <c r="F906" s="406">
        <v>-1.3948E-2</v>
      </c>
      <c r="G906" s="406">
        <v>0.155</v>
      </c>
      <c r="H906" s="409">
        <v>5.0000000000000001E-3</v>
      </c>
      <c r="I906" s="409">
        <f t="shared" si="5"/>
        <v>-1.8948E-2</v>
      </c>
      <c r="J906" s="407">
        <v>37012</v>
      </c>
    </row>
    <row r="907" spans="1:10">
      <c r="A907" s="406">
        <v>84</v>
      </c>
      <c r="B907" s="407">
        <v>37043</v>
      </c>
      <c r="C907" s="406" t="s">
        <v>3052</v>
      </c>
      <c r="D907" s="406" t="s">
        <v>3051</v>
      </c>
      <c r="E907" s="406">
        <v>25.5</v>
      </c>
      <c r="F907" s="406">
        <v>0.117441</v>
      </c>
      <c r="G907" s="406">
        <v>0</v>
      </c>
      <c r="H907" s="409">
        <v>4.7000000000000002E-3</v>
      </c>
      <c r="I907" s="409">
        <f t="shared" si="5"/>
        <v>0.11274100000000001</v>
      </c>
      <c r="J907" s="407">
        <v>37043</v>
      </c>
    </row>
    <row r="908" spans="1:10">
      <c r="A908" s="406">
        <v>84</v>
      </c>
      <c r="B908" s="407">
        <v>37073</v>
      </c>
      <c r="C908" s="406" t="s">
        <v>3052</v>
      </c>
      <c r="D908" s="406" t="s">
        <v>3051</v>
      </c>
      <c r="E908" s="406">
        <v>25.54</v>
      </c>
      <c r="F908" s="406">
        <v>1.5690000000000001E-3</v>
      </c>
      <c r="G908" s="406">
        <v>0</v>
      </c>
      <c r="H908" s="409">
        <v>5.1999999999999998E-3</v>
      </c>
      <c r="I908" s="409">
        <f t="shared" si="5"/>
        <v>-3.6309999999999997E-3</v>
      </c>
      <c r="J908" s="407">
        <v>37073</v>
      </c>
    </row>
    <row r="909" spans="1:10">
      <c r="A909" s="406">
        <v>84</v>
      </c>
      <c r="B909" s="407">
        <v>37104</v>
      </c>
      <c r="C909" s="406" t="s">
        <v>3052</v>
      </c>
      <c r="D909" s="406" t="s">
        <v>3051</v>
      </c>
      <c r="E909" s="406">
        <v>27.6</v>
      </c>
      <c r="F909" s="406">
        <v>8.6726999999999999E-2</v>
      </c>
      <c r="G909" s="406">
        <v>0.155</v>
      </c>
      <c r="H909" s="409">
        <v>4.5999999999999999E-3</v>
      </c>
      <c r="I909" s="409">
        <f t="shared" si="5"/>
        <v>8.2127000000000006E-2</v>
      </c>
      <c r="J909" s="407">
        <v>37104</v>
      </c>
    </row>
    <row r="910" spans="1:10">
      <c r="A910" s="406">
        <v>84</v>
      </c>
      <c r="B910" s="407">
        <v>37135</v>
      </c>
      <c r="C910" s="406" t="s">
        <v>3052</v>
      </c>
      <c r="D910" s="406" t="s">
        <v>3051</v>
      </c>
      <c r="E910" s="406">
        <v>26.26</v>
      </c>
      <c r="F910" s="406">
        <v>-4.8550999999999997E-2</v>
      </c>
      <c r="G910" s="406">
        <v>0</v>
      </c>
      <c r="H910" s="409">
        <v>4.1000000000000003E-3</v>
      </c>
      <c r="I910" s="409">
        <f t="shared" si="5"/>
        <v>-5.2650999999999996E-2</v>
      </c>
      <c r="J910" s="407">
        <v>37135</v>
      </c>
    </row>
    <row r="911" spans="1:10">
      <c r="A911" s="406">
        <v>84</v>
      </c>
      <c r="B911" s="407">
        <v>37165</v>
      </c>
      <c r="C911" s="406" t="s">
        <v>3052</v>
      </c>
      <c r="D911" s="406" t="s">
        <v>3051</v>
      </c>
      <c r="E911" s="406">
        <v>28.5</v>
      </c>
      <c r="F911" s="406">
        <v>8.5301000000000002E-2</v>
      </c>
      <c r="G911" s="406">
        <v>0</v>
      </c>
      <c r="H911" s="409">
        <v>4.7999999999999996E-3</v>
      </c>
      <c r="I911" s="409">
        <f t="shared" si="5"/>
        <v>8.0501000000000003E-2</v>
      </c>
      <c r="J911" s="407">
        <v>37165</v>
      </c>
    </row>
    <row r="912" spans="1:10">
      <c r="A912" s="406">
        <v>84</v>
      </c>
      <c r="B912" s="407">
        <v>37196</v>
      </c>
      <c r="C912" s="406" t="s">
        <v>3052</v>
      </c>
      <c r="D912" s="406" t="s">
        <v>3051</v>
      </c>
      <c r="E912" s="406">
        <v>29.97</v>
      </c>
      <c r="F912" s="406">
        <v>5.7389000000000003E-2</v>
      </c>
      <c r="G912" s="406">
        <v>0.1656</v>
      </c>
      <c r="H912" s="409">
        <v>4.1000000000000003E-3</v>
      </c>
      <c r="I912" s="409">
        <f t="shared" si="5"/>
        <v>5.3289000000000003E-2</v>
      </c>
      <c r="J912" s="407">
        <v>37196</v>
      </c>
    </row>
    <row r="913" spans="1:10">
      <c r="A913" s="406">
        <v>84</v>
      </c>
      <c r="B913" s="407">
        <v>37226</v>
      </c>
      <c r="C913" s="406" t="s">
        <v>3052</v>
      </c>
      <c r="D913" s="406" t="s">
        <v>3051</v>
      </c>
      <c r="E913" s="406">
        <v>22.55</v>
      </c>
      <c r="F913" s="406">
        <v>-5.9476000000000001E-2</v>
      </c>
      <c r="G913" s="406">
        <v>0</v>
      </c>
      <c r="H913" s="409">
        <v>4.5999999999999999E-3</v>
      </c>
      <c r="I913" s="409">
        <f t="shared" si="5"/>
        <v>-6.4075999999999994E-2</v>
      </c>
      <c r="J913" s="407">
        <v>37226</v>
      </c>
    </row>
    <row r="914" spans="1:10">
      <c r="A914" s="406">
        <v>84</v>
      </c>
      <c r="B914" s="407">
        <v>37257</v>
      </c>
      <c r="C914" s="406" t="s">
        <v>3052</v>
      </c>
      <c r="D914" s="406" t="s">
        <v>3051</v>
      </c>
      <c r="E914" s="406">
        <v>23.4</v>
      </c>
      <c r="F914" s="406">
        <v>3.7693999999999998E-2</v>
      </c>
      <c r="G914" s="406">
        <v>0</v>
      </c>
      <c r="H914" s="409">
        <v>4.7999999999999996E-3</v>
      </c>
      <c r="I914" s="409">
        <f t="shared" si="5"/>
        <v>3.2894E-2</v>
      </c>
      <c r="J914" s="407">
        <v>37257</v>
      </c>
    </row>
    <row r="915" spans="1:10">
      <c r="A915" s="406">
        <v>84</v>
      </c>
      <c r="B915" s="407">
        <v>37288</v>
      </c>
      <c r="C915" s="406" t="s">
        <v>3052</v>
      </c>
      <c r="D915" s="406" t="s">
        <v>3051</v>
      </c>
      <c r="E915" s="406">
        <v>23.22</v>
      </c>
      <c r="F915" s="406">
        <v>-2.0300000000000001E-3</v>
      </c>
      <c r="G915" s="406">
        <v>0.13250000000000001</v>
      </c>
      <c r="H915" s="409">
        <v>4.3E-3</v>
      </c>
      <c r="I915" s="409">
        <f t="shared" si="5"/>
        <v>-6.3300000000000006E-3</v>
      </c>
      <c r="J915" s="407">
        <v>37288</v>
      </c>
    </row>
    <row r="916" spans="1:10">
      <c r="A916" s="406">
        <v>84</v>
      </c>
      <c r="B916" s="407">
        <v>37316</v>
      </c>
      <c r="C916" s="406" t="s">
        <v>3052</v>
      </c>
      <c r="D916" s="406" t="s">
        <v>3051</v>
      </c>
      <c r="E916" s="406">
        <v>23.5</v>
      </c>
      <c r="F916" s="406">
        <v>1.2059E-2</v>
      </c>
      <c r="G916" s="406">
        <v>0</v>
      </c>
      <c r="H916" s="409">
        <v>4.3E-3</v>
      </c>
      <c r="I916" s="409">
        <f t="shared" si="5"/>
        <v>7.7590000000000003E-3</v>
      </c>
      <c r="J916" s="407">
        <v>37316</v>
      </c>
    </row>
    <row r="917" spans="1:10">
      <c r="A917" s="406">
        <v>84</v>
      </c>
      <c r="B917" s="407">
        <v>37347</v>
      </c>
      <c r="C917" s="406" t="s">
        <v>3052</v>
      </c>
      <c r="D917" s="406" t="s">
        <v>3051</v>
      </c>
      <c r="E917" s="406">
        <v>24.1</v>
      </c>
      <c r="F917" s="406">
        <v>2.5531999999999999E-2</v>
      </c>
      <c r="G917" s="406">
        <v>0</v>
      </c>
      <c r="H917" s="409">
        <v>5.4000000000000003E-3</v>
      </c>
      <c r="I917" s="409">
        <f t="shared" si="5"/>
        <v>2.0131999999999997E-2</v>
      </c>
      <c r="J917" s="407">
        <v>37347</v>
      </c>
    </row>
    <row r="918" spans="1:10">
      <c r="A918" s="406">
        <v>84</v>
      </c>
      <c r="B918" s="407">
        <v>37377</v>
      </c>
      <c r="C918" s="406" t="s">
        <v>3052</v>
      </c>
      <c r="D918" s="406" t="s">
        <v>3051</v>
      </c>
      <c r="E918" s="406">
        <v>20.7</v>
      </c>
      <c r="F918" s="406">
        <v>-0.13558100000000001</v>
      </c>
      <c r="G918" s="406">
        <v>0.13250000000000001</v>
      </c>
      <c r="H918" s="409">
        <v>4.8999999999999998E-3</v>
      </c>
      <c r="I918" s="409">
        <f t="shared" si="5"/>
        <v>-0.14048099999999999</v>
      </c>
      <c r="J918" s="407">
        <v>37377</v>
      </c>
    </row>
    <row r="919" spans="1:10">
      <c r="A919" s="406">
        <v>84</v>
      </c>
      <c r="B919" s="407">
        <v>37408</v>
      </c>
      <c r="C919" s="406" t="s">
        <v>3052</v>
      </c>
      <c r="D919" s="406" t="s">
        <v>3051</v>
      </c>
      <c r="E919" s="406">
        <v>20.2</v>
      </c>
      <c r="F919" s="406">
        <v>-2.4154999999999999E-2</v>
      </c>
      <c r="G919" s="406">
        <v>0</v>
      </c>
      <c r="H919" s="409">
        <v>4.4000000000000003E-3</v>
      </c>
      <c r="I919" s="409">
        <f t="shared" si="5"/>
        <v>-2.8555000000000001E-2</v>
      </c>
      <c r="J919" s="407">
        <v>37408</v>
      </c>
    </row>
    <row r="920" spans="1:10">
      <c r="A920" s="406">
        <v>84</v>
      </c>
      <c r="B920" s="407">
        <v>37438</v>
      </c>
      <c r="C920" s="406" t="s">
        <v>3052</v>
      </c>
      <c r="D920" s="406" t="s">
        <v>3051</v>
      </c>
      <c r="E920" s="406">
        <v>19.8</v>
      </c>
      <c r="F920" s="406">
        <v>-1.9802E-2</v>
      </c>
      <c r="G920" s="406">
        <v>0</v>
      </c>
      <c r="H920" s="409">
        <v>5.1000000000000004E-3</v>
      </c>
      <c r="I920" s="409">
        <f t="shared" si="5"/>
        <v>-2.4902000000000001E-2</v>
      </c>
      <c r="J920" s="407">
        <v>37438</v>
      </c>
    </row>
    <row r="921" spans="1:10">
      <c r="A921" s="406">
        <v>84</v>
      </c>
      <c r="B921" s="407">
        <v>37469</v>
      </c>
      <c r="C921" s="406" t="s">
        <v>3052</v>
      </c>
      <c r="D921" s="406" t="s">
        <v>3051</v>
      </c>
      <c r="E921" s="406">
        <v>18.86</v>
      </c>
      <c r="F921" s="406">
        <v>-4.0783E-2</v>
      </c>
      <c r="G921" s="406">
        <v>0.13250000000000001</v>
      </c>
      <c r="H921" s="409">
        <v>4.4000000000000003E-3</v>
      </c>
      <c r="I921" s="409">
        <f t="shared" si="5"/>
        <v>-4.5183000000000001E-2</v>
      </c>
      <c r="J921" s="407">
        <v>37469</v>
      </c>
    </row>
    <row r="922" spans="1:10">
      <c r="A922" s="406">
        <v>84</v>
      </c>
      <c r="B922" s="407">
        <v>37500</v>
      </c>
      <c r="C922" s="406" t="s">
        <v>3052</v>
      </c>
      <c r="D922" s="406" t="s">
        <v>3051</v>
      </c>
      <c r="E922" s="406">
        <v>20.3</v>
      </c>
      <c r="F922" s="406">
        <v>7.6352000000000003E-2</v>
      </c>
      <c r="G922" s="406">
        <v>0</v>
      </c>
      <c r="H922" s="409">
        <v>4.1999999999999997E-3</v>
      </c>
      <c r="I922" s="409">
        <f t="shared" si="5"/>
        <v>7.2152000000000008E-2</v>
      </c>
      <c r="J922" s="407">
        <v>37500</v>
      </c>
    </row>
    <row r="923" spans="1:10">
      <c r="A923" s="406">
        <v>84</v>
      </c>
      <c r="B923" s="407">
        <v>37530</v>
      </c>
      <c r="C923" s="406" t="s">
        <v>3052</v>
      </c>
      <c r="D923" s="406" t="s">
        <v>3051</v>
      </c>
      <c r="E923" s="406">
        <v>21.49</v>
      </c>
      <c r="F923" s="406">
        <v>5.8620999999999999E-2</v>
      </c>
      <c r="G923" s="406">
        <v>0</v>
      </c>
      <c r="H923" s="409">
        <v>4.0000000000000001E-3</v>
      </c>
      <c r="I923" s="409">
        <f t="shared" si="5"/>
        <v>5.4621000000000003E-2</v>
      </c>
      <c r="J923" s="407">
        <v>37530</v>
      </c>
    </row>
    <row r="924" spans="1:10">
      <c r="A924" s="406">
        <v>84</v>
      </c>
      <c r="B924" s="407">
        <v>37561</v>
      </c>
      <c r="C924" s="406" t="s">
        <v>3052</v>
      </c>
      <c r="D924" s="406" t="s">
        <v>3051</v>
      </c>
      <c r="E924" s="406">
        <v>19.989999999999998</v>
      </c>
      <c r="F924" s="406">
        <v>-6.3284999999999994E-2</v>
      </c>
      <c r="G924" s="406">
        <v>0.14000000000000001</v>
      </c>
      <c r="H924" s="409">
        <v>4.0000000000000001E-3</v>
      </c>
      <c r="I924" s="409">
        <f t="shared" si="5"/>
        <v>-6.7284999999999998E-2</v>
      </c>
      <c r="J924" s="407">
        <v>37561</v>
      </c>
    </row>
    <row r="925" spans="1:10">
      <c r="A925" s="406">
        <v>84</v>
      </c>
      <c r="B925" s="407">
        <v>37591</v>
      </c>
      <c r="C925" s="406" t="s">
        <v>3052</v>
      </c>
      <c r="D925" s="406" t="s">
        <v>3051</v>
      </c>
      <c r="E925" s="406">
        <v>20.6</v>
      </c>
      <c r="F925" s="406">
        <v>3.0515E-2</v>
      </c>
      <c r="G925" s="406">
        <v>0</v>
      </c>
      <c r="H925" s="409">
        <v>4.4999999999999997E-3</v>
      </c>
      <c r="I925" s="409">
        <f t="shared" si="5"/>
        <v>2.6015E-2</v>
      </c>
      <c r="J925" s="407">
        <v>37591</v>
      </c>
    </row>
    <row r="926" spans="1:10">
      <c r="A926" s="406">
        <v>84</v>
      </c>
      <c r="B926" s="407">
        <v>37622</v>
      </c>
      <c r="C926" s="406" t="s">
        <v>3052</v>
      </c>
      <c r="D926" s="406" t="s">
        <v>3051</v>
      </c>
      <c r="E926" s="406">
        <v>20.100000000000001</v>
      </c>
      <c r="F926" s="406">
        <v>-2.4271999999999998E-2</v>
      </c>
      <c r="G926" s="406">
        <v>0</v>
      </c>
      <c r="H926" s="409">
        <v>4.1000000000000003E-3</v>
      </c>
      <c r="I926" s="409">
        <f t="shared" si="5"/>
        <v>-2.8371999999999998E-2</v>
      </c>
      <c r="J926" s="407">
        <v>37622</v>
      </c>
    </row>
    <row r="927" spans="1:10">
      <c r="A927" s="406">
        <v>84</v>
      </c>
      <c r="B927" s="407">
        <v>37653</v>
      </c>
      <c r="C927" s="406" t="s">
        <v>3052</v>
      </c>
      <c r="D927" s="406" t="s">
        <v>3051</v>
      </c>
      <c r="E927" s="406">
        <v>20.93</v>
      </c>
      <c r="F927" s="406">
        <v>4.8259000000000003E-2</v>
      </c>
      <c r="G927" s="406">
        <v>0.14000000000000001</v>
      </c>
      <c r="H927" s="409">
        <v>3.8E-3</v>
      </c>
      <c r="I927" s="409">
        <f t="shared" si="5"/>
        <v>4.4459000000000005E-2</v>
      </c>
      <c r="J927" s="407">
        <v>37653</v>
      </c>
    </row>
    <row r="928" spans="1:10">
      <c r="A928" s="406">
        <v>84</v>
      </c>
      <c r="B928" s="407">
        <v>37681</v>
      </c>
      <c r="C928" s="406" t="s">
        <v>3052</v>
      </c>
      <c r="D928" s="406" t="s">
        <v>3051</v>
      </c>
      <c r="E928" s="406">
        <v>21.95</v>
      </c>
      <c r="F928" s="406">
        <v>4.8734E-2</v>
      </c>
      <c r="G928" s="406">
        <v>0</v>
      </c>
      <c r="H928" s="409">
        <v>4.0000000000000001E-3</v>
      </c>
      <c r="I928" s="409">
        <f t="shared" si="5"/>
        <v>4.4733999999999996E-2</v>
      </c>
      <c r="J928" s="407">
        <v>37681</v>
      </c>
    </row>
    <row r="929" spans="1:10">
      <c r="A929" s="406">
        <v>84</v>
      </c>
      <c r="B929" s="407">
        <v>37712</v>
      </c>
      <c r="C929" s="406" t="s">
        <v>3052</v>
      </c>
      <c r="D929" s="406" t="s">
        <v>3051</v>
      </c>
      <c r="E929" s="406">
        <v>22.65</v>
      </c>
      <c r="F929" s="406">
        <v>3.1891000000000003E-2</v>
      </c>
      <c r="G929" s="406">
        <v>0</v>
      </c>
      <c r="H929" s="409">
        <v>4.0000000000000001E-3</v>
      </c>
      <c r="I929" s="409">
        <f t="shared" si="5"/>
        <v>2.7891000000000003E-2</v>
      </c>
      <c r="J929" s="407">
        <v>37712</v>
      </c>
    </row>
    <row r="930" spans="1:10">
      <c r="A930" s="406">
        <v>84</v>
      </c>
      <c r="B930" s="407">
        <v>37742</v>
      </c>
      <c r="C930" s="406" t="s">
        <v>3052</v>
      </c>
      <c r="D930" s="406" t="s">
        <v>3051</v>
      </c>
      <c r="E930" s="406">
        <v>23.52</v>
      </c>
      <c r="F930" s="406">
        <v>4.4592E-2</v>
      </c>
      <c r="G930" s="406">
        <v>0.14000000000000001</v>
      </c>
      <c r="H930" s="409">
        <v>3.8999999999999998E-3</v>
      </c>
      <c r="I930" s="409">
        <f t="shared" si="5"/>
        <v>4.0691999999999999E-2</v>
      </c>
      <c r="J930" s="407">
        <v>37742</v>
      </c>
    </row>
    <row r="931" spans="1:10">
      <c r="A931" s="406">
        <v>84</v>
      </c>
      <c r="B931" s="407">
        <v>37773</v>
      </c>
      <c r="C931" s="406" t="s">
        <v>3052</v>
      </c>
      <c r="D931" s="406" t="s">
        <v>3051</v>
      </c>
      <c r="E931" s="406">
        <v>24.38</v>
      </c>
      <c r="F931" s="406">
        <v>3.6565E-2</v>
      </c>
      <c r="G931" s="406">
        <v>0</v>
      </c>
      <c r="H931" s="409">
        <v>3.5999999999999999E-3</v>
      </c>
      <c r="I931" s="409">
        <f t="shared" si="5"/>
        <v>3.2965000000000001E-2</v>
      </c>
      <c r="J931" s="407">
        <v>37773</v>
      </c>
    </row>
    <row r="932" spans="1:10">
      <c r="A932" s="406">
        <v>84</v>
      </c>
      <c r="B932" s="407">
        <v>37803</v>
      </c>
      <c r="C932" s="406" t="s">
        <v>3052</v>
      </c>
      <c r="D932" s="406" t="s">
        <v>3051</v>
      </c>
      <c r="E932" s="406">
        <v>23.94</v>
      </c>
      <c r="F932" s="406">
        <v>-1.8048000000000002E-2</v>
      </c>
      <c r="G932" s="406">
        <v>0</v>
      </c>
      <c r="H932" s="409">
        <v>3.8E-3</v>
      </c>
      <c r="I932" s="409">
        <f t="shared" si="5"/>
        <v>-2.1848000000000003E-2</v>
      </c>
      <c r="J932" s="407">
        <v>37803</v>
      </c>
    </row>
    <row r="933" spans="1:10">
      <c r="A933" s="406">
        <v>84</v>
      </c>
      <c r="B933" s="407">
        <v>37834</v>
      </c>
      <c r="C933" s="406" t="s">
        <v>3052</v>
      </c>
      <c r="D933" s="406" t="s">
        <v>3051</v>
      </c>
      <c r="E933" s="406">
        <v>23.65</v>
      </c>
      <c r="F933" s="406">
        <v>-6.2659999999999999E-3</v>
      </c>
      <c r="G933" s="406">
        <v>0.14000000000000001</v>
      </c>
      <c r="H933" s="409">
        <v>4.1999999999999997E-3</v>
      </c>
      <c r="I933" s="409">
        <f t="shared" ref="I933:I996" si="6">F933-H933</f>
        <v>-1.0466E-2</v>
      </c>
      <c r="J933" s="407">
        <v>37834</v>
      </c>
    </row>
    <row r="934" spans="1:10">
      <c r="A934" s="406">
        <v>84</v>
      </c>
      <c r="B934" s="407">
        <v>37865</v>
      </c>
      <c r="C934" s="406" t="s">
        <v>3052</v>
      </c>
      <c r="D934" s="406" t="s">
        <v>3051</v>
      </c>
      <c r="E934" s="406">
        <v>24.08</v>
      </c>
      <c r="F934" s="406">
        <v>1.8182E-2</v>
      </c>
      <c r="G934" s="406">
        <v>0</v>
      </c>
      <c r="H934" s="409">
        <v>4.5999999999999999E-3</v>
      </c>
      <c r="I934" s="409">
        <f t="shared" si="6"/>
        <v>1.3582E-2</v>
      </c>
      <c r="J934" s="407">
        <v>37865</v>
      </c>
    </row>
    <row r="935" spans="1:10">
      <c r="A935" s="406">
        <v>84</v>
      </c>
      <c r="B935" s="407">
        <v>37895</v>
      </c>
      <c r="C935" s="406" t="s">
        <v>3052</v>
      </c>
      <c r="D935" s="406" t="s">
        <v>3051</v>
      </c>
      <c r="E935" s="406">
        <v>23.62</v>
      </c>
      <c r="F935" s="406">
        <v>-1.9102999999999998E-2</v>
      </c>
      <c r="G935" s="406">
        <v>0</v>
      </c>
      <c r="H935" s="409">
        <v>4.1000000000000003E-3</v>
      </c>
      <c r="I935" s="409">
        <f t="shared" si="6"/>
        <v>-2.3202999999999998E-2</v>
      </c>
      <c r="J935" s="407">
        <v>37895</v>
      </c>
    </row>
    <row r="936" spans="1:10">
      <c r="A936" s="406">
        <v>84</v>
      </c>
      <c r="B936" s="407">
        <v>37926</v>
      </c>
      <c r="C936" s="406" t="s">
        <v>3052</v>
      </c>
      <c r="D936" s="406" t="s">
        <v>3051</v>
      </c>
      <c r="E936" s="406">
        <v>27.08</v>
      </c>
      <c r="F936" s="406">
        <v>0.152837</v>
      </c>
      <c r="G936" s="406">
        <v>0.15</v>
      </c>
      <c r="H936" s="409">
        <v>3.8999999999999998E-3</v>
      </c>
      <c r="I936" s="409">
        <f t="shared" si="6"/>
        <v>0.14893700000000001</v>
      </c>
      <c r="J936" s="407">
        <v>37926</v>
      </c>
    </row>
    <row r="937" spans="1:10">
      <c r="A937" s="406">
        <v>84</v>
      </c>
      <c r="B937" s="407">
        <v>37956</v>
      </c>
      <c r="C937" s="406" t="s">
        <v>3052</v>
      </c>
      <c r="D937" s="406" t="s">
        <v>3051</v>
      </c>
      <c r="E937" s="406">
        <v>22.1</v>
      </c>
      <c r="F937" s="406">
        <v>2.0126000000000002E-2</v>
      </c>
      <c r="G937" s="406">
        <v>0</v>
      </c>
      <c r="H937" s="409">
        <v>4.7000000000000002E-3</v>
      </c>
      <c r="I937" s="409">
        <f t="shared" si="6"/>
        <v>1.5426000000000002E-2</v>
      </c>
      <c r="J937" s="407">
        <v>37956</v>
      </c>
    </row>
    <row r="938" spans="1:10">
      <c r="A938" s="406">
        <v>84</v>
      </c>
      <c r="B938" s="407">
        <v>37987</v>
      </c>
      <c r="C938" s="406" t="s">
        <v>3050</v>
      </c>
      <c r="D938" s="406" t="s">
        <v>3049</v>
      </c>
      <c r="E938" s="406">
        <v>21.8</v>
      </c>
      <c r="F938" s="406">
        <v>-1.3575E-2</v>
      </c>
      <c r="G938" s="406">
        <v>0</v>
      </c>
      <c r="H938" s="409">
        <v>4.1999999999999997E-3</v>
      </c>
      <c r="I938" s="409">
        <f t="shared" si="6"/>
        <v>-1.7774999999999999E-2</v>
      </c>
      <c r="J938" s="407">
        <v>37987</v>
      </c>
    </row>
    <row r="939" spans="1:10">
      <c r="A939" s="406">
        <v>84</v>
      </c>
      <c r="B939" s="407">
        <v>38018</v>
      </c>
      <c r="C939" s="406" t="s">
        <v>3050</v>
      </c>
      <c r="D939" s="406" t="s">
        <v>3049</v>
      </c>
      <c r="E939" s="406">
        <v>21.61</v>
      </c>
      <c r="F939" s="406">
        <v>-3.2109999999999999E-3</v>
      </c>
      <c r="G939" s="406">
        <v>0.12</v>
      </c>
      <c r="H939" s="409">
        <v>3.8E-3</v>
      </c>
      <c r="I939" s="409">
        <f t="shared" si="6"/>
        <v>-7.0109999999999999E-3</v>
      </c>
      <c r="J939" s="407">
        <v>38018</v>
      </c>
    </row>
    <row r="940" spans="1:10">
      <c r="A940" s="406">
        <v>84</v>
      </c>
      <c r="B940" s="407">
        <v>38047</v>
      </c>
      <c r="C940" s="406" t="s">
        <v>3050</v>
      </c>
      <c r="D940" s="406" t="s">
        <v>3049</v>
      </c>
      <c r="E940" s="406">
        <v>21.68</v>
      </c>
      <c r="F940" s="406">
        <v>3.2390000000000001E-3</v>
      </c>
      <c r="G940" s="406">
        <v>0</v>
      </c>
      <c r="H940" s="409">
        <v>4.3E-3</v>
      </c>
      <c r="I940" s="409">
        <f t="shared" si="6"/>
        <v>-1.0609999999999999E-3</v>
      </c>
      <c r="J940" s="407">
        <v>38047</v>
      </c>
    </row>
    <row r="941" spans="1:10">
      <c r="A941" s="406">
        <v>84</v>
      </c>
      <c r="B941" s="407">
        <v>38078</v>
      </c>
      <c r="C941" s="406" t="s">
        <v>3050</v>
      </c>
      <c r="D941" s="406" t="s">
        <v>3049</v>
      </c>
      <c r="E941" s="406">
        <v>20.45</v>
      </c>
      <c r="F941" s="406">
        <v>-5.6734E-2</v>
      </c>
      <c r="G941" s="406">
        <v>0</v>
      </c>
      <c r="H941" s="409">
        <v>3.8999999999999998E-3</v>
      </c>
      <c r="I941" s="409">
        <f t="shared" si="6"/>
        <v>-6.0634E-2</v>
      </c>
      <c r="J941" s="407">
        <v>38078</v>
      </c>
    </row>
    <row r="942" spans="1:10">
      <c r="A942" s="406">
        <v>84</v>
      </c>
      <c r="B942" s="407">
        <v>38108</v>
      </c>
      <c r="C942" s="406" t="s">
        <v>3050</v>
      </c>
      <c r="D942" s="406" t="s">
        <v>3049</v>
      </c>
      <c r="E942" s="406">
        <v>19.86</v>
      </c>
      <c r="F942" s="406">
        <v>-2.2983E-2</v>
      </c>
      <c r="G942" s="406">
        <v>0.12</v>
      </c>
      <c r="H942" s="409">
        <v>4.0000000000000001E-3</v>
      </c>
      <c r="I942" s="409">
        <f t="shared" si="6"/>
        <v>-2.6983E-2</v>
      </c>
      <c r="J942" s="407">
        <v>38108</v>
      </c>
    </row>
    <row r="943" spans="1:10">
      <c r="A943" s="406">
        <v>84</v>
      </c>
      <c r="B943" s="407">
        <v>38139</v>
      </c>
      <c r="C943" s="406" t="s">
        <v>3050</v>
      </c>
      <c r="D943" s="406" t="s">
        <v>3049</v>
      </c>
      <c r="E943" s="406">
        <v>20.05</v>
      </c>
      <c r="F943" s="406">
        <v>9.5670000000000009E-3</v>
      </c>
      <c r="G943" s="406">
        <v>0</v>
      </c>
      <c r="H943" s="409">
        <v>4.7999999999999996E-3</v>
      </c>
      <c r="I943" s="409">
        <f t="shared" si="6"/>
        <v>4.7670000000000013E-3</v>
      </c>
      <c r="J943" s="407">
        <v>38139</v>
      </c>
    </row>
    <row r="944" spans="1:10">
      <c r="A944" s="406">
        <v>84</v>
      </c>
      <c r="B944" s="407">
        <v>38169</v>
      </c>
      <c r="C944" s="406" t="s">
        <v>3050</v>
      </c>
      <c r="D944" s="406" t="s">
        <v>3049</v>
      </c>
      <c r="E944" s="406">
        <v>19.45</v>
      </c>
      <c r="F944" s="406">
        <v>-2.9925E-2</v>
      </c>
      <c r="G944" s="406">
        <v>0</v>
      </c>
      <c r="H944" s="409">
        <v>4.3E-3</v>
      </c>
      <c r="I944" s="409">
        <f t="shared" si="6"/>
        <v>-3.4224999999999998E-2</v>
      </c>
      <c r="J944" s="407">
        <v>38169</v>
      </c>
    </row>
    <row r="945" spans="1:10">
      <c r="A945" s="406">
        <v>84</v>
      </c>
      <c r="B945" s="407">
        <v>38200</v>
      </c>
      <c r="C945" s="406" t="s">
        <v>3050</v>
      </c>
      <c r="D945" s="406" t="s">
        <v>3049</v>
      </c>
      <c r="E945" s="406">
        <v>21.2</v>
      </c>
      <c r="F945" s="406">
        <v>9.6143999999999993E-2</v>
      </c>
      <c r="G945" s="406">
        <v>0.12</v>
      </c>
      <c r="H945" s="409">
        <v>4.4999999999999997E-3</v>
      </c>
      <c r="I945" s="409">
        <f t="shared" si="6"/>
        <v>9.1643999999999989E-2</v>
      </c>
      <c r="J945" s="407">
        <v>38200</v>
      </c>
    </row>
    <row r="946" spans="1:10">
      <c r="A946" s="406">
        <v>84</v>
      </c>
      <c r="B946" s="407">
        <v>38231</v>
      </c>
      <c r="C946" s="406" t="s">
        <v>3050</v>
      </c>
      <c r="D946" s="406" t="s">
        <v>3049</v>
      </c>
      <c r="E946" s="406">
        <v>22.11</v>
      </c>
      <c r="F946" s="406">
        <v>4.2924999999999998E-2</v>
      </c>
      <c r="G946" s="406">
        <v>0</v>
      </c>
      <c r="H946" s="409">
        <v>4.0000000000000001E-3</v>
      </c>
      <c r="I946" s="409">
        <f t="shared" si="6"/>
        <v>3.8925000000000001E-2</v>
      </c>
      <c r="J946" s="407">
        <v>38231</v>
      </c>
    </row>
    <row r="947" spans="1:10">
      <c r="A947" s="406">
        <v>84</v>
      </c>
      <c r="B947" s="407">
        <v>38261</v>
      </c>
      <c r="C947" s="406" t="s">
        <v>3050</v>
      </c>
      <c r="D947" s="406" t="s">
        <v>3049</v>
      </c>
      <c r="E947" s="406">
        <v>21.86</v>
      </c>
      <c r="F947" s="406">
        <v>-1.1306999999999999E-2</v>
      </c>
      <c r="G947" s="406">
        <v>0</v>
      </c>
      <c r="H947" s="409">
        <v>3.8E-3</v>
      </c>
      <c r="I947" s="409">
        <f t="shared" si="6"/>
        <v>-1.5106999999999999E-2</v>
      </c>
      <c r="J947" s="407">
        <v>38261</v>
      </c>
    </row>
    <row r="948" spans="1:10">
      <c r="A948" s="406">
        <v>84</v>
      </c>
      <c r="B948" s="407">
        <v>38292</v>
      </c>
      <c r="C948" s="406" t="s">
        <v>3050</v>
      </c>
      <c r="D948" s="406" t="s">
        <v>3049</v>
      </c>
      <c r="E948" s="406">
        <v>23.72</v>
      </c>
      <c r="F948" s="406">
        <v>9.1034000000000004E-2</v>
      </c>
      <c r="G948" s="406">
        <v>0.13</v>
      </c>
      <c r="H948" s="409">
        <v>4.1000000000000003E-3</v>
      </c>
      <c r="I948" s="409">
        <f t="shared" si="6"/>
        <v>8.6933999999999997E-2</v>
      </c>
      <c r="J948" s="407">
        <v>38292</v>
      </c>
    </row>
    <row r="949" spans="1:10">
      <c r="A949" s="406">
        <v>84</v>
      </c>
      <c r="B949" s="407">
        <v>38322</v>
      </c>
      <c r="C949" s="406" t="s">
        <v>3050</v>
      </c>
      <c r="D949" s="406" t="s">
        <v>3049</v>
      </c>
      <c r="E949" s="406">
        <v>24.59</v>
      </c>
      <c r="F949" s="406">
        <v>3.6678000000000002E-2</v>
      </c>
      <c r="G949" s="406">
        <v>0</v>
      </c>
      <c r="H949" s="409">
        <v>4.3E-3</v>
      </c>
      <c r="I949" s="409">
        <f t="shared" si="6"/>
        <v>3.2378000000000004E-2</v>
      </c>
      <c r="J949" s="407">
        <v>38322</v>
      </c>
    </row>
    <row r="950" spans="1:10">
      <c r="A950" s="406">
        <v>84</v>
      </c>
      <c r="B950" s="407">
        <v>38353</v>
      </c>
      <c r="C950" s="406" t="s">
        <v>3050</v>
      </c>
      <c r="D950" s="406" t="s">
        <v>3049</v>
      </c>
      <c r="E950" s="406">
        <v>24.03</v>
      </c>
      <c r="F950" s="406">
        <v>-2.2773000000000002E-2</v>
      </c>
      <c r="G950" s="406">
        <v>0</v>
      </c>
      <c r="H950" s="409">
        <v>4.1000000000000003E-3</v>
      </c>
      <c r="I950" s="409">
        <f t="shared" si="6"/>
        <v>-2.6873000000000001E-2</v>
      </c>
      <c r="J950" s="407">
        <v>38353</v>
      </c>
    </row>
    <row r="951" spans="1:10">
      <c r="A951" s="406">
        <v>84</v>
      </c>
      <c r="B951" s="407">
        <v>38384</v>
      </c>
      <c r="C951" s="406" t="s">
        <v>3050</v>
      </c>
      <c r="D951" s="406" t="s">
        <v>3049</v>
      </c>
      <c r="E951" s="406">
        <v>24.58</v>
      </c>
      <c r="F951" s="406">
        <v>2.8298E-2</v>
      </c>
      <c r="G951" s="406">
        <v>0.13</v>
      </c>
      <c r="H951" s="409">
        <v>3.5000000000000001E-3</v>
      </c>
      <c r="I951" s="409">
        <f t="shared" si="6"/>
        <v>2.4798000000000001E-2</v>
      </c>
      <c r="J951" s="407">
        <v>38384</v>
      </c>
    </row>
    <row r="952" spans="1:10">
      <c r="A952" s="406">
        <v>84</v>
      </c>
      <c r="B952" s="407">
        <v>38412</v>
      </c>
      <c r="C952" s="406" t="s">
        <v>3050</v>
      </c>
      <c r="D952" s="406" t="s">
        <v>3049</v>
      </c>
      <c r="E952" s="406">
        <v>24.36</v>
      </c>
      <c r="F952" s="406">
        <v>-8.9499999999999996E-3</v>
      </c>
      <c r="G952" s="406">
        <v>0</v>
      </c>
      <c r="H952" s="409">
        <v>4.1000000000000003E-3</v>
      </c>
      <c r="I952" s="409">
        <f t="shared" si="6"/>
        <v>-1.3049999999999999E-2</v>
      </c>
      <c r="J952" s="407">
        <v>38412</v>
      </c>
    </row>
    <row r="953" spans="1:10">
      <c r="A953" s="406">
        <v>84</v>
      </c>
      <c r="B953" s="407">
        <v>38443</v>
      </c>
      <c r="C953" s="406" t="s">
        <v>3050</v>
      </c>
      <c r="D953" s="406" t="s">
        <v>3049</v>
      </c>
      <c r="E953" s="406">
        <v>26.7</v>
      </c>
      <c r="F953" s="406">
        <v>9.6059000000000005E-2</v>
      </c>
      <c r="G953" s="406">
        <v>0</v>
      </c>
      <c r="H953" s="409">
        <v>3.8999999999999998E-3</v>
      </c>
      <c r="I953" s="409">
        <f t="shared" si="6"/>
        <v>9.2159000000000005E-2</v>
      </c>
      <c r="J953" s="407">
        <v>38443</v>
      </c>
    </row>
    <row r="954" spans="1:10">
      <c r="A954" s="406">
        <v>84</v>
      </c>
      <c r="B954" s="407">
        <v>38473</v>
      </c>
      <c r="C954" s="406" t="s">
        <v>3050</v>
      </c>
      <c r="D954" s="406" t="s">
        <v>3049</v>
      </c>
      <c r="E954" s="406">
        <v>27.22</v>
      </c>
      <c r="F954" s="406">
        <v>2.4344999999999999E-2</v>
      </c>
      <c r="G954" s="406">
        <v>0.13</v>
      </c>
      <c r="H954" s="409">
        <v>4.0000000000000001E-3</v>
      </c>
      <c r="I954" s="409">
        <f t="shared" si="6"/>
        <v>2.0344999999999999E-2</v>
      </c>
      <c r="J954" s="407">
        <v>38473</v>
      </c>
    </row>
    <row r="955" spans="1:10">
      <c r="A955" s="406">
        <v>84</v>
      </c>
      <c r="B955" s="407">
        <v>38504</v>
      </c>
      <c r="C955" s="406" t="s">
        <v>3050</v>
      </c>
      <c r="D955" s="406" t="s">
        <v>3049</v>
      </c>
      <c r="E955" s="406">
        <v>29.74</v>
      </c>
      <c r="F955" s="406">
        <v>9.2578999999999995E-2</v>
      </c>
      <c r="G955" s="406">
        <v>0</v>
      </c>
      <c r="H955" s="409">
        <v>3.5999999999999999E-3</v>
      </c>
      <c r="I955" s="409">
        <f t="shared" si="6"/>
        <v>8.8978999999999989E-2</v>
      </c>
      <c r="J955" s="407">
        <v>38504</v>
      </c>
    </row>
    <row r="956" spans="1:10">
      <c r="A956" s="406">
        <v>84</v>
      </c>
      <c r="B956" s="407">
        <v>38534</v>
      </c>
      <c r="C956" s="406" t="s">
        <v>3050</v>
      </c>
      <c r="D956" s="406" t="s">
        <v>3049</v>
      </c>
      <c r="E956" s="406">
        <v>32.07</v>
      </c>
      <c r="F956" s="406">
        <v>7.8345999999999999E-2</v>
      </c>
      <c r="G956" s="406">
        <v>0</v>
      </c>
      <c r="H956" s="409">
        <v>3.3999999999999998E-3</v>
      </c>
      <c r="I956" s="409">
        <f t="shared" si="6"/>
        <v>7.4945999999999999E-2</v>
      </c>
      <c r="J956" s="407">
        <v>38534</v>
      </c>
    </row>
    <row r="957" spans="1:10">
      <c r="A957" s="406">
        <v>84</v>
      </c>
      <c r="B957" s="407">
        <v>38565</v>
      </c>
      <c r="C957" s="406" t="s">
        <v>3050</v>
      </c>
      <c r="D957" s="406" t="s">
        <v>3049</v>
      </c>
      <c r="E957" s="406">
        <v>34.26</v>
      </c>
      <c r="F957" s="406">
        <v>7.2342000000000004E-2</v>
      </c>
      <c r="G957" s="406">
        <v>0.13</v>
      </c>
      <c r="H957" s="409">
        <v>4.0000000000000001E-3</v>
      </c>
      <c r="I957" s="409">
        <f t="shared" si="6"/>
        <v>6.8342E-2</v>
      </c>
      <c r="J957" s="407">
        <v>38565</v>
      </c>
    </row>
    <row r="958" spans="1:10">
      <c r="A958" s="406">
        <v>84</v>
      </c>
      <c r="B958" s="407">
        <v>38596</v>
      </c>
      <c r="C958" s="406" t="s">
        <v>3050</v>
      </c>
      <c r="D958" s="406" t="s">
        <v>3049</v>
      </c>
      <c r="E958" s="406">
        <v>38.020000000000003</v>
      </c>
      <c r="F958" s="406">
        <v>0.109749</v>
      </c>
      <c r="G958" s="406">
        <v>0</v>
      </c>
      <c r="H958" s="409">
        <v>3.5000000000000001E-3</v>
      </c>
      <c r="I958" s="409">
        <f t="shared" si="6"/>
        <v>0.106249</v>
      </c>
      <c r="J958" s="407">
        <v>38596</v>
      </c>
    </row>
    <row r="959" spans="1:10">
      <c r="A959" s="406">
        <v>84</v>
      </c>
      <c r="B959" s="407">
        <v>38626</v>
      </c>
      <c r="C959" s="406" t="s">
        <v>3050</v>
      </c>
      <c r="D959" s="406" t="s">
        <v>3049</v>
      </c>
      <c r="E959" s="406">
        <v>33.880000000000003</v>
      </c>
      <c r="F959" s="406">
        <v>-0.10889</v>
      </c>
      <c r="G959" s="406">
        <v>0</v>
      </c>
      <c r="H959" s="409">
        <v>3.8999999999999998E-3</v>
      </c>
      <c r="I959" s="409">
        <f t="shared" si="6"/>
        <v>-0.11279</v>
      </c>
      <c r="J959" s="407">
        <v>38626</v>
      </c>
    </row>
    <row r="960" spans="1:10">
      <c r="A960" s="406">
        <v>84</v>
      </c>
      <c r="B960" s="407">
        <v>38657</v>
      </c>
      <c r="C960" s="406" t="s">
        <v>3050</v>
      </c>
      <c r="D960" s="406" t="s">
        <v>3049</v>
      </c>
      <c r="E960" s="406">
        <v>36.99</v>
      </c>
      <c r="F960" s="406">
        <v>9.6001000000000003E-2</v>
      </c>
      <c r="G960" s="406">
        <v>0.14249999999999999</v>
      </c>
      <c r="H960" s="409">
        <v>3.8999999999999998E-3</v>
      </c>
      <c r="I960" s="409">
        <f t="shared" si="6"/>
        <v>9.2101000000000002E-2</v>
      </c>
      <c r="J960" s="407">
        <v>38657</v>
      </c>
    </row>
    <row r="961" spans="1:10">
      <c r="A961" s="406">
        <v>84</v>
      </c>
      <c r="B961" s="407">
        <v>38687</v>
      </c>
      <c r="C961" s="406" t="s">
        <v>3050</v>
      </c>
      <c r="D961" s="406" t="s">
        <v>3049</v>
      </c>
      <c r="E961" s="406">
        <v>27.3</v>
      </c>
      <c r="F961" s="406">
        <v>-1.5949999999999999E-2</v>
      </c>
      <c r="G961" s="406">
        <v>0</v>
      </c>
      <c r="H961" s="409">
        <v>3.8999999999999998E-3</v>
      </c>
      <c r="I961" s="409">
        <f t="shared" si="6"/>
        <v>-1.985E-2</v>
      </c>
      <c r="J961" s="407">
        <v>38687</v>
      </c>
    </row>
    <row r="962" spans="1:10">
      <c r="A962" s="406">
        <v>84</v>
      </c>
      <c r="B962" s="407">
        <v>38718</v>
      </c>
      <c r="C962" s="406" t="s">
        <v>3050</v>
      </c>
      <c r="D962" s="406" t="s">
        <v>3049</v>
      </c>
      <c r="E962" s="406">
        <v>28.16</v>
      </c>
      <c r="F962" s="406">
        <v>3.1502000000000002E-2</v>
      </c>
      <c r="G962" s="406">
        <v>0</v>
      </c>
      <c r="H962" s="409">
        <v>4.0000000000000001E-3</v>
      </c>
      <c r="I962" s="409">
        <f t="shared" si="6"/>
        <v>2.7502000000000002E-2</v>
      </c>
      <c r="J962" s="407">
        <v>38718</v>
      </c>
    </row>
    <row r="963" spans="1:10">
      <c r="A963" s="406">
        <v>84</v>
      </c>
      <c r="B963" s="407">
        <v>38749</v>
      </c>
      <c r="C963" s="406" t="s">
        <v>3050</v>
      </c>
      <c r="D963" s="406" t="s">
        <v>3049</v>
      </c>
      <c r="E963" s="406">
        <v>28.74</v>
      </c>
      <c r="F963" s="406">
        <v>2.4393000000000001E-2</v>
      </c>
      <c r="G963" s="406">
        <v>0.1069</v>
      </c>
      <c r="H963" s="409">
        <v>3.5999999999999999E-3</v>
      </c>
      <c r="I963" s="409">
        <f t="shared" si="6"/>
        <v>2.0793000000000002E-2</v>
      </c>
      <c r="J963" s="407">
        <v>38749</v>
      </c>
    </row>
    <row r="964" spans="1:10">
      <c r="A964" s="406">
        <v>84</v>
      </c>
      <c r="B964" s="407">
        <v>38777</v>
      </c>
      <c r="C964" s="406" t="s">
        <v>3050</v>
      </c>
      <c r="D964" s="406" t="s">
        <v>3049</v>
      </c>
      <c r="E964" s="406">
        <v>27.82</v>
      </c>
      <c r="F964" s="406">
        <v>-3.2010999999999998E-2</v>
      </c>
      <c r="G964" s="406">
        <v>0</v>
      </c>
      <c r="H964" s="409">
        <v>3.8999999999999998E-3</v>
      </c>
      <c r="I964" s="409">
        <f t="shared" si="6"/>
        <v>-3.5910999999999998E-2</v>
      </c>
      <c r="J964" s="407">
        <v>38777</v>
      </c>
    </row>
    <row r="965" spans="1:10">
      <c r="A965" s="406">
        <v>84</v>
      </c>
      <c r="B965" s="407">
        <v>38808</v>
      </c>
      <c r="C965" s="406" t="s">
        <v>3050</v>
      </c>
      <c r="D965" s="406" t="s">
        <v>3049</v>
      </c>
      <c r="E965" s="406">
        <v>23.9</v>
      </c>
      <c r="F965" s="406">
        <v>-0.140906</v>
      </c>
      <c r="G965" s="406">
        <v>0</v>
      </c>
      <c r="H965" s="409">
        <v>3.8999999999999998E-3</v>
      </c>
      <c r="I965" s="409">
        <f t="shared" si="6"/>
        <v>-0.14480599999999999</v>
      </c>
      <c r="J965" s="407">
        <v>38808</v>
      </c>
    </row>
    <row r="966" spans="1:10">
      <c r="A966" s="406">
        <v>84</v>
      </c>
      <c r="B966" s="407">
        <v>38838</v>
      </c>
      <c r="C966" s="406" t="s">
        <v>3050</v>
      </c>
      <c r="D966" s="406" t="s">
        <v>3049</v>
      </c>
      <c r="E966" s="406">
        <v>23.46</v>
      </c>
      <c r="F966" s="406">
        <v>-1.3937E-2</v>
      </c>
      <c r="G966" s="406">
        <v>0.1069</v>
      </c>
      <c r="H966" s="409">
        <v>4.7999999999999996E-3</v>
      </c>
      <c r="I966" s="409">
        <f t="shared" si="6"/>
        <v>-1.8737E-2</v>
      </c>
      <c r="J966" s="407">
        <v>38838</v>
      </c>
    </row>
    <row r="967" spans="1:10">
      <c r="A967" s="406">
        <v>84</v>
      </c>
      <c r="B967" s="407">
        <v>38869</v>
      </c>
      <c r="C967" s="406" t="s">
        <v>3050</v>
      </c>
      <c r="D967" s="406" t="s">
        <v>3049</v>
      </c>
      <c r="E967" s="406">
        <v>22.79</v>
      </c>
      <c r="F967" s="406">
        <v>-2.8559000000000001E-2</v>
      </c>
      <c r="G967" s="406">
        <v>0</v>
      </c>
      <c r="H967" s="409">
        <v>4.4000000000000003E-3</v>
      </c>
      <c r="I967" s="409">
        <f t="shared" si="6"/>
        <v>-3.2959000000000002E-2</v>
      </c>
      <c r="J967" s="407">
        <v>38869</v>
      </c>
    </row>
    <row r="968" spans="1:10">
      <c r="A968" s="406">
        <v>84</v>
      </c>
      <c r="B968" s="407">
        <v>38899</v>
      </c>
      <c r="C968" s="406" t="s">
        <v>3050</v>
      </c>
      <c r="D968" s="406" t="s">
        <v>3049</v>
      </c>
      <c r="E968" s="406">
        <v>21.8</v>
      </c>
      <c r="F968" s="406">
        <v>-4.3439999999999999E-2</v>
      </c>
      <c r="G968" s="406">
        <v>0</v>
      </c>
      <c r="H968" s="409">
        <v>4.4999999999999997E-3</v>
      </c>
      <c r="I968" s="409">
        <f t="shared" si="6"/>
        <v>-4.7939999999999997E-2</v>
      </c>
      <c r="J968" s="407">
        <v>38899</v>
      </c>
    </row>
    <row r="969" spans="1:10">
      <c r="A969" s="406">
        <v>84</v>
      </c>
      <c r="B969" s="407">
        <v>38930</v>
      </c>
      <c r="C969" s="406" t="s">
        <v>3050</v>
      </c>
      <c r="D969" s="406" t="s">
        <v>3049</v>
      </c>
      <c r="E969" s="406">
        <v>23.69</v>
      </c>
      <c r="F969" s="406">
        <v>9.1972999999999999E-2</v>
      </c>
      <c r="G969" s="406">
        <v>0.115</v>
      </c>
      <c r="H969" s="409">
        <v>4.3E-3</v>
      </c>
      <c r="I969" s="409">
        <f t="shared" si="6"/>
        <v>8.7673000000000001E-2</v>
      </c>
      <c r="J969" s="407">
        <v>38930</v>
      </c>
    </row>
    <row r="970" spans="1:10">
      <c r="A970" s="406">
        <v>84</v>
      </c>
      <c r="B970" s="407">
        <v>38961</v>
      </c>
      <c r="C970" s="406" t="s">
        <v>3050</v>
      </c>
      <c r="D970" s="406" t="s">
        <v>3049</v>
      </c>
      <c r="E970" s="406">
        <v>21.94</v>
      </c>
      <c r="F970" s="406">
        <v>-7.3871000000000006E-2</v>
      </c>
      <c r="G970" s="406">
        <v>0</v>
      </c>
      <c r="H970" s="409">
        <v>3.8999999999999998E-3</v>
      </c>
      <c r="I970" s="409">
        <f t="shared" si="6"/>
        <v>-7.7771000000000007E-2</v>
      </c>
      <c r="J970" s="407">
        <v>38961</v>
      </c>
    </row>
    <row r="971" spans="1:10">
      <c r="A971" s="406">
        <v>84</v>
      </c>
      <c r="B971" s="407">
        <v>38991</v>
      </c>
      <c r="C971" s="406" t="s">
        <v>3050</v>
      </c>
      <c r="D971" s="406" t="s">
        <v>3049</v>
      </c>
      <c r="E971" s="406">
        <v>24.25</v>
      </c>
      <c r="F971" s="406">
        <v>0.10528700000000001</v>
      </c>
      <c r="G971" s="406">
        <v>0</v>
      </c>
      <c r="H971" s="409">
        <v>4.1999999999999997E-3</v>
      </c>
      <c r="I971" s="409">
        <f t="shared" si="6"/>
        <v>0.10108700000000001</v>
      </c>
      <c r="J971" s="407">
        <v>38991</v>
      </c>
    </row>
    <row r="972" spans="1:10">
      <c r="A972" s="406">
        <v>84</v>
      </c>
      <c r="B972" s="407">
        <v>39022</v>
      </c>
      <c r="C972" s="406" t="s">
        <v>3050</v>
      </c>
      <c r="D972" s="406" t="s">
        <v>3049</v>
      </c>
      <c r="E972" s="406">
        <v>23.91</v>
      </c>
      <c r="F972" s="406">
        <v>-9.2779999999999998E-3</v>
      </c>
      <c r="G972" s="406">
        <v>0.115</v>
      </c>
      <c r="H972" s="409">
        <v>3.8999999999999998E-3</v>
      </c>
      <c r="I972" s="409">
        <f t="shared" si="6"/>
        <v>-1.3177999999999999E-2</v>
      </c>
      <c r="J972" s="407">
        <v>39022</v>
      </c>
    </row>
    <row r="973" spans="1:10">
      <c r="A973" s="406">
        <v>84</v>
      </c>
      <c r="B973" s="407">
        <v>39052</v>
      </c>
      <c r="C973" s="406" t="s">
        <v>3050</v>
      </c>
      <c r="D973" s="406" t="s">
        <v>3049</v>
      </c>
      <c r="E973" s="406">
        <v>22.78</v>
      </c>
      <c r="F973" s="406">
        <v>-4.7260999999999997E-2</v>
      </c>
      <c r="G973" s="406">
        <v>0</v>
      </c>
      <c r="H973" s="409">
        <v>3.5999999999999999E-3</v>
      </c>
      <c r="I973" s="409">
        <f t="shared" si="6"/>
        <v>-5.0860999999999996E-2</v>
      </c>
      <c r="J973" s="407">
        <v>39052</v>
      </c>
    </row>
    <row r="974" spans="1:10">
      <c r="A974" s="406">
        <v>84</v>
      </c>
      <c r="B974" s="407">
        <v>39083</v>
      </c>
      <c r="C974" s="406" t="s">
        <v>3050</v>
      </c>
      <c r="D974" s="406" t="s">
        <v>3049</v>
      </c>
      <c r="E974" s="406">
        <v>22.21</v>
      </c>
      <c r="F974" s="406">
        <v>-2.5021999999999999E-2</v>
      </c>
      <c r="G974" s="406">
        <v>0</v>
      </c>
      <c r="H974" s="409">
        <v>4.3E-3</v>
      </c>
      <c r="I974" s="409">
        <f t="shared" si="6"/>
        <v>-2.9322000000000001E-2</v>
      </c>
      <c r="J974" s="407">
        <v>39083</v>
      </c>
    </row>
    <row r="975" spans="1:10">
      <c r="A975" s="406">
        <v>84</v>
      </c>
      <c r="B975" s="407">
        <v>39114</v>
      </c>
      <c r="C975" s="406" t="s">
        <v>3050</v>
      </c>
      <c r="D975" s="406" t="s">
        <v>3049</v>
      </c>
      <c r="E975" s="406">
        <v>22.78</v>
      </c>
      <c r="F975" s="406">
        <v>3.0842000000000001E-2</v>
      </c>
      <c r="G975" s="406">
        <v>0.115</v>
      </c>
      <c r="H975" s="409">
        <v>3.8E-3</v>
      </c>
      <c r="I975" s="409">
        <f t="shared" si="6"/>
        <v>2.7042E-2</v>
      </c>
      <c r="J975" s="407">
        <v>39114</v>
      </c>
    </row>
    <row r="976" spans="1:10">
      <c r="A976" s="406">
        <v>84</v>
      </c>
      <c r="B976" s="407">
        <v>39142</v>
      </c>
      <c r="C976" s="406" t="s">
        <v>3050</v>
      </c>
      <c r="D976" s="406" t="s">
        <v>3049</v>
      </c>
      <c r="E976" s="406">
        <v>22.45</v>
      </c>
      <c r="F976" s="406">
        <v>-1.4486000000000001E-2</v>
      </c>
      <c r="G976" s="406">
        <v>0</v>
      </c>
      <c r="H976" s="409">
        <v>3.8999999999999998E-3</v>
      </c>
      <c r="I976" s="409">
        <f t="shared" si="6"/>
        <v>-1.8386E-2</v>
      </c>
      <c r="J976" s="407">
        <v>39142</v>
      </c>
    </row>
    <row r="977" spans="1:10">
      <c r="A977" s="406">
        <v>84</v>
      </c>
      <c r="B977" s="407">
        <v>39173</v>
      </c>
      <c r="C977" s="406" t="s">
        <v>3050</v>
      </c>
      <c r="D977" s="406" t="s">
        <v>3049</v>
      </c>
      <c r="E977" s="406">
        <v>22.11</v>
      </c>
      <c r="F977" s="406">
        <v>-1.5145E-2</v>
      </c>
      <c r="G977" s="406">
        <v>0</v>
      </c>
      <c r="H977" s="409">
        <v>4.1999999999999997E-3</v>
      </c>
      <c r="I977" s="409">
        <f t="shared" si="6"/>
        <v>-1.9345000000000001E-2</v>
      </c>
      <c r="J977" s="407">
        <v>39173</v>
      </c>
    </row>
    <row r="978" spans="1:10">
      <c r="A978" s="406">
        <v>84</v>
      </c>
      <c r="B978" s="407">
        <v>39203</v>
      </c>
      <c r="C978" s="406" t="s">
        <v>3050</v>
      </c>
      <c r="D978" s="406" t="s">
        <v>3049</v>
      </c>
      <c r="E978" s="406">
        <v>22.86</v>
      </c>
      <c r="F978" s="406">
        <v>3.9122999999999998E-2</v>
      </c>
      <c r="G978" s="406">
        <v>0.115</v>
      </c>
      <c r="H978" s="409">
        <v>4.1000000000000003E-3</v>
      </c>
      <c r="I978" s="409">
        <f t="shared" si="6"/>
        <v>3.5022999999999999E-2</v>
      </c>
      <c r="J978" s="407">
        <v>39203</v>
      </c>
    </row>
    <row r="979" spans="1:10">
      <c r="A979" s="406">
        <v>84</v>
      </c>
      <c r="B979" s="407">
        <v>39234</v>
      </c>
      <c r="C979" s="406" t="s">
        <v>3050</v>
      </c>
      <c r="D979" s="406" t="s">
        <v>3049</v>
      </c>
      <c r="E979" s="406">
        <v>22.49</v>
      </c>
      <c r="F979" s="406">
        <v>-1.6185999999999999E-2</v>
      </c>
      <c r="G979" s="406">
        <v>0</v>
      </c>
      <c r="H979" s="409">
        <v>4.0000000000000001E-3</v>
      </c>
      <c r="I979" s="409">
        <f t="shared" si="6"/>
        <v>-2.0185999999999999E-2</v>
      </c>
      <c r="J979" s="407">
        <v>39234</v>
      </c>
    </row>
    <row r="980" spans="1:10">
      <c r="A980" s="406">
        <v>84</v>
      </c>
      <c r="B980" s="407">
        <v>39264</v>
      </c>
      <c r="C980" s="406" t="s">
        <v>3050</v>
      </c>
      <c r="D980" s="406" t="s">
        <v>3049</v>
      </c>
      <c r="E980" s="406">
        <v>21.88</v>
      </c>
      <c r="F980" s="406">
        <v>-2.7123000000000001E-2</v>
      </c>
      <c r="G980" s="406">
        <v>0</v>
      </c>
      <c r="H980" s="409">
        <v>4.5999999999999999E-3</v>
      </c>
      <c r="I980" s="409">
        <f t="shared" si="6"/>
        <v>-3.1723000000000001E-2</v>
      </c>
      <c r="J980" s="407">
        <v>39264</v>
      </c>
    </row>
    <row r="981" spans="1:10">
      <c r="A981" s="406">
        <v>84</v>
      </c>
      <c r="B981" s="407">
        <v>39295</v>
      </c>
      <c r="C981" s="406" t="s">
        <v>3050</v>
      </c>
      <c r="D981" s="406" t="s">
        <v>3049</v>
      </c>
      <c r="E981" s="406">
        <v>23.96</v>
      </c>
      <c r="F981" s="406">
        <v>0.10077700000000001</v>
      </c>
      <c r="G981" s="406">
        <v>0.125</v>
      </c>
      <c r="H981" s="409">
        <v>4.1999999999999997E-3</v>
      </c>
      <c r="I981" s="409">
        <f t="shared" si="6"/>
        <v>9.657700000000001E-2</v>
      </c>
      <c r="J981" s="407">
        <v>39295</v>
      </c>
    </row>
    <row r="982" spans="1:10">
      <c r="A982" s="406">
        <v>84</v>
      </c>
      <c r="B982" s="407">
        <v>39326</v>
      </c>
      <c r="C982" s="406" t="s">
        <v>3050</v>
      </c>
      <c r="D982" s="406" t="s">
        <v>3049</v>
      </c>
      <c r="E982" s="406">
        <v>22.68</v>
      </c>
      <c r="F982" s="406">
        <v>-5.3421999999999997E-2</v>
      </c>
      <c r="G982" s="406">
        <v>0</v>
      </c>
      <c r="H982" s="409">
        <v>3.7000000000000002E-3</v>
      </c>
      <c r="I982" s="409">
        <f t="shared" si="6"/>
        <v>-5.7121999999999999E-2</v>
      </c>
      <c r="J982" s="407">
        <v>39326</v>
      </c>
    </row>
    <row r="983" spans="1:10">
      <c r="A983" s="406">
        <v>84</v>
      </c>
      <c r="B983" s="407">
        <v>39356</v>
      </c>
      <c r="C983" s="406" t="s">
        <v>3050</v>
      </c>
      <c r="D983" s="406" t="s">
        <v>3049</v>
      </c>
      <c r="E983" s="406">
        <v>23.26</v>
      </c>
      <c r="F983" s="406">
        <v>2.5572999999999999E-2</v>
      </c>
      <c r="G983" s="406">
        <v>0</v>
      </c>
      <c r="H983" s="409">
        <v>4.3E-3</v>
      </c>
      <c r="I983" s="409">
        <f t="shared" si="6"/>
        <v>2.1273E-2</v>
      </c>
      <c r="J983" s="407">
        <v>39356</v>
      </c>
    </row>
    <row r="984" spans="1:10">
      <c r="A984" s="406">
        <v>84</v>
      </c>
      <c r="B984" s="407">
        <v>39387</v>
      </c>
      <c r="C984" s="406" t="s">
        <v>3050</v>
      </c>
      <c r="D984" s="406" t="s">
        <v>3049</v>
      </c>
      <c r="E984" s="406">
        <v>22.14</v>
      </c>
      <c r="F984" s="406">
        <v>-4.2777000000000003E-2</v>
      </c>
      <c r="G984" s="406">
        <v>0.125</v>
      </c>
      <c r="H984" s="409">
        <v>3.8999999999999998E-3</v>
      </c>
      <c r="I984" s="409">
        <f t="shared" si="6"/>
        <v>-4.6677000000000003E-2</v>
      </c>
      <c r="J984" s="407">
        <v>39387</v>
      </c>
    </row>
    <row r="985" spans="1:10">
      <c r="A985" s="406">
        <v>84</v>
      </c>
      <c r="B985" s="407">
        <v>39417</v>
      </c>
      <c r="C985" s="406" t="s">
        <v>3050</v>
      </c>
      <c r="D985" s="406" t="s">
        <v>3049</v>
      </c>
      <c r="E985" s="406">
        <v>21.2</v>
      </c>
      <c r="F985" s="406">
        <v>-4.2457000000000002E-2</v>
      </c>
      <c r="G985" s="406">
        <v>0</v>
      </c>
      <c r="H985" s="409">
        <v>3.7000000000000002E-3</v>
      </c>
      <c r="I985" s="409">
        <f t="shared" si="6"/>
        <v>-4.6157000000000004E-2</v>
      </c>
      <c r="J985" s="407">
        <v>39417</v>
      </c>
    </row>
    <row r="986" spans="1:10">
      <c r="A986" s="406">
        <v>84</v>
      </c>
      <c r="B986" s="407">
        <v>39448</v>
      </c>
      <c r="C986" s="406" t="s">
        <v>3050</v>
      </c>
      <c r="D986" s="406" t="s">
        <v>3049</v>
      </c>
      <c r="E986" s="406">
        <v>19.920000000000002</v>
      </c>
      <c r="F986" s="406">
        <v>-6.0377E-2</v>
      </c>
      <c r="G986" s="406">
        <v>0</v>
      </c>
      <c r="H986" s="409">
        <v>4.0000000000000001E-3</v>
      </c>
      <c r="I986" s="409">
        <f t="shared" si="6"/>
        <v>-6.4377000000000004E-2</v>
      </c>
      <c r="J986" s="407">
        <v>39448</v>
      </c>
    </row>
    <row r="987" spans="1:10">
      <c r="A987" s="406">
        <v>84</v>
      </c>
      <c r="B987" s="407">
        <v>39479</v>
      </c>
      <c r="C987" s="406" t="s">
        <v>3050</v>
      </c>
      <c r="D987" s="406" t="s">
        <v>3049</v>
      </c>
      <c r="E987" s="406">
        <v>19.04</v>
      </c>
      <c r="F987" s="406">
        <v>-3.7901999999999998E-2</v>
      </c>
      <c r="G987" s="406">
        <v>0.125</v>
      </c>
      <c r="H987" s="409">
        <v>3.3999999999999998E-3</v>
      </c>
      <c r="I987" s="409">
        <f t="shared" si="6"/>
        <v>-4.1301999999999998E-2</v>
      </c>
      <c r="J987" s="407">
        <v>39479</v>
      </c>
    </row>
    <row r="988" spans="1:10">
      <c r="A988" s="406">
        <v>84</v>
      </c>
      <c r="B988" s="407">
        <v>39508</v>
      </c>
      <c r="C988" s="406" t="s">
        <v>3050</v>
      </c>
      <c r="D988" s="406" t="s">
        <v>3049</v>
      </c>
      <c r="E988" s="406">
        <v>18.78</v>
      </c>
      <c r="F988" s="406">
        <v>-1.3655E-2</v>
      </c>
      <c r="G988" s="406">
        <v>0</v>
      </c>
      <c r="H988" s="409">
        <v>3.7000000000000002E-3</v>
      </c>
      <c r="I988" s="409">
        <f t="shared" si="6"/>
        <v>-1.7355000000000002E-2</v>
      </c>
      <c r="J988" s="407">
        <v>39508</v>
      </c>
    </row>
    <row r="989" spans="1:10">
      <c r="A989" s="406">
        <v>84</v>
      </c>
      <c r="B989" s="407">
        <v>39539</v>
      </c>
      <c r="C989" s="406" t="s">
        <v>3050</v>
      </c>
      <c r="D989" s="406" t="s">
        <v>3049</v>
      </c>
      <c r="E989" s="406">
        <v>18.43</v>
      </c>
      <c r="F989" s="406">
        <v>-1.8637000000000001E-2</v>
      </c>
      <c r="G989" s="406">
        <v>0</v>
      </c>
      <c r="H989" s="409">
        <v>3.5000000000000001E-3</v>
      </c>
      <c r="I989" s="409">
        <f t="shared" si="6"/>
        <v>-2.2137E-2</v>
      </c>
      <c r="J989" s="407">
        <v>39539</v>
      </c>
    </row>
    <row r="990" spans="1:10">
      <c r="A990" s="406">
        <v>84</v>
      </c>
      <c r="B990" s="407">
        <v>39569</v>
      </c>
      <c r="C990" s="406" t="s">
        <v>3050</v>
      </c>
      <c r="D990" s="406" t="s">
        <v>3049</v>
      </c>
      <c r="E990" s="406">
        <v>17.079999999999998</v>
      </c>
      <c r="F990" s="406">
        <v>-6.6467999999999999E-2</v>
      </c>
      <c r="G990" s="406">
        <v>0.125</v>
      </c>
      <c r="H990" s="409">
        <v>3.7000000000000002E-3</v>
      </c>
      <c r="I990" s="409">
        <f t="shared" si="6"/>
        <v>-7.0167999999999994E-2</v>
      </c>
      <c r="J990" s="407">
        <v>39569</v>
      </c>
    </row>
    <row r="991" spans="1:10">
      <c r="A991" s="406">
        <v>84</v>
      </c>
      <c r="B991" s="407">
        <v>39600</v>
      </c>
      <c r="C991" s="406" t="s">
        <v>3050</v>
      </c>
      <c r="D991" s="406" t="s">
        <v>3049</v>
      </c>
      <c r="E991" s="406">
        <v>15.97</v>
      </c>
      <c r="F991" s="406">
        <v>-6.4988000000000004E-2</v>
      </c>
      <c r="G991" s="406">
        <v>0</v>
      </c>
      <c r="H991" s="409">
        <v>4.0000000000000001E-3</v>
      </c>
      <c r="I991" s="409">
        <f t="shared" si="6"/>
        <v>-6.8988000000000008E-2</v>
      </c>
      <c r="J991" s="407">
        <v>39600</v>
      </c>
    </row>
    <row r="992" spans="1:10">
      <c r="A992" s="406">
        <v>84</v>
      </c>
      <c r="B992" s="407">
        <v>39630</v>
      </c>
      <c r="C992" s="406" t="s">
        <v>3050</v>
      </c>
      <c r="D992" s="406" t="s">
        <v>3049</v>
      </c>
      <c r="E992" s="406">
        <v>15.85</v>
      </c>
      <c r="F992" s="406">
        <v>-7.5139999999999998E-3</v>
      </c>
      <c r="G992" s="406">
        <v>0</v>
      </c>
      <c r="H992" s="409">
        <v>3.8999999999999998E-3</v>
      </c>
      <c r="I992" s="409">
        <f t="shared" si="6"/>
        <v>-1.1414000000000001E-2</v>
      </c>
      <c r="J992" s="407">
        <v>39630</v>
      </c>
    </row>
    <row r="993" spans="1:10">
      <c r="A993" s="406">
        <v>84</v>
      </c>
      <c r="B993" s="407">
        <v>39661</v>
      </c>
      <c r="C993" s="406" t="s">
        <v>3050</v>
      </c>
      <c r="D993" s="406" t="s">
        <v>3049</v>
      </c>
      <c r="E993" s="406">
        <v>18.29</v>
      </c>
      <c r="F993" s="406">
        <v>0.16183</v>
      </c>
      <c r="G993" s="406">
        <v>0.125</v>
      </c>
      <c r="H993" s="409">
        <v>3.5999999999999999E-3</v>
      </c>
      <c r="I993" s="409">
        <f t="shared" si="6"/>
        <v>0.15823000000000001</v>
      </c>
      <c r="J993" s="407">
        <v>39661</v>
      </c>
    </row>
    <row r="994" spans="1:10">
      <c r="A994" s="406">
        <v>84</v>
      </c>
      <c r="B994" s="407">
        <v>39692</v>
      </c>
      <c r="C994" s="406" t="s">
        <v>3050</v>
      </c>
      <c r="D994" s="406" t="s">
        <v>3049</v>
      </c>
      <c r="E994" s="406">
        <v>17.78</v>
      </c>
      <c r="F994" s="406">
        <v>-2.7883999999999999E-2</v>
      </c>
      <c r="G994" s="406">
        <v>0</v>
      </c>
      <c r="H994" s="409">
        <v>3.8999999999999998E-3</v>
      </c>
      <c r="I994" s="409">
        <f t="shared" si="6"/>
        <v>-3.1784E-2</v>
      </c>
      <c r="J994" s="407">
        <v>39692</v>
      </c>
    </row>
    <row r="995" spans="1:10">
      <c r="A995" s="406">
        <v>84</v>
      </c>
      <c r="B995" s="407">
        <v>39722</v>
      </c>
      <c r="C995" s="406" t="s">
        <v>3050</v>
      </c>
      <c r="D995" s="406" t="s">
        <v>3049</v>
      </c>
      <c r="E995" s="406">
        <v>18</v>
      </c>
      <c r="F995" s="406">
        <v>1.2373E-2</v>
      </c>
      <c r="G995" s="406">
        <v>0</v>
      </c>
      <c r="H995" s="409">
        <v>3.7000000000000002E-3</v>
      </c>
      <c r="I995" s="409">
        <f t="shared" si="6"/>
        <v>8.6730000000000002E-3</v>
      </c>
      <c r="J995" s="407">
        <v>39722</v>
      </c>
    </row>
    <row r="996" spans="1:10">
      <c r="A996" s="406">
        <v>84</v>
      </c>
      <c r="B996" s="407">
        <v>39753</v>
      </c>
      <c r="C996" s="406" t="s">
        <v>3050</v>
      </c>
      <c r="D996" s="406" t="s">
        <v>3049</v>
      </c>
      <c r="E996" s="406">
        <v>21.69</v>
      </c>
      <c r="F996" s="406">
        <v>0.21249999999999999</v>
      </c>
      <c r="G996" s="406">
        <v>0.13500000000000001</v>
      </c>
      <c r="H996" s="409">
        <v>3.5999999999999999E-3</v>
      </c>
      <c r="I996" s="409">
        <f t="shared" si="6"/>
        <v>0.2089</v>
      </c>
      <c r="J996" s="407">
        <v>39753</v>
      </c>
    </row>
    <row r="997" spans="1:10">
      <c r="A997" s="406">
        <v>84</v>
      </c>
      <c r="B997" s="407">
        <v>39783</v>
      </c>
      <c r="C997" s="406" t="s">
        <v>3050</v>
      </c>
      <c r="D997" s="406" t="s">
        <v>3049</v>
      </c>
      <c r="E997" s="406">
        <v>20.59</v>
      </c>
      <c r="F997" s="406">
        <v>-5.0715000000000003E-2</v>
      </c>
      <c r="G997" s="406">
        <v>0</v>
      </c>
      <c r="H997" s="409">
        <v>3.3E-3</v>
      </c>
      <c r="I997" s="409">
        <f t="shared" ref="I997:I1060" si="7">F997-H997</f>
        <v>-5.4015000000000001E-2</v>
      </c>
      <c r="J997" s="407">
        <v>39783</v>
      </c>
    </row>
    <row r="998" spans="1:10">
      <c r="A998" s="406">
        <v>84</v>
      </c>
      <c r="B998" s="407">
        <v>39814</v>
      </c>
      <c r="C998" s="406" t="s">
        <v>3050</v>
      </c>
      <c r="D998" s="406" t="s">
        <v>3049</v>
      </c>
      <c r="E998" s="406">
        <v>20.74</v>
      </c>
      <c r="F998" s="406">
        <v>7.2849999999999998E-3</v>
      </c>
      <c r="G998" s="406">
        <v>0</v>
      </c>
      <c r="H998" s="409">
        <v>2.3999999999999998E-3</v>
      </c>
      <c r="I998" s="409">
        <f t="shared" si="7"/>
        <v>4.8850000000000005E-3</v>
      </c>
      <c r="J998" s="407">
        <v>39814</v>
      </c>
    </row>
    <row r="999" spans="1:10">
      <c r="A999" s="406">
        <v>84</v>
      </c>
      <c r="B999" s="407">
        <v>39845</v>
      </c>
      <c r="C999" s="406" t="s">
        <v>3050</v>
      </c>
      <c r="D999" s="406" t="s">
        <v>3049</v>
      </c>
      <c r="E999" s="406">
        <v>18.399999999999999</v>
      </c>
      <c r="F999" s="406">
        <v>-0.10631599999999999</v>
      </c>
      <c r="G999" s="406">
        <v>0.13500000000000001</v>
      </c>
      <c r="H999" s="409">
        <v>3.0000000000000001E-3</v>
      </c>
      <c r="I999" s="409">
        <f t="shared" si="7"/>
        <v>-0.109316</v>
      </c>
      <c r="J999" s="407">
        <v>39845</v>
      </c>
    </row>
    <row r="1000" spans="1:10">
      <c r="A1000" s="406">
        <v>84</v>
      </c>
      <c r="B1000" s="407">
        <v>39873</v>
      </c>
      <c r="C1000" s="406" t="s">
        <v>3050</v>
      </c>
      <c r="D1000" s="406" t="s">
        <v>3049</v>
      </c>
      <c r="E1000" s="406">
        <v>20</v>
      </c>
      <c r="F1000" s="406">
        <v>8.6957000000000007E-2</v>
      </c>
      <c r="G1000" s="406">
        <v>0</v>
      </c>
      <c r="H1000" s="409">
        <v>3.5000000000000001E-3</v>
      </c>
      <c r="I1000" s="409">
        <f t="shared" si="7"/>
        <v>8.3457000000000003E-2</v>
      </c>
      <c r="J1000" s="407">
        <v>39873</v>
      </c>
    </row>
    <row r="1001" spans="1:10">
      <c r="A1001" s="406">
        <v>84</v>
      </c>
      <c r="B1001" s="407">
        <v>39904</v>
      </c>
      <c r="C1001" s="406" t="s">
        <v>3050</v>
      </c>
      <c r="D1001" s="406" t="s">
        <v>3049</v>
      </c>
      <c r="E1001" s="406">
        <v>18.350000000000001</v>
      </c>
      <c r="F1001" s="406">
        <v>-8.2500000000000004E-2</v>
      </c>
      <c r="G1001" s="406">
        <v>0</v>
      </c>
      <c r="H1001" s="409">
        <v>2.8999999999999998E-3</v>
      </c>
      <c r="I1001" s="409">
        <f t="shared" si="7"/>
        <v>-8.5400000000000004E-2</v>
      </c>
      <c r="J1001" s="407">
        <v>39904</v>
      </c>
    </row>
    <row r="1002" spans="1:10">
      <c r="A1002" s="406">
        <v>84</v>
      </c>
      <c r="B1002" s="407">
        <v>39934</v>
      </c>
      <c r="C1002" s="406" t="s">
        <v>3050</v>
      </c>
      <c r="D1002" s="406" t="s">
        <v>3049</v>
      </c>
      <c r="E1002" s="406">
        <v>16.489999999999998</v>
      </c>
      <c r="F1002" s="406">
        <v>-9.4005000000000005E-2</v>
      </c>
      <c r="G1002" s="406">
        <v>0.13500000000000001</v>
      </c>
      <c r="H1002" s="409">
        <v>3.3E-3</v>
      </c>
      <c r="I1002" s="409">
        <f t="shared" si="7"/>
        <v>-9.7305000000000003E-2</v>
      </c>
      <c r="J1002" s="407">
        <v>39934</v>
      </c>
    </row>
    <row r="1003" spans="1:10">
      <c r="A1003" s="406">
        <v>84</v>
      </c>
      <c r="B1003" s="407">
        <v>39965</v>
      </c>
      <c r="C1003" s="406" t="s">
        <v>3050</v>
      </c>
      <c r="D1003" s="406" t="s">
        <v>3049</v>
      </c>
      <c r="E1003" s="406">
        <v>17.899999999999999</v>
      </c>
      <c r="F1003" s="406">
        <v>8.5505999999999999E-2</v>
      </c>
      <c r="G1003" s="406">
        <v>0</v>
      </c>
      <c r="H1003" s="409">
        <v>3.8E-3</v>
      </c>
      <c r="I1003" s="409">
        <f t="shared" si="7"/>
        <v>8.1706000000000001E-2</v>
      </c>
      <c r="J1003" s="407">
        <v>39965</v>
      </c>
    </row>
    <row r="1004" spans="1:10">
      <c r="A1004" s="406">
        <v>84</v>
      </c>
      <c r="B1004" s="407">
        <v>39995</v>
      </c>
      <c r="C1004" s="406" t="s">
        <v>3050</v>
      </c>
      <c r="D1004" s="406" t="s">
        <v>3049</v>
      </c>
      <c r="E1004" s="406">
        <v>18.059999999999999</v>
      </c>
      <c r="F1004" s="406">
        <v>8.9390000000000008E-3</v>
      </c>
      <c r="G1004" s="406">
        <v>0</v>
      </c>
      <c r="H1004" s="409">
        <v>3.5999999999999999E-3</v>
      </c>
      <c r="I1004" s="409">
        <f t="shared" si="7"/>
        <v>5.3390000000000009E-3</v>
      </c>
      <c r="J1004" s="407">
        <v>39995</v>
      </c>
    </row>
    <row r="1005" spans="1:10">
      <c r="A1005" s="406">
        <v>84</v>
      </c>
      <c r="B1005" s="407">
        <v>40026</v>
      </c>
      <c r="C1005" s="406" t="s">
        <v>3050</v>
      </c>
      <c r="D1005" s="406" t="s">
        <v>3049</v>
      </c>
      <c r="E1005" s="406">
        <v>16.850000000000001</v>
      </c>
      <c r="F1005" s="406">
        <v>-5.9524000000000001E-2</v>
      </c>
      <c r="G1005" s="406">
        <v>0.13500000000000001</v>
      </c>
      <c r="H1005" s="409">
        <v>3.5999999999999999E-3</v>
      </c>
      <c r="I1005" s="409">
        <f t="shared" si="7"/>
        <v>-6.3124E-2</v>
      </c>
      <c r="J1005" s="407">
        <v>40026</v>
      </c>
    </row>
    <row r="1006" spans="1:10">
      <c r="A1006" s="406">
        <v>84</v>
      </c>
      <c r="B1006" s="407">
        <v>40057</v>
      </c>
      <c r="C1006" s="406" t="s">
        <v>3050</v>
      </c>
      <c r="D1006" s="406" t="s">
        <v>3049</v>
      </c>
      <c r="E1006" s="406">
        <v>17.64</v>
      </c>
      <c r="F1006" s="406">
        <v>4.6884000000000002E-2</v>
      </c>
      <c r="G1006" s="406">
        <v>0</v>
      </c>
      <c r="H1006" s="409">
        <v>3.3999999999999998E-3</v>
      </c>
      <c r="I1006" s="409">
        <f t="shared" si="7"/>
        <v>4.3484000000000002E-2</v>
      </c>
      <c r="J1006" s="407">
        <v>40057</v>
      </c>
    </row>
    <row r="1007" spans="1:10">
      <c r="A1007" s="406">
        <v>84</v>
      </c>
      <c r="B1007" s="407">
        <v>40087</v>
      </c>
      <c r="C1007" s="406" t="s">
        <v>3050</v>
      </c>
      <c r="D1007" s="406" t="s">
        <v>3049</v>
      </c>
      <c r="E1007" s="406">
        <v>15.45</v>
      </c>
      <c r="F1007" s="406">
        <v>-0.12415</v>
      </c>
      <c r="G1007" s="406">
        <v>0</v>
      </c>
      <c r="H1007" s="409">
        <v>3.3E-3</v>
      </c>
      <c r="I1007" s="409">
        <f t="shared" si="7"/>
        <v>-0.12745000000000001</v>
      </c>
      <c r="J1007" s="407">
        <v>40087</v>
      </c>
    </row>
    <row r="1008" spans="1:10">
      <c r="A1008" s="406">
        <v>84</v>
      </c>
      <c r="B1008" s="407">
        <v>40118</v>
      </c>
      <c r="C1008" s="406" t="s">
        <v>3050</v>
      </c>
      <c r="D1008" s="406" t="s">
        <v>3049</v>
      </c>
      <c r="E1008" s="406">
        <v>16.32</v>
      </c>
      <c r="F1008" s="406">
        <v>6.5696000000000004E-2</v>
      </c>
      <c r="G1008" s="406">
        <v>0.14499999999999999</v>
      </c>
      <c r="H1008" s="409">
        <v>3.5000000000000001E-3</v>
      </c>
      <c r="I1008" s="409">
        <f t="shared" si="7"/>
        <v>6.2196000000000001E-2</v>
      </c>
      <c r="J1008" s="407">
        <v>40118</v>
      </c>
    </row>
    <row r="1009" spans="1:10">
      <c r="A1009" s="406">
        <v>84</v>
      </c>
      <c r="B1009" s="407">
        <v>40148</v>
      </c>
      <c r="C1009" s="406" t="s">
        <v>3050</v>
      </c>
      <c r="D1009" s="406" t="s">
        <v>3049</v>
      </c>
      <c r="E1009" s="406">
        <v>17.510000000000002</v>
      </c>
      <c r="F1009" s="406">
        <v>7.2916999999999996E-2</v>
      </c>
      <c r="G1009" s="406">
        <v>0</v>
      </c>
      <c r="H1009" s="409">
        <v>3.3999999999999998E-3</v>
      </c>
      <c r="I1009" s="409">
        <f t="shared" si="7"/>
        <v>6.9516999999999995E-2</v>
      </c>
      <c r="J1009" s="407">
        <v>40148</v>
      </c>
    </row>
    <row r="1010" spans="1:10">
      <c r="A1010" s="406">
        <v>84</v>
      </c>
      <c r="B1010" s="407">
        <v>40179</v>
      </c>
      <c r="C1010" s="406" t="s">
        <v>3050</v>
      </c>
      <c r="D1010" s="406" t="s">
        <v>3049</v>
      </c>
      <c r="E1010" s="406">
        <v>16.59</v>
      </c>
      <c r="F1010" s="406">
        <v>-5.2540999999999997E-2</v>
      </c>
      <c r="G1010" s="406">
        <v>0</v>
      </c>
      <c r="H1010" s="409">
        <v>3.5999999999999999E-3</v>
      </c>
      <c r="I1010" s="409">
        <f t="shared" si="7"/>
        <v>-5.6140999999999996E-2</v>
      </c>
      <c r="J1010" s="407">
        <v>40179</v>
      </c>
    </row>
    <row r="1011" spans="1:10">
      <c r="A1011" s="406">
        <v>84</v>
      </c>
      <c r="B1011" s="407">
        <v>40210</v>
      </c>
      <c r="C1011" s="406" t="s">
        <v>3050</v>
      </c>
      <c r="D1011" s="406" t="s">
        <v>3049</v>
      </c>
      <c r="E1011" s="406">
        <v>17.12</v>
      </c>
      <c r="F1011" s="406">
        <v>4.0687000000000001E-2</v>
      </c>
      <c r="G1011" s="406">
        <v>0.14499999999999999</v>
      </c>
      <c r="H1011" s="409">
        <v>3.3E-3</v>
      </c>
      <c r="I1011" s="409">
        <f t="shared" si="7"/>
        <v>3.7387000000000004E-2</v>
      </c>
      <c r="J1011" s="407">
        <v>40210</v>
      </c>
    </row>
    <row r="1012" spans="1:10">
      <c r="A1012" s="406">
        <v>84</v>
      </c>
      <c r="B1012" s="407">
        <v>40238</v>
      </c>
      <c r="C1012" s="406" t="s">
        <v>3050</v>
      </c>
      <c r="D1012" s="406" t="s">
        <v>3049</v>
      </c>
      <c r="E1012" s="406">
        <v>17.57</v>
      </c>
      <c r="F1012" s="406">
        <v>2.6284999999999999E-2</v>
      </c>
      <c r="G1012" s="406">
        <v>0</v>
      </c>
      <c r="H1012" s="409">
        <v>4.0000000000000001E-3</v>
      </c>
      <c r="I1012" s="409">
        <f t="shared" si="7"/>
        <v>2.2284999999999999E-2</v>
      </c>
      <c r="J1012" s="407">
        <v>40238</v>
      </c>
    </row>
    <row r="1013" spans="1:10">
      <c r="A1013" s="406">
        <v>84</v>
      </c>
      <c r="B1013" s="407">
        <v>40269</v>
      </c>
      <c r="C1013" s="406" t="s">
        <v>3050</v>
      </c>
      <c r="D1013" s="406" t="s">
        <v>3049</v>
      </c>
      <c r="E1013" s="406">
        <v>18.329999999999998</v>
      </c>
      <c r="F1013" s="406">
        <v>4.3256000000000003E-2</v>
      </c>
      <c r="G1013" s="406">
        <v>0</v>
      </c>
      <c r="H1013" s="409">
        <v>3.8E-3</v>
      </c>
      <c r="I1013" s="409">
        <f t="shared" si="7"/>
        <v>3.9456000000000005E-2</v>
      </c>
      <c r="J1013" s="407">
        <v>40269</v>
      </c>
    </row>
    <row r="1014" spans="1:10">
      <c r="A1014" s="406">
        <v>84</v>
      </c>
      <c r="B1014" s="407">
        <v>40299</v>
      </c>
      <c r="C1014" s="406" t="s">
        <v>3050</v>
      </c>
      <c r="D1014" s="406" t="s">
        <v>3049</v>
      </c>
      <c r="E1014" s="406">
        <v>17.45</v>
      </c>
      <c r="F1014" s="406">
        <v>-4.0098000000000002E-2</v>
      </c>
      <c r="G1014" s="406">
        <v>0.14499999999999999</v>
      </c>
      <c r="H1014" s="409">
        <v>3.3999999999999998E-3</v>
      </c>
      <c r="I1014" s="409">
        <f t="shared" si="7"/>
        <v>-4.3498000000000002E-2</v>
      </c>
      <c r="J1014" s="407">
        <v>40299</v>
      </c>
    </row>
    <row r="1015" spans="1:10">
      <c r="A1015" s="406">
        <v>84</v>
      </c>
      <c r="B1015" s="407">
        <v>40330</v>
      </c>
      <c r="C1015" s="406" t="s">
        <v>3050</v>
      </c>
      <c r="D1015" s="406" t="s">
        <v>3049</v>
      </c>
      <c r="E1015" s="406">
        <v>17.68</v>
      </c>
      <c r="F1015" s="406">
        <v>1.3180000000000001E-2</v>
      </c>
      <c r="G1015" s="406">
        <v>0</v>
      </c>
      <c r="H1015" s="409">
        <v>3.7000000000000002E-3</v>
      </c>
      <c r="I1015" s="409">
        <f t="shared" si="7"/>
        <v>9.4800000000000006E-3</v>
      </c>
      <c r="J1015" s="407">
        <v>40330</v>
      </c>
    </row>
    <row r="1016" spans="1:10">
      <c r="A1016" s="406">
        <v>84</v>
      </c>
      <c r="B1016" s="407">
        <v>40360</v>
      </c>
      <c r="C1016" s="406" t="s">
        <v>3050</v>
      </c>
      <c r="D1016" s="406" t="s">
        <v>3049</v>
      </c>
      <c r="E1016" s="406">
        <v>19.489999999999998</v>
      </c>
      <c r="F1016" s="406">
        <v>0.10237599999999999</v>
      </c>
      <c r="G1016" s="406">
        <v>0</v>
      </c>
      <c r="H1016" s="409">
        <v>3.0999999999999999E-3</v>
      </c>
      <c r="I1016" s="409">
        <f t="shared" si="7"/>
        <v>9.9275999999999989E-2</v>
      </c>
      <c r="J1016" s="407">
        <v>40360</v>
      </c>
    </row>
    <row r="1017" spans="1:10">
      <c r="A1017" s="406">
        <v>84</v>
      </c>
      <c r="B1017" s="407">
        <v>40391</v>
      </c>
      <c r="C1017" s="406" t="s">
        <v>3050</v>
      </c>
      <c r="D1017" s="406" t="s">
        <v>3049</v>
      </c>
      <c r="E1017" s="406">
        <v>19.88</v>
      </c>
      <c r="F1017" s="406">
        <v>2.7449999999999999E-2</v>
      </c>
      <c r="G1017" s="406">
        <v>0.14499999999999999</v>
      </c>
      <c r="H1017" s="409">
        <v>3.2000000000000002E-3</v>
      </c>
      <c r="I1017" s="409">
        <f t="shared" si="7"/>
        <v>2.4249999999999997E-2</v>
      </c>
      <c r="J1017" s="407">
        <v>40391</v>
      </c>
    </row>
    <row r="1018" spans="1:10">
      <c r="A1018" s="406">
        <v>84</v>
      </c>
      <c r="B1018" s="407">
        <v>40422</v>
      </c>
      <c r="C1018" s="406" t="s">
        <v>3050</v>
      </c>
      <c r="D1018" s="406" t="s">
        <v>3049</v>
      </c>
      <c r="E1018" s="406">
        <v>20.399999999999999</v>
      </c>
      <c r="F1018" s="406">
        <v>2.6157E-2</v>
      </c>
      <c r="G1018" s="406">
        <v>0</v>
      </c>
      <c r="H1018" s="409">
        <v>2.5999999999999999E-3</v>
      </c>
      <c r="I1018" s="409">
        <f t="shared" si="7"/>
        <v>2.3557000000000002E-2</v>
      </c>
      <c r="J1018" s="407">
        <v>40422</v>
      </c>
    </row>
    <row r="1019" spans="1:10">
      <c r="A1019" s="406">
        <v>84</v>
      </c>
      <c r="B1019" s="407">
        <v>40452</v>
      </c>
      <c r="C1019" s="406" t="s">
        <v>3050</v>
      </c>
      <c r="D1019" s="406" t="s">
        <v>3049</v>
      </c>
      <c r="E1019" s="406">
        <v>21.53</v>
      </c>
      <c r="F1019" s="406">
        <v>5.5391999999999997E-2</v>
      </c>
      <c r="G1019" s="406">
        <v>0</v>
      </c>
      <c r="H1019" s="409">
        <v>2.7000000000000001E-3</v>
      </c>
      <c r="I1019" s="409">
        <f t="shared" si="7"/>
        <v>5.2691999999999996E-2</v>
      </c>
      <c r="J1019" s="407">
        <v>40452</v>
      </c>
    </row>
    <row r="1020" spans="1:10">
      <c r="A1020" s="406">
        <v>84</v>
      </c>
      <c r="B1020" s="407">
        <v>40483</v>
      </c>
      <c r="C1020" s="406" t="s">
        <v>3050</v>
      </c>
      <c r="D1020" s="406" t="s">
        <v>3049</v>
      </c>
      <c r="E1020" s="406">
        <v>21.55</v>
      </c>
      <c r="F1020" s="406">
        <v>8.1279999999999998E-3</v>
      </c>
      <c r="G1020" s="406">
        <v>0.155</v>
      </c>
      <c r="H1020" s="409">
        <v>3.2000000000000002E-3</v>
      </c>
      <c r="I1020" s="409">
        <f t="shared" si="7"/>
        <v>4.9280000000000001E-3</v>
      </c>
      <c r="J1020" s="407">
        <v>40483</v>
      </c>
    </row>
    <row r="1021" spans="1:10">
      <c r="A1021" s="406">
        <v>84</v>
      </c>
      <c r="B1021" s="407">
        <v>40513</v>
      </c>
      <c r="C1021" s="406" t="s">
        <v>3050</v>
      </c>
      <c r="D1021" s="406" t="s">
        <v>3049</v>
      </c>
      <c r="E1021" s="406">
        <v>22.48</v>
      </c>
      <c r="F1021" s="406">
        <v>4.3154999999999999E-2</v>
      </c>
      <c r="G1021" s="406">
        <v>0</v>
      </c>
      <c r="H1021" s="409">
        <v>3.2000000000000002E-3</v>
      </c>
      <c r="I1021" s="409">
        <f t="shared" si="7"/>
        <v>3.9954999999999997E-2</v>
      </c>
      <c r="J1021" s="407">
        <v>40513</v>
      </c>
    </row>
    <row r="1022" spans="1:10">
      <c r="A1022" s="63">
        <v>84</v>
      </c>
      <c r="B1022" s="407">
        <v>40544</v>
      </c>
      <c r="C1022" s="63" t="s">
        <v>3050</v>
      </c>
      <c r="D1022" s="63" t="s">
        <v>3049</v>
      </c>
      <c r="E1022" s="63">
        <v>23.12</v>
      </c>
      <c r="F1022" s="63">
        <v>2.8469999999999999E-2</v>
      </c>
      <c r="G1022" s="63">
        <v>0</v>
      </c>
      <c r="H1022" s="406">
        <v>3.5666666699999999E-3</v>
      </c>
      <c r="I1022" s="409">
        <f t="shared" si="7"/>
        <v>2.4903333329999999E-2</v>
      </c>
      <c r="J1022" s="407">
        <v>40544</v>
      </c>
    </row>
    <row r="1023" spans="1:10">
      <c r="A1023" s="63">
        <v>84</v>
      </c>
      <c r="B1023" s="407">
        <v>40575</v>
      </c>
      <c r="C1023" s="63" t="s">
        <v>3050</v>
      </c>
      <c r="D1023" s="63" t="s">
        <v>3049</v>
      </c>
      <c r="E1023" s="63">
        <v>22.52</v>
      </c>
      <c r="F1023" s="63">
        <v>-1.9247E-2</v>
      </c>
      <c r="G1023" s="63">
        <v>0.155</v>
      </c>
      <c r="H1023" s="406">
        <v>3.68333333E-3</v>
      </c>
      <c r="I1023" s="409">
        <f t="shared" si="7"/>
        <v>-2.293033333E-2</v>
      </c>
      <c r="J1023" s="407">
        <v>40575</v>
      </c>
    </row>
    <row r="1024" spans="1:10">
      <c r="A1024" s="63">
        <v>84</v>
      </c>
      <c r="B1024" s="407">
        <v>40603</v>
      </c>
      <c r="C1024" s="63" t="s">
        <v>3050</v>
      </c>
      <c r="D1024" s="63" t="s">
        <v>3049</v>
      </c>
      <c r="E1024" s="63">
        <v>22.89</v>
      </c>
      <c r="F1024" s="63">
        <v>1.643E-2</v>
      </c>
      <c r="G1024" s="63">
        <v>0</v>
      </c>
      <c r="H1024" s="406">
        <v>3.5583333299999999E-3</v>
      </c>
      <c r="I1024" s="409">
        <f t="shared" si="7"/>
        <v>1.287166667E-2</v>
      </c>
      <c r="J1024" s="407">
        <v>40603</v>
      </c>
    </row>
    <row r="1025" spans="1:10">
      <c r="A1025" s="63">
        <v>84</v>
      </c>
      <c r="B1025" s="407">
        <v>40634</v>
      </c>
      <c r="C1025" s="63" t="s">
        <v>3050</v>
      </c>
      <c r="D1025" s="63" t="s">
        <v>3049</v>
      </c>
      <c r="E1025" s="63">
        <v>22.55</v>
      </c>
      <c r="F1025" s="63">
        <v>-1.4853999999999999E-2</v>
      </c>
      <c r="G1025" s="63">
        <v>0</v>
      </c>
      <c r="H1025" s="406">
        <v>3.5666666699999999E-3</v>
      </c>
      <c r="I1025" s="409">
        <f t="shared" si="7"/>
        <v>-1.8420666669999999E-2</v>
      </c>
      <c r="J1025" s="407">
        <v>40634</v>
      </c>
    </row>
    <row r="1026" spans="1:10">
      <c r="A1026" s="63">
        <v>84</v>
      </c>
      <c r="B1026" s="407">
        <v>40664</v>
      </c>
      <c r="C1026" s="63" t="s">
        <v>3050</v>
      </c>
      <c r="D1026" s="63" t="s">
        <v>3049</v>
      </c>
      <c r="E1026" s="63">
        <v>22.77</v>
      </c>
      <c r="F1026" s="63">
        <v>1.6629999999999999E-2</v>
      </c>
      <c r="G1026" s="63">
        <v>0.155</v>
      </c>
      <c r="H1026" s="406">
        <v>3.3416666699999996E-3</v>
      </c>
      <c r="I1026" s="409">
        <f t="shared" si="7"/>
        <v>1.3288333329999999E-2</v>
      </c>
      <c r="J1026" s="407">
        <v>40664</v>
      </c>
    </row>
    <row r="1027" spans="1:10">
      <c r="A1027" s="63">
        <v>84</v>
      </c>
      <c r="B1027" s="407">
        <v>40695</v>
      </c>
      <c r="C1027" s="63" t="s">
        <v>3050</v>
      </c>
      <c r="D1027" s="63" t="s">
        <v>3049</v>
      </c>
      <c r="E1027" s="63">
        <v>21.98</v>
      </c>
      <c r="F1027" s="63">
        <v>-3.4694999999999997E-2</v>
      </c>
      <c r="G1027" s="63">
        <v>0</v>
      </c>
      <c r="H1027" s="406">
        <v>3.25833333E-3</v>
      </c>
      <c r="I1027" s="409">
        <f t="shared" si="7"/>
        <v>-3.7953333329999998E-2</v>
      </c>
      <c r="J1027" s="407">
        <v>40695</v>
      </c>
    </row>
    <row r="1028" spans="1:10">
      <c r="A1028" s="63">
        <v>84</v>
      </c>
      <c r="B1028" s="407">
        <v>40725</v>
      </c>
      <c r="C1028" s="63" t="s">
        <v>3050</v>
      </c>
      <c r="D1028" s="63" t="s">
        <v>3049</v>
      </c>
      <c r="E1028" s="63">
        <v>21.15</v>
      </c>
      <c r="F1028" s="63">
        <v>-3.7761999999999997E-2</v>
      </c>
      <c r="G1028" s="63">
        <v>0</v>
      </c>
      <c r="H1028" s="406">
        <v>3.2916666700000003E-3</v>
      </c>
      <c r="I1028" s="409">
        <f t="shared" si="7"/>
        <v>-4.1053666669999996E-2</v>
      </c>
      <c r="J1028" s="407">
        <v>40725</v>
      </c>
    </row>
    <row r="1029" spans="1:10">
      <c r="A1029" s="63">
        <v>84</v>
      </c>
      <c r="B1029" s="407">
        <v>40756</v>
      </c>
      <c r="C1029" s="63" t="s">
        <v>3050</v>
      </c>
      <c r="D1029" s="63" t="s">
        <v>3049</v>
      </c>
      <c r="E1029" s="63">
        <v>22.08</v>
      </c>
      <c r="F1029" s="63">
        <v>5.1299999999999998E-2</v>
      </c>
      <c r="G1029" s="63">
        <v>0.155</v>
      </c>
      <c r="H1029" s="406">
        <f>0.0365/12</f>
        <v>3.0416666666666665E-3</v>
      </c>
      <c r="I1029" s="409">
        <f t="shared" si="7"/>
        <v>4.8258333333333334E-2</v>
      </c>
      <c r="J1029" s="407">
        <v>40756</v>
      </c>
    </row>
    <row r="1030" spans="1:10">
      <c r="A1030" s="63">
        <v>84</v>
      </c>
      <c r="B1030" s="407">
        <v>40787</v>
      </c>
      <c r="C1030" s="63" t="s">
        <v>3050</v>
      </c>
      <c r="D1030" s="63" t="s">
        <v>3049</v>
      </c>
      <c r="E1030" s="63">
        <v>21.57</v>
      </c>
      <c r="F1030" s="63">
        <v>-2.3098E-2</v>
      </c>
      <c r="G1030" s="63">
        <v>0</v>
      </c>
      <c r="H1030" s="406">
        <v>2.3583333300000002E-3</v>
      </c>
      <c r="I1030" s="409">
        <f t="shared" si="7"/>
        <v>-2.5456333330000001E-2</v>
      </c>
      <c r="J1030" s="407">
        <v>40787</v>
      </c>
    </row>
    <row r="1031" spans="1:10">
      <c r="A1031" s="63">
        <v>84</v>
      </c>
      <c r="B1031" s="407">
        <v>40817</v>
      </c>
      <c r="C1031" s="63" t="s">
        <v>3050</v>
      </c>
      <c r="D1031" s="63" t="s">
        <v>3049</v>
      </c>
      <c r="E1031" s="63">
        <v>22.19</v>
      </c>
      <c r="F1031" s="63">
        <v>2.8743999999999999E-2</v>
      </c>
      <c r="G1031" s="63">
        <v>0</v>
      </c>
      <c r="H1031" s="406">
        <v>2.3916666700000001E-3</v>
      </c>
      <c r="I1031" s="409">
        <f t="shared" si="7"/>
        <v>2.6352333329999998E-2</v>
      </c>
      <c r="J1031" s="407">
        <v>40817</v>
      </c>
    </row>
    <row r="1032" spans="1:10">
      <c r="A1032" s="63">
        <v>84</v>
      </c>
      <c r="B1032" s="407">
        <v>40848</v>
      </c>
      <c r="C1032" s="63" t="s">
        <v>3050</v>
      </c>
      <c r="D1032" s="63" t="s">
        <v>3049</v>
      </c>
      <c r="E1032" s="63">
        <v>21.9</v>
      </c>
      <c r="F1032" s="63">
        <v>-5.633E-3</v>
      </c>
      <c r="G1032" s="63">
        <v>0.16500000000000001</v>
      </c>
      <c r="H1032" s="406">
        <v>2.26666667E-3</v>
      </c>
      <c r="I1032" s="409">
        <f t="shared" si="7"/>
        <v>-7.8996666699999996E-3</v>
      </c>
      <c r="J1032" s="407">
        <v>40848</v>
      </c>
    </row>
    <row r="1033" spans="1:10">
      <c r="A1033" s="63">
        <v>84</v>
      </c>
      <c r="B1033" s="407">
        <v>40878</v>
      </c>
      <c r="C1033" s="63" t="s">
        <v>3050</v>
      </c>
      <c r="D1033" s="63" t="s">
        <v>3049</v>
      </c>
      <c r="E1033" s="63">
        <v>22.05</v>
      </c>
      <c r="F1033" s="63">
        <v>6.8490000000000001E-3</v>
      </c>
      <c r="G1033" s="63">
        <v>0</v>
      </c>
      <c r="H1033" s="406">
        <f>0.0298/12</f>
        <v>2.4833333333333335E-3</v>
      </c>
      <c r="I1033" s="409">
        <f t="shared" si="7"/>
        <v>4.365666666666667E-3</v>
      </c>
      <c r="J1033" s="407">
        <v>40878</v>
      </c>
    </row>
    <row r="1034" spans="1:10">
      <c r="A1034" s="63">
        <v>84</v>
      </c>
      <c r="B1034" s="407">
        <v>40909</v>
      </c>
      <c r="C1034" s="63" t="s">
        <v>3050</v>
      </c>
      <c r="D1034" s="63" t="s">
        <v>3049</v>
      </c>
      <c r="E1034" s="63">
        <v>22.06</v>
      </c>
      <c r="F1034" s="63">
        <v>4.5399999999999998E-4</v>
      </c>
      <c r="G1034" s="63">
        <v>0</v>
      </c>
      <c r="H1034" s="406">
        <f>'PRPM WP2'!D1034</f>
        <v>2.0999999999999999E-3</v>
      </c>
      <c r="I1034" s="409">
        <f t="shared" si="7"/>
        <v>-1.6459999999999999E-3</v>
      </c>
      <c r="J1034" s="407">
        <v>40909</v>
      </c>
    </row>
    <row r="1035" spans="1:10">
      <c r="A1035" s="63">
        <v>84</v>
      </c>
      <c r="B1035" s="407">
        <v>40940</v>
      </c>
      <c r="C1035" s="63" t="s">
        <v>3050</v>
      </c>
      <c r="D1035" s="63" t="s">
        <v>3049</v>
      </c>
      <c r="E1035" s="63">
        <v>22.21</v>
      </c>
      <c r="F1035" s="63">
        <v>1.4279E-2</v>
      </c>
      <c r="G1035" s="63">
        <v>0.16500000000000001</v>
      </c>
      <c r="H1035" s="406">
        <f>'PRPM WP2'!D1035</f>
        <v>2E-3</v>
      </c>
      <c r="I1035" s="409">
        <f t="shared" si="7"/>
        <v>1.2279E-2</v>
      </c>
      <c r="J1035" s="407">
        <v>40940</v>
      </c>
    </row>
    <row r="1036" spans="1:10">
      <c r="A1036" s="63">
        <v>84</v>
      </c>
      <c r="B1036" s="407">
        <v>40969</v>
      </c>
      <c r="C1036" s="63" t="s">
        <v>3050</v>
      </c>
      <c r="D1036" s="63" t="s">
        <v>3049</v>
      </c>
      <c r="E1036" s="63">
        <v>22.29</v>
      </c>
      <c r="F1036" s="63">
        <v>3.6020000000000002E-3</v>
      </c>
      <c r="G1036" s="63">
        <v>0</v>
      </c>
      <c r="H1036" s="406">
        <f>'PRPM WP2'!D1036</f>
        <v>2.2000000000000001E-3</v>
      </c>
      <c r="I1036" s="409">
        <f t="shared" si="7"/>
        <v>1.402E-3</v>
      </c>
      <c r="J1036" s="407">
        <v>40969</v>
      </c>
    </row>
    <row r="1037" spans="1:10">
      <c r="A1037" s="63">
        <v>84</v>
      </c>
      <c r="B1037" s="407">
        <v>41000</v>
      </c>
      <c r="C1037" s="63" t="s">
        <v>3050</v>
      </c>
      <c r="D1037" s="63" t="s">
        <v>3049</v>
      </c>
      <c r="E1037" s="63">
        <v>22.71</v>
      </c>
      <c r="F1037" s="63">
        <v>1.8842000000000001E-2</v>
      </c>
      <c r="G1037" s="63">
        <v>0</v>
      </c>
      <c r="H1037" s="406">
        <f>'PRPM WP2'!D1037</f>
        <v>2.5000000000000001E-3</v>
      </c>
      <c r="I1037" s="409">
        <f t="shared" si="7"/>
        <v>1.6342000000000002E-2</v>
      </c>
      <c r="J1037" s="407">
        <v>41000</v>
      </c>
    </row>
    <row r="1038" spans="1:10">
      <c r="A1038" s="63">
        <v>84</v>
      </c>
      <c r="B1038" s="407">
        <v>41030</v>
      </c>
      <c r="C1038" s="63" t="s">
        <v>3050</v>
      </c>
      <c r="D1038" s="63" t="s">
        <v>3049</v>
      </c>
      <c r="E1038" s="63">
        <v>23.1</v>
      </c>
      <c r="F1038" s="63">
        <v>2.4438999999999999E-2</v>
      </c>
      <c r="G1038" s="63">
        <v>0.16500000000000001</v>
      </c>
      <c r="H1038" s="406">
        <f>'PRPM WP2'!D1038</f>
        <v>2.3E-3</v>
      </c>
      <c r="I1038" s="409">
        <f t="shared" si="7"/>
        <v>2.2138999999999999E-2</v>
      </c>
      <c r="J1038" s="407">
        <v>41030</v>
      </c>
    </row>
    <row r="1039" spans="1:10">
      <c r="A1039" s="63">
        <v>84</v>
      </c>
      <c r="B1039" s="407">
        <v>41061</v>
      </c>
      <c r="C1039" s="63" t="s">
        <v>3050</v>
      </c>
      <c r="D1039" s="63" t="s">
        <v>3049</v>
      </c>
      <c r="E1039" s="63">
        <v>24.96</v>
      </c>
      <c r="F1039" s="63">
        <v>8.0518999999999993E-2</v>
      </c>
      <c r="G1039" s="63">
        <v>0</v>
      </c>
      <c r="H1039" s="406">
        <f>'PRPM WP2'!D1039</f>
        <v>1.8E-3</v>
      </c>
      <c r="I1039" s="409">
        <f t="shared" si="7"/>
        <v>7.8718999999999997E-2</v>
      </c>
      <c r="J1039" s="407">
        <v>41061</v>
      </c>
    </row>
    <row r="1040" spans="1:10">
      <c r="A1040" s="63">
        <v>84</v>
      </c>
      <c r="B1040" s="407">
        <v>41091</v>
      </c>
      <c r="C1040" s="63" t="s">
        <v>3050</v>
      </c>
      <c r="D1040" s="63" t="s">
        <v>3049</v>
      </c>
      <c r="E1040" s="406">
        <v>25.64</v>
      </c>
      <c r="F1040" s="406">
        <f t="shared" ref="F1040:F1053" si="8">((E1040-E1039)/E1039)+(G1040/E1039)</f>
        <v>2.724358974358973E-2</v>
      </c>
      <c r="G1040" s="406">
        <v>0</v>
      </c>
      <c r="H1040" s="406">
        <f>'PRPM WP2'!D1040</f>
        <v>2E-3</v>
      </c>
      <c r="I1040" s="409">
        <f t="shared" si="7"/>
        <v>2.5243589743589728E-2</v>
      </c>
      <c r="J1040" s="407">
        <v>41091</v>
      </c>
    </row>
    <row r="1041" spans="1:10">
      <c r="A1041" s="63">
        <v>84</v>
      </c>
      <c r="B1041" s="407">
        <v>41122</v>
      </c>
      <c r="C1041" s="63" t="s">
        <v>3050</v>
      </c>
      <c r="D1041" s="63" t="s">
        <v>3049</v>
      </c>
      <c r="E1041" s="406">
        <v>25</v>
      </c>
      <c r="F1041" s="406">
        <f t="shared" si="8"/>
        <v>-1.8525741029641208E-2</v>
      </c>
      <c r="G1041" s="406">
        <v>0.16500000000000001</v>
      </c>
      <c r="H1041" s="406">
        <f>'PRPM WP2'!D1041</f>
        <v>1.8E-3</v>
      </c>
      <c r="I1041" s="409">
        <f t="shared" si="7"/>
        <v>-2.0325741029641207E-2</v>
      </c>
      <c r="J1041" s="407">
        <v>41122</v>
      </c>
    </row>
    <row r="1042" spans="1:10">
      <c r="A1042" s="63">
        <v>84</v>
      </c>
      <c r="B1042" s="407">
        <v>41153</v>
      </c>
      <c r="C1042" s="63" t="s">
        <v>3050</v>
      </c>
      <c r="D1042" s="63" t="s">
        <v>3049</v>
      </c>
      <c r="E1042" s="406">
        <v>24.26</v>
      </c>
      <c r="F1042" s="406">
        <f t="shared" si="8"/>
        <v>-2.9599999999999939E-2</v>
      </c>
      <c r="G1042" s="406">
        <v>0</v>
      </c>
      <c r="H1042" s="406">
        <f>'PRPM WP2'!D1042</f>
        <v>1.6999999999999999E-3</v>
      </c>
      <c r="I1042" s="409">
        <f t="shared" si="7"/>
        <v>-3.1299999999999939E-2</v>
      </c>
      <c r="J1042" s="407">
        <v>41153</v>
      </c>
    </row>
    <row r="1043" spans="1:10">
      <c r="A1043" s="63">
        <v>84</v>
      </c>
      <c r="B1043" s="407">
        <v>41183</v>
      </c>
      <c r="C1043" s="63" t="s">
        <v>3050</v>
      </c>
      <c r="D1043" s="63" t="s">
        <v>3049</v>
      </c>
      <c r="E1043" s="406">
        <v>25.39</v>
      </c>
      <c r="F1043" s="406">
        <f t="shared" si="8"/>
        <v>4.6578730420445136E-2</v>
      </c>
      <c r="G1043" s="406">
        <v>0</v>
      </c>
      <c r="H1043" s="406">
        <f>'PRPM WP2'!D1043</f>
        <v>2.0999999999999999E-3</v>
      </c>
      <c r="I1043" s="409">
        <f t="shared" si="7"/>
        <v>4.4478730420445138E-2</v>
      </c>
      <c r="J1043" s="407">
        <v>41183</v>
      </c>
    </row>
    <row r="1044" spans="1:10">
      <c r="A1044" s="63">
        <v>84</v>
      </c>
      <c r="B1044" s="407">
        <v>41214</v>
      </c>
      <c r="C1044" s="63" t="s">
        <v>3050</v>
      </c>
      <c r="D1044" s="63" t="s">
        <v>3049</v>
      </c>
      <c r="E1044" s="406">
        <v>25.54</v>
      </c>
      <c r="F1044" s="406">
        <f t="shared" si="8"/>
        <v>1.2800315084678951E-2</v>
      </c>
      <c r="G1044" s="406">
        <v>0.17499999999999999</v>
      </c>
      <c r="H1044" s="406">
        <f>'PRPM WP2'!D1044</f>
        <v>1.9E-3</v>
      </c>
      <c r="I1044" s="409">
        <f t="shared" si="7"/>
        <v>1.090031508467895E-2</v>
      </c>
      <c r="J1044" s="407">
        <v>41214</v>
      </c>
    </row>
    <row r="1045" spans="1:10">
      <c r="A1045" s="63">
        <v>84</v>
      </c>
      <c r="B1045" s="407">
        <v>41244</v>
      </c>
      <c r="C1045" s="63" t="s">
        <v>3050</v>
      </c>
      <c r="D1045" s="63" t="s">
        <v>3049</v>
      </c>
      <c r="E1045" s="406">
        <v>25.42</v>
      </c>
      <c r="F1045" s="406">
        <f t="shared" si="8"/>
        <v>-4.6985121378229225E-3</v>
      </c>
      <c r="G1045" s="406">
        <v>0</v>
      </c>
      <c r="H1045" s="406">
        <f>'PRPM WP2'!D1045</f>
        <v>1.9E-3</v>
      </c>
      <c r="I1045" s="409">
        <f t="shared" si="7"/>
        <v>-6.5985121378229223E-3</v>
      </c>
      <c r="J1045" s="407">
        <v>41244</v>
      </c>
    </row>
    <row r="1046" spans="1:10">
      <c r="A1046" s="63">
        <v>85</v>
      </c>
      <c r="B1046" s="407">
        <v>41275</v>
      </c>
      <c r="C1046" s="63" t="s">
        <v>3050</v>
      </c>
      <c r="D1046" s="63" t="s">
        <v>3049</v>
      </c>
      <c r="E1046" s="406">
        <v>27.23</v>
      </c>
      <c r="F1046" s="406">
        <f t="shared" si="8"/>
        <v>7.120377655389451E-2</v>
      </c>
      <c r="G1046" s="406">
        <v>0</v>
      </c>
      <c r="H1046" s="406">
        <f>'PRPM WP2'!D1046</f>
        <v>2.2000000000000001E-3</v>
      </c>
      <c r="I1046" s="409">
        <f t="shared" si="7"/>
        <v>6.9003776553894516E-2</v>
      </c>
      <c r="J1046" s="407">
        <v>41275</v>
      </c>
    </row>
    <row r="1047" spans="1:10">
      <c r="A1047" s="63">
        <v>86</v>
      </c>
      <c r="B1047" s="407">
        <v>41306</v>
      </c>
      <c r="C1047" s="63" t="s">
        <v>3050</v>
      </c>
      <c r="D1047" s="63" t="s">
        <v>3049</v>
      </c>
      <c r="E1047" s="406">
        <v>29.13</v>
      </c>
      <c r="F1047" s="406">
        <f t="shared" si="8"/>
        <v>7.6202717590892338E-2</v>
      </c>
      <c r="G1047" s="406">
        <v>0.17499999999999999</v>
      </c>
      <c r="H1047" s="406">
        <f>'PRPM WP2'!D1047</f>
        <v>2.2000000000000001E-3</v>
      </c>
      <c r="I1047" s="409">
        <f t="shared" si="7"/>
        <v>7.4002717590892345E-2</v>
      </c>
      <c r="J1047" s="407">
        <v>41306</v>
      </c>
    </row>
    <row r="1048" spans="1:10">
      <c r="B1048" s="407">
        <v>41334</v>
      </c>
      <c r="C1048" s="63" t="s">
        <v>3050</v>
      </c>
      <c r="D1048" s="63" t="s">
        <v>3049</v>
      </c>
      <c r="E1048" s="406">
        <v>31.44</v>
      </c>
      <c r="F1048" s="406">
        <f t="shared" si="8"/>
        <v>7.9299691040164863E-2</v>
      </c>
      <c r="G1048" s="406">
        <v>0</v>
      </c>
      <c r="H1048" s="406">
        <f>'PRPM WP2'!D1048</f>
        <v>2.0999999999999999E-3</v>
      </c>
      <c r="I1048" s="409">
        <f t="shared" si="7"/>
        <v>7.7199691040164858E-2</v>
      </c>
      <c r="J1048" s="407">
        <v>41334</v>
      </c>
    </row>
    <row r="1049" spans="1:10">
      <c r="B1049" s="407">
        <v>41365</v>
      </c>
      <c r="C1049" s="63" t="s">
        <v>3050</v>
      </c>
      <c r="D1049" s="63" t="s">
        <v>3049</v>
      </c>
      <c r="E1049" s="406">
        <v>31.73</v>
      </c>
      <c r="F1049" s="406">
        <f t="shared" si="8"/>
        <v>9.2239185750635864E-3</v>
      </c>
      <c r="G1049" s="406">
        <v>0</v>
      </c>
      <c r="H1049" s="406">
        <f>'PRPM WP2'!D1049</f>
        <v>2.5999999999999999E-3</v>
      </c>
      <c r="I1049" s="409">
        <f t="shared" si="7"/>
        <v>6.6239185750635865E-3</v>
      </c>
      <c r="J1049" s="407">
        <v>41365</v>
      </c>
    </row>
    <row r="1050" spans="1:10">
      <c r="B1050" s="407">
        <v>41395</v>
      </c>
      <c r="C1050" s="63" t="s">
        <v>3050</v>
      </c>
      <c r="D1050" s="63" t="s">
        <v>3049</v>
      </c>
      <c r="E1050" s="406">
        <v>31.09</v>
      </c>
      <c r="F1050" s="406">
        <f t="shared" si="8"/>
        <v>-1.4654900724866077E-2</v>
      </c>
      <c r="G1050" s="406">
        <v>0.17499999999999999</v>
      </c>
      <c r="H1050" s="406">
        <f>'PRPM WP2'!D1050</f>
        <v>2.3E-3</v>
      </c>
      <c r="I1050" s="409">
        <f t="shared" si="7"/>
        <v>-1.6954900724866079E-2</v>
      </c>
      <c r="J1050" s="407">
        <v>41395</v>
      </c>
    </row>
    <row r="1051" spans="1:10">
      <c r="B1051" s="407">
        <v>41426</v>
      </c>
      <c r="C1051" s="63" t="s">
        <v>3050</v>
      </c>
      <c r="D1051" s="63" t="s">
        <v>3049</v>
      </c>
      <c r="E1051" s="406">
        <v>31.29</v>
      </c>
      <c r="F1051" s="406">
        <f t="shared" si="8"/>
        <v>6.432936635574117E-3</v>
      </c>
      <c r="G1051" s="406">
        <v>0</v>
      </c>
      <c r="H1051" s="406">
        <f>'PRPM WP2'!D1051</f>
        <v>2.3999999999999998E-3</v>
      </c>
      <c r="I1051" s="409">
        <f t="shared" si="7"/>
        <v>4.0329366355741168E-3</v>
      </c>
      <c r="J1051" s="407">
        <v>41426</v>
      </c>
    </row>
    <row r="1052" spans="1:10">
      <c r="B1052" s="407">
        <v>41456</v>
      </c>
      <c r="C1052" s="63" t="s">
        <v>3050</v>
      </c>
      <c r="D1052" s="63" t="s">
        <v>3049</v>
      </c>
      <c r="E1052" s="406">
        <v>33.86</v>
      </c>
      <c r="F1052" s="406">
        <f t="shared" si="8"/>
        <v>8.2134867369766704E-2</v>
      </c>
      <c r="G1052" s="406">
        <v>0</v>
      </c>
      <c r="H1052" s="406">
        <f>'PRPM WP2'!D1052</f>
        <v>3.0000000000000001E-3</v>
      </c>
      <c r="I1052" s="409">
        <f t="shared" si="7"/>
        <v>7.9134867369766701E-2</v>
      </c>
      <c r="J1052" s="407">
        <v>41456</v>
      </c>
    </row>
    <row r="1053" spans="1:10">
      <c r="B1053" s="407">
        <v>41487</v>
      </c>
      <c r="C1053" s="63" t="s">
        <v>3050</v>
      </c>
      <c r="D1053" s="63" t="s">
        <v>3049</v>
      </c>
      <c r="E1053" s="406">
        <v>30.37</v>
      </c>
      <c r="F1053" s="406">
        <f t="shared" si="8"/>
        <v>-9.8582398109864092E-2</v>
      </c>
      <c r="G1053" s="406">
        <v>0.152</v>
      </c>
      <c r="H1053" s="406">
        <f>'PRPM WP2'!D1053</f>
        <v>2.8E-3</v>
      </c>
      <c r="I1053" s="409">
        <f t="shared" si="7"/>
        <v>-0.10138239810986409</v>
      </c>
      <c r="J1053" s="407">
        <v>41487</v>
      </c>
    </row>
    <row r="1054" spans="1:10">
      <c r="B1054" s="407">
        <v>41518</v>
      </c>
      <c r="C1054" s="63" t="s">
        <v>3050</v>
      </c>
      <c r="D1054" s="63" t="s">
        <v>3049</v>
      </c>
      <c r="E1054" s="406">
        <v>24.73</v>
      </c>
      <c r="F1054" s="406">
        <f>(((E1054*1.25)-E1053)/E1053)+(G1054/E1053)</f>
        <v>1.7863022719789279E-2</v>
      </c>
      <c r="G1054" s="406">
        <v>0</v>
      </c>
      <c r="H1054" s="406">
        <f>'PRPM WP2'!D1054</f>
        <v>2.8999999999999998E-3</v>
      </c>
      <c r="I1054" s="409">
        <f t="shared" si="7"/>
        <v>1.496302271978928E-2</v>
      </c>
      <c r="J1054" s="407">
        <v>41518</v>
      </c>
    </row>
    <row r="1055" spans="1:10">
      <c r="B1055" s="407">
        <v>41548</v>
      </c>
      <c r="C1055" s="63" t="s">
        <v>3050</v>
      </c>
      <c r="D1055" s="63" t="s">
        <v>3049</v>
      </c>
      <c r="E1055" s="406">
        <v>25.18</v>
      </c>
      <c r="F1055" s="406">
        <f t="shared" ref="F1055:F1074" si="9">(((E1055)-E1054)/E1054)+(G1055/E1054)</f>
        <v>1.8196522442377652E-2</v>
      </c>
      <c r="G1055" s="406">
        <v>0</v>
      </c>
      <c r="H1055" s="406">
        <f>'PRPM WP2'!D1055</f>
        <v>2.8999999999999998E-3</v>
      </c>
      <c r="I1055" s="409">
        <f t="shared" si="7"/>
        <v>1.5296522442377652E-2</v>
      </c>
      <c r="J1055" s="407">
        <v>41548</v>
      </c>
    </row>
    <row r="1056" spans="1:10">
      <c r="B1056" s="407">
        <v>41579</v>
      </c>
      <c r="C1056" s="63" t="s">
        <v>3050</v>
      </c>
      <c r="D1056" s="63" t="s">
        <v>3049</v>
      </c>
      <c r="E1056" s="406">
        <v>24.07</v>
      </c>
      <c r="F1056" s="406">
        <f t="shared" si="9"/>
        <v>-3.8046068308181073E-2</v>
      </c>
      <c r="G1056" s="406">
        <v>0.152</v>
      </c>
      <c r="H1056" s="406">
        <f>'PRPM WP2'!D1056</f>
        <v>2.7000000000000001E-3</v>
      </c>
      <c r="I1056" s="409">
        <f t="shared" si="7"/>
        <v>-4.0746068308181074E-2</v>
      </c>
      <c r="J1056" s="407">
        <v>41579</v>
      </c>
    </row>
    <row r="1057" spans="2:10">
      <c r="B1057" s="407">
        <v>41609</v>
      </c>
      <c r="C1057" s="63" t="s">
        <v>3050</v>
      </c>
      <c r="D1057" s="63" t="s">
        <v>3049</v>
      </c>
      <c r="E1057" s="406">
        <v>23.59</v>
      </c>
      <c r="F1057" s="406">
        <f t="shared" si="9"/>
        <v>-1.99418363107603E-2</v>
      </c>
      <c r="G1057" s="406">
        <v>0</v>
      </c>
      <c r="H1057" s="406">
        <f>'PRPM WP2'!D1057</f>
        <v>3.0999999999999999E-3</v>
      </c>
      <c r="I1057" s="409">
        <f t="shared" si="7"/>
        <v>-2.3041836310760299E-2</v>
      </c>
      <c r="J1057" s="407">
        <v>41609</v>
      </c>
    </row>
    <row r="1058" spans="2:10">
      <c r="B1058" s="407">
        <v>41640</v>
      </c>
      <c r="C1058" s="63" t="s">
        <v>3050</v>
      </c>
      <c r="D1058" s="63" t="s">
        <v>3049</v>
      </c>
      <c r="E1058" s="406">
        <v>23.95</v>
      </c>
      <c r="F1058" s="406">
        <f t="shared" si="9"/>
        <v>1.5260703688003367E-2</v>
      </c>
      <c r="G1058" s="406">
        <v>0</v>
      </c>
      <c r="H1058" s="406">
        <f>'PRPM WP2'!D1058</f>
        <v>3.2000000000000002E-3</v>
      </c>
      <c r="I1058" s="409">
        <f t="shared" si="7"/>
        <v>1.2060703688003367E-2</v>
      </c>
      <c r="J1058" s="407">
        <v>41640</v>
      </c>
    </row>
    <row r="1059" spans="2:10">
      <c r="B1059" s="407">
        <v>41671</v>
      </c>
      <c r="C1059" s="63" t="s">
        <v>3050</v>
      </c>
      <c r="D1059" s="63" t="s">
        <v>3049</v>
      </c>
      <c r="E1059" s="406">
        <v>24.82</v>
      </c>
      <c r="F1059" s="406">
        <f t="shared" si="9"/>
        <v>4.2672233820459329E-2</v>
      </c>
      <c r="G1059" s="406">
        <v>0.152</v>
      </c>
      <c r="H1059" s="406">
        <f>'PRPM WP2'!D1059</f>
        <v>2.5999999999999999E-3</v>
      </c>
      <c r="I1059" s="409">
        <f t="shared" si="7"/>
        <v>4.0072233820459331E-2</v>
      </c>
      <c r="J1059" s="407">
        <v>41671</v>
      </c>
    </row>
    <row r="1060" spans="2:10">
      <c r="B1060" s="407">
        <v>41699</v>
      </c>
      <c r="C1060" s="63" t="s">
        <v>3050</v>
      </c>
      <c r="D1060" s="63" t="s">
        <v>3049</v>
      </c>
      <c r="E1060" s="406">
        <v>25.07</v>
      </c>
      <c r="F1060" s="406">
        <f t="shared" si="9"/>
        <v>1.0072522159548751E-2</v>
      </c>
      <c r="G1060" s="406">
        <v>0</v>
      </c>
      <c r="H1060" s="406">
        <f>'PRPM WP2'!D1060</f>
        <v>2.8999999999999998E-3</v>
      </c>
      <c r="I1060" s="409">
        <f t="shared" si="7"/>
        <v>7.1725221595487516E-3</v>
      </c>
      <c r="J1060" s="407">
        <v>41699</v>
      </c>
    </row>
    <row r="1061" spans="2:10">
      <c r="B1061" s="407">
        <v>41730</v>
      </c>
      <c r="C1061" s="63" t="s">
        <v>3050</v>
      </c>
      <c r="D1061" s="63" t="s">
        <v>3049</v>
      </c>
      <c r="E1061" s="406">
        <v>25.09</v>
      </c>
      <c r="F1061" s="406">
        <f t="shared" si="9"/>
        <v>7.9776625448741822E-4</v>
      </c>
      <c r="G1061" s="406">
        <v>0</v>
      </c>
      <c r="H1061" s="406">
        <f>'PRPM WP2'!D1061</f>
        <v>2.8E-3</v>
      </c>
      <c r="I1061" s="409">
        <f t="shared" ref="I1061:I1124" si="10">F1061-H1061</f>
        <v>-2.0022337455125818E-3</v>
      </c>
      <c r="J1061" s="407">
        <v>41730</v>
      </c>
    </row>
    <row r="1062" spans="2:10">
      <c r="B1062" s="407">
        <v>41760</v>
      </c>
      <c r="C1062" s="63" t="s">
        <v>3050</v>
      </c>
      <c r="D1062" s="63" t="s">
        <v>3049</v>
      </c>
      <c r="E1062" s="406">
        <v>25.38</v>
      </c>
      <c r="F1062" s="406">
        <f t="shared" si="9"/>
        <v>1.7616580310880793E-2</v>
      </c>
      <c r="G1062" s="406">
        <v>0.152</v>
      </c>
      <c r="H1062" s="406">
        <f>'PRPM WP2'!D1062</f>
        <v>2.8E-3</v>
      </c>
      <c r="I1062" s="409">
        <f t="shared" si="10"/>
        <v>1.4816580310880793E-2</v>
      </c>
      <c r="J1062" s="407">
        <v>41760</v>
      </c>
    </row>
    <row r="1063" spans="2:10">
      <c r="B1063" s="407">
        <v>41791</v>
      </c>
      <c r="C1063" s="63" t="s">
        <v>3050</v>
      </c>
      <c r="D1063" s="63" t="s">
        <v>3049</v>
      </c>
      <c r="E1063" s="406">
        <v>26.22</v>
      </c>
      <c r="F1063" s="406">
        <f t="shared" si="9"/>
        <v>3.3096926713947983E-2</v>
      </c>
      <c r="G1063" s="406">
        <v>0</v>
      </c>
      <c r="H1063" s="406">
        <f>'PRPM WP2'!D1063</f>
        <v>2.5000000000000001E-3</v>
      </c>
      <c r="I1063" s="409">
        <f t="shared" si="10"/>
        <v>3.0596926713947984E-2</v>
      </c>
      <c r="J1063" s="407">
        <v>41791</v>
      </c>
    </row>
    <row r="1064" spans="2:10" ht="15">
      <c r="B1064" s="407">
        <v>41821</v>
      </c>
      <c r="C1064" s="63" t="s">
        <v>3050</v>
      </c>
      <c r="D1064" s="63" t="s">
        <v>3049</v>
      </c>
      <c r="E1064" s="418">
        <v>23.78</v>
      </c>
      <c r="F1064" s="406">
        <f t="shared" si="9"/>
        <v>-9.305873379099916E-2</v>
      </c>
      <c r="G1064" s="406">
        <v>0</v>
      </c>
      <c r="H1064" s="406">
        <f>'PRPM WP2'!D1064</f>
        <v>2.7000000000000001E-3</v>
      </c>
      <c r="I1064" s="409">
        <f t="shared" si="10"/>
        <v>-9.5758733790999154E-2</v>
      </c>
      <c r="J1064" s="407">
        <v>41821</v>
      </c>
    </row>
    <row r="1065" spans="2:10" ht="15">
      <c r="B1065" s="407">
        <v>41852</v>
      </c>
      <c r="C1065" s="63" t="s">
        <v>3050</v>
      </c>
      <c r="D1065" s="63" t="s">
        <v>3049</v>
      </c>
      <c r="E1065" s="418">
        <v>25.01</v>
      </c>
      <c r="F1065" s="406">
        <f t="shared" si="9"/>
        <v>5.8662741799831802E-2</v>
      </c>
      <c r="G1065" s="406">
        <v>0.16500000000000001</v>
      </c>
      <c r="H1065" s="406">
        <f>'PRPM WP2'!D1065</f>
        <v>2.5999999999999999E-3</v>
      </c>
      <c r="I1065" s="409">
        <f t="shared" si="10"/>
        <v>5.6062741799831804E-2</v>
      </c>
      <c r="J1065" s="407">
        <v>41852</v>
      </c>
    </row>
    <row r="1066" spans="2:10" ht="15">
      <c r="B1066" s="407">
        <v>41883</v>
      </c>
      <c r="C1066" s="63" t="s">
        <v>3050</v>
      </c>
      <c r="D1066" s="63" t="s">
        <v>3049</v>
      </c>
      <c r="E1066" s="418">
        <v>23.53</v>
      </c>
      <c r="F1066" s="406">
        <f t="shared" si="9"/>
        <v>-5.9176329468212725E-2</v>
      </c>
      <c r="G1066" s="406">
        <v>0</v>
      </c>
      <c r="H1066" s="406">
        <f>'PRPM WP2'!D1066</f>
        <v>2.3E-3</v>
      </c>
      <c r="I1066" s="409">
        <f t="shared" si="10"/>
        <v>-6.1476329468212729E-2</v>
      </c>
      <c r="J1066" s="407">
        <v>41883</v>
      </c>
    </row>
    <row r="1067" spans="2:10" ht="15">
      <c r="B1067" s="407">
        <v>41913</v>
      </c>
      <c r="C1067" s="63" t="s">
        <v>3050</v>
      </c>
      <c r="D1067" s="63" t="s">
        <v>3049</v>
      </c>
      <c r="E1067" s="418">
        <v>26.2</v>
      </c>
      <c r="F1067" s="406">
        <f t="shared" si="9"/>
        <v>0.11347216319592002</v>
      </c>
      <c r="G1067" s="406">
        <v>0</v>
      </c>
      <c r="H1067" s="406">
        <f>'PRPM WP2'!D1067</f>
        <v>2.5000000000000001E-3</v>
      </c>
      <c r="I1067" s="409">
        <f t="shared" si="10"/>
        <v>0.11097216319592001</v>
      </c>
      <c r="J1067" s="407">
        <v>41913</v>
      </c>
    </row>
    <row r="1068" spans="2:10" ht="15">
      <c r="B1068" s="407">
        <v>41944</v>
      </c>
      <c r="C1068" s="63" t="s">
        <v>3050</v>
      </c>
      <c r="D1068" s="63" t="s">
        <v>3049</v>
      </c>
      <c r="E1068" s="418">
        <v>26.58</v>
      </c>
      <c r="F1068" s="406">
        <f t="shared" si="9"/>
        <v>2.0801526717557216E-2</v>
      </c>
      <c r="G1068" s="406">
        <v>0.16500000000000001</v>
      </c>
      <c r="H1068" s="406">
        <f>'PRPM WP2'!D1068</f>
        <v>2.3E-3</v>
      </c>
      <c r="I1068" s="409">
        <f t="shared" si="10"/>
        <v>1.8501526717557216E-2</v>
      </c>
      <c r="J1068" s="407">
        <v>41944</v>
      </c>
    </row>
    <row r="1069" spans="2:10">
      <c r="B1069" s="407">
        <v>41974</v>
      </c>
      <c r="C1069" s="63" t="s">
        <v>3050</v>
      </c>
      <c r="D1069" s="63" t="s">
        <v>3049</v>
      </c>
      <c r="E1069" s="406">
        <v>26.7</v>
      </c>
      <c r="F1069" s="406">
        <f t="shared" si="9"/>
        <v>4.5146726862302861E-3</v>
      </c>
      <c r="G1069" s="406">
        <v>0</v>
      </c>
      <c r="H1069" s="406">
        <f>'PRPM WP2'!D1069</f>
        <v>2.2000000000000001E-3</v>
      </c>
      <c r="I1069" s="409">
        <f t="shared" si="10"/>
        <v>2.314672686230286E-3</v>
      </c>
      <c r="J1069" s="407">
        <v>41974</v>
      </c>
    </row>
    <row r="1070" spans="2:10">
      <c r="B1070" s="407">
        <v>42005</v>
      </c>
      <c r="C1070" s="63" t="s">
        <v>3050</v>
      </c>
      <c r="D1070" s="63" t="s">
        <v>3049</v>
      </c>
      <c r="E1070" s="63">
        <v>27.05</v>
      </c>
      <c r="F1070" s="406">
        <f t="shared" si="9"/>
        <v>1.3108614232209791E-2</v>
      </c>
      <c r="G1070" s="406">
        <v>0</v>
      </c>
      <c r="H1070" s="406">
        <f>'PRPM WP2'!D1070</f>
        <v>2E-3</v>
      </c>
      <c r="I1070" s="409">
        <f t="shared" si="10"/>
        <v>1.1108614232209791E-2</v>
      </c>
      <c r="J1070" s="407">
        <v>42005</v>
      </c>
    </row>
    <row r="1071" spans="2:10">
      <c r="B1071" s="407">
        <v>42036</v>
      </c>
      <c r="C1071" s="63" t="s">
        <v>3050</v>
      </c>
      <c r="D1071" s="63" t="s">
        <v>3049</v>
      </c>
      <c r="E1071" s="63">
        <v>26.44</v>
      </c>
      <c r="F1071" s="406">
        <f t="shared" si="9"/>
        <v>-1.6451016635859496E-2</v>
      </c>
      <c r="G1071" s="406">
        <v>0.16500000000000001</v>
      </c>
      <c r="H1071" s="406">
        <f>'PRPM WP2'!D1071</f>
        <v>1.5E-3</v>
      </c>
      <c r="I1071" s="409">
        <f t="shared" si="10"/>
        <v>-1.7951016635859497E-2</v>
      </c>
      <c r="J1071" s="407">
        <v>42036</v>
      </c>
    </row>
    <row r="1072" spans="2:10">
      <c r="B1072" s="407">
        <v>42064</v>
      </c>
      <c r="C1072" s="63" t="s">
        <v>3050</v>
      </c>
      <c r="D1072" s="63" t="s">
        <v>3049</v>
      </c>
      <c r="E1072" s="63">
        <v>26.35</v>
      </c>
      <c r="F1072" s="406">
        <f t="shared" si="9"/>
        <v>-3.4039334341906149E-3</v>
      </c>
      <c r="G1072" s="406">
        <v>0</v>
      </c>
      <c r="H1072" s="406">
        <f>'PRPM WP2'!D1072</f>
        <v>2.0999999999999999E-3</v>
      </c>
      <c r="I1072" s="409">
        <f t="shared" si="10"/>
        <v>-5.5039334341906148E-3</v>
      </c>
      <c r="J1072" s="407">
        <v>42064</v>
      </c>
    </row>
    <row r="1073" spans="2:10">
      <c r="B1073" s="407">
        <v>42095</v>
      </c>
      <c r="C1073" s="63" t="s">
        <v>3050</v>
      </c>
      <c r="D1073" s="63" t="s">
        <v>3049</v>
      </c>
      <c r="E1073" s="406">
        <v>26.82</v>
      </c>
      <c r="F1073" s="406">
        <f t="shared" si="9"/>
        <v>1.7836812144212479E-2</v>
      </c>
      <c r="G1073" s="406">
        <v>0</v>
      </c>
      <c r="H1073" s="406">
        <f>'PRPM WP2'!D1073</f>
        <v>1.9E-3</v>
      </c>
      <c r="I1073" s="409">
        <f t="shared" si="10"/>
        <v>1.593681214421248E-2</v>
      </c>
      <c r="J1073" s="407">
        <v>42095</v>
      </c>
    </row>
    <row r="1074" spans="2:10">
      <c r="B1074" s="407">
        <v>42125</v>
      </c>
      <c r="C1074" s="63" t="s">
        <v>3050</v>
      </c>
      <c r="D1074" s="63" t="s">
        <v>3049</v>
      </c>
      <c r="E1074" s="406">
        <v>26.32</v>
      </c>
      <c r="F1074" s="406">
        <f t="shared" si="9"/>
        <v>-1.2490678598061147E-2</v>
      </c>
      <c r="G1074" s="406">
        <v>0.16500000000000001</v>
      </c>
      <c r="H1074" s="406">
        <f>'PRPM WP2'!D1074</f>
        <v>2E-3</v>
      </c>
      <c r="I1074" s="409">
        <f t="shared" si="10"/>
        <v>-1.4490678598061147E-2</v>
      </c>
      <c r="J1074" s="407">
        <v>42125</v>
      </c>
    </row>
    <row r="1075" spans="2:10">
      <c r="B1075" s="407">
        <v>42156</v>
      </c>
      <c r="C1075" s="63" t="s">
        <v>3050</v>
      </c>
      <c r="D1075" s="63" t="s">
        <v>3049</v>
      </c>
      <c r="E1075" s="406">
        <v>24.49</v>
      </c>
      <c r="F1075" s="406">
        <f t="shared" ref="F1075:F1138" si="11">((E1075-E1074)/E1074)+(G1075/E1074)</f>
        <v>-6.9528875379939278E-2</v>
      </c>
      <c r="G1075" s="406">
        <v>0</v>
      </c>
      <c r="H1075" s="406">
        <f>'PRPM WP2'!D1075</f>
        <v>2.3E-3</v>
      </c>
      <c r="I1075" s="409">
        <f t="shared" si="10"/>
        <v>-7.1828875379939275E-2</v>
      </c>
      <c r="J1075" s="407">
        <f t="shared" ref="J1075:J1138" si="12">B1075</f>
        <v>42156</v>
      </c>
    </row>
    <row r="1076" spans="2:10">
      <c r="B1076" s="407">
        <v>42186</v>
      </c>
      <c r="C1076" s="63" t="s">
        <v>3050</v>
      </c>
      <c r="D1076" s="63" t="s">
        <v>3049</v>
      </c>
      <c r="E1076" s="406">
        <v>25.44</v>
      </c>
      <c r="F1076" s="406">
        <f t="shared" si="11"/>
        <v>3.8791343405471738E-2</v>
      </c>
      <c r="G1076" s="406">
        <v>0</v>
      </c>
      <c r="H1076" s="406">
        <f>'PRPM WP2'!D1076</f>
        <v>2.3999999999999998E-3</v>
      </c>
      <c r="I1076" s="409">
        <f t="shared" si="10"/>
        <v>3.6391343405471739E-2</v>
      </c>
      <c r="J1076" s="407">
        <f t="shared" si="12"/>
        <v>42186</v>
      </c>
    </row>
    <row r="1077" spans="2:10">
      <c r="B1077" s="407">
        <v>42217</v>
      </c>
      <c r="C1077" s="63" t="s">
        <v>3050</v>
      </c>
      <c r="D1077" s="63" t="s">
        <v>3049</v>
      </c>
      <c r="E1077" s="406">
        <v>25.36</v>
      </c>
      <c r="F1077" s="406">
        <f t="shared" si="11"/>
        <v>3.8522012578615619E-3</v>
      </c>
      <c r="G1077" s="406">
        <v>0.17799999999999999</v>
      </c>
      <c r="H1077" s="406">
        <f>'PRPM WP2'!D1077</f>
        <v>2.2000000000000001E-3</v>
      </c>
      <c r="I1077" s="409">
        <f t="shared" si="10"/>
        <v>1.6522012578615618E-3</v>
      </c>
      <c r="J1077" s="407">
        <f t="shared" si="12"/>
        <v>42217</v>
      </c>
    </row>
    <row r="1078" spans="2:10">
      <c r="B1078" s="407">
        <v>42248</v>
      </c>
      <c r="C1078" s="406" t="s">
        <v>3050</v>
      </c>
      <c r="D1078" s="406" t="s">
        <v>3049</v>
      </c>
      <c r="E1078" s="406">
        <v>26.47</v>
      </c>
      <c r="F1078" s="406">
        <f t="shared" si="11"/>
        <v>4.3769716088328053E-2</v>
      </c>
      <c r="G1078" s="406">
        <v>0</v>
      </c>
      <c r="H1078" s="406">
        <f>'PRPM WP2'!D1078</f>
        <v>2.0999999999999999E-3</v>
      </c>
      <c r="I1078" s="406">
        <f t="shared" si="10"/>
        <v>4.1669716088328056E-2</v>
      </c>
      <c r="J1078" s="407">
        <f t="shared" si="12"/>
        <v>42248</v>
      </c>
    </row>
    <row r="1079" spans="2:10">
      <c r="B1079" s="407">
        <v>42278</v>
      </c>
      <c r="C1079" s="406" t="s">
        <v>3050</v>
      </c>
      <c r="D1079" s="406" t="s">
        <v>3049</v>
      </c>
      <c r="E1079" s="406">
        <v>28.6</v>
      </c>
      <c r="F1079" s="406">
        <f t="shared" si="11"/>
        <v>8.0468454854552424E-2</v>
      </c>
      <c r="G1079" s="406">
        <v>0</v>
      </c>
      <c r="H1079" s="406">
        <f>'PRPM WP2'!D1079</f>
        <v>2.0999999999999999E-3</v>
      </c>
      <c r="I1079" s="406">
        <f t="shared" si="10"/>
        <v>7.8368454854552419E-2</v>
      </c>
      <c r="J1079" s="407">
        <f t="shared" si="12"/>
        <v>42278</v>
      </c>
    </row>
    <row r="1080" spans="2:10">
      <c r="B1080" s="407">
        <v>42309</v>
      </c>
      <c r="C1080" s="406" t="s">
        <v>3050</v>
      </c>
      <c r="D1080" s="406" t="s">
        <v>3049</v>
      </c>
      <c r="E1080" s="406">
        <v>29.35</v>
      </c>
      <c r="F1080" s="406">
        <f t="shared" si="11"/>
        <v>3.2447552447552444E-2</v>
      </c>
      <c r="G1080" s="406">
        <v>0.17799999999999999</v>
      </c>
      <c r="H1080" s="406">
        <f>'PRPM WP2'!D1080</f>
        <v>2.2000000000000001E-3</v>
      </c>
      <c r="I1080" s="406">
        <f t="shared" si="10"/>
        <v>3.0247552447552443E-2</v>
      </c>
      <c r="J1080" s="407">
        <f t="shared" si="12"/>
        <v>42309</v>
      </c>
    </row>
    <row r="1081" spans="2:10">
      <c r="B1081" s="407">
        <v>42339</v>
      </c>
      <c r="C1081" s="406" t="s">
        <v>3050</v>
      </c>
      <c r="D1081" s="406" t="s">
        <v>3049</v>
      </c>
      <c r="E1081" s="406">
        <v>29.8</v>
      </c>
      <c r="F1081" s="406">
        <f t="shared" si="11"/>
        <v>1.5332197614991458E-2</v>
      </c>
      <c r="G1081" s="406">
        <v>0</v>
      </c>
      <c r="H1081" s="406">
        <f>'PRPM WP2'!D1081</f>
        <v>2.2000000000000001E-3</v>
      </c>
      <c r="I1081" s="406">
        <f t="shared" si="10"/>
        <v>1.3132197614991457E-2</v>
      </c>
      <c r="J1081" s="407">
        <f t="shared" si="12"/>
        <v>42339</v>
      </c>
    </row>
    <row r="1082" spans="2:10">
      <c r="B1082" s="407">
        <v>42370</v>
      </c>
      <c r="C1082" s="406" t="s">
        <v>3050</v>
      </c>
      <c r="D1082" s="406" t="s">
        <v>3049</v>
      </c>
      <c r="E1082" s="406">
        <v>31.53</v>
      </c>
      <c r="F1082" s="406">
        <f t="shared" si="11"/>
        <v>5.8053691275167796E-2</v>
      </c>
      <c r="G1082" s="406">
        <v>0</v>
      </c>
      <c r="H1082" s="406">
        <f>'PRPM WP2'!D1082</f>
        <v>2.0999999999999999E-3</v>
      </c>
      <c r="I1082" s="406">
        <f t="shared" si="10"/>
        <v>5.5953691275167798E-2</v>
      </c>
      <c r="J1082" s="407">
        <f t="shared" si="12"/>
        <v>42370</v>
      </c>
    </row>
    <row r="1083" spans="2:10">
      <c r="B1083" s="407">
        <v>42401</v>
      </c>
      <c r="C1083" s="406" t="s">
        <v>3050</v>
      </c>
      <c r="D1083" s="406" t="s">
        <v>3049</v>
      </c>
      <c r="E1083" s="406">
        <v>30.57</v>
      </c>
      <c r="F1083" s="406">
        <f t="shared" si="11"/>
        <v>-2.4801776086267074E-2</v>
      </c>
      <c r="G1083" s="406">
        <v>0.17799999999999999</v>
      </c>
      <c r="H1083" s="406">
        <f>'PRPM WP2'!D1083</f>
        <v>2E-3</v>
      </c>
      <c r="I1083" s="406">
        <f t="shared" si="10"/>
        <v>-2.6801776086267076E-2</v>
      </c>
      <c r="J1083" s="407">
        <f t="shared" si="12"/>
        <v>42401</v>
      </c>
    </row>
    <row r="1084" spans="2:10">
      <c r="B1084" s="407">
        <v>42430</v>
      </c>
      <c r="C1084" s="406" t="s">
        <v>3050</v>
      </c>
      <c r="D1084" s="406" t="s">
        <v>3049</v>
      </c>
      <c r="E1084" s="406">
        <v>31.82</v>
      </c>
      <c r="F1084" s="406">
        <f t="shared" si="11"/>
        <v>4.0889761203794568E-2</v>
      </c>
      <c r="G1084" s="406">
        <v>0</v>
      </c>
      <c r="H1084" s="406">
        <f>'PRPM WP2'!D1084</f>
        <v>1.8E-3</v>
      </c>
      <c r="I1084" s="406">
        <f t="shared" si="10"/>
        <v>3.9089761203794565E-2</v>
      </c>
      <c r="J1084" s="407">
        <f t="shared" si="12"/>
        <v>42430</v>
      </c>
    </row>
    <row r="1085" spans="2:10">
      <c r="B1085" s="407">
        <v>42461</v>
      </c>
      <c r="C1085" s="406" t="s">
        <v>3050</v>
      </c>
      <c r="D1085" s="406" t="s">
        <v>3049</v>
      </c>
      <c r="E1085" s="406">
        <v>31.66</v>
      </c>
      <c r="F1085" s="406">
        <f t="shared" si="11"/>
        <v>-5.0282840980515444E-3</v>
      </c>
      <c r="G1085" s="406">
        <v>0</v>
      </c>
      <c r="H1085" s="406">
        <f>'PRPM WP2'!D1085</f>
        <v>1.6999999999999999E-3</v>
      </c>
      <c r="I1085" s="406">
        <f t="shared" si="10"/>
        <v>-6.7282840980515445E-3</v>
      </c>
      <c r="J1085" s="407">
        <f t="shared" si="12"/>
        <v>42461</v>
      </c>
    </row>
    <row r="1086" spans="2:10">
      <c r="B1086" s="407">
        <v>42491</v>
      </c>
      <c r="C1086" s="406" t="s">
        <v>3050</v>
      </c>
      <c r="D1086" s="406" t="s">
        <v>3049</v>
      </c>
      <c r="E1086" s="406">
        <v>32.31</v>
      </c>
      <c r="F1086" s="406">
        <f t="shared" si="11"/>
        <v>2.6152874289324134E-2</v>
      </c>
      <c r="G1086" s="406">
        <v>0.17799999999999999</v>
      </c>
      <c r="H1086" s="406">
        <f>'PRPM WP2'!D1086</f>
        <v>2E-3</v>
      </c>
      <c r="I1086" s="406">
        <f t="shared" si="10"/>
        <v>2.4152874289324132E-2</v>
      </c>
      <c r="J1086" s="407">
        <f t="shared" si="12"/>
        <v>42491</v>
      </c>
    </row>
    <row r="1087" spans="2:10">
      <c r="B1087" s="407">
        <v>42522</v>
      </c>
      <c r="C1087" s="406" t="s">
        <v>3050</v>
      </c>
      <c r="D1087" s="406" t="s">
        <v>3049</v>
      </c>
      <c r="E1087" s="406">
        <v>35.659999999999997</v>
      </c>
      <c r="F1087" s="406">
        <f t="shared" si="11"/>
        <v>0.10368307025688622</v>
      </c>
      <c r="G1087" s="406">
        <v>0</v>
      </c>
      <c r="H1087" s="406">
        <f>'PRPM WP2'!D1087</f>
        <v>1.8E-3</v>
      </c>
      <c r="I1087" s="406">
        <f t="shared" si="10"/>
        <v>0.10188307025688623</v>
      </c>
      <c r="J1087" s="407">
        <f t="shared" si="12"/>
        <v>42522</v>
      </c>
    </row>
    <row r="1088" spans="2:10">
      <c r="B1088" s="407">
        <v>42552</v>
      </c>
      <c r="C1088" s="406" t="s">
        <v>3050</v>
      </c>
      <c r="D1088" s="406" t="s">
        <v>3049</v>
      </c>
      <c r="E1088" s="406">
        <v>34.64</v>
      </c>
      <c r="F1088" s="406">
        <f t="shared" si="11"/>
        <v>-2.860347728547381E-2</v>
      </c>
      <c r="G1088" s="406">
        <v>0</v>
      </c>
      <c r="H1088" s="406">
        <f>'PRPM WP2'!D1088</f>
        <v>1.4E-3</v>
      </c>
      <c r="I1088" s="406">
        <f t="shared" si="10"/>
        <v>-3.0003477285473808E-2</v>
      </c>
      <c r="J1088" s="407">
        <f t="shared" si="12"/>
        <v>42552</v>
      </c>
    </row>
    <row r="1089" spans="2:10">
      <c r="B1089" s="407">
        <v>42583</v>
      </c>
      <c r="C1089" s="406" t="s">
        <v>3050</v>
      </c>
      <c r="D1089" s="406" t="s">
        <v>3049</v>
      </c>
      <c r="E1089" s="406">
        <v>30.41</v>
      </c>
      <c r="F1089" s="406">
        <f t="shared" si="11"/>
        <v>-0.11659064665127022</v>
      </c>
      <c r="G1089" s="406">
        <v>0.1913</v>
      </c>
      <c r="H1089" s="406">
        <f>'PRPM WP2'!D1089</f>
        <v>1.6000000000000001E-3</v>
      </c>
      <c r="I1089" s="406">
        <f t="shared" si="10"/>
        <v>-0.11819064665127023</v>
      </c>
      <c r="J1089" s="407">
        <f t="shared" si="12"/>
        <v>42583</v>
      </c>
    </row>
    <row r="1090" spans="2:10">
      <c r="B1090" s="407">
        <v>42614</v>
      </c>
      <c r="C1090" s="406" t="s">
        <v>3050</v>
      </c>
      <c r="D1090" s="406" t="s">
        <v>3049</v>
      </c>
      <c r="E1090" s="406">
        <v>30.48</v>
      </c>
      <c r="F1090" s="406">
        <f t="shared" si="11"/>
        <v>2.3018743834265138E-3</v>
      </c>
      <c r="G1090" s="406">
        <v>0</v>
      </c>
      <c r="H1090" s="406">
        <f>'PRPM WP2'!D1090</f>
        <v>1.5E-3</v>
      </c>
      <c r="I1090" s="406">
        <f t="shared" si="10"/>
        <v>8.0187438342651379E-4</v>
      </c>
      <c r="J1090" s="407">
        <f t="shared" si="12"/>
        <v>42614</v>
      </c>
    </row>
    <row r="1091" spans="2:10">
      <c r="B1091" s="407">
        <v>42644</v>
      </c>
      <c r="C1091" s="406" t="s">
        <v>3050</v>
      </c>
      <c r="D1091" s="406" t="s">
        <v>3049</v>
      </c>
      <c r="E1091" s="406">
        <v>30.7</v>
      </c>
      <c r="F1091" s="406">
        <f t="shared" si="11"/>
        <v>7.217847769028834E-3</v>
      </c>
      <c r="G1091" s="406">
        <v>0</v>
      </c>
      <c r="H1091" s="406">
        <f>'PRPM WP2'!D1091</f>
        <v>1.6000000000000001E-3</v>
      </c>
      <c r="I1091" s="406">
        <f t="shared" si="10"/>
        <v>5.6178477690288341E-3</v>
      </c>
      <c r="J1091" s="407">
        <f t="shared" si="12"/>
        <v>42644</v>
      </c>
    </row>
    <row r="1092" spans="2:10">
      <c r="B1092" s="407">
        <v>42675</v>
      </c>
      <c r="C1092" s="406" t="s">
        <v>3050</v>
      </c>
      <c r="D1092" s="406" t="s">
        <v>3049</v>
      </c>
      <c r="E1092" s="406">
        <v>29.73</v>
      </c>
      <c r="F1092" s="406">
        <f t="shared" si="11"/>
        <v>-2.53648208469055E-2</v>
      </c>
      <c r="G1092" s="406">
        <v>0.1913</v>
      </c>
      <c r="H1092" s="406">
        <f>'PRPM WP2'!D1092</f>
        <v>1.8E-3</v>
      </c>
      <c r="I1092" s="406">
        <f t="shared" si="10"/>
        <v>-2.71648208469055E-2</v>
      </c>
      <c r="J1092" s="407">
        <f t="shared" si="12"/>
        <v>42675</v>
      </c>
    </row>
    <row r="1093" spans="2:10">
      <c r="B1093" s="407">
        <v>42705</v>
      </c>
      <c r="C1093" s="406" t="s">
        <v>3050</v>
      </c>
      <c r="D1093" s="406" t="s">
        <v>3049</v>
      </c>
      <c r="E1093" s="406">
        <v>30.04</v>
      </c>
      <c r="F1093" s="406">
        <f t="shared" si="11"/>
        <v>1.0427177934746004E-2</v>
      </c>
      <c r="G1093" s="406">
        <v>0</v>
      </c>
      <c r="H1093" s="406">
        <f>'PRPM WP2'!D1093</f>
        <v>2.2000000000000001E-3</v>
      </c>
      <c r="I1093" s="406">
        <f t="shared" si="10"/>
        <v>8.2271779347460033E-3</v>
      </c>
      <c r="J1093" s="407">
        <f t="shared" si="12"/>
        <v>42705</v>
      </c>
    </row>
    <row r="1094" spans="2:10">
      <c r="B1094" s="407">
        <v>42736</v>
      </c>
      <c r="C1094" s="406" t="s">
        <v>3050</v>
      </c>
      <c r="D1094" s="406" t="s">
        <v>3049</v>
      </c>
      <c r="E1094" s="406">
        <v>30.41</v>
      </c>
      <c r="F1094" s="406">
        <f t="shared" si="11"/>
        <v>1.2316910785619207E-2</v>
      </c>
      <c r="G1094" s="406">
        <v>0</v>
      </c>
      <c r="H1094" s="406">
        <f>'PRPM WP2'!D1094</f>
        <v>2.3999999999999998E-3</v>
      </c>
      <c r="I1094" s="406">
        <f t="shared" si="10"/>
        <v>9.9169107856192078E-3</v>
      </c>
      <c r="J1094" s="407">
        <f t="shared" si="12"/>
        <v>42736</v>
      </c>
    </row>
    <row r="1095" spans="2:10">
      <c r="B1095" s="407">
        <v>42767</v>
      </c>
      <c r="C1095" s="406" t="s">
        <v>3050</v>
      </c>
      <c r="D1095" s="406" t="s">
        <v>3049</v>
      </c>
      <c r="E1095" s="406">
        <v>31.74</v>
      </c>
      <c r="F1095" s="406">
        <f t="shared" si="11"/>
        <v>5.0026307135810535E-2</v>
      </c>
      <c r="G1095" s="406">
        <v>0.1913</v>
      </c>
      <c r="H1095" s="406">
        <f>'PRPM WP2'!D1095</f>
        <v>2.0999999999999999E-3</v>
      </c>
      <c r="I1095" s="406">
        <f t="shared" si="10"/>
        <v>4.7926307135810538E-2</v>
      </c>
      <c r="J1095" s="407">
        <f t="shared" si="12"/>
        <v>42767</v>
      </c>
    </row>
    <row r="1096" spans="2:10">
      <c r="B1096" s="407">
        <v>42795</v>
      </c>
      <c r="C1096" s="406" t="s">
        <v>3050</v>
      </c>
      <c r="D1096" s="406" t="s">
        <v>3049</v>
      </c>
      <c r="E1096" s="406">
        <v>32.15</v>
      </c>
      <c r="F1096" s="406">
        <f t="shared" si="11"/>
        <v>1.2917454316320106E-2</v>
      </c>
      <c r="G1096" s="406">
        <v>0</v>
      </c>
      <c r="H1096" s="406">
        <f>'PRPM WP2'!D1096</f>
        <v>2.3E-3</v>
      </c>
      <c r="I1096" s="406">
        <f t="shared" si="10"/>
        <v>1.0617454316320106E-2</v>
      </c>
      <c r="J1096" s="407">
        <f t="shared" si="12"/>
        <v>42795</v>
      </c>
    </row>
    <row r="1097" spans="2:10">
      <c r="B1097" s="407">
        <v>42826</v>
      </c>
      <c r="C1097" s="406" t="s">
        <v>3050</v>
      </c>
      <c r="D1097" s="406" t="s">
        <v>3049</v>
      </c>
      <c r="E1097" s="406">
        <v>33.090000000000003</v>
      </c>
      <c r="F1097" s="406">
        <f t="shared" si="11"/>
        <v>2.9237947122861738E-2</v>
      </c>
      <c r="G1097" s="406">
        <v>0</v>
      </c>
      <c r="H1097" s="406">
        <f>'PRPM WP2'!D1097</f>
        <v>2.0999999999999999E-3</v>
      </c>
      <c r="I1097" s="406">
        <f t="shared" si="10"/>
        <v>2.7137947122861737E-2</v>
      </c>
      <c r="J1097" s="407">
        <f t="shared" si="12"/>
        <v>42826</v>
      </c>
    </row>
    <row r="1098" spans="2:10">
      <c r="B1098" s="407">
        <v>42856</v>
      </c>
      <c r="C1098" s="406" t="s">
        <v>3050</v>
      </c>
      <c r="D1098" s="406" t="s">
        <v>3049</v>
      </c>
      <c r="E1098" s="406">
        <v>32.69</v>
      </c>
      <c r="F1098" s="406">
        <f t="shared" si="11"/>
        <v>-6.3070414022364961E-3</v>
      </c>
      <c r="G1098" s="406">
        <v>0.1913</v>
      </c>
      <c r="H1098" s="406">
        <f>'PRPM WP2'!D1098</f>
        <v>2.3999999999999998E-3</v>
      </c>
      <c r="I1098" s="406">
        <f t="shared" si="10"/>
        <v>-8.7070414022364963E-3</v>
      </c>
      <c r="J1098" s="407">
        <f t="shared" si="12"/>
        <v>42856</v>
      </c>
    </row>
    <row r="1099" spans="2:10">
      <c r="B1099" s="407">
        <v>42887</v>
      </c>
      <c r="C1099" s="406" t="s">
        <v>3050</v>
      </c>
      <c r="D1099" s="406" t="s">
        <v>3049</v>
      </c>
      <c r="E1099" s="406">
        <v>33.299999999999997</v>
      </c>
      <c r="F1099" s="406">
        <f t="shared" si="11"/>
        <v>1.8660140715815218E-2</v>
      </c>
      <c r="G1099" s="406">
        <v>0</v>
      </c>
      <c r="H1099" s="406">
        <f>'PRPM WP2'!D1099</f>
        <v>2.0999999999999999E-3</v>
      </c>
      <c r="I1099" s="406">
        <f t="shared" si="10"/>
        <v>1.6560140715815217E-2</v>
      </c>
      <c r="J1099" s="407">
        <f t="shared" si="12"/>
        <v>42887</v>
      </c>
    </row>
    <row r="1100" spans="2:10">
      <c r="B1100" s="407">
        <v>42917</v>
      </c>
      <c r="C1100" s="406" t="s">
        <v>3050</v>
      </c>
      <c r="D1100" s="406" t="s">
        <v>3049</v>
      </c>
      <c r="E1100" s="406">
        <v>33.380000000000003</v>
      </c>
      <c r="F1100" s="406">
        <f t="shared" si="11"/>
        <v>2.4024024024025649E-3</v>
      </c>
      <c r="G1100" s="406">
        <v>0</v>
      </c>
      <c r="H1100" s="406">
        <f>'PRPM WP2'!D1100</f>
        <v>2.2000000000000001E-3</v>
      </c>
      <c r="I1100" s="406">
        <f t="shared" si="10"/>
        <v>2.0240240240256479E-4</v>
      </c>
      <c r="J1100" s="407">
        <f t="shared" si="12"/>
        <v>42917</v>
      </c>
    </row>
    <row r="1101" spans="2:10">
      <c r="B1101" s="407">
        <v>42948</v>
      </c>
      <c r="C1101" s="406" t="s">
        <v>3050</v>
      </c>
      <c r="D1101" s="406" t="s">
        <v>3049</v>
      </c>
      <c r="E1101" s="406">
        <v>33.4</v>
      </c>
      <c r="F1101" s="406">
        <f t="shared" si="11"/>
        <v>6.731575793888436E-3</v>
      </c>
      <c r="G1101" s="406">
        <v>0.20469999999999999</v>
      </c>
      <c r="H1101" s="406">
        <f>'PRPM WP2'!D1101</f>
        <v>2.2000000000000001E-3</v>
      </c>
      <c r="I1101" s="406">
        <f t="shared" si="10"/>
        <v>4.5315757938884354E-3</v>
      </c>
      <c r="J1101" s="407">
        <f t="shared" si="12"/>
        <v>42948</v>
      </c>
    </row>
    <row r="1102" spans="2:10">
      <c r="B1102" s="407">
        <v>42979</v>
      </c>
      <c r="C1102" s="406" t="s">
        <v>3050</v>
      </c>
      <c r="D1102" s="406" t="s">
        <v>3049</v>
      </c>
      <c r="E1102" s="406">
        <v>33.19</v>
      </c>
      <c r="F1102" s="406">
        <f t="shared" si="11"/>
        <v>-6.2874251497006244E-3</v>
      </c>
      <c r="G1102" s="406">
        <v>0</v>
      </c>
      <c r="H1102" s="406">
        <f>'PRPM WP2'!D1102</f>
        <v>1.9E-3</v>
      </c>
      <c r="I1102" s="406">
        <f t="shared" si="10"/>
        <v>-8.1874251497006251E-3</v>
      </c>
      <c r="J1102" s="407">
        <f t="shared" si="12"/>
        <v>42979</v>
      </c>
    </row>
    <row r="1103" spans="2:10">
      <c r="B1103" s="407">
        <v>43009</v>
      </c>
      <c r="C1103" s="406" t="s">
        <v>3050</v>
      </c>
      <c r="D1103" s="406" t="s">
        <v>3049</v>
      </c>
      <c r="E1103" s="406">
        <v>35.479999999999997</v>
      </c>
      <c r="F1103" s="406">
        <f t="shared" si="11"/>
        <v>6.8996685748719477E-2</v>
      </c>
      <c r="G1103" s="406">
        <v>0</v>
      </c>
      <c r="H1103" s="406">
        <f>'PRPM WP2'!D1103</f>
        <v>2.2000000000000001E-3</v>
      </c>
      <c r="I1103" s="406">
        <f t="shared" si="10"/>
        <v>6.6796685748719484E-2</v>
      </c>
      <c r="J1103" s="407">
        <f t="shared" si="12"/>
        <v>43009</v>
      </c>
    </row>
    <row r="1104" spans="2:10">
      <c r="B1104" s="407">
        <v>43040</v>
      </c>
      <c r="C1104" s="406" t="s">
        <v>3050</v>
      </c>
      <c r="D1104" s="406" t="s">
        <v>3049</v>
      </c>
      <c r="E1104" s="406">
        <v>37.99</v>
      </c>
      <c r="F1104" s="406">
        <f t="shared" si="11"/>
        <v>7.6513528748590909E-2</v>
      </c>
      <c r="G1104" s="406">
        <v>0.20469999999999999</v>
      </c>
      <c r="H1104" s="406">
        <f>'PRPM WP2'!D1104</f>
        <v>2.0999999999999999E-3</v>
      </c>
      <c r="I1104" s="406">
        <f t="shared" si="10"/>
        <v>7.4413528748590904E-2</v>
      </c>
      <c r="J1104" s="407">
        <f t="shared" si="12"/>
        <v>43040</v>
      </c>
    </row>
    <row r="1105" spans="2:10">
      <c r="B1105" s="407">
        <v>43070</v>
      </c>
      <c r="C1105" s="406" t="s">
        <v>3050</v>
      </c>
      <c r="D1105" s="406" t="s">
        <v>3049</v>
      </c>
      <c r="E1105" s="406">
        <v>39.229999999999997</v>
      </c>
      <c r="F1105" s="406">
        <f t="shared" si="11"/>
        <v>3.2640168465385491E-2</v>
      </c>
      <c r="G1105" s="406">
        <v>0</v>
      </c>
      <c r="H1105" s="406">
        <f>'PRPM WP2'!D1105</f>
        <v>2E-3</v>
      </c>
      <c r="I1105" s="406">
        <f t="shared" si="10"/>
        <v>3.0640168465385489E-2</v>
      </c>
      <c r="J1105" s="407">
        <f t="shared" si="12"/>
        <v>43070</v>
      </c>
    </row>
    <row r="1106" spans="2:10">
      <c r="B1106" s="407">
        <v>43101</v>
      </c>
      <c r="C1106" s="406" t="s">
        <v>3050</v>
      </c>
      <c r="D1106" s="406" t="s">
        <v>3049</v>
      </c>
      <c r="E1106" s="406">
        <v>36.21</v>
      </c>
      <c r="F1106" s="406">
        <f t="shared" si="11"/>
        <v>-7.6981901605913741E-2</v>
      </c>
      <c r="G1106" s="406">
        <v>0</v>
      </c>
      <c r="H1106" s="406">
        <f>'PRPM WP2'!D1106</f>
        <v>2.3999999999999998E-3</v>
      </c>
      <c r="I1106" s="406">
        <f t="shared" si="10"/>
        <v>-7.9381901605913741E-2</v>
      </c>
      <c r="J1106" s="407">
        <f t="shared" si="12"/>
        <v>43101</v>
      </c>
    </row>
    <row r="1107" spans="2:10">
      <c r="B1107" s="407">
        <v>43132</v>
      </c>
      <c r="C1107" s="406" t="s">
        <v>3050</v>
      </c>
      <c r="D1107" s="406" t="s">
        <v>3049</v>
      </c>
      <c r="E1107" s="406">
        <v>34.19</v>
      </c>
      <c r="F1107" s="406">
        <f t="shared" si="11"/>
        <v>-5.0132560066280113E-2</v>
      </c>
      <c r="G1107" s="406">
        <v>0.20469999999999999</v>
      </c>
      <c r="H1107" s="406">
        <f>'PRPM WP2'!D1107</f>
        <v>2.2000000000000001E-3</v>
      </c>
      <c r="I1107" s="406">
        <f t="shared" si="10"/>
        <v>-5.2332560066280114E-2</v>
      </c>
      <c r="J1107" s="407">
        <f t="shared" si="12"/>
        <v>43132</v>
      </c>
    </row>
    <row r="1108" spans="2:10">
      <c r="B1108" s="407">
        <v>43160</v>
      </c>
      <c r="C1108" s="406" t="s">
        <v>3050</v>
      </c>
      <c r="D1108" s="406" t="s">
        <v>3049</v>
      </c>
      <c r="E1108" s="406">
        <v>34.06</v>
      </c>
      <c r="F1108" s="406">
        <f t="shared" si="11"/>
        <v>-3.80228136882116E-3</v>
      </c>
      <c r="G1108" s="406">
        <v>0</v>
      </c>
      <c r="H1108" s="406">
        <f>'PRPM WP2'!D1108</f>
        <v>2.3999999999999998E-3</v>
      </c>
      <c r="I1108" s="406">
        <f t="shared" si="10"/>
        <v>-6.2022813688211598E-3</v>
      </c>
      <c r="J1108" s="407">
        <f t="shared" si="12"/>
        <v>43160</v>
      </c>
    </row>
    <row r="1109" spans="2:10">
      <c r="B1109" s="407">
        <v>43191</v>
      </c>
      <c r="C1109" s="406" t="s">
        <v>3050</v>
      </c>
      <c r="D1109" s="406" t="s">
        <v>3049</v>
      </c>
      <c r="E1109" s="406">
        <v>35.15</v>
      </c>
      <c r="F1109" s="406">
        <f t="shared" si="11"/>
        <v>3.2002348796241815E-2</v>
      </c>
      <c r="G1109" s="406">
        <v>0</v>
      </c>
      <c r="H1109" s="406">
        <f>'PRPM WP2'!D1109</f>
        <v>2.5000000000000001E-3</v>
      </c>
      <c r="I1109" s="406">
        <f t="shared" si="10"/>
        <v>2.9502348796241817E-2</v>
      </c>
      <c r="J1109" s="407">
        <f t="shared" si="12"/>
        <v>43191</v>
      </c>
    </row>
    <row r="1110" spans="2:10">
      <c r="B1110" s="407">
        <v>43221</v>
      </c>
      <c r="C1110" s="406" t="s">
        <v>3050</v>
      </c>
      <c r="D1110" s="406" t="s">
        <v>3049</v>
      </c>
      <c r="E1110" s="406">
        <v>34.700000000000003</v>
      </c>
      <c r="F1110" s="406">
        <f t="shared" si="11"/>
        <v>-6.9786628733995949E-3</v>
      </c>
      <c r="G1110" s="406">
        <v>0.20469999999999999</v>
      </c>
      <c r="H1110" s="406">
        <f>'PRPM WP2'!D1110</f>
        <v>2.5000000000000001E-3</v>
      </c>
      <c r="I1110" s="406">
        <f t="shared" si="10"/>
        <v>-9.4786628733995945E-3</v>
      </c>
      <c r="J1110" s="407">
        <f t="shared" si="12"/>
        <v>43221</v>
      </c>
    </row>
    <row r="1111" spans="2:10">
      <c r="B1111" s="407">
        <v>43252</v>
      </c>
      <c r="C1111" s="406" t="s">
        <v>3050</v>
      </c>
      <c r="D1111" s="406" t="s">
        <v>3049</v>
      </c>
      <c r="E1111" s="406">
        <v>35.18</v>
      </c>
      <c r="F1111" s="406">
        <f t="shared" si="11"/>
        <v>1.3832853025936509E-2</v>
      </c>
      <c r="G1111" s="406">
        <v>0</v>
      </c>
      <c r="H1111" s="406">
        <f>'PRPM WP2'!D1111</f>
        <v>2.3E-3</v>
      </c>
      <c r="I1111" s="406">
        <f t="shared" si="10"/>
        <v>1.1532853025936509E-2</v>
      </c>
      <c r="J1111" s="407">
        <f t="shared" si="12"/>
        <v>43252</v>
      </c>
    </row>
    <row r="1112" spans="2:10">
      <c r="B1112" s="407">
        <v>43282</v>
      </c>
      <c r="C1112" s="406" t="s">
        <v>3050</v>
      </c>
      <c r="D1112" s="406" t="s">
        <v>3049</v>
      </c>
      <c r="E1112" s="406">
        <v>36.94</v>
      </c>
      <c r="F1112" s="406">
        <f t="shared" si="11"/>
        <v>5.0028425241614501E-2</v>
      </c>
      <c r="G1112" s="406">
        <v>0</v>
      </c>
      <c r="H1112" s="406">
        <f>'PRPM WP2'!D1112</f>
        <v>2.5000000000000001E-3</v>
      </c>
      <c r="I1112" s="406">
        <f t="shared" si="10"/>
        <v>4.7528425241614498E-2</v>
      </c>
      <c r="J1112" s="407">
        <f t="shared" si="12"/>
        <v>43282</v>
      </c>
    </row>
    <row r="1113" spans="2:10">
      <c r="B1113" s="407">
        <v>43313</v>
      </c>
      <c r="C1113" s="406" t="s">
        <v>3050</v>
      </c>
      <c r="D1113" s="406" t="s">
        <v>3049</v>
      </c>
      <c r="E1113" s="406">
        <v>37.18</v>
      </c>
      <c r="F1113" s="406">
        <f t="shared" si="11"/>
        <v>1.2425554953979481E-2</v>
      </c>
      <c r="G1113" s="406">
        <v>0.219</v>
      </c>
      <c r="H1113" s="406">
        <f>'PRPM WP2'!D1113</f>
        <v>2.5000000000000001E-3</v>
      </c>
      <c r="I1113" s="406">
        <f t="shared" si="10"/>
        <v>9.9255549539794801E-3</v>
      </c>
      <c r="J1113" s="407">
        <f t="shared" si="12"/>
        <v>43313</v>
      </c>
    </row>
    <row r="1114" spans="2:10">
      <c r="B1114" s="407">
        <v>43344</v>
      </c>
      <c r="C1114" s="406" t="s">
        <v>3050</v>
      </c>
      <c r="D1114" s="406" t="s">
        <v>3049</v>
      </c>
      <c r="E1114" s="406">
        <v>36.9</v>
      </c>
      <c r="F1114" s="406">
        <f t="shared" si="11"/>
        <v>-7.5309306078537152E-3</v>
      </c>
      <c r="G1114" s="406">
        <v>0</v>
      </c>
      <c r="H1114" s="406">
        <f>'PRPM WP2'!D1114</f>
        <v>2.2000000000000001E-3</v>
      </c>
      <c r="I1114" s="406">
        <f t="shared" si="10"/>
        <v>-9.7309306078537158E-3</v>
      </c>
      <c r="J1114" s="407">
        <f t="shared" si="12"/>
        <v>43344</v>
      </c>
    </row>
    <row r="1115" spans="2:10">
      <c r="B1115" s="407">
        <v>43374</v>
      </c>
      <c r="C1115" s="406" t="s">
        <v>3050</v>
      </c>
      <c r="D1115" s="406" t="s">
        <v>3049</v>
      </c>
      <c r="E1115" s="406">
        <v>32.53</v>
      </c>
      <c r="F1115" s="406">
        <f t="shared" si="11"/>
        <v>-0.11842818428184275</v>
      </c>
      <c r="G1115" s="406">
        <v>0</v>
      </c>
      <c r="H1115" s="406">
        <f>'PRPM WP2'!D1115</f>
        <v>3.0000000000000001E-3</v>
      </c>
      <c r="I1115" s="406">
        <f t="shared" si="10"/>
        <v>-0.12142818428184275</v>
      </c>
      <c r="J1115" s="407">
        <f t="shared" si="12"/>
        <v>43374</v>
      </c>
    </row>
    <row r="1116" spans="2:10">
      <c r="B1116" s="407">
        <v>43405</v>
      </c>
      <c r="C1116" s="406" t="s">
        <v>3050</v>
      </c>
      <c r="D1116" s="406" t="s">
        <v>3049</v>
      </c>
      <c r="E1116" s="406">
        <v>34.29</v>
      </c>
      <c r="F1116" s="406">
        <f t="shared" si="11"/>
        <v>6.0836151245004549E-2</v>
      </c>
      <c r="G1116" s="406">
        <v>0.219</v>
      </c>
      <c r="H1116" s="406">
        <f>'PRPM WP2'!D1116</f>
        <v>2.8E-3</v>
      </c>
      <c r="I1116" s="406">
        <f t="shared" si="10"/>
        <v>5.8036151245004552E-2</v>
      </c>
      <c r="J1116" s="407">
        <f t="shared" si="12"/>
        <v>43405</v>
      </c>
    </row>
    <row r="1117" spans="2:10">
      <c r="B1117" s="407">
        <v>43435</v>
      </c>
      <c r="C1117" s="406" t="s">
        <v>3050</v>
      </c>
      <c r="D1117" s="406" t="s">
        <v>3049</v>
      </c>
      <c r="E1117" s="406">
        <v>34.19</v>
      </c>
      <c r="F1117" s="406">
        <f t="shared" si="11"/>
        <v>-2.9163021289005954E-3</v>
      </c>
      <c r="G1117" s="406">
        <v>0</v>
      </c>
      <c r="H1117" s="406">
        <f>'PRPM WP2'!D1117</f>
        <v>2.7000000000000001E-3</v>
      </c>
      <c r="I1117" s="406">
        <f t="shared" si="10"/>
        <v>-5.6163021289005952E-3</v>
      </c>
      <c r="J1117" s="407">
        <f t="shared" si="12"/>
        <v>43435</v>
      </c>
    </row>
    <row r="1118" spans="2:10">
      <c r="B1118" s="407">
        <v>43466</v>
      </c>
      <c r="C1118" s="406" t="s">
        <v>3050</v>
      </c>
      <c r="D1118" s="406" t="s">
        <v>3049</v>
      </c>
      <c r="E1118" s="406">
        <v>35.049999999999997</v>
      </c>
      <c r="F1118" s="406">
        <f t="shared" si="11"/>
        <v>2.5153553670663922E-2</v>
      </c>
      <c r="G1118" s="406">
        <v>0</v>
      </c>
      <c r="H1118" s="406">
        <f>'PRPM WP2'!D1118</f>
        <v>2.5000000000000001E-3</v>
      </c>
      <c r="I1118" s="406">
        <f t="shared" si="10"/>
        <v>2.2653553670663924E-2</v>
      </c>
      <c r="J1118" s="407">
        <f t="shared" si="12"/>
        <v>43466</v>
      </c>
    </row>
    <row r="1119" spans="2:10">
      <c r="B1119" s="407">
        <v>43497</v>
      </c>
      <c r="C1119" s="406" t="s">
        <v>3050</v>
      </c>
      <c r="D1119" s="406" t="s">
        <v>3049</v>
      </c>
      <c r="E1119" s="406">
        <v>35.94</v>
      </c>
      <c r="F1119" s="406">
        <f t="shared" si="11"/>
        <v>3.164051355206849E-2</v>
      </c>
      <c r="G1119" s="406">
        <v>0.219</v>
      </c>
      <c r="H1119" s="406">
        <f>'PRPM WP2'!D1119</f>
        <v>2.2000000000000001E-3</v>
      </c>
      <c r="I1119" s="406">
        <f t="shared" si="10"/>
        <v>2.944051355206849E-2</v>
      </c>
      <c r="J1119" s="407">
        <f t="shared" si="12"/>
        <v>43497</v>
      </c>
    </row>
    <row r="1120" spans="2:10">
      <c r="B1120" s="407">
        <v>43525</v>
      </c>
      <c r="C1120" s="406" t="s">
        <v>3050</v>
      </c>
      <c r="D1120" s="406" t="s">
        <v>3049</v>
      </c>
      <c r="E1120" s="406">
        <v>36.44</v>
      </c>
      <c r="F1120" s="406">
        <f t="shared" si="11"/>
        <v>1.3912075681691709E-2</v>
      </c>
      <c r="G1120" s="406">
        <v>0</v>
      </c>
      <c r="H1120" s="406">
        <f>'PRPM WP2'!D1120</f>
        <v>2.3E-3</v>
      </c>
      <c r="I1120" s="406">
        <f t="shared" si="10"/>
        <v>1.161207568169171E-2</v>
      </c>
      <c r="J1120" s="407">
        <f t="shared" si="12"/>
        <v>43525</v>
      </c>
    </row>
    <row r="1121" spans="2:10">
      <c r="B1121" s="407">
        <v>43556</v>
      </c>
      <c r="C1121" s="406" t="s">
        <v>3050</v>
      </c>
      <c r="D1121" s="406" t="s">
        <v>3049</v>
      </c>
      <c r="E1121" s="406">
        <v>39.06</v>
      </c>
      <c r="F1121" s="406">
        <f t="shared" si="11"/>
        <v>7.1899012074643373E-2</v>
      </c>
      <c r="G1121" s="406">
        <v>0</v>
      </c>
      <c r="H1121" s="406">
        <f>'PRPM WP2'!D1121</f>
        <v>2.3E-3</v>
      </c>
      <c r="I1121" s="406">
        <f t="shared" si="10"/>
        <v>6.9599012074643377E-2</v>
      </c>
      <c r="J1121" s="407">
        <f t="shared" si="12"/>
        <v>43556</v>
      </c>
    </row>
    <row r="1122" spans="2:10">
      <c r="B1122" s="407">
        <v>43586</v>
      </c>
      <c r="C1122" s="406" t="s">
        <v>3050</v>
      </c>
      <c r="D1122" s="406" t="s">
        <v>3049</v>
      </c>
      <c r="E1122" s="406">
        <v>39.54</v>
      </c>
      <c r="F1122" s="406">
        <f t="shared" si="11"/>
        <v>1.789554531490007E-2</v>
      </c>
      <c r="G1122" s="406">
        <v>0.219</v>
      </c>
      <c r="H1122" s="406">
        <f>'PRPM WP2'!D1122</f>
        <v>2.3E-3</v>
      </c>
      <c r="I1122" s="406">
        <f t="shared" si="10"/>
        <v>1.559554531490007E-2</v>
      </c>
      <c r="J1122" s="407">
        <f t="shared" si="12"/>
        <v>43586</v>
      </c>
    </row>
    <row r="1123" spans="2:10">
      <c r="B1123" s="407">
        <v>43617</v>
      </c>
      <c r="C1123" s="406" t="s">
        <v>3050</v>
      </c>
      <c r="D1123" s="406" t="s">
        <v>3049</v>
      </c>
      <c r="E1123" s="406">
        <v>41.37</v>
      </c>
      <c r="F1123" s="406">
        <f t="shared" si="11"/>
        <v>4.6282245827010578E-2</v>
      </c>
      <c r="G1123" s="406">
        <v>0</v>
      </c>
      <c r="H1123" s="406">
        <f>'PRPM WP2'!D1123</f>
        <v>1.8E-3</v>
      </c>
      <c r="I1123" s="406">
        <f t="shared" si="10"/>
        <v>4.4482245827010575E-2</v>
      </c>
      <c r="J1123" s="407">
        <f t="shared" si="12"/>
        <v>43617</v>
      </c>
    </row>
    <row r="1124" spans="2:10">
      <c r="B1124" s="407">
        <v>43647</v>
      </c>
      <c r="C1124" s="406" t="s">
        <v>3050</v>
      </c>
      <c r="D1124" s="406" t="s">
        <v>3049</v>
      </c>
      <c r="E1124" s="406">
        <v>41.95</v>
      </c>
      <c r="F1124" s="406">
        <f t="shared" si="11"/>
        <v>1.4019821126420242E-2</v>
      </c>
      <c r="G1124" s="406">
        <v>0</v>
      </c>
      <c r="H1124" s="406">
        <f>'PRPM WP2'!D1124</f>
        <v>2.0999999999999999E-3</v>
      </c>
      <c r="I1124" s="406">
        <f t="shared" si="10"/>
        <v>1.1919821126420243E-2</v>
      </c>
      <c r="J1124" s="407">
        <f t="shared" si="12"/>
        <v>43647</v>
      </c>
    </row>
    <row r="1125" spans="2:10">
      <c r="B1125" s="407">
        <v>43678</v>
      </c>
      <c r="C1125" s="406" t="s">
        <v>3050</v>
      </c>
      <c r="D1125" s="406" t="s">
        <v>3049</v>
      </c>
      <c r="E1125" s="406">
        <v>44.29</v>
      </c>
      <c r="F1125" s="406">
        <f t="shared" si="11"/>
        <v>6.136591179976153E-2</v>
      </c>
      <c r="G1125" s="406">
        <v>0.23430000000000001</v>
      </c>
      <c r="H1125" s="406">
        <f>'PRPM WP2'!D1125</f>
        <v>1.9E-3</v>
      </c>
      <c r="I1125" s="406">
        <f t="shared" ref="I1125:I1163" si="13">F1125-H1125</f>
        <v>5.9465911799761531E-2</v>
      </c>
      <c r="J1125" s="407">
        <f t="shared" si="12"/>
        <v>43678</v>
      </c>
    </row>
    <row r="1126" spans="2:10">
      <c r="B1126" s="407">
        <v>43709</v>
      </c>
      <c r="C1126" s="406" t="s">
        <v>3050</v>
      </c>
      <c r="D1126" s="406" t="s">
        <v>3049</v>
      </c>
      <c r="E1126" s="406">
        <v>44.83</v>
      </c>
      <c r="F1126" s="406">
        <f t="shared" si="11"/>
        <v>1.2192368480469612E-2</v>
      </c>
      <c r="G1126" s="406">
        <v>0</v>
      </c>
      <c r="H1126" s="406">
        <f>'PRPM WP2'!D1126</f>
        <v>1.5E-3</v>
      </c>
      <c r="I1126" s="406">
        <f t="shared" si="13"/>
        <v>1.0692368480469613E-2</v>
      </c>
      <c r="J1126" s="407">
        <f t="shared" si="12"/>
        <v>43709</v>
      </c>
    </row>
    <row r="1127" spans="2:10">
      <c r="B1127" s="407">
        <v>43739</v>
      </c>
      <c r="C1127" s="406" t="s">
        <v>3050</v>
      </c>
      <c r="D1127" s="406" t="s">
        <v>3049</v>
      </c>
      <c r="E1127" s="406">
        <v>45.33</v>
      </c>
      <c r="F1127" s="406">
        <f t="shared" si="11"/>
        <v>1.1153245594467991E-2</v>
      </c>
      <c r="G1127" s="406">
        <v>0</v>
      </c>
      <c r="H1127" s="406">
        <f>'PRPM WP2'!D1127</f>
        <v>1.6000000000000001E-3</v>
      </c>
      <c r="I1127" s="406">
        <f t="shared" si="13"/>
        <v>9.5532455944679906E-3</v>
      </c>
      <c r="J1127" s="407">
        <f t="shared" si="12"/>
        <v>43739</v>
      </c>
    </row>
    <row r="1128" spans="2:10">
      <c r="B1128" s="407">
        <v>43770</v>
      </c>
      <c r="C1128" s="406" t="s">
        <v>3050</v>
      </c>
      <c r="D1128" s="406" t="s">
        <v>3049</v>
      </c>
      <c r="E1128" s="406">
        <v>44.27</v>
      </c>
      <c r="F1128" s="406">
        <f t="shared" si="11"/>
        <v>-1.821530994926087E-2</v>
      </c>
      <c r="G1128" s="406">
        <v>0.23430000000000001</v>
      </c>
      <c r="H1128" s="406">
        <f>'PRPM WP2'!D1128</f>
        <v>1.6000000000000001E-3</v>
      </c>
      <c r="I1128" s="406">
        <f t="shared" si="13"/>
        <v>-1.9815309949260871E-2</v>
      </c>
      <c r="J1128" s="407">
        <f t="shared" si="12"/>
        <v>43770</v>
      </c>
    </row>
    <row r="1129" spans="2:10">
      <c r="B1129" s="407">
        <v>43800</v>
      </c>
      <c r="C1129" s="406" t="s">
        <v>3050</v>
      </c>
      <c r="D1129" s="406" t="s">
        <v>3049</v>
      </c>
      <c r="E1129" s="406">
        <v>46.94</v>
      </c>
      <c r="F1129" s="406">
        <f t="shared" si="11"/>
        <v>6.0311723514795447E-2</v>
      </c>
      <c r="G1129" s="406">
        <v>0</v>
      </c>
      <c r="H1129" s="406">
        <f>'PRPM WP2'!D1129</f>
        <v>1.8E-3</v>
      </c>
      <c r="I1129" s="406">
        <f t="shared" si="13"/>
        <v>5.8511723514795444E-2</v>
      </c>
      <c r="J1129" s="407">
        <f t="shared" si="12"/>
        <v>43800</v>
      </c>
    </row>
    <row r="1130" spans="2:10">
      <c r="B1130" s="407">
        <v>43831</v>
      </c>
      <c r="C1130" s="406" t="s">
        <v>3050</v>
      </c>
      <c r="D1130" s="406" t="s">
        <v>3049</v>
      </c>
      <c r="E1130" s="406">
        <v>51.94</v>
      </c>
      <c r="F1130" s="406">
        <f t="shared" si="11"/>
        <v>0.10651896037494675</v>
      </c>
      <c r="G1130" s="406">
        <v>0</v>
      </c>
      <c r="H1130" s="406">
        <f>'PRPM WP2'!D1130</f>
        <v>2E-3</v>
      </c>
      <c r="I1130" s="406">
        <f t="shared" si="13"/>
        <v>0.10451896037494675</v>
      </c>
      <c r="J1130" s="407">
        <f t="shared" si="12"/>
        <v>43831</v>
      </c>
    </row>
    <row r="1131" spans="2:10">
      <c r="B1131" s="407">
        <v>43862</v>
      </c>
      <c r="C1131" s="406" t="s">
        <v>3050</v>
      </c>
      <c r="D1131" s="406" t="s">
        <v>3049</v>
      </c>
      <c r="E1131" s="406">
        <v>43.01</v>
      </c>
      <c r="F1131" s="406">
        <f t="shared" si="11"/>
        <v>-0.16741817481709664</v>
      </c>
      <c r="G1131" s="406">
        <v>0.23430000000000001</v>
      </c>
      <c r="H1131" s="406">
        <f>'PRPM WP2'!D1131</f>
        <v>1.5E-3</v>
      </c>
      <c r="I1131" s="406">
        <f t="shared" si="13"/>
        <v>-0.16891817481709664</v>
      </c>
      <c r="J1131" s="407">
        <f t="shared" si="12"/>
        <v>43862</v>
      </c>
    </row>
    <row r="1132" spans="2:10">
      <c r="B1132" s="407">
        <v>43891</v>
      </c>
      <c r="C1132" s="406" t="s">
        <v>3050</v>
      </c>
      <c r="D1132" s="406" t="s">
        <v>3049</v>
      </c>
      <c r="E1132" s="406">
        <v>40.700000000000003</v>
      </c>
      <c r="F1132" s="406">
        <f t="shared" si="11"/>
        <v>-5.37084398976981E-2</v>
      </c>
      <c r="G1132" s="406">
        <v>0</v>
      </c>
      <c r="H1132" s="406">
        <f>'PRPM WP2'!D1132</f>
        <v>1.23E-3</v>
      </c>
      <c r="I1132" s="406">
        <f t="shared" si="13"/>
        <v>-5.4938439897698102E-2</v>
      </c>
      <c r="J1132" s="407">
        <f t="shared" si="12"/>
        <v>43891</v>
      </c>
    </row>
    <row r="1133" spans="2:10">
      <c r="B1133" s="407">
        <v>43922</v>
      </c>
      <c r="C1133" s="406" t="s">
        <v>3050</v>
      </c>
      <c r="D1133" s="406" t="s">
        <v>3049</v>
      </c>
      <c r="E1133" s="406">
        <v>41.79</v>
      </c>
      <c r="F1133" s="406">
        <f t="shared" si="11"/>
        <v>2.6781326781326689E-2</v>
      </c>
      <c r="G1133" s="406">
        <v>0</v>
      </c>
      <c r="H1133" s="406">
        <f>'PRPM WP2'!D1133</f>
        <v>8.9999999999999998E-4</v>
      </c>
      <c r="I1133" s="406">
        <f t="shared" si="13"/>
        <v>2.5881326781326687E-2</v>
      </c>
      <c r="J1133" s="407">
        <f t="shared" si="12"/>
        <v>43922</v>
      </c>
    </row>
    <row r="1134" spans="2:10">
      <c r="B1134" s="407">
        <v>43952</v>
      </c>
      <c r="C1134" s="406" t="s">
        <v>3050</v>
      </c>
      <c r="D1134" s="406" t="s">
        <v>3049</v>
      </c>
      <c r="E1134" s="406">
        <v>43.76</v>
      </c>
      <c r="F1134" s="406">
        <f t="shared" si="11"/>
        <v>5.2747068676716892E-2</v>
      </c>
      <c r="G1134" s="406">
        <v>0.23430000000000001</v>
      </c>
      <c r="H1134" s="406">
        <f>'PRPM WP2'!D1134</f>
        <v>8.9999999999999998E-4</v>
      </c>
      <c r="I1134" s="406">
        <f t="shared" si="13"/>
        <v>5.1847068676716894E-2</v>
      </c>
      <c r="J1134" s="407">
        <f t="shared" si="12"/>
        <v>43952</v>
      </c>
    </row>
    <row r="1135" spans="2:10">
      <c r="B1135" s="407">
        <v>43983</v>
      </c>
      <c r="C1135" s="406" t="s">
        <v>3050</v>
      </c>
      <c r="D1135" s="406" t="s">
        <v>3049</v>
      </c>
      <c r="E1135" s="406">
        <v>42.24</v>
      </c>
      <c r="F1135" s="406">
        <f t="shared" si="11"/>
        <v>-3.4734917733089489E-2</v>
      </c>
      <c r="G1135" s="406">
        <v>0</v>
      </c>
      <c r="H1135" s="406">
        <f>'PRPM WP2'!D1135</f>
        <v>8.9999999999999998E-4</v>
      </c>
      <c r="I1135" s="406">
        <f t="shared" si="13"/>
        <v>-3.5634917733089487E-2</v>
      </c>
      <c r="J1135" s="407">
        <f t="shared" si="12"/>
        <v>43983</v>
      </c>
    </row>
    <row r="1136" spans="2:10">
      <c r="B1136" s="407">
        <v>44013</v>
      </c>
      <c r="C1136" s="406" t="s">
        <v>3050</v>
      </c>
      <c r="D1136" s="406" t="s">
        <v>3049</v>
      </c>
      <c r="E1136" s="406">
        <v>45.35</v>
      </c>
      <c r="F1136" s="406">
        <f t="shared" si="11"/>
        <v>7.3626893939393923E-2</v>
      </c>
      <c r="G1136" s="406">
        <v>0</v>
      </c>
      <c r="H1136" s="406">
        <f>'PRPM WP2'!D1136</f>
        <v>1E-3</v>
      </c>
      <c r="I1136" s="406">
        <f t="shared" si="13"/>
        <v>7.2626893939393922E-2</v>
      </c>
      <c r="J1136" s="407">
        <f t="shared" si="12"/>
        <v>44013</v>
      </c>
    </row>
    <row r="1137" spans="2:10">
      <c r="B1137" s="407">
        <v>44044</v>
      </c>
      <c r="C1137" s="406" t="s">
        <v>3050</v>
      </c>
      <c r="D1137" s="406" t="s">
        <v>3049</v>
      </c>
      <c r="E1137" s="406">
        <v>42.5</v>
      </c>
      <c r="F1137" s="406">
        <f t="shared" si="11"/>
        <v>-5.7316427783903001E-2</v>
      </c>
      <c r="G1137" s="406">
        <v>0.25069999999999998</v>
      </c>
      <c r="H1137" s="406">
        <f>'PRPM WP2'!D1137</f>
        <v>8.0000000000000004E-4</v>
      </c>
      <c r="I1137" s="406">
        <f t="shared" si="13"/>
        <v>-5.8116427783903003E-2</v>
      </c>
      <c r="J1137" s="407">
        <f t="shared" si="12"/>
        <v>44044</v>
      </c>
    </row>
    <row r="1138" spans="2:10">
      <c r="B1138" s="407">
        <v>44075</v>
      </c>
      <c r="C1138" s="406" t="s">
        <v>3050</v>
      </c>
      <c r="D1138" s="406" t="s">
        <v>3049</v>
      </c>
      <c r="E1138" s="406">
        <v>40.25</v>
      </c>
      <c r="F1138" s="406">
        <f t="shared" si="11"/>
        <v>-5.2941176470588235E-2</v>
      </c>
      <c r="G1138" s="406">
        <v>0</v>
      </c>
      <c r="H1138" s="406">
        <f>'PRPM WP2'!D1138</f>
        <v>0</v>
      </c>
      <c r="I1138" s="406">
        <f t="shared" si="13"/>
        <v>-5.2941176470588235E-2</v>
      </c>
      <c r="J1138" s="407">
        <f t="shared" si="12"/>
        <v>44075</v>
      </c>
    </row>
    <row r="1139" spans="2:10">
      <c r="B1139" s="407">
        <v>44105</v>
      </c>
      <c r="C1139" s="406" t="s">
        <v>3050</v>
      </c>
      <c r="D1139" s="406" t="s">
        <v>3049</v>
      </c>
      <c r="E1139" s="406">
        <v>41.2</v>
      </c>
      <c r="F1139" s="406">
        <f t="shared" ref="F1139:F1163" si="14">((E1139-E1138)/E1138)+(G1139/E1138)</f>
        <v>2.360248447204976E-2</v>
      </c>
      <c r="G1139" s="406">
        <v>0</v>
      </c>
      <c r="H1139" s="406">
        <f>'PRPM WP2'!D1139</f>
        <v>8.9999999999999998E-4</v>
      </c>
      <c r="I1139" s="406">
        <f t="shared" si="13"/>
        <v>2.2702484472049759E-2</v>
      </c>
      <c r="J1139" s="407">
        <f t="shared" ref="J1139:J1163" si="15">B1139</f>
        <v>44105</v>
      </c>
    </row>
    <row r="1140" spans="2:10">
      <c r="B1140" s="407">
        <v>44136</v>
      </c>
      <c r="C1140" s="406" t="s">
        <v>3050</v>
      </c>
      <c r="D1140" s="406" t="s">
        <v>3049</v>
      </c>
      <c r="E1140" s="406">
        <v>45.28</v>
      </c>
      <c r="F1140" s="406">
        <f t="shared" si="14"/>
        <v>0.10511407766990286</v>
      </c>
      <c r="G1140" s="406">
        <v>0.25069999999999998</v>
      </c>
      <c r="H1140" s="406">
        <f>'PRPM WP2'!D1140</f>
        <v>1.1000000000000001E-3</v>
      </c>
      <c r="I1140" s="406">
        <f t="shared" si="13"/>
        <v>0.10401407766990285</v>
      </c>
      <c r="J1140" s="407">
        <f t="shared" si="15"/>
        <v>44136</v>
      </c>
    </row>
    <row r="1141" spans="2:10">
      <c r="B1141" s="407">
        <v>44166</v>
      </c>
      <c r="C1141" s="406" t="s">
        <v>3050</v>
      </c>
      <c r="D1141" s="406" t="s">
        <v>3049</v>
      </c>
      <c r="E1141" s="406">
        <v>47.29</v>
      </c>
      <c r="F1141" s="406">
        <f t="shared" si="14"/>
        <v>4.4390459363957552E-2</v>
      </c>
      <c r="G1141" s="406">
        <v>0</v>
      </c>
      <c r="H1141" s="406">
        <f>'PRPM WP2'!D1141</f>
        <v>1.1000000000000001E-3</v>
      </c>
      <c r="I1141" s="406">
        <f t="shared" si="13"/>
        <v>4.3290459363957555E-2</v>
      </c>
      <c r="J1141" s="407">
        <f t="shared" si="15"/>
        <v>44166</v>
      </c>
    </row>
    <row r="1142" spans="2:10">
      <c r="B1142" s="407">
        <v>44197</v>
      </c>
      <c r="C1142" s="406" t="s">
        <v>3050</v>
      </c>
      <c r="D1142" s="406" t="s">
        <v>3049</v>
      </c>
      <c r="E1142" s="406">
        <v>46.3</v>
      </c>
      <c r="F1142" s="406">
        <f t="shared" si="14"/>
        <v>-2.0934658490167096E-2</v>
      </c>
      <c r="G1142" s="406">
        <v>0</v>
      </c>
      <c r="H1142" s="406">
        <f>'PRPM WP2'!D1142</f>
        <v>1.1000000000000001E-3</v>
      </c>
      <c r="I1142" s="406">
        <f t="shared" si="13"/>
        <v>-2.2034658490167097E-2</v>
      </c>
      <c r="J1142" s="407">
        <f t="shared" si="15"/>
        <v>44197</v>
      </c>
    </row>
    <row r="1143" spans="2:10">
      <c r="B1143" s="407">
        <v>44228</v>
      </c>
      <c r="C1143" s="406" t="s">
        <v>3050</v>
      </c>
      <c r="D1143" s="406" t="s">
        <v>3049</v>
      </c>
      <c r="E1143" s="406">
        <v>42.06</v>
      </c>
      <c r="F1143" s="406">
        <f t="shared" si="14"/>
        <v>-8.6161987041036614E-2</v>
      </c>
      <c r="G1143" s="406">
        <v>0.25069999999999998</v>
      </c>
      <c r="H1143" s="406">
        <f>'PRPM WP2'!D1143</f>
        <v>1.1999999999999999E-3</v>
      </c>
      <c r="I1143" s="406">
        <f t="shared" si="13"/>
        <v>-8.7361987041036621E-2</v>
      </c>
      <c r="J1143" s="407">
        <f t="shared" si="15"/>
        <v>44228</v>
      </c>
    </row>
    <row r="1144" spans="2:10">
      <c r="B1144" s="407">
        <v>44256</v>
      </c>
      <c r="C1144" s="406" t="s">
        <v>3050</v>
      </c>
      <c r="D1144" s="406" t="s">
        <v>3049</v>
      </c>
      <c r="E1144" s="406">
        <v>44.75</v>
      </c>
      <c r="F1144" s="406">
        <f t="shared" si="14"/>
        <v>6.395625297194478E-2</v>
      </c>
      <c r="G1144" s="406">
        <v>0</v>
      </c>
      <c r="H1144" s="406">
        <f>'PRPM WP2'!D1144</f>
        <v>1.8E-3</v>
      </c>
      <c r="I1144" s="406">
        <f t="shared" si="13"/>
        <v>6.2156252971944777E-2</v>
      </c>
      <c r="J1144" s="407">
        <f t="shared" si="15"/>
        <v>44256</v>
      </c>
    </row>
    <row r="1145" spans="2:10">
      <c r="B1145" s="407">
        <v>44287</v>
      </c>
      <c r="C1145" s="406" t="s">
        <v>3050</v>
      </c>
      <c r="D1145" s="406" t="s">
        <v>3049</v>
      </c>
      <c r="E1145" s="406">
        <v>47.13</v>
      </c>
      <c r="F1145" s="406">
        <f t="shared" si="14"/>
        <v>5.3184357541899499E-2</v>
      </c>
      <c r="G1145" s="406">
        <v>0</v>
      </c>
      <c r="H1145" s="406">
        <f>'PRPM WP2'!D1145</f>
        <v>1.9E-3</v>
      </c>
      <c r="I1145" s="406">
        <f t="shared" si="13"/>
        <v>5.12843575418995E-2</v>
      </c>
      <c r="J1145" s="407">
        <f t="shared" si="15"/>
        <v>44287</v>
      </c>
    </row>
    <row r="1146" spans="2:10">
      <c r="B1146" s="407">
        <v>44317</v>
      </c>
      <c r="C1146" s="406" t="s">
        <v>3050</v>
      </c>
      <c r="D1146" s="406" t="s">
        <v>3049</v>
      </c>
      <c r="E1146" s="406">
        <v>47.8</v>
      </c>
      <c r="F1146" s="406">
        <f t="shared" si="14"/>
        <v>1.9535327816677158E-2</v>
      </c>
      <c r="G1146" s="406">
        <v>0.25069999999999998</v>
      </c>
      <c r="H1146" s="406">
        <f>'PRPM WP2'!D1146</f>
        <v>1.8E-3</v>
      </c>
      <c r="I1146" s="406">
        <f t="shared" si="13"/>
        <v>1.7735327816677159E-2</v>
      </c>
      <c r="J1146" s="407">
        <f t="shared" si="15"/>
        <v>44317</v>
      </c>
    </row>
    <row r="1147" spans="2:10">
      <c r="B1147" s="407">
        <v>44348</v>
      </c>
      <c r="C1147" s="406" t="s">
        <v>3050</v>
      </c>
      <c r="D1147" s="406" t="s">
        <v>3049</v>
      </c>
      <c r="E1147" s="406">
        <v>45.7</v>
      </c>
      <c r="F1147" s="406">
        <f t="shared" si="14"/>
        <v>-4.3933054393305325E-2</v>
      </c>
      <c r="G1147" s="406">
        <v>0</v>
      </c>
      <c r="H1147" s="406">
        <f>'PRPM WP2'!D1147</f>
        <v>1.6999999999999999E-3</v>
      </c>
      <c r="I1147" s="406">
        <f t="shared" si="13"/>
        <v>-4.5633054393305325E-2</v>
      </c>
      <c r="J1147" s="407">
        <f t="shared" si="15"/>
        <v>44348</v>
      </c>
    </row>
    <row r="1148" spans="2:10">
      <c r="B1148" s="407">
        <v>44378</v>
      </c>
      <c r="C1148" s="406" t="s">
        <v>3050</v>
      </c>
      <c r="D1148" s="406" t="s">
        <v>3049</v>
      </c>
      <c r="E1148" s="406">
        <v>49.12</v>
      </c>
      <c r="F1148" s="406">
        <f t="shared" si="14"/>
        <v>7.4835886214441885E-2</v>
      </c>
      <c r="G1148" s="406">
        <v>0</v>
      </c>
      <c r="H1148" s="406">
        <f>'PRPM WP2'!D1148</f>
        <v>1.6000000000000001E-3</v>
      </c>
      <c r="I1148" s="406">
        <f t="shared" si="13"/>
        <v>7.3235886214441881E-2</v>
      </c>
      <c r="J1148" s="407">
        <f t="shared" si="15"/>
        <v>44378</v>
      </c>
    </row>
    <row r="1149" spans="2:10">
      <c r="B1149" s="407">
        <v>44409</v>
      </c>
      <c r="C1149" s="406" t="s">
        <v>3050</v>
      </c>
      <c r="D1149" s="406" t="s">
        <v>3049</v>
      </c>
      <c r="E1149" s="406">
        <v>49.63</v>
      </c>
      <c r="F1149" s="406">
        <f t="shared" si="14"/>
        <v>1.5842833876221603E-2</v>
      </c>
      <c r="G1149" s="406">
        <v>0.26819999999999999</v>
      </c>
      <c r="H1149" s="406">
        <f>'PRPM WP2'!D1149</f>
        <v>1.5E-3</v>
      </c>
      <c r="I1149" s="406">
        <f t="shared" si="13"/>
        <v>1.4342833876221603E-2</v>
      </c>
      <c r="J1149" s="407">
        <f t="shared" si="15"/>
        <v>44409</v>
      </c>
    </row>
    <row r="1150" spans="2:10">
      <c r="B1150" s="407">
        <v>44440</v>
      </c>
      <c r="C1150" s="406" t="s">
        <v>3050</v>
      </c>
      <c r="D1150" s="406" t="s">
        <v>3049</v>
      </c>
      <c r="E1150" s="406">
        <v>46.08</v>
      </c>
      <c r="F1150" s="406">
        <f t="shared" si="14"/>
        <v>-7.1529316945396007E-2</v>
      </c>
      <c r="G1150" s="406">
        <v>0</v>
      </c>
      <c r="H1150" s="406">
        <f>'PRPM WP2'!D1150</f>
        <v>1.4E-3</v>
      </c>
      <c r="I1150" s="406">
        <f t="shared" si="13"/>
        <v>-7.2929316945396006E-2</v>
      </c>
      <c r="J1150" s="407">
        <f t="shared" si="15"/>
        <v>44440</v>
      </c>
    </row>
    <row r="1151" spans="2:10">
      <c r="B1151" s="407">
        <v>44470</v>
      </c>
      <c r="C1151" s="406" t="s">
        <v>3050</v>
      </c>
      <c r="D1151" s="406" t="s">
        <v>3049</v>
      </c>
      <c r="E1151" s="406">
        <v>47.07</v>
      </c>
      <c r="F1151" s="406">
        <f t="shared" si="14"/>
        <v>2.1484375000000045E-2</v>
      </c>
      <c r="G1151" s="406">
        <v>0</v>
      </c>
      <c r="H1151" s="406">
        <f>'PRPM WP2'!D1151</f>
        <v>1.5E-3</v>
      </c>
      <c r="I1151" s="406">
        <f t="shared" si="13"/>
        <v>1.9984375000000044E-2</v>
      </c>
      <c r="J1151" s="407">
        <f t="shared" si="15"/>
        <v>44470</v>
      </c>
    </row>
    <row r="1152" spans="2:10">
      <c r="B1152" s="407">
        <v>44501</v>
      </c>
      <c r="C1152" s="406" t="s">
        <v>3050</v>
      </c>
      <c r="D1152" s="406" t="s">
        <v>3049</v>
      </c>
      <c r="E1152" s="406">
        <v>47.27</v>
      </c>
      <c r="F1152" s="406">
        <f t="shared" si="14"/>
        <v>9.9468876141916903E-3</v>
      </c>
      <c r="G1152" s="406">
        <v>0.26819999999999999</v>
      </c>
      <c r="H1152" s="406">
        <f>'PRPM WP2'!D1152</f>
        <v>1.6999999999999999E-3</v>
      </c>
      <c r="I1152" s="406">
        <f t="shared" si="13"/>
        <v>8.2468876141916902E-3</v>
      </c>
      <c r="J1152" s="407">
        <f t="shared" si="15"/>
        <v>44501</v>
      </c>
    </row>
    <row r="1153" spans="2:10">
      <c r="B1153" s="407">
        <v>44531</v>
      </c>
      <c r="C1153" s="406" t="s">
        <v>3050</v>
      </c>
      <c r="D1153" s="406" t="s">
        <v>3049</v>
      </c>
      <c r="E1153" s="406">
        <v>53.69</v>
      </c>
      <c r="F1153" s="406">
        <f t="shared" si="14"/>
        <v>0.13581552781891251</v>
      </c>
      <c r="G1153" s="406">
        <v>0</v>
      </c>
      <c r="H1153" s="406">
        <f>'PRPM WP2'!D1153</f>
        <v>1.5E-3</v>
      </c>
      <c r="I1153" s="406">
        <f t="shared" si="13"/>
        <v>0.13431552781891251</v>
      </c>
      <c r="J1153" s="407">
        <f t="shared" si="15"/>
        <v>44531</v>
      </c>
    </row>
    <row r="1154" spans="2:10">
      <c r="B1154" s="407">
        <v>44562</v>
      </c>
      <c r="C1154" s="406" t="s">
        <v>3050</v>
      </c>
      <c r="D1154" s="406" t="s">
        <v>3049</v>
      </c>
      <c r="E1154" s="406">
        <v>48.74</v>
      </c>
      <c r="F1154" s="406">
        <f t="shared" si="14"/>
        <v>-9.2195939653566691E-2</v>
      </c>
      <c r="G1154" s="406">
        <v>0</v>
      </c>
      <c r="H1154" s="406">
        <f>'PRPM WP2'!D1154</f>
        <v>1.7500000000000003E-3</v>
      </c>
      <c r="I1154" s="406">
        <f t="shared" si="13"/>
        <v>-9.3945939653566693E-2</v>
      </c>
      <c r="J1154" s="407">
        <f t="shared" si="15"/>
        <v>44562</v>
      </c>
    </row>
    <row r="1155" spans="2:10">
      <c r="B1155" s="407">
        <v>44593</v>
      </c>
      <c r="C1155" s="406" t="s">
        <v>3050</v>
      </c>
      <c r="D1155" s="406" t="s">
        <v>3049</v>
      </c>
      <c r="E1155" s="406">
        <v>47.11</v>
      </c>
      <c r="F1155" s="406">
        <f t="shared" si="14"/>
        <v>-2.7940090274928241E-2</v>
      </c>
      <c r="G1155" s="406">
        <v>0.26819999999999999</v>
      </c>
      <c r="H1155" s="406">
        <f>'PRPM WP2'!D1155</f>
        <v>1.8749999999999999E-3</v>
      </c>
      <c r="I1155" s="406">
        <f t="shared" si="13"/>
        <v>-2.9815090274928242E-2</v>
      </c>
      <c r="J1155" s="407">
        <f t="shared" si="15"/>
        <v>44593</v>
      </c>
    </row>
    <row r="1156" spans="2:10">
      <c r="B1156" s="407">
        <v>44621</v>
      </c>
      <c r="C1156" s="406" t="s">
        <v>3050</v>
      </c>
      <c r="D1156" s="406" t="s">
        <v>3049</v>
      </c>
      <c r="E1156" s="406">
        <v>51.13</v>
      </c>
      <c r="F1156" s="406">
        <f t="shared" si="14"/>
        <v>8.5332201231161184E-2</v>
      </c>
      <c r="G1156" s="406">
        <v>0</v>
      </c>
      <c r="H1156" s="406">
        <f>'PRPM WP2'!D1156</f>
        <v>2.0083333333333333E-3</v>
      </c>
      <c r="I1156" s="406">
        <f t="shared" si="13"/>
        <v>8.332386789782785E-2</v>
      </c>
      <c r="J1156" s="407">
        <f t="shared" si="15"/>
        <v>44621</v>
      </c>
    </row>
    <row r="1157" spans="2:10">
      <c r="B1157" s="407">
        <v>44652</v>
      </c>
      <c r="C1157" s="406" t="s">
        <v>3050</v>
      </c>
      <c r="D1157" s="406" t="s">
        <v>3049</v>
      </c>
      <c r="E1157" s="406">
        <v>44.76</v>
      </c>
      <c r="F1157" s="406">
        <f t="shared" si="14"/>
        <v>-0.12458439272442801</v>
      </c>
      <c r="G1157" s="406">
        <v>0</v>
      </c>
      <c r="H1157" s="406">
        <f>'PRPM WP2'!D1157</f>
        <v>2.3416666666666668E-3</v>
      </c>
      <c r="I1157" s="406">
        <f t="shared" si="13"/>
        <v>-0.12692605939109466</v>
      </c>
      <c r="J1157" s="407">
        <f t="shared" si="15"/>
        <v>44652</v>
      </c>
    </row>
    <row r="1158" spans="2:10">
      <c r="B1158" s="407">
        <v>44682</v>
      </c>
      <c r="C1158" s="406" t="s">
        <v>3050</v>
      </c>
      <c r="D1158" s="406" t="s">
        <v>3049</v>
      </c>
      <c r="E1158" s="406">
        <v>46.26</v>
      </c>
      <c r="F1158" s="406">
        <f t="shared" si="14"/>
        <v>3.950402144772118E-2</v>
      </c>
      <c r="G1158" s="406">
        <v>0.26819999999999999</v>
      </c>
      <c r="H1158" s="406">
        <f>'PRPM WP2'!D1158</f>
        <v>2.558333333333333E-3</v>
      </c>
      <c r="I1158" s="406">
        <f t="shared" si="13"/>
        <v>3.6945688114387844E-2</v>
      </c>
      <c r="J1158" s="407">
        <f t="shared" si="15"/>
        <v>44682</v>
      </c>
    </row>
    <row r="1159" spans="2:10">
      <c r="B1159" s="407">
        <v>44713</v>
      </c>
      <c r="C1159" s="406" t="s">
        <v>3050</v>
      </c>
      <c r="D1159" s="406" t="s">
        <v>3049</v>
      </c>
      <c r="E1159" s="406">
        <v>45.85</v>
      </c>
      <c r="F1159" s="406">
        <f t="shared" si="14"/>
        <v>-8.8629485516644319E-3</v>
      </c>
      <c r="G1159" s="406">
        <v>0</v>
      </c>
      <c r="H1159" s="406">
        <f>'PRPM WP2'!D1159</f>
        <v>2.708333333333333E-3</v>
      </c>
      <c r="I1159" s="406">
        <f t="shared" si="13"/>
        <v>-1.1571281884997765E-2</v>
      </c>
      <c r="J1159" s="407">
        <f t="shared" si="15"/>
        <v>44713</v>
      </c>
    </row>
    <row r="1160" spans="2:10">
      <c r="B1160" s="407">
        <v>44743</v>
      </c>
      <c r="C1160" s="406" t="s">
        <v>3050</v>
      </c>
      <c r="D1160" s="406" t="s">
        <v>3049</v>
      </c>
      <c r="E1160" s="406">
        <v>51.94</v>
      </c>
      <c r="F1160" s="406">
        <f t="shared" si="14"/>
        <v>0.13282442748091594</v>
      </c>
      <c r="G1160" s="406">
        <v>0</v>
      </c>
      <c r="H1160" s="406">
        <f>'PRPM WP2'!D1160</f>
        <v>2.5833333333333337E-3</v>
      </c>
      <c r="I1160" s="406">
        <f t="shared" si="13"/>
        <v>0.13024109414758261</v>
      </c>
      <c r="J1160" s="407">
        <f t="shared" si="15"/>
        <v>44743</v>
      </c>
    </row>
    <row r="1161" spans="2:10">
      <c r="B1161" s="407">
        <v>44774</v>
      </c>
      <c r="C1161" s="406" t="s">
        <v>3050</v>
      </c>
      <c r="D1161" s="406" t="s">
        <v>3049</v>
      </c>
      <c r="E1161" s="406">
        <v>49.15</v>
      </c>
      <c r="F1161" s="406">
        <f t="shared" si="14"/>
        <v>-4.8190219484020011E-2</v>
      </c>
      <c r="G1161" s="406">
        <v>0.28699999999999998</v>
      </c>
      <c r="H1161" s="406">
        <f>'PRPM WP2'!D1161</f>
        <v>2.6083333333333332E-3</v>
      </c>
      <c r="I1161" s="406">
        <f t="shared" si="13"/>
        <v>-5.0798552817353342E-2</v>
      </c>
      <c r="J1161" s="407">
        <f t="shared" si="15"/>
        <v>44774</v>
      </c>
    </row>
    <row r="1162" spans="2:10">
      <c r="B1162" s="407">
        <v>44805</v>
      </c>
      <c r="C1162" s="406" t="s">
        <v>3050</v>
      </c>
      <c r="D1162" s="406" t="s">
        <v>3049</v>
      </c>
      <c r="E1162" s="406">
        <v>41.38</v>
      </c>
      <c r="F1162" s="406">
        <f t="shared" si="14"/>
        <v>-0.15808748728382496</v>
      </c>
      <c r="G1162" s="406">
        <v>0</v>
      </c>
      <c r="H1162" s="406">
        <f>'PRPM WP2'!D1162</f>
        <v>2.9666666666666669E-3</v>
      </c>
      <c r="I1162" s="406">
        <f t="shared" si="13"/>
        <v>-0.16105415395049164</v>
      </c>
      <c r="J1162" s="407">
        <f t="shared" si="15"/>
        <v>44805</v>
      </c>
    </row>
    <row r="1163" spans="2:10">
      <c r="B1163" s="407">
        <v>44835</v>
      </c>
      <c r="C1163" s="406" t="s">
        <v>3050</v>
      </c>
      <c r="D1163" s="406" t="s">
        <v>3049</v>
      </c>
      <c r="E1163" s="406">
        <v>44.22</v>
      </c>
      <c r="F1163" s="406">
        <f t="shared" si="14"/>
        <v>6.8632189463508853E-2</v>
      </c>
      <c r="G1163" s="406">
        <v>0</v>
      </c>
      <c r="H1163" s="406">
        <f>'PRPM WP2'!D1163</f>
        <v>3.3666666666666667E-3</v>
      </c>
      <c r="I1163" s="406">
        <f t="shared" si="13"/>
        <v>6.5265522796842182E-2</v>
      </c>
      <c r="J1163" s="407">
        <f t="shared" si="15"/>
        <v>44835</v>
      </c>
    </row>
    <row r="1164" spans="2:10">
      <c r="B1164" s="407">
        <v>44866</v>
      </c>
      <c r="C1164" s="406" t="s">
        <v>3050</v>
      </c>
      <c r="D1164" s="406" t="s">
        <v>3049</v>
      </c>
      <c r="E1164" s="406">
        <v>48.24</v>
      </c>
      <c r="F1164" s="406">
        <f>((E1164-E1163)/E1163)+(G1164/E1163)</f>
        <v>9.739936680235195E-2</v>
      </c>
      <c r="G1164" s="406">
        <v>0.28699999999999998</v>
      </c>
      <c r="H1164" s="406">
        <f>'PRPM WP2'!D1164</f>
        <v>3.3333333333333331E-3</v>
      </c>
      <c r="I1164" s="406">
        <f>F1164-H1164</f>
        <v>9.4066033469018623E-2</v>
      </c>
      <c r="J1164" s="407">
        <f>B1164</f>
        <v>44866</v>
      </c>
    </row>
    <row r="1165" spans="2:10">
      <c r="B1165" s="407">
        <v>44896</v>
      </c>
      <c r="C1165" s="406" t="s">
        <v>3050</v>
      </c>
      <c r="D1165" s="406" t="s">
        <v>3049</v>
      </c>
      <c r="E1165" s="406">
        <v>47.73</v>
      </c>
      <c r="F1165" s="406">
        <f>((E1165-E1164)/E1164)+(G1165/E1164)</f>
        <v>-1.0572139303482693E-2</v>
      </c>
      <c r="G1165" s="406">
        <v>0</v>
      </c>
      <c r="H1165" s="406">
        <f>'PRPM WP2'!D1165</f>
        <v>3.0499999999999998E-3</v>
      </c>
      <c r="I1165" s="406">
        <f>F1165-H1165</f>
        <v>-1.3622139303482692E-2</v>
      </c>
      <c r="J1165" s="407">
        <f>B1165</f>
        <v>44896</v>
      </c>
    </row>
  </sheetData>
  <conditionalFormatting sqref="E548:E1032">
    <cfRule type="cellIs" dxfId="15" priority="2" operator="lessThan">
      <formula>0</formula>
    </cfRule>
  </conditionalFormatting>
  <conditionalFormatting sqref="F548:F1026">
    <cfRule type="cellIs" dxfId="14" priority="1" operator="lessThan">
      <formula>-1</formula>
    </cfRule>
  </conditionalFormatting>
  <pageMargins left="0.7" right="0.7" top="0.75" bottom="0.75" header="0.3" footer="0.3"/>
  <pageSetup scale="80" orientation="portrait" r:id="rId1"/>
  <rowBreaks count="1" manualBreakCount="1">
    <brk id="998" min="1"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72041-B6A8-4861-8491-286A1F78398D}">
  <sheetPr codeName="Sheet87"/>
  <dimension ref="A1:J1165"/>
  <sheetViews>
    <sheetView view="pageBreakPreview" zoomScale="90" zoomScaleNormal="100" zoomScaleSheetLayoutView="90" workbookViewId="0">
      <pane ySplit="1" topLeftCell="A1126"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27.140625" style="406" bestFit="1" customWidth="1"/>
    <col min="4" max="4" width="11.140625" style="406" customWidth="1"/>
    <col min="5" max="5" width="8.85546875" style="406" bestFit="1"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3043</v>
      </c>
      <c r="I1" s="406" t="s">
        <v>1376</v>
      </c>
      <c r="J1" s="404" t="s">
        <v>3042</v>
      </c>
    </row>
    <row r="2" spans="1:10">
      <c r="B2" s="407">
        <v>9498</v>
      </c>
      <c r="H2" s="405">
        <v>3.0999999999999999E-3</v>
      </c>
      <c r="I2" s="409"/>
      <c r="J2" s="407">
        <v>9498</v>
      </c>
    </row>
    <row r="3" spans="1:10">
      <c r="B3" s="407">
        <v>9529</v>
      </c>
      <c r="H3" s="405">
        <v>2.8E-3</v>
      </c>
      <c r="I3" s="409"/>
      <c r="J3" s="407">
        <v>9529</v>
      </c>
    </row>
    <row r="4" spans="1:10">
      <c r="B4" s="407">
        <v>9557</v>
      </c>
      <c r="H4" s="405">
        <v>3.2000000000000002E-3</v>
      </c>
      <c r="I4" s="409"/>
      <c r="J4" s="407">
        <v>9557</v>
      </c>
    </row>
    <row r="5" spans="1:10">
      <c r="B5" s="407">
        <v>9588</v>
      </c>
      <c r="H5" s="405">
        <v>3.0000000000000001E-3</v>
      </c>
      <c r="I5" s="409"/>
      <c r="J5" s="407">
        <v>9588</v>
      </c>
    </row>
    <row r="6" spans="1:10">
      <c r="B6" s="407">
        <v>9618</v>
      </c>
      <c r="H6" s="405">
        <v>2.8E-3</v>
      </c>
      <c r="I6" s="409"/>
      <c r="J6" s="407">
        <v>9618</v>
      </c>
    </row>
    <row r="7" spans="1:10">
      <c r="B7" s="407">
        <v>9649</v>
      </c>
      <c r="H7" s="405">
        <v>3.3E-3</v>
      </c>
      <c r="I7" s="409"/>
      <c r="J7" s="407">
        <v>9649</v>
      </c>
    </row>
    <row r="8" spans="1:10">
      <c r="B8" s="407">
        <v>9679</v>
      </c>
      <c r="H8" s="405">
        <v>3.0999999999999999E-3</v>
      </c>
      <c r="I8" s="409"/>
      <c r="J8" s="407">
        <v>9679</v>
      </c>
    </row>
    <row r="9" spans="1:10">
      <c r="B9" s="407">
        <v>9710</v>
      </c>
      <c r="H9" s="405">
        <v>3.0999999999999999E-3</v>
      </c>
      <c r="I9" s="409"/>
      <c r="J9" s="407">
        <v>9710</v>
      </c>
    </row>
    <row r="10" spans="1:10">
      <c r="B10" s="407">
        <v>9741</v>
      </c>
      <c r="H10" s="405">
        <v>3.0000000000000001E-3</v>
      </c>
      <c r="I10" s="409"/>
      <c r="J10" s="407">
        <v>9741</v>
      </c>
    </row>
    <row r="11" spans="1:10">
      <c r="B11" s="407">
        <v>9771</v>
      </c>
      <c r="H11" s="405">
        <v>3.0000000000000001E-3</v>
      </c>
      <c r="I11" s="409"/>
      <c r="J11" s="407">
        <v>9771</v>
      </c>
    </row>
    <row r="12" spans="1:10">
      <c r="B12" s="407">
        <v>9802</v>
      </c>
      <c r="H12" s="405">
        <v>3.0999999999999999E-3</v>
      </c>
      <c r="I12" s="409"/>
      <c r="J12" s="407">
        <v>9802</v>
      </c>
    </row>
    <row r="13" spans="1:10">
      <c r="B13" s="407">
        <v>9832</v>
      </c>
      <c r="H13" s="405">
        <v>3.0000000000000001E-3</v>
      </c>
      <c r="I13" s="409"/>
      <c r="J13" s="407">
        <v>9832</v>
      </c>
    </row>
    <row r="14" spans="1:10">
      <c r="B14" s="407">
        <v>9863</v>
      </c>
      <c r="H14" s="405">
        <v>3.0000000000000001E-3</v>
      </c>
      <c r="I14" s="409"/>
      <c r="J14" s="407">
        <v>9863</v>
      </c>
    </row>
    <row r="15" spans="1:10">
      <c r="B15" s="407">
        <v>9894</v>
      </c>
      <c r="H15" s="405">
        <v>2.7000000000000001E-3</v>
      </c>
      <c r="I15" s="409"/>
      <c r="J15" s="407">
        <v>9894</v>
      </c>
    </row>
    <row r="16" spans="1:10">
      <c r="B16" s="407">
        <v>9922</v>
      </c>
      <c r="H16" s="405">
        <v>2.8999999999999998E-3</v>
      </c>
      <c r="I16" s="409"/>
      <c r="J16" s="407">
        <v>9922</v>
      </c>
    </row>
    <row r="17" spans="2:10">
      <c r="B17" s="407">
        <v>9953</v>
      </c>
      <c r="H17" s="405">
        <v>2.7000000000000001E-3</v>
      </c>
      <c r="I17" s="409"/>
      <c r="J17" s="407">
        <v>9953</v>
      </c>
    </row>
    <row r="18" spans="2:10">
      <c r="B18" s="407">
        <v>9983</v>
      </c>
      <c r="H18" s="405">
        <v>2.8E-3</v>
      </c>
      <c r="I18" s="409"/>
      <c r="J18" s="407">
        <v>9983</v>
      </c>
    </row>
    <row r="19" spans="2:10">
      <c r="B19" s="407">
        <v>10014</v>
      </c>
      <c r="H19" s="405">
        <v>2.7000000000000001E-3</v>
      </c>
      <c r="I19" s="409"/>
      <c r="J19" s="407">
        <v>10014</v>
      </c>
    </row>
    <row r="20" spans="2:10">
      <c r="B20" s="407">
        <v>10044</v>
      </c>
      <c r="H20" s="405">
        <v>2.7000000000000001E-3</v>
      </c>
      <c r="I20" s="409"/>
      <c r="J20" s="407">
        <v>10044</v>
      </c>
    </row>
    <row r="21" spans="2:10">
      <c r="B21" s="407">
        <v>10075</v>
      </c>
      <c r="H21" s="405">
        <v>2.8999999999999998E-3</v>
      </c>
      <c r="I21" s="409"/>
      <c r="J21" s="407">
        <v>10075</v>
      </c>
    </row>
    <row r="22" spans="2:10">
      <c r="B22" s="407">
        <v>10106</v>
      </c>
      <c r="H22" s="405">
        <v>2.7000000000000001E-3</v>
      </c>
      <c r="I22" s="409"/>
      <c r="J22" s="407">
        <v>10106</v>
      </c>
    </row>
    <row r="23" spans="2:10">
      <c r="B23" s="407">
        <v>10136</v>
      </c>
      <c r="H23" s="405">
        <v>2.8E-3</v>
      </c>
      <c r="I23" s="409"/>
      <c r="J23" s="407">
        <v>10136</v>
      </c>
    </row>
    <row r="24" spans="2:10">
      <c r="B24" s="407">
        <v>10167</v>
      </c>
      <c r="H24" s="405">
        <v>2.7000000000000001E-3</v>
      </c>
      <c r="I24" s="409"/>
      <c r="J24" s="407">
        <v>10167</v>
      </c>
    </row>
    <row r="25" spans="2:10">
      <c r="B25" s="407">
        <v>10197</v>
      </c>
      <c r="H25" s="405">
        <v>2.7000000000000001E-3</v>
      </c>
      <c r="I25" s="409"/>
      <c r="J25" s="407">
        <v>10197</v>
      </c>
    </row>
    <row r="26" spans="2:10">
      <c r="B26" s="407">
        <v>10228</v>
      </c>
      <c r="H26" s="409">
        <v>2.7000000000000001E-3</v>
      </c>
      <c r="I26" s="409"/>
      <c r="J26" s="407">
        <v>10228</v>
      </c>
    </row>
    <row r="27" spans="2:10">
      <c r="B27" s="407">
        <v>10259</v>
      </c>
      <c r="H27" s="409">
        <v>2.5000000000000001E-3</v>
      </c>
      <c r="I27" s="409"/>
      <c r="J27" s="407">
        <v>10259</v>
      </c>
    </row>
    <row r="28" spans="2:10">
      <c r="B28" s="407">
        <v>10288</v>
      </c>
      <c r="H28" s="409">
        <v>2.7000000000000001E-3</v>
      </c>
      <c r="I28" s="409"/>
      <c r="J28" s="407">
        <v>10288</v>
      </c>
    </row>
    <row r="29" spans="2:10">
      <c r="B29" s="407">
        <v>10319</v>
      </c>
      <c r="H29" s="409">
        <v>2.5999999999999999E-3</v>
      </c>
      <c r="I29" s="409"/>
      <c r="J29" s="407">
        <v>10319</v>
      </c>
    </row>
    <row r="30" spans="2:10">
      <c r="B30" s="407">
        <v>10349</v>
      </c>
      <c r="H30" s="409">
        <v>2.7000000000000001E-3</v>
      </c>
      <c r="I30" s="409"/>
      <c r="J30" s="407">
        <v>10349</v>
      </c>
    </row>
    <row r="31" spans="2:10">
      <c r="B31" s="407">
        <v>10380</v>
      </c>
      <c r="H31" s="409">
        <v>2.7000000000000001E-3</v>
      </c>
      <c r="I31" s="409"/>
      <c r="J31" s="407">
        <v>10380</v>
      </c>
    </row>
    <row r="32" spans="2:10">
      <c r="B32" s="407">
        <v>10410</v>
      </c>
      <c r="H32" s="409">
        <v>2.7000000000000001E-3</v>
      </c>
      <c r="I32" s="409"/>
      <c r="J32" s="407">
        <v>10410</v>
      </c>
    </row>
    <row r="33" spans="2:10">
      <c r="B33" s="407">
        <v>10441</v>
      </c>
      <c r="H33" s="409">
        <v>2.8999999999999998E-3</v>
      </c>
      <c r="I33" s="409"/>
      <c r="J33" s="407">
        <v>10441</v>
      </c>
    </row>
    <row r="34" spans="2:10">
      <c r="B34" s="407">
        <v>10472</v>
      </c>
      <c r="H34" s="409">
        <v>2.7000000000000001E-3</v>
      </c>
      <c r="I34" s="409"/>
      <c r="J34" s="407">
        <v>10472</v>
      </c>
    </row>
    <row r="35" spans="2:10">
      <c r="B35" s="407">
        <v>10502</v>
      </c>
      <c r="H35" s="409">
        <v>3.0000000000000001E-3</v>
      </c>
      <c r="I35" s="409"/>
      <c r="J35" s="407">
        <v>10502</v>
      </c>
    </row>
    <row r="36" spans="2:10">
      <c r="B36" s="407">
        <v>10533</v>
      </c>
      <c r="H36" s="409">
        <v>2.7000000000000001E-3</v>
      </c>
      <c r="I36" s="409"/>
      <c r="J36" s="407">
        <v>10533</v>
      </c>
    </row>
    <row r="37" spans="2:10">
      <c r="B37" s="407">
        <v>10563</v>
      </c>
      <c r="H37" s="409">
        <v>2.8999999999999998E-3</v>
      </c>
      <c r="I37" s="409"/>
      <c r="J37" s="407">
        <v>10563</v>
      </c>
    </row>
    <row r="38" spans="2:10">
      <c r="B38" s="407">
        <v>10594</v>
      </c>
      <c r="H38" s="409">
        <v>2.8999999999999998E-3</v>
      </c>
      <c r="I38" s="409"/>
      <c r="J38" s="407">
        <v>10594</v>
      </c>
    </row>
    <row r="39" spans="2:10">
      <c r="B39" s="407">
        <v>10625</v>
      </c>
      <c r="H39" s="409">
        <v>2.7000000000000001E-3</v>
      </c>
      <c r="I39" s="409"/>
      <c r="J39" s="407">
        <v>10625</v>
      </c>
    </row>
    <row r="40" spans="2:10">
      <c r="B40" s="407">
        <v>10653</v>
      </c>
      <c r="H40" s="409">
        <v>2.8E-3</v>
      </c>
      <c r="I40" s="409"/>
      <c r="J40" s="407">
        <v>10653</v>
      </c>
    </row>
    <row r="41" spans="2:10">
      <c r="B41" s="407">
        <v>10684</v>
      </c>
      <c r="H41" s="409">
        <v>3.3999999999999998E-3</v>
      </c>
      <c r="I41" s="409"/>
      <c r="J41" s="407">
        <v>10684</v>
      </c>
    </row>
    <row r="42" spans="2:10">
      <c r="B42" s="407">
        <v>10714</v>
      </c>
      <c r="H42" s="409">
        <v>3.0000000000000001E-3</v>
      </c>
      <c r="I42" s="409"/>
      <c r="J42" s="407">
        <v>10714</v>
      </c>
    </row>
    <row r="43" spans="2:10">
      <c r="B43" s="407">
        <v>10745</v>
      </c>
      <c r="H43" s="409">
        <v>2.8999999999999998E-3</v>
      </c>
      <c r="I43" s="409"/>
      <c r="J43" s="407">
        <v>10745</v>
      </c>
    </row>
    <row r="44" spans="2:10">
      <c r="B44" s="407">
        <v>10775</v>
      </c>
      <c r="H44" s="409">
        <v>3.2000000000000002E-3</v>
      </c>
      <c r="I44" s="409"/>
      <c r="J44" s="407">
        <v>10775</v>
      </c>
    </row>
    <row r="45" spans="2:10">
      <c r="B45" s="407">
        <v>10806</v>
      </c>
      <c r="H45" s="409">
        <v>3.0000000000000001E-3</v>
      </c>
      <c r="I45" s="409"/>
      <c r="J45" s="407">
        <v>10806</v>
      </c>
    </row>
    <row r="46" spans="2:10">
      <c r="B46" s="407">
        <v>10837</v>
      </c>
      <c r="H46" s="409">
        <v>3.2000000000000002E-3</v>
      </c>
      <c r="I46" s="409"/>
      <c r="J46" s="407">
        <v>10837</v>
      </c>
    </row>
    <row r="47" spans="2:10">
      <c r="B47" s="407">
        <v>10867</v>
      </c>
      <c r="H47" s="409">
        <v>3.0999999999999999E-3</v>
      </c>
      <c r="I47" s="409"/>
      <c r="J47" s="407">
        <v>10867</v>
      </c>
    </row>
    <row r="48" spans="2:10">
      <c r="B48" s="407">
        <v>10898</v>
      </c>
      <c r="H48" s="409">
        <v>2.5999999999999999E-3</v>
      </c>
      <c r="I48" s="409"/>
      <c r="J48" s="407">
        <v>10898</v>
      </c>
    </row>
    <row r="49" spans="2:10">
      <c r="B49" s="407">
        <v>10928</v>
      </c>
      <c r="H49" s="409">
        <v>3.0999999999999999E-3</v>
      </c>
      <c r="I49" s="409"/>
      <c r="J49" s="407">
        <v>10928</v>
      </c>
    </row>
    <row r="50" spans="2:10">
      <c r="B50" s="407">
        <v>10959</v>
      </c>
      <c r="H50" s="409">
        <v>2.8999999999999998E-3</v>
      </c>
      <c r="I50" s="409"/>
      <c r="J50" s="407">
        <v>10959</v>
      </c>
    </row>
    <row r="51" spans="2:10">
      <c r="B51" s="407">
        <v>10990</v>
      </c>
      <c r="H51" s="409">
        <v>2.5999999999999999E-3</v>
      </c>
      <c r="I51" s="409"/>
      <c r="J51" s="407">
        <v>10990</v>
      </c>
    </row>
    <row r="52" spans="2:10">
      <c r="B52" s="407">
        <v>11018</v>
      </c>
      <c r="H52" s="409">
        <v>2.8999999999999998E-3</v>
      </c>
      <c r="I52" s="409"/>
      <c r="J52" s="407">
        <v>11018</v>
      </c>
    </row>
    <row r="53" spans="2:10">
      <c r="B53" s="407">
        <v>11049</v>
      </c>
      <c r="H53" s="409">
        <v>2.7000000000000001E-3</v>
      </c>
      <c r="I53" s="409"/>
      <c r="J53" s="407">
        <v>11049</v>
      </c>
    </row>
    <row r="54" spans="2:10">
      <c r="B54" s="407">
        <v>11079</v>
      </c>
      <c r="H54" s="409">
        <v>2.7000000000000001E-3</v>
      </c>
      <c r="I54" s="409"/>
      <c r="J54" s="407">
        <v>11079</v>
      </c>
    </row>
    <row r="55" spans="2:10">
      <c r="B55" s="407">
        <v>11110</v>
      </c>
      <c r="H55" s="409">
        <v>2.8999999999999998E-3</v>
      </c>
      <c r="I55" s="409"/>
      <c r="J55" s="407">
        <v>11110</v>
      </c>
    </row>
    <row r="56" spans="2:10">
      <c r="B56" s="407">
        <v>11140</v>
      </c>
      <c r="H56" s="409">
        <v>2.8E-3</v>
      </c>
      <c r="I56" s="409"/>
      <c r="J56" s="407">
        <v>11140</v>
      </c>
    </row>
    <row r="57" spans="2:10">
      <c r="B57" s="407">
        <v>11171</v>
      </c>
      <c r="H57" s="409">
        <v>2.5999999999999999E-3</v>
      </c>
      <c r="I57" s="409"/>
      <c r="J57" s="407">
        <v>11171</v>
      </c>
    </row>
    <row r="58" spans="2:10">
      <c r="B58" s="407">
        <v>11202</v>
      </c>
      <c r="H58" s="409">
        <v>2.8999999999999998E-3</v>
      </c>
      <c r="I58" s="409"/>
      <c r="J58" s="407">
        <v>11202</v>
      </c>
    </row>
    <row r="59" spans="2:10">
      <c r="B59" s="407">
        <v>11232</v>
      </c>
      <c r="H59" s="409">
        <v>2.7000000000000001E-3</v>
      </c>
      <c r="I59" s="409"/>
      <c r="J59" s="407">
        <v>11232</v>
      </c>
    </row>
    <row r="60" spans="2:10">
      <c r="B60" s="407">
        <v>11263</v>
      </c>
      <c r="H60" s="409">
        <v>2.5999999999999999E-3</v>
      </c>
      <c r="I60" s="409"/>
      <c r="J60" s="407">
        <v>11263</v>
      </c>
    </row>
    <row r="61" spans="2:10">
      <c r="B61" s="407">
        <v>11293</v>
      </c>
      <c r="H61" s="409">
        <v>2.8E-3</v>
      </c>
      <c r="I61" s="409"/>
      <c r="J61" s="407">
        <v>11293</v>
      </c>
    </row>
    <row r="62" spans="2:10">
      <c r="B62" s="407">
        <v>11324</v>
      </c>
      <c r="H62" s="409">
        <v>2.8E-3</v>
      </c>
      <c r="I62" s="409"/>
      <c r="J62" s="407">
        <v>11324</v>
      </c>
    </row>
    <row r="63" spans="2:10">
      <c r="B63" s="407">
        <v>11355</v>
      </c>
      <c r="H63" s="409">
        <v>2.5999999999999999E-3</v>
      </c>
      <c r="I63" s="409"/>
      <c r="J63" s="407">
        <v>11355</v>
      </c>
    </row>
    <row r="64" spans="2:10">
      <c r="B64" s="407">
        <v>11383</v>
      </c>
      <c r="H64" s="409">
        <v>2.8999999999999998E-3</v>
      </c>
      <c r="I64" s="409"/>
      <c r="J64" s="407">
        <v>11383</v>
      </c>
    </row>
    <row r="65" spans="2:10">
      <c r="B65" s="407">
        <v>11414</v>
      </c>
      <c r="H65" s="409">
        <v>2.7000000000000001E-3</v>
      </c>
      <c r="I65" s="409"/>
      <c r="J65" s="407">
        <v>11414</v>
      </c>
    </row>
    <row r="66" spans="2:10">
      <c r="B66" s="407">
        <v>11444</v>
      </c>
      <c r="H66" s="409">
        <v>2.5999999999999999E-3</v>
      </c>
      <c r="I66" s="409"/>
      <c r="J66" s="407">
        <v>11444</v>
      </c>
    </row>
    <row r="67" spans="2:10">
      <c r="B67" s="407">
        <v>11475</v>
      </c>
      <c r="H67" s="409">
        <v>2.8E-3</v>
      </c>
      <c r="I67" s="409"/>
      <c r="J67" s="407">
        <v>11475</v>
      </c>
    </row>
    <row r="68" spans="2:10">
      <c r="B68" s="407">
        <v>11505</v>
      </c>
      <c r="H68" s="409">
        <v>2.7000000000000001E-3</v>
      </c>
      <c r="I68" s="409"/>
      <c r="J68" s="407">
        <v>11505</v>
      </c>
    </row>
    <row r="69" spans="2:10">
      <c r="B69" s="407">
        <v>11536</v>
      </c>
      <c r="H69" s="409">
        <v>2.7000000000000001E-3</v>
      </c>
      <c r="I69" s="409"/>
      <c r="J69" s="407">
        <v>11536</v>
      </c>
    </row>
    <row r="70" spans="2:10">
      <c r="B70" s="407">
        <v>11567</v>
      </c>
      <c r="H70" s="409">
        <v>2.7000000000000001E-3</v>
      </c>
      <c r="I70" s="409"/>
      <c r="J70" s="407">
        <v>11567</v>
      </c>
    </row>
    <row r="71" spans="2:10">
      <c r="B71" s="407">
        <v>11597</v>
      </c>
      <c r="H71" s="409">
        <v>2.8999999999999998E-3</v>
      </c>
      <c r="I71" s="409"/>
      <c r="J71" s="407">
        <v>11597</v>
      </c>
    </row>
    <row r="72" spans="2:10">
      <c r="B72" s="407">
        <v>11628</v>
      </c>
      <c r="H72" s="409">
        <v>3.0999999999999999E-3</v>
      </c>
      <c r="I72" s="409"/>
      <c r="J72" s="407">
        <v>11628</v>
      </c>
    </row>
    <row r="73" spans="2:10">
      <c r="B73" s="407">
        <v>11658</v>
      </c>
      <c r="H73" s="409">
        <v>3.2000000000000002E-3</v>
      </c>
      <c r="I73" s="409"/>
      <c r="J73" s="407">
        <v>11658</v>
      </c>
    </row>
    <row r="74" spans="2:10">
      <c r="B74" s="407">
        <v>11689</v>
      </c>
      <c r="H74" s="409">
        <v>3.2000000000000002E-3</v>
      </c>
      <c r="I74" s="409"/>
      <c r="J74" s="407">
        <v>11689</v>
      </c>
    </row>
    <row r="75" spans="2:10">
      <c r="B75" s="407">
        <v>11720</v>
      </c>
      <c r="H75" s="409">
        <v>3.2000000000000002E-3</v>
      </c>
      <c r="I75" s="409"/>
      <c r="J75" s="407">
        <v>11720</v>
      </c>
    </row>
    <row r="76" spans="2:10">
      <c r="B76" s="407">
        <v>11749</v>
      </c>
      <c r="H76" s="409">
        <v>3.0999999999999999E-3</v>
      </c>
      <c r="I76" s="409"/>
      <c r="J76" s="407">
        <v>11749</v>
      </c>
    </row>
    <row r="77" spans="2:10">
      <c r="B77" s="407">
        <v>11780</v>
      </c>
      <c r="H77" s="409">
        <v>3.0000000000000001E-3</v>
      </c>
      <c r="I77" s="409"/>
      <c r="J77" s="407">
        <v>11780</v>
      </c>
    </row>
    <row r="78" spans="2:10">
      <c r="B78" s="407">
        <v>11810</v>
      </c>
      <c r="H78" s="409">
        <v>2.8E-3</v>
      </c>
      <c r="I78" s="409"/>
      <c r="J78" s="407">
        <v>11810</v>
      </c>
    </row>
    <row r="79" spans="2:10">
      <c r="B79" s="407">
        <v>11841</v>
      </c>
      <c r="H79" s="409">
        <v>2.8E-3</v>
      </c>
      <c r="I79" s="409"/>
      <c r="J79" s="407">
        <v>11841</v>
      </c>
    </row>
    <row r="80" spans="2:10">
      <c r="B80" s="407">
        <v>11871</v>
      </c>
      <c r="H80" s="409">
        <v>2.8E-3</v>
      </c>
      <c r="I80" s="409"/>
      <c r="J80" s="407">
        <v>11871</v>
      </c>
    </row>
    <row r="81" spans="2:10">
      <c r="B81" s="407">
        <v>11902</v>
      </c>
      <c r="H81" s="409">
        <v>2.8E-3</v>
      </c>
      <c r="I81" s="409"/>
      <c r="J81" s="407">
        <v>11902</v>
      </c>
    </row>
    <row r="82" spans="2:10">
      <c r="B82" s="407">
        <v>11933</v>
      </c>
      <c r="H82" s="409">
        <v>2.5999999999999999E-3</v>
      </c>
      <c r="I82" s="409"/>
      <c r="J82" s="407">
        <v>11933</v>
      </c>
    </row>
    <row r="83" spans="2:10">
      <c r="B83" s="407">
        <v>11963</v>
      </c>
      <c r="H83" s="409">
        <v>2.7000000000000001E-3</v>
      </c>
      <c r="I83" s="409"/>
      <c r="J83" s="407">
        <v>11963</v>
      </c>
    </row>
    <row r="84" spans="2:10">
      <c r="B84" s="407">
        <v>11994</v>
      </c>
      <c r="H84" s="409">
        <v>2.5999999999999999E-3</v>
      </c>
      <c r="I84" s="409"/>
      <c r="J84" s="407">
        <v>11994</v>
      </c>
    </row>
    <row r="85" spans="2:10">
      <c r="B85" s="407">
        <v>12024</v>
      </c>
      <c r="H85" s="409">
        <v>2.7000000000000001E-3</v>
      </c>
      <c r="I85" s="409"/>
      <c r="J85" s="407">
        <v>12024</v>
      </c>
    </row>
    <row r="86" spans="2:10">
      <c r="B86" s="407">
        <v>12055</v>
      </c>
      <c r="H86" s="405">
        <v>2.7000000000000001E-3</v>
      </c>
      <c r="I86" s="409"/>
      <c r="J86" s="407">
        <v>12055</v>
      </c>
    </row>
    <row r="87" spans="2:10">
      <c r="B87" s="407">
        <v>12086</v>
      </c>
      <c r="H87" s="409">
        <v>2.3E-3</v>
      </c>
      <c r="I87" s="409"/>
      <c r="J87" s="407">
        <v>12086</v>
      </c>
    </row>
    <row r="88" spans="2:10">
      <c r="B88" s="407">
        <v>12114</v>
      </c>
      <c r="H88" s="409">
        <v>2.7000000000000001E-3</v>
      </c>
      <c r="I88" s="409"/>
      <c r="J88" s="407">
        <v>12114</v>
      </c>
    </row>
    <row r="89" spans="2:10">
      <c r="B89" s="407">
        <v>12145</v>
      </c>
      <c r="H89" s="409">
        <v>2.5000000000000001E-3</v>
      </c>
      <c r="I89" s="409"/>
      <c r="J89" s="407">
        <v>12145</v>
      </c>
    </row>
    <row r="90" spans="2:10">
      <c r="B90" s="407">
        <v>12175</v>
      </c>
      <c r="H90" s="409">
        <v>2.8E-3</v>
      </c>
      <c r="I90" s="409"/>
      <c r="J90" s="407">
        <v>12175</v>
      </c>
    </row>
    <row r="91" spans="2:10">
      <c r="B91" s="407">
        <v>12206</v>
      </c>
      <c r="H91" s="409">
        <v>2.5000000000000001E-3</v>
      </c>
      <c r="I91" s="409"/>
      <c r="J91" s="407">
        <v>12206</v>
      </c>
    </row>
    <row r="92" spans="2:10">
      <c r="B92" s="407">
        <v>12236</v>
      </c>
      <c r="H92" s="409">
        <v>2.5999999999999999E-3</v>
      </c>
      <c r="I92" s="409"/>
      <c r="J92" s="407">
        <v>12236</v>
      </c>
    </row>
    <row r="93" spans="2:10">
      <c r="B93" s="407">
        <v>12267</v>
      </c>
      <c r="H93" s="409">
        <v>2.5999999999999999E-3</v>
      </c>
      <c r="I93" s="409"/>
      <c r="J93" s="407">
        <v>12267</v>
      </c>
    </row>
    <row r="94" spans="2:10">
      <c r="B94" s="407">
        <v>12298</v>
      </c>
      <c r="H94" s="409">
        <v>2.5000000000000001E-3</v>
      </c>
      <c r="I94" s="409"/>
      <c r="J94" s="407">
        <v>12298</v>
      </c>
    </row>
    <row r="95" spans="2:10">
      <c r="B95" s="407">
        <v>12328</v>
      </c>
      <c r="H95" s="409">
        <v>2.5999999999999999E-3</v>
      </c>
      <c r="I95" s="409"/>
      <c r="J95" s="407">
        <v>12328</v>
      </c>
    </row>
    <row r="96" spans="2:10">
      <c r="B96" s="407">
        <v>12359</v>
      </c>
      <c r="H96" s="409">
        <v>2.5000000000000001E-3</v>
      </c>
      <c r="I96" s="409"/>
      <c r="J96" s="407">
        <v>12359</v>
      </c>
    </row>
    <row r="97" spans="2:10">
      <c r="B97" s="407">
        <v>12389</v>
      </c>
      <c r="H97" s="409">
        <v>2.8E-3</v>
      </c>
      <c r="I97" s="409"/>
      <c r="J97" s="407">
        <v>12389</v>
      </c>
    </row>
    <row r="98" spans="2:10">
      <c r="B98" s="407">
        <v>12420</v>
      </c>
      <c r="H98" s="409">
        <v>2.8999999999999998E-3</v>
      </c>
      <c r="I98" s="409"/>
      <c r="J98" s="407">
        <v>12420</v>
      </c>
    </row>
    <row r="99" spans="2:10">
      <c r="B99" s="407">
        <v>12451</v>
      </c>
      <c r="H99" s="409">
        <v>2.3999999999999998E-3</v>
      </c>
      <c r="I99" s="409"/>
      <c r="J99" s="407">
        <v>12451</v>
      </c>
    </row>
    <row r="100" spans="2:10">
      <c r="B100" s="407">
        <v>12479</v>
      </c>
      <c r="H100" s="409">
        <v>2.7000000000000001E-3</v>
      </c>
      <c r="I100" s="409"/>
      <c r="J100" s="407">
        <v>12479</v>
      </c>
    </row>
    <row r="101" spans="2:10">
      <c r="B101" s="407">
        <v>12510</v>
      </c>
      <c r="H101" s="409">
        <v>2.5000000000000001E-3</v>
      </c>
      <c r="I101" s="409"/>
      <c r="J101" s="407">
        <v>12510</v>
      </c>
    </row>
    <row r="102" spans="2:10">
      <c r="B102" s="407">
        <v>12540</v>
      </c>
      <c r="H102" s="409">
        <v>2.5000000000000001E-3</v>
      </c>
      <c r="I102" s="409"/>
      <c r="J102" s="407">
        <v>12540</v>
      </c>
    </row>
    <row r="103" spans="2:10">
      <c r="B103" s="407">
        <v>12571</v>
      </c>
      <c r="H103" s="409">
        <v>2.3999999999999998E-3</v>
      </c>
      <c r="I103" s="409"/>
      <c r="J103" s="407">
        <v>12571</v>
      </c>
    </row>
    <row r="104" spans="2:10">
      <c r="B104" s="407">
        <v>12601</v>
      </c>
      <c r="H104" s="409">
        <v>2.3999999999999998E-3</v>
      </c>
      <c r="I104" s="409"/>
      <c r="J104" s="407">
        <v>12601</v>
      </c>
    </row>
    <row r="105" spans="2:10">
      <c r="B105" s="407">
        <v>12632</v>
      </c>
      <c r="H105" s="409">
        <v>2.3999999999999998E-3</v>
      </c>
      <c r="I105" s="409"/>
      <c r="J105" s="407">
        <v>12632</v>
      </c>
    </row>
    <row r="106" spans="2:10">
      <c r="B106" s="407">
        <v>12663</v>
      </c>
      <c r="H106" s="409">
        <v>2.3E-3</v>
      </c>
      <c r="I106" s="409"/>
      <c r="J106" s="407">
        <v>12663</v>
      </c>
    </row>
    <row r="107" spans="2:10">
      <c r="B107" s="407">
        <v>12693</v>
      </c>
      <c r="H107" s="409">
        <v>2.7000000000000001E-3</v>
      </c>
      <c r="I107" s="409"/>
      <c r="J107" s="407">
        <v>12693</v>
      </c>
    </row>
    <row r="108" spans="2:10">
      <c r="B108" s="407">
        <v>12724</v>
      </c>
      <c r="H108" s="409">
        <v>2.5000000000000001E-3</v>
      </c>
      <c r="I108" s="409"/>
      <c r="J108" s="407">
        <v>12724</v>
      </c>
    </row>
    <row r="109" spans="2:10">
      <c r="B109" s="407">
        <v>12754</v>
      </c>
      <c r="H109" s="409">
        <v>2.5000000000000001E-3</v>
      </c>
      <c r="I109" s="409"/>
      <c r="J109" s="407">
        <v>12754</v>
      </c>
    </row>
    <row r="110" spans="2:10">
      <c r="B110" s="407">
        <v>12785</v>
      </c>
      <c r="H110" s="409">
        <v>2.5000000000000001E-3</v>
      </c>
      <c r="I110" s="409"/>
      <c r="J110" s="407">
        <v>12785</v>
      </c>
    </row>
    <row r="111" spans="2:10">
      <c r="B111" s="407">
        <v>12816</v>
      </c>
      <c r="H111" s="409">
        <v>2.0999999999999999E-3</v>
      </c>
      <c r="I111" s="409"/>
      <c r="J111" s="407">
        <v>12816</v>
      </c>
    </row>
    <row r="112" spans="2:10">
      <c r="B112" s="407">
        <v>12844</v>
      </c>
      <c r="H112" s="409">
        <v>2.2000000000000001E-3</v>
      </c>
      <c r="I112" s="409"/>
      <c r="J112" s="407">
        <v>12844</v>
      </c>
    </row>
    <row r="113" spans="2:10">
      <c r="B113" s="407">
        <v>12875</v>
      </c>
      <c r="H113" s="409">
        <v>2.3E-3</v>
      </c>
      <c r="I113" s="409"/>
      <c r="J113" s="407">
        <v>12875</v>
      </c>
    </row>
    <row r="114" spans="2:10">
      <c r="B114" s="407">
        <v>12905</v>
      </c>
      <c r="H114" s="409">
        <v>2.3E-3</v>
      </c>
      <c r="I114" s="409"/>
      <c r="J114" s="407">
        <v>12905</v>
      </c>
    </row>
    <row r="115" spans="2:10">
      <c r="B115" s="407">
        <v>12936</v>
      </c>
      <c r="H115" s="409">
        <v>2.2000000000000001E-3</v>
      </c>
      <c r="I115" s="409"/>
      <c r="J115" s="407">
        <v>12936</v>
      </c>
    </row>
    <row r="116" spans="2:10">
      <c r="B116" s="407">
        <v>12966</v>
      </c>
      <c r="H116" s="409">
        <v>2.3999999999999998E-3</v>
      </c>
      <c r="I116" s="409"/>
      <c r="J116" s="407">
        <v>12966</v>
      </c>
    </row>
    <row r="117" spans="2:10">
      <c r="B117" s="407">
        <v>12997</v>
      </c>
      <c r="H117" s="409">
        <v>2.3E-3</v>
      </c>
      <c r="I117" s="409"/>
      <c r="J117" s="407">
        <v>12997</v>
      </c>
    </row>
    <row r="118" spans="2:10">
      <c r="B118" s="407">
        <v>13028</v>
      </c>
      <c r="H118" s="409">
        <v>2.3E-3</v>
      </c>
      <c r="I118" s="409"/>
      <c r="J118" s="407">
        <v>13028</v>
      </c>
    </row>
    <row r="119" spans="2:10">
      <c r="B119" s="407">
        <v>13058</v>
      </c>
      <c r="H119" s="409">
        <v>2.3E-3</v>
      </c>
      <c r="I119" s="409"/>
      <c r="J119" s="407">
        <v>13058</v>
      </c>
    </row>
    <row r="120" spans="2:10">
      <c r="B120" s="407">
        <v>13089</v>
      </c>
      <c r="H120" s="409">
        <v>2.3999999999999998E-3</v>
      </c>
      <c r="I120" s="409"/>
      <c r="J120" s="407">
        <v>13089</v>
      </c>
    </row>
    <row r="121" spans="2:10">
      <c r="B121" s="407">
        <v>13119</v>
      </c>
      <c r="H121" s="409">
        <v>2.3999999999999998E-3</v>
      </c>
      <c r="I121" s="409"/>
      <c r="J121" s="407">
        <v>13119</v>
      </c>
    </row>
    <row r="122" spans="2:10">
      <c r="B122" s="407">
        <v>13150</v>
      </c>
      <c r="H122" s="409">
        <v>2.3999999999999998E-3</v>
      </c>
      <c r="I122" s="409"/>
      <c r="J122" s="407">
        <v>13150</v>
      </c>
    </row>
    <row r="123" spans="2:10">
      <c r="B123" s="407">
        <v>13181</v>
      </c>
      <c r="H123" s="409">
        <v>2.3E-3</v>
      </c>
      <c r="I123" s="409"/>
      <c r="J123" s="407">
        <v>13181</v>
      </c>
    </row>
    <row r="124" spans="2:10">
      <c r="B124" s="407">
        <v>13210</v>
      </c>
      <c r="H124" s="409">
        <v>2.3999999999999998E-3</v>
      </c>
      <c r="I124" s="409"/>
      <c r="J124" s="407">
        <v>13210</v>
      </c>
    </row>
    <row r="125" spans="2:10">
      <c r="B125" s="407">
        <v>13241</v>
      </c>
      <c r="H125" s="409">
        <v>2.2000000000000001E-3</v>
      </c>
      <c r="I125" s="409"/>
      <c r="J125" s="407">
        <v>13241</v>
      </c>
    </row>
    <row r="126" spans="2:10">
      <c r="B126" s="407">
        <v>13271</v>
      </c>
      <c r="H126" s="409">
        <v>2.2000000000000001E-3</v>
      </c>
      <c r="I126" s="409"/>
      <c r="J126" s="407">
        <v>13271</v>
      </c>
    </row>
    <row r="127" spans="2:10">
      <c r="B127" s="407">
        <v>13302</v>
      </c>
      <c r="H127" s="409">
        <v>2.3999999999999998E-3</v>
      </c>
      <c r="I127" s="409"/>
      <c r="J127" s="407">
        <v>13302</v>
      </c>
    </row>
    <row r="128" spans="2:10">
      <c r="B128" s="407">
        <v>13332</v>
      </c>
      <c r="H128" s="409">
        <v>2.3E-3</v>
      </c>
      <c r="I128" s="409"/>
      <c r="J128" s="407">
        <v>13332</v>
      </c>
    </row>
    <row r="129" spans="2:10">
      <c r="B129" s="407">
        <v>13363</v>
      </c>
      <c r="H129" s="409">
        <v>2.3E-3</v>
      </c>
      <c r="I129" s="409"/>
      <c r="J129" s="407">
        <v>13363</v>
      </c>
    </row>
    <row r="130" spans="2:10">
      <c r="B130" s="407">
        <v>13394</v>
      </c>
      <c r="H130" s="409">
        <v>2.0999999999999999E-3</v>
      </c>
      <c r="I130" s="409"/>
      <c r="J130" s="407">
        <v>13394</v>
      </c>
    </row>
    <row r="131" spans="2:10">
      <c r="B131" s="407">
        <v>13424</v>
      </c>
      <c r="H131" s="409">
        <v>2.3E-3</v>
      </c>
      <c r="I131" s="409"/>
      <c r="J131" s="407">
        <v>13424</v>
      </c>
    </row>
    <row r="132" spans="2:10">
      <c r="B132" s="407">
        <v>13455</v>
      </c>
      <c r="H132" s="409">
        <v>2.2000000000000001E-3</v>
      </c>
      <c r="I132" s="409"/>
      <c r="J132" s="407">
        <v>13455</v>
      </c>
    </row>
    <row r="133" spans="2:10">
      <c r="B133" s="407">
        <v>13485</v>
      </c>
      <c r="H133" s="409">
        <v>2.2000000000000001E-3</v>
      </c>
      <c r="I133" s="409"/>
      <c r="J133" s="407">
        <v>13485</v>
      </c>
    </row>
    <row r="134" spans="2:10">
      <c r="B134" s="407">
        <v>13516</v>
      </c>
      <c r="H134" s="409">
        <v>2.0999999999999999E-3</v>
      </c>
      <c r="I134" s="409"/>
      <c r="J134" s="407">
        <v>13516</v>
      </c>
    </row>
    <row r="135" spans="2:10">
      <c r="B135" s="407">
        <v>13547</v>
      </c>
      <c r="H135" s="409">
        <v>2E-3</v>
      </c>
      <c r="I135" s="409"/>
      <c r="J135" s="407">
        <v>13547</v>
      </c>
    </row>
    <row r="136" spans="2:10">
      <c r="B136" s="407">
        <v>13575</v>
      </c>
      <c r="H136" s="409">
        <v>2.2000000000000001E-3</v>
      </c>
      <c r="I136" s="409"/>
      <c r="J136" s="407">
        <v>13575</v>
      </c>
    </row>
    <row r="137" spans="2:10">
      <c r="B137" s="407">
        <v>13606</v>
      </c>
      <c r="H137" s="409">
        <v>2.3E-3</v>
      </c>
      <c r="I137" s="409"/>
      <c r="J137" s="407">
        <v>13606</v>
      </c>
    </row>
    <row r="138" spans="2:10">
      <c r="B138" s="407">
        <v>13636</v>
      </c>
      <c r="H138" s="409">
        <v>2.2000000000000001E-3</v>
      </c>
      <c r="I138" s="409"/>
      <c r="J138" s="407">
        <v>13636</v>
      </c>
    </row>
    <row r="139" spans="2:10">
      <c r="B139" s="407">
        <v>13667</v>
      </c>
      <c r="H139" s="409">
        <v>2.5000000000000001E-3</v>
      </c>
      <c r="I139" s="409"/>
      <c r="J139" s="407">
        <v>13667</v>
      </c>
    </row>
    <row r="140" spans="2:10">
      <c r="B140" s="407">
        <v>13697</v>
      </c>
      <c r="H140" s="409">
        <v>2.3999999999999998E-3</v>
      </c>
      <c r="I140" s="409"/>
      <c r="J140" s="407">
        <v>13697</v>
      </c>
    </row>
    <row r="141" spans="2:10">
      <c r="B141" s="407">
        <v>13728</v>
      </c>
      <c r="H141" s="409">
        <v>2.3E-3</v>
      </c>
      <c r="I141" s="409"/>
      <c r="J141" s="407">
        <v>13728</v>
      </c>
    </row>
    <row r="142" spans="2:10">
      <c r="B142" s="407">
        <v>13759</v>
      </c>
      <c r="H142" s="409">
        <v>2.3E-3</v>
      </c>
      <c r="I142" s="409"/>
      <c r="J142" s="407">
        <v>13759</v>
      </c>
    </row>
    <row r="143" spans="2:10">
      <c r="B143" s="407">
        <v>13789</v>
      </c>
      <c r="H143" s="409">
        <v>2.3E-3</v>
      </c>
      <c r="I143" s="409"/>
      <c r="J143" s="407">
        <v>13789</v>
      </c>
    </row>
    <row r="144" spans="2:10">
      <c r="B144" s="407">
        <v>13820</v>
      </c>
      <c r="H144" s="409">
        <v>2.3999999999999998E-3</v>
      </c>
      <c r="I144" s="409"/>
      <c r="J144" s="407">
        <v>13820</v>
      </c>
    </row>
    <row r="145" spans="2:10">
      <c r="B145" s="407">
        <v>13850</v>
      </c>
      <c r="H145" s="409">
        <v>2.3E-3</v>
      </c>
      <c r="I145" s="409"/>
      <c r="J145" s="407">
        <v>13850</v>
      </c>
    </row>
    <row r="146" spans="2:10">
      <c r="B146" s="407">
        <v>13881</v>
      </c>
      <c r="H146" s="409">
        <v>2.3E-3</v>
      </c>
      <c r="I146" s="409"/>
      <c r="J146" s="407">
        <v>13881</v>
      </c>
    </row>
    <row r="147" spans="2:10">
      <c r="B147" s="407">
        <v>13912</v>
      </c>
      <c r="H147" s="409">
        <v>2.0999999999999999E-3</v>
      </c>
      <c r="I147" s="409"/>
      <c r="J147" s="407">
        <v>13912</v>
      </c>
    </row>
    <row r="148" spans="2:10">
      <c r="B148" s="407">
        <v>13940</v>
      </c>
      <c r="H148" s="409">
        <v>2.3E-3</v>
      </c>
      <c r="I148" s="409"/>
      <c r="J148" s="407">
        <v>13940</v>
      </c>
    </row>
    <row r="149" spans="2:10">
      <c r="B149" s="407">
        <v>13971</v>
      </c>
      <c r="H149" s="409">
        <v>2.2000000000000001E-3</v>
      </c>
      <c r="I149" s="409"/>
      <c r="J149" s="407">
        <v>13971</v>
      </c>
    </row>
    <row r="150" spans="2:10">
      <c r="B150" s="407">
        <v>14001</v>
      </c>
      <c r="H150" s="409">
        <v>2.2000000000000001E-3</v>
      </c>
      <c r="I150" s="409"/>
      <c r="J150" s="407">
        <v>14001</v>
      </c>
    </row>
    <row r="151" spans="2:10">
      <c r="B151" s="407">
        <v>14032</v>
      </c>
      <c r="H151" s="409">
        <v>2.0999999999999999E-3</v>
      </c>
      <c r="I151" s="409"/>
      <c r="J151" s="407">
        <v>14032</v>
      </c>
    </row>
    <row r="152" spans="2:10">
      <c r="B152" s="407">
        <v>14062</v>
      </c>
      <c r="H152" s="409">
        <v>2.0999999999999999E-3</v>
      </c>
      <c r="I152" s="409"/>
      <c r="J152" s="407">
        <v>14062</v>
      </c>
    </row>
    <row r="153" spans="2:10">
      <c r="B153" s="407">
        <v>14093</v>
      </c>
      <c r="H153" s="409">
        <v>2.2000000000000001E-3</v>
      </c>
      <c r="I153" s="409"/>
      <c r="J153" s="407">
        <v>14093</v>
      </c>
    </row>
    <row r="154" spans="2:10">
      <c r="B154" s="407">
        <v>14124</v>
      </c>
      <c r="H154" s="409">
        <v>2.0999999999999999E-3</v>
      </c>
      <c r="I154" s="409"/>
      <c r="J154" s="407">
        <v>14124</v>
      </c>
    </row>
    <row r="155" spans="2:10">
      <c r="B155" s="407">
        <v>14154</v>
      </c>
      <c r="H155" s="409">
        <v>2.2000000000000001E-3</v>
      </c>
      <c r="I155" s="409"/>
      <c r="J155" s="407">
        <v>14154</v>
      </c>
    </row>
    <row r="156" spans="2:10">
      <c r="B156" s="407">
        <v>14185</v>
      </c>
      <c r="H156" s="409">
        <v>2.0999999999999999E-3</v>
      </c>
      <c r="I156" s="409"/>
      <c r="J156" s="407">
        <v>14185</v>
      </c>
    </row>
    <row r="157" spans="2:10">
      <c r="B157" s="407">
        <v>14215</v>
      </c>
      <c r="H157" s="409">
        <v>2.2000000000000001E-3</v>
      </c>
      <c r="I157" s="409"/>
      <c r="J157" s="407">
        <v>14215</v>
      </c>
    </row>
    <row r="158" spans="2:10">
      <c r="B158" s="407">
        <v>14246</v>
      </c>
      <c r="H158" s="409">
        <v>2.0999999999999999E-3</v>
      </c>
      <c r="I158" s="409"/>
      <c r="J158" s="407">
        <v>14246</v>
      </c>
    </row>
    <row r="159" spans="2:10">
      <c r="B159" s="407">
        <v>14277</v>
      </c>
      <c r="H159" s="409">
        <v>1.9E-3</v>
      </c>
      <c r="I159" s="409"/>
      <c r="J159" s="407">
        <v>14277</v>
      </c>
    </row>
    <row r="160" spans="2:10">
      <c r="B160" s="407">
        <v>14305</v>
      </c>
      <c r="H160" s="409">
        <v>2.0999999999999999E-3</v>
      </c>
      <c r="I160" s="409"/>
      <c r="J160" s="407">
        <v>14305</v>
      </c>
    </row>
    <row r="161" spans="2:10">
      <c r="B161" s="407">
        <v>14336</v>
      </c>
      <c r="H161" s="409">
        <v>1.9E-3</v>
      </c>
      <c r="I161" s="409"/>
      <c r="J161" s="407">
        <v>14336</v>
      </c>
    </row>
    <row r="162" spans="2:10">
      <c r="B162" s="407">
        <v>14366</v>
      </c>
      <c r="H162" s="409">
        <v>2E-3</v>
      </c>
      <c r="I162" s="409"/>
      <c r="J162" s="407">
        <v>14366</v>
      </c>
    </row>
    <row r="163" spans="2:10">
      <c r="B163" s="407">
        <v>14397</v>
      </c>
      <c r="H163" s="409">
        <v>1.8E-3</v>
      </c>
      <c r="I163" s="409"/>
      <c r="J163" s="407">
        <v>14397</v>
      </c>
    </row>
    <row r="164" spans="2:10">
      <c r="B164" s="407">
        <v>14427</v>
      </c>
      <c r="H164" s="409">
        <v>1.9E-3</v>
      </c>
      <c r="I164" s="409"/>
      <c r="J164" s="407">
        <v>14427</v>
      </c>
    </row>
    <row r="165" spans="2:10">
      <c r="B165" s="407">
        <v>14458</v>
      </c>
      <c r="H165" s="409">
        <v>1.8E-3</v>
      </c>
      <c r="I165" s="409"/>
      <c r="J165" s="407">
        <v>14458</v>
      </c>
    </row>
    <row r="166" spans="2:10">
      <c r="B166" s="407">
        <v>14489</v>
      </c>
      <c r="H166" s="409">
        <v>1.9E-3</v>
      </c>
      <c r="I166" s="409"/>
      <c r="J166" s="407">
        <v>14489</v>
      </c>
    </row>
    <row r="167" spans="2:10">
      <c r="B167" s="407">
        <v>14519</v>
      </c>
      <c r="H167" s="409">
        <v>2.3E-3</v>
      </c>
      <c r="I167" s="409"/>
      <c r="J167" s="407">
        <v>14519</v>
      </c>
    </row>
    <row r="168" spans="2:10">
      <c r="B168" s="407">
        <v>14550</v>
      </c>
      <c r="H168" s="409">
        <v>2E-3</v>
      </c>
      <c r="I168" s="409"/>
      <c r="J168" s="407">
        <v>14550</v>
      </c>
    </row>
    <row r="169" spans="2:10">
      <c r="B169" s="407">
        <v>14580</v>
      </c>
      <c r="H169" s="409">
        <v>1.9E-3</v>
      </c>
      <c r="I169" s="409"/>
      <c r="J169" s="407">
        <v>14580</v>
      </c>
    </row>
    <row r="170" spans="2:10">
      <c r="B170" s="407">
        <v>14611</v>
      </c>
      <c r="H170" s="409">
        <v>2E-3</v>
      </c>
      <c r="I170" s="409"/>
      <c r="J170" s="407">
        <v>14611</v>
      </c>
    </row>
    <row r="171" spans="2:10">
      <c r="B171" s="407">
        <v>14642</v>
      </c>
      <c r="H171" s="409">
        <v>1.8E-3</v>
      </c>
      <c r="I171" s="409"/>
      <c r="J171" s="407">
        <v>14642</v>
      </c>
    </row>
    <row r="172" spans="2:10">
      <c r="B172" s="407">
        <v>14671</v>
      </c>
      <c r="H172" s="409">
        <v>1.9E-3</v>
      </c>
      <c r="I172" s="409"/>
      <c r="J172" s="407">
        <v>14671</v>
      </c>
    </row>
    <row r="173" spans="2:10">
      <c r="B173" s="407">
        <v>14702</v>
      </c>
      <c r="H173" s="409">
        <v>1.8E-3</v>
      </c>
      <c r="I173" s="409"/>
      <c r="J173" s="407">
        <v>14702</v>
      </c>
    </row>
    <row r="174" spans="2:10">
      <c r="B174" s="407">
        <v>14732</v>
      </c>
      <c r="H174" s="409">
        <v>1.9E-3</v>
      </c>
      <c r="I174" s="409"/>
      <c r="J174" s="407">
        <v>14732</v>
      </c>
    </row>
    <row r="175" spans="2:10">
      <c r="B175" s="407">
        <v>14763</v>
      </c>
      <c r="H175" s="409">
        <v>1.9E-3</v>
      </c>
      <c r="I175" s="409"/>
      <c r="J175" s="407">
        <v>14763</v>
      </c>
    </row>
    <row r="176" spans="2:10">
      <c r="B176" s="407">
        <v>14793</v>
      </c>
      <c r="H176" s="409">
        <v>2E-3</v>
      </c>
      <c r="I176" s="409"/>
      <c r="J176" s="407">
        <v>14793</v>
      </c>
    </row>
    <row r="177" spans="2:10">
      <c r="B177" s="407">
        <v>14824</v>
      </c>
      <c r="H177" s="409">
        <v>1.9E-3</v>
      </c>
      <c r="I177" s="409"/>
      <c r="J177" s="407">
        <v>14824</v>
      </c>
    </row>
    <row r="178" spans="2:10">
      <c r="B178" s="407">
        <v>14855</v>
      </c>
      <c r="H178" s="409">
        <v>1.8E-3</v>
      </c>
      <c r="I178" s="409"/>
      <c r="J178" s="407">
        <v>14855</v>
      </c>
    </row>
    <row r="179" spans="2:10">
      <c r="B179" s="407">
        <v>14885</v>
      </c>
      <c r="H179" s="409">
        <v>1.8E-3</v>
      </c>
      <c r="I179" s="409"/>
      <c r="J179" s="407">
        <v>14885</v>
      </c>
    </row>
    <row r="180" spans="2:10">
      <c r="B180" s="407">
        <v>14916</v>
      </c>
      <c r="H180" s="409">
        <v>1.8E-3</v>
      </c>
      <c r="I180" s="409"/>
      <c r="J180" s="407">
        <v>14916</v>
      </c>
    </row>
    <row r="181" spans="2:10">
      <c r="B181" s="407">
        <v>14946</v>
      </c>
      <c r="H181" s="409">
        <v>1.6999999999999999E-3</v>
      </c>
      <c r="I181" s="409"/>
      <c r="J181" s="407">
        <v>14946</v>
      </c>
    </row>
    <row r="182" spans="2:10">
      <c r="B182" s="407">
        <v>14977</v>
      </c>
      <c r="H182" s="409">
        <v>1.6000000000000001E-3</v>
      </c>
      <c r="I182" s="409"/>
      <c r="J182" s="407">
        <v>14977</v>
      </c>
    </row>
    <row r="183" spans="2:10">
      <c r="B183" s="407">
        <v>15008</v>
      </c>
      <c r="H183" s="409">
        <v>1.6000000000000001E-3</v>
      </c>
      <c r="I183" s="409"/>
      <c r="J183" s="407">
        <v>15008</v>
      </c>
    </row>
    <row r="184" spans="2:10">
      <c r="B184" s="407">
        <v>15036</v>
      </c>
      <c r="H184" s="409">
        <v>1.8E-3</v>
      </c>
      <c r="I184" s="409"/>
      <c r="J184" s="407">
        <v>15036</v>
      </c>
    </row>
    <row r="185" spans="2:10">
      <c r="B185" s="407">
        <v>15067</v>
      </c>
      <c r="H185" s="409">
        <v>1.6999999999999999E-3</v>
      </c>
      <c r="I185" s="409"/>
      <c r="J185" s="407">
        <v>15067</v>
      </c>
    </row>
    <row r="186" spans="2:10">
      <c r="B186" s="407">
        <v>15097</v>
      </c>
      <c r="H186" s="409">
        <v>1.6999999999999999E-3</v>
      </c>
      <c r="I186" s="409"/>
      <c r="J186" s="407">
        <v>15097</v>
      </c>
    </row>
    <row r="187" spans="2:10">
      <c r="B187" s="407">
        <v>15128</v>
      </c>
      <c r="H187" s="409">
        <v>1.6000000000000001E-3</v>
      </c>
      <c r="I187" s="409"/>
      <c r="J187" s="407">
        <v>15128</v>
      </c>
    </row>
    <row r="188" spans="2:10">
      <c r="B188" s="407">
        <v>15158</v>
      </c>
      <c r="H188" s="409">
        <v>1.6000000000000001E-3</v>
      </c>
      <c r="I188" s="409"/>
      <c r="J188" s="407">
        <v>15158</v>
      </c>
    </row>
    <row r="189" spans="2:10">
      <c r="B189" s="407">
        <v>15189</v>
      </c>
      <c r="H189" s="409">
        <v>1.6000000000000001E-3</v>
      </c>
      <c r="I189" s="409"/>
      <c r="J189" s="407">
        <v>15189</v>
      </c>
    </row>
    <row r="190" spans="2:10">
      <c r="B190" s="407">
        <v>15220</v>
      </c>
      <c r="H190" s="409">
        <v>1.6000000000000001E-3</v>
      </c>
      <c r="I190" s="409"/>
      <c r="J190" s="407">
        <v>15220</v>
      </c>
    </row>
    <row r="191" spans="2:10">
      <c r="B191" s="407">
        <v>15250</v>
      </c>
      <c r="H191" s="409">
        <v>1.6000000000000001E-3</v>
      </c>
      <c r="I191" s="409"/>
      <c r="J191" s="407">
        <v>15250</v>
      </c>
    </row>
    <row r="192" spans="2:10">
      <c r="B192" s="407">
        <v>15281</v>
      </c>
      <c r="H192" s="409">
        <v>1.4E-3</v>
      </c>
      <c r="I192" s="409"/>
      <c r="J192" s="407">
        <v>15281</v>
      </c>
    </row>
    <row r="193" spans="2:10">
      <c r="B193" s="407">
        <v>15311</v>
      </c>
      <c r="H193" s="409">
        <v>1.6000000000000001E-3</v>
      </c>
      <c r="I193" s="409"/>
      <c r="J193" s="407">
        <v>15311</v>
      </c>
    </row>
    <row r="194" spans="2:10">
      <c r="B194" s="407">
        <v>15342</v>
      </c>
      <c r="H194" s="409">
        <v>2.0999999999999999E-3</v>
      </c>
      <c r="I194" s="409"/>
      <c r="J194" s="407">
        <v>15342</v>
      </c>
    </row>
    <row r="195" spans="2:10">
      <c r="B195" s="407">
        <v>15373</v>
      </c>
      <c r="H195" s="409">
        <v>1.9E-3</v>
      </c>
      <c r="I195" s="409"/>
      <c r="J195" s="407">
        <v>15373</v>
      </c>
    </row>
    <row r="196" spans="2:10">
      <c r="B196" s="407">
        <v>15401</v>
      </c>
      <c r="H196" s="409">
        <v>2.0999999999999999E-3</v>
      </c>
      <c r="I196" s="409"/>
      <c r="J196" s="407">
        <v>15401</v>
      </c>
    </row>
    <row r="197" spans="2:10">
      <c r="B197" s="407">
        <v>15432</v>
      </c>
      <c r="H197" s="409">
        <v>2E-3</v>
      </c>
      <c r="I197" s="409"/>
      <c r="J197" s="407">
        <v>15432</v>
      </c>
    </row>
    <row r="198" spans="2:10">
      <c r="B198" s="407">
        <v>15462</v>
      </c>
      <c r="H198" s="409">
        <v>1.9E-3</v>
      </c>
      <c r="I198" s="409"/>
      <c r="J198" s="407">
        <v>15462</v>
      </c>
    </row>
    <row r="199" spans="2:10">
      <c r="B199" s="407">
        <v>15493</v>
      </c>
      <c r="H199" s="409">
        <v>2.0999999999999999E-3</v>
      </c>
      <c r="I199" s="409"/>
      <c r="J199" s="407">
        <v>15493</v>
      </c>
    </row>
    <row r="200" spans="2:10">
      <c r="B200" s="407">
        <v>15523</v>
      </c>
      <c r="H200" s="409">
        <v>2.0999999999999999E-3</v>
      </c>
      <c r="I200" s="409"/>
      <c r="J200" s="407">
        <v>15523</v>
      </c>
    </row>
    <row r="201" spans="2:10">
      <c r="B201" s="407">
        <v>15554</v>
      </c>
      <c r="H201" s="409">
        <v>2.0999999999999999E-3</v>
      </c>
      <c r="I201" s="409"/>
      <c r="J201" s="407">
        <v>15554</v>
      </c>
    </row>
    <row r="202" spans="2:10">
      <c r="B202" s="407">
        <v>15585</v>
      </c>
      <c r="H202" s="409">
        <v>2E-3</v>
      </c>
      <c r="I202" s="409"/>
      <c r="J202" s="407">
        <v>15585</v>
      </c>
    </row>
    <row r="203" spans="2:10">
      <c r="B203" s="407">
        <v>15615</v>
      </c>
      <c r="H203" s="409">
        <v>2.0999999999999999E-3</v>
      </c>
      <c r="I203" s="409"/>
      <c r="J203" s="407">
        <v>15615</v>
      </c>
    </row>
    <row r="204" spans="2:10">
      <c r="B204" s="407">
        <v>15646</v>
      </c>
      <c r="H204" s="409">
        <v>2E-3</v>
      </c>
      <c r="I204" s="409"/>
      <c r="J204" s="407">
        <v>15646</v>
      </c>
    </row>
    <row r="205" spans="2:10">
      <c r="B205" s="407">
        <v>15676</v>
      </c>
      <c r="H205" s="409">
        <v>2.0999999999999999E-3</v>
      </c>
      <c r="I205" s="409"/>
      <c r="J205" s="407">
        <v>15676</v>
      </c>
    </row>
    <row r="206" spans="2:10">
      <c r="B206" s="407">
        <v>15707</v>
      </c>
      <c r="H206" s="409">
        <v>2E-3</v>
      </c>
      <c r="I206" s="409"/>
      <c r="J206" s="407">
        <v>15707</v>
      </c>
    </row>
    <row r="207" spans="2:10">
      <c r="B207" s="407">
        <v>15738</v>
      </c>
      <c r="H207" s="409">
        <v>1.9E-3</v>
      </c>
      <c r="I207" s="409"/>
      <c r="J207" s="407">
        <v>15738</v>
      </c>
    </row>
    <row r="208" spans="2:10">
      <c r="B208" s="407">
        <v>15766</v>
      </c>
      <c r="H208" s="409">
        <v>2.0999999999999999E-3</v>
      </c>
      <c r="I208" s="409"/>
      <c r="J208" s="407">
        <v>15766</v>
      </c>
    </row>
    <row r="209" spans="2:10">
      <c r="B209" s="407">
        <v>15797</v>
      </c>
      <c r="H209" s="409">
        <v>2E-3</v>
      </c>
      <c r="I209" s="409"/>
      <c r="J209" s="407">
        <v>15797</v>
      </c>
    </row>
    <row r="210" spans="2:10">
      <c r="B210" s="407">
        <v>15827</v>
      </c>
      <c r="H210" s="409">
        <v>1.9E-3</v>
      </c>
      <c r="I210" s="409"/>
      <c r="J210" s="407">
        <v>15827</v>
      </c>
    </row>
    <row r="211" spans="2:10">
      <c r="B211" s="407">
        <v>15858</v>
      </c>
      <c r="H211" s="409">
        <v>2.0999999999999999E-3</v>
      </c>
      <c r="I211" s="409"/>
      <c r="J211" s="407">
        <v>15858</v>
      </c>
    </row>
    <row r="212" spans="2:10">
      <c r="B212" s="407">
        <v>15888</v>
      </c>
      <c r="H212" s="409">
        <v>2.0999999999999999E-3</v>
      </c>
      <c r="I212" s="409"/>
      <c r="J212" s="407">
        <v>15888</v>
      </c>
    </row>
    <row r="213" spans="2:10">
      <c r="B213" s="407">
        <v>15919</v>
      </c>
      <c r="H213" s="409">
        <v>2.0999999999999999E-3</v>
      </c>
      <c r="I213" s="409"/>
      <c r="J213" s="407">
        <v>15919</v>
      </c>
    </row>
    <row r="214" spans="2:10">
      <c r="B214" s="407">
        <v>15950</v>
      </c>
      <c r="H214" s="409">
        <v>2E-3</v>
      </c>
      <c r="I214" s="409"/>
      <c r="J214" s="407">
        <v>15950</v>
      </c>
    </row>
    <row r="215" spans="2:10">
      <c r="B215" s="407">
        <v>15980</v>
      </c>
      <c r="H215" s="409">
        <v>2E-3</v>
      </c>
      <c r="I215" s="409"/>
      <c r="J215" s="407">
        <v>15980</v>
      </c>
    </row>
    <row r="216" spans="2:10">
      <c r="B216" s="407">
        <v>16011</v>
      </c>
      <c r="H216" s="409">
        <v>2.0999999999999999E-3</v>
      </c>
      <c r="I216" s="409"/>
      <c r="J216" s="407">
        <v>16011</v>
      </c>
    </row>
    <row r="217" spans="2:10">
      <c r="B217" s="407">
        <v>16041</v>
      </c>
      <c r="H217" s="409">
        <v>2.0999999999999999E-3</v>
      </c>
      <c r="I217" s="409"/>
      <c r="J217" s="407">
        <v>16041</v>
      </c>
    </row>
    <row r="218" spans="2:10">
      <c r="B218" s="407">
        <v>16072</v>
      </c>
      <c r="H218" s="409">
        <v>2.0999999999999999E-3</v>
      </c>
      <c r="I218" s="409"/>
      <c r="J218" s="407">
        <v>16072</v>
      </c>
    </row>
    <row r="219" spans="2:10">
      <c r="B219" s="407">
        <v>16103</v>
      </c>
      <c r="H219" s="409">
        <v>2E-3</v>
      </c>
      <c r="I219" s="409"/>
      <c r="J219" s="407">
        <v>16103</v>
      </c>
    </row>
    <row r="220" spans="2:10">
      <c r="B220" s="407">
        <v>16132</v>
      </c>
      <c r="H220" s="409">
        <v>2.0999999999999999E-3</v>
      </c>
      <c r="I220" s="409"/>
      <c r="J220" s="407">
        <v>16132</v>
      </c>
    </row>
    <row r="221" spans="2:10">
      <c r="B221" s="407">
        <v>16163</v>
      </c>
      <c r="H221" s="409">
        <v>2E-3</v>
      </c>
      <c r="I221" s="409"/>
      <c r="J221" s="407">
        <v>16163</v>
      </c>
    </row>
    <row r="222" spans="2:10">
      <c r="B222" s="407">
        <v>16193</v>
      </c>
      <c r="H222" s="409">
        <v>2.2000000000000001E-3</v>
      </c>
      <c r="I222" s="409"/>
      <c r="J222" s="407">
        <v>16193</v>
      </c>
    </row>
    <row r="223" spans="2:10">
      <c r="B223" s="407">
        <v>16224</v>
      </c>
      <c r="H223" s="409">
        <v>2E-3</v>
      </c>
      <c r="I223" s="409"/>
      <c r="J223" s="407">
        <v>16224</v>
      </c>
    </row>
    <row r="224" spans="2:10">
      <c r="B224" s="407">
        <v>16254</v>
      </c>
      <c r="H224" s="409">
        <v>2.0999999999999999E-3</v>
      </c>
      <c r="I224" s="409"/>
      <c r="J224" s="407">
        <v>16254</v>
      </c>
    </row>
    <row r="225" spans="2:10">
      <c r="B225" s="407">
        <v>16285</v>
      </c>
      <c r="H225" s="409">
        <v>2.0999999999999999E-3</v>
      </c>
      <c r="I225" s="409"/>
      <c r="J225" s="407">
        <v>16285</v>
      </c>
    </row>
    <row r="226" spans="2:10">
      <c r="B226" s="407">
        <v>16316</v>
      </c>
      <c r="H226" s="409">
        <v>2E-3</v>
      </c>
      <c r="I226" s="409"/>
      <c r="J226" s="407">
        <v>16316</v>
      </c>
    </row>
    <row r="227" spans="2:10">
      <c r="B227" s="407">
        <v>16346</v>
      </c>
      <c r="H227" s="409">
        <v>2.0999999999999999E-3</v>
      </c>
      <c r="I227" s="409"/>
      <c r="J227" s="407">
        <v>16346</v>
      </c>
    </row>
    <row r="228" spans="2:10">
      <c r="B228" s="407">
        <v>16377</v>
      </c>
      <c r="H228" s="409">
        <v>2E-3</v>
      </c>
      <c r="I228" s="409"/>
      <c r="J228" s="407">
        <v>16377</v>
      </c>
    </row>
    <row r="229" spans="2:10">
      <c r="B229" s="407">
        <v>16407</v>
      </c>
      <c r="H229" s="409">
        <v>2E-3</v>
      </c>
      <c r="I229" s="409"/>
      <c r="J229" s="407">
        <v>16407</v>
      </c>
    </row>
    <row r="230" spans="2:10">
      <c r="B230" s="407">
        <v>16438</v>
      </c>
      <c r="H230" s="409">
        <v>2.0999999999999999E-3</v>
      </c>
      <c r="I230" s="409"/>
      <c r="J230" s="407">
        <v>16438</v>
      </c>
    </row>
    <row r="231" spans="2:10">
      <c r="B231" s="407">
        <v>16469</v>
      </c>
      <c r="H231" s="409">
        <v>1.8E-3</v>
      </c>
      <c r="I231" s="409"/>
      <c r="J231" s="407">
        <v>16469</v>
      </c>
    </row>
    <row r="232" spans="2:10">
      <c r="B232" s="407">
        <v>16497</v>
      </c>
      <c r="H232" s="409">
        <v>2E-3</v>
      </c>
      <c r="I232" s="409"/>
      <c r="J232" s="407">
        <v>16497</v>
      </c>
    </row>
    <row r="233" spans="2:10">
      <c r="B233" s="407">
        <v>16528</v>
      </c>
      <c r="H233" s="409">
        <v>1.9E-3</v>
      </c>
      <c r="I233" s="409"/>
      <c r="J233" s="407">
        <v>16528</v>
      </c>
    </row>
    <row r="234" spans="2:10">
      <c r="B234" s="407">
        <v>16558</v>
      </c>
      <c r="H234" s="409">
        <v>1.9E-3</v>
      </c>
      <c r="I234" s="409"/>
      <c r="J234" s="407">
        <v>16558</v>
      </c>
    </row>
    <row r="235" spans="2:10">
      <c r="B235" s="407">
        <v>16589</v>
      </c>
      <c r="H235" s="409">
        <v>1.9E-3</v>
      </c>
      <c r="I235" s="409"/>
      <c r="J235" s="407">
        <v>16589</v>
      </c>
    </row>
    <row r="236" spans="2:10">
      <c r="B236" s="407">
        <v>16619</v>
      </c>
      <c r="H236" s="409">
        <v>1.8E-3</v>
      </c>
      <c r="I236" s="409"/>
      <c r="J236" s="407">
        <v>16619</v>
      </c>
    </row>
    <row r="237" spans="2:10">
      <c r="B237" s="407">
        <v>16650</v>
      </c>
      <c r="H237" s="409">
        <v>1.9E-3</v>
      </c>
      <c r="I237" s="409"/>
      <c r="J237" s="407">
        <v>16650</v>
      </c>
    </row>
    <row r="238" spans="2:10">
      <c r="B238" s="407">
        <v>16681</v>
      </c>
      <c r="H238" s="409">
        <v>1.8E-3</v>
      </c>
      <c r="I238" s="409"/>
      <c r="J238" s="407">
        <v>16681</v>
      </c>
    </row>
    <row r="239" spans="2:10">
      <c r="B239" s="407">
        <v>16711</v>
      </c>
      <c r="H239" s="409">
        <v>1.9E-3</v>
      </c>
      <c r="I239" s="409"/>
      <c r="J239" s="407">
        <v>16711</v>
      </c>
    </row>
    <row r="240" spans="2:10">
      <c r="B240" s="407">
        <v>16742</v>
      </c>
      <c r="H240" s="409">
        <v>1.8E-3</v>
      </c>
      <c r="I240" s="409"/>
      <c r="J240" s="407">
        <v>16742</v>
      </c>
    </row>
    <row r="241" spans="2:10">
      <c r="B241" s="407">
        <v>16772</v>
      </c>
      <c r="H241" s="409">
        <v>1.8E-3</v>
      </c>
      <c r="I241" s="409"/>
      <c r="J241" s="407">
        <v>16772</v>
      </c>
    </row>
    <row r="242" spans="2:10">
      <c r="B242" s="407">
        <v>16803</v>
      </c>
      <c r="H242" s="409">
        <v>1.6999999999999999E-3</v>
      </c>
      <c r="I242" s="409"/>
      <c r="J242" s="407">
        <v>16803</v>
      </c>
    </row>
    <row r="243" spans="2:10">
      <c r="B243" s="407">
        <v>16834</v>
      </c>
      <c r="H243" s="409">
        <v>1.5E-3</v>
      </c>
      <c r="I243" s="409"/>
      <c r="J243" s="407">
        <v>16834</v>
      </c>
    </row>
    <row r="244" spans="2:10">
      <c r="B244" s="407">
        <v>16862</v>
      </c>
      <c r="H244" s="409">
        <v>1.6000000000000001E-3</v>
      </c>
      <c r="I244" s="409"/>
      <c r="J244" s="407">
        <v>16862</v>
      </c>
    </row>
    <row r="245" spans="2:10">
      <c r="B245" s="407">
        <v>16893</v>
      </c>
      <c r="H245" s="409">
        <v>1.6999999999999999E-3</v>
      </c>
      <c r="I245" s="409"/>
      <c r="J245" s="407">
        <v>16893</v>
      </c>
    </row>
    <row r="246" spans="2:10">
      <c r="B246" s="407">
        <v>16923</v>
      </c>
      <c r="H246" s="409">
        <v>1.8E-3</v>
      </c>
      <c r="I246" s="409"/>
      <c r="J246" s="407">
        <v>16923</v>
      </c>
    </row>
    <row r="247" spans="2:10">
      <c r="B247" s="407">
        <v>16954</v>
      </c>
      <c r="H247" s="409">
        <v>1.6000000000000001E-3</v>
      </c>
      <c r="I247" s="409"/>
      <c r="J247" s="407">
        <v>16954</v>
      </c>
    </row>
    <row r="248" spans="2:10">
      <c r="B248" s="407">
        <v>16984</v>
      </c>
      <c r="H248" s="409">
        <v>1.9E-3</v>
      </c>
      <c r="I248" s="409"/>
      <c r="J248" s="407">
        <v>16984</v>
      </c>
    </row>
    <row r="249" spans="2:10">
      <c r="B249" s="407">
        <v>17015</v>
      </c>
      <c r="H249" s="409">
        <v>1.6999999999999999E-3</v>
      </c>
      <c r="I249" s="409"/>
      <c r="J249" s="407">
        <v>17015</v>
      </c>
    </row>
    <row r="250" spans="2:10">
      <c r="B250" s="407">
        <v>17046</v>
      </c>
      <c r="H250" s="409">
        <v>1.8E-3</v>
      </c>
      <c r="I250" s="409"/>
      <c r="J250" s="407">
        <v>17046</v>
      </c>
    </row>
    <row r="251" spans="2:10">
      <c r="B251" s="407">
        <v>17076</v>
      </c>
      <c r="H251" s="409">
        <v>1.9E-3</v>
      </c>
      <c r="I251" s="409"/>
      <c r="J251" s="407">
        <v>17076</v>
      </c>
    </row>
    <row r="252" spans="2:10">
      <c r="B252" s="407">
        <v>17107</v>
      </c>
      <c r="H252" s="409">
        <v>1.8E-3</v>
      </c>
      <c r="I252" s="409"/>
      <c r="J252" s="407">
        <v>17107</v>
      </c>
    </row>
    <row r="253" spans="2:10">
      <c r="B253" s="407">
        <v>17137</v>
      </c>
      <c r="H253" s="409">
        <v>1.9E-3</v>
      </c>
      <c r="I253" s="409"/>
      <c r="J253" s="407">
        <v>17137</v>
      </c>
    </row>
    <row r="254" spans="2:10">
      <c r="B254" s="407">
        <v>17168</v>
      </c>
      <c r="H254" s="409">
        <v>1.8E-3</v>
      </c>
      <c r="I254" s="409"/>
      <c r="J254" s="407">
        <v>17168</v>
      </c>
    </row>
    <row r="255" spans="2:10">
      <c r="B255" s="407">
        <v>17199</v>
      </c>
      <c r="H255" s="409">
        <v>1.6000000000000001E-3</v>
      </c>
      <c r="I255" s="409"/>
      <c r="J255" s="407">
        <v>17199</v>
      </c>
    </row>
    <row r="256" spans="2:10">
      <c r="B256" s="407">
        <v>17227</v>
      </c>
      <c r="H256" s="409">
        <v>1.8E-3</v>
      </c>
      <c r="I256" s="409"/>
      <c r="J256" s="407">
        <v>17227</v>
      </c>
    </row>
    <row r="257" spans="2:10">
      <c r="B257" s="407">
        <v>17258</v>
      </c>
      <c r="H257" s="409">
        <v>1.6999999999999999E-3</v>
      </c>
      <c r="I257" s="409"/>
      <c r="J257" s="407">
        <v>17258</v>
      </c>
    </row>
    <row r="258" spans="2:10">
      <c r="B258" s="407">
        <v>17288</v>
      </c>
      <c r="H258" s="409">
        <v>1.6999999999999999E-3</v>
      </c>
      <c r="I258" s="409"/>
      <c r="J258" s="407">
        <v>17288</v>
      </c>
    </row>
    <row r="259" spans="2:10">
      <c r="B259" s="407">
        <v>17319</v>
      </c>
      <c r="H259" s="409">
        <v>1.9E-3</v>
      </c>
      <c r="I259" s="409"/>
      <c r="J259" s="407">
        <v>17319</v>
      </c>
    </row>
    <row r="260" spans="2:10">
      <c r="B260" s="407">
        <v>17349</v>
      </c>
      <c r="H260" s="409">
        <v>1.8E-3</v>
      </c>
      <c r="I260" s="409"/>
      <c r="J260" s="407">
        <v>17349</v>
      </c>
    </row>
    <row r="261" spans="2:10">
      <c r="B261" s="407">
        <v>17380</v>
      </c>
      <c r="H261" s="409">
        <v>1.6999999999999999E-3</v>
      </c>
      <c r="I261" s="409"/>
      <c r="J261" s="407">
        <v>17380</v>
      </c>
    </row>
    <row r="262" spans="2:10">
      <c r="B262" s="407">
        <v>17411</v>
      </c>
      <c r="H262" s="409">
        <v>1.8E-3</v>
      </c>
      <c r="I262" s="409"/>
      <c r="J262" s="407">
        <v>17411</v>
      </c>
    </row>
    <row r="263" spans="2:10">
      <c r="B263" s="407">
        <v>17441</v>
      </c>
      <c r="H263" s="409">
        <v>1.8E-3</v>
      </c>
      <c r="I263" s="409"/>
      <c r="J263" s="407">
        <v>17441</v>
      </c>
    </row>
    <row r="264" spans="2:10">
      <c r="B264" s="407">
        <v>17472</v>
      </c>
      <c r="H264" s="409">
        <v>1.6999999999999999E-3</v>
      </c>
      <c r="I264" s="409"/>
      <c r="J264" s="407">
        <v>17472</v>
      </c>
    </row>
    <row r="265" spans="2:10">
      <c r="B265" s="407">
        <v>17502</v>
      </c>
      <c r="H265" s="409">
        <v>2.0999999999999999E-3</v>
      </c>
      <c r="I265" s="409"/>
      <c r="J265" s="407">
        <v>17502</v>
      </c>
    </row>
    <row r="266" spans="2:10">
      <c r="B266" s="407">
        <v>17533</v>
      </c>
      <c r="H266" s="409">
        <v>2E-3</v>
      </c>
      <c r="I266" s="409"/>
      <c r="J266" s="407">
        <v>17533</v>
      </c>
    </row>
    <row r="267" spans="2:10">
      <c r="B267" s="407">
        <v>17564</v>
      </c>
      <c r="H267" s="409">
        <v>1.9E-3</v>
      </c>
      <c r="I267" s="409"/>
      <c r="J267" s="407">
        <v>17564</v>
      </c>
    </row>
    <row r="268" spans="2:10">
      <c r="B268" s="407">
        <v>17593</v>
      </c>
      <c r="H268" s="409">
        <v>2.2000000000000001E-3</v>
      </c>
      <c r="I268" s="409"/>
      <c r="J268" s="407">
        <v>17593</v>
      </c>
    </row>
    <row r="269" spans="2:10">
      <c r="B269" s="407">
        <v>17624</v>
      </c>
      <c r="H269" s="409">
        <v>2E-3</v>
      </c>
      <c r="I269" s="409"/>
      <c r="J269" s="407">
        <v>17624</v>
      </c>
    </row>
    <row r="270" spans="2:10">
      <c r="B270" s="407">
        <v>17654</v>
      </c>
      <c r="H270" s="409">
        <v>1.8E-3</v>
      </c>
      <c r="I270" s="409"/>
      <c r="J270" s="407">
        <v>17654</v>
      </c>
    </row>
    <row r="271" spans="2:10">
      <c r="B271" s="407">
        <v>17685</v>
      </c>
      <c r="H271" s="409">
        <v>2.0999999999999999E-3</v>
      </c>
      <c r="I271" s="409"/>
      <c r="J271" s="407">
        <v>17685</v>
      </c>
    </row>
    <row r="272" spans="2:10">
      <c r="B272" s="407">
        <v>17715</v>
      </c>
      <c r="H272" s="409">
        <v>1.9E-3</v>
      </c>
      <c r="I272" s="409"/>
      <c r="J272" s="407">
        <v>17715</v>
      </c>
    </row>
    <row r="273" spans="2:10">
      <c r="B273" s="407">
        <v>17746</v>
      </c>
      <c r="H273" s="409">
        <v>2.0999999999999999E-3</v>
      </c>
      <c r="I273" s="409"/>
      <c r="J273" s="407">
        <v>17746</v>
      </c>
    </row>
    <row r="274" spans="2:10">
      <c r="B274" s="407">
        <v>17777</v>
      </c>
      <c r="H274" s="409">
        <v>2E-3</v>
      </c>
      <c r="I274" s="409"/>
      <c r="J274" s="407">
        <v>17777</v>
      </c>
    </row>
    <row r="275" spans="2:10">
      <c r="B275" s="407">
        <v>17807</v>
      </c>
      <c r="H275" s="409">
        <v>1.9E-3</v>
      </c>
      <c r="I275" s="409"/>
      <c r="J275" s="407">
        <v>17807</v>
      </c>
    </row>
    <row r="276" spans="2:10">
      <c r="B276" s="407">
        <v>17838</v>
      </c>
      <c r="H276" s="409">
        <v>2.0999999999999999E-3</v>
      </c>
      <c r="I276" s="409"/>
      <c r="J276" s="407">
        <v>17838</v>
      </c>
    </row>
    <row r="277" spans="2:10">
      <c r="B277" s="407">
        <v>17868</v>
      </c>
      <c r="H277" s="409">
        <v>2E-3</v>
      </c>
      <c r="I277" s="409"/>
      <c r="J277" s="407">
        <v>17868</v>
      </c>
    </row>
    <row r="278" spans="2:10">
      <c r="B278" s="407">
        <v>17899</v>
      </c>
      <c r="H278" s="409">
        <v>2E-3</v>
      </c>
      <c r="I278" s="409"/>
      <c r="J278" s="407">
        <v>17899</v>
      </c>
    </row>
    <row r="279" spans="2:10">
      <c r="B279" s="407">
        <v>17930</v>
      </c>
      <c r="H279" s="409">
        <v>1.8E-3</v>
      </c>
      <c r="I279" s="409"/>
      <c r="J279" s="407">
        <v>17930</v>
      </c>
    </row>
    <row r="280" spans="2:10">
      <c r="B280" s="407">
        <v>17958</v>
      </c>
      <c r="H280" s="409">
        <v>1.9E-3</v>
      </c>
      <c r="I280" s="409"/>
      <c r="J280" s="407">
        <v>17958</v>
      </c>
    </row>
    <row r="281" spans="2:10">
      <c r="B281" s="407">
        <v>17989</v>
      </c>
      <c r="H281" s="409">
        <v>1.8E-3</v>
      </c>
      <c r="I281" s="409"/>
      <c r="J281" s="407">
        <v>17989</v>
      </c>
    </row>
    <row r="282" spans="2:10">
      <c r="B282" s="407">
        <v>18019</v>
      </c>
      <c r="H282" s="409">
        <v>2E-3</v>
      </c>
      <c r="I282" s="409"/>
      <c r="J282" s="407">
        <v>18019</v>
      </c>
    </row>
    <row r="283" spans="2:10">
      <c r="B283" s="407">
        <v>18050</v>
      </c>
      <c r="H283" s="409">
        <v>1.9E-3</v>
      </c>
      <c r="I283" s="409"/>
      <c r="J283" s="407">
        <v>18050</v>
      </c>
    </row>
    <row r="284" spans="2:10">
      <c r="B284" s="407">
        <v>18080</v>
      </c>
      <c r="H284" s="409">
        <v>1.6999999999999999E-3</v>
      </c>
      <c r="I284" s="409"/>
      <c r="J284" s="407">
        <v>18080</v>
      </c>
    </row>
    <row r="285" spans="2:10">
      <c r="B285" s="407">
        <v>18111</v>
      </c>
      <c r="H285" s="409">
        <v>1.9E-3</v>
      </c>
      <c r="I285" s="409"/>
      <c r="J285" s="407">
        <v>18111</v>
      </c>
    </row>
    <row r="286" spans="2:10">
      <c r="B286" s="407">
        <v>18142</v>
      </c>
      <c r="H286" s="409">
        <v>1.6999999999999999E-3</v>
      </c>
      <c r="I286" s="409"/>
      <c r="J286" s="407">
        <v>18142</v>
      </c>
    </row>
    <row r="287" spans="2:10">
      <c r="B287" s="407">
        <v>18172</v>
      </c>
      <c r="H287" s="409">
        <v>1.8E-3</v>
      </c>
      <c r="I287" s="409"/>
      <c r="J287" s="407">
        <v>18172</v>
      </c>
    </row>
    <row r="288" spans="2:10">
      <c r="B288" s="407">
        <v>18203</v>
      </c>
      <c r="H288" s="409">
        <v>1.6999999999999999E-3</v>
      </c>
      <c r="I288" s="409"/>
      <c r="J288" s="407">
        <v>18203</v>
      </c>
    </row>
    <row r="289" spans="2:10">
      <c r="B289" s="407">
        <v>18233</v>
      </c>
      <c r="H289" s="409">
        <v>1.6999999999999999E-3</v>
      </c>
      <c r="I289" s="409"/>
      <c r="J289" s="407">
        <v>18233</v>
      </c>
    </row>
    <row r="290" spans="2:10">
      <c r="B290" s="407">
        <v>18264</v>
      </c>
      <c r="H290" s="409">
        <v>1.8E-3</v>
      </c>
      <c r="I290" s="409"/>
      <c r="J290" s="407">
        <v>18264</v>
      </c>
    </row>
    <row r="291" spans="2:10">
      <c r="B291" s="407">
        <v>18295</v>
      </c>
      <c r="H291" s="409">
        <v>1.6000000000000001E-3</v>
      </c>
      <c r="I291" s="409"/>
      <c r="J291" s="407">
        <v>18295</v>
      </c>
    </row>
    <row r="292" spans="2:10">
      <c r="B292" s="407">
        <v>18323</v>
      </c>
      <c r="H292" s="409">
        <v>1.8E-3</v>
      </c>
      <c r="I292" s="409"/>
      <c r="J292" s="407">
        <v>18323</v>
      </c>
    </row>
    <row r="293" spans="2:10">
      <c r="B293" s="407">
        <v>18354</v>
      </c>
      <c r="H293" s="409">
        <v>1.6000000000000001E-3</v>
      </c>
      <c r="I293" s="409"/>
      <c r="J293" s="407">
        <v>18354</v>
      </c>
    </row>
    <row r="294" spans="2:10">
      <c r="B294" s="407">
        <v>18384</v>
      </c>
      <c r="H294" s="409">
        <v>1.9E-3</v>
      </c>
      <c r="I294" s="409"/>
      <c r="J294" s="407">
        <v>18384</v>
      </c>
    </row>
    <row r="295" spans="2:10">
      <c r="B295" s="407">
        <v>18415</v>
      </c>
      <c r="H295" s="409">
        <v>1.6999999999999999E-3</v>
      </c>
      <c r="I295" s="409"/>
      <c r="J295" s="407">
        <v>18415</v>
      </c>
    </row>
    <row r="296" spans="2:10">
      <c r="B296" s="407">
        <v>18445</v>
      </c>
      <c r="H296" s="409">
        <v>1.8E-3</v>
      </c>
      <c r="I296" s="409"/>
      <c r="J296" s="407">
        <v>18445</v>
      </c>
    </row>
    <row r="297" spans="2:10">
      <c r="B297" s="407">
        <v>18476</v>
      </c>
      <c r="H297" s="409">
        <v>1.8E-3</v>
      </c>
      <c r="I297" s="409"/>
      <c r="J297" s="407">
        <v>18476</v>
      </c>
    </row>
    <row r="298" spans="2:10">
      <c r="B298" s="407">
        <v>18507</v>
      </c>
      <c r="H298" s="409">
        <v>1.6999999999999999E-3</v>
      </c>
      <c r="I298" s="409"/>
      <c r="J298" s="407">
        <v>18507</v>
      </c>
    </row>
    <row r="299" spans="2:10">
      <c r="B299" s="407">
        <v>18537</v>
      </c>
      <c r="H299" s="409">
        <v>1.9E-3</v>
      </c>
      <c r="I299" s="409"/>
      <c r="J299" s="407">
        <v>18537</v>
      </c>
    </row>
    <row r="300" spans="2:10">
      <c r="B300" s="407">
        <v>18568</v>
      </c>
      <c r="H300" s="409">
        <v>1.8E-3</v>
      </c>
      <c r="I300" s="409"/>
      <c r="J300" s="407">
        <v>18568</v>
      </c>
    </row>
    <row r="301" spans="2:10">
      <c r="B301" s="407">
        <v>18598</v>
      </c>
      <c r="H301" s="409">
        <v>1.8E-3</v>
      </c>
      <c r="I301" s="409"/>
      <c r="J301" s="407">
        <v>18598</v>
      </c>
    </row>
    <row r="302" spans="2:10">
      <c r="B302" s="407">
        <v>18629</v>
      </c>
      <c r="H302" s="409">
        <v>2E-3</v>
      </c>
      <c r="I302" s="409"/>
      <c r="J302" s="407">
        <v>18629</v>
      </c>
    </row>
    <row r="303" spans="2:10">
      <c r="B303" s="407">
        <v>18660</v>
      </c>
      <c r="H303" s="409">
        <v>1.6999999999999999E-3</v>
      </c>
      <c r="I303" s="409"/>
      <c r="J303" s="407">
        <v>18660</v>
      </c>
    </row>
    <row r="304" spans="2:10">
      <c r="B304" s="407">
        <v>18688</v>
      </c>
      <c r="H304" s="409">
        <v>1.9E-3</v>
      </c>
      <c r="I304" s="409"/>
      <c r="J304" s="407">
        <v>18688</v>
      </c>
    </row>
    <row r="305" spans="2:10">
      <c r="B305" s="407">
        <v>18719</v>
      </c>
      <c r="H305" s="409">
        <v>2E-3</v>
      </c>
      <c r="I305" s="409"/>
      <c r="J305" s="407">
        <v>18719</v>
      </c>
    </row>
    <row r="306" spans="2:10">
      <c r="B306" s="407">
        <v>18749</v>
      </c>
      <c r="H306" s="409">
        <v>2.0999999999999999E-3</v>
      </c>
      <c r="I306" s="409"/>
      <c r="J306" s="407">
        <v>18749</v>
      </c>
    </row>
    <row r="307" spans="2:10">
      <c r="B307" s="407">
        <v>18780</v>
      </c>
      <c r="H307" s="409">
        <v>2E-3</v>
      </c>
      <c r="I307" s="409"/>
      <c r="J307" s="407">
        <v>18780</v>
      </c>
    </row>
    <row r="308" spans="2:10">
      <c r="B308" s="407">
        <v>18810</v>
      </c>
      <c r="H308" s="409">
        <v>2.3E-3</v>
      </c>
      <c r="I308" s="409"/>
      <c r="J308" s="407">
        <v>18810</v>
      </c>
    </row>
    <row r="309" spans="2:10">
      <c r="B309" s="407">
        <v>18841</v>
      </c>
      <c r="H309" s="409">
        <v>2.0999999999999999E-3</v>
      </c>
      <c r="I309" s="409"/>
      <c r="J309" s="407">
        <v>18841</v>
      </c>
    </row>
    <row r="310" spans="2:10">
      <c r="B310" s="407">
        <v>18872</v>
      </c>
      <c r="H310" s="409">
        <v>1.9E-3</v>
      </c>
      <c r="I310" s="409"/>
      <c r="J310" s="407">
        <v>18872</v>
      </c>
    </row>
    <row r="311" spans="2:10">
      <c r="B311" s="407">
        <v>18902</v>
      </c>
      <c r="H311" s="409">
        <v>2.3E-3</v>
      </c>
      <c r="I311" s="409"/>
      <c r="J311" s="407">
        <v>18902</v>
      </c>
    </row>
    <row r="312" spans="2:10">
      <c r="B312" s="407">
        <v>18933</v>
      </c>
      <c r="H312" s="409">
        <v>2.0999999999999999E-3</v>
      </c>
      <c r="I312" s="409"/>
      <c r="J312" s="407">
        <v>18933</v>
      </c>
    </row>
    <row r="313" spans="2:10">
      <c r="B313" s="407">
        <v>18963</v>
      </c>
      <c r="H313" s="409">
        <v>2.2000000000000001E-3</v>
      </c>
      <c r="I313" s="409"/>
      <c r="J313" s="407">
        <v>18963</v>
      </c>
    </row>
    <row r="314" spans="2:10">
      <c r="B314" s="407">
        <v>18994</v>
      </c>
      <c r="H314" s="409">
        <v>2.3E-3</v>
      </c>
      <c r="I314" s="409"/>
      <c r="J314" s="407">
        <v>18994</v>
      </c>
    </row>
    <row r="315" spans="2:10">
      <c r="B315" s="407">
        <v>19025</v>
      </c>
      <c r="H315" s="409">
        <v>2.0999999999999999E-3</v>
      </c>
      <c r="I315" s="409"/>
      <c r="J315" s="407">
        <v>19025</v>
      </c>
    </row>
    <row r="316" spans="2:10">
      <c r="B316" s="407">
        <v>19054</v>
      </c>
      <c r="H316" s="409">
        <v>2.3E-3</v>
      </c>
      <c r="I316" s="409"/>
      <c r="J316" s="407">
        <v>19054</v>
      </c>
    </row>
    <row r="317" spans="2:10">
      <c r="B317" s="407">
        <v>19085</v>
      </c>
      <c r="H317" s="409">
        <v>2.2000000000000001E-3</v>
      </c>
      <c r="I317" s="409"/>
      <c r="J317" s="407">
        <v>19085</v>
      </c>
    </row>
    <row r="318" spans="2:10">
      <c r="B318" s="407">
        <v>19115</v>
      </c>
      <c r="H318" s="409">
        <v>2E-3</v>
      </c>
      <c r="I318" s="409"/>
      <c r="J318" s="407">
        <v>19115</v>
      </c>
    </row>
    <row r="319" spans="2:10">
      <c r="B319" s="407">
        <v>19146</v>
      </c>
      <c r="H319" s="409">
        <v>2.2000000000000001E-3</v>
      </c>
      <c r="I319" s="409"/>
      <c r="J319" s="407">
        <v>19146</v>
      </c>
    </row>
    <row r="320" spans="2:10">
      <c r="B320" s="407">
        <v>19176</v>
      </c>
      <c r="H320" s="409">
        <v>2.2000000000000001E-3</v>
      </c>
      <c r="I320" s="409"/>
      <c r="J320" s="407">
        <v>19176</v>
      </c>
    </row>
    <row r="321" spans="2:10">
      <c r="B321" s="407">
        <v>19207</v>
      </c>
      <c r="H321" s="409">
        <v>2.0999999999999999E-3</v>
      </c>
      <c r="I321" s="409"/>
      <c r="J321" s="407">
        <v>19207</v>
      </c>
    </row>
    <row r="322" spans="2:10">
      <c r="B322" s="407">
        <v>19238</v>
      </c>
      <c r="H322" s="409">
        <v>2.3E-3</v>
      </c>
      <c r="I322" s="409"/>
      <c r="J322" s="407">
        <v>19238</v>
      </c>
    </row>
    <row r="323" spans="2:10">
      <c r="B323" s="407">
        <v>19268</v>
      </c>
      <c r="H323" s="409">
        <v>2.3E-3</v>
      </c>
      <c r="I323" s="409"/>
      <c r="J323" s="407">
        <v>19268</v>
      </c>
    </row>
    <row r="324" spans="2:10">
      <c r="B324" s="407">
        <v>19299</v>
      </c>
      <c r="H324" s="409">
        <v>2.0999999999999999E-3</v>
      </c>
      <c r="I324" s="409"/>
      <c r="J324" s="407">
        <v>19299</v>
      </c>
    </row>
    <row r="325" spans="2:10">
      <c r="B325" s="407">
        <v>19329</v>
      </c>
      <c r="H325" s="409">
        <v>2.3999999999999998E-3</v>
      </c>
      <c r="I325" s="409"/>
      <c r="J325" s="407">
        <v>19329</v>
      </c>
    </row>
    <row r="326" spans="2:10">
      <c r="B326" s="407">
        <v>19360</v>
      </c>
      <c r="H326" s="409">
        <v>2.3E-3</v>
      </c>
      <c r="I326" s="409"/>
      <c r="J326" s="407">
        <v>19360</v>
      </c>
    </row>
    <row r="327" spans="2:10">
      <c r="B327" s="407">
        <v>19391</v>
      </c>
      <c r="H327" s="409">
        <v>2.0999999999999999E-3</v>
      </c>
      <c r="I327" s="409"/>
      <c r="J327" s="407">
        <v>19391</v>
      </c>
    </row>
    <row r="328" spans="2:10">
      <c r="B328" s="407">
        <v>19419</v>
      </c>
      <c r="H328" s="409">
        <v>2.5000000000000001E-3</v>
      </c>
      <c r="I328" s="409"/>
      <c r="J328" s="407">
        <v>19419</v>
      </c>
    </row>
    <row r="329" spans="2:10">
      <c r="B329" s="407">
        <v>19450</v>
      </c>
      <c r="H329" s="409">
        <v>2.3999999999999998E-3</v>
      </c>
      <c r="I329" s="409"/>
      <c r="J329" s="407">
        <v>19450</v>
      </c>
    </row>
    <row r="330" spans="2:10">
      <c r="B330" s="407">
        <v>19480</v>
      </c>
      <c r="H330" s="409">
        <v>2.3999999999999998E-3</v>
      </c>
      <c r="I330" s="409"/>
      <c r="J330" s="407">
        <v>19480</v>
      </c>
    </row>
    <row r="331" spans="2:10">
      <c r="B331" s="407">
        <v>19511</v>
      </c>
      <c r="H331" s="409">
        <v>2.7000000000000001E-3</v>
      </c>
      <c r="I331" s="409"/>
      <c r="J331" s="407">
        <v>19511</v>
      </c>
    </row>
    <row r="332" spans="2:10">
      <c r="B332" s="407">
        <v>19541</v>
      </c>
      <c r="H332" s="409">
        <v>2.5000000000000001E-3</v>
      </c>
      <c r="I332" s="409"/>
      <c r="J332" s="407">
        <v>19541</v>
      </c>
    </row>
    <row r="333" spans="2:10">
      <c r="B333" s="407">
        <v>19572</v>
      </c>
      <c r="H333" s="409">
        <v>2.5000000000000001E-3</v>
      </c>
      <c r="I333" s="409"/>
      <c r="J333" s="407">
        <v>19572</v>
      </c>
    </row>
    <row r="334" spans="2:10">
      <c r="B334" s="407">
        <v>19603</v>
      </c>
      <c r="H334" s="409">
        <v>2.5000000000000001E-3</v>
      </c>
      <c r="I334" s="409"/>
      <c r="J334" s="407">
        <v>19603</v>
      </c>
    </row>
    <row r="335" spans="2:10">
      <c r="B335" s="407">
        <v>19633</v>
      </c>
      <c r="H335" s="409">
        <v>2.3E-3</v>
      </c>
      <c r="I335" s="409"/>
      <c r="J335" s="407">
        <v>19633</v>
      </c>
    </row>
    <row r="336" spans="2:10">
      <c r="B336" s="407">
        <v>19664</v>
      </c>
      <c r="H336" s="409">
        <v>2.3999999999999998E-3</v>
      </c>
      <c r="I336" s="409"/>
      <c r="J336" s="407">
        <v>19664</v>
      </c>
    </row>
    <row r="337" spans="2:10">
      <c r="B337" s="407">
        <v>19694</v>
      </c>
      <c r="H337" s="409">
        <v>2.3999999999999998E-3</v>
      </c>
      <c r="I337" s="409"/>
      <c r="J337" s="407">
        <v>19694</v>
      </c>
    </row>
    <row r="338" spans="2:10">
      <c r="B338" s="407">
        <v>19725</v>
      </c>
      <c r="H338" s="409">
        <v>2.3E-3</v>
      </c>
      <c r="I338" s="409"/>
      <c r="J338" s="407">
        <v>19725</v>
      </c>
    </row>
    <row r="339" spans="2:10">
      <c r="B339" s="407">
        <v>19756</v>
      </c>
      <c r="H339" s="409">
        <v>2.2000000000000001E-3</v>
      </c>
      <c r="I339" s="409"/>
      <c r="J339" s="407">
        <v>19756</v>
      </c>
    </row>
    <row r="340" spans="2:10">
      <c r="B340" s="407">
        <v>19784</v>
      </c>
      <c r="H340" s="409">
        <v>2.5000000000000001E-3</v>
      </c>
      <c r="I340" s="409"/>
      <c r="J340" s="407">
        <v>19784</v>
      </c>
    </row>
    <row r="341" spans="2:10">
      <c r="B341" s="407">
        <v>19815</v>
      </c>
      <c r="H341" s="409">
        <v>2.2000000000000001E-3</v>
      </c>
      <c r="I341" s="409"/>
      <c r="J341" s="407">
        <v>19815</v>
      </c>
    </row>
    <row r="342" spans="2:10">
      <c r="B342" s="407">
        <v>19845</v>
      </c>
      <c r="H342" s="409">
        <v>2E-3</v>
      </c>
      <c r="I342" s="409"/>
      <c r="J342" s="407">
        <v>19845</v>
      </c>
    </row>
    <row r="343" spans="2:10">
      <c r="B343" s="407">
        <v>19876</v>
      </c>
      <c r="H343" s="409">
        <v>2.5000000000000001E-3</v>
      </c>
      <c r="I343" s="409"/>
      <c r="J343" s="407">
        <v>19876</v>
      </c>
    </row>
    <row r="344" spans="2:10">
      <c r="B344" s="407">
        <v>19906</v>
      </c>
      <c r="H344" s="409">
        <v>2.2000000000000001E-3</v>
      </c>
      <c r="I344" s="409"/>
      <c r="J344" s="407">
        <v>19906</v>
      </c>
    </row>
    <row r="345" spans="2:10">
      <c r="B345" s="407">
        <v>19937</v>
      </c>
      <c r="H345" s="409">
        <v>2.3E-3</v>
      </c>
      <c r="I345" s="409"/>
      <c r="J345" s="407">
        <v>19937</v>
      </c>
    </row>
    <row r="346" spans="2:10">
      <c r="B346" s="407">
        <v>19968</v>
      </c>
      <c r="H346" s="409">
        <v>2.2000000000000001E-3</v>
      </c>
      <c r="I346" s="409"/>
      <c r="J346" s="407">
        <v>19968</v>
      </c>
    </row>
    <row r="347" spans="2:10">
      <c r="B347" s="407">
        <v>19998</v>
      </c>
      <c r="H347" s="409">
        <v>2.0999999999999999E-3</v>
      </c>
      <c r="I347" s="409"/>
      <c r="J347" s="407">
        <v>19998</v>
      </c>
    </row>
    <row r="348" spans="2:10">
      <c r="B348" s="407">
        <v>20029</v>
      </c>
      <c r="H348" s="409">
        <v>2.3E-3</v>
      </c>
      <c r="I348" s="409"/>
      <c r="J348" s="407">
        <v>20029</v>
      </c>
    </row>
    <row r="349" spans="2:10">
      <c r="B349" s="407">
        <v>20059</v>
      </c>
      <c r="H349" s="409">
        <v>2.3E-3</v>
      </c>
      <c r="I349" s="409"/>
      <c r="J349" s="407">
        <v>20059</v>
      </c>
    </row>
    <row r="350" spans="2:10">
      <c r="B350" s="407">
        <v>20090</v>
      </c>
      <c r="H350" s="409">
        <v>2.2000000000000001E-3</v>
      </c>
      <c r="I350" s="409"/>
      <c r="J350" s="407">
        <v>20090</v>
      </c>
    </row>
    <row r="351" spans="2:10">
      <c r="B351" s="407">
        <v>20121</v>
      </c>
      <c r="H351" s="409">
        <v>2.2000000000000001E-3</v>
      </c>
      <c r="I351" s="409"/>
      <c r="J351" s="407">
        <v>20121</v>
      </c>
    </row>
    <row r="352" spans="2:10">
      <c r="B352" s="407">
        <v>20149</v>
      </c>
      <c r="H352" s="409">
        <v>2.3999999999999998E-3</v>
      </c>
      <c r="I352" s="409"/>
      <c r="J352" s="407">
        <v>20149</v>
      </c>
    </row>
    <row r="353" spans="2:10">
      <c r="B353" s="407">
        <v>20180</v>
      </c>
      <c r="H353" s="409">
        <v>2.2000000000000001E-3</v>
      </c>
      <c r="I353" s="409"/>
      <c r="J353" s="407">
        <v>20180</v>
      </c>
    </row>
    <row r="354" spans="2:10">
      <c r="B354" s="407">
        <v>20210</v>
      </c>
      <c r="H354" s="409">
        <v>2.5000000000000001E-3</v>
      </c>
      <c r="I354" s="409"/>
      <c r="J354" s="407">
        <v>20210</v>
      </c>
    </row>
    <row r="355" spans="2:10">
      <c r="B355" s="407">
        <v>20241</v>
      </c>
      <c r="H355" s="409">
        <v>2.3E-3</v>
      </c>
      <c r="I355" s="409"/>
      <c r="J355" s="407">
        <v>20241</v>
      </c>
    </row>
    <row r="356" spans="2:10">
      <c r="B356" s="407">
        <v>20271</v>
      </c>
      <c r="H356" s="409">
        <v>2.3E-3</v>
      </c>
      <c r="I356" s="409"/>
      <c r="J356" s="407">
        <v>20271</v>
      </c>
    </row>
    <row r="357" spans="2:10">
      <c r="B357" s="407">
        <v>20302</v>
      </c>
      <c r="H357" s="409">
        <v>2.7000000000000001E-3</v>
      </c>
      <c r="I357" s="409"/>
      <c r="J357" s="407">
        <v>20302</v>
      </c>
    </row>
    <row r="358" spans="2:10">
      <c r="B358" s="407">
        <v>20333</v>
      </c>
      <c r="H358" s="409">
        <v>2.3999999999999998E-3</v>
      </c>
      <c r="I358" s="409"/>
      <c r="J358" s="407">
        <v>20333</v>
      </c>
    </row>
    <row r="359" spans="2:10">
      <c r="B359" s="407">
        <v>20363</v>
      </c>
      <c r="H359" s="409">
        <v>2.5000000000000001E-3</v>
      </c>
      <c r="I359" s="409"/>
      <c r="J359" s="407">
        <v>20363</v>
      </c>
    </row>
    <row r="360" spans="2:10">
      <c r="B360" s="407">
        <v>20394</v>
      </c>
      <c r="H360" s="409">
        <v>2.3999999999999998E-3</v>
      </c>
      <c r="I360" s="409"/>
      <c r="J360" s="407">
        <v>20394</v>
      </c>
    </row>
    <row r="361" spans="2:10">
      <c r="B361" s="407">
        <v>20424</v>
      </c>
      <c r="H361" s="409">
        <v>2.3999999999999998E-3</v>
      </c>
      <c r="I361" s="409"/>
      <c r="J361" s="407">
        <v>20424</v>
      </c>
    </row>
    <row r="362" spans="2:10">
      <c r="B362" s="407">
        <v>20455</v>
      </c>
      <c r="H362" s="409">
        <v>2.5000000000000001E-3</v>
      </c>
      <c r="I362" s="409"/>
      <c r="J362" s="407">
        <v>20455</v>
      </c>
    </row>
    <row r="363" spans="2:10">
      <c r="B363" s="407">
        <v>20486</v>
      </c>
      <c r="H363" s="409">
        <v>2.3E-3</v>
      </c>
      <c r="I363" s="409"/>
      <c r="J363" s="407">
        <v>20486</v>
      </c>
    </row>
    <row r="364" spans="2:10">
      <c r="B364" s="407">
        <v>20515</v>
      </c>
      <c r="H364" s="409">
        <v>2.3E-3</v>
      </c>
      <c r="I364" s="409"/>
      <c r="J364" s="407">
        <v>20515</v>
      </c>
    </row>
    <row r="365" spans="2:10">
      <c r="B365" s="407">
        <v>20546</v>
      </c>
      <c r="H365" s="409">
        <v>2.5999999999999999E-3</v>
      </c>
      <c r="I365" s="409"/>
      <c r="J365" s="407">
        <v>20546</v>
      </c>
    </row>
    <row r="366" spans="2:10">
      <c r="B366" s="407">
        <v>20576</v>
      </c>
      <c r="H366" s="409">
        <v>2.5999999999999999E-3</v>
      </c>
      <c r="I366" s="409"/>
      <c r="J366" s="407">
        <v>20576</v>
      </c>
    </row>
    <row r="367" spans="2:10">
      <c r="B367" s="407">
        <v>20607</v>
      </c>
      <c r="H367" s="409">
        <v>2.3E-3</v>
      </c>
      <c r="I367" s="409"/>
      <c r="J367" s="407">
        <v>20607</v>
      </c>
    </row>
    <row r="368" spans="2:10">
      <c r="B368" s="407">
        <v>20637</v>
      </c>
      <c r="H368" s="409">
        <v>2.5999999999999999E-3</v>
      </c>
      <c r="I368" s="409"/>
      <c r="J368" s="407">
        <v>20637</v>
      </c>
    </row>
    <row r="369" spans="2:10">
      <c r="B369" s="407">
        <v>20668</v>
      </c>
      <c r="H369" s="409">
        <v>2.5999999999999999E-3</v>
      </c>
      <c r="I369" s="409"/>
      <c r="J369" s="407">
        <v>20668</v>
      </c>
    </row>
    <row r="370" spans="2:10">
      <c r="B370" s="407">
        <v>20699</v>
      </c>
      <c r="H370" s="409">
        <v>2.5000000000000001E-3</v>
      </c>
      <c r="I370" s="409"/>
      <c r="J370" s="407">
        <v>20699</v>
      </c>
    </row>
    <row r="371" spans="2:10">
      <c r="B371" s="407">
        <v>20729</v>
      </c>
      <c r="H371" s="409">
        <v>2.8999999999999998E-3</v>
      </c>
      <c r="I371" s="409"/>
      <c r="J371" s="407">
        <v>20729</v>
      </c>
    </row>
    <row r="372" spans="2:10">
      <c r="B372" s="407">
        <v>20760</v>
      </c>
      <c r="H372" s="409">
        <v>2.7000000000000001E-3</v>
      </c>
      <c r="I372" s="409"/>
      <c r="J372" s="407">
        <v>20760</v>
      </c>
    </row>
    <row r="373" spans="2:10">
      <c r="B373" s="407">
        <v>20790</v>
      </c>
      <c r="H373" s="409">
        <v>2.8E-3</v>
      </c>
      <c r="I373" s="409"/>
      <c r="J373" s="407">
        <v>20790</v>
      </c>
    </row>
    <row r="374" spans="2:10">
      <c r="B374" s="407">
        <v>20821</v>
      </c>
      <c r="H374" s="409">
        <v>2.8999999999999998E-3</v>
      </c>
      <c r="I374" s="409"/>
      <c r="J374" s="407">
        <v>20821</v>
      </c>
    </row>
    <row r="375" spans="2:10">
      <c r="B375" s="407">
        <v>20852</v>
      </c>
      <c r="H375" s="409">
        <v>2.5000000000000001E-3</v>
      </c>
      <c r="I375" s="409"/>
      <c r="J375" s="407">
        <v>20852</v>
      </c>
    </row>
    <row r="376" spans="2:10">
      <c r="B376" s="407">
        <v>20880</v>
      </c>
      <c r="H376" s="409">
        <v>2.5999999999999999E-3</v>
      </c>
      <c r="I376" s="409"/>
      <c r="J376" s="407">
        <v>20880</v>
      </c>
    </row>
    <row r="377" spans="2:10">
      <c r="B377" s="407">
        <v>20911</v>
      </c>
      <c r="H377" s="409">
        <v>2.8999999999999998E-3</v>
      </c>
      <c r="I377" s="409"/>
      <c r="J377" s="407">
        <v>20911</v>
      </c>
    </row>
    <row r="378" spans="2:10">
      <c r="B378" s="407">
        <v>20941</v>
      </c>
      <c r="H378" s="409">
        <v>2.8999999999999998E-3</v>
      </c>
      <c r="I378" s="409"/>
      <c r="J378" s="407">
        <v>20941</v>
      </c>
    </row>
    <row r="379" spans="2:10">
      <c r="B379" s="407">
        <v>20972</v>
      </c>
      <c r="H379" s="409">
        <v>2.5000000000000001E-3</v>
      </c>
      <c r="I379" s="409"/>
      <c r="J379" s="407">
        <v>20972</v>
      </c>
    </row>
    <row r="380" spans="2:10">
      <c r="B380" s="407">
        <v>21002</v>
      </c>
      <c r="H380" s="409">
        <v>3.3E-3</v>
      </c>
      <c r="I380" s="409"/>
      <c r="J380" s="407">
        <v>21002</v>
      </c>
    </row>
    <row r="381" spans="2:10">
      <c r="B381" s="407">
        <v>21033</v>
      </c>
      <c r="H381" s="409">
        <v>3.0000000000000001E-3</v>
      </c>
      <c r="I381" s="409"/>
      <c r="J381" s="407">
        <v>21033</v>
      </c>
    </row>
    <row r="382" spans="2:10">
      <c r="B382" s="407">
        <v>21064</v>
      </c>
      <c r="H382" s="409">
        <v>3.0999999999999999E-3</v>
      </c>
      <c r="I382" s="409"/>
      <c r="J382" s="407">
        <v>21064</v>
      </c>
    </row>
    <row r="383" spans="2:10">
      <c r="B383" s="407">
        <v>21094</v>
      </c>
      <c r="H383" s="409">
        <v>3.0999999999999999E-3</v>
      </c>
      <c r="I383" s="409"/>
      <c r="J383" s="407">
        <v>21094</v>
      </c>
    </row>
    <row r="384" spans="2:10">
      <c r="B384" s="407">
        <v>21125</v>
      </c>
      <c r="H384" s="409">
        <v>2.8999999999999998E-3</v>
      </c>
      <c r="I384" s="409"/>
      <c r="J384" s="407">
        <v>21125</v>
      </c>
    </row>
    <row r="385" spans="2:10">
      <c r="B385" s="407">
        <v>21155</v>
      </c>
      <c r="H385" s="409">
        <v>2.8999999999999998E-3</v>
      </c>
      <c r="I385" s="409"/>
      <c r="J385" s="407">
        <v>21155</v>
      </c>
    </row>
    <row r="386" spans="2:10">
      <c r="B386" s="407">
        <v>21186</v>
      </c>
      <c r="H386" s="409">
        <v>2.7000000000000001E-3</v>
      </c>
      <c r="I386" s="409"/>
      <c r="J386" s="407">
        <v>21186</v>
      </c>
    </row>
    <row r="387" spans="2:10">
      <c r="B387" s="407">
        <v>21217</v>
      </c>
      <c r="H387" s="409">
        <v>2.5000000000000001E-3</v>
      </c>
      <c r="I387" s="409"/>
      <c r="J387" s="407">
        <v>21217</v>
      </c>
    </row>
    <row r="388" spans="2:10">
      <c r="B388" s="407">
        <v>21245</v>
      </c>
      <c r="H388" s="409">
        <v>2.7000000000000001E-3</v>
      </c>
      <c r="I388" s="409"/>
      <c r="J388" s="407">
        <v>21245</v>
      </c>
    </row>
    <row r="389" spans="2:10">
      <c r="B389" s="407">
        <v>21276</v>
      </c>
      <c r="H389" s="409">
        <v>2.5999999999999999E-3</v>
      </c>
      <c r="I389" s="409"/>
      <c r="J389" s="407">
        <v>21276</v>
      </c>
    </row>
    <row r="390" spans="2:10">
      <c r="B390" s="407">
        <v>21306</v>
      </c>
      <c r="H390" s="409">
        <v>2.3999999999999998E-3</v>
      </c>
      <c r="I390" s="409"/>
      <c r="J390" s="407">
        <v>21306</v>
      </c>
    </row>
    <row r="391" spans="2:10">
      <c r="B391" s="407">
        <v>21337</v>
      </c>
      <c r="H391" s="409">
        <v>2.7000000000000001E-3</v>
      </c>
      <c r="I391" s="409"/>
      <c r="J391" s="407">
        <v>21337</v>
      </c>
    </row>
    <row r="392" spans="2:10">
      <c r="B392" s="407">
        <v>21367</v>
      </c>
      <c r="H392" s="409">
        <v>2.7000000000000001E-3</v>
      </c>
      <c r="I392" s="409"/>
      <c r="J392" s="407">
        <v>21367</v>
      </c>
    </row>
    <row r="393" spans="2:10">
      <c r="B393" s="407">
        <v>21398</v>
      </c>
      <c r="H393" s="409">
        <v>2.7000000000000001E-3</v>
      </c>
      <c r="I393" s="409"/>
      <c r="J393" s="407">
        <v>21398</v>
      </c>
    </row>
    <row r="394" spans="2:10">
      <c r="B394" s="407">
        <v>21429</v>
      </c>
      <c r="H394" s="409">
        <v>3.2000000000000002E-3</v>
      </c>
      <c r="I394" s="409"/>
      <c r="J394" s="407">
        <v>21429</v>
      </c>
    </row>
    <row r="395" spans="2:10">
      <c r="B395" s="407">
        <v>21459</v>
      </c>
      <c r="H395" s="409">
        <v>3.2000000000000002E-3</v>
      </c>
      <c r="I395" s="409"/>
      <c r="J395" s="407">
        <v>21459</v>
      </c>
    </row>
    <row r="396" spans="2:10">
      <c r="B396" s="407">
        <v>21490</v>
      </c>
      <c r="H396" s="409">
        <v>2.8E-3</v>
      </c>
      <c r="I396" s="409"/>
      <c r="J396" s="407">
        <v>21490</v>
      </c>
    </row>
    <row r="397" spans="2:10">
      <c r="B397" s="407">
        <v>21520</v>
      </c>
      <c r="H397" s="409">
        <v>3.3E-3</v>
      </c>
      <c r="I397" s="409"/>
      <c r="J397" s="407">
        <v>21520</v>
      </c>
    </row>
    <row r="398" spans="2:10">
      <c r="B398" s="407">
        <v>21551</v>
      </c>
      <c r="H398" s="409">
        <v>3.0999999999999999E-3</v>
      </c>
      <c r="I398" s="409"/>
      <c r="J398" s="407">
        <v>21551</v>
      </c>
    </row>
    <row r="399" spans="2:10">
      <c r="B399" s="407">
        <v>21582</v>
      </c>
      <c r="H399" s="409">
        <v>3.0999999999999999E-3</v>
      </c>
      <c r="I399" s="409"/>
      <c r="J399" s="407">
        <v>21582</v>
      </c>
    </row>
    <row r="400" spans="2:10">
      <c r="B400" s="407">
        <v>21610</v>
      </c>
      <c r="H400" s="409">
        <v>3.5000000000000001E-3</v>
      </c>
      <c r="I400" s="409"/>
      <c r="J400" s="407">
        <v>21610</v>
      </c>
    </row>
    <row r="401" spans="2:10">
      <c r="B401" s="407">
        <v>21641</v>
      </c>
      <c r="H401" s="409">
        <v>3.3E-3</v>
      </c>
      <c r="I401" s="409"/>
      <c r="J401" s="407">
        <v>21641</v>
      </c>
    </row>
    <row r="402" spans="2:10">
      <c r="B402" s="407">
        <v>21671</v>
      </c>
      <c r="H402" s="409">
        <v>3.3E-3</v>
      </c>
      <c r="I402" s="409"/>
      <c r="J402" s="407">
        <v>21671</v>
      </c>
    </row>
    <row r="403" spans="2:10">
      <c r="B403" s="407">
        <v>21702</v>
      </c>
      <c r="H403" s="409">
        <v>3.5999999999999999E-3</v>
      </c>
      <c r="I403" s="409"/>
      <c r="J403" s="407">
        <v>21702</v>
      </c>
    </row>
    <row r="404" spans="2:10">
      <c r="B404" s="407">
        <v>21732</v>
      </c>
      <c r="H404" s="409">
        <v>3.5000000000000001E-3</v>
      </c>
      <c r="I404" s="409"/>
      <c r="J404" s="407">
        <v>21732</v>
      </c>
    </row>
    <row r="405" spans="2:10">
      <c r="B405" s="407">
        <v>21763</v>
      </c>
      <c r="H405" s="409">
        <v>3.5000000000000001E-3</v>
      </c>
      <c r="I405" s="409"/>
      <c r="J405" s="407">
        <v>21763</v>
      </c>
    </row>
    <row r="406" spans="2:10">
      <c r="B406" s="407">
        <v>21794</v>
      </c>
      <c r="H406" s="409">
        <v>3.3999999999999998E-3</v>
      </c>
      <c r="I406" s="409"/>
      <c r="J406" s="407">
        <v>21794</v>
      </c>
    </row>
    <row r="407" spans="2:10">
      <c r="B407" s="407">
        <v>21824</v>
      </c>
      <c r="H407" s="409">
        <v>3.5000000000000001E-3</v>
      </c>
      <c r="I407" s="409"/>
      <c r="J407" s="407">
        <v>21824</v>
      </c>
    </row>
    <row r="408" spans="2:10">
      <c r="B408" s="407">
        <v>21855</v>
      </c>
      <c r="H408" s="409">
        <v>3.5000000000000001E-3</v>
      </c>
      <c r="I408" s="409"/>
      <c r="J408" s="407">
        <v>21855</v>
      </c>
    </row>
    <row r="409" spans="2:10">
      <c r="B409" s="407">
        <v>21885</v>
      </c>
      <c r="H409" s="409">
        <v>3.5999999999999999E-3</v>
      </c>
      <c r="I409" s="409"/>
      <c r="J409" s="407">
        <v>21885</v>
      </c>
    </row>
    <row r="410" spans="2:10">
      <c r="B410" s="407">
        <v>21916</v>
      </c>
      <c r="H410" s="409">
        <v>3.5000000000000001E-3</v>
      </c>
      <c r="I410" s="409"/>
      <c r="J410" s="407">
        <v>21916</v>
      </c>
    </row>
    <row r="411" spans="2:10">
      <c r="B411" s="407">
        <v>21947</v>
      </c>
      <c r="H411" s="409">
        <v>3.7000000000000002E-3</v>
      </c>
      <c r="I411" s="409"/>
      <c r="J411" s="407">
        <v>21947</v>
      </c>
    </row>
    <row r="412" spans="2:10">
      <c r="B412" s="407">
        <v>21976</v>
      </c>
      <c r="H412" s="409">
        <v>3.5999999999999999E-3</v>
      </c>
      <c r="I412" s="409"/>
      <c r="J412" s="407">
        <v>21976</v>
      </c>
    </row>
    <row r="413" spans="2:10">
      <c r="B413" s="407">
        <v>22007</v>
      </c>
      <c r="H413" s="409">
        <v>3.2000000000000002E-3</v>
      </c>
      <c r="I413" s="409"/>
      <c r="J413" s="407">
        <v>22007</v>
      </c>
    </row>
    <row r="414" spans="2:10">
      <c r="B414" s="407">
        <v>22037</v>
      </c>
      <c r="H414" s="409">
        <v>3.7000000000000002E-3</v>
      </c>
      <c r="I414" s="409"/>
      <c r="J414" s="407">
        <v>22037</v>
      </c>
    </row>
    <row r="415" spans="2:10">
      <c r="B415" s="407">
        <v>22068</v>
      </c>
      <c r="H415" s="409">
        <v>3.3999999999999998E-3</v>
      </c>
      <c r="I415" s="409"/>
      <c r="J415" s="407">
        <v>22068</v>
      </c>
    </row>
    <row r="416" spans="2:10">
      <c r="B416" s="407">
        <v>22098</v>
      </c>
      <c r="H416" s="409">
        <v>3.2000000000000002E-3</v>
      </c>
      <c r="I416" s="409"/>
      <c r="J416" s="407">
        <v>22098</v>
      </c>
    </row>
    <row r="417" spans="2:10">
      <c r="B417" s="407">
        <v>22129</v>
      </c>
      <c r="H417" s="409">
        <v>3.3999999999999998E-3</v>
      </c>
      <c r="I417" s="409"/>
      <c r="J417" s="407">
        <v>22129</v>
      </c>
    </row>
    <row r="418" spans="2:10">
      <c r="B418" s="407">
        <v>22160</v>
      </c>
      <c r="H418" s="409">
        <v>3.2000000000000002E-3</v>
      </c>
      <c r="I418" s="409"/>
      <c r="J418" s="407">
        <v>22160</v>
      </c>
    </row>
    <row r="419" spans="2:10">
      <c r="B419" s="407">
        <v>22190</v>
      </c>
      <c r="H419" s="409">
        <v>3.3E-3</v>
      </c>
      <c r="I419" s="409"/>
      <c r="J419" s="407">
        <v>22190</v>
      </c>
    </row>
    <row r="420" spans="2:10">
      <c r="B420" s="407">
        <v>22221</v>
      </c>
      <c r="H420" s="409">
        <v>3.2000000000000002E-3</v>
      </c>
      <c r="I420" s="409"/>
      <c r="J420" s="407">
        <v>22221</v>
      </c>
    </row>
    <row r="421" spans="2:10">
      <c r="B421" s="407">
        <v>22251</v>
      </c>
      <c r="H421" s="409">
        <v>3.3E-3</v>
      </c>
      <c r="I421" s="409"/>
      <c r="J421" s="407">
        <v>22251</v>
      </c>
    </row>
    <row r="422" spans="2:10">
      <c r="B422" s="407">
        <v>22282</v>
      </c>
      <c r="H422" s="409">
        <v>3.3E-3</v>
      </c>
      <c r="I422" s="409"/>
      <c r="J422" s="407">
        <v>22282</v>
      </c>
    </row>
    <row r="423" spans="2:10">
      <c r="B423" s="407">
        <v>22313</v>
      </c>
      <c r="H423" s="409">
        <v>3.0000000000000001E-3</v>
      </c>
      <c r="I423" s="409"/>
      <c r="J423" s="407">
        <v>22313</v>
      </c>
    </row>
    <row r="424" spans="2:10">
      <c r="B424" s="407">
        <v>22341</v>
      </c>
      <c r="H424" s="409">
        <v>3.0999999999999999E-3</v>
      </c>
      <c r="I424" s="409"/>
      <c r="J424" s="407">
        <v>22341</v>
      </c>
    </row>
    <row r="425" spans="2:10">
      <c r="B425" s="407">
        <v>22372</v>
      </c>
      <c r="H425" s="409">
        <v>3.0999999999999999E-3</v>
      </c>
      <c r="I425" s="409"/>
      <c r="J425" s="407">
        <v>22372</v>
      </c>
    </row>
    <row r="426" spans="2:10">
      <c r="B426" s="407">
        <v>22402</v>
      </c>
      <c r="H426" s="409">
        <v>3.3999999999999998E-3</v>
      </c>
      <c r="I426" s="409"/>
      <c r="J426" s="407">
        <v>22402</v>
      </c>
    </row>
    <row r="427" spans="2:10">
      <c r="B427" s="407">
        <v>22433</v>
      </c>
      <c r="H427" s="409">
        <v>3.2000000000000002E-3</v>
      </c>
      <c r="I427" s="409"/>
      <c r="J427" s="407">
        <v>22433</v>
      </c>
    </row>
    <row r="428" spans="2:10">
      <c r="B428" s="407">
        <v>22463</v>
      </c>
      <c r="H428" s="409">
        <v>3.3E-3</v>
      </c>
      <c r="I428" s="409"/>
      <c r="J428" s="407">
        <v>22463</v>
      </c>
    </row>
    <row r="429" spans="2:10">
      <c r="B429" s="407">
        <v>22494</v>
      </c>
      <c r="H429" s="409">
        <v>3.3E-3</v>
      </c>
      <c r="I429" s="409"/>
      <c r="J429" s="407">
        <v>22494</v>
      </c>
    </row>
    <row r="430" spans="2:10">
      <c r="B430" s="407">
        <v>22525</v>
      </c>
      <c r="H430" s="409">
        <v>3.2000000000000002E-3</v>
      </c>
      <c r="I430" s="409"/>
      <c r="J430" s="407">
        <v>22525</v>
      </c>
    </row>
    <row r="431" spans="2:10">
      <c r="B431" s="407">
        <v>22555</v>
      </c>
      <c r="H431" s="409">
        <v>3.3999999999999998E-3</v>
      </c>
      <c r="I431" s="409"/>
      <c r="J431" s="407">
        <v>22555</v>
      </c>
    </row>
    <row r="432" spans="2:10">
      <c r="B432" s="407">
        <v>22586</v>
      </c>
      <c r="H432" s="409">
        <v>3.2000000000000002E-3</v>
      </c>
      <c r="I432" s="409"/>
      <c r="J432" s="407">
        <v>22586</v>
      </c>
    </row>
    <row r="433" spans="2:10">
      <c r="B433" s="407">
        <v>22616</v>
      </c>
      <c r="H433" s="409">
        <v>3.0999999999999999E-3</v>
      </c>
      <c r="I433" s="409"/>
      <c r="J433" s="407">
        <v>22616</v>
      </c>
    </row>
    <row r="434" spans="2:10">
      <c r="B434" s="407">
        <v>22647</v>
      </c>
      <c r="H434" s="409">
        <v>3.7000000000000002E-3</v>
      </c>
      <c r="I434" s="409"/>
      <c r="J434" s="407">
        <v>22647</v>
      </c>
    </row>
    <row r="435" spans="2:10">
      <c r="B435" s="407">
        <v>22678</v>
      </c>
      <c r="H435" s="409">
        <v>3.2000000000000002E-3</v>
      </c>
      <c r="I435" s="409"/>
      <c r="J435" s="407">
        <v>22678</v>
      </c>
    </row>
    <row r="436" spans="2:10">
      <c r="B436" s="407">
        <v>22706</v>
      </c>
      <c r="H436" s="409">
        <v>3.3E-3</v>
      </c>
      <c r="I436" s="409"/>
      <c r="J436" s="407">
        <v>22706</v>
      </c>
    </row>
    <row r="437" spans="2:10">
      <c r="B437" s="407">
        <v>22737</v>
      </c>
      <c r="H437" s="409">
        <v>3.3E-3</v>
      </c>
      <c r="I437" s="409"/>
      <c r="J437" s="407">
        <v>22737</v>
      </c>
    </row>
    <row r="438" spans="2:10">
      <c r="B438" s="407">
        <v>22767</v>
      </c>
      <c r="H438" s="409">
        <v>3.2000000000000002E-3</v>
      </c>
      <c r="I438" s="409"/>
      <c r="J438" s="407">
        <v>22767</v>
      </c>
    </row>
    <row r="439" spans="2:10">
      <c r="B439" s="407">
        <v>22798</v>
      </c>
      <c r="H439" s="409">
        <v>3.0000000000000001E-3</v>
      </c>
      <c r="I439" s="409"/>
      <c r="J439" s="407">
        <v>22798</v>
      </c>
    </row>
    <row r="440" spans="2:10">
      <c r="B440" s="407">
        <v>22828</v>
      </c>
      <c r="H440" s="409">
        <v>3.3999999999999998E-3</v>
      </c>
      <c r="I440" s="409"/>
      <c r="J440" s="407">
        <v>22828</v>
      </c>
    </row>
    <row r="441" spans="2:10">
      <c r="B441" s="407">
        <v>22859</v>
      </c>
      <c r="H441" s="409">
        <v>3.3999999999999998E-3</v>
      </c>
      <c r="I441" s="409"/>
      <c r="J441" s="407">
        <v>22859</v>
      </c>
    </row>
    <row r="442" spans="2:10">
      <c r="B442" s="407">
        <v>22890</v>
      </c>
      <c r="H442" s="409">
        <v>3.0000000000000001E-3</v>
      </c>
      <c r="I442" s="409"/>
      <c r="J442" s="407">
        <v>22890</v>
      </c>
    </row>
    <row r="443" spans="2:10">
      <c r="B443" s="407">
        <v>22920</v>
      </c>
      <c r="H443" s="409">
        <v>3.5000000000000001E-3</v>
      </c>
      <c r="I443" s="409"/>
      <c r="J443" s="407">
        <v>22920</v>
      </c>
    </row>
    <row r="444" spans="2:10">
      <c r="B444" s="407">
        <v>22951</v>
      </c>
      <c r="H444" s="409">
        <v>3.0999999999999999E-3</v>
      </c>
      <c r="I444" s="409"/>
      <c r="J444" s="407">
        <v>22951</v>
      </c>
    </row>
    <row r="445" spans="2:10">
      <c r="B445" s="407">
        <v>22981</v>
      </c>
      <c r="H445" s="409">
        <v>3.2000000000000002E-3</v>
      </c>
      <c r="I445" s="409"/>
      <c r="J445" s="407">
        <v>22981</v>
      </c>
    </row>
    <row r="446" spans="2:10">
      <c r="B446" s="407">
        <v>23012</v>
      </c>
      <c r="H446" s="409">
        <v>3.2000000000000002E-3</v>
      </c>
      <c r="I446" s="409"/>
      <c r="J446" s="407">
        <v>23012</v>
      </c>
    </row>
    <row r="447" spans="2:10">
      <c r="B447" s="407">
        <v>23043</v>
      </c>
      <c r="H447" s="409">
        <v>2.8999999999999998E-3</v>
      </c>
      <c r="I447" s="409"/>
      <c r="J447" s="407">
        <v>23043</v>
      </c>
    </row>
    <row r="448" spans="2:10">
      <c r="B448" s="407">
        <v>23071</v>
      </c>
      <c r="H448" s="409">
        <v>3.0999999999999999E-3</v>
      </c>
      <c r="I448" s="409"/>
      <c r="J448" s="407">
        <v>23071</v>
      </c>
    </row>
    <row r="449" spans="2:10">
      <c r="B449" s="407">
        <v>23102</v>
      </c>
      <c r="H449" s="409">
        <v>3.3999999999999998E-3</v>
      </c>
      <c r="I449" s="409"/>
      <c r="J449" s="407">
        <v>23102</v>
      </c>
    </row>
    <row r="450" spans="2:10">
      <c r="B450" s="407">
        <v>23132</v>
      </c>
      <c r="H450" s="409">
        <v>3.3E-3</v>
      </c>
      <c r="I450" s="409"/>
      <c r="J450" s="407">
        <v>23132</v>
      </c>
    </row>
    <row r="451" spans="2:10">
      <c r="B451" s="407">
        <v>23163</v>
      </c>
      <c r="H451" s="409">
        <v>3.0000000000000001E-3</v>
      </c>
      <c r="I451" s="409"/>
      <c r="J451" s="407">
        <v>23163</v>
      </c>
    </row>
    <row r="452" spans="2:10">
      <c r="B452" s="407">
        <v>23193</v>
      </c>
      <c r="H452" s="409">
        <v>3.5999999999999999E-3</v>
      </c>
      <c r="I452" s="409"/>
      <c r="J452" s="407">
        <v>23193</v>
      </c>
    </row>
    <row r="453" spans="2:10">
      <c r="B453" s="407">
        <v>23224</v>
      </c>
      <c r="H453" s="409">
        <v>3.3E-3</v>
      </c>
      <c r="I453" s="409"/>
      <c r="J453" s="407">
        <v>23224</v>
      </c>
    </row>
    <row r="454" spans="2:10">
      <c r="B454" s="407">
        <v>23255</v>
      </c>
      <c r="H454" s="409">
        <v>3.3999999999999998E-3</v>
      </c>
      <c r="I454" s="409"/>
      <c r="J454" s="407">
        <v>23255</v>
      </c>
    </row>
    <row r="455" spans="2:10">
      <c r="B455" s="407">
        <v>23285</v>
      </c>
      <c r="H455" s="409">
        <v>3.3999999999999998E-3</v>
      </c>
      <c r="I455" s="409"/>
      <c r="J455" s="407">
        <v>23285</v>
      </c>
    </row>
    <row r="456" spans="2:10">
      <c r="B456" s="407">
        <v>23316</v>
      </c>
      <c r="H456" s="409">
        <v>3.2000000000000002E-3</v>
      </c>
      <c r="I456" s="409"/>
      <c r="J456" s="407">
        <v>23316</v>
      </c>
    </row>
    <row r="457" spans="2:10">
      <c r="B457" s="407">
        <v>23346</v>
      </c>
      <c r="H457" s="409">
        <v>3.5999999999999999E-3</v>
      </c>
      <c r="I457" s="409"/>
      <c r="J457" s="407">
        <v>23346</v>
      </c>
    </row>
    <row r="458" spans="2:10">
      <c r="B458" s="407">
        <v>23377</v>
      </c>
      <c r="H458" s="409">
        <v>3.5000000000000001E-3</v>
      </c>
      <c r="I458" s="409"/>
      <c r="J458" s="407">
        <v>23377</v>
      </c>
    </row>
    <row r="459" spans="2:10">
      <c r="B459" s="407">
        <v>23408</v>
      </c>
      <c r="H459" s="409">
        <v>3.2000000000000002E-3</v>
      </c>
      <c r="I459" s="409"/>
      <c r="J459" s="407">
        <v>23408</v>
      </c>
    </row>
    <row r="460" spans="2:10">
      <c r="B460" s="407">
        <v>23437</v>
      </c>
      <c r="H460" s="409">
        <v>3.7000000000000002E-3</v>
      </c>
      <c r="I460" s="409"/>
      <c r="J460" s="407">
        <v>23437</v>
      </c>
    </row>
    <row r="461" spans="2:10">
      <c r="B461" s="407">
        <v>23468</v>
      </c>
      <c r="H461" s="409">
        <v>3.5000000000000001E-3</v>
      </c>
      <c r="I461" s="409"/>
      <c r="J461" s="407">
        <v>23468</v>
      </c>
    </row>
    <row r="462" spans="2:10">
      <c r="B462" s="407">
        <v>23498</v>
      </c>
      <c r="H462" s="409">
        <v>3.2000000000000002E-3</v>
      </c>
      <c r="I462" s="409"/>
      <c r="J462" s="407">
        <v>23498</v>
      </c>
    </row>
    <row r="463" spans="2:10">
      <c r="B463" s="407">
        <v>23529</v>
      </c>
      <c r="H463" s="409">
        <v>3.8E-3</v>
      </c>
      <c r="I463" s="409"/>
      <c r="J463" s="407">
        <v>23529</v>
      </c>
    </row>
    <row r="464" spans="2:10">
      <c r="B464" s="407">
        <v>23559</v>
      </c>
      <c r="H464" s="409">
        <v>3.5000000000000001E-3</v>
      </c>
      <c r="I464" s="409"/>
      <c r="J464" s="407">
        <v>23559</v>
      </c>
    </row>
    <row r="465" spans="2:10">
      <c r="B465" s="407">
        <v>23590</v>
      </c>
      <c r="H465" s="409">
        <v>3.5000000000000001E-3</v>
      </c>
      <c r="I465" s="409"/>
      <c r="J465" s="407">
        <v>23590</v>
      </c>
    </row>
    <row r="466" spans="2:10">
      <c r="B466" s="407">
        <v>23621</v>
      </c>
      <c r="H466" s="409">
        <v>3.3999999999999998E-3</v>
      </c>
      <c r="I466" s="409"/>
      <c r="J466" s="407">
        <v>23621</v>
      </c>
    </row>
    <row r="467" spans="2:10">
      <c r="B467" s="407">
        <v>23651</v>
      </c>
      <c r="H467" s="409">
        <v>3.3999999999999998E-3</v>
      </c>
      <c r="I467" s="409"/>
      <c r="J467" s="407">
        <v>23651</v>
      </c>
    </row>
    <row r="468" spans="2:10">
      <c r="B468" s="407">
        <v>23682</v>
      </c>
      <c r="H468" s="409">
        <v>3.5000000000000001E-3</v>
      </c>
      <c r="I468" s="409"/>
      <c r="J468" s="407">
        <v>23682</v>
      </c>
    </row>
    <row r="469" spans="2:10">
      <c r="B469" s="407">
        <v>23712</v>
      </c>
      <c r="H469" s="409">
        <v>3.5000000000000001E-3</v>
      </c>
      <c r="I469" s="409"/>
      <c r="J469" s="407">
        <v>23712</v>
      </c>
    </row>
    <row r="470" spans="2:10">
      <c r="B470" s="407">
        <v>23743</v>
      </c>
      <c r="H470" s="409">
        <v>3.3E-3</v>
      </c>
      <c r="I470" s="409"/>
      <c r="J470" s="407">
        <v>23743</v>
      </c>
    </row>
    <row r="471" spans="2:10">
      <c r="B471" s="407">
        <v>23774</v>
      </c>
      <c r="H471" s="409">
        <v>3.2000000000000002E-3</v>
      </c>
      <c r="I471" s="409"/>
      <c r="J471" s="407">
        <v>23774</v>
      </c>
    </row>
    <row r="472" spans="2:10">
      <c r="B472" s="407">
        <v>23802</v>
      </c>
      <c r="H472" s="409">
        <v>3.8E-3</v>
      </c>
      <c r="I472" s="409"/>
      <c r="J472" s="407">
        <v>23802</v>
      </c>
    </row>
    <row r="473" spans="2:10">
      <c r="B473" s="407">
        <v>23833</v>
      </c>
      <c r="H473" s="409">
        <v>3.3E-3</v>
      </c>
      <c r="I473" s="409"/>
      <c r="J473" s="407">
        <v>23833</v>
      </c>
    </row>
    <row r="474" spans="2:10">
      <c r="B474" s="407">
        <v>23863</v>
      </c>
      <c r="H474" s="409">
        <v>3.3E-3</v>
      </c>
      <c r="I474" s="409"/>
      <c r="J474" s="407">
        <v>23863</v>
      </c>
    </row>
    <row r="475" spans="2:10">
      <c r="B475" s="407">
        <v>23894</v>
      </c>
      <c r="H475" s="409">
        <v>3.8E-3</v>
      </c>
      <c r="I475" s="409"/>
      <c r="J475" s="407">
        <v>23894</v>
      </c>
    </row>
    <row r="476" spans="2:10">
      <c r="B476" s="407">
        <v>23924</v>
      </c>
      <c r="H476" s="409">
        <v>3.3999999999999998E-3</v>
      </c>
      <c r="I476" s="409"/>
      <c r="J476" s="407">
        <v>23924</v>
      </c>
    </row>
    <row r="477" spans="2:10">
      <c r="B477" s="407">
        <v>23955</v>
      </c>
      <c r="H477" s="409">
        <v>3.7000000000000002E-3</v>
      </c>
      <c r="I477" s="409"/>
      <c r="J477" s="407">
        <v>23955</v>
      </c>
    </row>
    <row r="478" spans="2:10">
      <c r="B478" s="407">
        <v>23986</v>
      </c>
      <c r="H478" s="409">
        <v>3.5000000000000001E-3</v>
      </c>
      <c r="I478" s="409"/>
      <c r="J478" s="407">
        <v>23986</v>
      </c>
    </row>
    <row r="479" spans="2:10">
      <c r="B479" s="407">
        <v>24016</v>
      </c>
      <c r="H479" s="409">
        <v>3.3999999999999998E-3</v>
      </c>
      <c r="I479" s="409"/>
      <c r="J479" s="407">
        <v>24016</v>
      </c>
    </row>
    <row r="480" spans="2:10">
      <c r="B480" s="407">
        <v>24047</v>
      </c>
      <c r="H480" s="409">
        <v>3.7000000000000002E-3</v>
      </c>
      <c r="I480" s="409"/>
      <c r="J480" s="407">
        <v>24047</v>
      </c>
    </row>
    <row r="481" spans="2:10">
      <c r="B481" s="407">
        <v>24077</v>
      </c>
      <c r="H481" s="409">
        <v>3.7000000000000002E-3</v>
      </c>
      <c r="I481" s="409"/>
      <c r="J481" s="407">
        <v>24077</v>
      </c>
    </row>
    <row r="482" spans="2:10">
      <c r="B482" s="407">
        <v>24108</v>
      </c>
      <c r="H482" s="409">
        <v>3.8E-3</v>
      </c>
      <c r="I482" s="409"/>
      <c r="J482" s="407">
        <v>24108</v>
      </c>
    </row>
    <row r="483" spans="2:10">
      <c r="B483" s="407">
        <v>24139</v>
      </c>
      <c r="H483" s="409">
        <v>3.3999999999999998E-3</v>
      </c>
      <c r="I483" s="409"/>
      <c r="J483" s="407">
        <v>24139</v>
      </c>
    </row>
    <row r="484" spans="2:10">
      <c r="B484" s="407">
        <v>24167</v>
      </c>
      <c r="H484" s="409">
        <v>4.0000000000000001E-3</v>
      </c>
      <c r="I484" s="409"/>
      <c r="J484" s="407">
        <v>24167</v>
      </c>
    </row>
    <row r="485" spans="2:10">
      <c r="B485" s="407">
        <v>24198</v>
      </c>
      <c r="H485" s="409">
        <v>3.5999999999999999E-3</v>
      </c>
      <c r="I485" s="409"/>
      <c r="J485" s="407">
        <v>24198</v>
      </c>
    </row>
    <row r="486" spans="2:10">
      <c r="B486" s="407">
        <v>24228</v>
      </c>
      <c r="H486" s="409">
        <v>4.1000000000000003E-3</v>
      </c>
      <c r="I486" s="409"/>
      <c r="J486" s="407">
        <v>24228</v>
      </c>
    </row>
    <row r="487" spans="2:10">
      <c r="B487" s="407">
        <v>24259</v>
      </c>
      <c r="H487" s="409">
        <v>3.8999999999999998E-3</v>
      </c>
      <c r="I487" s="409"/>
      <c r="J487" s="407">
        <v>24259</v>
      </c>
    </row>
    <row r="488" spans="2:10">
      <c r="B488" s="407">
        <v>24289</v>
      </c>
      <c r="H488" s="409">
        <v>3.8E-3</v>
      </c>
      <c r="I488" s="409"/>
      <c r="J488" s="407">
        <v>24289</v>
      </c>
    </row>
    <row r="489" spans="2:10">
      <c r="B489" s="407">
        <v>24320</v>
      </c>
      <c r="H489" s="409">
        <v>4.3E-3</v>
      </c>
      <c r="I489" s="409"/>
      <c r="J489" s="407">
        <v>24320</v>
      </c>
    </row>
    <row r="490" spans="2:10">
      <c r="B490" s="407">
        <v>24351</v>
      </c>
      <c r="H490" s="409">
        <v>4.1000000000000003E-3</v>
      </c>
      <c r="I490" s="409"/>
      <c r="J490" s="407">
        <v>24351</v>
      </c>
    </row>
    <row r="491" spans="2:10">
      <c r="B491" s="407">
        <v>24381</v>
      </c>
      <c r="H491" s="409">
        <v>4.0000000000000001E-3</v>
      </c>
      <c r="I491" s="409"/>
      <c r="J491" s="407">
        <v>24381</v>
      </c>
    </row>
    <row r="492" spans="2:10">
      <c r="B492" s="407">
        <v>24412</v>
      </c>
      <c r="H492" s="409">
        <v>3.8E-3</v>
      </c>
      <c r="I492" s="409"/>
      <c r="J492" s="407">
        <v>24412</v>
      </c>
    </row>
    <row r="493" spans="2:10">
      <c r="B493" s="407">
        <v>24442</v>
      </c>
      <c r="H493" s="409">
        <v>3.8999999999999998E-3</v>
      </c>
      <c r="I493" s="409"/>
      <c r="J493" s="407">
        <v>24442</v>
      </c>
    </row>
    <row r="494" spans="2:10">
      <c r="B494" s="407">
        <v>24473</v>
      </c>
      <c r="H494" s="409">
        <v>4.0000000000000001E-3</v>
      </c>
      <c r="I494" s="409"/>
      <c r="J494" s="407">
        <v>24473</v>
      </c>
    </row>
    <row r="495" spans="2:10">
      <c r="B495" s="407">
        <v>24504</v>
      </c>
      <c r="H495" s="409">
        <v>3.3999999999999998E-3</v>
      </c>
      <c r="I495" s="409"/>
      <c r="J495" s="407">
        <v>24504</v>
      </c>
    </row>
    <row r="496" spans="2:10">
      <c r="B496" s="407">
        <v>24532</v>
      </c>
      <c r="H496" s="409">
        <v>3.8999999999999998E-3</v>
      </c>
      <c r="I496" s="409"/>
      <c r="J496" s="407">
        <v>24532</v>
      </c>
    </row>
    <row r="497" spans="2:10">
      <c r="B497" s="407">
        <v>24563</v>
      </c>
      <c r="H497" s="409">
        <v>3.5000000000000001E-3</v>
      </c>
      <c r="I497" s="409"/>
      <c r="J497" s="407">
        <v>24563</v>
      </c>
    </row>
    <row r="498" spans="2:10">
      <c r="B498" s="407">
        <v>24593</v>
      </c>
      <c r="H498" s="409">
        <v>4.3E-3</v>
      </c>
      <c r="I498" s="409"/>
      <c r="J498" s="407">
        <v>24593</v>
      </c>
    </row>
    <row r="499" spans="2:10">
      <c r="B499" s="407">
        <v>24624</v>
      </c>
      <c r="H499" s="409">
        <v>3.8999999999999998E-3</v>
      </c>
      <c r="I499" s="409"/>
      <c r="J499" s="407">
        <v>24624</v>
      </c>
    </row>
    <row r="500" spans="2:10">
      <c r="B500" s="407">
        <v>24654</v>
      </c>
      <c r="H500" s="409">
        <v>4.3E-3</v>
      </c>
      <c r="I500" s="409"/>
      <c r="J500" s="407">
        <v>24654</v>
      </c>
    </row>
    <row r="501" spans="2:10">
      <c r="B501" s="407">
        <v>24685</v>
      </c>
      <c r="H501" s="409">
        <v>4.1999999999999997E-3</v>
      </c>
      <c r="I501" s="409"/>
      <c r="J501" s="407">
        <v>24685</v>
      </c>
    </row>
    <row r="502" spans="2:10">
      <c r="B502" s="407">
        <v>24716</v>
      </c>
      <c r="H502" s="409">
        <v>4.0000000000000001E-3</v>
      </c>
      <c r="I502" s="409"/>
      <c r="J502" s="407">
        <v>24716</v>
      </c>
    </row>
    <row r="503" spans="2:10">
      <c r="B503" s="407">
        <v>24746</v>
      </c>
      <c r="H503" s="409">
        <v>4.4999999999999997E-3</v>
      </c>
      <c r="I503" s="409"/>
      <c r="J503" s="407">
        <v>24746</v>
      </c>
    </row>
    <row r="504" spans="2:10">
      <c r="B504" s="407">
        <v>24777</v>
      </c>
      <c r="H504" s="409">
        <v>4.4999999999999997E-3</v>
      </c>
      <c r="I504" s="409"/>
      <c r="J504" s="407">
        <v>24777</v>
      </c>
    </row>
    <row r="505" spans="2:10">
      <c r="B505" s="407">
        <v>24807</v>
      </c>
      <c r="H505" s="409">
        <v>4.4000000000000003E-3</v>
      </c>
      <c r="I505" s="409"/>
      <c r="J505" s="407">
        <v>24807</v>
      </c>
    </row>
    <row r="506" spans="2:10">
      <c r="B506" s="407">
        <v>24838</v>
      </c>
      <c r="H506" s="409">
        <v>5.0000000000000001E-3</v>
      </c>
      <c r="I506" s="409"/>
      <c r="J506" s="407">
        <v>24838</v>
      </c>
    </row>
    <row r="507" spans="2:10">
      <c r="B507" s="407">
        <v>24869</v>
      </c>
      <c r="H507" s="409">
        <v>4.1999999999999997E-3</v>
      </c>
      <c r="I507" s="409"/>
      <c r="J507" s="407">
        <v>24869</v>
      </c>
    </row>
    <row r="508" spans="2:10">
      <c r="B508" s="407">
        <v>24898</v>
      </c>
      <c r="H508" s="409">
        <v>4.3E-3</v>
      </c>
      <c r="I508" s="409"/>
      <c r="J508" s="407">
        <v>24898</v>
      </c>
    </row>
    <row r="509" spans="2:10">
      <c r="B509" s="407">
        <v>24929</v>
      </c>
      <c r="H509" s="409">
        <v>4.8999999999999998E-3</v>
      </c>
      <c r="I509" s="409"/>
      <c r="J509" s="407">
        <v>24929</v>
      </c>
    </row>
    <row r="510" spans="2:10">
      <c r="B510" s="407">
        <v>24959</v>
      </c>
      <c r="H510" s="409">
        <v>4.5999999999999999E-3</v>
      </c>
      <c r="I510" s="409"/>
      <c r="J510" s="407">
        <v>24959</v>
      </c>
    </row>
    <row r="511" spans="2:10">
      <c r="B511" s="407">
        <v>24990</v>
      </c>
      <c r="H511" s="409">
        <v>4.1999999999999997E-3</v>
      </c>
      <c r="I511" s="409"/>
      <c r="J511" s="407">
        <v>24990</v>
      </c>
    </row>
    <row r="512" spans="2:10">
      <c r="B512" s="407">
        <v>25020</v>
      </c>
      <c r="H512" s="409">
        <v>4.7999999999999996E-3</v>
      </c>
      <c r="I512" s="409"/>
      <c r="J512" s="407">
        <v>25020</v>
      </c>
    </row>
    <row r="513" spans="2:10">
      <c r="B513" s="407">
        <v>25051</v>
      </c>
      <c r="H513" s="409">
        <v>4.1999999999999997E-3</v>
      </c>
      <c r="I513" s="409"/>
      <c r="J513" s="407">
        <v>25051</v>
      </c>
    </row>
    <row r="514" spans="2:10">
      <c r="B514" s="407">
        <v>25082</v>
      </c>
      <c r="H514" s="409">
        <v>4.4000000000000003E-3</v>
      </c>
      <c r="I514" s="409"/>
      <c r="J514" s="407">
        <v>25082</v>
      </c>
    </row>
    <row r="515" spans="2:10">
      <c r="B515" s="407">
        <v>25112</v>
      </c>
      <c r="H515" s="409">
        <v>4.4999999999999997E-3</v>
      </c>
      <c r="I515" s="409"/>
      <c r="J515" s="407">
        <v>25112</v>
      </c>
    </row>
    <row r="516" spans="2:10">
      <c r="B516" s="407">
        <v>25143</v>
      </c>
      <c r="H516" s="409">
        <v>4.3E-3</v>
      </c>
      <c r="I516" s="409"/>
      <c r="J516" s="407">
        <v>25143</v>
      </c>
    </row>
    <row r="517" spans="2:10">
      <c r="B517" s="407">
        <v>25173</v>
      </c>
      <c r="H517" s="409">
        <v>4.8999999999999998E-3</v>
      </c>
      <c r="I517" s="409"/>
      <c r="J517" s="407">
        <v>25173</v>
      </c>
    </row>
    <row r="518" spans="2:10">
      <c r="B518" s="407">
        <v>25204</v>
      </c>
      <c r="H518" s="409">
        <v>5.0000000000000001E-3</v>
      </c>
      <c r="I518" s="409"/>
      <c r="J518" s="407">
        <v>25204</v>
      </c>
    </row>
    <row r="519" spans="2:10">
      <c r="B519" s="407">
        <v>25235</v>
      </c>
      <c r="H519" s="409">
        <v>4.5999999999999999E-3</v>
      </c>
      <c r="I519" s="409"/>
      <c r="J519" s="407">
        <v>25235</v>
      </c>
    </row>
    <row r="520" spans="2:10">
      <c r="B520" s="407">
        <v>25263</v>
      </c>
      <c r="H520" s="409">
        <v>4.7000000000000002E-3</v>
      </c>
      <c r="I520" s="409"/>
      <c r="J520" s="407">
        <v>25263</v>
      </c>
    </row>
    <row r="521" spans="2:10">
      <c r="B521" s="407">
        <v>25294</v>
      </c>
      <c r="H521" s="409">
        <v>5.4999999999999997E-3</v>
      </c>
      <c r="I521" s="409"/>
      <c r="J521" s="407">
        <v>25294</v>
      </c>
    </row>
    <row r="522" spans="2:10">
      <c r="B522" s="407">
        <v>25324</v>
      </c>
      <c r="H522" s="409">
        <v>4.7000000000000002E-3</v>
      </c>
      <c r="I522" s="409"/>
      <c r="J522" s="407">
        <v>25324</v>
      </c>
    </row>
    <row r="523" spans="2:10">
      <c r="B523" s="407">
        <v>25355</v>
      </c>
      <c r="H523" s="409">
        <v>5.4999999999999997E-3</v>
      </c>
      <c r="I523" s="409"/>
      <c r="J523" s="407">
        <v>25355</v>
      </c>
    </row>
    <row r="524" spans="2:10">
      <c r="B524" s="407">
        <v>25385</v>
      </c>
      <c r="H524" s="409">
        <v>5.1999999999999998E-3</v>
      </c>
      <c r="I524" s="409"/>
      <c r="J524" s="407">
        <v>25385</v>
      </c>
    </row>
    <row r="525" spans="2:10">
      <c r="B525" s="407">
        <v>25416</v>
      </c>
      <c r="H525" s="409">
        <v>4.7999999999999996E-3</v>
      </c>
      <c r="I525" s="409"/>
      <c r="J525" s="407">
        <v>25416</v>
      </c>
    </row>
    <row r="526" spans="2:10">
      <c r="B526" s="407">
        <v>25447</v>
      </c>
      <c r="H526" s="409">
        <v>5.4999999999999997E-3</v>
      </c>
      <c r="I526" s="409"/>
      <c r="J526" s="407">
        <v>25447</v>
      </c>
    </row>
    <row r="527" spans="2:10">
      <c r="B527" s="407">
        <v>25477</v>
      </c>
      <c r="H527" s="409">
        <v>5.7000000000000002E-3</v>
      </c>
      <c r="I527" s="409"/>
      <c r="J527" s="407">
        <v>25477</v>
      </c>
    </row>
    <row r="528" spans="2:10">
      <c r="B528" s="407">
        <v>25508</v>
      </c>
      <c r="H528" s="409">
        <v>4.8999999999999998E-3</v>
      </c>
      <c r="I528" s="409"/>
      <c r="J528" s="407">
        <v>25508</v>
      </c>
    </row>
    <row r="529" spans="2:10">
      <c r="B529" s="407">
        <v>25538</v>
      </c>
      <c r="H529" s="409">
        <v>6.0000000000000001E-3</v>
      </c>
      <c r="I529" s="409"/>
      <c r="J529" s="407">
        <v>25538</v>
      </c>
    </row>
    <row r="530" spans="2:10">
      <c r="B530" s="407">
        <v>25569</v>
      </c>
      <c r="H530" s="409">
        <v>5.5999999999999999E-3</v>
      </c>
      <c r="I530" s="409"/>
      <c r="J530" s="407">
        <v>25569</v>
      </c>
    </row>
    <row r="531" spans="2:10">
      <c r="B531" s="407">
        <v>25600</v>
      </c>
      <c r="H531" s="409">
        <v>5.1999999999999998E-3</v>
      </c>
      <c r="I531" s="409"/>
      <c r="J531" s="407">
        <v>25600</v>
      </c>
    </row>
    <row r="532" spans="2:10">
      <c r="B532" s="407">
        <v>25628</v>
      </c>
      <c r="H532" s="409">
        <v>5.5999999999999999E-3</v>
      </c>
      <c r="I532" s="409"/>
      <c r="J532" s="407">
        <v>25628</v>
      </c>
    </row>
    <row r="533" spans="2:10">
      <c r="B533" s="407">
        <v>25659</v>
      </c>
      <c r="H533" s="409">
        <v>5.4000000000000003E-3</v>
      </c>
      <c r="I533" s="409"/>
      <c r="J533" s="407">
        <v>25659</v>
      </c>
    </row>
    <row r="534" spans="2:10">
      <c r="B534" s="407">
        <v>25689</v>
      </c>
      <c r="H534" s="409">
        <v>5.4999999999999997E-3</v>
      </c>
      <c r="I534" s="409"/>
      <c r="J534" s="407">
        <v>25689</v>
      </c>
    </row>
    <row r="535" spans="2:10">
      <c r="B535" s="407">
        <v>25720</v>
      </c>
      <c r="H535" s="409">
        <v>6.4000000000000003E-3</v>
      </c>
      <c r="I535" s="409"/>
      <c r="J535" s="407">
        <v>25720</v>
      </c>
    </row>
    <row r="536" spans="2:10">
      <c r="B536" s="407">
        <v>25750</v>
      </c>
      <c r="H536" s="409">
        <v>5.8999999999999999E-3</v>
      </c>
      <c r="I536" s="409"/>
      <c r="J536" s="407">
        <v>25750</v>
      </c>
    </row>
    <row r="537" spans="2:10">
      <c r="B537" s="407">
        <v>25781</v>
      </c>
      <c r="H537" s="409">
        <v>5.7000000000000002E-3</v>
      </c>
      <c r="I537" s="409"/>
      <c r="J537" s="407">
        <v>25781</v>
      </c>
    </row>
    <row r="538" spans="2:10">
      <c r="B538" s="407">
        <v>25812</v>
      </c>
      <c r="H538" s="409">
        <v>5.5999999999999999E-3</v>
      </c>
      <c r="I538" s="409"/>
      <c r="J538" s="407">
        <v>25812</v>
      </c>
    </row>
    <row r="539" spans="2:10">
      <c r="B539" s="407">
        <v>25842</v>
      </c>
      <c r="H539" s="409">
        <v>5.4999999999999997E-3</v>
      </c>
      <c r="I539" s="409"/>
      <c r="J539" s="407">
        <v>25842</v>
      </c>
    </row>
    <row r="540" spans="2:10">
      <c r="B540" s="407">
        <v>25873</v>
      </c>
      <c r="H540" s="409">
        <v>5.7999999999999996E-3</v>
      </c>
      <c r="I540" s="409"/>
      <c r="J540" s="407">
        <v>25873</v>
      </c>
    </row>
    <row r="541" spans="2:10">
      <c r="B541" s="407">
        <v>25903</v>
      </c>
      <c r="H541" s="409">
        <v>5.3E-3</v>
      </c>
      <c r="I541" s="409"/>
      <c r="J541" s="407">
        <v>25903</v>
      </c>
    </row>
    <row r="542" spans="2:10">
      <c r="B542" s="407">
        <v>25934</v>
      </c>
      <c r="H542" s="409">
        <v>5.1000000000000004E-3</v>
      </c>
      <c r="I542" s="409"/>
      <c r="J542" s="407">
        <v>25934</v>
      </c>
    </row>
    <row r="543" spans="2:10">
      <c r="B543" s="407">
        <v>25965</v>
      </c>
      <c r="H543" s="409">
        <v>4.5999999999999999E-3</v>
      </c>
      <c r="I543" s="409"/>
      <c r="J543" s="407">
        <v>25965</v>
      </c>
    </row>
    <row r="544" spans="2:10">
      <c r="B544" s="407">
        <v>25993</v>
      </c>
      <c r="H544" s="409">
        <v>5.5999999999999999E-3</v>
      </c>
      <c r="I544" s="409"/>
      <c r="J544" s="407">
        <v>25993</v>
      </c>
    </row>
    <row r="545" spans="2:10">
      <c r="B545" s="407">
        <v>26024</v>
      </c>
      <c r="H545" s="409">
        <v>4.7999999999999996E-3</v>
      </c>
      <c r="I545" s="409"/>
      <c r="J545" s="407">
        <v>26024</v>
      </c>
    </row>
    <row r="546" spans="2:10">
      <c r="B546" s="407">
        <v>26054</v>
      </c>
      <c r="H546" s="409">
        <v>4.7000000000000002E-3</v>
      </c>
      <c r="I546" s="409"/>
      <c r="J546" s="407">
        <v>26054</v>
      </c>
    </row>
    <row r="547" spans="2:10">
      <c r="B547" s="407">
        <v>26085</v>
      </c>
      <c r="H547" s="409">
        <v>5.5999999999999999E-3</v>
      </c>
      <c r="I547" s="409"/>
      <c r="J547" s="407">
        <v>26085</v>
      </c>
    </row>
    <row r="548" spans="2:10">
      <c r="B548" s="407">
        <v>26115</v>
      </c>
      <c r="H548" s="409">
        <v>5.1999999999999998E-3</v>
      </c>
      <c r="I548" s="409"/>
      <c r="J548" s="407">
        <v>26115</v>
      </c>
    </row>
    <row r="549" spans="2:10">
      <c r="B549" s="407">
        <v>26146</v>
      </c>
      <c r="H549" s="409">
        <v>5.4999999999999997E-3</v>
      </c>
      <c r="I549" s="409"/>
      <c r="J549" s="407">
        <v>26146</v>
      </c>
    </row>
    <row r="550" spans="2:10">
      <c r="B550" s="407">
        <v>26177</v>
      </c>
      <c r="H550" s="409">
        <v>4.8999999999999998E-3</v>
      </c>
      <c r="I550" s="409"/>
      <c r="J550" s="407">
        <v>26177</v>
      </c>
    </row>
    <row r="551" spans="2:10">
      <c r="B551" s="407">
        <v>26207</v>
      </c>
      <c r="H551" s="409">
        <v>4.7000000000000002E-3</v>
      </c>
      <c r="I551" s="409"/>
      <c r="J551" s="407">
        <v>26207</v>
      </c>
    </row>
    <row r="552" spans="2:10">
      <c r="B552" s="407">
        <v>26238</v>
      </c>
      <c r="H552" s="409">
        <v>5.1000000000000004E-3</v>
      </c>
      <c r="I552" s="409"/>
      <c r="J552" s="407">
        <v>26238</v>
      </c>
    </row>
    <row r="553" spans="2:10">
      <c r="B553" s="407">
        <v>26268</v>
      </c>
      <c r="H553" s="409">
        <v>5.0000000000000001E-3</v>
      </c>
      <c r="I553" s="409"/>
      <c r="J553" s="407">
        <v>26268</v>
      </c>
    </row>
    <row r="554" spans="2:10">
      <c r="B554" s="407">
        <v>26299</v>
      </c>
      <c r="H554" s="409">
        <v>5.0000000000000001E-3</v>
      </c>
      <c r="I554" s="409"/>
      <c r="J554" s="407">
        <v>26299</v>
      </c>
    </row>
    <row r="555" spans="2:10">
      <c r="B555" s="407">
        <v>26330</v>
      </c>
      <c r="H555" s="409">
        <v>4.7000000000000002E-3</v>
      </c>
      <c r="I555" s="409"/>
      <c r="J555" s="407">
        <v>26330</v>
      </c>
    </row>
    <row r="556" spans="2:10">
      <c r="B556" s="407">
        <v>26359</v>
      </c>
      <c r="H556" s="409">
        <v>4.8999999999999998E-3</v>
      </c>
      <c r="I556" s="409"/>
      <c r="J556" s="407">
        <v>26359</v>
      </c>
    </row>
    <row r="557" spans="2:10">
      <c r="B557" s="407">
        <v>26390</v>
      </c>
      <c r="H557" s="409">
        <v>4.7999999999999996E-3</v>
      </c>
      <c r="I557" s="409"/>
      <c r="J557" s="407">
        <v>26390</v>
      </c>
    </row>
    <row r="558" spans="2:10">
      <c r="B558" s="407">
        <v>26420</v>
      </c>
      <c r="H558" s="409">
        <v>5.4999999999999997E-3</v>
      </c>
      <c r="I558" s="409"/>
      <c r="J558" s="407">
        <v>26420</v>
      </c>
    </row>
    <row r="559" spans="2:10">
      <c r="B559" s="407">
        <v>26451</v>
      </c>
      <c r="H559" s="409">
        <v>4.8999999999999998E-3</v>
      </c>
      <c r="I559" s="409"/>
      <c r="J559" s="407">
        <v>26451</v>
      </c>
    </row>
    <row r="560" spans="2:10">
      <c r="B560" s="407">
        <v>26481</v>
      </c>
      <c r="H560" s="409">
        <v>5.1000000000000004E-3</v>
      </c>
      <c r="I560" s="409"/>
      <c r="J560" s="407">
        <v>26481</v>
      </c>
    </row>
    <row r="561" spans="1:10">
      <c r="B561" s="407">
        <v>26512</v>
      </c>
      <c r="H561" s="409">
        <v>4.8999999999999998E-3</v>
      </c>
      <c r="I561" s="409"/>
      <c r="J561" s="407">
        <v>26512</v>
      </c>
    </row>
    <row r="562" spans="1:10">
      <c r="B562" s="407">
        <v>26543</v>
      </c>
      <c r="H562" s="409">
        <v>4.7000000000000002E-3</v>
      </c>
      <c r="I562" s="409"/>
      <c r="J562" s="407">
        <v>26543</v>
      </c>
    </row>
    <row r="563" spans="1:10">
      <c r="B563" s="407">
        <v>26573</v>
      </c>
      <c r="H563" s="409">
        <v>5.1999999999999998E-3</v>
      </c>
      <c r="I563" s="409"/>
      <c r="J563" s="407">
        <v>26573</v>
      </c>
    </row>
    <row r="564" spans="1:10">
      <c r="B564" s="407">
        <v>26604</v>
      </c>
      <c r="H564" s="409">
        <v>4.7999999999999996E-3</v>
      </c>
      <c r="I564" s="409"/>
      <c r="J564" s="407">
        <v>26604</v>
      </c>
    </row>
    <row r="565" spans="1:10">
      <c r="A565" s="406">
        <v>88</v>
      </c>
      <c r="B565" s="407">
        <v>26634</v>
      </c>
      <c r="C565" s="406" t="s">
        <v>3134</v>
      </c>
      <c r="D565" s="406" t="s">
        <v>3135</v>
      </c>
      <c r="E565" s="406">
        <v>-15.75</v>
      </c>
      <c r="F565" s="406">
        <v>-66</v>
      </c>
      <c r="G565" s="406">
        <v>0</v>
      </c>
      <c r="H565" s="409">
        <v>4.4999999999999997E-3</v>
      </c>
      <c r="I565" s="409"/>
      <c r="J565" s="407">
        <v>26634</v>
      </c>
    </row>
    <row r="566" spans="1:10">
      <c r="A566" s="406">
        <v>88</v>
      </c>
      <c r="B566" s="407">
        <v>26665</v>
      </c>
      <c r="C566" s="406" t="s">
        <v>3134</v>
      </c>
      <c r="D566" s="406" t="s">
        <v>3135</v>
      </c>
      <c r="E566" s="406">
        <v>-16.1875</v>
      </c>
      <c r="F566" s="406">
        <v>2.7778000000000001E-2</v>
      </c>
      <c r="G566" s="406">
        <v>0</v>
      </c>
      <c r="H566" s="409">
        <v>5.4000000000000003E-3</v>
      </c>
      <c r="I566" s="409">
        <f t="shared" ref="I566:I629" si="0">F566-H566</f>
        <v>2.2378000000000002E-2</v>
      </c>
      <c r="J566" s="407">
        <v>26665</v>
      </c>
    </row>
    <row r="567" spans="1:10">
      <c r="A567" s="406">
        <v>88</v>
      </c>
      <c r="B567" s="407">
        <v>26696</v>
      </c>
      <c r="C567" s="406" t="s">
        <v>3134</v>
      </c>
      <c r="D567" s="406" t="s">
        <v>3135</v>
      </c>
      <c r="E567" s="406">
        <v>-15.8125</v>
      </c>
      <c r="F567" s="406">
        <v>-7.7219999999999997E-3</v>
      </c>
      <c r="G567" s="406">
        <v>0.25</v>
      </c>
      <c r="H567" s="409">
        <v>5.1000000000000004E-3</v>
      </c>
      <c r="I567" s="409">
        <f t="shared" si="0"/>
        <v>-1.2822E-2</v>
      </c>
      <c r="J567" s="407">
        <v>26696</v>
      </c>
    </row>
    <row r="568" spans="1:10">
      <c r="A568" s="406">
        <v>88</v>
      </c>
      <c r="B568" s="407">
        <v>26724</v>
      </c>
      <c r="C568" s="406" t="s">
        <v>3134</v>
      </c>
      <c r="D568" s="406" t="s">
        <v>3135</v>
      </c>
      <c r="E568" s="406">
        <v>-15.625</v>
      </c>
      <c r="F568" s="406">
        <v>-1.1858E-2</v>
      </c>
      <c r="G568" s="406">
        <v>0</v>
      </c>
      <c r="H568" s="409">
        <v>5.5999999999999999E-3</v>
      </c>
      <c r="I568" s="409">
        <f t="shared" si="0"/>
        <v>-1.7458000000000001E-2</v>
      </c>
      <c r="J568" s="407">
        <v>26724</v>
      </c>
    </row>
    <row r="569" spans="1:10">
      <c r="A569" s="406">
        <v>88</v>
      </c>
      <c r="B569" s="407">
        <v>26755</v>
      </c>
      <c r="C569" s="406" t="s">
        <v>3134</v>
      </c>
      <c r="D569" s="406" t="s">
        <v>3135</v>
      </c>
      <c r="E569" s="406">
        <v>-15.6875</v>
      </c>
      <c r="F569" s="406">
        <v>4.0000000000000001E-3</v>
      </c>
      <c r="G569" s="406">
        <v>0</v>
      </c>
      <c r="H569" s="409">
        <v>5.7000000000000002E-3</v>
      </c>
      <c r="I569" s="409">
        <f t="shared" si="0"/>
        <v>-1.7000000000000001E-3</v>
      </c>
      <c r="J569" s="407">
        <v>26755</v>
      </c>
    </row>
    <row r="570" spans="1:10">
      <c r="A570" s="406">
        <v>88</v>
      </c>
      <c r="B570" s="407">
        <v>26785</v>
      </c>
      <c r="C570" s="406" t="s">
        <v>3134</v>
      </c>
      <c r="D570" s="406" t="s">
        <v>3135</v>
      </c>
      <c r="E570" s="406">
        <v>-15.625</v>
      </c>
      <c r="F570" s="406">
        <v>1.1952000000000001E-2</v>
      </c>
      <c r="G570" s="406">
        <v>0.25</v>
      </c>
      <c r="H570" s="409">
        <v>5.7999999999999996E-3</v>
      </c>
      <c r="I570" s="409">
        <f t="shared" si="0"/>
        <v>6.1520000000000012E-3</v>
      </c>
      <c r="J570" s="407">
        <v>26785</v>
      </c>
    </row>
    <row r="571" spans="1:10">
      <c r="A571" s="406">
        <v>88</v>
      </c>
      <c r="B571" s="407">
        <v>26816</v>
      </c>
      <c r="C571" s="406" t="s">
        <v>3134</v>
      </c>
      <c r="D571" s="406" t="s">
        <v>3135</v>
      </c>
      <c r="E571" s="406">
        <v>-15.625</v>
      </c>
      <c r="F571" s="406">
        <v>0</v>
      </c>
      <c r="G571" s="406">
        <v>0</v>
      </c>
      <c r="H571" s="409">
        <v>5.4999999999999997E-3</v>
      </c>
      <c r="I571" s="409">
        <f t="shared" si="0"/>
        <v>-5.4999999999999997E-3</v>
      </c>
      <c r="J571" s="407">
        <v>26816</v>
      </c>
    </row>
    <row r="572" spans="1:10">
      <c r="A572" s="406">
        <v>88</v>
      </c>
      <c r="B572" s="407">
        <v>26846</v>
      </c>
      <c r="C572" s="406" t="s">
        <v>3134</v>
      </c>
      <c r="D572" s="406" t="s">
        <v>3135</v>
      </c>
      <c r="E572" s="406">
        <v>-16.125</v>
      </c>
      <c r="F572" s="406">
        <v>3.2000000000000001E-2</v>
      </c>
      <c r="G572" s="406">
        <v>0</v>
      </c>
      <c r="H572" s="409">
        <v>6.1000000000000004E-3</v>
      </c>
      <c r="I572" s="409">
        <f t="shared" si="0"/>
        <v>2.5899999999999999E-2</v>
      </c>
      <c r="J572" s="407">
        <v>26846</v>
      </c>
    </row>
    <row r="573" spans="1:10">
      <c r="A573" s="406">
        <v>88</v>
      </c>
      <c r="B573" s="407">
        <v>26877</v>
      </c>
      <c r="C573" s="406" t="s">
        <v>3134</v>
      </c>
      <c r="D573" s="406" t="s">
        <v>3135</v>
      </c>
      <c r="E573" s="406">
        <v>-15.125</v>
      </c>
      <c r="F573" s="406">
        <v>-4.4651000000000003E-2</v>
      </c>
      <c r="G573" s="406">
        <v>0.28000000000000003</v>
      </c>
      <c r="H573" s="409">
        <v>6.1999999999999998E-3</v>
      </c>
      <c r="I573" s="409">
        <f t="shared" si="0"/>
        <v>-5.0851E-2</v>
      </c>
      <c r="J573" s="407">
        <v>26877</v>
      </c>
    </row>
    <row r="574" spans="1:10">
      <c r="A574" s="406">
        <v>88</v>
      </c>
      <c r="B574" s="407">
        <v>26908</v>
      </c>
      <c r="C574" s="406" t="s">
        <v>3134</v>
      </c>
      <c r="D574" s="406" t="s">
        <v>3135</v>
      </c>
      <c r="E574" s="406">
        <v>-15.875</v>
      </c>
      <c r="F574" s="406">
        <v>4.9586999999999999E-2</v>
      </c>
      <c r="G574" s="406">
        <v>0</v>
      </c>
      <c r="H574" s="409">
        <v>5.4999999999999997E-3</v>
      </c>
      <c r="I574" s="409">
        <f t="shared" si="0"/>
        <v>4.4087000000000001E-2</v>
      </c>
      <c r="J574" s="407">
        <v>26908</v>
      </c>
    </row>
    <row r="575" spans="1:10">
      <c r="A575" s="406">
        <v>88</v>
      </c>
      <c r="B575" s="407">
        <v>26938</v>
      </c>
      <c r="C575" s="406" t="s">
        <v>3134</v>
      </c>
      <c r="D575" s="406" t="s">
        <v>3135</v>
      </c>
      <c r="E575" s="406">
        <v>-15.375</v>
      </c>
      <c r="F575" s="406">
        <v>-3.1496000000000003E-2</v>
      </c>
      <c r="G575" s="406">
        <v>0</v>
      </c>
      <c r="H575" s="409">
        <v>6.3E-3</v>
      </c>
      <c r="I575" s="409">
        <f t="shared" si="0"/>
        <v>-3.7796000000000003E-2</v>
      </c>
      <c r="J575" s="407">
        <v>26938</v>
      </c>
    </row>
    <row r="576" spans="1:10">
      <c r="A576" s="406">
        <v>88</v>
      </c>
      <c r="B576" s="407">
        <v>26969</v>
      </c>
      <c r="C576" s="406" t="s">
        <v>3134</v>
      </c>
      <c r="D576" s="406" t="s">
        <v>3135</v>
      </c>
      <c r="E576" s="406">
        <v>-14.375</v>
      </c>
      <c r="F576" s="406">
        <v>-4.6829000000000003E-2</v>
      </c>
      <c r="G576" s="406">
        <v>0.28000000000000003</v>
      </c>
      <c r="H576" s="409">
        <v>5.5999999999999999E-3</v>
      </c>
      <c r="I576" s="409">
        <f t="shared" si="0"/>
        <v>-5.2429000000000003E-2</v>
      </c>
      <c r="J576" s="407">
        <v>26969</v>
      </c>
    </row>
    <row r="577" spans="1:10">
      <c r="A577" s="406">
        <v>88</v>
      </c>
      <c r="B577" s="407">
        <v>26999</v>
      </c>
      <c r="C577" s="406" t="s">
        <v>3134</v>
      </c>
      <c r="D577" s="406" t="s">
        <v>3135</v>
      </c>
      <c r="E577" s="406">
        <v>-13.75</v>
      </c>
      <c r="F577" s="406">
        <v>-4.3478000000000003E-2</v>
      </c>
      <c r="G577" s="406">
        <v>0</v>
      </c>
      <c r="H577" s="409">
        <v>6.0000000000000001E-3</v>
      </c>
      <c r="I577" s="409">
        <f t="shared" si="0"/>
        <v>-4.9478000000000001E-2</v>
      </c>
      <c r="J577" s="407">
        <v>26999</v>
      </c>
    </row>
    <row r="578" spans="1:10">
      <c r="A578" s="406">
        <v>88</v>
      </c>
      <c r="B578" s="407">
        <v>27030</v>
      </c>
      <c r="C578" s="406" t="s">
        <v>3134</v>
      </c>
      <c r="D578" s="406" t="s">
        <v>3135</v>
      </c>
      <c r="E578" s="406">
        <v>-14.75</v>
      </c>
      <c r="F578" s="406">
        <v>7.2727E-2</v>
      </c>
      <c r="G578" s="406">
        <v>0</v>
      </c>
      <c r="H578" s="409">
        <v>6.1000000000000004E-3</v>
      </c>
      <c r="I578" s="409">
        <f t="shared" si="0"/>
        <v>6.6627000000000006E-2</v>
      </c>
      <c r="J578" s="407">
        <v>27030</v>
      </c>
    </row>
    <row r="579" spans="1:10">
      <c r="A579" s="406">
        <v>88</v>
      </c>
      <c r="B579" s="407">
        <v>27061</v>
      </c>
      <c r="C579" s="406" t="s">
        <v>3134</v>
      </c>
      <c r="D579" s="406" t="s">
        <v>3135</v>
      </c>
      <c r="E579" s="406">
        <v>-15</v>
      </c>
      <c r="F579" s="406">
        <v>3.5931999999999999E-2</v>
      </c>
      <c r="G579" s="406">
        <v>0.28000000000000003</v>
      </c>
      <c r="H579" s="409">
        <v>5.4999999999999997E-3</v>
      </c>
      <c r="I579" s="409">
        <f t="shared" si="0"/>
        <v>3.0432000000000001E-2</v>
      </c>
      <c r="J579" s="407">
        <v>27061</v>
      </c>
    </row>
    <row r="580" spans="1:10">
      <c r="A580" s="406">
        <v>88</v>
      </c>
      <c r="B580" s="407">
        <v>27089</v>
      </c>
      <c r="C580" s="406" t="s">
        <v>3134</v>
      </c>
      <c r="D580" s="406" t="s">
        <v>3135</v>
      </c>
      <c r="E580" s="406">
        <v>-15.75</v>
      </c>
      <c r="F580" s="406">
        <v>0.05</v>
      </c>
      <c r="G580" s="406">
        <v>0</v>
      </c>
      <c r="H580" s="409">
        <v>5.7999999999999996E-3</v>
      </c>
      <c r="I580" s="409">
        <f t="shared" si="0"/>
        <v>4.4200000000000003E-2</v>
      </c>
      <c r="J580" s="407">
        <v>27089</v>
      </c>
    </row>
    <row r="581" spans="1:10">
      <c r="A581" s="406">
        <v>88</v>
      </c>
      <c r="B581" s="407">
        <v>27120</v>
      </c>
      <c r="C581" s="406" t="s">
        <v>3134</v>
      </c>
      <c r="D581" s="406" t="s">
        <v>3135</v>
      </c>
      <c r="E581" s="406">
        <v>-15.25</v>
      </c>
      <c r="F581" s="406">
        <v>-3.1746000000000003E-2</v>
      </c>
      <c r="G581" s="406">
        <v>0</v>
      </c>
      <c r="H581" s="409">
        <v>6.7999999999999996E-3</v>
      </c>
      <c r="I581" s="409">
        <f t="shared" si="0"/>
        <v>-3.8546000000000004E-2</v>
      </c>
      <c r="J581" s="407">
        <v>27120</v>
      </c>
    </row>
    <row r="582" spans="1:10">
      <c r="A582" s="406">
        <v>88</v>
      </c>
      <c r="B582" s="407">
        <v>27150</v>
      </c>
      <c r="C582" s="406" t="s">
        <v>3134</v>
      </c>
      <c r="D582" s="406" t="s">
        <v>3135</v>
      </c>
      <c r="E582" s="406">
        <v>-14.25</v>
      </c>
      <c r="F582" s="406">
        <v>-4.4589999999999998E-2</v>
      </c>
      <c r="G582" s="406">
        <v>0.32</v>
      </c>
      <c r="H582" s="409">
        <v>6.7999999999999996E-3</v>
      </c>
      <c r="I582" s="409">
        <f t="shared" si="0"/>
        <v>-5.1389999999999998E-2</v>
      </c>
      <c r="J582" s="407">
        <v>27150</v>
      </c>
    </row>
    <row r="583" spans="1:10">
      <c r="A583" s="406">
        <v>88</v>
      </c>
      <c r="B583" s="407">
        <v>27181</v>
      </c>
      <c r="C583" s="406" t="s">
        <v>3134</v>
      </c>
      <c r="D583" s="406" t="s">
        <v>3135</v>
      </c>
      <c r="E583" s="406">
        <v>-14.5</v>
      </c>
      <c r="F583" s="406">
        <v>1.7544000000000001E-2</v>
      </c>
      <c r="G583" s="406">
        <v>0</v>
      </c>
      <c r="H583" s="409">
        <v>6.1000000000000004E-3</v>
      </c>
      <c r="I583" s="409">
        <f t="shared" si="0"/>
        <v>1.1443999999999999E-2</v>
      </c>
      <c r="J583" s="407">
        <v>27181</v>
      </c>
    </row>
    <row r="584" spans="1:10">
      <c r="A584" s="406">
        <v>88</v>
      </c>
      <c r="B584" s="407">
        <v>27211</v>
      </c>
      <c r="C584" s="406" t="s">
        <v>3134</v>
      </c>
      <c r="D584" s="406" t="s">
        <v>3135</v>
      </c>
      <c r="E584" s="406">
        <v>-13.75</v>
      </c>
      <c r="F584" s="406">
        <v>-5.1723999999999999E-2</v>
      </c>
      <c r="G584" s="406">
        <v>0</v>
      </c>
      <c r="H584" s="409">
        <v>7.1999999999999998E-3</v>
      </c>
      <c r="I584" s="409">
        <f t="shared" si="0"/>
        <v>-5.8923999999999997E-2</v>
      </c>
      <c r="J584" s="407">
        <v>27211</v>
      </c>
    </row>
    <row r="585" spans="1:10">
      <c r="A585" s="406">
        <v>88</v>
      </c>
      <c r="B585" s="407">
        <v>27242</v>
      </c>
      <c r="C585" s="406" t="s">
        <v>3134</v>
      </c>
      <c r="D585" s="406" t="s">
        <v>3135</v>
      </c>
      <c r="E585" s="406">
        <v>-13</v>
      </c>
      <c r="F585" s="406">
        <v>-3.1273000000000002E-2</v>
      </c>
      <c r="G585" s="406">
        <v>0.32</v>
      </c>
      <c r="H585" s="409">
        <v>6.4999999999999997E-3</v>
      </c>
      <c r="I585" s="409">
        <f t="shared" si="0"/>
        <v>-3.7773000000000001E-2</v>
      </c>
      <c r="J585" s="407">
        <v>27242</v>
      </c>
    </row>
    <row r="586" spans="1:10">
      <c r="A586" s="406">
        <v>88</v>
      </c>
      <c r="B586" s="407">
        <v>27273</v>
      </c>
      <c r="C586" s="406" t="s">
        <v>3134</v>
      </c>
      <c r="D586" s="406" t="s">
        <v>3135</v>
      </c>
      <c r="E586" s="406">
        <v>-12.25</v>
      </c>
      <c r="F586" s="406">
        <v>-5.7692E-2</v>
      </c>
      <c r="G586" s="406">
        <v>0</v>
      </c>
      <c r="H586" s="409">
        <v>7.1000000000000004E-3</v>
      </c>
      <c r="I586" s="409">
        <f t="shared" si="0"/>
        <v>-6.4792000000000002E-2</v>
      </c>
      <c r="J586" s="407">
        <v>27273</v>
      </c>
    </row>
    <row r="587" spans="1:10">
      <c r="A587" s="406">
        <v>88</v>
      </c>
      <c r="B587" s="407">
        <v>27303</v>
      </c>
      <c r="C587" s="406" t="s">
        <v>3134</v>
      </c>
      <c r="D587" s="406" t="s">
        <v>3135</v>
      </c>
      <c r="E587" s="406">
        <v>-12.125</v>
      </c>
      <c r="F587" s="406">
        <v>-1.0204E-2</v>
      </c>
      <c r="G587" s="406">
        <v>0</v>
      </c>
      <c r="H587" s="409">
        <v>7.0000000000000001E-3</v>
      </c>
      <c r="I587" s="409">
        <f t="shared" si="0"/>
        <v>-1.7204000000000001E-2</v>
      </c>
      <c r="J587" s="407">
        <v>27303</v>
      </c>
    </row>
    <row r="588" spans="1:10">
      <c r="A588" s="406">
        <v>88</v>
      </c>
      <c r="B588" s="407">
        <v>27334</v>
      </c>
      <c r="C588" s="406" t="s">
        <v>3134</v>
      </c>
      <c r="D588" s="406" t="s">
        <v>3135</v>
      </c>
      <c r="E588" s="406">
        <v>-12</v>
      </c>
      <c r="F588" s="406">
        <v>1.6081999999999999E-2</v>
      </c>
      <c r="G588" s="406">
        <v>0.32</v>
      </c>
      <c r="H588" s="409">
        <v>6.1999999999999998E-3</v>
      </c>
      <c r="I588" s="409">
        <f t="shared" si="0"/>
        <v>9.8819999999999984E-3</v>
      </c>
      <c r="J588" s="407">
        <v>27334</v>
      </c>
    </row>
    <row r="589" spans="1:10">
      <c r="A589" s="406">
        <v>88</v>
      </c>
      <c r="B589" s="407">
        <v>27364</v>
      </c>
      <c r="C589" s="406" t="s">
        <v>3134</v>
      </c>
      <c r="D589" s="406" t="s">
        <v>3135</v>
      </c>
      <c r="E589" s="406">
        <v>-11.625</v>
      </c>
      <c r="F589" s="406">
        <v>-3.125E-2</v>
      </c>
      <c r="G589" s="406">
        <v>0</v>
      </c>
      <c r="H589" s="409">
        <v>6.7000000000000002E-3</v>
      </c>
      <c r="I589" s="409">
        <f t="shared" si="0"/>
        <v>-3.7949999999999998E-2</v>
      </c>
      <c r="J589" s="407">
        <v>27364</v>
      </c>
    </row>
    <row r="590" spans="1:10">
      <c r="A590" s="406">
        <v>88</v>
      </c>
      <c r="B590" s="407">
        <v>27395</v>
      </c>
      <c r="C590" s="406" t="s">
        <v>3134</v>
      </c>
      <c r="D590" s="406" t="s">
        <v>3135</v>
      </c>
      <c r="E590" s="406">
        <v>-12.625</v>
      </c>
      <c r="F590" s="406">
        <v>8.6022000000000001E-2</v>
      </c>
      <c r="G590" s="406">
        <v>0</v>
      </c>
      <c r="H590" s="409">
        <v>6.7999999999999996E-3</v>
      </c>
      <c r="I590" s="409">
        <f t="shared" si="0"/>
        <v>7.9222000000000001E-2</v>
      </c>
      <c r="J590" s="407">
        <v>27395</v>
      </c>
    </row>
    <row r="591" spans="1:10">
      <c r="A591" s="406">
        <v>88</v>
      </c>
      <c r="B591" s="407">
        <v>27426</v>
      </c>
      <c r="C591" s="406" t="s">
        <v>3134</v>
      </c>
      <c r="D591" s="406" t="s">
        <v>3135</v>
      </c>
      <c r="E591" s="406">
        <v>-12.625</v>
      </c>
      <c r="F591" s="406">
        <v>2.5347000000000001E-2</v>
      </c>
      <c r="G591" s="406">
        <v>0.32</v>
      </c>
      <c r="H591" s="409">
        <v>6.0000000000000001E-3</v>
      </c>
      <c r="I591" s="409">
        <f t="shared" si="0"/>
        <v>1.9347000000000003E-2</v>
      </c>
      <c r="J591" s="407">
        <v>27426</v>
      </c>
    </row>
    <row r="592" spans="1:10">
      <c r="A592" s="406">
        <v>88</v>
      </c>
      <c r="B592" s="407">
        <v>27454</v>
      </c>
      <c r="C592" s="406" t="s">
        <v>3134</v>
      </c>
      <c r="D592" s="406" t="s">
        <v>3135</v>
      </c>
      <c r="E592" s="406">
        <v>-12.625</v>
      </c>
      <c r="F592" s="406">
        <v>0</v>
      </c>
      <c r="G592" s="406">
        <v>0</v>
      </c>
      <c r="H592" s="409">
        <v>6.6E-3</v>
      </c>
      <c r="I592" s="409">
        <f t="shared" si="0"/>
        <v>-6.6E-3</v>
      </c>
      <c r="J592" s="407">
        <v>27454</v>
      </c>
    </row>
    <row r="593" spans="1:10">
      <c r="A593" s="406">
        <v>88</v>
      </c>
      <c r="B593" s="407">
        <v>27485</v>
      </c>
      <c r="C593" s="406" t="s">
        <v>3134</v>
      </c>
      <c r="D593" s="406" t="s">
        <v>3135</v>
      </c>
      <c r="E593" s="406">
        <v>-13.125</v>
      </c>
      <c r="F593" s="406">
        <v>3.9604E-2</v>
      </c>
      <c r="G593" s="406">
        <v>0</v>
      </c>
      <c r="H593" s="409">
        <v>6.7000000000000002E-3</v>
      </c>
      <c r="I593" s="409">
        <f t="shared" si="0"/>
        <v>3.2904000000000003E-2</v>
      </c>
      <c r="J593" s="407">
        <v>27485</v>
      </c>
    </row>
    <row r="594" spans="1:10">
      <c r="A594" s="406">
        <v>88</v>
      </c>
      <c r="B594" s="407">
        <v>27515</v>
      </c>
      <c r="C594" s="406" t="s">
        <v>3134</v>
      </c>
      <c r="D594" s="406" t="s">
        <v>3135</v>
      </c>
      <c r="E594" s="406">
        <v>-13.125</v>
      </c>
      <c r="F594" s="406">
        <v>2.4381E-2</v>
      </c>
      <c r="G594" s="406">
        <v>0.32</v>
      </c>
      <c r="H594" s="409">
        <v>6.7000000000000002E-3</v>
      </c>
      <c r="I594" s="409">
        <f t="shared" si="0"/>
        <v>1.7680999999999999E-2</v>
      </c>
      <c r="J594" s="407">
        <v>27515</v>
      </c>
    </row>
    <row r="595" spans="1:10">
      <c r="A595" s="406">
        <v>88</v>
      </c>
      <c r="B595" s="407">
        <v>27546</v>
      </c>
      <c r="C595" s="406" t="s">
        <v>3134</v>
      </c>
      <c r="D595" s="406" t="s">
        <v>3135</v>
      </c>
      <c r="E595" s="406">
        <v>-13.125</v>
      </c>
      <c r="F595" s="406">
        <v>0</v>
      </c>
      <c r="G595" s="406">
        <v>0</v>
      </c>
      <c r="H595" s="409">
        <v>7.0000000000000001E-3</v>
      </c>
      <c r="I595" s="409">
        <f t="shared" si="0"/>
        <v>-7.0000000000000001E-3</v>
      </c>
      <c r="J595" s="407">
        <v>27546</v>
      </c>
    </row>
    <row r="596" spans="1:10">
      <c r="A596" s="406">
        <v>88</v>
      </c>
      <c r="B596" s="407">
        <v>27576</v>
      </c>
      <c r="C596" s="406" t="s">
        <v>3134</v>
      </c>
      <c r="D596" s="406" t="s">
        <v>3135</v>
      </c>
      <c r="E596" s="406">
        <v>-13.375</v>
      </c>
      <c r="F596" s="406">
        <v>1.9047999999999999E-2</v>
      </c>
      <c r="G596" s="406">
        <v>0</v>
      </c>
      <c r="H596" s="409">
        <v>6.7999999999999996E-3</v>
      </c>
      <c r="I596" s="409">
        <f t="shared" si="0"/>
        <v>1.2247999999999998E-2</v>
      </c>
      <c r="J596" s="407">
        <v>27576</v>
      </c>
    </row>
    <row r="597" spans="1:10">
      <c r="A597" s="406">
        <v>88</v>
      </c>
      <c r="B597" s="407">
        <v>27607</v>
      </c>
      <c r="C597" s="406" t="s">
        <v>3134</v>
      </c>
      <c r="D597" s="406" t="s">
        <v>3135</v>
      </c>
      <c r="E597" s="406">
        <v>-13</v>
      </c>
      <c r="F597" s="406">
        <v>-4.1120000000000002E-3</v>
      </c>
      <c r="G597" s="406">
        <v>0.32</v>
      </c>
      <c r="H597" s="409">
        <v>6.4999999999999997E-3</v>
      </c>
      <c r="I597" s="409">
        <f t="shared" si="0"/>
        <v>-1.0612E-2</v>
      </c>
      <c r="J597" s="407">
        <v>27607</v>
      </c>
    </row>
    <row r="598" spans="1:10">
      <c r="A598" s="406">
        <v>88</v>
      </c>
      <c r="B598" s="407">
        <v>27638</v>
      </c>
      <c r="C598" s="406" t="s">
        <v>3134</v>
      </c>
      <c r="D598" s="406" t="s">
        <v>3135</v>
      </c>
      <c r="E598" s="406">
        <v>-13.375</v>
      </c>
      <c r="F598" s="406">
        <v>2.8846E-2</v>
      </c>
      <c r="G598" s="406">
        <v>0</v>
      </c>
      <c r="H598" s="409">
        <v>7.3000000000000001E-3</v>
      </c>
      <c r="I598" s="409">
        <f t="shared" si="0"/>
        <v>2.1545999999999999E-2</v>
      </c>
      <c r="J598" s="407">
        <v>27638</v>
      </c>
    </row>
    <row r="599" spans="1:10">
      <c r="A599" s="406">
        <v>88</v>
      </c>
      <c r="B599" s="407">
        <v>27668</v>
      </c>
      <c r="C599" s="406" t="s">
        <v>3134</v>
      </c>
      <c r="D599" s="406" t="s">
        <v>3135</v>
      </c>
      <c r="E599" s="406">
        <v>-13.875</v>
      </c>
      <c r="F599" s="406">
        <v>3.7383E-2</v>
      </c>
      <c r="G599" s="406">
        <v>0</v>
      </c>
      <c r="H599" s="409">
        <v>7.1999999999999998E-3</v>
      </c>
      <c r="I599" s="409">
        <f t="shared" si="0"/>
        <v>3.0183000000000001E-2</v>
      </c>
      <c r="J599" s="407">
        <v>27668</v>
      </c>
    </row>
    <row r="600" spans="1:10">
      <c r="A600" s="406">
        <v>88</v>
      </c>
      <c r="B600" s="407">
        <v>27699</v>
      </c>
      <c r="C600" s="406" t="s">
        <v>3134</v>
      </c>
      <c r="D600" s="406" t="s">
        <v>3135</v>
      </c>
      <c r="E600" s="406">
        <v>-13.75</v>
      </c>
      <c r="F600" s="406">
        <v>1.4775E-2</v>
      </c>
      <c r="G600" s="406">
        <v>0.33</v>
      </c>
      <c r="H600" s="409">
        <v>6.1000000000000004E-3</v>
      </c>
      <c r="I600" s="409">
        <f t="shared" si="0"/>
        <v>8.6749999999999987E-3</v>
      </c>
      <c r="J600" s="407">
        <v>27699</v>
      </c>
    </row>
    <row r="601" spans="1:10">
      <c r="A601" s="406">
        <v>88</v>
      </c>
      <c r="B601" s="407">
        <v>27729</v>
      </c>
      <c r="C601" s="406" t="s">
        <v>3134</v>
      </c>
      <c r="D601" s="406" t="s">
        <v>3135</v>
      </c>
      <c r="E601" s="406">
        <v>-13.5</v>
      </c>
      <c r="F601" s="406">
        <v>-1.8182E-2</v>
      </c>
      <c r="G601" s="406">
        <v>0</v>
      </c>
      <c r="H601" s="409">
        <v>7.4000000000000003E-3</v>
      </c>
      <c r="I601" s="409">
        <f t="shared" si="0"/>
        <v>-2.5582000000000001E-2</v>
      </c>
      <c r="J601" s="407">
        <v>27729</v>
      </c>
    </row>
    <row r="602" spans="1:10">
      <c r="A602" s="406">
        <v>88</v>
      </c>
      <c r="B602" s="407">
        <v>27760</v>
      </c>
      <c r="C602" s="406" t="s">
        <v>3134</v>
      </c>
      <c r="D602" s="406" t="s">
        <v>3135</v>
      </c>
      <c r="E602" s="406">
        <v>-14.5</v>
      </c>
      <c r="F602" s="406">
        <v>7.4074000000000001E-2</v>
      </c>
      <c r="G602" s="406">
        <v>0</v>
      </c>
      <c r="H602" s="409">
        <v>6.4999999999999997E-3</v>
      </c>
      <c r="I602" s="409">
        <f t="shared" si="0"/>
        <v>6.7573999999999995E-2</v>
      </c>
      <c r="J602" s="407">
        <v>27760</v>
      </c>
    </row>
    <row r="603" spans="1:10">
      <c r="A603" s="406">
        <v>88</v>
      </c>
      <c r="B603" s="407">
        <v>27791</v>
      </c>
      <c r="C603" s="406" t="s">
        <v>3134</v>
      </c>
      <c r="D603" s="406" t="s">
        <v>3135</v>
      </c>
      <c r="E603" s="406">
        <v>-14.5</v>
      </c>
      <c r="F603" s="406">
        <v>2.2759000000000001E-2</v>
      </c>
      <c r="G603" s="406">
        <v>0.33</v>
      </c>
      <c r="H603" s="409">
        <v>6.0000000000000001E-3</v>
      </c>
      <c r="I603" s="409">
        <f t="shared" si="0"/>
        <v>1.6759000000000003E-2</v>
      </c>
      <c r="J603" s="407">
        <v>27791</v>
      </c>
    </row>
    <row r="604" spans="1:10">
      <c r="A604" s="406">
        <v>88</v>
      </c>
      <c r="B604" s="407">
        <v>27820</v>
      </c>
      <c r="C604" s="406" t="s">
        <v>3134</v>
      </c>
      <c r="D604" s="406" t="s">
        <v>3135</v>
      </c>
      <c r="E604" s="406">
        <v>-14</v>
      </c>
      <c r="F604" s="406">
        <v>-3.4483E-2</v>
      </c>
      <c r="G604" s="406">
        <v>0</v>
      </c>
      <c r="H604" s="409">
        <v>7.1000000000000004E-3</v>
      </c>
      <c r="I604" s="409">
        <f t="shared" si="0"/>
        <v>-4.1583000000000002E-2</v>
      </c>
      <c r="J604" s="407">
        <v>27820</v>
      </c>
    </row>
    <row r="605" spans="1:10">
      <c r="A605" s="406">
        <v>88</v>
      </c>
      <c r="B605" s="407">
        <v>27851</v>
      </c>
      <c r="C605" s="406" t="s">
        <v>3134</v>
      </c>
      <c r="D605" s="406" t="s">
        <v>3135</v>
      </c>
      <c r="E605" s="406">
        <v>-13.875</v>
      </c>
      <c r="F605" s="406">
        <v>-8.9289999999999994E-3</v>
      </c>
      <c r="G605" s="406">
        <v>0</v>
      </c>
      <c r="H605" s="409">
        <v>6.4000000000000003E-3</v>
      </c>
      <c r="I605" s="409">
        <f t="shared" si="0"/>
        <v>-1.5328999999999999E-2</v>
      </c>
      <c r="J605" s="407">
        <v>27851</v>
      </c>
    </row>
    <row r="606" spans="1:10">
      <c r="A606" s="406">
        <v>88</v>
      </c>
      <c r="B606" s="407">
        <v>27881</v>
      </c>
      <c r="C606" s="406" t="s">
        <v>3134</v>
      </c>
      <c r="D606" s="406" t="s">
        <v>3135</v>
      </c>
      <c r="E606" s="406">
        <v>-13.875</v>
      </c>
      <c r="F606" s="406">
        <v>2.3784E-2</v>
      </c>
      <c r="G606" s="406">
        <v>0.33</v>
      </c>
      <c r="H606" s="409">
        <v>5.8999999999999999E-3</v>
      </c>
      <c r="I606" s="409">
        <f t="shared" si="0"/>
        <v>1.7884000000000001E-2</v>
      </c>
      <c r="J606" s="407">
        <v>27881</v>
      </c>
    </row>
    <row r="607" spans="1:10">
      <c r="A607" s="406">
        <v>88</v>
      </c>
      <c r="B607" s="407">
        <v>27912</v>
      </c>
      <c r="C607" s="406" t="s">
        <v>3134</v>
      </c>
      <c r="D607" s="406" t="s">
        <v>3135</v>
      </c>
      <c r="E607" s="406">
        <v>-14.125</v>
      </c>
      <c r="F607" s="406">
        <v>1.8017999999999999E-2</v>
      </c>
      <c r="G607" s="406">
        <v>0</v>
      </c>
      <c r="H607" s="409">
        <v>7.3000000000000001E-3</v>
      </c>
      <c r="I607" s="409">
        <f t="shared" si="0"/>
        <v>1.0717999999999998E-2</v>
      </c>
      <c r="J607" s="407">
        <v>27912</v>
      </c>
    </row>
    <row r="608" spans="1:10">
      <c r="A608" s="406">
        <v>88</v>
      </c>
      <c r="B608" s="407">
        <v>27942</v>
      </c>
      <c r="C608" s="406" t="s">
        <v>3134</v>
      </c>
      <c r="D608" s="406" t="s">
        <v>3135</v>
      </c>
      <c r="E608" s="406">
        <v>-14.625</v>
      </c>
      <c r="F608" s="406">
        <v>3.5397999999999999E-2</v>
      </c>
      <c r="G608" s="406">
        <v>0</v>
      </c>
      <c r="H608" s="409">
        <v>6.4999999999999997E-3</v>
      </c>
      <c r="I608" s="409">
        <f t="shared" si="0"/>
        <v>2.8898E-2</v>
      </c>
      <c r="J608" s="407">
        <v>27942</v>
      </c>
    </row>
    <row r="609" spans="1:10">
      <c r="A609" s="406">
        <v>88</v>
      </c>
      <c r="B609" s="407">
        <v>27973</v>
      </c>
      <c r="C609" s="406" t="s">
        <v>3134</v>
      </c>
      <c r="D609" s="406" t="s">
        <v>3135</v>
      </c>
      <c r="E609" s="406">
        <v>-14.875</v>
      </c>
      <c r="F609" s="406">
        <v>3.9657999999999999E-2</v>
      </c>
      <c r="G609" s="406">
        <v>0.33</v>
      </c>
      <c r="H609" s="409">
        <v>6.8999999999999999E-3</v>
      </c>
      <c r="I609" s="409">
        <f t="shared" si="0"/>
        <v>3.2757999999999995E-2</v>
      </c>
      <c r="J609" s="407">
        <v>27973</v>
      </c>
    </row>
    <row r="610" spans="1:10">
      <c r="A610" s="406">
        <v>88</v>
      </c>
      <c r="B610" s="407">
        <v>28004</v>
      </c>
      <c r="C610" s="406" t="s">
        <v>3134</v>
      </c>
      <c r="D610" s="406" t="s">
        <v>3135</v>
      </c>
      <c r="E610" s="406">
        <v>-15.625</v>
      </c>
      <c r="F610" s="406">
        <v>5.042E-2</v>
      </c>
      <c r="G610" s="406">
        <v>0</v>
      </c>
      <c r="H610" s="409">
        <v>6.4000000000000003E-3</v>
      </c>
      <c r="I610" s="409">
        <f t="shared" si="0"/>
        <v>4.4019999999999997E-2</v>
      </c>
      <c r="J610" s="407">
        <v>28004</v>
      </c>
    </row>
    <row r="611" spans="1:10">
      <c r="A611" s="406">
        <v>88</v>
      </c>
      <c r="B611" s="407">
        <v>28034</v>
      </c>
      <c r="C611" s="406" t="s">
        <v>3134</v>
      </c>
      <c r="D611" s="406" t="s">
        <v>3135</v>
      </c>
      <c r="E611" s="406">
        <v>-16.375</v>
      </c>
      <c r="F611" s="406">
        <v>4.8000000000000001E-2</v>
      </c>
      <c r="G611" s="406">
        <v>0</v>
      </c>
      <c r="H611" s="409">
        <v>6.1000000000000004E-3</v>
      </c>
      <c r="I611" s="409">
        <f t="shared" si="0"/>
        <v>4.19E-2</v>
      </c>
      <c r="J611" s="407">
        <v>28034</v>
      </c>
    </row>
    <row r="612" spans="1:10">
      <c r="A612" s="406">
        <v>88</v>
      </c>
      <c r="B612" s="407">
        <v>28065</v>
      </c>
      <c r="C612" s="406" t="s">
        <v>3134</v>
      </c>
      <c r="D612" s="406" t="s">
        <v>3135</v>
      </c>
      <c r="E612" s="406">
        <v>-18.625</v>
      </c>
      <c r="F612" s="406">
        <v>0.163664</v>
      </c>
      <c r="G612" s="406">
        <v>0.43</v>
      </c>
      <c r="H612" s="409">
        <v>6.6E-3</v>
      </c>
      <c r="I612" s="409">
        <f t="shared" si="0"/>
        <v>0.15706400000000001</v>
      </c>
      <c r="J612" s="407">
        <v>28065</v>
      </c>
    </row>
    <row r="613" spans="1:10">
      <c r="A613" s="406">
        <v>88</v>
      </c>
      <c r="B613" s="407">
        <v>28095</v>
      </c>
      <c r="C613" s="406" t="s">
        <v>3134</v>
      </c>
      <c r="D613" s="406" t="s">
        <v>3135</v>
      </c>
      <c r="E613" s="406">
        <v>-21.25</v>
      </c>
      <c r="F613" s="406">
        <v>0.14094000000000001</v>
      </c>
      <c r="G613" s="406">
        <v>0</v>
      </c>
      <c r="H613" s="409">
        <v>6.3E-3</v>
      </c>
      <c r="I613" s="409">
        <f t="shared" si="0"/>
        <v>0.13464000000000001</v>
      </c>
      <c r="J613" s="407">
        <v>28095</v>
      </c>
    </row>
    <row r="614" spans="1:10">
      <c r="A614" s="406">
        <v>88</v>
      </c>
      <c r="B614" s="407">
        <v>28126</v>
      </c>
      <c r="C614" s="406" t="s">
        <v>3134</v>
      </c>
      <c r="D614" s="406" t="s">
        <v>3135</v>
      </c>
      <c r="E614" s="406">
        <v>-19.75</v>
      </c>
      <c r="F614" s="406">
        <v>-7.0587999999999998E-2</v>
      </c>
      <c r="G614" s="406">
        <v>0</v>
      </c>
      <c r="H614" s="409">
        <v>5.8999999999999999E-3</v>
      </c>
      <c r="I614" s="409">
        <f t="shared" si="0"/>
        <v>-7.6488E-2</v>
      </c>
      <c r="J614" s="407">
        <v>28126</v>
      </c>
    </row>
    <row r="615" spans="1:10">
      <c r="A615" s="406">
        <v>88</v>
      </c>
      <c r="B615" s="407">
        <v>28157</v>
      </c>
      <c r="C615" s="406" t="s">
        <v>3134</v>
      </c>
      <c r="D615" s="406" t="s">
        <v>3135</v>
      </c>
      <c r="E615" s="406">
        <v>-20.25</v>
      </c>
      <c r="F615" s="406">
        <v>4.7088999999999999E-2</v>
      </c>
      <c r="G615" s="406">
        <v>0.43</v>
      </c>
      <c r="H615" s="409">
        <v>5.7000000000000002E-3</v>
      </c>
      <c r="I615" s="409">
        <f t="shared" si="0"/>
        <v>4.1388999999999995E-2</v>
      </c>
      <c r="J615" s="407">
        <v>28157</v>
      </c>
    </row>
    <row r="616" spans="1:10">
      <c r="A616" s="406">
        <v>88</v>
      </c>
      <c r="B616" s="407">
        <v>28185</v>
      </c>
      <c r="C616" s="406" t="s">
        <v>3134</v>
      </c>
      <c r="D616" s="406" t="s">
        <v>3135</v>
      </c>
      <c r="E616" s="406">
        <v>-20.5</v>
      </c>
      <c r="F616" s="406">
        <v>1.2345999999999999E-2</v>
      </c>
      <c r="G616" s="406">
        <v>0</v>
      </c>
      <c r="H616" s="409">
        <v>6.4999999999999997E-3</v>
      </c>
      <c r="I616" s="409">
        <f t="shared" si="0"/>
        <v>5.8459999999999996E-3</v>
      </c>
      <c r="J616" s="407">
        <v>28185</v>
      </c>
    </row>
    <row r="617" spans="1:10">
      <c r="A617" s="406">
        <v>88</v>
      </c>
      <c r="B617" s="407">
        <v>28216</v>
      </c>
      <c r="C617" s="406" t="s">
        <v>3134</v>
      </c>
      <c r="D617" s="406" t="s">
        <v>3135</v>
      </c>
      <c r="E617" s="406">
        <v>-20.5</v>
      </c>
      <c r="F617" s="406">
        <v>0</v>
      </c>
      <c r="G617" s="406">
        <v>0</v>
      </c>
      <c r="H617" s="409">
        <v>6.1000000000000004E-3</v>
      </c>
      <c r="I617" s="409">
        <f t="shared" si="0"/>
        <v>-6.1000000000000004E-3</v>
      </c>
      <c r="J617" s="407">
        <v>28216</v>
      </c>
    </row>
    <row r="618" spans="1:10">
      <c r="A618" s="406">
        <v>88</v>
      </c>
      <c r="B618" s="407">
        <v>28246</v>
      </c>
      <c r="C618" s="406" t="s">
        <v>3134</v>
      </c>
      <c r="D618" s="406" t="s">
        <v>3135</v>
      </c>
      <c r="E618" s="406">
        <v>-20.75</v>
      </c>
      <c r="F618" s="406">
        <v>3.3170999999999999E-2</v>
      </c>
      <c r="G618" s="406">
        <v>0.43</v>
      </c>
      <c r="H618" s="409">
        <v>6.7000000000000002E-3</v>
      </c>
      <c r="I618" s="409">
        <f t="shared" si="0"/>
        <v>2.6470999999999998E-2</v>
      </c>
      <c r="J618" s="407">
        <v>28246</v>
      </c>
    </row>
    <row r="619" spans="1:10">
      <c r="A619" s="406">
        <v>88</v>
      </c>
      <c r="B619" s="407">
        <v>28277</v>
      </c>
      <c r="C619" s="406" t="s">
        <v>3134</v>
      </c>
      <c r="D619" s="406" t="s">
        <v>3135</v>
      </c>
      <c r="E619" s="406">
        <v>-21.75</v>
      </c>
      <c r="F619" s="406">
        <v>4.8193E-2</v>
      </c>
      <c r="G619" s="406">
        <v>0</v>
      </c>
      <c r="H619" s="409">
        <v>6.1999999999999998E-3</v>
      </c>
      <c r="I619" s="409">
        <f t="shared" si="0"/>
        <v>4.1993000000000003E-2</v>
      </c>
      <c r="J619" s="407">
        <v>28277</v>
      </c>
    </row>
    <row r="620" spans="1:10">
      <c r="A620" s="406">
        <v>88</v>
      </c>
      <c r="B620" s="407">
        <v>28307</v>
      </c>
      <c r="C620" s="406" t="s">
        <v>3134</v>
      </c>
      <c r="D620" s="406" t="s">
        <v>3135</v>
      </c>
      <c r="E620" s="406">
        <v>-20.75</v>
      </c>
      <c r="F620" s="406">
        <v>-4.5976999999999997E-2</v>
      </c>
      <c r="G620" s="406">
        <v>0</v>
      </c>
      <c r="H620" s="409">
        <v>5.8999999999999999E-3</v>
      </c>
      <c r="I620" s="409">
        <f t="shared" si="0"/>
        <v>-5.1877E-2</v>
      </c>
      <c r="J620" s="407">
        <v>28307</v>
      </c>
    </row>
    <row r="621" spans="1:10">
      <c r="A621" s="406">
        <v>88</v>
      </c>
      <c r="B621" s="407">
        <v>28338</v>
      </c>
      <c r="C621" s="406" t="s">
        <v>3134</v>
      </c>
      <c r="D621" s="406" t="s">
        <v>3135</v>
      </c>
      <c r="E621" s="406">
        <v>-20.25</v>
      </c>
      <c r="F621" s="406">
        <v>-3.3730000000000001E-3</v>
      </c>
      <c r="G621" s="406">
        <v>0.43</v>
      </c>
      <c r="H621" s="409">
        <v>6.7000000000000002E-3</v>
      </c>
      <c r="I621" s="409">
        <f t="shared" si="0"/>
        <v>-1.0073E-2</v>
      </c>
      <c r="J621" s="407">
        <v>28338</v>
      </c>
    </row>
    <row r="622" spans="1:10">
      <c r="A622" s="406">
        <v>88</v>
      </c>
      <c r="B622" s="407">
        <v>28369</v>
      </c>
      <c r="C622" s="406" t="s">
        <v>3134</v>
      </c>
      <c r="D622" s="406" t="s">
        <v>3135</v>
      </c>
      <c r="E622" s="406">
        <v>-20.75</v>
      </c>
      <c r="F622" s="406">
        <v>2.4691000000000001E-2</v>
      </c>
      <c r="G622" s="406">
        <v>0</v>
      </c>
      <c r="H622" s="409">
        <v>6.1000000000000004E-3</v>
      </c>
      <c r="I622" s="409">
        <f t="shared" si="0"/>
        <v>1.8591E-2</v>
      </c>
      <c r="J622" s="407">
        <v>28369</v>
      </c>
    </row>
    <row r="623" spans="1:10">
      <c r="A623" s="406">
        <v>88</v>
      </c>
      <c r="B623" s="407">
        <v>28399</v>
      </c>
      <c r="C623" s="406" t="s">
        <v>3134</v>
      </c>
      <c r="D623" s="406" t="s">
        <v>3135</v>
      </c>
      <c r="E623" s="406">
        <v>-20.75</v>
      </c>
      <c r="F623" s="406">
        <v>0</v>
      </c>
      <c r="G623" s="406">
        <v>0</v>
      </c>
      <c r="H623" s="409">
        <v>6.3E-3</v>
      </c>
      <c r="I623" s="409">
        <f t="shared" si="0"/>
        <v>-6.3E-3</v>
      </c>
      <c r="J623" s="407">
        <v>28399</v>
      </c>
    </row>
    <row r="624" spans="1:10">
      <c r="A624" s="406">
        <v>88</v>
      </c>
      <c r="B624" s="407">
        <v>28430</v>
      </c>
      <c r="C624" s="406" t="s">
        <v>3134</v>
      </c>
      <c r="D624" s="406" t="s">
        <v>3135</v>
      </c>
      <c r="E624" s="406">
        <v>-21.25</v>
      </c>
      <c r="F624" s="406">
        <v>4.7229E-2</v>
      </c>
      <c r="G624" s="406">
        <v>0.48</v>
      </c>
      <c r="H624" s="409">
        <v>6.3E-3</v>
      </c>
      <c r="I624" s="409">
        <f t="shared" si="0"/>
        <v>4.0929E-2</v>
      </c>
      <c r="J624" s="407">
        <v>28430</v>
      </c>
    </row>
    <row r="625" spans="1:10">
      <c r="A625" s="406">
        <v>88</v>
      </c>
      <c r="B625" s="407">
        <v>28460</v>
      </c>
      <c r="C625" s="406" t="s">
        <v>3134</v>
      </c>
      <c r="D625" s="406" t="s">
        <v>3135</v>
      </c>
      <c r="E625" s="406">
        <v>-22</v>
      </c>
      <c r="F625" s="406">
        <v>3.5293999999999999E-2</v>
      </c>
      <c r="G625" s="406">
        <v>0</v>
      </c>
      <c r="H625" s="409">
        <v>6.1999999999999998E-3</v>
      </c>
      <c r="I625" s="409">
        <f t="shared" si="0"/>
        <v>2.9093999999999998E-2</v>
      </c>
      <c r="J625" s="407">
        <v>28460</v>
      </c>
    </row>
    <row r="626" spans="1:10">
      <c r="A626" s="406">
        <v>88</v>
      </c>
      <c r="B626" s="407">
        <v>28491</v>
      </c>
      <c r="C626" s="406" t="s">
        <v>3134</v>
      </c>
      <c r="D626" s="406" t="s">
        <v>3135</v>
      </c>
      <c r="E626" s="406">
        <v>-23</v>
      </c>
      <c r="F626" s="406">
        <v>4.5455000000000002E-2</v>
      </c>
      <c r="G626" s="406">
        <v>0</v>
      </c>
      <c r="H626" s="409">
        <v>6.8999999999999999E-3</v>
      </c>
      <c r="I626" s="409">
        <f t="shared" si="0"/>
        <v>3.8555000000000006E-2</v>
      </c>
      <c r="J626" s="407">
        <v>28491</v>
      </c>
    </row>
    <row r="627" spans="1:10">
      <c r="A627" s="406">
        <v>88</v>
      </c>
      <c r="B627" s="407">
        <v>28522</v>
      </c>
      <c r="C627" s="406" t="s">
        <v>3134</v>
      </c>
      <c r="D627" s="406" t="s">
        <v>3135</v>
      </c>
      <c r="E627" s="406">
        <v>-22.5</v>
      </c>
      <c r="F627" s="406">
        <v>-8.7000000000000001E-4</v>
      </c>
      <c r="G627" s="406">
        <v>0.48</v>
      </c>
      <c r="H627" s="409">
        <v>6.0000000000000001E-3</v>
      </c>
      <c r="I627" s="409">
        <f t="shared" si="0"/>
        <v>-6.8700000000000002E-3</v>
      </c>
      <c r="J627" s="407">
        <v>28522</v>
      </c>
    </row>
    <row r="628" spans="1:10">
      <c r="A628" s="406">
        <v>88</v>
      </c>
      <c r="B628" s="407">
        <v>28550</v>
      </c>
      <c r="C628" s="406" t="s">
        <v>3134</v>
      </c>
      <c r="D628" s="406" t="s">
        <v>3135</v>
      </c>
      <c r="E628" s="406">
        <v>-21.75</v>
      </c>
      <c r="F628" s="406">
        <v>-3.3333000000000002E-2</v>
      </c>
      <c r="G628" s="406">
        <v>0</v>
      </c>
      <c r="H628" s="409">
        <v>6.8999999999999999E-3</v>
      </c>
      <c r="I628" s="409">
        <f t="shared" si="0"/>
        <v>-4.0233000000000005E-2</v>
      </c>
      <c r="J628" s="407">
        <v>28550</v>
      </c>
    </row>
    <row r="629" spans="1:10">
      <c r="A629" s="406">
        <v>88</v>
      </c>
      <c r="B629" s="407">
        <v>28581</v>
      </c>
      <c r="C629" s="406" t="s">
        <v>3134</v>
      </c>
      <c r="D629" s="406" t="s">
        <v>3135</v>
      </c>
      <c r="E629" s="406">
        <v>-22</v>
      </c>
      <c r="F629" s="406">
        <v>1.1494000000000001E-2</v>
      </c>
      <c r="G629" s="406">
        <v>0</v>
      </c>
      <c r="H629" s="409">
        <v>6.3E-3</v>
      </c>
      <c r="I629" s="409">
        <f t="shared" si="0"/>
        <v>5.1940000000000007E-3</v>
      </c>
      <c r="J629" s="407">
        <v>28581</v>
      </c>
    </row>
    <row r="630" spans="1:10">
      <c r="A630" s="406">
        <v>88</v>
      </c>
      <c r="B630" s="407">
        <v>28611</v>
      </c>
      <c r="C630" s="406" t="s">
        <v>3134</v>
      </c>
      <c r="D630" s="406" t="s">
        <v>3135</v>
      </c>
      <c r="E630" s="406">
        <v>-21.25</v>
      </c>
      <c r="F630" s="406">
        <v>-1.2272999999999999E-2</v>
      </c>
      <c r="G630" s="406">
        <v>0.48</v>
      </c>
      <c r="H630" s="409">
        <v>7.4999999999999997E-3</v>
      </c>
      <c r="I630" s="409">
        <f t="shared" ref="I630:I693" si="1">F630-H630</f>
        <v>-1.9772999999999999E-2</v>
      </c>
      <c r="J630" s="407">
        <v>28611</v>
      </c>
    </row>
    <row r="631" spans="1:10">
      <c r="A631" s="406">
        <v>88</v>
      </c>
      <c r="B631" s="407">
        <v>28642</v>
      </c>
      <c r="C631" s="406" t="s">
        <v>3134</v>
      </c>
      <c r="D631" s="406" t="s">
        <v>3135</v>
      </c>
      <c r="E631" s="406">
        <v>-19.5</v>
      </c>
      <c r="F631" s="406">
        <v>-8.2352999999999996E-2</v>
      </c>
      <c r="G631" s="406">
        <v>0</v>
      </c>
      <c r="H631" s="409">
        <v>6.8999999999999999E-3</v>
      </c>
      <c r="I631" s="409">
        <f t="shared" si="1"/>
        <v>-8.9252999999999999E-2</v>
      </c>
      <c r="J631" s="407">
        <v>28642</v>
      </c>
    </row>
    <row r="632" spans="1:10">
      <c r="A632" s="406">
        <v>88</v>
      </c>
      <c r="B632" s="407">
        <v>28672</v>
      </c>
      <c r="C632" s="406" t="s">
        <v>3134</v>
      </c>
      <c r="D632" s="406" t="s">
        <v>3135</v>
      </c>
      <c r="E632" s="406">
        <v>-20.75</v>
      </c>
      <c r="F632" s="406">
        <v>6.4102999999999993E-2</v>
      </c>
      <c r="G632" s="406">
        <v>0</v>
      </c>
      <c r="H632" s="409">
        <v>7.3000000000000001E-3</v>
      </c>
      <c r="I632" s="409">
        <f t="shared" si="1"/>
        <v>5.6802999999999992E-2</v>
      </c>
      <c r="J632" s="407">
        <v>28672</v>
      </c>
    </row>
    <row r="633" spans="1:10">
      <c r="A633" s="406">
        <v>88</v>
      </c>
      <c r="B633" s="407">
        <v>28703</v>
      </c>
      <c r="C633" s="406" t="s">
        <v>3134</v>
      </c>
      <c r="D633" s="406" t="s">
        <v>3135</v>
      </c>
      <c r="E633" s="406">
        <v>-20</v>
      </c>
      <c r="F633" s="406">
        <v>-1.3011999999999999E-2</v>
      </c>
      <c r="G633" s="406">
        <v>0.48</v>
      </c>
      <c r="H633" s="409">
        <v>7.0000000000000001E-3</v>
      </c>
      <c r="I633" s="409">
        <f t="shared" si="1"/>
        <v>-2.0011999999999999E-2</v>
      </c>
      <c r="J633" s="407">
        <v>28703</v>
      </c>
    </row>
    <row r="634" spans="1:10">
      <c r="A634" s="406">
        <v>88</v>
      </c>
      <c r="B634" s="407">
        <v>28734</v>
      </c>
      <c r="C634" s="406" t="s">
        <v>3134</v>
      </c>
      <c r="D634" s="406" t="s">
        <v>3135</v>
      </c>
      <c r="E634" s="406">
        <v>-19.75</v>
      </c>
      <c r="F634" s="406">
        <v>-1.2500000000000001E-2</v>
      </c>
      <c r="G634" s="406">
        <v>0</v>
      </c>
      <c r="H634" s="409">
        <v>6.4999999999999997E-3</v>
      </c>
      <c r="I634" s="409">
        <f t="shared" si="1"/>
        <v>-1.9E-2</v>
      </c>
      <c r="J634" s="407">
        <v>28734</v>
      </c>
    </row>
    <row r="635" spans="1:10">
      <c r="A635" s="406">
        <v>88</v>
      </c>
      <c r="B635" s="407">
        <v>28764</v>
      </c>
      <c r="C635" s="406" t="s">
        <v>3134</v>
      </c>
      <c r="D635" s="406" t="s">
        <v>3135</v>
      </c>
      <c r="E635" s="406">
        <v>-19.5</v>
      </c>
      <c r="F635" s="406">
        <v>-1.2658000000000001E-2</v>
      </c>
      <c r="G635" s="406">
        <v>0</v>
      </c>
      <c r="H635" s="409">
        <v>7.3000000000000001E-3</v>
      </c>
      <c r="I635" s="409">
        <f t="shared" si="1"/>
        <v>-1.9958E-2</v>
      </c>
      <c r="J635" s="407">
        <v>28764</v>
      </c>
    </row>
    <row r="636" spans="1:10">
      <c r="A636" s="406">
        <v>88</v>
      </c>
      <c r="B636" s="407">
        <v>28795</v>
      </c>
      <c r="C636" s="406" t="s">
        <v>3134</v>
      </c>
      <c r="D636" s="406" t="s">
        <v>3135</v>
      </c>
      <c r="E636" s="406">
        <v>-21</v>
      </c>
      <c r="F636" s="406">
        <v>0.102564</v>
      </c>
      <c r="G636" s="406">
        <v>0.5</v>
      </c>
      <c r="H636" s="409">
        <v>7.1000000000000004E-3</v>
      </c>
      <c r="I636" s="409">
        <f t="shared" si="1"/>
        <v>9.5464000000000007E-2</v>
      </c>
      <c r="J636" s="407">
        <v>28795</v>
      </c>
    </row>
    <row r="637" spans="1:10">
      <c r="A637" s="406">
        <v>88</v>
      </c>
      <c r="B637" s="407">
        <v>28825</v>
      </c>
      <c r="C637" s="406" t="s">
        <v>3134</v>
      </c>
      <c r="D637" s="406" t="s">
        <v>3135</v>
      </c>
      <c r="E637" s="406">
        <v>-20.25</v>
      </c>
      <c r="F637" s="406">
        <v>-3.5714000000000003E-2</v>
      </c>
      <c r="G637" s="406">
        <v>0</v>
      </c>
      <c r="H637" s="409">
        <v>6.7999999999999996E-3</v>
      </c>
      <c r="I637" s="409">
        <f t="shared" si="1"/>
        <v>-4.2514000000000003E-2</v>
      </c>
      <c r="J637" s="407">
        <v>28825</v>
      </c>
    </row>
    <row r="638" spans="1:10">
      <c r="A638" s="406">
        <v>88</v>
      </c>
      <c r="B638" s="407">
        <v>28856</v>
      </c>
      <c r="C638" s="406" t="s">
        <v>3134</v>
      </c>
      <c r="D638" s="406" t="s">
        <v>3135</v>
      </c>
      <c r="E638" s="406">
        <v>-20</v>
      </c>
      <c r="F638" s="406">
        <v>-1.2345999999999999E-2</v>
      </c>
      <c r="G638" s="406">
        <v>0</v>
      </c>
      <c r="H638" s="409">
        <v>7.9000000000000008E-3</v>
      </c>
      <c r="I638" s="409">
        <f t="shared" si="1"/>
        <v>-2.0246E-2</v>
      </c>
      <c r="J638" s="407">
        <v>28856</v>
      </c>
    </row>
    <row r="639" spans="1:10">
      <c r="A639" s="406">
        <v>88</v>
      </c>
      <c r="B639" s="407">
        <v>28887</v>
      </c>
      <c r="C639" s="406" t="s">
        <v>3134</v>
      </c>
      <c r="D639" s="406" t="s">
        <v>3135</v>
      </c>
      <c r="E639" s="406">
        <v>-19.5</v>
      </c>
      <c r="F639" s="406">
        <v>0</v>
      </c>
      <c r="G639" s="406">
        <v>0.5</v>
      </c>
      <c r="H639" s="409">
        <v>6.4999999999999997E-3</v>
      </c>
      <c r="I639" s="409">
        <f t="shared" si="1"/>
        <v>-6.4999999999999997E-3</v>
      </c>
      <c r="J639" s="407">
        <v>28887</v>
      </c>
    </row>
    <row r="640" spans="1:10">
      <c r="A640" s="406">
        <v>88</v>
      </c>
      <c r="B640" s="407">
        <v>28915</v>
      </c>
      <c r="C640" s="406" t="s">
        <v>3134</v>
      </c>
      <c r="D640" s="406" t="s">
        <v>3135</v>
      </c>
      <c r="E640" s="406">
        <v>-20.25</v>
      </c>
      <c r="F640" s="406">
        <v>3.8462000000000003E-2</v>
      </c>
      <c r="G640" s="406">
        <v>0</v>
      </c>
      <c r="H640" s="409">
        <v>7.4000000000000003E-3</v>
      </c>
      <c r="I640" s="409">
        <f t="shared" si="1"/>
        <v>3.1062000000000003E-2</v>
      </c>
      <c r="J640" s="407">
        <v>28915</v>
      </c>
    </row>
    <row r="641" spans="1:10">
      <c r="A641" s="406">
        <v>88</v>
      </c>
      <c r="B641" s="407">
        <v>28946</v>
      </c>
      <c r="C641" s="406" t="s">
        <v>3134</v>
      </c>
      <c r="D641" s="406" t="s">
        <v>3135</v>
      </c>
      <c r="E641" s="406">
        <v>-21.25</v>
      </c>
      <c r="F641" s="406">
        <v>4.9383000000000003E-2</v>
      </c>
      <c r="G641" s="406">
        <v>0</v>
      </c>
      <c r="H641" s="409">
        <v>7.6E-3</v>
      </c>
      <c r="I641" s="409">
        <f t="shared" si="1"/>
        <v>4.1783000000000001E-2</v>
      </c>
      <c r="J641" s="407">
        <v>28946</v>
      </c>
    </row>
    <row r="642" spans="1:10">
      <c r="A642" s="406">
        <v>88</v>
      </c>
      <c r="B642" s="407">
        <v>28976</v>
      </c>
      <c r="C642" s="406" t="s">
        <v>3134</v>
      </c>
      <c r="D642" s="406" t="s">
        <v>3135</v>
      </c>
      <c r="E642" s="406">
        <v>-21</v>
      </c>
      <c r="F642" s="406">
        <v>1.2706E-2</v>
      </c>
      <c r="G642" s="406">
        <v>0.52</v>
      </c>
      <c r="H642" s="409">
        <v>7.7000000000000002E-3</v>
      </c>
      <c r="I642" s="409">
        <f t="shared" si="1"/>
        <v>5.006E-3</v>
      </c>
      <c r="J642" s="407">
        <v>28976</v>
      </c>
    </row>
    <row r="643" spans="1:10">
      <c r="A643" s="406">
        <v>88</v>
      </c>
      <c r="B643" s="407">
        <v>29007</v>
      </c>
      <c r="C643" s="406" t="s">
        <v>3134</v>
      </c>
      <c r="D643" s="406" t="s">
        <v>3135</v>
      </c>
      <c r="E643" s="406">
        <v>-20.25</v>
      </c>
      <c r="F643" s="406">
        <v>-3.5714000000000003E-2</v>
      </c>
      <c r="G643" s="406">
        <v>0</v>
      </c>
      <c r="H643" s="409">
        <v>7.1000000000000004E-3</v>
      </c>
      <c r="I643" s="409">
        <f t="shared" si="1"/>
        <v>-4.2814000000000005E-2</v>
      </c>
      <c r="J643" s="407">
        <v>29007</v>
      </c>
    </row>
    <row r="644" spans="1:10">
      <c r="A644" s="406">
        <v>88</v>
      </c>
      <c r="B644" s="407">
        <v>29037</v>
      </c>
      <c r="C644" s="406" t="s">
        <v>3134</v>
      </c>
      <c r="D644" s="406" t="s">
        <v>3135</v>
      </c>
      <c r="E644" s="406">
        <v>-20</v>
      </c>
      <c r="F644" s="406">
        <v>-1.2345999999999999E-2</v>
      </c>
      <c r="G644" s="406">
        <v>0</v>
      </c>
      <c r="H644" s="409">
        <v>7.6E-3</v>
      </c>
      <c r="I644" s="409">
        <f t="shared" si="1"/>
        <v>-1.9945999999999998E-2</v>
      </c>
      <c r="J644" s="407">
        <v>29037</v>
      </c>
    </row>
    <row r="645" spans="1:10">
      <c r="A645" s="406">
        <v>88</v>
      </c>
      <c r="B645" s="407">
        <v>29068</v>
      </c>
      <c r="C645" s="406" t="s">
        <v>3134</v>
      </c>
      <c r="D645" s="406" t="s">
        <v>3135</v>
      </c>
      <c r="E645" s="406">
        <v>-20</v>
      </c>
      <c r="F645" s="406">
        <v>2.5999999999999999E-2</v>
      </c>
      <c r="G645" s="406">
        <v>0.52</v>
      </c>
      <c r="H645" s="409">
        <v>7.3000000000000001E-3</v>
      </c>
      <c r="I645" s="409">
        <f t="shared" si="1"/>
        <v>1.8699999999999998E-2</v>
      </c>
      <c r="J645" s="407">
        <v>29068</v>
      </c>
    </row>
    <row r="646" spans="1:10">
      <c r="A646" s="406">
        <v>88</v>
      </c>
      <c r="B646" s="407">
        <v>29099</v>
      </c>
      <c r="C646" s="406" t="s">
        <v>3134</v>
      </c>
      <c r="D646" s="406" t="s">
        <v>3135</v>
      </c>
      <c r="E646" s="406">
        <v>-19.75</v>
      </c>
      <c r="F646" s="406">
        <v>-1.2500000000000001E-2</v>
      </c>
      <c r="G646" s="406">
        <v>0</v>
      </c>
      <c r="H646" s="409">
        <v>6.7999999999999996E-3</v>
      </c>
      <c r="I646" s="409">
        <f t="shared" si="1"/>
        <v>-1.9300000000000001E-2</v>
      </c>
      <c r="J646" s="407">
        <v>29099</v>
      </c>
    </row>
    <row r="647" spans="1:10">
      <c r="A647" s="406">
        <v>88</v>
      </c>
      <c r="B647" s="407">
        <v>29129</v>
      </c>
      <c r="C647" s="406" t="s">
        <v>3134</v>
      </c>
      <c r="D647" s="406" t="s">
        <v>3135</v>
      </c>
      <c r="E647" s="406">
        <v>-18.75</v>
      </c>
      <c r="F647" s="406">
        <v>-5.0632999999999997E-2</v>
      </c>
      <c r="G647" s="406">
        <v>0</v>
      </c>
      <c r="H647" s="409">
        <v>8.2000000000000007E-3</v>
      </c>
      <c r="I647" s="409">
        <f t="shared" si="1"/>
        <v>-5.8832999999999996E-2</v>
      </c>
      <c r="J647" s="407">
        <v>29129</v>
      </c>
    </row>
    <row r="648" spans="1:10">
      <c r="A648" s="406">
        <v>88</v>
      </c>
      <c r="B648" s="407">
        <v>29160</v>
      </c>
      <c r="C648" s="406" t="s">
        <v>3134</v>
      </c>
      <c r="D648" s="406" t="s">
        <v>3135</v>
      </c>
      <c r="E648" s="406">
        <v>-19.5</v>
      </c>
      <c r="F648" s="406">
        <v>6.8266999999999994E-2</v>
      </c>
      <c r="G648" s="406">
        <v>0.53</v>
      </c>
      <c r="H648" s="409">
        <v>8.3000000000000001E-3</v>
      </c>
      <c r="I648" s="409">
        <f t="shared" si="1"/>
        <v>5.9966999999999993E-2</v>
      </c>
      <c r="J648" s="407">
        <v>29160</v>
      </c>
    </row>
    <row r="649" spans="1:10">
      <c r="A649" s="406">
        <v>88</v>
      </c>
      <c r="B649" s="407">
        <v>29190</v>
      </c>
      <c r="C649" s="406" t="s">
        <v>3134</v>
      </c>
      <c r="D649" s="406" t="s">
        <v>3135</v>
      </c>
      <c r="E649" s="406">
        <v>-20</v>
      </c>
      <c r="F649" s="406">
        <v>2.5641000000000001E-2</v>
      </c>
      <c r="G649" s="406">
        <v>0</v>
      </c>
      <c r="H649" s="409">
        <v>8.3000000000000001E-3</v>
      </c>
      <c r="I649" s="409">
        <f t="shared" si="1"/>
        <v>1.7341000000000002E-2</v>
      </c>
      <c r="J649" s="407">
        <v>29190</v>
      </c>
    </row>
    <row r="650" spans="1:10">
      <c r="A650" s="406">
        <v>88</v>
      </c>
      <c r="B650" s="407">
        <v>29221</v>
      </c>
      <c r="C650" s="406" t="s">
        <v>3134</v>
      </c>
      <c r="D650" s="406" t="s">
        <v>3135</v>
      </c>
      <c r="E650" s="406">
        <v>-19.25</v>
      </c>
      <c r="F650" s="406">
        <v>-3.7499999999999999E-2</v>
      </c>
      <c r="G650" s="406">
        <v>0</v>
      </c>
      <c r="H650" s="409">
        <v>8.3000000000000001E-3</v>
      </c>
      <c r="I650" s="409">
        <f t="shared" si="1"/>
        <v>-4.58E-2</v>
      </c>
      <c r="J650" s="407">
        <v>29221</v>
      </c>
    </row>
    <row r="651" spans="1:10">
      <c r="A651" s="406">
        <v>88</v>
      </c>
      <c r="B651" s="407">
        <v>29252</v>
      </c>
      <c r="C651" s="406" t="s">
        <v>3134</v>
      </c>
      <c r="D651" s="406" t="s">
        <v>3135</v>
      </c>
      <c r="E651" s="406">
        <v>-17.25</v>
      </c>
      <c r="F651" s="406">
        <v>-7.6364000000000001E-2</v>
      </c>
      <c r="G651" s="406">
        <v>0.53</v>
      </c>
      <c r="H651" s="409">
        <v>8.3999999999999995E-3</v>
      </c>
      <c r="I651" s="409">
        <f t="shared" si="1"/>
        <v>-8.4764000000000006E-2</v>
      </c>
      <c r="J651" s="407">
        <v>29252</v>
      </c>
    </row>
    <row r="652" spans="1:10">
      <c r="A652" s="406">
        <v>88</v>
      </c>
      <c r="B652" s="407">
        <v>29281</v>
      </c>
      <c r="C652" s="406" t="s">
        <v>3134</v>
      </c>
      <c r="D652" s="406" t="s">
        <v>3135</v>
      </c>
      <c r="E652" s="406">
        <v>-15.25</v>
      </c>
      <c r="F652" s="406">
        <v>-0.115942</v>
      </c>
      <c r="G652" s="406">
        <v>0</v>
      </c>
      <c r="H652" s="409">
        <v>9.9000000000000008E-3</v>
      </c>
      <c r="I652" s="409">
        <f t="shared" si="1"/>
        <v>-0.12584200000000001</v>
      </c>
      <c r="J652" s="407">
        <v>29281</v>
      </c>
    </row>
    <row r="653" spans="1:10">
      <c r="A653" s="406">
        <v>88</v>
      </c>
      <c r="B653" s="407">
        <v>29312</v>
      </c>
      <c r="C653" s="406" t="s">
        <v>3134</v>
      </c>
      <c r="D653" s="406" t="s">
        <v>3135</v>
      </c>
      <c r="E653" s="406">
        <v>-17.5</v>
      </c>
      <c r="F653" s="406">
        <v>0.14754100000000001</v>
      </c>
      <c r="G653" s="406">
        <v>0</v>
      </c>
      <c r="H653" s="409">
        <v>0.01</v>
      </c>
      <c r="I653" s="409">
        <f t="shared" si="1"/>
        <v>0.137541</v>
      </c>
      <c r="J653" s="407">
        <v>29312</v>
      </c>
    </row>
    <row r="654" spans="1:10">
      <c r="A654" s="406">
        <v>88</v>
      </c>
      <c r="B654" s="407">
        <v>29342</v>
      </c>
      <c r="C654" s="406" t="s">
        <v>3134</v>
      </c>
      <c r="D654" s="406" t="s">
        <v>3135</v>
      </c>
      <c r="E654" s="406">
        <v>-18</v>
      </c>
      <c r="F654" s="406">
        <v>5.8857E-2</v>
      </c>
      <c r="G654" s="406">
        <v>0.53</v>
      </c>
      <c r="H654" s="409">
        <v>8.6999999999999994E-3</v>
      </c>
      <c r="I654" s="409">
        <f t="shared" si="1"/>
        <v>5.0157E-2</v>
      </c>
      <c r="J654" s="407">
        <v>29342</v>
      </c>
    </row>
    <row r="655" spans="1:10">
      <c r="A655" s="406">
        <v>88</v>
      </c>
      <c r="B655" s="407">
        <v>29373</v>
      </c>
      <c r="C655" s="406" t="s">
        <v>3134</v>
      </c>
      <c r="D655" s="406" t="s">
        <v>3135</v>
      </c>
      <c r="E655" s="406">
        <v>-19</v>
      </c>
      <c r="F655" s="406">
        <v>5.5556000000000001E-2</v>
      </c>
      <c r="G655" s="406">
        <v>0</v>
      </c>
      <c r="H655" s="409">
        <v>8.6E-3</v>
      </c>
      <c r="I655" s="409">
        <f t="shared" si="1"/>
        <v>4.6955999999999998E-2</v>
      </c>
      <c r="J655" s="407">
        <v>29373</v>
      </c>
    </row>
    <row r="656" spans="1:10">
      <c r="A656" s="406">
        <v>88</v>
      </c>
      <c r="B656" s="407">
        <v>29403</v>
      </c>
      <c r="C656" s="406" t="s">
        <v>3134</v>
      </c>
      <c r="D656" s="406" t="s">
        <v>3135</v>
      </c>
      <c r="E656" s="406">
        <v>-19.5</v>
      </c>
      <c r="F656" s="406">
        <v>2.6315999999999999E-2</v>
      </c>
      <c r="G656" s="406">
        <v>0</v>
      </c>
      <c r="H656" s="409">
        <v>8.3999999999999995E-3</v>
      </c>
      <c r="I656" s="409">
        <f t="shared" si="1"/>
        <v>1.7916000000000001E-2</v>
      </c>
      <c r="J656" s="407">
        <v>29403</v>
      </c>
    </row>
    <row r="657" spans="1:10">
      <c r="A657" s="406">
        <v>88</v>
      </c>
      <c r="B657" s="407">
        <v>29434</v>
      </c>
      <c r="C657" s="406" t="s">
        <v>3134</v>
      </c>
      <c r="D657" s="406" t="s">
        <v>3135</v>
      </c>
      <c r="E657" s="406">
        <v>-18.625</v>
      </c>
      <c r="F657" s="406">
        <v>-1.7691999999999999E-2</v>
      </c>
      <c r="G657" s="406">
        <v>0.53</v>
      </c>
      <c r="H657" s="409">
        <v>8.0999999999999996E-3</v>
      </c>
      <c r="I657" s="409">
        <f t="shared" si="1"/>
        <v>-2.5791999999999999E-2</v>
      </c>
      <c r="J657" s="407">
        <v>29434</v>
      </c>
    </row>
    <row r="658" spans="1:10">
      <c r="A658" s="406">
        <v>88</v>
      </c>
      <c r="B658" s="407">
        <v>29465</v>
      </c>
      <c r="C658" s="406" t="s">
        <v>3134</v>
      </c>
      <c r="D658" s="406" t="s">
        <v>3135</v>
      </c>
      <c r="E658" s="406">
        <v>-18.875</v>
      </c>
      <c r="F658" s="406">
        <v>1.3422999999999999E-2</v>
      </c>
      <c r="G658" s="406">
        <v>0</v>
      </c>
      <c r="H658" s="409">
        <v>9.7000000000000003E-3</v>
      </c>
      <c r="I658" s="409">
        <f t="shared" si="1"/>
        <v>3.7229999999999989E-3</v>
      </c>
      <c r="J658" s="407">
        <v>29465</v>
      </c>
    </row>
    <row r="659" spans="1:10">
      <c r="A659" s="406">
        <v>88</v>
      </c>
      <c r="B659" s="407">
        <v>29495</v>
      </c>
      <c r="C659" s="406" t="s">
        <v>3134</v>
      </c>
      <c r="D659" s="406" t="s">
        <v>3135</v>
      </c>
      <c r="E659" s="406">
        <v>-18.375</v>
      </c>
      <c r="F659" s="406">
        <v>-2.649E-2</v>
      </c>
      <c r="G659" s="406">
        <v>0</v>
      </c>
      <c r="H659" s="409">
        <v>9.7000000000000003E-3</v>
      </c>
      <c r="I659" s="409">
        <f t="shared" si="1"/>
        <v>-3.619E-2</v>
      </c>
      <c r="J659" s="407">
        <v>29495</v>
      </c>
    </row>
    <row r="660" spans="1:10">
      <c r="A660" s="406">
        <v>88</v>
      </c>
      <c r="B660" s="407">
        <v>29526</v>
      </c>
      <c r="C660" s="406" t="s">
        <v>3134</v>
      </c>
      <c r="D660" s="406" t="s">
        <v>3135</v>
      </c>
      <c r="E660" s="406">
        <v>-16.875</v>
      </c>
      <c r="F660" s="406">
        <v>-5.1156E-2</v>
      </c>
      <c r="G660" s="406">
        <v>0.56000000000000005</v>
      </c>
      <c r="H660" s="409">
        <v>9.1000000000000004E-3</v>
      </c>
      <c r="I660" s="409">
        <f t="shared" si="1"/>
        <v>-6.0256000000000004E-2</v>
      </c>
      <c r="J660" s="407">
        <v>29526</v>
      </c>
    </row>
    <row r="661" spans="1:10">
      <c r="A661" s="406">
        <v>88</v>
      </c>
      <c r="B661" s="407">
        <v>29556</v>
      </c>
      <c r="C661" s="406" t="s">
        <v>3134</v>
      </c>
      <c r="D661" s="406" t="s">
        <v>3135</v>
      </c>
      <c r="E661" s="406">
        <v>-16.625</v>
      </c>
      <c r="F661" s="406">
        <v>-1.4815E-2</v>
      </c>
      <c r="G661" s="406">
        <v>0</v>
      </c>
      <c r="H661" s="409">
        <v>1.0800000000000001E-2</v>
      </c>
      <c r="I661" s="409">
        <f t="shared" si="1"/>
        <v>-2.5614999999999999E-2</v>
      </c>
      <c r="J661" s="407">
        <v>29556</v>
      </c>
    </row>
    <row r="662" spans="1:10">
      <c r="A662" s="406">
        <v>88</v>
      </c>
      <c r="B662" s="407">
        <v>29587</v>
      </c>
      <c r="C662" s="406" t="s">
        <v>3134</v>
      </c>
      <c r="D662" s="406" t="s">
        <v>3135</v>
      </c>
      <c r="E662" s="406">
        <v>-16.125</v>
      </c>
      <c r="F662" s="406">
        <v>-3.0075000000000001E-2</v>
      </c>
      <c r="G662" s="406">
        <v>0</v>
      </c>
      <c r="H662" s="409">
        <v>9.4000000000000004E-3</v>
      </c>
      <c r="I662" s="409">
        <f t="shared" si="1"/>
        <v>-3.9475000000000003E-2</v>
      </c>
      <c r="J662" s="407">
        <v>29587</v>
      </c>
    </row>
    <row r="663" spans="1:10">
      <c r="A663" s="406">
        <v>88</v>
      </c>
      <c r="B663" s="407">
        <v>29618</v>
      </c>
      <c r="C663" s="406" t="s">
        <v>3134</v>
      </c>
      <c r="D663" s="406" t="s">
        <v>3135</v>
      </c>
      <c r="E663" s="406">
        <v>-16.125</v>
      </c>
      <c r="F663" s="406">
        <v>3.4729000000000003E-2</v>
      </c>
      <c r="G663" s="406">
        <v>0.56000000000000005</v>
      </c>
      <c r="H663" s="409">
        <v>8.8000000000000005E-3</v>
      </c>
      <c r="I663" s="409">
        <f t="shared" si="1"/>
        <v>2.5929000000000001E-2</v>
      </c>
      <c r="J663" s="407">
        <v>29618</v>
      </c>
    </row>
    <row r="664" spans="1:10">
      <c r="A664" s="406">
        <v>88</v>
      </c>
      <c r="B664" s="407">
        <v>29646</v>
      </c>
      <c r="C664" s="406" t="s">
        <v>3134</v>
      </c>
      <c r="D664" s="406" t="s">
        <v>3135</v>
      </c>
      <c r="E664" s="406">
        <v>-16.875</v>
      </c>
      <c r="F664" s="406">
        <v>4.6511999999999998E-2</v>
      </c>
      <c r="G664" s="406">
        <v>0</v>
      </c>
      <c r="H664" s="409">
        <v>1.11E-2</v>
      </c>
      <c r="I664" s="409">
        <f t="shared" si="1"/>
        <v>3.5411999999999999E-2</v>
      </c>
      <c r="J664" s="407">
        <v>29646</v>
      </c>
    </row>
    <row r="665" spans="1:10">
      <c r="A665" s="406">
        <v>88</v>
      </c>
      <c r="B665" s="407">
        <v>29677</v>
      </c>
      <c r="C665" s="406" t="s">
        <v>3134</v>
      </c>
      <c r="D665" s="406" t="s">
        <v>3135</v>
      </c>
      <c r="E665" s="406">
        <v>-17.625</v>
      </c>
      <c r="F665" s="406">
        <v>4.4443999999999997E-2</v>
      </c>
      <c r="G665" s="406">
        <v>0</v>
      </c>
      <c r="H665" s="409">
        <v>1.01E-2</v>
      </c>
      <c r="I665" s="409">
        <f t="shared" si="1"/>
        <v>3.4344E-2</v>
      </c>
      <c r="J665" s="407">
        <v>29677</v>
      </c>
    </row>
    <row r="666" spans="1:10">
      <c r="A666" s="406">
        <v>88</v>
      </c>
      <c r="B666" s="407">
        <v>29707</v>
      </c>
      <c r="C666" s="406" t="s">
        <v>3134</v>
      </c>
      <c r="D666" s="406" t="s">
        <v>3135</v>
      </c>
      <c r="E666" s="406">
        <v>-17.125</v>
      </c>
      <c r="F666" s="406">
        <v>3.4039999999999999E-3</v>
      </c>
      <c r="G666" s="406">
        <v>0.56000000000000005</v>
      </c>
      <c r="H666" s="409">
        <v>1.04E-2</v>
      </c>
      <c r="I666" s="409">
        <f t="shared" si="1"/>
        <v>-6.9959999999999996E-3</v>
      </c>
      <c r="J666" s="407">
        <v>29707</v>
      </c>
    </row>
    <row r="667" spans="1:10">
      <c r="A667" s="406">
        <v>88</v>
      </c>
      <c r="B667" s="407">
        <v>29738</v>
      </c>
      <c r="C667" s="406" t="s">
        <v>3134</v>
      </c>
      <c r="D667" s="406" t="s">
        <v>3135</v>
      </c>
      <c r="E667" s="406">
        <v>-17.375</v>
      </c>
      <c r="F667" s="406">
        <v>1.4599000000000001E-2</v>
      </c>
      <c r="G667" s="406">
        <v>0</v>
      </c>
      <c r="H667" s="409">
        <v>1.09E-2</v>
      </c>
      <c r="I667" s="409">
        <f t="shared" si="1"/>
        <v>3.6990000000000009E-3</v>
      </c>
      <c r="J667" s="407">
        <v>29738</v>
      </c>
    </row>
    <row r="668" spans="1:10">
      <c r="A668" s="406">
        <v>88</v>
      </c>
      <c r="B668" s="407">
        <v>29768</v>
      </c>
      <c r="C668" s="406" t="s">
        <v>3134</v>
      </c>
      <c r="D668" s="406" t="s">
        <v>3135</v>
      </c>
      <c r="E668" s="406">
        <v>-17.375</v>
      </c>
      <c r="F668" s="406">
        <v>0</v>
      </c>
      <c r="G668" s="406">
        <v>0</v>
      </c>
      <c r="H668" s="409">
        <v>1.09E-2</v>
      </c>
      <c r="I668" s="409">
        <f t="shared" si="1"/>
        <v>-1.09E-2</v>
      </c>
      <c r="J668" s="407">
        <v>29768</v>
      </c>
    </row>
    <row r="669" spans="1:10">
      <c r="A669" s="406">
        <v>88</v>
      </c>
      <c r="B669" s="407">
        <v>29799</v>
      </c>
      <c r="C669" s="406" t="s">
        <v>3134</v>
      </c>
      <c r="D669" s="406" t="s">
        <v>3135</v>
      </c>
      <c r="E669" s="406">
        <v>-17.875</v>
      </c>
      <c r="F669" s="406">
        <v>6.1006999999999999E-2</v>
      </c>
      <c r="G669" s="406">
        <v>0.56000000000000005</v>
      </c>
      <c r="H669" s="409">
        <v>1.0999999999999999E-2</v>
      </c>
      <c r="I669" s="409">
        <f t="shared" si="1"/>
        <v>5.0006999999999996E-2</v>
      </c>
      <c r="J669" s="407">
        <v>29799</v>
      </c>
    </row>
    <row r="670" spans="1:10">
      <c r="A670" s="406">
        <v>88</v>
      </c>
      <c r="B670" s="407">
        <v>29830</v>
      </c>
      <c r="C670" s="406" t="s">
        <v>3134</v>
      </c>
      <c r="D670" s="406" t="s">
        <v>3135</v>
      </c>
      <c r="E670" s="406">
        <v>-16.625</v>
      </c>
      <c r="F670" s="406">
        <v>-6.9930000000000006E-2</v>
      </c>
      <c r="G670" s="406">
        <v>0</v>
      </c>
      <c r="H670" s="409">
        <v>1.14E-2</v>
      </c>
      <c r="I670" s="409">
        <f t="shared" si="1"/>
        <v>-8.1330000000000013E-2</v>
      </c>
      <c r="J670" s="407">
        <v>29830</v>
      </c>
    </row>
    <row r="671" spans="1:10">
      <c r="A671" s="406">
        <v>88</v>
      </c>
      <c r="B671" s="407">
        <v>29860</v>
      </c>
      <c r="C671" s="406" t="s">
        <v>3134</v>
      </c>
      <c r="D671" s="406" t="s">
        <v>3135</v>
      </c>
      <c r="E671" s="406">
        <v>-16.25</v>
      </c>
      <c r="F671" s="406">
        <v>-2.2556E-2</v>
      </c>
      <c r="G671" s="406">
        <v>0</v>
      </c>
      <c r="H671" s="409">
        <v>1.17E-2</v>
      </c>
      <c r="I671" s="409">
        <f t="shared" si="1"/>
        <v>-3.4256000000000002E-2</v>
      </c>
      <c r="J671" s="407">
        <v>29860</v>
      </c>
    </row>
    <row r="672" spans="1:10">
      <c r="A672" s="406">
        <v>88</v>
      </c>
      <c r="B672" s="407">
        <v>29891</v>
      </c>
      <c r="C672" s="406" t="s">
        <v>3134</v>
      </c>
      <c r="D672" s="406" t="s">
        <v>3135</v>
      </c>
      <c r="E672" s="406">
        <v>-17.625</v>
      </c>
      <c r="F672" s="406">
        <v>0.120923</v>
      </c>
      <c r="G672" s="406">
        <v>0.59</v>
      </c>
      <c r="H672" s="409">
        <v>1.1299999999999999E-2</v>
      </c>
      <c r="I672" s="409">
        <f t="shared" si="1"/>
        <v>0.109623</v>
      </c>
      <c r="J672" s="407">
        <v>29891</v>
      </c>
    </row>
    <row r="673" spans="1:10">
      <c r="A673" s="406">
        <v>88</v>
      </c>
      <c r="B673" s="407">
        <v>29921</v>
      </c>
      <c r="C673" s="406" t="s">
        <v>3134</v>
      </c>
      <c r="D673" s="406" t="s">
        <v>3135</v>
      </c>
      <c r="E673" s="406">
        <v>-17.375</v>
      </c>
      <c r="F673" s="406">
        <v>-1.4184E-2</v>
      </c>
      <c r="G673" s="406">
        <v>0</v>
      </c>
      <c r="H673" s="409">
        <v>0.01</v>
      </c>
      <c r="I673" s="409">
        <f t="shared" si="1"/>
        <v>-2.4184000000000001E-2</v>
      </c>
      <c r="J673" s="407">
        <v>29921</v>
      </c>
    </row>
    <row r="674" spans="1:10">
      <c r="A674" s="406">
        <v>88</v>
      </c>
      <c r="B674" s="407">
        <v>29952</v>
      </c>
      <c r="C674" s="406" t="s">
        <v>3134</v>
      </c>
      <c r="D674" s="406" t="s">
        <v>3135</v>
      </c>
      <c r="E674" s="406">
        <v>-18.125</v>
      </c>
      <c r="F674" s="406">
        <v>4.3165000000000002E-2</v>
      </c>
      <c r="G674" s="406">
        <v>0</v>
      </c>
      <c r="H674" s="409">
        <v>1.0800000000000001E-2</v>
      </c>
      <c r="I674" s="409">
        <f t="shared" si="1"/>
        <v>3.2365000000000005E-2</v>
      </c>
      <c r="J674" s="407">
        <v>29952</v>
      </c>
    </row>
    <row r="675" spans="1:10">
      <c r="A675" s="406">
        <v>88</v>
      </c>
      <c r="B675" s="407">
        <v>29983</v>
      </c>
      <c r="C675" s="406" t="s">
        <v>3134</v>
      </c>
      <c r="D675" s="406" t="s">
        <v>3135</v>
      </c>
      <c r="E675" s="406">
        <v>-17.375</v>
      </c>
      <c r="F675" s="406">
        <v>-8.8280000000000008E-3</v>
      </c>
      <c r="G675" s="406">
        <v>0.59</v>
      </c>
      <c r="H675" s="409">
        <v>1.03E-2</v>
      </c>
      <c r="I675" s="409">
        <f t="shared" si="1"/>
        <v>-1.9127999999999999E-2</v>
      </c>
      <c r="J675" s="407">
        <v>29983</v>
      </c>
    </row>
    <row r="676" spans="1:10">
      <c r="A676" s="406">
        <v>88</v>
      </c>
      <c r="B676" s="407">
        <v>30011</v>
      </c>
      <c r="C676" s="406" t="s">
        <v>3134</v>
      </c>
      <c r="D676" s="406" t="s">
        <v>3135</v>
      </c>
      <c r="E676" s="406">
        <v>-16.875</v>
      </c>
      <c r="F676" s="406">
        <v>-2.8777E-2</v>
      </c>
      <c r="G676" s="406">
        <v>0</v>
      </c>
      <c r="H676" s="409">
        <v>1.24E-2</v>
      </c>
      <c r="I676" s="409">
        <f t="shared" si="1"/>
        <v>-4.1176999999999998E-2</v>
      </c>
      <c r="J676" s="407">
        <v>30011</v>
      </c>
    </row>
    <row r="677" spans="1:10">
      <c r="A677" s="406">
        <v>88</v>
      </c>
      <c r="B677" s="407">
        <v>30042</v>
      </c>
      <c r="C677" s="406" t="s">
        <v>3134</v>
      </c>
      <c r="D677" s="406" t="s">
        <v>3135</v>
      </c>
      <c r="E677" s="406">
        <v>-19</v>
      </c>
      <c r="F677" s="406">
        <v>0.12592600000000001</v>
      </c>
      <c r="G677" s="406">
        <v>0</v>
      </c>
      <c r="H677" s="409">
        <v>1.12E-2</v>
      </c>
      <c r="I677" s="409">
        <f t="shared" si="1"/>
        <v>0.11472600000000001</v>
      </c>
      <c r="J677" s="407">
        <v>30042</v>
      </c>
    </row>
    <row r="678" spans="1:10">
      <c r="A678" s="406">
        <v>88</v>
      </c>
      <c r="B678" s="407">
        <v>30072</v>
      </c>
      <c r="C678" s="406" t="s">
        <v>3134</v>
      </c>
      <c r="D678" s="406" t="s">
        <v>3135</v>
      </c>
      <c r="E678" s="406">
        <v>-19</v>
      </c>
      <c r="F678" s="406">
        <v>3.1053000000000001E-2</v>
      </c>
      <c r="G678" s="406">
        <v>0.59</v>
      </c>
      <c r="H678" s="409">
        <v>1.01E-2</v>
      </c>
      <c r="I678" s="409">
        <f t="shared" si="1"/>
        <v>2.0952999999999999E-2</v>
      </c>
      <c r="J678" s="407">
        <v>30072</v>
      </c>
    </row>
    <row r="679" spans="1:10">
      <c r="A679" s="406">
        <v>88</v>
      </c>
      <c r="B679" s="407">
        <v>30103</v>
      </c>
      <c r="C679" s="406" t="s">
        <v>3134</v>
      </c>
      <c r="D679" s="406" t="s">
        <v>3135</v>
      </c>
      <c r="E679" s="406">
        <v>-18.375</v>
      </c>
      <c r="F679" s="406">
        <v>-3.2895000000000001E-2</v>
      </c>
      <c r="G679" s="406">
        <v>0</v>
      </c>
      <c r="H679" s="409">
        <v>1.2E-2</v>
      </c>
      <c r="I679" s="409">
        <f t="shared" si="1"/>
        <v>-4.4895000000000004E-2</v>
      </c>
      <c r="J679" s="407">
        <v>30103</v>
      </c>
    </row>
    <row r="680" spans="1:10">
      <c r="A680" s="406">
        <v>88</v>
      </c>
      <c r="B680" s="407">
        <v>30133</v>
      </c>
      <c r="C680" s="406" t="s">
        <v>3134</v>
      </c>
      <c r="D680" s="406" t="s">
        <v>3135</v>
      </c>
      <c r="E680" s="406">
        <v>-17.875</v>
      </c>
      <c r="F680" s="406">
        <v>-2.7210999999999999E-2</v>
      </c>
      <c r="G680" s="406">
        <v>0</v>
      </c>
      <c r="H680" s="409">
        <v>1.14E-2</v>
      </c>
      <c r="I680" s="409">
        <f t="shared" si="1"/>
        <v>-3.8610999999999999E-2</v>
      </c>
      <c r="J680" s="407">
        <v>30133</v>
      </c>
    </row>
    <row r="681" spans="1:10">
      <c r="A681" s="406">
        <v>88</v>
      </c>
      <c r="B681" s="407">
        <v>30164</v>
      </c>
      <c r="C681" s="406" t="s">
        <v>3134</v>
      </c>
      <c r="D681" s="406" t="s">
        <v>3135</v>
      </c>
      <c r="E681" s="406">
        <v>-19.125</v>
      </c>
      <c r="F681" s="406">
        <v>0.102937</v>
      </c>
      <c r="G681" s="406">
        <v>0.59</v>
      </c>
      <c r="H681" s="409">
        <v>1.12E-2</v>
      </c>
      <c r="I681" s="409">
        <f t="shared" si="1"/>
        <v>9.1736999999999999E-2</v>
      </c>
      <c r="J681" s="407">
        <v>30164</v>
      </c>
    </row>
    <row r="682" spans="1:10">
      <c r="A682" s="406">
        <v>88</v>
      </c>
      <c r="B682" s="407">
        <v>30195</v>
      </c>
      <c r="C682" s="406" t="s">
        <v>3134</v>
      </c>
      <c r="D682" s="406" t="s">
        <v>3135</v>
      </c>
      <c r="E682" s="406">
        <v>-20</v>
      </c>
      <c r="F682" s="406">
        <v>4.5752000000000001E-2</v>
      </c>
      <c r="G682" s="406">
        <v>0</v>
      </c>
      <c r="H682" s="409">
        <v>0.01</v>
      </c>
      <c r="I682" s="409">
        <f t="shared" si="1"/>
        <v>3.5751999999999999E-2</v>
      </c>
      <c r="J682" s="407">
        <v>30195</v>
      </c>
    </row>
    <row r="683" spans="1:10">
      <c r="A683" s="406">
        <v>88</v>
      </c>
      <c r="B683" s="407">
        <v>30225</v>
      </c>
      <c r="C683" s="406" t="s">
        <v>3134</v>
      </c>
      <c r="D683" s="406" t="s">
        <v>3135</v>
      </c>
      <c r="E683" s="406">
        <v>-21.75</v>
      </c>
      <c r="F683" s="406">
        <v>8.7499999999999994E-2</v>
      </c>
      <c r="G683" s="406">
        <v>0</v>
      </c>
      <c r="H683" s="409">
        <v>9.1000000000000004E-3</v>
      </c>
      <c r="I683" s="409">
        <f t="shared" si="1"/>
        <v>7.8399999999999997E-2</v>
      </c>
      <c r="J683" s="407">
        <v>30225</v>
      </c>
    </row>
    <row r="684" spans="1:10">
      <c r="A684" s="406">
        <v>88</v>
      </c>
      <c r="B684" s="407">
        <v>30256</v>
      </c>
      <c r="C684" s="406" t="s">
        <v>3134</v>
      </c>
      <c r="D684" s="406" t="s">
        <v>3135</v>
      </c>
      <c r="E684" s="406">
        <v>-23.5</v>
      </c>
      <c r="F684" s="406">
        <v>0.110345</v>
      </c>
      <c r="G684" s="406">
        <v>0.65</v>
      </c>
      <c r="H684" s="409">
        <v>9.4000000000000004E-3</v>
      </c>
      <c r="I684" s="409">
        <f t="shared" si="1"/>
        <v>0.10094499999999999</v>
      </c>
      <c r="J684" s="407">
        <v>30256</v>
      </c>
    </row>
    <row r="685" spans="1:10">
      <c r="A685" s="406">
        <v>88</v>
      </c>
      <c r="B685" s="407">
        <v>30286</v>
      </c>
      <c r="C685" s="406" t="s">
        <v>3134</v>
      </c>
      <c r="D685" s="406" t="s">
        <v>3135</v>
      </c>
      <c r="E685" s="406">
        <v>-22.5</v>
      </c>
      <c r="F685" s="406">
        <v>-4.2553000000000001E-2</v>
      </c>
      <c r="G685" s="406">
        <v>0</v>
      </c>
      <c r="H685" s="409">
        <v>9.2999999999999992E-3</v>
      </c>
      <c r="I685" s="409">
        <f t="shared" si="1"/>
        <v>-5.1852999999999996E-2</v>
      </c>
      <c r="J685" s="407">
        <v>30286</v>
      </c>
    </row>
    <row r="686" spans="1:10">
      <c r="A686" s="406">
        <v>88</v>
      </c>
      <c r="B686" s="407">
        <v>30317</v>
      </c>
      <c r="C686" s="406" t="s">
        <v>3134</v>
      </c>
      <c r="D686" s="406" t="s">
        <v>3135</v>
      </c>
      <c r="E686" s="406">
        <v>-24.625</v>
      </c>
      <c r="F686" s="406">
        <v>9.4444E-2</v>
      </c>
      <c r="G686" s="406">
        <v>0</v>
      </c>
      <c r="H686" s="409">
        <v>8.6999999999999994E-3</v>
      </c>
      <c r="I686" s="409">
        <f t="shared" si="1"/>
        <v>8.5744000000000001E-2</v>
      </c>
      <c r="J686" s="407">
        <v>30317</v>
      </c>
    </row>
    <row r="687" spans="1:10">
      <c r="A687" s="406">
        <v>88</v>
      </c>
      <c r="B687" s="407">
        <v>30348</v>
      </c>
      <c r="C687" s="406" t="s">
        <v>3134</v>
      </c>
      <c r="D687" s="406" t="s">
        <v>3135</v>
      </c>
      <c r="E687" s="406">
        <v>-26.75</v>
      </c>
      <c r="F687" s="406">
        <v>0.11269</v>
      </c>
      <c r="G687" s="406">
        <v>0.65</v>
      </c>
      <c r="H687" s="409">
        <v>8.0999999999999996E-3</v>
      </c>
      <c r="I687" s="409">
        <f t="shared" si="1"/>
        <v>0.10459</v>
      </c>
      <c r="J687" s="407">
        <v>30348</v>
      </c>
    </row>
    <row r="688" spans="1:10">
      <c r="A688" s="406">
        <v>88</v>
      </c>
      <c r="B688" s="407">
        <v>30376</v>
      </c>
      <c r="C688" s="406" t="s">
        <v>3134</v>
      </c>
      <c r="D688" s="406" t="s">
        <v>3135</v>
      </c>
      <c r="E688" s="406">
        <v>-25.5</v>
      </c>
      <c r="F688" s="406">
        <v>-4.6729E-2</v>
      </c>
      <c r="G688" s="406">
        <v>0</v>
      </c>
      <c r="H688" s="409">
        <v>8.8999999999999999E-3</v>
      </c>
      <c r="I688" s="409">
        <f t="shared" si="1"/>
        <v>-5.5628999999999998E-2</v>
      </c>
      <c r="J688" s="407">
        <v>30376</v>
      </c>
    </row>
    <row r="689" spans="1:10">
      <c r="A689" s="406">
        <v>88</v>
      </c>
      <c r="B689" s="407">
        <v>30407</v>
      </c>
      <c r="C689" s="406" t="s">
        <v>3134</v>
      </c>
      <c r="D689" s="406" t="s">
        <v>3135</v>
      </c>
      <c r="E689" s="406">
        <v>-26.25</v>
      </c>
      <c r="F689" s="406">
        <v>2.9412000000000001E-2</v>
      </c>
      <c r="G689" s="406">
        <v>0</v>
      </c>
      <c r="H689" s="409">
        <v>8.5000000000000006E-3</v>
      </c>
      <c r="I689" s="409">
        <f t="shared" si="1"/>
        <v>2.0912E-2</v>
      </c>
      <c r="J689" s="407">
        <v>30407</v>
      </c>
    </row>
    <row r="690" spans="1:10">
      <c r="A690" s="406">
        <v>88</v>
      </c>
      <c r="B690" s="407">
        <v>30437</v>
      </c>
      <c r="C690" s="406" t="s">
        <v>3134</v>
      </c>
      <c r="D690" s="406" t="s">
        <v>3135</v>
      </c>
      <c r="E690" s="406">
        <v>-27.25</v>
      </c>
      <c r="F690" s="406">
        <v>6.2856999999999996E-2</v>
      </c>
      <c r="G690" s="406">
        <v>0.65</v>
      </c>
      <c r="H690" s="409">
        <v>9.1000000000000004E-3</v>
      </c>
      <c r="I690" s="409">
        <f t="shared" si="1"/>
        <v>5.3756999999999999E-2</v>
      </c>
      <c r="J690" s="407">
        <v>30437</v>
      </c>
    </row>
    <row r="691" spans="1:10">
      <c r="A691" s="406">
        <v>88</v>
      </c>
      <c r="B691" s="407">
        <v>30468</v>
      </c>
      <c r="C691" s="406" t="s">
        <v>3134</v>
      </c>
      <c r="D691" s="406" t="s">
        <v>3135</v>
      </c>
      <c r="E691" s="406">
        <v>-28.25</v>
      </c>
      <c r="F691" s="406">
        <v>3.6697E-2</v>
      </c>
      <c r="G691" s="406">
        <v>0</v>
      </c>
      <c r="H691" s="409">
        <v>8.9999999999999993E-3</v>
      </c>
      <c r="I691" s="409">
        <f t="shared" si="1"/>
        <v>2.7696999999999999E-2</v>
      </c>
      <c r="J691" s="407">
        <v>30468</v>
      </c>
    </row>
    <row r="692" spans="1:10">
      <c r="A692" s="406">
        <v>88</v>
      </c>
      <c r="B692" s="407">
        <v>30498</v>
      </c>
      <c r="C692" s="406" t="s">
        <v>3134</v>
      </c>
      <c r="D692" s="406" t="s">
        <v>3135</v>
      </c>
      <c r="E692" s="406">
        <v>-26.125</v>
      </c>
      <c r="F692" s="406">
        <v>-7.5220999999999996E-2</v>
      </c>
      <c r="G692" s="406">
        <v>0</v>
      </c>
      <c r="H692" s="409">
        <v>8.8000000000000005E-3</v>
      </c>
      <c r="I692" s="409">
        <f t="shared" si="1"/>
        <v>-8.4020999999999998E-2</v>
      </c>
      <c r="J692" s="407">
        <v>30498</v>
      </c>
    </row>
    <row r="693" spans="1:10">
      <c r="A693" s="406">
        <v>88</v>
      </c>
      <c r="B693" s="407">
        <v>30529</v>
      </c>
      <c r="C693" s="406" t="s">
        <v>3134</v>
      </c>
      <c r="D693" s="406" t="s">
        <v>3135</v>
      </c>
      <c r="E693" s="406">
        <v>-26.5</v>
      </c>
      <c r="F693" s="406">
        <v>3.9233999999999998E-2</v>
      </c>
      <c r="G693" s="406">
        <v>0.65</v>
      </c>
      <c r="H693" s="409">
        <v>1.03E-2</v>
      </c>
      <c r="I693" s="409">
        <f t="shared" si="1"/>
        <v>2.8933999999999998E-2</v>
      </c>
      <c r="J693" s="407">
        <v>30529</v>
      </c>
    </row>
    <row r="694" spans="1:10">
      <c r="A694" s="406">
        <v>88</v>
      </c>
      <c r="B694" s="407">
        <v>30560</v>
      </c>
      <c r="C694" s="406" t="s">
        <v>3134</v>
      </c>
      <c r="D694" s="406" t="s">
        <v>3135</v>
      </c>
      <c r="E694" s="406">
        <v>-28.125</v>
      </c>
      <c r="F694" s="406">
        <v>6.1321000000000001E-2</v>
      </c>
      <c r="G694" s="406">
        <v>0</v>
      </c>
      <c r="H694" s="409">
        <v>9.5999999999999992E-3</v>
      </c>
      <c r="I694" s="409">
        <f t="shared" ref="I694:I757" si="2">F694-H694</f>
        <v>5.1721000000000003E-2</v>
      </c>
      <c r="J694" s="407">
        <v>30560</v>
      </c>
    </row>
    <row r="695" spans="1:10">
      <c r="A695" s="406">
        <v>88</v>
      </c>
      <c r="B695" s="407">
        <v>30590</v>
      </c>
      <c r="C695" s="406" t="s">
        <v>3134</v>
      </c>
      <c r="D695" s="406" t="s">
        <v>3135</v>
      </c>
      <c r="E695" s="406">
        <v>-29.875</v>
      </c>
      <c r="F695" s="406">
        <v>6.2222E-2</v>
      </c>
      <c r="G695" s="406">
        <v>0</v>
      </c>
      <c r="H695" s="409">
        <v>9.4999999999999998E-3</v>
      </c>
      <c r="I695" s="409">
        <f t="shared" si="2"/>
        <v>5.2721999999999998E-2</v>
      </c>
      <c r="J695" s="407">
        <v>30590</v>
      </c>
    </row>
    <row r="696" spans="1:10">
      <c r="A696" s="406">
        <v>88</v>
      </c>
      <c r="B696" s="407">
        <v>30621</v>
      </c>
      <c r="C696" s="406" t="s">
        <v>3134</v>
      </c>
      <c r="D696" s="406" t="s">
        <v>3135</v>
      </c>
      <c r="E696" s="406">
        <v>-30.625</v>
      </c>
      <c r="F696" s="406">
        <v>4.8536000000000003E-2</v>
      </c>
      <c r="G696" s="406">
        <v>0.7</v>
      </c>
      <c r="H696" s="409">
        <v>9.4000000000000004E-3</v>
      </c>
      <c r="I696" s="409">
        <f t="shared" si="2"/>
        <v>3.9136000000000004E-2</v>
      </c>
      <c r="J696" s="407">
        <v>30621</v>
      </c>
    </row>
    <row r="697" spans="1:10">
      <c r="A697" s="406">
        <v>88</v>
      </c>
      <c r="B697" s="407">
        <v>30651</v>
      </c>
      <c r="C697" s="406" t="s">
        <v>3134</v>
      </c>
      <c r="D697" s="406" t="s">
        <v>3135</v>
      </c>
      <c r="E697" s="406">
        <v>-28.5</v>
      </c>
      <c r="F697" s="406">
        <v>-6.9388000000000005E-2</v>
      </c>
      <c r="G697" s="406">
        <v>0</v>
      </c>
      <c r="H697" s="409">
        <v>9.4000000000000004E-3</v>
      </c>
      <c r="I697" s="409">
        <f t="shared" si="2"/>
        <v>-7.8788000000000011E-2</v>
      </c>
      <c r="J697" s="407">
        <v>30651</v>
      </c>
    </row>
    <row r="698" spans="1:10">
      <c r="A698" s="406">
        <v>88</v>
      </c>
      <c r="B698" s="407">
        <v>30682</v>
      </c>
      <c r="C698" s="406" t="s">
        <v>3134</v>
      </c>
      <c r="D698" s="406" t="s">
        <v>3135</v>
      </c>
      <c r="E698" s="406">
        <v>-30.5</v>
      </c>
      <c r="F698" s="406">
        <v>7.0175000000000001E-2</v>
      </c>
      <c r="G698" s="406">
        <v>0</v>
      </c>
      <c r="H698" s="409">
        <v>1.03E-2</v>
      </c>
      <c r="I698" s="409">
        <f t="shared" si="2"/>
        <v>5.9874999999999998E-2</v>
      </c>
      <c r="J698" s="407">
        <v>30682</v>
      </c>
    </row>
    <row r="699" spans="1:10">
      <c r="A699" s="406">
        <v>88</v>
      </c>
      <c r="B699" s="407">
        <v>30713</v>
      </c>
      <c r="C699" s="406" t="s">
        <v>3134</v>
      </c>
      <c r="D699" s="406" t="s">
        <v>3135</v>
      </c>
      <c r="E699" s="406">
        <v>-30</v>
      </c>
      <c r="F699" s="406">
        <v>6.5570000000000003E-3</v>
      </c>
      <c r="G699" s="406">
        <v>0.7</v>
      </c>
      <c r="H699" s="409">
        <v>9.1999999999999998E-3</v>
      </c>
      <c r="I699" s="409">
        <f t="shared" si="2"/>
        <v>-2.6429999999999995E-3</v>
      </c>
      <c r="J699" s="407">
        <v>30713</v>
      </c>
    </row>
    <row r="700" spans="1:10">
      <c r="A700" s="406">
        <v>88</v>
      </c>
      <c r="B700" s="407">
        <v>30742</v>
      </c>
      <c r="C700" s="406" t="s">
        <v>3134</v>
      </c>
      <c r="D700" s="406" t="s">
        <v>3135</v>
      </c>
      <c r="E700" s="406">
        <v>-29.875</v>
      </c>
      <c r="F700" s="406">
        <v>-4.1669999999999997E-3</v>
      </c>
      <c r="G700" s="406">
        <v>0</v>
      </c>
      <c r="H700" s="409">
        <v>9.7999999999999997E-3</v>
      </c>
      <c r="I700" s="409">
        <f t="shared" si="2"/>
        <v>-1.3967E-2</v>
      </c>
      <c r="J700" s="407">
        <v>30742</v>
      </c>
    </row>
    <row r="701" spans="1:10">
      <c r="A701" s="406">
        <v>88</v>
      </c>
      <c r="B701" s="407">
        <v>30773</v>
      </c>
      <c r="C701" s="406" t="s">
        <v>3134</v>
      </c>
      <c r="D701" s="406" t="s">
        <v>3135</v>
      </c>
      <c r="E701" s="406">
        <v>-29.125</v>
      </c>
      <c r="F701" s="406">
        <v>-2.5104999999999999E-2</v>
      </c>
      <c r="G701" s="406">
        <v>0</v>
      </c>
      <c r="H701" s="409">
        <v>1.04E-2</v>
      </c>
      <c r="I701" s="409">
        <f t="shared" si="2"/>
        <v>-3.5504999999999995E-2</v>
      </c>
      <c r="J701" s="407">
        <v>30773</v>
      </c>
    </row>
    <row r="702" spans="1:10">
      <c r="A702" s="406">
        <v>88</v>
      </c>
      <c r="B702" s="407">
        <v>30803</v>
      </c>
      <c r="C702" s="406" t="s">
        <v>3134</v>
      </c>
      <c r="D702" s="406" t="s">
        <v>3135</v>
      </c>
      <c r="E702" s="406">
        <v>-29</v>
      </c>
      <c r="F702" s="406">
        <v>1.9741999999999999E-2</v>
      </c>
      <c r="G702" s="406">
        <v>0.7</v>
      </c>
      <c r="H702" s="409">
        <v>1.03E-2</v>
      </c>
      <c r="I702" s="409">
        <f t="shared" si="2"/>
        <v>9.441999999999999E-3</v>
      </c>
      <c r="J702" s="407">
        <v>30803</v>
      </c>
    </row>
    <row r="703" spans="1:10">
      <c r="A703" s="406">
        <v>88</v>
      </c>
      <c r="B703" s="407">
        <v>30834</v>
      </c>
      <c r="C703" s="406" t="s">
        <v>3134</v>
      </c>
      <c r="D703" s="406" t="s">
        <v>3135</v>
      </c>
      <c r="E703" s="406">
        <v>-28.75</v>
      </c>
      <c r="F703" s="406">
        <v>-8.6210000000000002E-3</v>
      </c>
      <c r="G703" s="406">
        <v>0</v>
      </c>
      <c r="H703" s="409">
        <v>1.06E-2</v>
      </c>
      <c r="I703" s="409">
        <f t="shared" si="2"/>
        <v>-1.9221000000000002E-2</v>
      </c>
      <c r="J703" s="407">
        <v>30834</v>
      </c>
    </row>
    <row r="704" spans="1:10">
      <c r="A704" s="406">
        <v>88</v>
      </c>
      <c r="B704" s="407">
        <v>30864</v>
      </c>
      <c r="C704" s="406" t="s">
        <v>3134</v>
      </c>
      <c r="D704" s="406" t="s">
        <v>3135</v>
      </c>
      <c r="E704" s="406">
        <v>-29.375</v>
      </c>
      <c r="F704" s="406">
        <v>2.1739000000000001E-2</v>
      </c>
      <c r="G704" s="406">
        <v>0</v>
      </c>
      <c r="H704" s="409">
        <v>1.1599999999999999E-2</v>
      </c>
      <c r="I704" s="409">
        <f t="shared" si="2"/>
        <v>1.0139000000000002E-2</v>
      </c>
      <c r="J704" s="407">
        <v>30864</v>
      </c>
    </row>
    <row r="705" spans="1:10">
      <c r="A705" s="406">
        <v>88</v>
      </c>
      <c r="B705" s="407">
        <v>30895</v>
      </c>
      <c r="C705" s="406" t="s">
        <v>3134</v>
      </c>
      <c r="D705" s="406" t="s">
        <v>3135</v>
      </c>
      <c r="E705" s="406">
        <v>-31.625</v>
      </c>
      <c r="F705" s="406">
        <v>0.100426</v>
      </c>
      <c r="G705" s="406">
        <v>0.7</v>
      </c>
      <c r="H705" s="409">
        <v>1.06E-2</v>
      </c>
      <c r="I705" s="409">
        <f t="shared" si="2"/>
        <v>8.9826000000000003E-2</v>
      </c>
      <c r="J705" s="407">
        <v>30895</v>
      </c>
    </row>
    <row r="706" spans="1:10">
      <c r="A706" s="406">
        <v>88</v>
      </c>
      <c r="B706" s="407">
        <v>30926</v>
      </c>
      <c r="C706" s="406" t="s">
        <v>3134</v>
      </c>
      <c r="D706" s="406" t="s">
        <v>3135</v>
      </c>
      <c r="E706" s="406">
        <v>-32.25</v>
      </c>
      <c r="F706" s="406">
        <v>1.9762999999999999E-2</v>
      </c>
      <c r="G706" s="406">
        <v>0</v>
      </c>
      <c r="H706" s="409">
        <v>9.4000000000000004E-3</v>
      </c>
      <c r="I706" s="409">
        <f t="shared" si="2"/>
        <v>1.0362999999999999E-2</v>
      </c>
      <c r="J706" s="407">
        <v>30926</v>
      </c>
    </row>
    <row r="707" spans="1:10">
      <c r="A707" s="406">
        <v>88</v>
      </c>
      <c r="B707" s="407">
        <v>30956</v>
      </c>
      <c r="C707" s="406" t="s">
        <v>3134</v>
      </c>
      <c r="D707" s="406" t="s">
        <v>3135</v>
      </c>
      <c r="E707" s="406">
        <v>-33.25</v>
      </c>
      <c r="F707" s="406">
        <v>3.1008000000000001E-2</v>
      </c>
      <c r="G707" s="406">
        <v>0</v>
      </c>
      <c r="H707" s="409">
        <v>1.0800000000000001E-2</v>
      </c>
      <c r="I707" s="409">
        <f t="shared" si="2"/>
        <v>2.0208E-2</v>
      </c>
      <c r="J707" s="407">
        <v>30956</v>
      </c>
    </row>
    <row r="708" spans="1:10">
      <c r="A708" s="406">
        <v>88</v>
      </c>
      <c r="B708" s="407">
        <v>30987</v>
      </c>
      <c r="C708" s="406" t="s">
        <v>3134</v>
      </c>
      <c r="D708" s="406" t="s">
        <v>3135</v>
      </c>
      <c r="E708" s="406">
        <v>-34.875</v>
      </c>
      <c r="F708" s="406">
        <v>7.1429000000000006E-2</v>
      </c>
      <c r="G708" s="406">
        <v>0.75</v>
      </c>
      <c r="H708" s="409">
        <v>9.1000000000000004E-3</v>
      </c>
      <c r="I708" s="409">
        <f t="shared" si="2"/>
        <v>6.2329000000000009E-2</v>
      </c>
      <c r="J708" s="407">
        <v>30987</v>
      </c>
    </row>
    <row r="709" spans="1:10">
      <c r="A709" s="406">
        <v>88</v>
      </c>
      <c r="B709" s="407">
        <v>31017</v>
      </c>
      <c r="C709" s="406" t="s">
        <v>3134</v>
      </c>
      <c r="D709" s="406" t="s">
        <v>3135</v>
      </c>
      <c r="E709" s="406">
        <v>-34.25</v>
      </c>
      <c r="F709" s="406">
        <v>-1.7920999999999999E-2</v>
      </c>
      <c r="G709" s="406">
        <v>0</v>
      </c>
      <c r="H709" s="409">
        <v>9.7999999999999997E-3</v>
      </c>
      <c r="I709" s="409">
        <f t="shared" si="2"/>
        <v>-2.7720999999999999E-2</v>
      </c>
      <c r="J709" s="407">
        <v>31017</v>
      </c>
    </row>
    <row r="710" spans="1:10">
      <c r="A710" s="406">
        <v>88</v>
      </c>
      <c r="B710" s="407">
        <v>31048</v>
      </c>
      <c r="C710" s="406" t="s">
        <v>3134</v>
      </c>
      <c r="D710" s="406" t="s">
        <v>3135</v>
      </c>
      <c r="E710" s="406">
        <v>-18.5</v>
      </c>
      <c r="F710" s="406">
        <v>8.0292000000000002E-2</v>
      </c>
      <c r="G710" s="406">
        <v>0</v>
      </c>
      <c r="H710" s="409">
        <v>9.5999999999999992E-3</v>
      </c>
      <c r="I710" s="409">
        <f t="shared" si="2"/>
        <v>7.0692000000000005E-2</v>
      </c>
      <c r="J710" s="407">
        <v>31048</v>
      </c>
    </row>
    <row r="711" spans="1:10">
      <c r="A711" s="406">
        <v>88</v>
      </c>
      <c r="B711" s="407">
        <v>31079</v>
      </c>
      <c r="C711" s="406" t="s">
        <v>3134</v>
      </c>
      <c r="D711" s="406" t="s">
        <v>3135</v>
      </c>
      <c r="E711" s="406">
        <v>-19.25</v>
      </c>
      <c r="F711" s="406">
        <v>6.0810999999999997E-2</v>
      </c>
      <c r="G711" s="406">
        <v>0.375</v>
      </c>
      <c r="H711" s="409">
        <v>8.2000000000000007E-3</v>
      </c>
      <c r="I711" s="409">
        <f t="shared" si="2"/>
        <v>5.2610999999999998E-2</v>
      </c>
      <c r="J711" s="407">
        <v>31079</v>
      </c>
    </row>
    <row r="712" spans="1:10">
      <c r="A712" s="406">
        <v>88</v>
      </c>
      <c r="B712" s="407">
        <v>31107</v>
      </c>
      <c r="C712" s="406" t="s">
        <v>3134</v>
      </c>
      <c r="D712" s="406" t="s">
        <v>3135</v>
      </c>
      <c r="E712" s="406">
        <v>-19.3125</v>
      </c>
      <c r="F712" s="406">
        <v>3.2469999999999999E-3</v>
      </c>
      <c r="G712" s="406">
        <v>0</v>
      </c>
      <c r="H712" s="409">
        <v>9.4000000000000004E-3</v>
      </c>
      <c r="I712" s="409">
        <f t="shared" si="2"/>
        <v>-6.1530000000000005E-3</v>
      </c>
      <c r="J712" s="407">
        <v>31107</v>
      </c>
    </row>
    <row r="713" spans="1:10">
      <c r="A713" s="406">
        <v>88</v>
      </c>
      <c r="B713" s="407">
        <v>31138</v>
      </c>
      <c r="C713" s="406" t="s">
        <v>3134</v>
      </c>
      <c r="D713" s="406" t="s">
        <v>3135</v>
      </c>
      <c r="E713" s="406">
        <v>-22.9375</v>
      </c>
      <c r="F713" s="406">
        <v>0.18770200000000001</v>
      </c>
      <c r="G713" s="406">
        <v>0</v>
      </c>
      <c r="H713" s="409">
        <v>1.0200000000000001E-2</v>
      </c>
      <c r="I713" s="409">
        <f t="shared" si="2"/>
        <v>0.17750199999999999</v>
      </c>
      <c r="J713" s="407">
        <v>31138</v>
      </c>
    </row>
    <row r="714" spans="1:10">
      <c r="A714" s="406">
        <v>88</v>
      </c>
      <c r="B714" s="407">
        <v>31168</v>
      </c>
      <c r="C714" s="406" t="s">
        <v>3134</v>
      </c>
      <c r="D714" s="406" t="s">
        <v>3135</v>
      </c>
      <c r="E714" s="406">
        <v>25.25</v>
      </c>
      <c r="F714" s="406">
        <v>0.11716600000000001</v>
      </c>
      <c r="G714" s="406">
        <v>0.375</v>
      </c>
      <c r="H714" s="409">
        <v>9.7000000000000003E-3</v>
      </c>
      <c r="I714" s="409">
        <f t="shared" si="2"/>
        <v>0.10746600000000001</v>
      </c>
      <c r="J714" s="407">
        <v>31168</v>
      </c>
    </row>
    <row r="715" spans="1:10">
      <c r="A715" s="406">
        <v>88</v>
      </c>
      <c r="B715" s="407">
        <v>31199</v>
      </c>
      <c r="C715" s="406" t="s">
        <v>3134</v>
      </c>
      <c r="D715" s="406" t="s">
        <v>3135</v>
      </c>
      <c r="E715" s="406">
        <v>23</v>
      </c>
      <c r="F715" s="406">
        <v>-8.9108999999999994E-2</v>
      </c>
      <c r="G715" s="406">
        <v>0</v>
      </c>
      <c r="H715" s="409">
        <v>8.0000000000000002E-3</v>
      </c>
      <c r="I715" s="409">
        <f t="shared" si="2"/>
        <v>-9.7109000000000001E-2</v>
      </c>
      <c r="J715" s="407">
        <v>31199</v>
      </c>
    </row>
    <row r="716" spans="1:10">
      <c r="A716" s="406">
        <v>88</v>
      </c>
      <c r="B716" s="407">
        <v>31229</v>
      </c>
      <c r="C716" s="406" t="s">
        <v>3134</v>
      </c>
      <c r="D716" s="406" t="s">
        <v>3135</v>
      </c>
      <c r="E716" s="406">
        <v>22</v>
      </c>
      <c r="F716" s="406">
        <v>-4.3478000000000003E-2</v>
      </c>
      <c r="G716" s="406">
        <v>0</v>
      </c>
      <c r="H716" s="409">
        <v>9.4000000000000004E-3</v>
      </c>
      <c r="I716" s="409">
        <f t="shared" si="2"/>
        <v>-5.2878000000000001E-2</v>
      </c>
      <c r="J716" s="407">
        <v>31229</v>
      </c>
    </row>
    <row r="717" spans="1:10">
      <c r="A717" s="406">
        <v>88</v>
      </c>
      <c r="B717" s="407">
        <v>31260</v>
      </c>
      <c r="C717" s="406" t="s">
        <v>3134</v>
      </c>
      <c r="D717" s="406" t="s">
        <v>3135</v>
      </c>
      <c r="E717" s="406">
        <v>22.25</v>
      </c>
      <c r="F717" s="406">
        <v>2.8409E-2</v>
      </c>
      <c r="G717" s="406">
        <v>0.375</v>
      </c>
      <c r="H717" s="409">
        <v>8.5000000000000006E-3</v>
      </c>
      <c r="I717" s="409">
        <f t="shared" si="2"/>
        <v>1.9909E-2</v>
      </c>
      <c r="J717" s="407">
        <v>31260</v>
      </c>
    </row>
    <row r="718" spans="1:10">
      <c r="A718" s="406">
        <v>88</v>
      </c>
      <c r="B718" s="407">
        <v>31291</v>
      </c>
      <c r="C718" s="406" t="s">
        <v>3134</v>
      </c>
      <c r="D718" s="406" t="s">
        <v>3135</v>
      </c>
      <c r="E718" s="406">
        <v>22.75</v>
      </c>
      <c r="F718" s="406">
        <v>2.2471999999999999E-2</v>
      </c>
      <c r="G718" s="406">
        <v>0</v>
      </c>
      <c r="H718" s="409">
        <v>8.8000000000000005E-3</v>
      </c>
      <c r="I718" s="409">
        <f t="shared" si="2"/>
        <v>1.3671999999999998E-2</v>
      </c>
      <c r="J718" s="407">
        <v>31291</v>
      </c>
    </row>
    <row r="719" spans="1:10">
      <c r="A719" s="406">
        <v>88</v>
      </c>
      <c r="B719" s="407">
        <v>31321</v>
      </c>
      <c r="C719" s="406" t="s">
        <v>3134</v>
      </c>
      <c r="D719" s="406" t="s">
        <v>3135</v>
      </c>
      <c r="E719" s="406">
        <v>-22.625</v>
      </c>
      <c r="F719" s="406">
        <v>-5.4949999999999999E-3</v>
      </c>
      <c r="G719" s="406">
        <v>0</v>
      </c>
      <c r="H719" s="409">
        <v>8.8999999999999999E-3</v>
      </c>
      <c r="I719" s="409">
        <f t="shared" si="2"/>
        <v>-1.4395E-2</v>
      </c>
      <c r="J719" s="407">
        <v>31321</v>
      </c>
    </row>
    <row r="720" spans="1:10">
      <c r="A720" s="406">
        <v>88</v>
      </c>
      <c r="B720" s="407">
        <v>31352</v>
      </c>
      <c r="C720" s="406" t="s">
        <v>3134</v>
      </c>
      <c r="D720" s="406" t="s">
        <v>3135</v>
      </c>
      <c r="E720" s="406">
        <v>23</v>
      </c>
      <c r="F720" s="406">
        <v>3.4033000000000001E-2</v>
      </c>
      <c r="G720" s="406">
        <v>0.39500000000000002</v>
      </c>
      <c r="H720" s="409">
        <v>8.0999999999999996E-3</v>
      </c>
      <c r="I720" s="409">
        <f t="shared" si="2"/>
        <v>2.5933000000000001E-2</v>
      </c>
      <c r="J720" s="407">
        <v>31352</v>
      </c>
    </row>
    <row r="721" spans="1:10">
      <c r="A721" s="406">
        <v>88</v>
      </c>
      <c r="B721" s="407">
        <v>31382</v>
      </c>
      <c r="C721" s="406" t="s">
        <v>3134</v>
      </c>
      <c r="D721" s="406" t="s">
        <v>3135</v>
      </c>
      <c r="E721" s="406">
        <v>23.25</v>
      </c>
      <c r="F721" s="406">
        <v>1.0869999999999999E-2</v>
      </c>
      <c r="G721" s="406">
        <v>0</v>
      </c>
      <c r="H721" s="409">
        <v>8.6E-3</v>
      </c>
      <c r="I721" s="409">
        <f t="shared" si="2"/>
        <v>2.2699999999999994E-3</v>
      </c>
      <c r="J721" s="407">
        <v>31382</v>
      </c>
    </row>
    <row r="722" spans="1:10">
      <c r="A722" s="406">
        <v>88</v>
      </c>
      <c r="B722" s="407">
        <v>31413</v>
      </c>
      <c r="C722" s="406" t="s">
        <v>3134</v>
      </c>
      <c r="D722" s="406" t="s">
        <v>3135</v>
      </c>
      <c r="E722" s="406">
        <v>24.375</v>
      </c>
      <c r="F722" s="406">
        <v>4.8386999999999999E-2</v>
      </c>
      <c r="G722" s="406">
        <v>0</v>
      </c>
      <c r="H722" s="409">
        <v>7.9000000000000008E-3</v>
      </c>
      <c r="I722" s="409">
        <f t="shared" si="2"/>
        <v>4.0486999999999995E-2</v>
      </c>
      <c r="J722" s="407">
        <v>31413</v>
      </c>
    </row>
    <row r="723" spans="1:10">
      <c r="A723" s="406">
        <v>88</v>
      </c>
      <c r="B723" s="407">
        <v>31444</v>
      </c>
      <c r="C723" s="406" t="s">
        <v>3134</v>
      </c>
      <c r="D723" s="406" t="s">
        <v>3135</v>
      </c>
      <c r="E723" s="406">
        <v>-25.375</v>
      </c>
      <c r="F723" s="406">
        <v>5.7230999999999997E-2</v>
      </c>
      <c r="G723" s="406">
        <v>0.39500000000000002</v>
      </c>
      <c r="H723" s="409">
        <v>7.3000000000000001E-3</v>
      </c>
      <c r="I723" s="409">
        <f t="shared" si="2"/>
        <v>4.9930999999999996E-2</v>
      </c>
      <c r="J723" s="407">
        <v>31444</v>
      </c>
    </row>
    <row r="724" spans="1:10">
      <c r="A724" s="406">
        <v>88</v>
      </c>
      <c r="B724" s="407">
        <v>31472</v>
      </c>
      <c r="C724" s="406" t="s">
        <v>3134</v>
      </c>
      <c r="D724" s="406" t="s">
        <v>3135</v>
      </c>
      <c r="E724" s="406">
        <v>26</v>
      </c>
      <c r="F724" s="406">
        <v>2.4631E-2</v>
      </c>
      <c r="G724" s="406">
        <v>0</v>
      </c>
      <c r="H724" s="409">
        <v>7.1000000000000004E-3</v>
      </c>
      <c r="I724" s="409">
        <f t="shared" si="2"/>
        <v>1.7530999999999998E-2</v>
      </c>
      <c r="J724" s="407">
        <v>31472</v>
      </c>
    </row>
    <row r="725" spans="1:10">
      <c r="A725" s="406">
        <v>88</v>
      </c>
      <c r="B725" s="407">
        <v>31503</v>
      </c>
      <c r="C725" s="406" t="s">
        <v>3134</v>
      </c>
      <c r="D725" s="406" t="s">
        <v>3135</v>
      </c>
      <c r="E725" s="406">
        <v>24.5</v>
      </c>
      <c r="F725" s="406">
        <v>-5.7692E-2</v>
      </c>
      <c r="G725" s="406">
        <v>0</v>
      </c>
      <c r="H725" s="409">
        <v>6.3E-3</v>
      </c>
      <c r="I725" s="409">
        <f t="shared" si="2"/>
        <v>-6.3991999999999993E-2</v>
      </c>
      <c r="J725" s="407">
        <v>31503</v>
      </c>
    </row>
    <row r="726" spans="1:10">
      <c r="A726" s="406">
        <v>88</v>
      </c>
      <c r="B726" s="407">
        <v>31533</v>
      </c>
      <c r="C726" s="406" t="s">
        <v>3134</v>
      </c>
      <c r="D726" s="406" t="s">
        <v>3135</v>
      </c>
      <c r="E726" s="406">
        <v>24</v>
      </c>
      <c r="F726" s="406">
        <v>-4.2859999999999999E-3</v>
      </c>
      <c r="G726" s="406">
        <v>0.39500000000000002</v>
      </c>
      <c r="H726" s="409">
        <v>6.1999999999999998E-3</v>
      </c>
      <c r="I726" s="409">
        <f t="shared" si="2"/>
        <v>-1.0485999999999999E-2</v>
      </c>
      <c r="J726" s="407">
        <v>31533</v>
      </c>
    </row>
    <row r="727" spans="1:10">
      <c r="A727" s="406">
        <v>88</v>
      </c>
      <c r="B727" s="407">
        <v>31564</v>
      </c>
      <c r="C727" s="406" t="s">
        <v>3134</v>
      </c>
      <c r="D727" s="406" t="s">
        <v>3135</v>
      </c>
      <c r="E727" s="406">
        <v>26.5</v>
      </c>
      <c r="F727" s="406">
        <v>0.104167</v>
      </c>
      <c r="G727" s="406">
        <v>0</v>
      </c>
      <c r="H727" s="409">
        <v>7.0000000000000001E-3</v>
      </c>
      <c r="I727" s="409">
        <f t="shared" si="2"/>
        <v>9.7166999999999989E-2</v>
      </c>
      <c r="J727" s="407">
        <v>31564</v>
      </c>
    </row>
    <row r="728" spans="1:10">
      <c r="A728" s="406">
        <v>88</v>
      </c>
      <c r="B728" s="407">
        <v>31594</v>
      </c>
      <c r="C728" s="406" t="s">
        <v>3134</v>
      </c>
      <c r="D728" s="406" t="s">
        <v>3135</v>
      </c>
      <c r="E728" s="406">
        <v>26</v>
      </c>
      <c r="F728" s="406">
        <v>-1.8867999999999999E-2</v>
      </c>
      <c r="G728" s="406">
        <v>0</v>
      </c>
      <c r="H728" s="409">
        <v>6.6E-3</v>
      </c>
      <c r="I728" s="409">
        <f t="shared" si="2"/>
        <v>-2.5467999999999998E-2</v>
      </c>
      <c r="J728" s="407">
        <v>31594</v>
      </c>
    </row>
    <row r="729" spans="1:10">
      <c r="A729" s="406">
        <v>88</v>
      </c>
      <c r="B729" s="407">
        <v>31625</v>
      </c>
      <c r="C729" s="406" t="s">
        <v>3134</v>
      </c>
      <c r="D729" s="406" t="s">
        <v>3135</v>
      </c>
      <c r="E729" s="406">
        <v>29.25</v>
      </c>
      <c r="F729" s="406">
        <v>0.14019200000000001</v>
      </c>
      <c r="G729" s="406">
        <v>0.39500000000000002</v>
      </c>
      <c r="H729" s="409">
        <v>6.3E-3</v>
      </c>
      <c r="I729" s="409">
        <f t="shared" si="2"/>
        <v>0.13389200000000001</v>
      </c>
      <c r="J729" s="407">
        <v>31625</v>
      </c>
    </row>
    <row r="730" spans="1:10">
      <c r="A730" s="406">
        <v>88</v>
      </c>
      <c r="B730" s="407">
        <v>31656</v>
      </c>
      <c r="C730" s="406" t="s">
        <v>3134</v>
      </c>
      <c r="D730" s="406" t="s">
        <v>3135</v>
      </c>
      <c r="E730" s="406">
        <v>-30.75</v>
      </c>
      <c r="F730" s="406">
        <v>5.1282000000000001E-2</v>
      </c>
      <c r="G730" s="406">
        <v>0</v>
      </c>
      <c r="H730" s="409">
        <v>6.4999999999999997E-3</v>
      </c>
      <c r="I730" s="409">
        <f t="shared" si="2"/>
        <v>4.4782000000000002E-2</v>
      </c>
      <c r="J730" s="407">
        <v>31656</v>
      </c>
    </row>
    <row r="731" spans="1:10">
      <c r="A731" s="406">
        <v>88</v>
      </c>
      <c r="B731" s="407">
        <v>31686</v>
      </c>
      <c r="C731" s="406" t="s">
        <v>3134</v>
      </c>
      <c r="D731" s="406" t="s">
        <v>3135</v>
      </c>
      <c r="E731" s="406">
        <v>28.75</v>
      </c>
      <c r="F731" s="406">
        <v>-6.5041000000000002E-2</v>
      </c>
      <c r="G731" s="406">
        <v>0</v>
      </c>
      <c r="H731" s="409">
        <v>6.8999999999999999E-3</v>
      </c>
      <c r="I731" s="409">
        <f t="shared" si="2"/>
        <v>-7.1941000000000005E-2</v>
      </c>
      <c r="J731" s="407">
        <v>31686</v>
      </c>
    </row>
    <row r="732" spans="1:10">
      <c r="A732" s="406">
        <v>88</v>
      </c>
      <c r="B732" s="407">
        <v>31717</v>
      </c>
      <c r="C732" s="406" t="s">
        <v>3134</v>
      </c>
      <c r="D732" s="406" t="s">
        <v>3135</v>
      </c>
      <c r="E732" s="406">
        <v>28.5</v>
      </c>
      <c r="F732" s="406">
        <v>5.7390000000000002E-3</v>
      </c>
      <c r="G732" s="406">
        <v>0.41499999999999998</v>
      </c>
      <c r="H732" s="409">
        <v>5.8999999999999999E-3</v>
      </c>
      <c r="I732" s="409">
        <f t="shared" si="2"/>
        <v>-1.6099999999999969E-4</v>
      </c>
      <c r="J732" s="407">
        <v>31717</v>
      </c>
    </row>
    <row r="733" spans="1:10">
      <c r="A733" s="406">
        <v>88</v>
      </c>
      <c r="B733" s="407">
        <v>31747</v>
      </c>
      <c r="C733" s="406" t="s">
        <v>3134</v>
      </c>
      <c r="D733" s="406" t="s">
        <v>3135</v>
      </c>
      <c r="E733" s="406">
        <v>26.25</v>
      </c>
      <c r="F733" s="406">
        <v>-7.8947000000000003E-2</v>
      </c>
      <c r="G733" s="406">
        <v>0</v>
      </c>
      <c r="H733" s="409">
        <v>7.0000000000000001E-3</v>
      </c>
      <c r="I733" s="409">
        <f t="shared" si="2"/>
        <v>-8.594700000000001E-2</v>
      </c>
      <c r="J733" s="407">
        <v>31747</v>
      </c>
    </row>
    <row r="734" spans="1:10">
      <c r="A734" s="406">
        <v>88</v>
      </c>
      <c r="B734" s="407">
        <v>31778</v>
      </c>
      <c r="C734" s="406" t="s">
        <v>3134</v>
      </c>
      <c r="D734" s="406" t="s">
        <v>3135</v>
      </c>
      <c r="E734" s="406">
        <v>28.5</v>
      </c>
      <c r="F734" s="406">
        <v>8.5713999999999999E-2</v>
      </c>
      <c r="G734" s="406">
        <v>0</v>
      </c>
      <c r="H734" s="409">
        <v>6.4000000000000003E-3</v>
      </c>
      <c r="I734" s="409">
        <f t="shared" si="2"/>
        <v>7.9313999999999996E-2</v>
      </c>
      <c r="J734" s="407">
        <v>31778</v>
      </c>
    </row>
    <row r="735" spans="1:10">
      <c r="A735" s="406">
        <v>88</v>
      </c>
      <c r="B735" s="407">
        <v>31809</v>
      </c>
      <c r="C735" s="406" t="s">
        <v>3134</v>
      </c>
      <c r="D735" s="406" t="s">
        <v>3135</v>
      </c>
      <c r="E735" s="406">
        <v>30.5</v>
      </c>
      <c r="F735" s="406">
        <v>8.4737000000000007E-2</v>
      </c>
      <c r="G735" s="406">
        <v>0.41499999999999998</v>
      </c>
      <c r="H735" s="409">
        <v>5.8999999999999999E-3</v>
      </c>
      <c r="I735" s="409">
        <f t="shared" si="2"/>
        <v>7.8837000000000004E-2</v>
      </c>
      <c r="J735" s="407">
        <v>31809</v>
      </c>
    </row>
    <row r="736" spans="1:10">
      <c r="A736" s="406">
        <v>88</v>
      </c>
      <c r="B736" s="407">
        <v>31837</v>
      </c>
      <c r="C736" s="406" t="s">
        <v>3134</v>
      </c>
      <c r="D736" s="406" t="s">
        <v>3135</v>
      </c>
      <c r="E736" s="406">
        <v>-29.5</v>
      </c>
      <c r="F736" s="406">
        <v>-3.2786999999999997E-2</v>
      </c>
      <c r="G736" s="406">
        <v>0</v>
      </c>
      <c r="H736" s="409">
        <v>6.6E-3</v>
      </c>
      <c r="I736" s="409">
        <f t="shared" si="2"/>
        <v>-3.9386999999999998E-2</v>
      </c>
      <c r="J736" s="407">
        <v>31837</v>
      </c>
    </row>
    <row r="737" spans="1:10">
      <c r="A737" s="406">
        <v>88</v>
      </c>
      <c r="B737" s="407">
        <v>31868</v>
      </c>
      <c r="C737" s="406" t="s">
        <v>3134</v>
      </c>
      <c r="D737" s="406" t="s">
        <v>3135</v>
      </c>
      <c r="E737" s="406">
        <v>26.5</v>
      </c>
      <c r="F737" s="406">
        <v>-0.10169499999999999</v>
      </c>
      <c r="G737" s="406">
        <v>0</v>
      </c>
      <c r="H737" s="409">
        <v>6.4999999999999997E-3</v>
      </c>
      <c r="I737" s="409">
        <f t="shared" si="2"/>
        <v>-0.108195</v>
      </c>
      <c r="J737" s="407">
        <v>31868</v>
      </c>
    </row>
    <row r="738" spans="1:10">
      <c r="A738" s="406">
        <v>88</v>
      </c>
      <c r="B738" s="407">
        <v>31898</v>
      </c>
      <c r="C738" s="406" t="s">
        <v>3134</v>
      </c>
      <c r="D738" s="406" t="s">
        <v>3135</v>
      </c>
      <c r="E738" s="406">
        <v>27</v>
      </c>
      <c r="F738" s="406">
        <v>3.4528000000000003E-2</v>
      </c>
      <c r="G738" s="406">
        <v>0.41499999999999998</v>
      </c>
      <c r="H738" s="409">
        <v>6.6E-3</v>
      </c>
      <c r="I738" s="409">
        <f t="shared" si="2"/>
        <v>2.7928000000000001E-2</v>
      </c>
      <c r="J738" s="407">
        <v>31898</v>
      </c>
    </row>
    <row r="739" spans="1:10">
      <c r="A739" s="406">
        <v>88</v>
      </c>
      <c r="B739" s="407">
        <v>31929</v>
      </c>
      <c r="C739" s="406" t="s">
        <v>3134</v>
      </c>
      <c r="D739" s="406" t="s">
        <v>3135</v>
      </c>
      <c r="E739" s="406">
        <v>-29.75</v>
      </c>
      <c r="F739" s="406">
        <v>0.101852</v>
      </c>
      <c r="G739" s="406">
        <v>0</v>
      </c>
      <c r="H739" s="409">
        <v>7.4999999999999997E-3</v>
      </c>
      <c r="I739" s="409">
        <f t="shared" si="2"/>
        <v>9.4351999999999991E-2</v>
      </c>
      <c r="J739" s="407">
        <v>31929</v>
      </c>
    </row>
    <row r="740" spans="1:10">
      <c r="A740" s="406">
        <v>88</v>
      </c>
      <c r="B740" s="407">
        <v>31959</v>
      </c>
      <c r="C740" s="406" t="s">
        <v>3134</v>
      </c>
      <c r="D740" s="406" t="s">
        <v>3135</v>
      </c>
      <c r="E740" s="406">
        <v>30</v>
      </c>
      <c r="F740" s="406">
        <v>8.4030000000000007E-3</v>
      </c>
      <c r="G740" s="406">
        <v>0</v>
      </c>
      <c r="H740" s="409">
        <v>7.3000000000000001E-3</v>
      </c>
      <c r="I740" s="409">
        <f t="shared" si="2"/>
        <v>1.1030000000000007E-3</v>
      </c>
      <c r="J740" s="407">
        <v>31959</v>
      </c>
    </row>
    <row r="741" spans="1:10">
      <c r="A741" s="406">
        <v>88</v>
      </c>
      <c r="B741" s="407">
        <v>31990</v>
      </c>
      <c r="C741" s="406" t="s">
        <v>3134</v>
      </c>
      <c r="D741" s="406" t="s">
        <v>3135</v>
      </c>
      <c r="E741" s="406">
        <v>-29.375</v>
      </c>
      <c r="F741" s="406">
        <v>-7.0000000000000001E-3</v>
      </c>
      <c r="G741" s="406">
        <v>0.41499999999999998</v>
      </c>
      <c r="H741" s="409">
        <v>7.4999999999999997E-3</v>
      </c>
      <c r="I741" s="409">
        <f t="shared" si="2"/>
        <v>-1.4499999999999999E-2</v>
      </c>
      <c r="J741" s="407">
        <v>31990</v>
      </c>
    </row>
    <row r="742" spans="1:10">
      <c r="A742" s="406">
        <v>88</v>
      </c>
      <c r="B742" s="407">
        <v>32021</v>
      </c>
      <c r="C742" s="406" t="s">
        <v>3134</v>
      </c>
      <c r="D742" s="406" t="s">
        <v>3135</v>
      </c>
      <c r="E742" s="406">
        <v>28.5</v>
      </c>
      <c r="F742" s="406">
        <v>-2.9787000000000001E-2</v>
      </c>
      <c r="G742" s="406">
        <v>0</v>
      </c>
      <c r="H742" s="409">
        <v>7.4999999999999997E-3</v>
      </c>
      <c r="I742" s="409">
        <f t="shared" si="2"/>
        <v>-3.7287000000000001E-2</v>
      </c>
      <c r="J742" s="407">
        <v>32021</v>
      </c>
    </row>
    <row r="743" spans="1:10">
      <c r="A743" s="406">
        <v>88</v>
      </c>
      <c r="B743" s="407">
        <v>32051</v>
      </c>
      <c r="C743" s="406" t="s">
        <v>3134</v>
      </c>
      <c r="D743" s="406" t="s">
        <v>3135</v>
      </c>
      <c r="E743" s="406">
        <v>26.5</v>
      </c>
      <c r="F743" s="406">
        <v>-7.0175000000000001E-2</v>
      </c>
      <c r="G743" s="406">
        <v>0</v>
      </c>
      <c r="H743" s="409">
        <v>7.9000000000000008E-3</v>
      </c>
      <c r="I743" s="409">
        <f t="shared" si="2"/>
        <v>-7.8075000000000006E-2</v>
      </c>
      <c r="J743" s="407">
        <v>32051</v>
      </c>
    </row>
    <row r="744" spans="1:10">
      <c r="A744" s="406">
        <v>88</v>
      </c>
      <c r="B744" s="407">
        <v>32082</v>
      </c>
      <c r="C744" s="406" t="s">
        <v>3134</v>
      </c>
      <c r="D744" s="406" t="s">
        <v>3135</v>
      </c>
      <c r="E744" s="406">
        <v>26.5</v>
      </c>
      <c r="F744" s="406">
        <v>1.6226000000000001E-2</v>
      </c>
      <c r="G744" s="406">
        <v>0.43</v>
      </c>
      <c r="H744" s="409">
        <v>7.4999999999999997E-3</v>
      </c>
      <c r="I744" s="409">
        <f t="shared" si="2"/>
        <v>8.7260000000000011E-3</v>
      </c>
      <c r="J744" s="407">
        <v>32082</v>
      </c>
    </row>
    <row r="745" spans="1:10">
      <c r="A745" s="406">
        <v>88</v>
      </c>
      <c r="B745" s="407">
        <v>32112</v>
      </c>
      <c r="C745" s="406" t="s">
        <v>3134</v>
      </c>
      <c r="D745" s="406" t="s">
        <v>3135</v>
      </c>
      <c r="E745" s="406">
        <v>24.625</v>
      </c>
      <c r="F745" s="406">
        <v>-7.0754999999999998E-2</v>
      </c>
      <c r="G745" s="406">
        <v>0</v>
      </c>
      <c r="H745" s="409">
        <v>7.7999999999999996E-3</v>
      </c>
      <c r="I745" s="409">
        <f t="shared" si="2"/>
        <v>-7.8555E-2</v>
      </c>
      <c r="J745" s="407">
        <v>32112</v>
      </c>
    </row>
    <row r="746" spans="1:10">
      <c r="A746" s="406">
        <v>88</v>
      </c>
      <c r="B746" s="407">
        <v>32143</v>
      </c>
      <c r="C746" s="406" t="s">
        <v>3134</v>
      </c>
      <c r="D746" s="406" t="s">
        <v>3135</v>
      </c>
      <c r="E746" s="406">
        <v>-24.625</v>
      </c>
      <c r="F746" s="406">
        <v>0</v>
      </c>
      <c r="G746" s="406">
        <v>0</v>
      </c>
      <c r="H746" s="409">
        <v>7.1999999999999998E-3</v>
      </c>
      <c r="I746" s="409">
        <f t="shared" si="2"/>
        <v>-7.1999999999999998E-3</v>
      </c>
      <c r="J746" s="407">
        <v>32143</v>
      </c>
    </row>
    <row r="747" spans="1:10">
      <c r="A747" s="406">
        <v>88</v>
      </c>
      <c r="B747" s="407">
        <v>32174</v>
      </c>
      <c r="C747" s="406" t="s">
        <v>3134</v>
      </c>
      <c r="D747" s="406" t="s">
        <v>3135</v>
      </c>
      <c r="E747" s="406">
        <v>28</v>
      </c>
      <c r="F747" s="406">
        <v>0.15451799999999999</v>
      </c>
      <c r="G747" s="406">
        <v>0.43</v>
      </c>
      <c r="H747" s="409">
        <v>7.1000000000000004E-3</v>
      </c>
      <c r="I747" s="409">
        <f t="shared" si="2"/>
        <v>0.14741799999999999</v>
      </c>
      <c r="J747" s="407">
        <v>32174</v>
      </c>
    </row>
    <row r="748" spans="1:10">
      <c r="A748" s="406">
        <v>88</v>
      </c>
      <c r="B748" s="407">
        <v>32203</v>
      </c>
      <c r="C748" s="406" t="s">
        <v>3134</v>
      </c>
      <c r="D748" s="406" t="s">
        <v>3135</v>
      </c>
      <c r="E748" s="406">
        <v>28.75</v>
      </c>
      <c r="F748" s="406">
        <v>2.6786000000000001E-2</v>
      </c>
      <c r="G748" s="406">
        <v>0</v>
      </c>
      <c r="H748" s="409">
        <v>7.1999999999999998E-3</v>
      </c>
      <c r="I748" s="409">
        <f t="shared" si="2"/>
        <v>1.9585999999999999E-2</v>
      </c>
      <c r="J748" s="407">
        <v>32203</v>
      </c>
    </row>
    <row r="749" spans="1:10">
      <c r="A749" s="406">
        <v>88</v>
      </c>
      <c r="B749" s="407">
        <v>32234</v>
      </c>
      <c r="C749" s="406" t="s">
        <v>3134</v>
      </c>
      <c r="D749" s="406" t="s">
        <v>3135</v>
      </c>
      <c r="E749" s="406">
        <v>-27.5625</v>
      </c>
      <c r="F749" s="406">
        <v>-4.1304E-2</v>
      </c>
      <c r="G749" s="406">
        <v>0</v>
      </c>
      <c r="H749" s="409">
        <v>7.0000000000000001E-3</v>
      </c>
      <c r="I749" s="409">
        <f t="shared" si="2"/>
        <v>-4.8304E-2</v>
      </c>
      <c r="J749" s="407">
        <v>32234</v>
      </c>
    </row>
    <row r="750" spans="1:10">
      <c r="A750" s="406">
        <v>88</v>
      </c>
      <c r="B750" s="407">
        <v>32264</v>
      </c>
      <c r="C750" s="406" t="s">
        <v>3134</v>
      </c>
      <c r="D750" s="406" t="s">
        <v>3135</v>
      </c>
      <c r="E750" s="406">
        <v>-26.5</v>
      </c>
      <c r="F750" s="406">
        <v>-2.2948E-2</v>
      </c>
      <c r="G750" s="406">
        <v>0.43</v>
      </c>
      <c r="H750" s="409">
        <v>7.7999999999999996E-3</v>
      </c>
      <c r="I750" s="409">
        <f t="shared" si="2"/>
        <v>-3.0747999999999998E-2</v>
      </c>
      <c r="J750" s="407">
        <v>32264</v>
      </c>
    </row>
    <row r="751" spans="1:10">
      <c r="A751" s="406">
        <v>88</v>
      </c>
      <c r="B751" s="407">
        <v>32295</v>
      </c>
      <c r="C751" s="406" t="s">
        <v>3134</v>
      </c>
      <c r="D751" s="406" t="s">
        <v>3135</v>
      </c>
      <c r="E751" s="406">
        <v>26.5</v>
      </c>
      <c r="F751" s="406">
        <v>0</v>
      </c>
      <c r="G751" s="406">
        <v>0</v>
      </c>
      <c r="H751" s="409">
        <v>7.6E-3</v>
      </c>
      <c r="I751" s="409">
        <f t="shared" si="2"/>
        <v>-7.6E-3</v>
      </c>
      <c r="J751" s="407">
        <v>32295</v>
      </c>
    </row>
    <row r="752" spans="1:10">
      <c r="A752" s="406">
        <v>88</v>
      </c>
      <c r="B752" s="407">
        <v>32325</v>
      </c>
      <c r="C752" s="406" t="s">
        <v>3134</v>
      </c>
      <c r="D752" s="406" t="s">
        <v>3135</v>
      </c>
      <c r="E752" s="406">
        <v>27.125</v>
      </c>
      <c r="F752" s="406">
        <v>2.3584999999999998E-2</v>
      </c>
      <c r="G752" s="406">
        <v>0</v>
      </c>
      <c r="H752" s="409">
        <v>7.1000000000000004E-3</v>
      </c>
      <c r="I752" s="409">
        <f t="shared" si="2"/>
        <v>1.6485E-2</v>
      </c>
      <c r="J752" s="407">
        <v>32325</v>
      </c>
    </row>
    <row r="753" spans="1:10">
      <c r="A753" s="406">
        <v>88</v>
      </c>
      <c r="B753" s="407">
        <v>32356</v>
      </c>
      <c r="C753" s="406" t="s">
        <v>3134</v>
      </c>
      <c r="D753" s="406" t="s">
        <v>3135</v>
      </c>
      <c r="E753" s="406">
        <v>25.5</v>
      </c>
      <c r="F753" s="406">
        <v>-4.4054999999999997E-2</v>
      </c>
      <c r="G753" s="406">
        <v>0.43</v>
      </c>
      <c r="H753" s="409">
        <v>8.3000000000000001E-3</v>
      </c>
      <c r="I753" s="409">
        <f t="shared" si="2"/>
        <v>-5.2354999999999999E-2</v>
      </c>
      <c r="J753" s="407">
        <v>32356</v>
      </c>
    </row>
    <row r="754" spans="1:10">
      <c r="A754" s="406">
        <v>88</v>
      </c>
      <c r="B754" s="407">
        <v>32387</v>
      </c>
      <c r="C754" s="406" t="s">
        <v>3134</v>
      </c>
      <c r="D754" s="406" t="s">
        <v>3135</v>
      </c>
      <c r="E754" s="406">
        <v>26.25</v>
      </c>
      <c r="F754" s="406">
        <v>2.9412000000000001E-2</v>
      </c>
      <c r="G754" s="406">
        <v>0</v>
      </c>
      <c r="H754" s="409">
        <v>7.6E-3</v>
      </c>
      <c r="I754" s="409">
        <f t="shared" si="2"/>
        <v>2.1812000000000002E-2</v>
      </c>
      <c r="J754" s="407">
        <v>32387</v>
      </c>
    </row>
    <row r="755" spans="1:10">
      <c r="A755" s="406">
        <v>88</v>
      </c>
      <c r="B755" s="407">
        <v>32417</v>
      </c>
      <c r="C755" s="406" t="s">
        <v>3134</v>
      </c>
      <c r="D755" s="406" t="s">
        <v>3135</v>
      </c>
      <c r="E755" s="406">
        <v>27</v>
      </c>
      <c r="F755" s="406">
        <v>2.8570999999999999E-2</v>
      </c>
      <c r="G755" s="406">
        <v>0</v>
      </c>
      <c r="H755" s="409">
        <v>7.6E-3</v>
      </c>
      <c r="I755" s="409">
        <f t="shared" si="2"/>
        <v>2.0971E-2</v>
      </c>
      <c r="J755" s="407">
        <v>32417</v>
      </c>
    </row>
    <row r="756" spans="1:10">
      <c r="A756" s="406">
        <v>88</v>
      </c>
      <c r="B756" s="407">
        <v>32448</v>
      </c>
      <c r="C756" s="406" t="s">
        <v>3134</v>
      </c>
      <c r="D756" s="406" t="s">
        <v>3135</v>
      </c>
      <c r="E756" s="406">
        <v>27.25</v>
      </c>
      <c r="F756" s="406">
        <v>2.5741E-2</v>
      </c>
      <c r="G756" s="406">
        <v>0.44500000000000001</v>
      </c>
      <c r="H756" s="409">
        <v>7.0000000000000001E-3</v>
      </c>
      <c r="I756" s="409">
        <f t="shared" si="2"/>
        <v>1.8741000000000001E-2</v>
      </c>
      <c r="J756" s="407">
        <v>32448</v>
      </c>
    </row>
    <row r="757" spans="1:10">
      <c r="A757" s="406">
        <v>88</v>
      </c>
      <c r="B757" s="407">
        <v>32478</v>
      </c>
      <c r="C757" s="406" t="s">
        <v>3134</v>
      </c>
      <c r="D757" s="406" t="s">
        <v>3135</v>
      </c>
      <c r="E757" s="406">
        <v>-27.625</v>
      </c>
      <c r="F757" s="406">
        <v>1.3761000000000001E-2</v>
      </c>
      <c r="G757" s="406">
        <v>0</v>
      </c>
      <c r="H757" s="409">
        <v>7.4999999999999997E-3</v>
      </c>
      <c r="I757" s="409">
        <f t="shared" si="2"/>
        <v>6.2610000000000009E-3</v>
      </c>
      <c r="J757" s="407">
        <v>32478</v>
      </c>
    </row>
    <row r="758" spans="1:10">
      <c r="A758" s="406">
        <v>88</v>
      </c>
      <c r="B758" s="407">
        <v>32509</v>
      </c>
      <c r="C758" s="406" t="s">
        <v>3134</v>
      </c>
      <c r="D758" s="406" t="s">
        <v>3135</v>
      </c>
      <c r="E758" s="406">
        <v>-27.5</v>
      </c>
      <c r="F758" s="406">
        <v>-4.5250000000000004E-3</v>
      </c>
      <c r="G758" s="406">
        <v>0</v>
      </c>
      <c r="H758" s="409">
        <v>8.0000000000000002E-3</v>
      </c>
      <c r="I758" s="409">
        <f t="shared" ref="I758:I821" si="3">F758-H758</f>
        <v>-1.2525000000000001E-2</v>
      </c>
      <c r="J758" s="407">
        <v>32509</v>
      </c>
    </row>
    <row r="759" spans="1:10">
      <c r="A759" s="406">
        <v>88</v>
      </c>
      <c r="B759" s="407">
        <v>32540</v>
      </c>
      <c r="C759" s="406" t="s">
        <v>3134</v>
      </c>
      <c r="D759" s="406" t="s">
        <v>3135</v>
      </c>
      <c r="E759" s="406">
        <v>27.5</v>
      </c>
      <c r="F759" s="406">
        <v>1.6181999999999998E-2</v>
      </c>
      <c r="G759" s="406">
        <v>0.44500000000000001</v>
      </c>
      <c r="H759" s="409">
        <v>6.8999999999999999E-3</v>
      </c>
      <c r="I759" s="409">
        <f t="shared" si="3"/>
        <v>9.2819999999999986E-3</v>
      </c>
      <c r="J759" s="407">
        <v>32540</v>
      </c>
    </row>
    <row r="760" spans="1:10">
      <c r="A760" s="406">
        <v>88</v>
      </c>
      <c r="B760" s="407">
        <v>32568</v>
      </c>
      <c r="C760" s="406" t="s">
        <v>3134</v>
      </c>
      <c r="D760" s="406" t="s">
        <v>3135</v>
      </c>
      <c r="E760" s="406">
        <v>26.75</v>
      </c>
      <c r="F760" s="406">
        <v>-2.7272999999999999E-2</v>
      </c>
      <c r="G760" s="406">
        <v>0</v>
      </c>
      <c r="H760" s="409">
        <v>7.9000000000000008E-3</v>
      </c>
      <c r="I760" s="409">
        <f t="shared" si="3"/>
        <v>-3.5172999999999996E-2</v>
      </c>
      <c r="J760" s="407">
        <v>32568</v>
      </c>
    </row>
    <row r="761" spans="1:10">
      <c r="A761" s="406">
        <v>88</v>
      </c>
      <c r="B761" s="407">
        <v>32599</v>
      </c>
      <c r="C761" s="406" t="s">
        <v>3134</v>
      </c>
      <c r="D761" s="406" t="s">
        <v>3135</v>
      </c>
      <c r="E761" s="406">
        <v>27.75</v>
      </c>
      <c r="F761" s="406">
        <v>3.7383E-2</v>
      </c>
      <c r="G761" s="406">
        <v>0</v>
      </c>
      <c r="H761" s="409">
        <v>7.0000000000000001E-3</v>
      </c>
      <c r="I761" s="409">
        <f t="shared" si="3"/>
        <v>3.0383E-2</v>
      </c>
      <c r="J761" s="407">
        <v>32599</v>
      </c>
    </row>
    <row r="762" spans="1:10">
      <c r="A762" s="406">
        <v>88</v>
      </c>
      <c r="B762" s="407">
        <v>32629</v>
      </c>
      <c r="C762" s="406" t="s">
        <v>3134</v>
      </c>
      <c r="D762" s="406" t="s">
        <v>3135</v>
      </c>
      <c r="E762" s="406">
        <v>26.75</v>
      </c>
      <c r="F762" s="406">
        <v>-0.02</v>
      </c>
      <c r="G762" s="406">
        <v>0.44500000000000001</v>
      </c>
      <c r="H762" s="409">
        <v>8.0000000000000002E-3</v>
      </c>
      <c r="I762" s="409">
        <f t="shared" si="3"/>
        <v>-2.8000000000000001E-2</v>
      </c>
      <c r="J762" s="407">
        <v>32629</v>
      </c>
    </row>
    <row r="763" spans="1:10">
      <c r="A763" s="406">
        <v>88</v>
      </c>
      <c r="B763" s="407">
        <v>32660</v>
      </c>
      <c r="C763" s="406" t="s">
        <v>3134</v>
      </c>
      <c r="D763" s="406" t="s">
        <v>3135</v>
      </c>
      <c r="E763" s="406">
        <v>25.5</v>
      </c>
      <c r="F763" s="406">
        <v>-4.6729E-2</v>
      </c>
      <c r="G763" s="406">
        <v>0</v>
      </c>
      <c r="H763" s="409">
        <v>7.0000000000000001E-3</v>
      </c>
      <c r="I763" s="409">
        <f t="shared" si="3"/>
        <v>-5.3728999999999999E-2</v>
      </c>
      <c r="J763" s="407">
        <v>32660</v>
      </c>
    </row>
    <row r="764" spans="1:10">
      <c r="A764" s="406">
        <v>88</v>
      </c>
      <c r="B764" s="407">
        <v>32690</v>
      </c>
      <c r="C764" s="406" t="s">
        <v>3134</v>
      </c>
      <c r="D764" s="406" t="s">
        <v>3135</v>
      </c>
      <c r="E764" s="406">
        <v>-26.5</v>
      </c>
      <c r="F764" s="406">
        <v>3.9216000000000001E-2</v>
      </c>
      <c r="G764" s="406">
        <v>0</v>
      </c>
      <c r="H764" s="409">
        <v>6.7999999999999996E-3</v>
      </c>
      <c r="I764" s="409">
        <f t="shared" si="3"/>
        <v>3.2416E-2</v>
      </c>
      <c r="J764" s="407">
        <v>32690</v>
      </c>
    </row>
    <row r="765" spans="1:10">
      <c r="A765" s="406">
        <v>88</v>
      </c>
      <c r="B765" s="407">
        <v>32721</v>
      </c>
      <c r="C765" s="406" t="s">
        <v>3134</v>
      </c>
      <c r="D765" s="406" t="s">
        <v>3135</v>
      </c>
      <c r="E765" s="406">
        <v>26</v>
      </c>
      <c r="F765" s="406">
        <v>-2.075E-3</v>
      </c>
      <c r="G765" s="406">
        <v>0.44500000000000001</v>
      </c>
      <c r="H765" s="409">
        <v>6.6E-3</v>
      </c>
      <c r="I765" s="409">
        <f t="shared" si="3"/>
        <v>-8.6750000000000004E-3</v>
      </c>
      <c r="J765" s="407">
        <v>32721</v>
      </c>
    </row>
    <row r="766" spans="1:10">
      <c r="A766" s="406">
        <v>88</v>
      </c>
      <c r="B766" s="407">
        <v>32752</v>
      </c>
      <c r="C766" s="406" t="s">
        <v>3134</v>
      </c>
      <c r="D766" s="406" t="s">
        <v>3135</v>
      </c>
      <c r="E766" s="406">
        <v>24.75</v>
      </c>
      <c r="F766" s="406">
        <v>-4.8077000000000002E-2</v>
      </c>
      <c r="G766" s="406">
        <v>0</v>
      </c>
      <c r="H766" s="409">
        <v>6.4999999999999997E-3</v>
      </c>
      <c r="I766" s="409">
        <f t="shared" si="3"/>
        <v>-5.4577000000000001E-2</v>
      </c>
      <c r="J766" s="407">
        <v>32752</v>
      </c>
    </row>
    <row r="767" spans="1:10">
      <c r="A767" s="406">
        <v>88</v>
      </c>
      <c r="B767" s="407">
        <v>32782</v>
      </c>
      <c r="C767" s="406" t="s">
        <v>3134</v>
      </c>
      <c r="D767" s="406" t="s">
        <v>3135</v>
      </c>
      <c r="E767" s="406">
        <v>-24.375</v>
      </c>
      <c r="F767" s="406">
        <v>-1.5152000000000001E-2</v>
      </c>
      <c r="G767" s="406">
        <v>0</v>
      </c>
      <c r="H767" s="409">
        <v>7.1999999999999998E-3</v>
      </c>
      <c r="I767" s="409">
        <f t="shared" si="3"/>
        <v>-2.2352E-2</v>
      </c>
      <c r="J767" s="407">
        <v>32782</v>
      </c>
    </row>
    <row r="768" spans="1:10">
      <c r="A768" s="406">
        <v>88</v>
      </c>
      <c r="B768" s="407">
        <v>32813</v>
      </c>
      <c r="C768" s="406" t="s">
        <v>3134</v>
      </c>
      <c r="D768" s="406" t="s">
        <v>3135</v>
      </c>
      <c r="E768" s="406">
        <v>24.75</v>
      </c>
      <c r="F768" s="406">
        <v>3.4256000000000002E-2</v>
      </c>
      <c r="G768" s="406">
        <v>0.46</v>
      </c>
      <c r="H768" s="409">
        <v>6.4000000000000003E-3</v>
      </c>
      <c r="I768" s="409">
        <f t="shared" si="3"/>
        <v>2.7856000000000002E-2</v>
      </c>
      <c r="J768" s="407">
        <v>32813</v>
      </c>
    </row>
    <row r="769" spans="1:10">
      <c r="A769" s="406">
        <v>88</v>
      </c>
      <c r="B769" s="407">
        <v>32843</v>
      </c>
      <c r="C769" s="406" t="s">
        <v>3134</v>
      </c>
      <c r="D769" s="406" t="s">
        <v>3135</v>
      </c>
      <c r="E769" s="406">
        <v>25.5</v>
      </c>
      <c r="F769" s="406">
        <v>3.0303E-2</v>
      </c>
      <c r="G769" s="406">
        <v>0</v>
      </c>
      <c r="H769" s="409">
        <v>6.4000000000000003E-3</v>
      </c>
      <c r="I769" s="409">
        <f t="shared" si="3"/>
        <v>2.3903000000000001E-2</v>
      </c>
      <c r="J769" s="407">
        <v>32843</v>
      </c>
    </row>
    <row r="770" spans="1:10">
      <c r="A770" s="406">
        <v>88</v>
      </c>
      <c r="B770" s="407">
        <v>32874</v>
      </c>
      <c r="C770" s="406" t="s">
        <v>3134</v>
      </c>
      <c r="D770" s="406" t="s">
        <v>3135</v>
      </c>
      <c r="E770" s="406">
        <v>25.25</v>
      </c>
      <c r="F770" s="406">
        <v>-9.8040000000000002E-3</v>
      </c>
      <c r="G770" s="406">
        <v>0</v>
      </c>
      <c r="H770" s="409">
        <v>7.3000000000000001E-3</v>
      </c>
      <c r="I770" s="409">
        <f t="shared" si="3"/>
        <v>-1.7104000000000001E-2</v>
      </c>
      <c r="J770" s="407">
        <v>32874</v>
      </c>
    </row>
    <row r="771" spans="1:10">
      <c r="A771" s="406">
        <v>88</v>
      </c>
      <c r="B771" s="407">
        <v>32905</v>
      </c>
      <c r="C771" s="406" t="s">
        <v>3134</v>
      </c>
      <c r="D771" s="406" t="s">
        <v>3135</v>
      </c>
      <c r="E771" s="406">
        <v>24.25</v>
      </c>
      <c r="F771" s="406">
        <v>-2.1385999999999999E-2</v>
      </c>
      <c r="G771" s="406">
        <v>0.46</v>
      </c>
      <c r="H771" s="409">
        <v>6.6E-3</v>
      </c>
      <c r="I771" s="409">
        <f t="shared" si="3"/>
        <v>-2.7985999999999997E-2</v>
      </c>
      <c r="J771" s="407">
        <v>32905</v>
      </c>
    </row>
    <row r="772" spans="1:10">
      <c r="A772" s="406">
        <v>88</v>
      </c>
      <c r="B772" s="407">
        <v>32933</v>
      </c>
      <c r="C772" s="406" t="s">
        <v>3134</v>
      </c>
      <c r="D772" s="406" t="s">
        <v>3135</v>
      </c>
      <c r="E772" s="406">
        <v>24.5</v>
      </c>
      <c r="F772" s="406">
        <v>1.0309E-2</v>
      </c>
      <c r="G772" s="406">
        <v>0</v>
      </c>
      <c r="H772" s="409">
        <v>7.1000000000000004E-3</v>
      </c>
      <c r="I772" s="409">
        <f t="shared" si="3"/>
        <v>3.209E-3</v>
      </c>
      <c r="J772" s="407">
        <v>32933</v>
      </c>
    </row>
    <row r="773" spans="1:10">
      <c r="A773" s="406">
        <v>88</v>
      </c>
      <c r="B773" s="407">
        <v>32964</v>
      </c>
      <c r="C773" s="406" t="s">
        <v>3134</v>
      </c>
      <c r="D773" s="406" t="s">
        <v>3135</v>
      </c>
      <c r="E773" s="406">
        <v>23.75</v>
      </c>
      <c r="F773" s="406">
        <v>-3.0612E-2</v>
      </c>
      <c r="G773" s="406">
        <v>0</v>
      </c>
      <c r="H773" s="409">
        <v>7.4999999999999997E-3</v>
      </c>
      <c r="I773" s="409">
        <f t="shared" si="3"/>
        <v>-3.8112E-2</v>
      </c>
      <c r="J773" s="407">
        <v>32964</v>
      </c>
    </row>
    <row r="774" spans="1:10">
      <c r="A774" s="406">
        <v>88</v>
      </c>
      <c r="B774" s="407">
        <v>32994</v>
      </c>
      <c r="C774" s="406" t="s">
        <v>3134</v>
      </c>
      <c r="D774" s="406" t="s">
        <v>3135</v>
      </c>
      <c r="E774" s="406">
        <v>23.75</v>
      </c>
      <c r="F774" s="406">
        <v>1.9368E-2</v>
      </c>
      <c r="G774" s="406">
        <v>0.46</v>
      </c>
      <c r="H774" s="409">
        <v>7.4999999999999997E-3</v>
      </c>
      <c r="I774" s="409">
        <f t="shared" si="3"/>
        <v>1.1868E-2</v>
      </c>
      <c r="J774" s="407">
        <v>32994</v>
      </c>
    </row>
    <row r="775" spans="1:10">
      <c r="A775" s="406">
        <v>88</v>
      </c>
      <c r="B775" s="407">
        <v>33025</v>
      </c>
      <c r="C775" s="406" t="s">
        <v>3134</v>
      </c>
      <c r="D775" s="406" t="s">
        <v>3135</v>
      </c>
      <c r="E775" s="406">
        <v>24.25</v>
      </c>
      <c r="F775" s="406">
        <v>2.1052999999999999E-2</v>
      </c>
      <c r="G775" s="406">
        <v>0</v>
      </c>
      <c r="H775" s="409">
        <v>6.7999999999999996E-3</v>
      </c>
      <c r="I775" s="409">
        <f t="shared" si="3"/>
        <v>1.4252999999999998E-2</v>
      </c>
      <c r="J775" s="407">
        <v>33025</v>
      </c>
    </row>
    <row r="776" spans="1:10">
      <c r="A776" s="406">
        <v>88</v>
      </c>
      <c r="B776" s="407">
        <v>33055</v>
      </c>
      <c r="C776" s="406" t="s">
        <v>3134</v>
      </c>
      <c r="D776" s="406" t="s">
        <v>3135</v>
      </c>
      <c r="E776" s="406">
        <v>-23.875</v>
      </c>
      <c r="F776" s="406">
        <v>-1.5464E-2</v>
      </c>
      <c r="G776" s="406">
        <v>0</v>
      </c>
      <c r="H776" s="409">
        <v>7.4000000000000003E-3</v>
      </c>
      <c r="I776" s="409">
        <f t="shared" si="3"/>
        <v>-2.2864000000000002E-2</v>
      </c>
      <c r="J776" s="407">
        <v>33055</v>
      </c>
    </row>
    <row r="777" spans="1:10">
      <c r="A777" s="406">
        <v>88</v>
      </c>
      <c r="B777" s="407">
        <v>33086</v>
      </c>
      <c r="C777" s="406" t="s">
        <v>3134</v>
      </c>
      <c r="D777" s="406" t="s">
        <v>3135</v>
      </c>
      <c r="E777" s="406">
        <v>23.5</v>
      </c>
      <c r="F777" s="406">
        <v>3.5599999999999998E-3</v>
      </c>
      <c r="G777" s="406">
        <v>0.46</v>
      </c>
      <c r="H777" s="409">
        <v>7.1000000000000004E-3</v>
      </c>
      <c r="I777" s="409">
        <f t="shared" si="3"/>
        <v>-3.5400000000000006E-3</v>
      </c>
      <c r="J777" s="407">
        <v>33086</v>
      </c>
    </row>
    <row r="778" spans="1:10">
      <c r="A778" s="406">
        <v>88</v>
      </c>
      <c r="B778" s="407">
        <v>33117</v>
      </c>
      <c r="C778" s="406" t="s">
        <v>3134</v>
      </c>
      <c r="D778" s="406" t="s">
        <v>3135</v>
      </c>
      <c r="E778" s="406">
        <v>-23.25</v>
      </c>
      <c r="F778" s="406">
        <v>-1.0638E-2</v>
      </c>
      <c r="G778" s="406">
        <v>0</v>
      </c>
      <c r="H778" s="409">
        <v>6.8999999999999999E-3</v>
      </c>
      <c r="I778" s="409">
        <f t="shared" si="3"/>
        <v>-1.7537999999999998E-2</v>
      </c>
      <c r="J778" s="407">
        <v>33117</v>
      </c>
    </row>
    <row r="779" spans="1:10">
      <c r="A779" s="406">
        <v>88</v>
      </c>
      <c r="B779" s="407">
        <v>33147</v>
      </c>
      <c r="C779" s="406" t="s">
        <v>3134</v>
      </c>
      <c r="D779" s="406" t="s">
        <v>3135</v>
      </c>
      <c r="E779" s="406">
        <v>23</v>
      </c>
      <c r="F779" s="406">
        <v>-1.0753E-2</v>
      </c>
      <c r="G779" s="406">
        <v>0</v>
      </c>
      <c r="H779" s="409">
        <v>8.0999999999999996E-3</v>
      </c>
      <c r="I779" s="409">
        <f t="shared" si="3"/>
        <v>-1.8853000000000002E-2</v>
      </c>
      <c r="J779" s="407">
        <v>33147</v>
      </c>
    </row>
    <row r="780" spans="1:10">
      <c r="A780" s="406">
        <v>88</v>
      </c>
      <c r="B780" s="407">
        <v>33178</v>
      </c>
      <c r="C780" s="406" t="s">
        <v>3134</v>
      </c>
      <c r="D780" s="406" t="s">
        <v>3135</v>
      </c>
      <c r="E780" s="406">
        <v>-23.3125</v>
      </c>
      <c r="F780" s="406">
        <v>3.4021999999999997E-2</v>
      </c>
      <c r="G780" s="406">
        <v>0.47</v>
      </c>
      <c r="H780" s="409">
        <v>7.1000000000000004E-3</v>
      </c>
      <c r="I780" s="409">
        <f t="shared" si="3"/>
        <v>2.6921999999999995E-2</v>
      </c>
      <c r="J780" s="407">
        <v>33178</v>
      </c>
    </row>
    <row r="781" spans="1:10">
      <c r="A781" s="406">
        <v>88</v>
      </c>
      <c r="B781" s="407">
        <v>33208</v>
      </c>
      <c r="C781" s="406" t="s">
        <v>3134</v>
      </c>
      <c r="D781" s="406" t="s">
        <v>3135</v>
      </c>
      <c r="E781" s="406">
        <v>22.75</v>
      </c>
      <c r="F781" s="406">
        <v>-2.4129000000000001E-2</v>
      </c>
      <c r="G781" s="406">
        <v>0</v>
      </c>
      <c r="H781" s="409">
        <v>7.1999999999999998E-3</v>
      </c>
      <c r="I781" s="409">
        <f t="shared" si="3"/>
        <v>-3.1329000000000003E-2</v>
      </c>
      <c r="J781" s="407">
        <v>33208</v>
      </c>
    </row>
    <row r="782" spans="1:10">
      <c r="A782" s="406">
        <v>88</v>
      </c>
      <c r="B782" s="407">
        <v>33239</v>
      </c>
      <c r="C782" s="406" t="s">
        <v>3134</v>
      </c>
      <c r="D782" s="406" t="s">
        <v>3135</v>
      </c>
      <c r="E782" s="406">
        <v>22.75</v>
      </c>
      <c r="F782" s="406">
        <v>0</v>
      </c>
      <c r="G782" s="406">
        <v>0</v>
      </c>
      <c r="H782" s="409">
        <v>7.1000000000000004E-3</v>
      </c>
      <c r="I782" s="409">
        <f t="shared" si="3"/>
        <v>-7.1000000000000004E-3</v>
      </c>
      <c r="J782" s="407">
        <v>33239</v>
      </c>
    </row>
    <row r="783" spans="1:10">
      <c r="A783" s="406">
        <v>88</v>
      </c>
      <c r="B783" s="407">
        <v>33270</v>
      </c>
      <c r="C783" s="406" t="s">
        <v>3134</v>
      </c>
      <c r="D783" s="406" t="s">
        <v>3135</v>
      </c>
      <c r="E783" s="406">
        <v>23.5</v>
      </c>
      <c r="F783" s="406">
        <v>5.3626E-2</v>
      </c>
      <c r="G783" s="406">
        <v>0.47</v>
      </c>
      <c r="H783" s="409">
        <v>6.4000000000000003E-3</v>
      </c>
      <c r="I783" s="409">
        <f t="shared" si="3"/>
        <v>4.7225999999999997E-2</v>
      </c>
      <c r="J783" s="407">
        <v>33270</v>
      </c>
    </row>
    <row r="784" spans="1:10">
      <c r="A784" s="406">
        <v>88</v>
      </c>
      <c r="B784" s="407">
        <v>33298</v>
      </c>
      <c r="C784" s="406" t="s">
        <v>3134</v>
      </c>
      <c r="D784" s="406" t="s">
        <v>3135</v>
      </c>
      <c r="E784" s="406">
        <v>23.5</v>
      </c>
      <c r="F784" s="406">
        <v>0</v>
      </c>
      <c r="G784" s="406">
        <v>0</v>
      </c>
      <c r="H784" s="409">
        <v>6.4000000000000003E-3</v>
      </c>
      <c r="I784" s="409">
        <f t="shared" si="3"/>
        <v>-6.4000000000000003E-3</v>
      </c>
      <c r="J784" s="407">
        <v>33298</v>
      </c>
    </row>
    <row r="785" spans="1:10">
      <c r="A785" s="406">
        <v>88</v>
      </c>
      <c r="B785" s="407">
        <v>33329</v>
      </c>
      <c r="C785" s="406" t="s">
        <v>3134</v>
      </c>
      <c r="D785" s="406" t="s">
        <v>3135</v>
      </c>
      <c r="E785" s="406">
        <v>24.5</v>
      </c>
      <c r="F785" s="406">
        <v>4.2553000000000001E-2</v>
      </c>
      <c r="G785" s="406">
        <v>0</v>
      </c>
      <c r="H785" s="409">
        <v>7.6E-3</v>
      </c>
      <c r="I785" s="409">
        <f t="shared" si="3"/>
        <v>3.4952999999999998E-2</v>
      </c>
      <c r="J785" s="407">
        <v>33329</v>
      </c>
    </row>
    <row r="786" spans="1:10">
      <c r="A786" s="406">
        <v>88</v>
      </c>
      <c r="B786" s="407">
        <v>33359</v>
      </c>
      <c r="C786" s="406" t="s">
        <v>3134</v>
      </c>
      <c r="D786" s="406" t="s">
        <v>3135</v>
      </c>
      <c r="E786" s="406">
        <v>24.5</v>
      </c>
      <c r="F786" s="406">
        <v>1.9184E-2</v>
      </c>
      <c r="G786" s="406">
        <v>0.47</v>
      </c>
      <c r="H786" s="409">
        <v>6.7999999999999996E-3</v>
      </c>
      <c r="I786" s="409">
        <f t="shared" si="3"/>
        <v>1.2383999999999999E-2</v>
      </c>
      <c r="J786" s="407">
        <v>33359</v>
      </c>
    </row>
    <row r="787" spans="1:10">
      <c r="A787" s="406">
        <v>88</v>
      </c>
      <c r="B787" s="407">
        <v>33390</v>
      </c>
      <c r="C787" s="406" t="s">
        <v>3134</v>
      </c>
      <c r="D787" s="406" t="s">
        <v>3135</v>
      </c>
      <c r="E787" s="406">
        <v>-25.125</v>
      </c>
      <c r="F787" s="406">
        <v>2.5510000000000001E-2</v>
      </c>
      <c r="G787" s="406">
        <v>0</v>
      </c>
      <c r="H787" s="409">
        <v>6.3E-3</v>
      </c>
      <c r="I787" s="409">
        <f t="shared" si="3"/>
        <v>1.9210000000000001E-2</v>
      </c>
      <c r="J787" s="407">
        <v>33390</v>
      </c>
    </row>
    <row r="788" spans="1:10">
      <c r="A788" s="406">
        <v>88</v>
      </c>
      <c r="B788" s="407">
        <v>33420</v>
      </c>
      <c r="C788" s="406" t="s">
        <v>3134</v>
      </c>
      <c r="D788" s="406" t="s">
        <v>3135</v>
      </c>
      <c r="E788" s="406">
        <v>26</v>
      </c>
      <c r="F788" s="406">
        <v>3.4826000000000003E-2</v>
      </c>
      <c r="G788" s="406">
        <v>0</v>
      </c>
      <c r="H788" s="409">
        <v>7.6E-3</v>
      </c>
      <c r="I788" s="409">
        <f t="shared" si="3"/>
        <v>2.7226000000000004E-2</v>
      </c>
      <c r="J788" s="407">
        <v>33420</v>
      </c>
    </row>
    <row r="789" spans="1:10">
      <c r="A789" s="406">
        <v>88</v>
      </c>
      <c r="B789" s="407">
        <v>33451</v>
      </c>
      <c r="C789" s="406" t="s">
        <v>3134</v>
      </c>
      <c r="D789" s="406" t="s">
        <v>3135</v>
      </c>
      <c r="E789" s="406">
        <v>24.75</v>
      </c>
      <c r="F789" s="406">
        <v>-0.03</v>
      </c>
      <c r="G789" s="406">
        <v>0.47</v>
      </c>
      <c r="H789" s="409">
        <v>6.7999999999999996E-3</v>
      </c>
      <c r="I789" s="409">
        <f t="shared" si="3"/>
        <v>-3.6799999999999999E-2</v>
      </c>
      <c r="J789" s="407">
        <v>33451</v>
      </c>
    </row>
    <row r="790" spans="1:10">
      <c r="A790" s="406">
        <v>88</v>
      </c>
      <c r="B790" s="407">
        <v>33482</v>
      </c>
      <c r="C790" s="406" t="s">
        <v>3134</v>
      </c>
      <c r="D790" s="406" t="s">
        <v>3135</v>
      </c>
      <c r="E790" s="406">
        <v>24.75</v>
      </c>
      <c r="F790" s="406">
        <v>0</v>
      </c>
      <c r="G790" s="406">
        <v>0</v>
      </c>
      <c r="H790" s="409">
        <v>6.7999999999999996E-3</v>
      </c>
      <c r="I790" s="409">
        <f t="shared" si="3"/>
        <v>-6.7999999999999996E-3</v>
      </c>
      <c r="J790" s="407">
        <v>33482</v>
      </c>
    </row>
    <row r="791" spans="1:10">
      <c r="A791" s="406">
        <v>88</v>
      </c>
      <c r="B791" s="407">
        <v>33512</v>
      </c>
      <c r="C791" s="406" t="s">
        <v>3134</v>
      </c>
      <c r="D791" s="406" t="s">
        <v>3135</v>
      </c>
      <c r="E791" s="406">
        <v>26.5</v>
      </c>
      <c r="F791" s="406">
        <v>7.0707000000000006E-2</v>
      </c>
      <c r="G791" s="406">
        <v>0</v>
      </c>
      <c r="H791" s="409">
        <v>6.4999999999999997E-3</v>
      </c>
      <c r="I791" s="409">
        <f t="shared" si="3"/>
        <v>6.4207E-2</v>
      </c>
      <c r="J791" s="407">
        <v>33512</v>
      </c>
    </row>
    <row r="792" spans="1:10">
      <c r="A792" s="406">
        <v>88</v>
      </c>
      <c r="B792" s="407">
        <v>33543</v>
      </c>
      <c r="C792" s="406" t="s">
        <v>3134</v>
      </c>
      <c r="D792" s="406" t="s">
        <v>3135</v>
      </c>
      <c r="E792" s="406">
        <v>-26.25</v>
      </c>
      <c r="F792" s="406">
        <v>8.6789999999999992E-3</v>
      </c>
      <c r="G792" s="406">
        <v>0.48</v>
      </c>
      <c r="H792" s="409">
        <v>6.0000000000000001E-3</v>
      </c>
      <c r="I792" s="409">
        <f t="shared" si="3"/>
        <v>2.6789999999999991E-3</v>
      </c>
      <c r="J792" s="407">
        <v>33543</v>
      </c>
    </row>
    <row r="793" spans="1:10">
      <c r="A793" s="406">
        <v>88</v>
      </c>
      <c r="B793" s="407">
        <v>33573</v>
      </c>
      <c r="C793" s="406" t="s">
        <v>3134</v>
      </c>
      <c r="D793" s="406" t="s">
        <v>3135</v>
      </c>
      <c r="E793" s="406">
        <v>-28.25</v>
      </c>
      <c r="F793" s="406">
        <v>7.6189999999999994E-2</v>
      </c>
      <c r="G793" s="406">
        <v>0</v>
      </c>
      <c r="H793" s="409">
        <v>6.7999999999999996E-3</v>
      </c>
      <c r="I793" s="409">
        <f t="shared" si="3"/>
        <v>6.9389999999999993E-2</v>
      </c>
      <c r="J793" s="407">
        <v>33573</v>
      </c>
    </row>
    <row r="794" spans="1:10">
      <c r="A794" s="406">
        <v>88</v>
      </c>
      <c r="B794" s="407">
        <v>33604</v>
      </c>
      <c r="C794" s="406" t="s">
        <v>3134</v>
      </c>
      <c r="D794" s="406" t="s">
        <v>3135</v>
      </c>
      <c r="E794" s="406">
        <v>29</v>
      </c>
      <c r="F794" s="406">
        <v>2.6549E-2</v>
      </c>
      <c r="G794" s="406">
        <v>0</v>
      </c>
      <c r="H794" s="409">
        <v>6.1000000000000004E-3</v>
      </c>
      <c r="I794" s="409">
        <f t="shared" si="3"/>
        <v>2.0448999999999998E-2</v>
      </c>
      <c r="J794" s="407">
        <v>33604</v>
      </c>
    </row>
    <row r="795" spans="1:10">
      <c r="A795" s="406">
        <v>88</v>
      </c>
      <c r="B795" s="407">
        <v>33635</v>
      </c>
      <c r="C795" s="406" t="s">
        <v>3134</v>
      </c>
      <c r="D795" s="406" t="s">
        <v>3135</v>
      </c>
      <c r="E795" s="406">
        <v>-28.75</v>
      </c>
      <c r="F795" s="406">
        <v>7.9310000000000005E-3</v>
      </c>
      <c r="G795" s="406">
        <v>0.48</v>
      </c>
      <c r="H795" s="409">
        <v>5.8999999999999999E-3</v>
      </c>
      <c r="I795" s="409">
        <f t="shared" si="3"/>
        <v>2.0310000000000007E-3</v>
      </c>
      <c r="J795" s="407">
        <v>33635</v>
      </c>
    </row>
    <row r="796" spans="1:10">
      <c r="A796" s="406">
        <v>88</v>
      </c>
      <c r="B796" s="407">
        <v>33664</v>
      </c>
      <c r="C796" s="406" t="s">
        <v>3134</v>
      </c>
      <c r="D796" s="406" t="s">
        <v>3135</v>
      </c>
      <c r="E796" s="406">
        <v>-29.125</v>
      </c>
      <c r="F796" s="406">
        <v>1.3043000000000001E-2</v>
      </c>
      <c r="G796" s="406">
        <v>0</v>
      </c>
      <c r="H796" s="409">
        <v>6.7000000000000002E-3</v>
      </c>
      <c r="I796" s="409">
        <f t="shared" si="3"/>
        <v>6.3430000000000005E-3</v>
      </c>
      <c r="J796" s="407">
        <v>33664</v>
      </c>
    </row>
    <row r="797" spans="1:10">
      <c r="A797" s="406">
        <v>88</v>
      </c>
      <c r="B797" s="407">
        <v>33695</v>
      </c>
      <c r="C797" s="406" t="s">
        <v>3134</v>
      </c>
      <c r="D797" s="406" t="s">
        <v>3135</v>
      </c>
      <c r="E797" s="406">
        <v>30.25</v>
      </c>
      <c r="F797" s="406">
        <v>3.8627000000000002E-2</v>
      </c>
      <c r="G797" s="406">
        <v>0</v>
      </c>
      <c r="H797" s="409">
        <v>6.4999999999999997E-3</v>
      </c>
      <c r="I797" s="409">
        <f t="shared" si="3"/>
        <v>3.2127000000000003E-2</v>
      </c>
      <c r="J797" s="407">
        <v>33695</v>
      </c>
    </row>
    <row r="798" spans="1:10">
      <c r="A798" s="406">
        <v>88</v>
      </c>
      <c r="B798" s="407">
        <v>33725</v>
      </c>
      <c r="C798" s="406" t="s">
        <v>3134</v>
      </c>
      <c r="D798" s="406" t="s">
        <v>3135</v>
      </c>
      <c r="E798" s="406">
        <v>31</v>
      </c>
      <c r="F798" s="406">
        <v>4.0661000000000003E-2</v>
      </c>
      <c r="G798" s="406">
        <v>0.48</v>
      </c>
      <c r="H798" s="409">
        <v>6.1000000000000004E-3</v>
      </c>
      <c r="I798" s="409">
        <f t="shared" si="3"/>
        <v>3.4561000000000001E-2</v>
      </c>
      <c r="J798" s="407">
        <v>33725</v>
      </c>
    </row>
    <row r="799" spans="1:10">
      <c r="A799" s="406">
        <v>88</v>
      </c>
      <c r="B799" s="407">
        <v>33756</v>
      </c>
      <c r="C799" s="406" t="s">
        <v>3134</v>
      </c>
      <c r="D799" s="406" t="s">
        <v>3135</v>
      </c>
      <c r="E799" s="406">
        <v>32.5</v>
      </c>
      <c r="F799" s="406">
        <v>4.8386999999999999E-2</v>
      </c>
      <c r="G799" s="406">
        <v>0</v>
      </c>
      <c r="H799" s="409">
        <v>6.7000000000000002E-3</v>
      </c>
      <c r="I799" s="409">
        <f t="shared" si="3"/>
        <v>4.1687000000000002E-2</v>
      </c>
      <c r="J799" s="407">
        <v>33756</v>
      </c>
    </row>
    <row r="800" spans="1:10">
      <c r="A800" s="406">
        <v>88</v>
      </c>
      <c r="B800" s="407">
        <v>33786</v>
      </c>
      <c r="C800" s="406" t="s">
        <v>3134</v>
      </c>
      <c r="D800" s="406" t="s">
        <v>3135</v>
      </c>
      <c r="E800" s="406">
        <v>33.5</v>
      </c>
      <c r="F800" s="406">
        <v>3.0769000000000001E-2</v>
      </c>
      <c r="G800" s="406">
        <v>0</v>
      </c>
      <c r="H800" s="409">
        <v>6.3E-3</v>
      </c>
      <c r="I800" s="409">
        <f t="shared" si="3"/>
        <v>2.4469000000000001E-2</v>
      </c>
      <c r="J800" s="407">
        <v>33786</v>
      </c>
    </row>
    <row r="801" spans="1:10">
      <c r="A801" s="406">
        <v>88</v>
      </c>
      <c r="B801" s="407">
        <v>33817</v>
      </c>
      <c r="C801" s="406" t="s">
        <v>3134</v>
      </c>
      <c r="D801" s="406" t="s">
        <v>3135</v>
      </c>
      <c r="E801" s="406">
        <v>-34.25</v>
      </c>
      <c r="F801" s="406">
        <v>3.6715999999999999E-2</v>
      </c>
      <c r="G801" s="406">
        <v>0.48</v>
      </c>
      <c r="H801" s="409">
        <v>6.0000000000000001E-3</v>
      </c>
      <c r="I801" s="409">
        <f t="shared" si="3"/>
        <v>3.0716E-2</v>
      </c>
      <c r="J801" s="407">
        <v>33817</v>
      </c>
    </row>
    <row r="802" spans="1:10">
      <c r="A802" s="406">
        <v>88</v>
      </c>
      <c r="B802" s="407">
        <v>33848</v>
      </c>
      <c r="C802" s="406" t="s">
        <v>3134</v>
      </c>
      <c r="D802" s="406" t="s">
        <v>3135</v>
      </c>
      <c r="E802" s="406">
        <v>33.25</v>
      </c>
      <c r="F802" s="406">
        <v>-2.9197000000000001E-2</v>
      </c>
      <c r="G802" s="406">
        <v>0</v>
      </c>
      <c r="H802" s="409">
        <v>5.7999999999999996E-3</v>
      </c>
      <c r="I802" s="409">
        <f t="shared" si="3"/>
        <v>-3.4997E-2</v>
      </c>
      <c r="J802" s="407">
        <v>33848</v>
      </c>
    </row>
    <row r="803" spans="1:10">
      <c r="A803" s="406">
        <v>88</v>
      </c>
      <c r="B803" s="407">
        <v>33878</v>
      </c>
      <c r="C803" s="406" t="s">
        <v>3134</v>
      </c>
      <c r="D803" s="406" t="s">
        <v>3135</v>
      </c>
      <c r="E803" s="406">
        <v>18.25</v>
      </c>
      <c r="F803" s="406">
        <v>9.7743999999999998E-2</v>
      </c>
      <c r="G803" s="406">
        <v>0</v>
      </c>
      <c r="H803" s="409">
        <v>5.7000000000000002E-3</v>
      </c>
      <c r="I803" s="409">
        <f t="shared" si="3"/>
        <v>9.2044000000000001E-2</v>
      </c>
      <c r="J803" s="407">
        <v>33878</v>
      </c>
    </row>
    <row r="804" spans="1:10">
      <c r="A804" s="406">
        <v>88</v>
      </c>
      <c r="B804" s="407">
        <v>33909</v>
      </c>
      <c r="C804" s="406" t="s">
        <v>3134</v>
      </c>
      <c r="D804" s="406" t="s">
        <v>3135</v>
      </c>
      <c r="E804" s="406">
        <v>18</v>
      </c>
      <c r="F804" s="406">
        <v>0</v>
      </c>
      <c r="G804" s="406">
        <v>0.25</v>
      </c>
      <c r="H804" s="409">
        <v>6.1000000000000004E-3</v>
      </c>
      <c r="I804" s="409">
        <f t="shared" si="3"/>
        <v>-6.1000000000000004E-3</v>
      </c>
      <c r="J804" s="407">
        <v>33909</v>
      </c>
    </row>
    <row r="805" spans="1:10">
      <c r="A805" s="406">
        <v>88</v>
      </c>
      <c r="B805" s="407">
        <v>33939</v>
      </c>
      <c r="C805" s="406" t="s">
        <v>3134</v>
      </c>
      <c r="D805" s="406" t="s">
        <v>3135</v>
      </c>
      <c r="E805" s="406">
        <v>17</v>
      </c>
      <c r="F805" s="406">
        <v>-5.5556000000000001E-2</v>
      </c>
      <c r="G805" s="406">
        <v>0</v>
      </c>
      <c r="H805" s="409">
        <v>6.3E-3</v>
      </c>
      <c r="I805" s="409">
        <f t="shared" si="3"/>
        <v>-6.1856000000000001E-2</v>
      </c>
      <c r="J805" s="407">
        <v>33939</v>
      </c>
    </row>
    <row r="806" spans="1:10">
      <c r="A806" s="406">
        <v>88</v>
      </c>
      <c r="B806" s="407">
        <v>33970</v>
      </c>
      <c r="C806" s="406" t="s">
        <v>3134</v>
      </c>
      <c r="D806" s="406" t="s">
        <v>3135</v>
      </c>
      <c r="E806" s="406">
        <v>-17.375</v>
      </c>
      <c r="F806" s="406">
        <v>2.2058999999999999E-2</v>
      </c>
      <c r="G806" s="406">
        <v>0</v>
      </c>
      <c r="H806" s="409">
        <v>5.8999999999999999E-3</v>
      </c>
      <c r="I806" s="409">
        <f t="shared" si="3"/>
        <v>1.6159E-2</v>
      </c>
      <c r="J806" s="407">
        <v>33970</v>
      </c>
    </row>
    <row r="807" spans="1:10">
      <c r="A807" s="406">
        <v>88</v>
      </c>
      <c r="B807" s="407">
        <v>34001</v>
      </c>
      <c r="C807" s="406" t="s">
        <v>3134</v>
      </c>
      <c r="D807" s="406" t="s">
        <v>3135</v>
      </c>
      <c r="E807" s="406">
        <v>17</v>
      </c>
      <c r="F807" s="406">
        <v>-7.1939999999999999E-3</v>
      </c>
      <c r="G807" s="406">
        <v>0.25</v>
      </c>
      <c r="H807" s="409">
        <v>5.4999999999999997E-3</v>
      </c>
      <c r="I807" s="409">
        <f t="shared" si="3"/>
        <v>-1.2694E-2</v>
      </c>
      <c r="J807" s="407">
        <v>34001</v>
      </c>
    </row>
    <row r="808" spans="1:10">
      <c r="A808" s="406">
        <v>88</v>
      </c>
      <c r="B808" s="407">
        <v>34029</v>
      </c>
      <c r="C808" s="406" t="s">
        <v>3134</v>
      </c>
      <c r="D808" s="406" t="s">
        <v>3135</v>
      </c>
      <c r="E808" s="406">
        <v>17.75</v>
      </c>
      <c r="F808" s="406">
        <v>4.4117999999999997E-2</v>
      </c>
      <c r="G808" s="406">
        <v>0</v>
      </c>
      <c r="H808" s="409">
        <v>6.3E-3</v>
      </c>
      <c r="I808" s="409">
        <f t="shared" si="3"/>
        <v>3.7817999999999997E-2</v>
      </c>
      <c r="J808" s="407">
        <v>34029</v>
      </c>
    </row>
    <row r="809" spans="1:10">
      <c r="A809" s="406">
        <v>88</v>
      </c>
      <c r="B809" s="407">
        <v>34060</v>
      </c>
      <c r="C809" s="406" t="s">
        <v>3134</v>
      </c>
      <c r="D809" s="406" t="s">
        <v>3135</v>
      </c>
      <c r="E809" s="406">
        <v>17.25</v>
      </c>
      <c r="F809" s="406">
        <v>-2.8169E-2</v>
      </c>
      <c r="G809" s="406">
        <v>0</v>
      </c>
      <c r="H809" s="409">
        <v>5.7000000000000002E-3</v>
      </c>
      <c r="I809" s="409">
        <f t="shared" si="3"/>
        <v>-3.3868999999999996E-2</v>
      </c>
      <c r="J809" s="407">
        <v>34060</v>
      </c>
    </row>
    <row r="810" spans="1:10">
      <c r="A810" s="406">
        <v>88</v>
      </c>
      <c r="B810" s="407">
        <v>34090</v>
      </c>
      <c r="C810" s="406" t="s">
        <v>3134</v>
      </c>
      <c r="D810" s="406" t="s">
        <v>3135</v>
      </c>
      <c r="E810" s="406">
        <v>17.75</v>
      </c>
      <c r="F810" s="406">
        <v>4.3478000000000003E-2</v>
      </c>
      <c r="G810" s="406">
        <v>0.25</v>
      </c>
      <c r="H810" s="409">
        <v>5.1999999999999998E-3</v>
      </c>
      <c r="I810" s="409">
        <f t="shared" si="3"/>
        <v>3.8278000000000006E-2</v>
      </c>
      <c r="J810" s="407">
        <v>34090</v>
      </c>
    </row>
    <row r="811" spans="1:10">
      <c r="A811" s="406">
        <v>88</v>
      </c>
      <c r="B811" s="407">
        <v>34121</v>
      </c>
      <c r="C811" s="406" t="s">
        <v>3134</v>
      </c>
      <c r="D811" s="406" t="s">
        <v>3135</v>
      </c>
      <c r="E811" s="406">
        <v>-17.375</v>
      </c>
      <c r="F811" s="406">
        <v>-2.1127E-2</v>
      </c>
      <c r="G811" s="406">
        <v>0</v>
      </c>
      <c r="H811" s="409">
        <v>6.1999999999999998E-3</v>
      </c>
      <c r="I811" s="409">
        <f t="shared" si="3"/>
        <v>-2.7327000000000001E-2</v>
      </c>
      <c r="J811" s="407">
        <v>34121</v>
      </c>
    </row>
    <row r="812" spans="1:10">
      <c r="A812" s="406">
        <v>88</v>
      </c>
      <c r="B812" s="407">
        <v>34151</v>
      </c>
      <c r="C812" s="406" t="s">
        <v>3134</v>
      </c>
      <c r="D812" s="406" t="s">
        <v>3135</v>
      </c>
      <c r="E812" s="406">
        <v>17.5</v>
      </c>
      <c r="F812" s="406">
        <v>7.1939999999999999E-3</v>
      </c>
      <c r="G812" s="406">
        <v>0</v>
      </c>
      <c r="H812" s="409">
        <v>5.4000000000000003E-3</v>
      </c>
      <c r="I812" s="409">
        <f t="shared" si="3"/>
        <v>1.7939999999999996E-3</v>
      </c>
      <c r="J812" s="407">
        <v>34151</v>
      </c>
    </row>
    <row r="813" spans="1:10">
      <c r="A813" s="406">
        <v>88</v>
      </c>
      <c r="B813" s="407">
        <v>34182</v>
      </c>
      <c r="C813" s="406" t="s">
        <v>3134</v>
      </c>
      <c r="D813" s="406" t="s">
        <v>3135</v>
      </c>
      <c r="E813" s="406">
        <v>18.5</v>
      </c>
      <c r="F813" s="406">
        <v>7.1429000000000006E-2</v>
      </c>
      <c r="G813" s="406">
        <v>0.25</v>
      </c>
      <c r="H813" s="409">
        <v>5.5999999999999999E-3</v>
      </c>
      <c r="I813" s="409">
        <f t="shared" si="3"/>
        <v>6.5829000000000013E-2</v>
      </c>
      <c r="J813" s="407">
        <v>34182</v>
      </c>
    </row>
    <row r="814" spans="1:10">
      <c r="A814" s="406">
        <v>88</v>
      </c>
      <c r="B814" s="407">
        <v>34213</v>
      </c>
      <c r="C814" s="406" t="s">
        <v>3134</v>
      </c>
      <c r="D814" s="406" t="s">
        <v>3135</v>
      </c>
      <c r="E814" s="406">
        <v>20.75</v>
      </c>
      <c r="F814" s="406">
        <v>0.12162199999999999</v>
      </c>
      <c r="G814" s="406">
        <v>0</v>
      </c>
      <c r="H814" s="409">
        <v>5.0000000000000001E-3</v>
      </c>
      <c r="I814" s="409">
        <f t="shared" si="3"/>
        <v>0.11662199999999999</v>
      </c>
      <c r="J814" s="407">
        <v>34213</v>
      </c>
    </row>
    <row r="815" spans="1:10">
      <c r="A815" s="406">
        <v>88</v>
      </c>
      <c r="B815" s="407">
        <v>34243</v>
      </c>
      <c r="C815" s="406" t="s">
        <v>3134</v>
      </c>
      <c r="D815" s="406" t="s">
        <v>3135</v>
      </c>
      <c r="E815" s="406">
        <v>21.25</v>
      </c>
      <c r="F815" s="406">
        <v>2.4095999999999999E-2</v>
      </c>
      <c r="G815" s="406">
        <v>0</v>
      </c>
      <c r="H815" s="409">
        <v>4.8999999999999998E-3</v>
      </c>
      <c r="I815" s="409">
        <f t="shared" si="3"/>
        <v>1.9195999999999998E-2</v>
      </c>
      <c r="J815" s="407">
        <v>34243</v>
      </c>
    </row>
    <row r="816" spans="1:10">
      <c r="A816" s="406">
        <v>88</v>
      </c>
      <c r="B816" s="407">
        <v>34274</v>
      </c>
      <c r="C816" s="406" t="s">
        <v>3134</v>
      </c>
      <c r="D816" s="406" t="s">
        <v>3135</v>
      </c>
      <c r="E816" s="406">
        <v>20</v>
      </c>
      <c r="F816" s="406">
        <v>-4.6470999999999998E-2</v>
      </c>
      <c r="G816" s="406">
        <v>0.26250000000000001</v>
      </c>
      <c r="H816" s="409">
        <v>5.3E-3</v>
      </c>
      <c r="I816" s="409">
        <f t="shared" si="3"/>
        <v>-5.1770999999999998E-2</v>
      </c>
      <c r="J816" s="407">
        <v>34274</v>
      </c>
    </row>
    <row r="817" spans="1:10">
      <c r="A817" s="406">
        <v>88</v>
      </c>
      <c r="B817" s="407">
        <v>34304</v>
      </c>
      <c r="C817" s="406" t="s">
        <v>3134</v>
      </c>
      <c r="D817" s="406" t="s">
        <v>3135</v>
      </c>
      <c r="E817" s="406">
        <v>21.25</v>
      </c>
      <c r="F817" s="406">
        <v>6.25E-2</v>
      </c>
      <c r="G817" s="406">
        <v>0</v>
      </c>
      <c r="H817" s="409">
        <v>5.4999999999999997E-3</v>
      </c>
      <c r="I817" s="409">
        <f t="shared" si="3"/>
        <v>5.7000000000000002E-2</v>
      </c>
      <c r="J817" s="407">
        <v>34304</v>
      </c>
    </row>
    <row r="818" spans="1:10">
      <c r="A818" s="406">
        <v>88</v>
      </c>
      <c r="B818" s="407">
        <v>34335</v>
      </c>
      <c r="C818" s="406" t="s">
        <v>3134</v>
      </c>
      <c r="D818" s="406" t="s">
        <v>3135</v>
      </c>
      <c r="E818" s="406">
        <v>20.5</v>
      </c>
      <c r="F818" s="406">
        <v>-3.5293999999999999E-2</v>
      </c>
      <c r="G818" s="406">
        <v>0</v>
      </c>
      <c r="H818" s="409">
        <v>5.4999999999999997E-3</v>
      </c>
      <c r="I818" s="409">
        <f t="shared" si="3"/>
        <v>-4.0793999999999997E-2</v>
      </c>
      <c r="J818" s="407">
        <v>34335</v>
      </c>
    </row>
    <row r="819" spans="1:10">
      <c r="A819" s="406">
        <v>88</v>
      </c>
      <c r="B819" s="407">
        <v>34366</v>
      </c>
      <c r="C819" s="406" t="s">
        <v>3134</v>
      </c>
      <c r="D819" s="406" t="s">
        <v>3135</v>
      </c>
      <c r="E819" s="406">
        <v>20.75</v>
      </c>
      <c r="F819" s="406">
        <v>2.5000000000000001E-2</v>
      </c>
      <c r="G819" s="406">
        <v>0.26250000000000001</v>
      </c>
      <c r="H819" s="409">
        <v>4.8999999999999998E-3</v>
      </c>
      <c r="I819" s="409">
        <f t="shared" si="3"/>
        <v>2.01E-2</v>
      </c>
      <c r="J819" s="407">
        <v>34366</v>
      </c>
    </row>
    <row r="820" spans="1:10">
      <c r="A820" s="406">
        <v>88</v>
      </c>
      <c r="B820" s="407">
        <v>34394</v>
      </c>
      <c r="C820" s="406" t="s">
        <v>3134</v>
      </c>
      <c r="D820" s="406" t="s">
        <v>3135</v>
      </c>
      <c r="E820" s="406">
        <v>19.75</v>
      </c>
      <c r="F820" s="406">
        <v>-4.8193E-2</v>
      </c>
      <c r="G820" s="406">
        <v>0</v>
      </c>
      <c r="H820" s="409">
        <v>5.7999999999999996E-3</v>
      </c>
      <c r="I820" s="409">
        <f t="shared" si="3"/>
        <v>-5.3992999999999999E-2</v>
      </c>
      <c r="J820" s="407">
        <v>34394</v>
      </c>
    </row>
    <row r="821" spans="1:10">
      <c r="A821" s="406">
        <v>88</v>
      </c>
      <c r="B821" s="407">
        <v>34425</v>
      </c>
      <c r="C821" s="406" t="s">
        <v>3134</v>
      </c>
      <c r="D821" s="406" t="s">
        <v>3135</v>
      </c>
      <c r="E821" s="406">
        <v>17</v>
      </c>
      <c r="F821" s="406">
        <v>-0.139241</v>
      </c>
      <c r="G821" s="406">
        <v>0</v>
      </c>
      <c r="H821" s="409">
        <v>5.7000000000000002E-3</v>
      </c>
      <c r="I821" s="409">
        <f t="shared" si="3"/>
        <v>-0.14494100000000001</v>
      </c>
      <c r="J821" s="407">
        <v>34425</v>
      </c>
    </row>
    <row r="822" spans="1:10">
      <c r="A822" s="406">
        <v>88</v>
      </c>
      <c r="B822" s="407">
        <v>34455</v>
      </c>
      <c r="C822" s="406" t="s">
        <v>3134</v>
      </c>
      <c r="D822" s="406" t="s">
        <v>3135</v>
      </c>
      <c r="E822" s="406">
        <v>-17.5</v>
      </c>
      <c r="F822" s="406">
        <v>4.4852999999999997E-2</v>
      </c>
      <c r="G822" s="406">
        <v>0.26250000000000001</v>
      </c>
      <c r="H822" s="409">
        <v>6.3E-3</v>
      </c>
      <c r="I822" s="409">
        <f t="shared" ref="I822:I885" si="4">F822-H822</f>
        <v>3.8552999999999997E-2</v>
      </c>
      <c r="J822" s="407">
        <v>34455</v>
      </c>
    </row>
    <row r="823" spans="1:10">
      <c r="A823" s="406">
        <v>88</v>
      </c>
      <c r="B823" s="407">
        <v>34486</v>
      </c>
      <c r="C823" s="406" t="s">
        <v>3134</v>
      </c>
      <c r="D823" s="406" t="s">
        <v>3135</v>
      </c>
      <c r="E823" s="406">
        <v>17</v>
      </c>
      <c r="F823" s="406">
        <v>-2.8570999999999999E-2</v>
      </c>
      <c r="G823" s="406">
        <v>0</v>
      </c>
      <c r="H823" s="409">
        <v>6.1000000000000004E-3</v>
      </c>
      <c r="I823" s="409">
        <f t="shared" si="4"/>
        <v>-3.4671E-2</v>
      </c>
      <c r="J823" s="407">
        <v>34486</v>
      </c>
    </row>
    <row r="824" spans="1:10">
      <c r="A824" s="406">
        <v>88</v>
      </c>
      <c r="B824" s="407">
        <v>34516</v>
      </c>
      <c r="C824" s="406" t="s">
        <v>3134</v>
      </c>
      <c r="D824" s="406" t="s">
        <v>3135</v>
      </c>
      <c r="E824" s="406">
        <v>16.5</v>
      </c>
      <c r="F824" s="406">
        <v>-2.9412000000000001E-2</v>
      </c>
      <c r="G824" s="406">
        <v>0</v>
      </c>
      <c r="H824" s="409">
        <v>6.0000000000000001E-3</v>
      </c>
      <c r="I824" s="409">
        <f t="shared" si="4"/>
        <v>-3.5411999999999999E-2</v>
      </c>
      <c r="J824" s="407">
        <v>34516</v>
      </c>
    </row>
    <row r="825" spans="1:10">
      <c r="A825" s="406">
        <v>88</v>
      </c>
      <c r="B825" s="407">
        <v>34547</v>
      </c>
      <c r="C825" s="406" t="s">
        <v>3134</v>
      </c>
      <c r="D825" s="406" t="s">
        <v>3135</v>
      </c>
      <c r="E825" s="406">
        <v>17.75</v>
      </c>
      <c r="F825" s="406">
        <v>9.1666999999999998E-2</v>
      </c>
      <c r="G825" s="406">
        <v>0.26250000000000001</v>
      </c>
      <c r="H825" s="409">
        <v>6.6E-3</v>
      </c>
      <c r="I825" s="409">
        <f t="shared" si="4"/>
        <v>8.5067000000000004E-2</v>
      </c>
      <c r="J825" s="407">
        <v>34547</v>
      </c>
    </row>
    <row r="826" spans="1:10">
      <c r="A826" s="406">
        <v>88</v>
      </c>
      <c r="B826" s="407">
        <v>34578</v>
      </c>
      <c r="C826" s="406" t="s">
        <v>3134</v>
      </c>
      <c r="D826" s="406" t="s">
        <v>3135</v>
      </c>
      <c r="E826" s="406">
        <v>18.25</v>
      </c>
      <c r="F826" s="406">
        <v>2.8169E-2</v>
      </c>
      <c r="G826" s="406">
        <v>0</v>
      </c>
      <c r="H826" s="409">
        <v>6.1000000000000004E-3</v>
      </c>
      <c r="I826" s="409">
        <f t="shared" si="4"/>
        <v>2.2068999999999998E-2</v>
      </c>
      <c r="J826" s="407">
        <v>34578</v>
      </c>
    </row>
    <row r="827" spans="1:10">
      <c r="A827" s="406">
        <v>88</v>
      </c>
      <c r="B827" s="407">
        <v>34608</v>
      </c>
      <c r="C827" s="406" t="s">
        <v>3134</v>
      </c>
      <c r="D827" s="406" t="s">
        <v>3135</v>
      </c>
      <c r="E827" s="406">
        <v>18</v>
      </c>
      <c r="F827" s="406">
        <v>-1.3698999999999999E-2</v>
      </c>
      <c r="G827" s="406">
        <v>0</v>
      </c>
      <c r="H827" s="409">
        <v>6.6E-3</v>
      </c>
      <c r="I827" s="409">
        <f t="shared" si="4"/>
        <v>-2.0298999999999998E-2</v>
      </c>
      <c r="J827" s="407">
        <v>34608</v>
      </c>
    </row>
    <row r="828" spans="1:10">
      <c r="A828" s="406">
        <v>88</v>
      </c>
      <c r="B828" s="407">
        <v>34639</v>
      </c>
      <c r="C828" s="406" t="s">
        <v>3134</v>
      </c>
      <c r="D828" s="406" t="s">
        <v>3135</v>
      </c>
      <c r="E828" s="406">
        <v>18.25</v>
      </c>
      <c r="F828" s="406">
        <v>2.8889000000000001E-2</v>
      </c>
      <c r="G828" s="406">
        <v>0.27</v>
      </c>
      <c r="H828" s="409">
        <v>6.4000000000000003E-3</v>
      </c>
      <c r="I828" s="409">
        <f t="shared" si="4"/>
        <v>2.2489000000000002E-2</v>
      </c>
      <c r="J828" s="407">
        <v>34639</v>
      </c>
    </row>
    <row r="829" spans="1:10">
      <c r="A829" s="406">
        <v>88</v>
      </c>
      <c r="B829" s="407">
        <v>34669</v>
      </c>
      <c r="C829" s="406" t="s">
        <v>3134</v>
      </c>
      <c r="D829" s="406" t="s">
        <v>3135</v>
      </c>
      <c r="E829" s="406">
        <v>16.25</v>
      </c>
      <c r="F829" s="406">
        <v>-0.10958900000000001</v>
      </c>
      <c r="G829" s="406">
        <v>0</v>
      </c>
      <c r="H829" s="409">
        <v>6.6E-3</v>
      </c>
      <c r="I829" s="409">
        <f t="shared" si="4"/>
        <v>-0.116189</v>
      </c>
      <c r="J829" s="407">
        <v>34669</v>
      </c>
    </row>
    <row r="830" spans="1:10">
      <c r="A830" s="406">
        <v>88</v>
      </c>
      <c r="B830" s="407">
        <v>34700</v>
      </c>
      <c r="C830" s="406" t="s">
        <v>3134</v>
      </c>
      <c r="D830" s="406" t="s">
        <v>3135</v>
      </c>
      <c r="E830" s="406">
        <v>16</v>
      </c>
      <c r="F830" s="406">
        <v>-1.5384999999999999E-2</v>
      </c>
      <c r="G830" s="406">
        <v>0</v>
      </c>
      <c r="H830" s="409">
        <v>7.0000000000000001E-3</v>
      </c>
      <c r="I830" s="409">
        <f t="shared" si="4"/>
        <v>-2.2384999999999999E-2</v>
      </c>
      <c r="J830" s="407">
        <v>34700</v>
      </c>
    </row>
    <row r="831" spans="1:10">
      <c r="A831" s="406">
        <v>88</v>
      </c>
      <c r="B831" s="407">
        <v>34731</v>
      </c>
      <c r="C831" s="406" t="s">
        <v>3134</v>
      </c>
      <c r="D831" s="406" t="s">
        <v>3135</v>
      </c>
      <c r="E831" s="406">
        <v>16.75</v>
      </c>
      <c r="F831" s="406">
        <v>6.3750000000000001E-2</v>
      </c>
      <c r="G831" s="406">
        <v>0.27</v>
      </c>
      <c r="H831" s="409">
        <v>5.8999999999999999E-3</v>
      </c>
      <c r="I831" s="409">
        <f t="shared" si="4"/>
        <v>5.7849999999999999E-2</v>
      </c>
      <c r="J831" s="407">
        <v>34731</v>
      </c>
    </row>
    <row r="832" spans="1:10">
      <c r="A832" s="406">
        <v>88</v>
      </c>
      <c r="B832" s="407">
        <v>34759</v>
      </c>
      <c r="C832" s="406" t="s">
        <v>3134</v>
      </c>
      <c r="D832" s="406" t="s">
        <v>3135</v>
      </c>
      <c r="E832" s="406">
        <v>16.25</v>
      </c>
      <c r="F832" s="406">
        <v>-2.9850999999999999E-2</v>
      </c>
      <c r="G832" s="406">
        <v>0</v>
      </c>
      <c r="H832" s="409">
        <v>6.4000000000000003E-3</v>
      </c>
      <c r="I832" s="409">
        <f t="shared" si="4"/>
        <v>-3.6250999999999999E-2</v>
      </c>
      <c r="J832" s="407">
        <v>34759</v>
      </c>
    </row>
    <row r="833" spans="1:10">
      <c r="A833" s="406">
        <v>88</v>
      </c>
      <c r="B833" s="407">
        <v>34790</v>
      </c>
      <c r="C833" s="406" t="s">
        <v>3134</v>
      </c>
      <c r="D833" s="406" t="s">
        <v>3135</v>
      </c>
      <c r="E833" s="406">
        <v>16</v>
      </c>
      <c r="F833" s="406">
        <v>-1.5384999999999999E-2</v>
      </c>
      <c r="G833" s="406">
        <v>0</v>
      </c>
      <c r="H833" s="409">
        <v>5.7999999999999996E-3</v>
      </c>
      <c r="I833" s="409">
        <f t="shared" si="4"/>
        <v>-2.1184999999999999E-2</v>
      </c>
      <c r="J833" s="407">
        <v>34790</v>
      </c>
    </row>
    <row r="834" spans="1:10">
      <c r="A834" s="406">
        <v>88</v>
      </c>
      <c r="B834" s="407">
        <v>34820</v>
      </c>
      <c r="C834" s="406" t="s">
        <v>3134</v>
      </c>
      <c r="D834" s="406" t="s">
        <v>3135</v>
      </c>
      <c r="E834" s="406">
        <v>16</v>
      </c>
      <c r="F834" s="406">
        <v>1.6875000000000001E-2</v>
      </c>
      <c r="G834" s="406">
        <v>0.27</v>
      </c>
      <c r="H834" s="409">
        <v>6.4999999999999997E-3</v>
      </c>
      <c r="I834" s="409">
        <f t="shared" si="4"/>
        <v>1.0375000000000002E-2</v>
      </c>
      <c r="J834" s="407">
        <v>34820</v>
      </c>
    </row>
    <row r="835" spans="1:10">
      <c r="A835" s="406">
        <v>88</v>
      </c>
      <c r="B835" s="407">
        <v>34851</v>
      </c>
      <c r="C835" s="406" t="s">
        <v>3134</v>
      </c>
      <c r="D835" s="406" t="s">
        <v>3135</v>
      </c>
      <c r="E835" s="406">
        <v>16.25</v>
      </c>
      <c r="F835" s="406">
        <v>1.5625E-2</v>
      </c>
      <c r="G835" s="406">
        <v>0</v>
      </c>
      <c r="H835" s="409">
        <v>5.4000000000000003E-3</v>
      </c>
      <c r="I835" s="409">
        <f t="shared" si="4"/>
        <v>1.0225E-2</v>
      </c>
      <c r="J835" s="407">
        <v>34851</v>
      </c>
    </row>
    <row r="836" spans="1:10">
      <c r="A836" s="406">
        <v>88</v>
      </c>
      <c r="B836" s="407">
        <v>34881</v>
      </c>
      <c r="C836" s="406" t="s">
        <v>3134</v>
      </c>
      <c r="D836" s="406" t="s">
        <v>3135</v>
      </c>
      <c r="E836" s="406">
        <v>16.75</v>
      </c>
      <c r="F836" s="406">
        <v>3.0769000000000001E-2</v>
      </c>
      <c r="G836" s="406">
        <v>0</v>
      </c>
      <c r="H836" s="409">
        <v>5.5999999999999999E-3</v>
      </c>
      <c r="I836" s="409">
        <f t="shared" si="4"/>
        <v>2.5169E-2</v>
      </c>
      <c r="J836" s="407">
        <v>34881</v>
      </c>
    </row>
    <row r="837" spans="1:10">
      <c r="A837" s="406">
        <v>88</v>
      </c>
      <c r="B837" s="407">
        <v>34912</v>
      </c>
      <c r="C837" s="406" t="s">
        <v>3134</v>
      </c>
      <c r="D837" s="406" t="s">
        <v>3135</v>
      </c>
      <c r="E837" s="406">
        <v>-16.75</v>
      </c>
      <c r="F837" s="406">
        <v>1.6119000000000001E-2</v>
      </c>
      <c r="G837" s="406">
        <v>0.27</v>
      </c>
      <c r="H837" s="409">
        <v>5.7000000000000002E-3</v>
      </c>
      <c r="I837" s="409">
        <f t="shared" si="4"/>
        <v>1.0419000000000001E-2</v>
      </c>
      <c r="J837" s="407">
        <v>34912</v>
      </c>
    </row>
    <row r="838" spans="1:10">
      <c r="A838" s="406">
        <v>88</v>
      </c>
      <c r="B838" s="407">
        <v>34943</v>
      </c>
      <c r="C838" s="406" t="s">
        <v>3134</v>
      </c>
      <c r="D838" s="406" t="s">
        <v>3135</v>
      </c>
      <c r="E838" s="406">
        <v>17</v>
      </c>
      <c r="F838" s="406">
        <v>1.4925000000000001E-2</v>
      </c>
      <c r="G838" s="406">
        <v>0</v>
      </c>
      <c r="H838" s="409">
        <v>5.1999999999999998E-3</v>
      </c>
      <c r="I838" s="409">
        <f t="shared" si="4"/>
        <v>9.725000000000001E-3</v>
      </c>
      <c r="J838" s="407">
        <v>34943</v>
      </c>
    </row>
    <row r="839" spans="1:10">
      <c r="A839" s="406">
        <v>88</v>
      </c>
      <c r="B839" s="407">
        <v>34973</v>
      </c>
      <c r="C839" s="406" t="s">
        <v>3134</v>
      </c>
      <c r="D839" s="406" t="s">
        <v>3135</v>
      </c>
      <c r="E839" s="406">
        <v>17</v>
      </c>
      <c r="F839" s="406">
        <v>0</v>
      </c>
      <c r="G839" s="406">
        <v>0</v>
      </c>
      <c r="H839" s="409">
        <v>5.7000000000000002E-3</v>
      </c>
      <c r="I839" s="409">
        <f t="shared" si="4"/>
        <v>-5.7000000000000002E-3</v>
      </c>
      <c r="J839" s="407">
        <v>34973</v>
      </c>
    </row>
    <row r="840" spans="1:10">
      <c r="A840" s="406">
        <v>88</v>
      </c>
      <c r="B840" s="407">
        <v>35004</v>
      </c>
      <c r="C840" s="406" t="s">
        <v>3134</v>
      </c>
      <c r="D840" s="406" t="s">
        <v>3135</v>
      </c>
      <c r="E840" s="406">
        <v>18</v>
      </c>
      <c r="F840" s="406">
        <v>7.4999999999999997E-2</v>
      </c>
      <c r="G840" s="406">
        <v>0.27500000000000002</v>
      </c>
      <c r="H840" s="409">
        <v>5.1000000000000004E-3</v>
      </c>
      <c r="I840" s="409">
        <f t="shared" si="4"/>
        <v>6.989999999999999E-2</v>
      </c>
      <c r="J840" s="407">
        <v>35004</v>
      </c>
    </row>
    <row r="841" spans="1:10">
      <c r="A841" s="406">
        <v>88</v>
      </c>
      <c r="B841" s="407">
        <v>35034</v>
      </c>
      <c r="C841" s="406" t="s">
        <v>3134</v>
      </c>
      <c r="D841" s="406" t="s">
        <v>3135</v>
      </c>
      <c r="E841" s="406">
        <v>18.25</v>
      </c>
      <c r="F841" s="406">
        <v>1.3889E-2</v>
      </c>
      <c r="G841" s="406">
        <v>0</v>
      </c>
      <c r="H841" s="409">
        <v>4.8999999999999998E-3</v>
      </c>
      <c r="I841" s="409">
        <f t="shared" si="4"/>
        <v>8.9890000000000005E-3</v>
      </c>
      <c r="J841" s="407">
        <v>35034</v>
      </c>
    </row>
    <row r="842" spans="1:10">
      <c r="A842" s="406">
        <v>88</v>
      </c>
      <c r="B842" s="407">
        <v>35065</v>
      </c>
      <c r="C842" s="406" t="s">
        <v>3134</v>
      </c>
      <c r="D842" s="406" t="s">
        <v>3135</v>
      </c>
      <c r="E842" s="406">
        <v>19</v>
      </c>
      <c r="F842" s="406">
        <v>4.1096000000000001E-2</v>
      </c>
      <c r="G842" s="406">
        <v>0</v>
      </c>
      <c r="H842" s="409">
        <v>5.4000000000000003E-3</v>
      </c>
      <c r="I842" s="409">
        <f t="shared" si="4"/>
        <v>3.5695999999999999E-2</v>
      </c>
      <c r="J842" s="407">
        <v>35065</v>
      </c>
    </row>
    <row r="843" spans="1:10">
      <c r="A843" s="406">
        <v>88</v>
      </c>
      <c r="B843" s="407">
        <v>35096</v>
      </c>
      <c r="C843" s="406" t="s">
        <v>3134</v>
      </c>
      <c r="D843" s="406" t="s">
        <v>3135</v>
      </c>
      <c r="E843" s="406">
        <v>18.25</v>
      </c>
      <c r="F843" s="406">
        <v>-2.5000000000000001E-2</v>
      </c>
      <c r="G843" s="406">
        <v>0.27500000000000002</v>
      </c>
      <c r="H843" s="409">
        <v>4.7999999999999996E-3</v>
      </c>
      <c r="I843" s="409">
        <f t="shared" si="4"/>
        <v>-2.98E-2</v>
      </c>
      <c r="J843" s="407">
        <v>35096</v>
      </c>
    </row>
    <row r="844" spans="1:10">
      <c r="A844" s="406">
        <v>88</v>
      </c>
      <c r="B844" s="407">
        <v>35125</v>
      </c>
      <c r="C844" s="406" t="s">
        <v>3134</v>
      </c>
      <c r="D844" s="406" t="s">
        <v>3135</v>
      </c>
      <c r="E844" s="406">
        <v>17.375</v>
      </c>
      <c r="F844" s="406">
        <v>-4.7945000000000002E-2</v>
      </c>
      <c r="G844" s="406">
        <v>0</v>
      </c>
      <c r="H844" s="409">
        <v>5.1999999999999998E-3</v>
      </c>
      <c r="I844" s="409">
        <f t="shared" si="4"/>
        <v>-5.3144999999999998E-2</v>
      </c>
      <c r="J844" s="407">
        <v>35125</v>
      </c>
    </row>
    <row r="845" spans="1:10">
      <c r="A845" s="406">
        <v>88</v>
      </c>
      <c r="B845" s="407">
        <v>35156</v>
      </c>
      <c r="C845" s="406" t="s">
        <v>3134</v>
      </c>
      <c r="D845" s="406" t="s">
        <v>3135</v>
      </c>
      <c r="E845" s="406">
        <v>16.5</v>
      </c>
      <c r="F845" s="406">
        <v>-5.0360000000000002E-2</v>
      </c>
      <c r="G845" s="406">
        <v>0</v>
      </c>
      <c r="H845" s="409">
        <v>5.8999999999999999E-3</v>
      </c>
      <c r="I845" s="409">
        <f t="shared" si="4"/>
        <v>-5.6260000000000004E-2</v>
      </c>
      <c r="J845" s="407">
        <v>35156</v>
      </c>
    </row>
    <row r="846" spans="1:10">
      <c r="A846" s="406">
        <v>88</v>
      </c>
      <c r="B846" s="407">
        <v>35186</v>
      </c>
      <c r="C846" s="406" t="s">
        <v>3134</v>
      </c>
      <c r="D846" s="406" t="s">
        <v>3135</v>
      </c>
      <c r="E846" s="406">
        <v>16.5</v>
      </c>
      <c r="F846" s="406">
        <v>1.6667000000000001E-2</v>
      </c>
      <c r="G846" s="406">
        <v>0.27500000000000002</v>
      </c>
      <c r="H846" s="409">
        <v>5.7999999999999996E-3</v>
      </c>
      <c r="I846" s="409">
        <f t="shared" si="4"/>
        <v>1.0867000000000002E-2</v>
      </c>
      <c r="J846" s="407">
        <v>35186</v>
      </c>
    </row>
    <row r="847" spans="1:10">
      <c r="A847" s="406">
        <v>88</v>
      </c>
      <c r="B847" s="407">
        <v>35217</v>
      </c>
      <c r="C847" s="406" t="s">
        <v>3134</v>
      </c>
      <c r="D847" s="406" t="s">
        <v>3135</v>
      </c>
      <c r="E847" s="406">
        <v>16.625</v>
      </c>
      <c r="F847" s="406">
        <v>7.5760000000000003E-3</v>
      </c>
      <c r="G847" s="406">
        <v>0</v>
      </c>
      <c r="H847" s="409">
        <v>5.4000000000000003E-3</v>
      </c>
      <c r="I847" s="409">
        <f t="shared" si="4"/>
        <v>2.176E-3</v>
      </c>
      <c r="J847" s="407">
        <v>35217</v>
      </c>
    </row>
    <row r="848" spans="1:10">
      <c r="A848" s="406">
        <v>88</v>
      </c>
      <c r="B848" s="407">
        <v>35247</v>
      </c>
      <c r="C848" s="406" t="s">
        <v>3134</v>
      </c>
      <c r="D848" s="406" t="s">
        <v>3135</v>
      </c>
      <c r="E848" s="406">
        <v>16.5</v>
      </c>
      <c r="F848" s="406">
        <v>-7.5189999999999996E-3</v>
      </c>
      <c r="G848" s="406">
        <v>0</v>
      </c>
      <c r="H848" s="409">
        <v>6.1999999999999998E-3</v>
      </c>
      <c r="I848" s="409">
        <f t="shared" si="4"/>
        <v>-1.3718999999999999E-2</v>
      </c>
      <c r="J848" s="407">
        <v>35247</v>
      </c>
    </row>
    <row r="849" spans="1:10">
      <c r="A849" s="406">
        <v>88</v>
      </c>
      <c r="B849" s="407">
        <v>35278</v>
      </c>
      <c r="C849" s="406" t="s">
        <v>3134</v>
      </c>
      <c r="D849" s="406" t="s">
        <v>3135</v>
      </c>
      <c r="E849" s="406">
        <v>16.5</v>
      </c>
      <c r="F849" s="406">
        <v>1.6667000000000001E-2</v>
      </c>
      <c r="G849" s="406">
        <v>0.27500000000000002</v>
      </c>
      <c r="H849" s="409">
        <v>5.7000000000000002E-3</v>
      </c>
      <c r="I849" s="409">
        <f t="shared" si="4"/>
        <v>1.0967000000000001E-2</v>
      </c>
      <c r="J849" s="407">
        <v>35278</v>
      </c>
    </row>
    <row r="850" spans="1:10">
      <c r="A850" s="406">
        <v>88</v>
      </c>
      <c r="B850" s="407">
        <v>35309</v>
      </c>
      <c r="C850" s="406" t="s">
        <v>3134</v>
      </c>
      <c r="D850" s="406" t="s">
        <v>3135</v>
      </c>
      <c r="E850" s="406">
        <v>17.25</v>
      </c>
      <c r="F850" s="406">
        <v>4.5455000000000002E-2</v>
      </c>
      <c r="G850" s="406">
        <v>0</v>
      </c>
      <c r="H850" s="409">
        <v>6.0000000000000001E-3</v>
      </c>
      <c r="I850" s="409">
        <f t="shared" si="4"/>
        <v>3.9455000000000004E-2</v>
      </c>
      <c r="J850" s="407">
        <v>35309</v>
      </c>
    </row>
    <row r="851" spans="1:10">
      <c r="A851" s="406">
        <v>88</v>
      </c>
      <c r="B851" s="407">
        <v>35339</v>
      </c>
      <c r="C851" s="406" t="s">
        <v>3134</v>
      </c>
      <c r="D851" s="406" t="s">
        <v>3135</v>
      </c>
      <c r="E851" s="406">
        <v>18</v>
      </c>
      <c r="F851" s="406">
        <v>4.3478000000000003E-2</v>
      </c>
      <c r="G851" s="406">
        <v>0</v>
      </c>
      <c r="H851" s="409">
        <v>5.7999999999999996E-3</v>
      </c>
      <c r="I851" s="409">
        <f t="shared" si="4"/>
        <v>3.7678000000000003E-2</v>
      </c>
      <c r="J851" s="407">
        <v>35339</v>
      </c>
    </row>
    <row r="852" spans="1:10">
      <c r="A852" s="406">
        <v>88</v>
      </c>
      <c r="B852" s="407">
        <v>35370</v>
      </c>
      <c r="C852" s="406" t="s">
        <v>3134</v>
      </c>
      <c r="D852" s="406" t="s">
        <v>3135</v>
      </c>
      <c r="E852" s="406">
        <v>17.25</v>
      </c>
      <c r="F852" s="406">
        <v>-2.6110999999999999E-2</v>
      </c>
      <c r="G852" s="406">
        <v>0.28000000000000003</v>
      </c>
      <c r="H852" s="409">
        <v>5.1999999999999998E-3</v>
      </c>
      <c r="I852" s="409">
        <f t="shared" si="4"/>
        <v>-3.1310999999999999E-2</v>
      </c>
      <c r="J852" s="407">
        <v>35370</v>
      </c>
    </row>
    <row r="853" spans="1:10">
      <c r="A853" s="406">
        <v>88</v>
      </c>
      <c r="B853" s="407">
        <v>35400</v>
      </c>
      <c r="C853" s="406" t="s">
        <v>3134</v>
      </c>
      <c r="D853" s="406" t="s">
        <v>3135</v>
      </c>
      <c r="E853" s="406">
        <v>17</v>
      </c>
      <c r="F853" s="406">
        <v>-1.4493000000000001E-2</v>
      </c>
      <c r="G853" s="406">
        <v>0</v>
      </c>
      <c r="H853" s="409">
        <v>5.5999999999999999E-3</v>
      </c>
      <c r="I853" s="409">
        <f t="shared" si="4"/>
        <v>-2.0093E-2</v>
      </c>
      <c r="J853" s="407">
        <v>35400</v>
      </c>
    </row>
    <row r="854" spans="1:10">
      <c r="A854" s="406">
        <v>88</v>
      </c>
      <c r="B854" s="407">
        <v>35431</v>
      </c>
      <c r="C854" s="406" t="s">
        <v>3134</v>
      </c>
      <c r="D854" s="406" t="s">
        <v>3135</v>
      </c>
      <c r="E854" s="406">
        <v>17.75</v>
      </c>
      <c r="F854" s="406">
        <v>4.4117999999999997E-2</v>
      </c>
      <c r="G854" s="406">
        <v>0</v>
      </c>
      <c r="H854" s="409">
        <v>5.5999999999999999E-3</v>
      </c>
      <c r="I854" s="409">
        <f t="shared" si="4"/>
        <v>3.8517999999999997E-2</v>
      </c>
      <c r="J854" s="407">
        <v>35431</v>
      </c>
    </row>
    <row r="855" spans="1:10">
      <c r="A855" s="406">
        <v>88</v>
      </c>
      <c r="B855" s="407">
        <v>35462</v>
      </c>
      <c r="C855" s="406" t="s">
        <v>3134</v>
      </c>
      <c r="D855" s="406" t="s">
        <v>3135</v>
      </c>
      <c r="E855" s="406">
        <v>17.25</v>
      </c>
      <c r="F855" s="406">
        <v>-1.2394000000000001E-2</v>
      </c>
      <c r="G855" s="406">
        <v>0.28000000000000003</v>
      </c>
      <c r="H855" s="409">
        <v>5.1000000000000004E-3</v>
      </c>
      <c r="I855" s="409">
        <f t="shared" si="4"/>
        <v>-1.7494000000000003E-2</v>
      </c>
      <c r="J855" s="407">
        <v>35462</v>
      </c>
    </row>
    <row r="856" spans="1:10">
      <c r="A856" s="406">
        <v>88</v>
      </c>
      <c r="B856" s="407">
        <v>35490</v>
      </c>
      <c r="C856" s="406" t="s">
        <v>3134</v>
      </c>
      <c r="D856" s="406" t="s">
        <v>3135</v>
      </c>
      <c r="E856" s="406">
        <v>17.875</v>
      </c>
      <c r="F856" s="406">
        <v>3.6232E-2</v>
      </c>
      <c r="G856" s="406">
        <v>0</v>
      </c>
      <c r="H856" s="409">
        <v>5.8999999999999999E-3</v>
      </c>
      <c r="I856" s="409">
        <f t="shared" si="4"/>
        <v>3.0332000000000001E-2</v>
      </c>
      <c r="J856" s="407">
        <v>35490</v>
      </c>
    </row>
    <row r="857" spans="1:10">
      <c r="A857" s="406">
        <v>88</v>
      </c>
      <c r="B857" s="407">
        <v>35521</v>
      </c>
      <c r="C857" s="406" t="s">
        <v>3134</v>
      </c>
      <c r="D857" s="406" t="s">
        <v>3135</v>
      </c>
      <c r="E857" s="406">
        <v>17</v>
      </c>
      <c r="F857" s="406">
        <v>-4.8951000000000001E-2</v>
      </c>
      <c r="G857" s="406">
        <v>0</v>
      </c>
      <c r="H857" s="409">
        <v>5.8999999999999999E-3</v>
      </c>
      <c r="I857" s="409">
        <f t="shared" si="4"/>
        <v>-5.4851000000000004E-2</v>
      </c>
      <c r="J857" s="407">
        <v>35521</v>
      </c>
    </row>
    <row r="858" spans="1:10">
      <c r="A858" s="406">
        <v>88</v>
      </c>
      <c r="B858" s="407">
        <v>35551</v>
      </c>
      <c r="C858" s="406" t="s">
        <v>3134</v>
      </c>
      <c r="D858" s="406" t="s">
        <v>3135</v>
      </c>
      <c r="E858" s="406">
        <v>16.375</v>
      </c>
      <c r="F858" s="406">
        <v>-2.0294E-2</v>
      </c>
      <c r="G858" s="406">
        <v>0.28000000000000003</v>
      </c>
      <c r="H858" s="409">
        <v>5.7999999999999996E-3</v>
      </c>
      <c r="I858" s="409">
        <f t="shared" si="4"/>
        <v>-2.6093999999999999E-2</v>
      </c>
      <c r="J858" s="407">
        <v>35551</v>
      </c>
    </row>
    <row r="859" spans="1:10">
      <c r="A859" s="406">
        <v>88</v>
      </c>
      <c r="B859" s="407">
        <v>35582</v>
      </c>
      <c r="C859" s="406" t="s">
        <v>3134</v>
      </c>
      <c r="D859" s="406" t="s">
        <v>3135</v>
      </c>
      <c r="E859" s="406">
        <v>17.25</v>
      </c>
      <c r="F859" s="406">
        <v>5.3435000000000003E-2</v>
      </c>
      <c r="G859" s="406">
        <v>0</v>
      </c>
      <c r="H859" s="409">
        <v>5.8999999999999999E-3</v>
      </c>
      <c r="I859" s="409">
        <f t="shared" si="4"/>
        <v>4.7535000000000001E-2</v>
      </c>
      <c r="J859" s="407">
        <v>35582</v>
      </c>
    </row>
    <row r="860" spans="1:10">
      <c r="A860" s="406">
        <v>88</v>
      </c>
      <c r="B860" s="407">
        <v>35612</v>
      </c>
      <c r="C860" s="406" t="s">
        <v>3134</v>
      </c>
      <c r="D860" s="406" t="s">
        <v>3135</v>
      </c>
      <c r="E860" s="406">
        <v>17</v>
      </c>
      <c r="F860" s="406">
        <v>-1.4493000000000001E-2</v>
      </c>
      <c r="G860" s="406">
        <v>0</v>
      </c>
      <c r="H860" s="409">
        <v>5.7999999999999996E-3</v>
      </c>
      <c r="I860" s="409">
        <f t="shared" si="4"/>
        <v>-2.0292999999999999E-2</v>
      </c>
      <c r="J860" s="407">
        <v>35612</v>
      </c>
    </row>
    <row r="861" spans="1:10">
      <c r="A861" s="406">
        <v>88</v>
      </c>
      <c r="B861" s="407">
        <v>35643</v>
      </c>
      <c r="C861" s="406" t="s">
        <v>3134</v>
      </c>
      <c r="D861" s="406" t="s">
        <v>3135</v>
      </c>
      <c r="E861" s="406">
        <v>18.25</v>
      </c>
      <c r="F861" s="406">
        <v>0.09</v>
      </c>
      <c r="G861" s="406">
        <v>0.28000000000000003</v>
      </c>
      <c r="H861" s="409">
        <v>4.8999999999999998E-3</v>
      </c>
      <c r="I861" s="409">
        <f t="shared" si="4"/>
        <v>8.5099999999999995E-2</v>
      </c>
      <c r="J861" s="407">
        <v>35643</v>
      </c>
    </row>
    <row r="862" spans="1:10">
      <c r="A862" s="406">
        <v>88</v>
      </c>
      <c r="B862" s="407">
        <v>35674</v>
      </c>
      <c r="C862" s="406" t="s">
        <v>3134</v>
      </c>
      <c r="D862" s="406" t="s">
        <v>3135</v>
      </c>
      <c r="E862" s="406">
        <v>18.125</v>
      </c>
      <c r="F862" s="406">
        <v>-6.8490000000000001E-3</v>
      </c>
      <c r="G862" s="406">
        <v>0</v>
      </c>
      <c r="H862" s="409">
        <v>5.7999999999999996E-3</v>
      </c>
      <c r="I862" s="409">
        <f t="shared" si="4"/>
        <v>-1.2649000000000001E-2</v>
      </c>
      <c r="J862" s="407">
        <v>35674</v>
      </c>
    </row>
    <row r="863" spans="1:10">
      <c r="A863" s="406">
        <v>88</v>
      </c>
      <c r="B863" s="407">
        <v>35704</v>
      </c>
      <c r="C863" s="406" t="s">
        <v>3134</v>
      </c>
      <c r="D863" s="406" t="s">
        <v>3135</v>
      </c>
      <c r="E863" s="406">
        <v>18.0625</v>
      </c>
      <c r="F863" s="406">
        <v>-3.4480000000000001E-3</v>
      </c>
      <c r="G863" s="406">
        <v>0</v>
      </c>
      <c r="H863" s="409">
        <v>5.4000000000000003E-3</v>
      </c>
      <c r="I863" s="409">
        <f t="shared" si="4"/>
        <v>-8.848E-3</v>
      </c>
      <c r="J863" s="407">
        <v>35704</v>
      </c>
    </row>
    <row r="864" spans="1:10">
      <c r="A864" s="406">
        <v>88</v>
      </c>
      <c r="B864" s="407">
        <v>35735</v>
      </c>
      <c r="C864" s="406" t="s">
        <v>3134</v>
      </c>
      <c r="D864" s="406" t="s">
        <v>3135</v>
      </c>
      <c r="E864" s="406">
        <v>18.75</v>
      </c>
      <c r="F864" s="406">
        <v>5.3841E-2</v>
      </c>
      <c r="G864" s="406">
        <v>0.28499999999999998</v>
      </c>
      <c r="H864" s="409">
        <v>4.7000000000000002E-3</v>
      </c>
      <c r="I864" s="409">
        <f t="shared" si="4"/>
        <v>4.9140999999999997E-2</v>
      </c>
      <c r="J864" s="407">
        <v>35735</v>
      </c>
    </row>
    <row r="865" spans="1:10">
      <c r="A865" s="406">
        <v>88</v>
      </c>
      <c r="B865" s="407">
        <v>35765</v>
      </c>
      <c r="C865" s="406" t="s">
        <v>3134</v>
      </c>
      <c r="D865" s="406" t="s">
        <v>3135</v>
      </c>
      <c r="E865" s="406">
        <v>22.5</v>
      </c>
      <c r="F865" s="406">
        <v>0.2</v>
      </c>
      <c r="G865" s="406">
        <v>0</v>
      </c>
      <c r="H865" s="409">
        <v>5.4000000000000003E-3</v>
      </c>
      <c r="I865" s="409">
        <f t="shared" si="4"/>
        <v>0.19460000000000002</v>
      </c>
      <c r="J865" s="407">
        <v>35765</v>
      </c>
    </row>
    <row r="866" spans="1:10">
      <c r="A866" s="406">
        <v>88</v>
      </c>
      <c r="B866" s="407">
        <v>35796</v>
      </c>
      <c r="C866" s="406" t="s">
        <v>3134</v>
      </c>
      <c r="D866" s="406" t="s">
        <v>3135</v>
      </c>
      <c r="E866" s="406">
        <v>20.6875</v>
      </c>
      <c r="F866" s="406">
        <v>-8.0556000000000003E-2</v>
      </c>
      <c r="G866" s="406">
        <v>0</v>
      </c>
      <c r="H866" s="409">
        <v>4.7999999999999996E-3</v>
      </c>
      <c r="I866" s="409">
        <f t="shared" si="4"/>
        <v>-8.5356000000000001E-2</v>
      </c>
      <c r="J866" s="407">
        <v>35796</v>
      </c>
    </row>
    <row r="867" spans="1:10">
      <c r="A867" s="406">
        <v>88</v>
      </c>
      <c r="B867" s="407">
        <v>35827</v>
      </c>
      <c r="C867" s="406" t="s">
        <v>3134</v>
      </c>
      <c r="D867" s="406" t="s">
        <v>3135</v>
      </c>
      <c r="E867" s="406">
        <v>20.625</v>
      </c>
      <c r="F867" s="406">
        <v>1.0755000000000001E-2</v>
      </c>
      <c r="G867" s="406">
        <v>0.28499999999999998</v>
      </c>
      <c r="H867" s="409">
        <v>4.4000000000000003E-3</v>
      </c>
      <c r="I867" s="409">
        <f t="shared" si="4"/>
        <v>6.3550000000000004E-3</v>
      </c>
      <c r="J867" s="407">
        <v>35827</v>
      </c>
    </row>
    <row r="868" spans="1:10">
      <c r="A868" s="406">
        <v>88</v>
      </c>
      <c r="B868" s="407">
        <v>35855</v>
      </c>
      <c r="C868" s="406" t="s">
        <v>3134</v>
      </c>
      <c r="D868" s="406" t="s">
        <v>3135</v>
      </c>
      <c r="E868" s="406">
        <v>20</v>
      </c>
      <c r="F868" s="406">
        <v>-3.0303E-2</v>
      </c>
      <c r="G868" s="406">
        <v>0</v>
      </c>
      <c r="H868" s="409">
        <v>5.1999999999999998E-3</v>
      </c>
      <c r="I868" s="409">
        <f t="shared" si="4"/>
        <v>-3.5503E-2</v>
      </c>
      <c r="J868" s="407">
        <v>35855</v>
      </c>
    </row>
    <row r="869" spans="1:10">
      <c r="A869" s="406">
        <v>88</v>
      </c>
      <c r="B869" s="407">
        <v>35886</v>
      </c>
      <c r="C869" s="406" t="s">
        <v>3134</v>
      </c>
      <c r="D869" s="406" t="s">
        <v>3135</v>
      </c>
      <c r="E869" s="406">
        <v>20</v>
      </c>
      <c r="F869" s="406">
        <v>0</v>
      </c>
      <c r="G869" s="406">
        <v>0</v>
      </c>
      <c r="H869" s="409">
        <v>4.8999999999999998E-3</v>
      </c>
      <c r="I869" s="409">
        <f t="shared" si="4"/>
        <v>-4.8999999999999998E-3</v>
      </c>
      <c r="J869" s="407">
        <v>35886</v>
      </c>
    </row>
    <row r="870" spans="1:10">
      <c r="A870" s="406">
        <v>88</v>
      </c>
      <c r="B870" s="407">
        <v>35916</v>
      </c>
      <c r="C870" s="406" t="s">
        <v>3134</v>
      </c>
      <c r="D870" s="406" t="s">
        <v>3135</v>
      </c>
      <c r="E870" s="406">
        <v>20.0625</v>
      </c>
      <c r="F870" s="406">
        <v>1.7375000000000002E-2</v>
      </c>
      <c r="G870" s="406">
        <v>0.28499999999999998</v>
      </c>
      <c r="H870" s="409">
        <v>4.7999999999999996E-3</v>
      </c>
      <c r="I870" s="409">
        <f t="shared" si="4"/>
        <v>1.2575000000000003E-2</v>
      </c>
      <c r="J870" s="407">
        <v>35916</v>
      </c>
    </row>
    <row r="871" spans="1:10">
      <c r="A871" s="406">
        <v>88</v>
      </c>
      <c r="B871" s="407">
        <v>35947</v>
      </c>
      <c r="C871" s="406" t="s">
        <v>3134</v>
      </c>
      <c r="D871" s="406" t="s">
        <v>3135</v>
      </c>
      <c r="E871" s="406">
        <v>20.25</v>
      </c>
      <c r="F871" s="406">
        <v>9.3460000000000001E-3</v>
      </c>
      <c r="G871" s="406">
        <v>0</v>
      </c>
      <c r="H871" s="409">
        <v>5.1999999999999998E-3</v>
      </c>
      <c r="I871" s="409">
        <f t="shared" si="4"/>
        <v>4.1460000000000004E-3</v>
      </c>
      <c r="J871" s="407">
        <v>35947</v>
      </c>
    </row>
    <row r="872" spans="1:10">
      <c r="A872" s="406">
        <v>88</v>
      </c>
      <c r="B872" s="407">
        <v>35977</v>
      </c>
      <c r="C872" s="406" t="s">
        <v>3134</v>
      </c>
      <c r="D872" s="406" t="s">
        <v>3135</v>
      </c>
      <c r="E872" s="406">
        <v>21.5625</v>
      </c>
      <c r="F872" s="406">
        <v>6.4814999999999998E-2</v>
      </c>
      <c r="G872" s="406">
        <v>0</v>
      </c>
      <c r="H872" s="409">
        <v>4.8999999999999998E-3</v>
      </c>
      <c r="I872" s="409">
        <f t="shared" si="4"/>
        <v>5.9914999999999996E-2</v>
      </c>
      <c r="J872" s="407">
        <v>35977</v>
      </c>
    </row>
    <row r="873" spans="1:10">
      <c r="A873" s="406">
        <v>88</v>
      </c>
      <c r="B873" s="407">
        <v>36008</v>
      </c>
      <c r="C873" s="406" t="s">
        <v>3134</v>
      </c>
      <c r="D873" s="406" t="s">
        <v>3135</v>
      </c>
      <c r="E873" s="406">
        <v>20.75</v>
      </c>
      <c r="F873" s="406">
        <v>-2.4464E-2</v>
      </c>
      <c r="G873" s="406">
        <v>0.28499999999999998</v>
      </c>
      <c r="H873" s="409">
        <v>4.7999999999999996E-3</v>
      </c>
      <c r="I873" s="409">
        <f t="shared" si="4"/>
        <v>-2.9263999999999998E-2</v>
      </c>
      <c r="J873" s="407">
        <v>36008</v>
      </c>
    </row>
    <row r="874" spans="1:10">
      <c r="A874" s="406">
        <v>88</v>
      </c>
      <c r="B874" s="407">
        <v>36039</v>
      </c>
      <c r="C874" s="406" t="s">
        <v>3134</v>
      </c>
      <c r="D874" s="406" t="s">
        <v>3135</v>
      </c>
      <c r="E874" s="406">
        <v>21.4375</v>
      </c>
      <c r="F874" s="406">
        <v>3.3133000000000003E-2</v>
      </c>
      <c r="G874" s="406">
        <v>0</v>
      </c>
      <c r="H874" s="409">
        <v>4.4000000000000003E-3</v>
      </c>
      <c r="I874" s="409">
        <f t="shared" si="4"/>
        <v>2.8733000000000002E-2</v>
      </c>
      <c r="J874" s="407">
        <v>36039</v>
      </c>
    </row>
    <row r="875" spans="1:10">
      <c r="A875" s="406">
        <v>88</v>
      </c>
      <c r="B875" s="407">
        <v>36069</v>
      </c>
      <c r="C875" s="406" t="s">
        <v>3134</v>
      </c>
      <c r="D875" s="406" t="s">
        <v>3135</v>
      </c>
      <c r="E875" s="406">
        <v>22.25</v>
      </c>
      <c r="F875" s="406">
        <v>3.7900999999999997E-2</v>
      </c>
      <c r="G875" s="406">
        <v>0</v>
      </c>
      <c r="H875" s="409">
        <v>4.1999999999999997E-3</v>
      </c>
      <c r="I875" s="409">
        <f t="shared" si="4"/>
        <v>3.3700999999999995E-2</v>
      </c>
      <c r="J875" s="407">
        <v>36069</v>
      </c>
    </row>
    <row r="876" spans="1:10">
      <c r="A876" s="406">
        <v>88</v>
      </c>
      <c r="B876" s="407">
        <v>36100</v>
      </c>
      <c r="C876" s="406" t="s">
        <v>3134</v>
      </c>
      <c r="D876" s="406" t="s">
        <v>3135</v>
      </c>
      <c r="E876" s="406">
        <v>25</v>
      </c>
      <c r="F876" s="406">
        <v>0.136854</v>
      </c>
      <c r="G876" s="406">
        <v>0.29499999999999998</v>
      </c>
      <c r="H876" s="409">
        <v>4.4999999999999997E-3</v>
      </c>
      <c r="I876" s="409">
        <f t="shared" si="4"/>
        <v>0.132354</v>
      </c>
      <c r="J876" s="407">
        <v>36100</v>
      </c>
    </row>
    <row r="877" spans="1:10">
      <c r="A877" s="406">
        <v>88</v>
      </c>
      <c r="B877" s="407">
        <v>36130</v>
      </c>
      <c r="C877" s="406" t="s">
        <v>3134</v>
      </c>
      <c r="D877" s="406" t="s">
        <v>3135</v>
      </c>
      <c r="E877" s="406">
        <v>24.25</v>
      </c>
      <c r="F877" s="406">
        <v>-0.03</v>
      </c>
      <c r="G877" s="406">
        <v>0</v>
      </c>
      <c r="H877" s="409">
        <v>4.4999999999999997E-3</v>
      </c>
      <c r="I877" s="409">
        <f t="shared" si="4"/>
        <v>-3.4499999999999996E-2</v>
      </c>
      <c r="J877" s="407">
        <v>36130</v>
      </c>
    </row>
    <row r="878" spans="1:10">
      <c r="A878" s="406">
        <v>88</v>
      </c>
      <c r="B878" s="407">
        <v>36161</v>
      </c>
      <c r="C878" s="406" t="s">
        <v>3134</v>
      </c>
      <c r="D878" s="406" t="s">
        <v>3135</v>
      </c>
      <c r="E878" s="406">
        <v>24</v>
      </c>
      <c r="F878" s="406">
        <v>-1.0309E-2</v>
      </c>
      <c r="G878" s="406">
        <v>0</v>
      </c>
      <c r="H878" s="409">
        <v>4.1999999999999997E-3</v>
      </c>
      <c r="I878" s="409">
        <f t="shared" si="4"/>
        <v>-1.4509000000000001E-2</v>
      </c>
      <c r="J878" s="407">
        <v>36161</v>
      </c>
    </row>
    <row r="879" spans="1:10">
      <c r="A879" s="406">
        <v>88</v>
      </c>
      <c r="B879" s="407">
        <v>36192</v>
      </c>
      <c r="C879" s="406" t="s">
        <v>3134</v>
      </c>
      <c r="D879" s="406" t="s">
        <v>3135</v>
      </c>
      <c r="E879" s="406">
        <v>21.75</v>
      </c>
      <c r="F879" s="406">
        <v>-8.1458000000000003E-2</v>
      </c>
      <c r="G879" s="406">
        <v>0.29499999999999998</v>
      </c>
      <c r="H879" s="409">
        <v>4.0000000000000001E-3</v>
      </c>
      <c r="I879" s="409">
        <f t="shared" si="4"/>
        <v>-8.5458000000000006E-2</v>
      </c>
      <c r="J879" s="407">
        <v>36192</v>
      </c>
    </row>
    <row r="880" spans="1:10">
      <c r="A880" s="406">
        <v>88</v>
      </c>
      <c r="B880" s="407">
        <v>36220</v>
      </c>
      <c r="C880" s="406" t="s">
        <v>3134</v>
      </c>
      <c r="D880" s="406" t="s">
        <v>3135</v>
      </c>
      <c r="E880" s="406">
        <v>24.375</v>
      </c>
      <c r="F880" s="406">
        <v>0.12069000000000001</v>
      </c>
      <c r="G880" s="406">
        <v>0</v>
      </c>
      <c r="H880" s="409">
        <v>5.3E-3</v>
      </c>
      <c r="I880" s="409">
        <f t="shared" si="4"/>
        <v>0.11539000000000001</v>
      </c>
      <c r="J880" s="407">
        <v>36220</v>
      </c>
    </row>
    <row r="881" spans="1:10">
      <c r="A881" s="406">
        <v>88</v>
      </c>
      <c r="B881" s="407">
        <v>36251</v>
      </c>
      <c r="C881" s="406" t="s">
        <v>3134</v>
      </c>
      <c r="D881" s="406" t="s">
        <v>3135</v>
      </c>
      <c r="E881" s="406">
        <v>22.125</v>
      </c>
      <c r="F881" s="406">
        <v>-9.2308000000000001E-2</v>
      </c>
      <c r="G881" s="406">
        <v>0</v>
      </c>
      <c r="H881" s="409">
        <v>4.7999999999999996E-3</v>
      </c>
      <c r="I881" s="409">
        <f t="shared" si="4"/>
        <v>-9.7108E-2</v>
      </c>
      <c r="J881" s="407">
        <v>36251</v>
      </c>
    </row>
    <row r="882" spans="1:10">
      <c r="A882" s="406">
        <v>88</v>
      </c>
      <c r="B882" s="407">
        <v>36281</v>
      </c>
      <c r="C882" s="406" t="s">
        <v>3134</v>
      </c>
      <c r="D882" s="406" t="s">
        <v>3135</v>
      </c>
      <c r="E882" s="406">
        <v>23.6875</v>
      </c>
      <c r="F882" s="406">
        <v>8.3955000000000002E-2</v>
      </c>
      <c r="G882" s="406">
        <v>0.29499999999999998</v>
      </c>
      <c r="H882" s="409">
        <v>4.4999999999999997E-3</v>
      </c>
      <c r="I882" s="409">
        <f t="shared" si="4"/>
        <v>7.9454999999999998E-2</v>
      </c>
      <c r="J882" s="407">
        <v>36281</v>
      </c>
    </row>
    <row r="883" spans="1:10">
      <c r="A883" s="406">
        <v>88</v>
      </c>
      <c r="B883" s="407">
        <v>36312</v>
      </c>
      <c r="C883" s="406" t="s">
        <v>3134</v>
      </c>
      <c r="D883" s="406" t="s">
        <v>3135</v>
      </c>
      <c r="E883" s="406">
        <v>25.125</v>
      </c>
      <c r="F883" s="406">
        <v>6.0685999999999997E-2</v>
      </c>
      <c r="G883" s="406">
        <v>0</v>
      </c>
      <c r="H883" s="409">
        <v>5.4999999999999997E-3</v>
      </c>
      <c r="I883" s="409">
        <f t="shared" si="4"/>
        <v>5.5185999999999999E-2</v>
      </c>
      <c r="J883" s="407">
        <v>36312</v>
      </c>
    </row>
    <row r="884" spans="1:10">
      <c r="A884" s="406">
        <v>88</v>
      </c>
      <c r="B884" s="407">
        <v>36342</v>
      </c>
      <c r="C884" s="406" t="s">
        <v>3134</v>
      </c>
      <c r="D884" s="406" t="s">
        <v>3135</v>
      </c>
      <c r="E884" s="406">
        <v>25.875</v>
      </c>
      <c r="F884" s="406">
        <v>2.9850999999999999E-2</v>
      </c>
      <c r="G884" s="406">
        <v>0</v>
      </c>
      <c r="H884" s="409">
        <v>5.1000000000000004E-3</v>
      </c>
      <c r="I884" s="409">
        <f t="shared" si="4"/>
        <v>2.4750999999999999E-2</v>
      </c>
      <c r="J884" s="407">
        <v>36342</v>
      </c>
    </row>
    <row r="885" spans="1:10">
      <c r="A885" s="406">
        <v>88</v>
      </c>
      <c r="B885" s="407">
        <v>36373</v>
      </c>
      <c r="C885" s="406" t="s">
        <v>3134</v>
      </c>
      <c r="D885" s="406" t="s">
        <v>3135</v>
      </c>
      <c r="E885" s="406">
        <v>30</v>
      </c>
      <c r="F885" s="406">
        <v>0.170821</v>
      </c>
      <c r="G885" s="406">
        <v>0.29499999999999998</v>
      </c>
      <c r="H885" s="409">
        <v>5.4000000000000003E-3</v>
      </c>
      <c r="I885" s="409">
        <f t="shared" si="4"/>
        <v>0.16542100000000001</v>
      </c>
      <c r="J885" s="407">
        <v>36373</v>
      </c>
    </row>
    <row r="886" spans="1:10">
      <c r="A886" s="406">
        <v>88</v>
      </c>
      <c r="B886" s="407">
        <v>36404</v>
      </c>
      <c r="C886" s="406" t="s">
        <v>3134</v>
      </c>
      <c r="D886" s="406" t="s">
        <v>3135</v>
      </c>
      <c r="E886" s="406">
        <v>30.125</v>
      </c>
      <c r="F886" s="406">
        <v>4.1669999999999997E-3</v>
      </c>
      <c r="G886" s="406">
        <v>0</v>
      </c>
      <c r="H886" s="409">
        <v>5.1999999999999998E-3</v>
      </c>
      <c r="I886" s="409">
        <f t="shared" ref="I886:I949" si="5">F886-H886</f>
        <v>-1.0330000000000001E-3</v>
      </c>
      <c r="J886" s="407">
        <v>36404</v>
      </c>
    </row>
    <row r="887" spans="1:10">
      <c r="A887" s="406">
        <v>88</v>
      </c>
      <c r="B887" s="407">
        <v>36434</v>
      </c>
      <c r="C887" s="406" t="s">
        <v>3134</v>
      </c>
      <c r="D887" s="406" t="s">
        <v>3135</v>
      </c>
      <c r="E887" s="406">
        <v>31</v>
      </c>
      <c r="F887" s="406">
        <v>2.9045999999999999E-2</v>
      </c>
      <c r="G887" s="406">
        <v>0</v>
      </c>
      <c r="H887" s="409">
        <v>5.0000000000000001E-3</v>
      </c>
      <c r="I887" s="409">
        <f t="shared" si="5"/>
        <v>2.4045999999999998E-2</v>
      </c>
      <c r="J887" s="407">
        <v>36434</v>
      </c>
    </row>
    <row r="888" spans="1:10">
      <c r="A888" s="406">
        <v>88</v>
      </c>
      <c r="B888" s="407">
        <v>36465</v>
      </c>
      <c r="C888" s="406" t="s">
        <v>3134</v>
      </c>
      <c r="D888" s="406" t="s">
        <v>3135</v>
      </c>
      <c r="E888" s="406">
        <v>34.625</v>
      </c>
      <c r="F888" s="406">
        <v>0.126774</v>
      </c>
      <c r="G888" s="406">
        <v>0.30499999999999999</v>
      </c>
      <c r="H888" s="409">
        <v>5.5999999999999999E-3</v>
      </c>
      <c r="I888" s="409">
        <f t="shared" si="5"/>
        <v>0.121174</v>
      </c>
      <c r="J888" s="407">
        <v>36465</v>
      </c>
    </row>
    <row r="889" spans="1:10">
      <c r="A889" s="406">
        <v>88</v>
      </c>
      <c r="B889" s="407">
        <v>36495</v>
      </c>
      <c r="C889" s="406" t="s">
        <v>3134</v>
      </c>
      <c r="D889" s="406" t="s">
        <v>3135</v>
      </c>
      <c r="E889" s="406">
        <v>32</v>
      </c>
      <c r="F889" s="406">
        <v>-7.5812000000000004E-2</v>
      </c>
      <c r="G889" s="406">
        <v>0</v>
      </c>
      <c r="H889" s="409">
        <v>5.4999999999999997E-3</v>
      </c>
      <c r="I889" s="409">
        <f t="shared" si="5"/>
        <v>-8.1312000000000009E-2</v>
      </c>
      <c r="J889" s="407">
        <v>36495</v>
      </c>
    </row>
    <row r="890" spans="1:10">
      <c r="A890" s="406">
        <v>88</v>
      </c>
      <c r="B890" s="407">
        <v>36526</v>
      </c>
      <c r="C890" s="406" t="s">
        <v>3134</v>
      </c>
      <c r="D890" s="406" t="s">
        <v>3135</v>
      </c>
      <c r="E890" s="406">
        <v>30.625</v>
      </c>
      <c r="F890" s="406">
        <v>-4.2969E-2</v>
      </c>
      <c r="G890" s="406">
        <v>0</v>
      </c>
      <c r="H890" s="409">
        <v>5.7000000000000002E-3</v>
      </c>
      <c r="I890" s="409">
        <f t="shared" si="5"/>
        <v>-4.8669000000000004E-2</v>
      </c>
      <c r="J890" s="407">
        <v>36526</v>
      </c>
    </row>
    <row r="891" spans="1:10">
      <c r="A891" s="406">
        <v>88</v>
      </c>
      <c r="B891" s="407">
        <v>36557</v>
      </c>
      <c r="C891" s="406" t="s">
        <v>3134</v>
      </c>
      <c r="D891" s="406" t="s">
        <v>3135</v>
      </c>
      <c r="E891" s="406">
        <v>26.375</v>
      </c>
      <c r="F891" s="406">
        <v>-0.12881600000000001</v>
      </c>
      <c r="G891" s="406">
        <v>0.30499999999999999</v>
      </c>
      <c r="H891" s="409">
        <v>5.1000000000000004E-3</v>
      </c>
      <c r="I891" s="409">
        <f t="shared" si="5"/>
        <v>-0.13391600000000001</v>
      </c>
      <c r="J891" s="407">
        <v>36557</v>
      </c>
    </row>
    <row r="892" spans="1:10">
      <c r="A892" s="406">
        <v>88</v>
      </c>
      <c r="B892" s="407">
        <v>36586</v>
      </c>
      <c r="C892" s="406" t="s">
        <v>3134</v>
      </c>
      <c r="D892" s="406" t="s">
        <v>3135</v>
      </c>
      <c r="E892" s="406">
        <v>29</v>
      </c>
      <c r="F892" s="406">
        <v>9.9526000000000003E-2</v>
      </c>
      <c r="G892" s="406">
        <v>0</v>
      </c>
      <c r="H892" s="409">
        <v>5.4000000000000003E-3</v>
      </c>
      <c r="I892" s="409">
        <f t="shared" si="5"/>
        <v>9.4126000000000001E-2</v>
      </c>
      <c r="J892" s="407">
        <v>36586</v>
      </c>
    </row>
    <row r="893" spans="1:10">
      <c r="A893" s="406">
        <v>88</v>
      </c>
      <c r="B893" s="407">
        <v>36617</v>
      </c>
      <c r="C893" s="406" t="s">
        <v>3134</v>
      </c>
      <c r="D893" s="406" t="s">
        <v>3135</v>
      </c>
      <c r="E893" s="406">
        <v>28.9375</v>
      </c>
      <c r="F893" s="406">
        <v>-2.1549999999999998E-3</v>
      </c>
      <c r="G893" s="406">
        <v>0</v>
      </c>
      <c r="H893" s="409">
        <v>4.7000000000000002E-3</v>
      </c>
      <c r="I893" s="409">
        <f t="shared" si="5"/>
        <v>-6.855E-3</v>
      </c>
      <c r="J893" s="407">
        <v>36617</v>
      </c>
    </row>
    <row r="894" spans="1:10">
      <c r="A894" s="406">
        <v>88</v>
      </c>
      <c r="B894" s="407">
        <v>36647</v>
      </c>
      <c r="C894" s="406" t="s">
        <v>3134</v>
      </c>
      <c r="D894" s="406" t="s">
        <v>3135</v>
      </c>
      <c r="E894" s="406">
        <v>29</v>
      </c>
      <c r="F894" s="406">
        <v>1.2699999999999999E-2</v>
      </c>
      <c r="G894" s="406">
        <v>0.30499999999999999</v>
      </c>
      <c r="H894" s="409">
        <v>5.5999999999999999E-3</v>
      </c>
      <c r="I894" s="409">
        <f t="shared" si="5"/>
        <v>7.0999999999999995E-3</v>
      </c>
      <c r="J894" s="407">
        <v>36647</v>
      </c>
    </row>
    <row r="895" spans="1:10">
      <c r="A895" s="406">
        <v>88</v>
      </c>
      <c r="B895" s="407">
        <v>36678</v>
      </c>
      <c r="C895" s="406" t="s">
        <v>3134</v>
      </c>
      <c r="D895" s="406" t="s">
        <v>3135</v>
      </c>
      <c r="E895" s="406">
        <v>28.625</v>
      </c>
      <c r="F895" s="406">
        <v>-1.2931E-2</v>
      </c>
      <c r="G895" s="406">
        <v>0</v>
      </c>
      <c r="H895" s="409">
        <v>5.1999999999999998E-3</v>
      </c>
      <c r="I895" s="409">
        <f t="shared" si="5"/>
        <v>-1.8131000000000001E-2</v>
      </c>
      <c r="J895" s="407">
        <v>36678</v>
      </c>
    </row>
    <row r="896" spans="1:10">
      <c r="A896" s="406">
        <v>88</v>
      </c>
      <c r="B896" s="407">
        <v>36708</v>
      </c>
      <c r="C896" s="406" t="s">
        <v>3134</v>
      </c>
      <c r="D896" s="406" t="s">
        <v>3135</v>
      </c>
      <c r="E896" s="406">
        <v>28</v>
      </c>
      <c r="F896" s="406">
        <v>-2.1833999999999999E-2</v>
      </c>
      <c r="G896" s="406">
        <v>0</v>
      </c>
      <c r="H896" s="409">
        <v>5.1999999999999998E-3</v>
      </c>
      <c r="I896" s="409">
        <f t="shared" si="5"/>
        <v>-2.7033999999999999E-2</v>
      </c>
      <c r="J896" s="407">
        <v>36708</v>
      </c>
    </row>
    <row r="897" spans="1:10">
      <c r="A897" s="406">
        <v>88</v>
      </c>
      <c r="B897" s="407">
        <v>36739</v>
      </c>
      <c r="C897" s="406" t="s">
        <v>3134</v>
      </c>
      <c r="D897" s="406" t="s">
        <v>3135</v>
      </c>
      <c r="E897" s="406">
        <v>29.125</v>
      </c>
      <c r="F897" s="406">
        <v>5.1070999999999998E-2</v>
      </c>
      <c r="G897" s="406">
        <v>0.30499999999999999</v>
      </c>
      <c r="H897" s="409">
        <v>5.0000000000000001E-3</v>
      </c>
      <c r="I897" s="409">
        <f t="shared" si="5"/>
        <v>4.6071000000000001E-2</v>
      </c>
      <c r="J897" s="407">
        <v>36739</v>
      </c>
    </row>
    <row r="898" spans="1:10">
      <c r="A898" s="406">
        <v>88</v>
      </c>
      <c r="B898" s="407">
        <v>36770</v>
      </c>
      <c r="C898" s="406" t="s">
        <v>3134</v>
      </c>
      <c r="D898" s="406" t="s">
        <v>3135</v>
      </c>
      <c r="E898" s="406">
        <v>29.25</v>
      </c>
      <c r="F898" s="406">
        <v>4.2919999999999998E-3</v>
      </c>
      <c r="G898" s="406">
        <v>0</v>
      </c>
      <c r="H898" s="409">
        <v>4.5999999999999999E-3</v>
      </c>
      <c r="I898" s="409">
        <f t="shared" si="5"/>
        <v>-3.0800000000000011E-4</v>
      </c>
      <c r="J898" s="407">
        <v>36770</v>
      </c>
    </row>
    <row r="899" spans="1:10">
      <c r="A899" s="406">
        <v>88</v>
      </c>
      <c r="B899" s="407">
        <v>36800</v>
      </c>
      <c r="C899" s="406" t="s">
        <v>3134</v>
      </c>
      <c r="D899" s="406" t="s">
        <v>3135</v>
      </c>
      <c r="E899" s="406">
        <v>27.25</v>
      </c>
      <c r="F899" s="406">
        <v>-6.8376000000000006E-2</v>
      </c>
      <c r="G899" s="406">
        <v>0</v>
      </c>
      <c r="H899" s="409">
        <v>5.3E-3</v>
      </c>
      <c r="I899" s="409">
        <f t="shared" si="5"/>
        <v>-7.3676000000000005E-2</v>
      </c>
      <c r="J899" s="407">
        <v>36800</v>
      </c>
    </row>
    <row r="900" spans="1:10">
      <c r="A900" s="406">
        <v>88</v>
      </c>
      <c r="B900" s="407">
        <v>36831</v>
      </c>
      <c r="C900" s="406" t="s">
        <v>3134</v>
      </c>
      <c r="D900" s="406" t="s">
        <v>3135</v>
      </c>
      <c r="E900" s="406">
        <v>29.25</v>
      </c>
      <c r="F900" s="406">
        <v>8.4770999999999999E-2</v>
      </c>
      <c r="G900" s="406">
        <v>0.31</v>
      </c>
      <c r="H900" s="409">
        <v>4.7999999999999996E-3</v>
      </c>
      <c r="I900" s="409">
        <f t="shared" si="5"/>
        <v>7.9971E-2</v>
      </c>
      <c r="J900" s="407">
        <v>36831</v>
      </c>
    </row>
    <row r="901" spans="1:10">
      <c r="A901" s="406">
        <v>88</v>
      </c>
      <c r="B901" s="407">
        <v>36861</v>
      </c>
      <c r="C901" s="406" t="s">
        <v>3134</v>
      </c>
      <c r="D901" s="406" t="s">
        <v>3135</v>
      </c>
      <c r="E901" s="406">
        <v>33.75</v>
      </c>
      <c r="F901" s="406">
        <v>0.15384600000000001</v>
      </c>
      <c r="G901" s="406">
        <v>0</v>
      </c>
      <c r="H901" s="409">
        <v>4.4999999999999997E-3</v>
      </c>
      <c r="I901" s="409">
        <f t="shared" si="5"/>
        <v>0.14934600000000001</v>
      </c>
      <c r="J901" s="407">
        <v>36861</v>
      </c>
    </row>
    <row r="902" spans="1:10">
      <c r="A902" s="406">
        <v>88</v>
      </c>
      <c r="B902" s="407">
        <v>36892</v>
      </c>
      <c r="C902" s="406" t="s">
        <v>3134</v>
      </c>
      <c r="D902" s="406" t="s">
        <v>3135</v>
      </c>
      <c r="E902" s="406">
        <v>32.8125</v>
      </c>
      <c r="F902" s="406">
        <v>-2.7778000000000001E-2</v>
      </c>
      <c r="G902" s="406">
        <v>0</v>
      </c>
      <c r="H902" s="409">
        <v>4.8999999999999998E-3</v>
      </c>
      <c r="I902" s="409">
        <f t="shared" si="5"/>
        <v>-3.2677999999999999E-2</v>
      </c>
      <c r="J902" s="407">
        <v>36892</v>
      </c>
    </row>
    <row r="903" spans="1:10">
      <c r="A903" s="406">
        <v>88</v>
      </c>
      <c r="B903" s="407">
        <v>36923</v>
      </c>
      <c r="C903" s="406" t="s">
        <v>3134</v>
      </c>
      <c r="D903" s="406" t="s">
        <v>3135</v>
      </c>
      <c r="E903" s="406">
        <v>30.125</v>
      </c>
      <c r="F903" s="406">
        <v>-7.2456999999999994E-2</v>
      </c>
      <c r="G903" s="406">
        <v>0.31</v>
      </c>
      <c r="H903" s="409">
        <v>4.1999999999999997E-3</v>
      </c>
      <c r="I903" s="409">
        <f t="shared" si="5"/>
        <v>-7.6656999999999989E-2</v>
      </c>
      <c r="J903" s="407">
        <v>36923</v>
      </c>
    </row>
    <row r="904" spans="1:10">
      <c r="A904" s="406">
        <v>88</v>
      </c>
      <c r="B904" s="407">
        <v>36951</v>
      </c>
      <c r="C904" s="406" t="s">
        <v>3134</v>
      </c>
      <c r="D904" s="406" t="s">
        <v>3135</v>
      </c>
      <c r="E904" s="406">
        <v>30.25</v>
      </c>
      <c r="F904" s="406">
        <v>4.1489999999999999E-3</v>
      </c>
      <c r="G904" s="406">
        <v>0</v>
      </c>
      <c r="H904" s="409">
        <v>4.4999999999999997E-3</v>
      </c>
      <c r="I904" s="409">
        <f t="shared" si="5"/>
        <v>-3.5099999999999975E-4</v>
      </c>
      <c r="J904" s="407">
        <v>36951</v>
      </c>
    </row>
    <row r="905" spans="1:10">
      <c r="A905" s="406">
        <v>88</v>
      </c>
      <c r="B905" s="407">
        <v>36982</v>
      </c>
      <c r="C905" s="406" t="s">
        <v>3134</v>
      </c>
      <c r="D905" s="406" t="s">
        <v>3135</v>
      </c>
      <c r="E905" s="406">
        <v>31.15</v>
      </c>
      <c r="F905" s="406">
        <v>2.9752000000000001E-2</v>
      </c>
      <c r="G905" s="406">
        <v>0</v>
      </c>
      <c r="H905" s="409">
        <v>4.7000000000000002E-3</v>
      </c>
      <c r="I905" s="409">
        <f t="shared" si="5"/>
        <v>2.5052000000000001E-2</v>
      </c>
      <c r="J905" s="407">
        <v>36982</v>
      </c>
    </row>
    <row r="906" spans="1:10">
      <c r="A906" s="406">
        <v>88</v>
      </c>
      <c r="B906" s="407">
        <v>37012</v>
      </c>
      <c r="C906" s="406" t="s">
        <v>3134</v>
      </c>
      <c r="D906" s="406" t="s">
        <v>3135</v>
      </c>
      <c r="E906" s="406">
        <v>35.71</v>
      </c>
      <c r="F906" s="406">
        <v>0.15634000000000001</v>
      </c>
      <c r="G906" s="406">
        <v>0.31</v>
      </c>
      <c r="H906" s="409">
        <v>5.0000000000000001E-3</v>
      </c>
      <c r="I906" s="409">
        <f t="shared" si="5"/>
        <v>0.15134</v>
      </c>
      <c r="J906" s="407">
        <v>37012</v>
      </c>
    </row>
    <row r="907" spans="1:10">
      <c r="A907" s="406">
        <v>88</v>
      </c>
      <c r="B907" s="407">
        <v>37043</v>
      </c>
      <c r="C907" s="406" t="s">
        <v>3134</v>
      </c>
      <c r="D907" s="406" t="s">
        <v>3135</v>
      </c>
      <c r="E907" s="406">
        <v>34.01</v>
      </c>
      <c r="F907" s="406">
        <v>-4.7606000000000002E-2</v>
      </c>
      <c r="G907" s="406">
        <v>0</v>
      </c>
      <c r="H907" s="409">
        <v>4.7000000000000002E-3</v>
      </c>
      <c r="I907" s="409">
        <f t="shared" si="5"/>
        <v>-5.2306000000000005E-2</v>
      </c>
      <c r="J907" s="407">
        <v>37043</v>
      </c>
    </row>
    <row r="908" spans="1:10">
      <c r="A908" s="406">
        <v>88</v>
      </c>
      <c r="B908" s="407">
        <v>37073</v>
      </c>
      <c r="C908" s="406" t="s">
        <v>3134</v>
      </c>
      <c r="D908" s="406" t="s">
        <v>3135</v>
      </c>
      <c r="E908" s="406">
        <v>33.44</v>
      </c>
      <c r="F908" s="406">
        <v>-1.6760000000000001E-2</v>
      </c>
      <c r="G908" s="406">
        <v>0</v>
      </c>
      <c r="H908" s="409">
        <v>5.1999999999999998E-3</v>
      </c>
      <c r="I908" s="409">
        <f t="shared" si="5"/>
        <v>-2.196E-2</v>
      </c>
      <c r="J908" s="407">
        <v>37073</v>
      </c>
    </row>
    <row r="909" spans="1:10">
      <c r="A909" s="406">
        <v>88</v>
      </c>
      <c r="B909" s="407">
        <v>37104</v>
      </c>
      <c r="C909" s="406" t="s">
        <v>3134</v>
      </c>
      <c r="D909" s="406" t="s">
        <v>3135</v>
      </c>
      <c r="E909" s="406">
        <v>33.47</v>
      </c>
      <c r="F909" s="406">
        <v>1.0168E-2</v>
      </c>
      <c r="G909" s="406">
        <v>0.31</v>
      </c>
      <c r="H909" s="409">
        <v>4.5999999999999999E-3</v>
      </c>
      <c r="I909" s="409">
        <f t="shared" si="5"/>
        <v>5.568E-3</v>
      </c>
      <c r="J909" s="407">
        <v>37104</v>
      </c>
    </row>
    <row r="910" spans="1:10">
      <c r="A910" s="406">
        <v>88</v>
      </c>
      <c r="B910" s="407">
        <v>37135</v>
      </c>
      <c r="C910" s="406" t="s">
        <v>3134</v>
      </c>
      <c r="D910" s="406" t="s">
        <v>3135</v>
      </c>
      <c r="E910" s="406">
        <v>33</v>
      </c>
      <c r="F910" s="406">
        <v>-1.4042000000000001E-2</v>
      </c>
      <c r="G910" s="406">
        <v>0</v>
      </c>
      <c r="H910" s="409">
        <v>4.1000000000000003E-3</v>
      </c>
      <c r="I910" s="409">
        <f t="shared" si="5"/>
        <v>-1.8142000000000002E-2</v>
      </c>
      <c r="J910" s="407">
        <v>37135</v>
      </c>
    </row>
    <row r="911" spans="1:10">
      <c r="A911" s="406">
        <v>88</v>
      </c>
      <c r="B911" s="407">
        <v>37165</v>
      </c>
      <c r="C911" s="406" t="s">
        <v>3134</v>
      </c>
      <c r="D911" s="406" t="s">
        <v>3135</v>
      </c>
      <c r="E911" s="406">
        <v>33.49</v>
      </c>
      <c r="F911" s="406">
        <v>1.4848999999999999E-2</v>
      </c>
      <c r="G911" s="406">
        <v>0</v>
      </c>
      <c r="H911" s="409">
        <v>4.7999999999999996E-3</v>
      </c>
      <c r="I911" s="409">
        <f t="shared" si="5"/>
        <v>1.0048999999999999E-2</v>
      </c>
      <c r="J911" s="407">
        <v>37165</v>
      </c>
    </row>
    <row r="912" spans="1:10">
      <c r="A912" s="406">
        <v>88</v>
      </c>
      <c r="B912" s="407">
        <v>37196</v>
      </c>
      <c r="C912" s="406" t="s">
        <v>3134</v>
      </c>
      <c r="D912" s="406" t="s">
        <v>3135</v>
      </c>
      <c r="E912" s="406">
        <v>33.6</v>
      </c>
      <c r="F912" s="406">
        <v>1.269E-2</v>
      </c>
      <c r="G912" s="406">
        <v>0.315</v>
      </c>
      <c r="H912" s="409">
        <v>4.1000000000000003E-3</v>
      </c>
      <c r="I912" s="409">
        <f t="shared" si="5"/>
        <v>8.5900000000000004E-3</v>
      </c>
      <c r="J912" s="407">
        <v>37196</v>
      </c>
    </row>
    <row r="913" spans="1:10">
      <c r="A913" s="406">
        <v>88</v>
      </c>
      <c r="B913" s="407">
        <v>37226</v>
      </c>
      <c r="C913" s="406" t="s">
        <v>3134</v>
      </c>
      <c r="D913" s="406" t="s">
        <v>3135</v>
      </c>
      <c r="E913" s="406">
        <v>33.92</v>
      </c>
      <c r="F913" s="406">
        <v>9.5239999999999995E-3</v>
      </c>
      <c r="G913" s="406">
        <v>0</v>
      </c>
      <c r="H913" s="409">
        <v>4.5999999999999999E-3</v>
      </c>
      <c r="I913" s="409">
        <f t="shared" si="5"/>
        <v>4.9239999999999996E-3</v>
      </c>
      <c r="J913" s="407">
        <v>37226</v>
      </c>
    </row>
    <row r="914" spans="1:10">
      <c r="A914" s="406">
        <v>88</v>
      </c>
      <c r="B914" s="407">
        <v>37257</v>
      </c>
      <c r="C914" s="406" t="s">
        <v>3134</v>
      </c>
      <c r="D914" s="406" t="s">
        <v>3135</v>
      </c>
      <c r="E914" s="406">
        <v>23.5</v>
      </c>
      <c r="F914" s="406">
        <v>3.9210000000000002E-2</v>
      </c>
      <c r="G914" s="406">
        <v>0</v>
      </c>
      <c r="H914" s="409">
        <v>4.7999999999999996E-3</v>
      </c>
      <c r="I914" s="409">
        <f t="shared" si="5"/>
        <v>3.4410000000000003E-2</v>
      </c>
      <c r="J914" s="407">
        <v>37257</v>
      </c>
    </row>
    <row r="915" spans="1:10">
      <c r="A915" s="406">
        <v>88</v>
      </c>
      <c r="B915" s="407">
        <v>37288</v>
      </c>
      <c r="C915" s="406" t="s">
        <v>3134</v>
      </c>
      <c r="D915" s="406" t="s">
        <v>3135</v>
      </c>
      <c r="E915" s="406">
        <v>22.75</v>
      </c>
      <c r="F915" s="406">
        <v>-2.2978999999999999E-2</v>
      </c>
      <c r="G915" s="406">
        <v>0.21</v>
      </c>
      <c r="H915" s="409">
        <v>4.3E-3</v>
      </c>
      <c r="I915" s="409">
        <f t="shared" si="5"/>
        <v>-2.7278999999999998E-2</v>
      </c>
      <c r="J915" s="407">
        <v>37288</v>
      </c>
    </row>
    <row r="916" spans="1:10">
      <c r="A916" s="406">
        <v>88</v>
      </c>
      <c r="B916" s="407">
        <v>37316</v>
      </c>
      <c r="C916" s="406" t="s">
        <v>3134</v>
      </c>
      <c r="D916" s="406" t="s">
        <v>3135</v>
      </c>
      <c r="E916" s="406">
        <v>23.28</v>
      </c>
      <c r="F916" s="406">
        <v>2.3296999999999998E-2</v>
      </c>
      <c r="G916" s="406">
        <v>0</v>
      </c>
      <c r="H916" s="409">
        <v>4.3E-3</v>
      </c>
      <c r="I916" s="409">
        <f t="shared" si="5"/>
        <v>1.8997E-2</v>
      </c>
      <c r="J916" s="407">
        <v>37316</v>
      </c>
    </row>
    <row r="917" spans="1:10">
      <c r="A917" s="406">
        <v>88</v>
      </c>
      <c r="B917" s="407">
        <v>37347</v>
      </c>
      <c r="C917" s="406" t="s">
        <v>3134</v>
      </c>
      <c r="D917" s="406" t="s">
        <v>3135</v>
      </c>
      <c r="E917" s="406">
        <v>24.75</v>
      </c>
      <c r="F917" s="406">
        <v>6.3144000000000006E-2</v>
      </c>
      <c r="G917" s="406">
        <v>0</v>
      </c>
      <c r="H917" s="409">
        <v>5.4000000000000003E-3</v>
      </c>
      <c r="I917" s="409">
        <f t="shared" si="5"/>
        <v>5.7744000000000004E-2</v>
      </c>
      <c r="J917" s="407">
        <v>37347</v>
      </c>
    </row>
    <row r="918" spans="1:10">
      <c r="A918" s="406">
        <v>88</v>
      </c>
      <c r="B918" s="407">
        <v>37377</v>
      </c>
      <c r="C918" s="406" t="s">
        <v>3134</v>
      </c>
      <c r="D918" s="406" t="s">
        <v>3135</v>
      </c>
      <c r="E918" s="406">
        <v>23.93</v>
      </c>
      <c r="F918" s="406">
        <v>-2.4646000000000001E-2</v>
      </c>
      <c r="G918" s="406">
        <v>0.21</v>
      </c>
      <c r="H918" s="409">
        <v>4.8999999999999998E-3</v>
      </c>
      <c r="I918" s="409">
        <f t="shared" si="5"/>
        <v>-2.9546000000000003E-2</v>
      </c>
      <c r="J918" s="407">
        <v>37377</v>
      </c>
    </row>
    <row r="919" spans="1:10">
      <c r="A919" s="406">
        <v>88</v>
      </c>
      <c r="B919" s="407">
        <v>37408</v>
      </c>
      <c r="C919" s="406" t="s">
        <v>3134</v>
      </c>
      <c r="D919" s="406" t="s">
        <v>3135</v>
      </c>
      <c r="E919" s="406">
        <v>26.27</v>
      </c>
      <c r="F919" s="406">
        <v>9.7784999999999997E-2</v>
      </c>
      <c r="G919" s="406">
        <v>0</v>
      </c>
      <c r="H919" s="409">
        <v>4.4000000000000003E-3</v>
      </c>
      <c r="I919" s="409">
        <f t="shared" si="5"/>
        <v>9.3384999999999996E-2</v>
      </c>
      <c r="J919" s="407">
        <v>37408</v>
      </c>
    </row>
    <row r="920" spans="1:10">
      <c r="A920" s="406">
        <v>88</v>
      </c>
      <c r="B920" s="407">
        <v>37438</v>
      </c>
      <c r="C920" s="406" t="s">
        <v>3134</v>
      </c>
      <c r="D920" s="406" t="s">
        <v>3135</v>
      </c>
      <c r="E920" s="406">
        <v>24.44</v>
      </c>
      <c r="F920" s="406">
        <v>-6.9661000000000001E-2</v>
      </c>
      <c r="G920" s="406">
        <v>0</v>
      </c>
      <c r="H920" s="409">
        <v>5.1000000000000004E-3</v>
      </c>
      <c r="I920" s="409">
        <f t="shared" si="5"/>
        <v>-7.4760999999999994E-2</v>
      </c>
      <c r="J920" s="407">
        <v>37438</v>
      </c>
    </row>
    <row r="921" spans="1:10">
      <c r="A921" s="406">
        <v>88</v>
      </c>
      <c r="B921" s="407">
        <v>37469</v>
      </c>
      <c r="C921" s="406" t="s">
        <v>3134</v>
      </c>
      <c r="D921" s="406" t="s">
        <v>3135</v>
      </c>
      <c r="E921" s="406">
        <v>23.4</v>
      </c>
      <c r="F921" s="406">
        <v>-3.3960999999999998E-2</v>
      </c>
      <c r="G921" s="406">
        <v>0.21</v>
      </c>
      <c r="H921" s="409">
        <v>4.4000000000000003E-3</v>
      </c>
      <c r="I921" s="409">
        <f t="shared" si="5"/>
        <v>-3.8360999999999999E-2</v>
      </c>
      <c r="J921" s="407">
        <v>37469</v>
      </c>
    </row>
    <row r="922" spans="1:10">
      <c r="A922" s="406">
        <v>88</v>
      </c>
      <c r="B922" s="407">
        <v>37500</v>
      </c>
      <c r="C922" s="406" t="s">
        <v>3134</v>
      </c>
      <c r="D922" s="406" t="s">
        <v>3135</v>
      </c>
      <c r="E922" s="406">
        <v>22.5</v>
      </c>
      <c r="F922" s="406">
        <v>-3.8462000000000003E-2</v>
      </c>
      <c r="G922" s="406">
        <v>0</v>
      </c>
      <c r="H922" s="409">
        <v>4.1999999999999997E-3</v>
      </c>
      <c r="I922" s="409">
        <f t="shared" si="5"/>
        <v>-4.2662000000000005E-2</v>
      </c>
      <c r="J922" s="407">
        <v>37500</v>
      </c>
    </row>
    <row r="923" spans="1:10">
      <c r="A923" s="406">
        <v>88</v>
      </c>
      <c r="B923" s="407">
        <v>37530</v>
      </c>
      <c r="C923" s="406" t="s">
        <v>3134</v>
      </c>
      <c r="D923" s="406" t="s">
        <v>3135</v>
      </c>
      <c r="E923" s="406">
        <v>22.1</v>
      </c>
      <c r="F923" s="406">
        <v>-1.7777999999999999E-2</v>
      </c>
      <c r="G923" s="406">
        <v>0</v>
      </c>
      <c r="H923" s="409">
        <v>4.0000000000000001E-3</v>
      </c>
      <c r="I923" s="409">
        <f t="shared" si="5"/>
        <v>-2.1777999999999999E-2</v>
      </c>
      <c r="J923" s="407">
        <v>37530</v>
      </c>
    </row>
    <row r="924" spans="1:10">
      <c r="A924" s="406">
        <v>88</v>
      </c>
      <c r="B924" s="407">
        <v>37561</v>
      </c>
      <c r="C924" s="406" t="s">
        <v>3134</v>
      </c>
      <c r="D924" s="406" t="s">
        <v>3135</v>
      </c>
      <c r="E924" s="406">
        <v>22.349</v>
      </c>
      <c r="F924" s="406">
        <v>2.0995E-2</v>
      </c>
      <c r="G924" s="406">
        <v>0.215</v>
      </c>
      <c r="H924" s="409">
        <v>4.0000000000000001E-3</v>
      </c>
      <c r="I924" s="409">
        <f t="shared" si="5"/>
        <v>1.6995E-2</v>
      </c>
      <c r="J924" s="407">
        <v>37561</v>
      </c>
    </row>
    <row r="925" spans="1:10">
      <c r="A925" s="406">
        <v>88</v>
      </c>
      <c r="B925" s="407">
        <v>37591</v>
      </c>
      <c r="C925" s="406" t="s">
        <v>3134</v>
      </c>
      <c r="D925" s="406" t="s">
        <v>3135</v>
      </c>
      <c r="E925" s="406">
        <v>20.97</v>
      </c>
      <c r="F925" s="406">
        <v>-6.1703000000000001E-2</v>
      </c>
      <c r="G925" s="406">
        <v>0</v>
      </c>
      <c r="H925" s="409">
        <v>4.4999999999999997E-3</v>
      </c>
      <c r="I925" s="409">
        <f t="shared" si="5"/>
        <v>-6.6202999999999998E-2</v>
      </c>
      <c r="J925" s="407">
        <v>37591</v>
      </c>
    </row>
    <row r="926" spans="1:10">
      <c r="A926" s="406">
        <v>88</v>
      </c>
      <c r="B926" s="407">
        <v>37622</v>
      </c>
      <c r="C926" s="406" t="s">
        <v>3134</v>
      </c>
      <c r="D926" s="406" t="s">
        <v>3135</v>
      </c>
      <c r="E926" s="406">
        <v>21.98</v>
      </c>
      <c r="F926" s="406">
        <v>4.8163999999999998E-2</v>
      </c>
      <c r="G926" s="406">
        <v>0</v>
      </c>
      <c r="H926" s="409">
        <v>4.1000000000000003E-3</v>
      </c>
      <c r="I926" s="409">
        <f t="shared" si="5"/>
        <v>4.4063999999999999E-2</v>
      </c>
      <c r="J926" s="407">
        <v>37622</v>
      </c>
    </row>
    <row r="927" spans="1:10">
      <c r="A927" s="406">
        <v>88</v>
      </c>
      <c r="B927" s="407">
        <v>37653</v>
      </c>
      <c r="C927" s="406" t="s">
        <v>3134</v>
      </c>
      <c r="D927" s="406" t="s">
        <v>3135</v>
      </c>
      <c r="E927" s="406">
        <v>22.17</v>
      </c>
      <c r="F927" s="406">
        <v>1.8426000000000001E-2</v>
      </c>
      <c r="G927" s="406">
        <v>0.215</v>
      </c>
      <c r="H927" s="409">
        <v>3.8E-3</v>
      </c>
      <c r="I927" s="409">
        <f t="shared" si="5"/>
        <v>1.4626000000000002E-2</v>
      </c>
      <c r="J927" s="407">
        <v>37653</v>
      </c>
    </row>
    <row r="928" spans="1:10">
      <c r="A928" s="406">
        <v>88</v>
      </c>
      <c r="B928" s="407">
        <v>37681</v>
      </c>
      <c r="C928" s="406" t="s">
        <v>3134</v>
      </c>
      <c r="D928" s="406" t="s">
        <v>3135</v>
      </c>
      <c r="E928" s="406">
        <v>22.11</v>
      </c>
      <c r="F928" s="406">
        <v>-2.7060000000000001E-3</v>
      </c>
      <c r="G928" s="406">
        <v>0</v>
      </c>
      <c r="H928" s="409">
        <v>4.0000000000000001E-3</v>
      </c>
      <c r="I928" s="409">
        <f t="shared" si="5"/>
        <v>-6.7060000000000002E-3</v>
      </c>
      <c r="J928" s="407">
        <v>37681</v>
      </c>
    </row>
    <row r="929" spans="1:10">
      <c r="A929" s="406">
        <v>88</v>
      </c>
      <c r="B929" s="407">
        <v>37712</v>
      </c>
      <c r="C929" s="406" t="s">
        <v>3134</v>
      </c>
      <c r="D929" s="406" t="s">
        <v>3135</v>
      </c>
      <c r="E929" s="406">
        <v>22.241</v>
      </c>
      <c r="F929" s="406">
        <v>5.9249999999999997E-3</v>
      </c>
      <c r="G929" s="406">
        <v>0</v>
      </c>
      <c r="H929" s="409">
        <v>4.0000000000000001E-3</v>
      </c>
      <c r="I929" s="409">
        <f t="shared" si="5"/>
        <v>1.9249999999999996E-3</v>
      </c>
      <c r="J929" s="407">
        <v>37712</v>
      </c>
    </row>
    <row r="930" spans="1:10">
      <c r="A930" s="406">
        <v>88</v>
      </c>
      <c r="B930" s="407">
        <v>37742</v>
      </c>
      <c r="C930" s="406" t="s">
        <v>3134</v>
      </c>
      <c r="D930" s="406" t="s">
        <v>3135</v>
      </c>
      <c r="E930" s="406">
        <v>23.38</v>
      </c>
      <c r="F930" s="406">
        <v>6.0879000000000003E-2</v>
      </c>
      <c r="G930" s="406">
        <v>0.215</v>
      </c>
      <c r="H930" s="409">
        <v>3.8999999999999998E-3</v>
      </c>
      <c r="I930" s="409">
        <f t="shared" si="5"/>
        <v>5.6979000000000002E-2</v>
      </c>
      <c r="J930" s="407">
        <v>37742</v>
      </c>
    </row>
    <row r="931" spans="1:10">
      <c r="A931" s="406">
        <v>88</v>
      </c>
      <c r="B931" s="407">
        <v>37773</v>
      </c>
      <c r="C931" s="406" t="s">
        <v>3134</v>
      </c>
      <c r="D931" s="406" t="s">
        <v>3135</v>
      </c>
      <c r="E931" s="406">
        <v>24.64</v>
      </c>
      <c r="F931" s="406">
        <v>5.3892000000000002E-2</v>
      </c>
      <c r="G931" s="406">
        <v>0</v>
      </c>
      <c r="H931" s="409">
        <v>3.5999999999999999E-3</v>
      </c>
      <c r="I931" s="409">
        <f t="shared" si="5"/>
        <v>5.0292000000000003E-2</v>
      </c>
      <c r="J931" s="407">
        <v>37773</v>
      </c>
    </row>
    <row r="932" spans="1:10">
      <c r="A932" s="406">
        <v>88</v>
      </c>
      <c r="B932" s="407">
        <v>37803</v>
      </c>
      <c r="C932" s="406" t="s">
        <v>3134</v>
      </c>
      <c r="D932" s="406" t="s">
        <v>3135</v>
      </c>
      <c r="E932" s="406">
        <v>26.76</v>
      </c>
      <c r="F932" s="406">
        <v>8.6039000000000004E-2</v>
      </c>
      <c r="G932" s="406">
        <v>0</v>
      </c>
      <c r="H932" s="409">
        <v>3.8E-3</v>
      </c>
      <c r="I932" s="409">
        <f t="shared" si="5"/>
        <v>8.2239000000000007E-2</v>
      </c>
      <c r="J932" s="407">
        <v>37803</v>
      </c>
    </row>
    <row r="933" spans="1:10">
      <c r="A933" s="406">
        <v>88</v>
      </c>
      <c r="B933" s="407">
        <v>37834</v>
      </c>
      <c r="C933" s="406" t="s">
        <v>3134</v>
      </c>
      <c r="D933" s="406" t="s">
        <v>3135</v>
      </c>
      <c r="E933" s="406">
        <v>26.5</v>
      </c>
      <c r="F933" s="406">
        <v>-1.6819999999999999E-3</v>
      </c>
      <c r="G933" s="406">
        <v>0.215</v>
      </c>
      <c r="H933" s="409">
        <v>4.1999999999999997E-3</v>
      </c>
      <c r="I933" s="409">
        <f t="shared" si="5"/>
        <v>-5.8820000000000001E-3</v>
      </c>
      <c r="J933" s="407">
        <v>37834</v>
      </c>
    </row>
    <row r="934" spans="1:10">
      <c r="A934" s="406">
        <v>88</v>
      </c>
      <c r="B934" s="407">
        <v>37865</v>
      </c>
      <c r="C934" s="406" t="s">
        <v>3134</v>
      </c>
      <c r="D934" s="406" t="s">
        <v>3135</v>
      </c>
      <c r="E934" s="406">
        <v>24.51</v>
      </c>
      <c r="F934" s="406">
        <v>-7.5093999999999994E-2</v>
      </c>
      <c r="G934" s="406">
        <v>0</v>
      </c>
      <c r="H934" s="409">
        <v>4.5999999999999999E-3</v>
      </c>
      <c r="I934" s="409">
        <f t="shared" si="5"/>
        <v>-7.9693999999999987E-2</v>
      </c>
      <c r="J934" s="407">
        <v>37865</v>
      </c>
    </row>
    <row r="935" spans="1:10">
      <c r="A935" s="406">
        <v>88</v>
      </c>
      <c r="B935" s="407">
        <v>37895</v>
      </c>
      <c r="C935" s="406" t="s">
        <v>3134</v>
      </c>
      <c r="D935" s="406" t="s">
        <v>3135</v>
      </c>
      <c r="E935" s="406">
        <v>26.01</v>
      </c>
      <c r="F935" s="406">
        <v>6.1199999999999997E-2</v>
      </c>
      <c r="G935" s="406">
        <v>0</v>
      </c>
      <c r="H935" s="409">
        <v>4.1000000000000003E-3</v>
      </c>
      <c r="I935" s="409">
        <f t="shared" si="5"/>
        <v>5.7099999999999998E-2</v>
      </c>
      <c r="J935" s="407">
        <v>37895</v>
      </c>
    </row>
    <row r="936" spans="1:10">
      <c r="A936" s="406">
        <v>88</v>
      </c>
      <c r="B936" s="407">
        <v>37926</v>
      </c>
      <c r="C936" s="406" t="s">
        <v>3134</v>
      </c>
      <c r="D936" s="406" t="s">
        <v>3135</v>
      </c>
      <c r="E936" s="406">
        <v>19.64</v>
      </c>
      <c r="F936" s="406">
        <v>1.5251000000000001E-2</v>
      </c>
      <c r="G936" s="406">
        <v>0.22</v>
      </c>
      <c r="H936" s="409">
        <v>3.8999999999999998E-3</v>
      </c>
      <c r="I936" s="409">
        <f t="shared" si="5"/>
        <v>1.1351E-2</v>
      </c>
      <c r="J936" s="407">
        <v>37926</v>
      </c>
    </row>
    <row r="937" spans="1:10">
      <c r="A937" s="406">
        <v>88</v>
      </c>
      <c r="B937" s="407">
        <v>37956</v>
      </c>
      <c r="C937" s="406" t="s">
        <v>3134</v>
      </c>
      <c r="D937" s="406" t="s">
        <v>3135</v>
      </c>
      <c r="E937" s="406">
        <v>20.3</v>
      </c>
      <c r="F937" s="406">
        <v>3.3605000000000003E-2</v>
      </c>
      <c r="G937" s="406">
        <v>0</v>
      </c>
      <c r="H937" s="409">
        <v>4.7000000000000002E-3</v>
      </c>
      <c r="I937" s="409">
        <f t="shared" si="5"/>
        <v>2.8905000000000004E-2</v>
      </c>
      <c r="J937" s="407">
        <v>37956</v>
      </c>
    </row>
    <row r="938" spans="1:10">
      <c r="A938" s="406">
        <v>88</v>
      </c>
      <c r="B938" s="407">
        <v>37987</v>
      </c>
      <c r="C938" s="406" t="s">
        <v>3134</v>
      </c>
      <c r="D938" s="406" t="s">
        <v>3135</v>
      </c>
      <c r="E938" s="406">
        <v>20.77</v>
      </c>
      <c r="F938" s="406">
        <v>2.3153E-2</v>
      </c>
      <c r="G938" s="406">
        <v>0</v>
      </c>
      <c r="H938" s="409">
        <v>4.1999999999999997E-3</v>
      </c>
      <c r="I938" s="409">
        <f t="shared" si="5"/>
        <v>1.8953000000000001E-2</v>
      </c>
      <c r="J938" s="407">
        <v>37987</v>
      </c>
    </row>
    <row r="939" spans="1:10">
      <c r="A939" s="406">
        <v>88</v>
      </c>
      <c r="B939" s="407">
        <v>38018</v>
      </c>
      <c r="C939" s="406" t="s">
        <v>3134</v>
      </c>
      <c r="D939" s="406" t="s">
        <v>3135</v>
      </c>
      <c r="E939" s="406">
        <v>20.18</v>
      </c>
      <c r="F939" s="406">
        <v>-2.0462000000000001E-2</v>
      </c>
      <c r="G939" s="406">
        <v>0.16500000000000001</v>
      </c>
      <c r="H939" s="409">
        <v>3.8E-3</v>
      </c>
      <c r="I939" s="409">
        <f t="shared" si="5"/>
        <v>-2.4262000000000002E-2</v>
      </c>
      <c r="J939" s="407">
        <v>38018</v>
      </c>
    </row>
    <row r="940" spans="1:10">
      <c r="A940" s="406">
        <v>88</v>
      </c>
      <c r="B940" s="407">
        <v>38047</v>
      </c>
      <c r="C940" s="406" t="s">
        <v>3134</v>
      </c>
      <c r="D940" s="406" t="s">
        <v>3135</v>
      </c>
      <c r="E940" s="406">
        <v>20.7</v>
      </c>
      <c r="F940" s="406">
        <v>2.5767999999999999E-2</v>
      </c>
      <c r="G940" s="406">
        <v>0</v>
      </c>
      <c r="H940" s="409">
        <v>4.3E-3</v>
      </c>
      <c r="I940" s="409">
        <f t="shared" si="5"/>
        <v>2.1468000000000001E-2</v>
      </c>
      <c r="J940" s="407">
        <v>38047</v>
      </c>
    </row>
    <row r="941" spans="1:10">
      <c r="A941" s="406">
        <v>88</v>
      </c>
      <c r="B941" s="407">
        <v>38078</v>
      </c>
      <c r="C941" s="406" t="s">
        <v>3134</v>
      </c>
      <c r="D941" s="406" t="s">
        <v>3135</v>
      </c>
      <c r="E941" s="406">
        <v>20.99</v>
      </c>
      <c r="F941" s="406">
        <v>1.401E-2</v>
      </c>
      <c r="G941" s="406">
        <v>0</v>
      </c>
      <c r="H941" s="409">
        <v>3.8999999999999998E-3</v>
      </c>
      <c r="I941" s="409">
        <f t="shared" si="5"/>
        <v>1.0110000000000001E-2</v>
      </c>
      <c r="J941" s="407">
        <v>38078</v>
      </c>
    </row>
    <row r="942" spans="1:10">
      <c r="A942" s="406">
        <v>88</v>
      </c>
      <c r="B942" s="407">
        <v>38108</v>
      </c>
      <c r="C942" s="406" t="s">
        <v>3134</v>
      </c>
      <c r="D942" s="406" t="s">
        <v>3135</v>
      </c>
      <c r="E942" s="406">
        <v>19.66</v>
      </c>
      <c r="F942" s="406">
        <v>-5.5502999999999997E-2</v>
      </c>
      <c r="G942" s="406">
        <v>0.16500000000000001</v>
      </c>
      <c r="H942" s="409">
        <v>4.0000000000000001E-3</v>
      </c>
      <c r="I942" s="409">
        <f t="shared" si="5"/>
        <v>-5.9503E-2</v>
      </c>
      <c r="J942" s="407">
        <v>38108</v>
      </c>
    </row>
    <row r="943" spans="1:10">
      <c r="A943" s="406">
        <v>88</v>
      </c>
      <c r="B943" s="407">
        <v>38139</v>
      </c>
      <c r="C943" s="406" t="s">
        <v>3134</v>
      </c>
      <c r="D943" s="406" t="s">
        <v>3135</v>
      </c>
      <c r="E943" s="406">
        <v>19.41</v>
      </c>
      <c r="F943" s="406">
        <v>-1.2716E-2</v>
      </c>
      <c r="G943" s="406">
        <v>0</v>
      </c>
      <c r="H943" s="409">
        <v>4.7999999999999996E-3</v>
      </c>
      <c r="I943" s="409">
        <f t="shared" si="5"/>
        <v>-1.7516E-2</v>
      </c>
      <c r="J943" s="407">
        <v>38139</v>
      </c>
    </row>
    <row r="944" spans="1:10">
      <c r="A944" s="406">
        <v>88</v>
      </c>
      <c r="B944" s="407">
        <v>38169</v>
      </c>
      <c r="C944" s="406" t="s">
        <v>3134</v>
      </c>
      <c r="D944" s="406" t="s">
        <v>3135</v>
      </c>
      <c r="E944" s="406">
        <v>17.37</v>
      </c>
      <c r="F944" s="406">
        <v>-0.1051</v>
      </c>
      <c r="G944" s="406">
        <v>0</v>
      </c>
      <c r="H944" s="409">
        <v>4.3E-3</v>
      </c>
      <c r="I944" s="409">
        <f t="shared" si="5"/>
        <v>-0.1094</v>
      </c>
      <c r="J944" s="407">
        <v>38169</v>
      </c>
    </row>
    <row r="945" spans="1:10">
      <c r="A945" s="406">
        <v>88</v>
      </c>
      <c r="B945" s="407">
        <v>38200</v>
      </c>
      <c r="C945" s="406" t="s">
        <v>3134</v>
      </c>
      <c r="D945" s="406" t="s">
        <v>3135</v>
      </c>
      <c r="E945" s="406">
        <v>18.350000000000001</v>
      </c>
      <c r="F945" s="406">
        <v>6.5918000000000004E-2</v>
      </c>
      <c r="G945" s="406">
        <v>0.16500000000000001</v>
      </c>
      <c r="H945" s="409">
        <v>4.4999999999999997E-3</v>
      </c>
      <c r="I945" s="409">
        <f t="shared" si="5"/>
        <v>6.1418000000000007E-2</v>
      </c>
      <c r="J945" s="407">
        <v>38200</v>
      </c>
    </row>
    <row r="946" spans="1:10">
      <c r="A946" s="406">
        <v>88</v>
      </c>
      <c r="B946" s="407">
        <v>38231</v>
      </c>
      <c r="C946" s="406" t="s">
        <v>3134</v>
      </c>
      <c r="D946" s="406" t="s">
        <v>3135</v>
      </c>
      <c r="E946" s="406">
        <v>17.920000000000002</v>
      </c>
      <c r="F946" s="406">
        <v>-2.3432999999999999E-2</v>
      </c>
      <c r="G946" s="406">
        <v>0</v>
      </c>
      <c r="H946" s="409">
        <v>4.0000000000000001E-3</v>
      </c>
      <c r="I946" s="409">
        <f t="shared" si="5"/>
        <v>-2.7432999999999999E-2</v>
      </c>
      <c r="J946" s="407">
        <v>38231</v>
      </c>
    </row>
    <row r="947" spans="1:10">
      <c r="A947" s="406">
        <v>88</v>
      </c>
      <c r="B947" s="407">
        <v>38261</v>
      </c>
      <c r="C947" s="406" t="s">
        <v>3134</v>
      </c>
      <c r="D947" s="406" t="s">
        <v>3135</v>
      </c>
      <c r="E947" s="406">
        <v>17.875</v>
      </c>
      <c r="F947" s="406">
        <v>-2.5110000000000002E-3</v>
      </c>
      <c r="G947" s="406">
        <v>0</v>
      </c>
      <c r="H947" s="409">
        <v>3.8E-3</v>
      </c>
      <c r="I947" s="409">
        <f t="shared" si="5"/>
        <v>-6.3110000000000006E-3</v>
      </c>
      <c r="J947" s="407">
        <v>38261</v>
      </c>
    </row>
    <row r="948" spans="1:10">
      <c r="A948" s="406">
        <v>88</v>
      </c>
      <c r="B948" s="407">
        <v>38292</v>
      </c>
      <c r="C948" s="406" t="s">
        <v>3134</v>
      </c>
      <c r="D948" s="406" t="s">
        <v>3135</v>
      </c>
      <c r="E948" s="406">
        <v>19.899999999999999</v>
      </c>
      <c r="F948" s="406">
        <v>0.122657</v>
      </c>
      <c r="G948" s="406">
        <v>0.16750000000000001</v>
      </c>
      <c r="H948" s="409">
        <v>4.1000000000000003E-3</v>
      </c>
      <c r="I948" s="409">
        <f t="shared" si="5"/>
        <v>0.118557</v>
      </c>
      <c r="J948" s="407">
        <v>38292</v>
      </c>
    </row>
    <row r="949" spans="1:10">
      <c r="A949" s="406">
        <v>88</v>
      </c>
      <c r="B949" s="407">
        <v>38322</v>
      </c>
      <c r="C949" s="406" t="s">
        <v>3134</v>
      </c>
      <c r="D949" s="406" t="s">
        <v>3135</v>
      </c>
      <c r="E949" s="406">
        <v>18.940000000000001</v>
      </c>
      <c r="F949" s="406">
        <v>-4.8240999999999999E-2</v>
      </c>
      <c r="G949" s="406">
        <v>0</v>
      </c>
      <c r="H949" s="409">
        <v>4.3E-3</v>
      </c>
      <c r="I949" s="409">
        <f t="shared" si="5"/>
        <v>-5.2540999999999997E-2</v>
      </c>
      <c r="J949" s="407">
        <v>38322</v>
      </c>
    </row>
    <row r="950" spans="1:10">
      <c r="A950" s="406">
        <v>88</v>
      </c>
      <c r="B950" s="407">
        <v>38353</v>
      </c>
      <c r="C950" s="406" t="s">
        <v>3134</v>
      </c>
      <c r="D950" s="406" t="s">
        <v>3135</v>
      </c>
      <c r="E950" s="406">
        <v>18.25</v>
      </c>
      <c r="F950" s="406">
        <v>-3.6430999999999998E-2</v>
      </c>
      <c r="G950" s="406">
        <v>0</v>
      </c>
      <c r="H950" s="409">
        <v>4.1000000000000003E-3</v>
      </c>
      <c r="I950" s="409">
        <f t="shared" ref="I950:I1013" si="6">F950-H950</f>
        <v>-4.0530999999999998E-2</v>
      </c>
      <c r="J950" s="407">
        <v>38353</v>
      </c>
    </row>
    <row r="951" spans="1:10">
      <c r="A951" s="406">
        <v>88</v>
      </c>
      <c r="B951" s="407">
        <v>38384</v>
      </c>
      <c r="C951" s="406" t="s">
        <v>3134</v>
      </c>
      <c r="D951" s="406" t="s">
        <v>3135</v>
      </c>
      <c r="E951" s="406">
        <v>17.91</v>
      </c>
      <c r="F951" s="406">
        <v>-9.4520000000000003E-3</v>
      </c>
      <c r="G951" s="406">
        <v>0.16750000000000001</v>
      </c>
      <c r="H951" s="409">
        <v>3.5000000000000001E-3</v>
      </c>
      <c r="I951" s="409">
        <f t="shared" si="6"/>
        <v>-1.2952E-2</v>
      </c>
      <c r="J951" s="407">
        <v>38384</v>
      </c>
    </row>
    <row r="952" spans="1:10">
      <c r="A952" s="406">
        <v>88</v>
      </c>
      <c r="B952" s="407">
        <v>38412</v>
      </c>
      <c r="C952" s="406" t="s">
        <v>3134</v>
      </c>
      <c r="D952" s="406" t="s">
        <v>3135</v>
      </c>
      <c r="E952" s="406">
        <v>18.149999999999999</v>
      </c>
      <c r="F952" s="406">
        <v>1.34E-2</v>
      </c>
      <c r="G952" s="406">
        <v>0</v>
      </c>
      <c r="H952" s="409">
        <v>4.1000000000000003E-3</v>
      </c>
      <c r="I952" s="409">
        <f t="shared" si="6"/>
        <v>9.2999999999999992E-3</v>
      </c>
      <c r="J952" s="407">
        <v>38412</v>
      </c>
    </row>
    <row r="953" spans="1:10">
      <c r="A953" s="406">
        <v>88</v>
      </c>
      <c r="B953" s="407">
        <v>38443</v>
      </c>
      <c r="C953" s="406" t="s">
        <v>3134</v>
      </c>
      <c r="D953" s="406" t="s">
        <v>3135</v>
      </c>
      <c r="E953" s="406">
        <v>17.350000000000001</v>
      </c>
      <c r="F953" s="406">
        <v>-4.4076999999999998E-2</v>
      </c>
      <c r="G953" s="406">
        <v>0</v>
      </c>
      <c r="H953" s="409">
        <v>3.8999999999999998E-3</v>
      </c>
      <c r="I953" s="409">
        <f t="shared" si="6"/>
        <v>-4.7976999999999999E-2</v>
      </c>
      <c r="J953" s="407">
        <v>38443</v>
      </c>
    </row>
    <row r="954" spans="1:10">
      <c r="A954" s="406">
        <v>88</v>
      </c>
      <c r="B954" s="407">
        <v>38473</v>
      </c>
      <c r="C954" s="406" t="s">
        <v>3134</v>
      </c>
      <c r="D954" s="406" t="s">
        <v>3135</v>
      </c>
      <c r="E954" s="406">
        <v>19.34</v>
      </c>
      <c r="F954" s="406">
        <v>0.124352</v>
      </c>
      <c r="G954" s="406">
        <v>0.16750000000000001</v>
      </c>
      <c r="H954" s="409">
        <v>4.0000000000000001E-3</v>
      </c>
      <c r="I954" s="409">
        <f t="shared" si="6"/>
        <v>0.120352</v>
      </c>
      <c r="J954" s="407">
        <v>38473</v>
      </c>
    </row>
    <row r="955" spans="1:10">
      <c r="A955" s="406">
        <v>88</v>
      </c>
      <c r="B955" s="407">
        <v>38504</v>
      </c>
      <c r="C955" s="406" t="s">
        <v>3134</v>
      </c>
      <c r="D955" s="406" t="s">
        <v>3135</v>
      </c>
      <c r="E955" s="406">
        <v>19.420000000000002</v>
      </c>
      <c r="F955" s="406">
        <v>4.1370000000000001E-3</v>
      </c>
      <c r="G955" s="406">
        <v>0</v>
      </c>
      <c r="H955" s="409">
        <v>3.5999999999999999E-3</v>
      </c>
      <c r="I955" s="409">
        <f t="shared" si="6"/>
        <v>5.3700000000000015E-4</v>
      </c>
      <c r="J955" s="407">
        <v>38504</v>
      </c>
    </row>
    <row r="956" spans="1:10">
      <c r="A956" s="406">
        <v>88</v>
      </c>
      <c r="B956" s="407">
        <v>38534</v>
      </c>
      <c r="C956" s="406" t="s">
        <v>3134</v>
      </c>
      <c r="D956" s="406" t="s">
        <v>3135</v>
      </c>
      <c r="E956" s="406">
        <v>22.42</v>
      </c>
      <c r="F956" s="406">
        <v>0.15448000000000001</v>
      </c>
      <c r="G956" s="406">
        <v>0</v>
      </c>
      <c r="H956" s="409">
        <v>3.3999999999999998E-3</v>
      </c>
      <c r="I956" s="409">
        <f t="shared" si="6"/>
        <v>0.15108000000000002</v>
      </c>
      <c r="J956" s="407">
        <v>38534</v>
      </c>
    </row>
    <row r="957" spans="1:10">
      <c r="A957" s="406">
        <v>88</v>
      </c>
      <c r="B957" s="407">
        <v>38565</v>
      </c>
      <c r="C957" s="406" t="s">
        <v>3134</v>
      </c>
      <c r="D957" s="406" t="s">
        <v>3135</v>
      </c>
      <c r="E957" s="406">
        <v>21.39</v>
      </c>
      <c r="F957" s="406">
        <v>-3.8469999999999997E-2</v>
      </c>
      <c r="G957" s="406">
        <v>0.16750000000000001</v>
      </c>
      <c r="H957" s="409">
        <v>4.0000000000000001E-3</v>
      </c>
      <c r="I957" s="409">
        <f t="shared" si="6"/>
        <v>-4.2469999999999994E-2</v>
      </c>
      <c r="J957" s="407">
        <v>38565</v>
      </c>
    </row>
    <row r="958" spans="1:10">
      <c r="A958" s="406">
        <v>88</v>
      </c>
      <c r="B958" s="407">
        <v>38596</v>
      </c>
      <c r="C958" s="406" t="s">
        <v>3134</v>
      </c>
      <c r="D958" s="406" t="s">
        <v>3135</v>
      </c>
      <c r="E958" s="406">
        <v>22.45</v>
      </c>
      <c r="F958" s="406">
        <v>4.9556000000000003E-2</v>
      </c>
      <c r="G958" s="406">
        <v>0</v>
      </c>
      <c r="H958" s="409">
        <v>3.5000000000000001E-3</v>
      </c>
      <c r="I958" s="409">
        <f t="shared" si="6"/>
        <v>4.6056E-2</v>
      </c>
      <c r="J958" s="407">
        <v>38596</v>
      </c>
    </row>
    <row r="959" spans="1:10">
      <c r="A959" s="406">
        <v>88</v>
      </c>
      <c r="B959" s="407">
        <v>38626</v>
      </c>
      <c r="C959" s="406" t="s">
        <v>3134</v>
      </c>
      <c r="D959" s="406" t="s">
        <v>3135</v>
      </c>
      <c r="E959" s="406">
        <v>21.28</v>
      </c>
      <c r="F959" s="406">
        <v>-5.2116000000000003E-2</v>
      </c>
      <c r="G959" s="406">
        <v>0</v>
      </c>
      <c r="H959" s="409">
        <v>3.8999999999999998E-3</v>
      </c>
      <c r="I959" s="409">
        <f t="shared" si="6"/>
        <v>-5.6016000000000003E-2</v>
      </c>
      <c r="J959" s="407">
        <v>38626</v>
      </c>
    </row>
    <row r="960" spans="1:10">
      <c r="A960" s="406">
        <v>88</v>
      </c>
      <c r="B960" s="407">
        <v>38657</v>
      </c>
      <c r="C960" s="406" t="s">
        <v>3134</v>
      </c>
      <c r="D960" s="406" t="s">
        <v>3135</v>
      </c>
      <c r="E960" s="406">
        <v>19.05</v>
      </c>
      <c r="F960" s="406">
        <v>-9.6805000000000002E-2</v>
      </c>
      <c r="G960" s="406">
        <v>0.17</v>
      </c>
      <c r="H960" s="409">
        <v>3.8999999999999998E-3</v>
      </c>
      <c r="I960" s="409">
        <f t="shared" si="6"/>
        <v>-0.100705</v>
      </c>
      <c r="J960" s="407">
        <v>38657</v>
      </c>
    </row>
    <row r="961" spans="1:10">
      <c r="A961" s="406">
        <v>88</v>
      </c>
      <c r="B961" s="407">
        <v>38687</v>
      </c>
      <c r="C961" s="406" t="s">
        <v>3134</v>
      </c>
      <c r="D961" s="406" t="s">
        <v>3135</v>
      </c>
      <c r="E961" s="406">
        <v>17.34</v>
      </c>
      <c r="F961" s="406">
        <v>-8.9763999999999997E-2</v>
      </c>
      <c r="G961" s="406">
        <v>0</v>
      </c>
      <c r="H961" s="409">
        <v>3.8999999999999998E-3</v>
      </c>
      <c r="I961" s="409">
        <f t="shared" si="6"/>
        <v>-9.3663999999999997E-2</v>
      </c>
      <c r="J961" s="407">
        <v>38687</v>
      </c>
    </row>
    <row r="962" spans="1:10">
      <c r="A962" s="406">
        <v>88</v>
      </c>
      <c r="B962" s="407">
        <v>38718</v>
      </c>
      <c r="C962" s="406" t="s">
        <v>3134</v>
      </c>
      <c r="D962" s="406" t="s">
        <v>3135</v>
      </c>
      <c r="E962" s="406">
        <v>18.97</v>
      </c>
      <c r="F962" s="406">
        <v>9.4002000000000002E-2</v>
      </c>
      <c r="G962" s="406">
        <v>0</v>
      </c>
      <c r="H962" s="409">
        <v>4.0000000000000001E-3</v>
      </c>
      <c r="I962" s="409">
        <f t="shared" si="6"/>
        <v>9.0001999999999999E-2</v>
      </c>
      <c r="J962" s="407">
        <v>38718</v>
      </c>
    </row>
    <row r="963" spans="1:10">
      <c r="A963" s="406">
        <v>88</v>
      </c>
      <c r="B963" s="407">
        <v>38749</v>
      </c>
      <c r="C963" s="406" t="s">
        <v>3134</v>
      </c>
      <c r="D963" s="406" t="s">
        <v>3135</v>
      </c>
      <c r="E963" s="406">
        <v>19.3</v>
      </c>
      <c r="F963" s="406">
        <v>2.6356999999999998E-2</v>
      </c>
      <c r="G963" s="406">
        <v>0.17</v>
      </c>
      <c r="H963" s="409">
        <v>3.5999999999999999E-3</v>
      </c>
      <c r="I963" s="409">
        <f t="shared" si="6"/>
        <v>2.2756999999999999E-2</v>
      </c>
      <c r="J963" s="407">
        <v>38749</v>
      </c>
    </row>
    <row r="964" spans="1:10">
      <c r="A964" s="406">
        <v>88</v>
      </c>
      <c r="B964" s="407">
        <v>38777</v>
      </c>
      <c r="C964" s="406" t="s">
        <v>3134</v>
      </c>
      <c r="D964" s="406" t="s">
        <v>3135</v>
      </c>
      <c r="E964" s="406">
        <v>18.940000000000001</v>
      </c>
      <c r="F964" s="406">
        <v>-1.8652999999999999E-2</v>
      </c>
      <c r="G964" s="406">
        <v>0</v>
      </c>
      <c r="H964" s="409">
        <v>3.8999999999999998E-3</v>
      </c>
      <c r="I964" s="409">
        <f t="shared" si="6"/>
        <v>-2.2553E-2</v>
      </c>
      <c r="J964" s="407">
        <v>38777</v>
      </c>
    </row>
    <row r="965" spans="1:10">
      <c r="A965" s="406">
        <v>88</v>
      </c>
      <c r="B965" s="407">
        <v>38808</v>
      </c>
      <c r="C965" s="406" t="s">
        <v>3134</v>
      </c>
      <c r="D965" s="406" t="s">
        <v>3135</v>
      </c>
      <c r="E965" s="406">
        <v>18.670000000000002</v>
      </c>
      <c r="F965" s="406">
        <v>-1.4256E-2</v>
      </c>
      <c r="G965" s="406">
        <v>0</v>
      </c>
      <c r="H965" s="409">
        <v>3.8999999999999998E-3</v>
      </c>
      <c r="I965" s="409">
        <f t="shared" si="6"/>
        <v>-1.8155999999999999E-2</v>
      </c>
      <c r="J965" s="407">
        <v>38808</v>
      </c>
    </row>
    <row r="966" spans="1:10">
      <c r="A966" s="406">
        <v>88</v>
      </c>
      <c r="B966" s="407">
        <v>38838</v>
      </c>
      <c r="C966" s="406" t="s">
        <v>3134</v>
      </c>
      <c r="D966" s="406" t="s">
        <v>3135</v>
      </c>
      <c r="E966" s="406">
        <v>18.12</v>
      </c>
      <c r="F966" s="406">
        <v>-2.0353E-2</v>
      </c>
      <c r="G966" s="406">
        <v>0.17</v>
      </c>
      <c r="H966" s="409">
        <v>4.7999999999999996E-3</v>
      </c>
      <c r="I966" s="409">
        <f t="shared" si="6"/>
        <v>-2.5152999999999998E-2</v>
      </c>
      <c r="J966" s="407">
        <v>38838</v>
      </c>
    </row>
    <row r="967" spans="1:10">
      <c r="A967" s="406">
        <v>88</v>
      </c>
      <c r="B967" s="407">
        <v>38869</v>
      </c>
      <c r="C967" s="406" t="s">
        <v>3134</v>
      </c>
      <c r="D967" s="406" t="s">
        <v>3135</v>
      </c>
      <c r="E967" s="406">
        <v>18.920000000000002</v>
      </c>
      <c r="F967" s="406">
        <v>4.4150000000000002E-2</v>
      </c>
      <c r="G967" s="406">
        <v>0</v>
      </c>
      <c r="H967" s="409">
        <v>4.4000000000000003E-3</v>
      </c>
      <c r="I967" s="409">
        <f t="shared" si="6"/>
        <v>3.9750000000000001E-2</v>
      </c>
      <c r="J967" s="407">
        <v>38869</v>
      </c>
    </row>
    <row r="968" spans="1:10">
      <c r="A968" s="406">
        <v>88</v>
      </c>
      <c r="B968" s="407">
        <v>38899</v>
      </c>
      <c r="C968" s="406" t="s">
        <v>3134</v>
      </c>
      <c r="D968" s="406" t="s">
        <v>3135</v>
      </c>
      <c r="E968" s="406">
        <v>18.059999999999999</v>
      </c>
      <c r="F968" s="406">
        <v>-4.5455000000000002E-2</v>
      </c>
      <c r="G968" s="406">
        <v>0</v>
      </c>
      <c r="H968" s="409">
        <v>4.4999999999999997E-3</v>
      </c>
      <c r="I968" s="409">
        <f t="shared" si="6"/>
        <v>-4.9954999999999999E-2</v>
      </c>
      <c r="J968" s="407">
        <v>38899</v>
      </c>
    </row>
    <row r="969" spans="1:10">
      <c r="A969" s="406">
        <v>88</v>
      </c>
      <c r="B969" s="407">
        <v>38930</v>
      </c>
      <c r="C969" s="406" t="s">
        <v>3134</v>
      </c>
      <c r="D969" s="406" t="s">
        <v>3135</v>
      </c>
      <c r="E969" s="406">
        <v>20.32</v>
      </c>
      <c r="F969" s="406">
        <v>0.134552</v>
      </c>
      <c r="G969" s="406">
        <v>0.17</v>
      </c>
      <c r="H969" s="409">
        <v>4.3E-3</v>
      </c>
      <c r="I969" s="409">
        <f t="shared" si="6"/>
        <v>0.13025200000000001</v>
      </c>
      <c r="J969" s="407">
        <v>38930</v>
      </c>
    </row>
    <row r="970" spans="1:10">
      <c r="A970" s="406">
        <v>88</v>
      </c>
      <c r="B970" s="407">
        <v>38961</v>
      </c>
      <c r="C970" s="406" t="s">
        <v>3134</v>
      </c>
      <c r="D970" s="406" t="s">
        <v>3135</v>
      </c>
      <c r="E970" s="406">
        <v>19.23</v>
      </c>
      <c r="F970" s="406">
        <v>-5.3642000000000002E-2</v>
      </c>
      <c r="G970" s="406">
        <v>0</v>
      </c>
      <c r="H970" s="409">
        <v>3.8999999999999998E-3</v>
      </c>
      <c r="I970" s="409">
        <f t="shared" si="6"/>
        <v>-5.7542000000000003E-2</v>
      </c>
      <c r="J970" s="407">
        <v>38961</v>
      </c>
    </row>
    <row r="971" spans="1:10">
      <c r="A971" s="406">
        <v>88</v>
      </c>
      <c r="B971" s="407">
        <v>38991</v>
      </c>
      <c r="C971" s="406" t="s">
        <v>3134</v>
      </c>
      <c r="D971" s="406" t="s">
        <v>3135</v>
      </c>
      <c r="E971" s="406">
        <v>19.05</v>
      </c>
      <c r="F971" s="406">
        <v>-9.3600000000000003E-3</v>
      </c>
      <c r="G971" s="406">
        <v>0</v>
      </c>
      <c r="H971" s="409">
        <v>4.1999999999999997E-3</v>
      </c>
      <c r="I971" s="409">
        <f t="shared" si="6"/>
        <v>-1.3559999999999999E-2</v>
      </c>
      <c r="J971" s="407">
        <v>38991</v>
      </c>
    </row>
    <row r="972" spans="1:10">
      <c r="A972" s="406">
        <v>88</v>
      </c>
      <c r="B972" s="407">
        <v>39022</v>
      </c>
      <c r="C972" s="406" t="s">
        <v>3134</v>
      </c>
      <c r="D972" s="406" t="s">
        <v>3135</v>
      </c>
      <c r="E972" s="406">
        <v>18.59</v>
      </c>
      <c r="F972" s="406">
        <v>-1.5092E-2</v>
      </c>
      <c r="G972" s="406">
        <v>0.17249999999999999</v>
      </c>
      <c r="H972" s="409">
        <v>3.8999999999999998E-3</v>
      </c>
      <c r="I972" s="409">
        <f t="shared" si="6"/>
        <v>-1.8991999999999998E-2</v>
      </c>
      <c r="J972" s="407">
        <v>39022</v>
      </c>
    </row>
    <row r="973" spans="1:10">
      <c r="A973" s="406">
        <v>88</v>
      </c>
      <c r="B973" s="407">
        <v>39052</v>
      </c>
      <c r="C973" s="406" t="s">
        <v>3134</v>
      </c>
      <c r="D973" s="406" t="s">
        <v>3135</v>
      </c>
      <c r="E973" s="406">
        <v>18.73</v>
      </c>
      <c r="F973" s="406">
        <v>7.5310000000000004E-3</v>
      </c>
      <c r="G973" s="406">
        <v>0</v>
      </c>
      <c r="H973" s="409">
        <v>3.5999999999999999E-3</v>
      </c>
      <c r="I973" s="409">
        <f t="shared" si="6"/>
        <v>3.9310000000000005E-3</v>
      </c>
      <c r="J973" s="407">
        <v>39052</v>
      </c>
    </row>
    <row r="974" spans="1:10">
      <c r="A974" s="406">
        <v>88</v>
      </c>
      <c r="B974" s="407">
        <v>39083</v>
      </c>
      <c r="C974" s="406" t="s">
        <v>3134</v>
      </c>
      <c r="D974" s="406" t="s">
        <v>3135</v>
      </c>
      <c r="E974" s="406">
        <v>18.38</v>
      </c>
      <c r="F974" s="406">
        <v>-1.8686999999999999E-2</v>
      </c>
      <c r="G974" s="406">
        <v>0</v>
      </c>
      <c r="H974" s="409">
        <v>4.3E-3</v>
      </c>
      <c r="I974" s="409">
        <f t="shared" si="6"/>
        <v>-2.2987E-2</v>
      </c>
      <c r="J974" s="407">
        <v>39083</v>
      </c>
    </row>
    <row r="975" spans="1:10">
      <c r="A975" s="406">
        <v>88</v>
      </c>
      <c r="B975" s="407">
        <v>39114</v>
      </c>
      <c r="C975" s="406" t="s">
        <v>3134</v>
      </c>
      <c r="D975" s="406" t="s">
        <v>3135</v>
      </c>
      <c r="E975" s="406">
        <v>18.12</v>
      </c>
      <c r="F975" s="406">
        <v>-4.7609999999999996E-3</v>
      </c>
      <c r="G975" s="406">
        <v>0.17249999999999999</v>
      </c>
      <c r="H975" s="409">
        <v>3.8E-3</v>
      </c>
      <c r="I975" s="409">
        <f t="shared" si="6"/>
        <v>-8.5609999999999992E-3</v>
      </c>
      <c r="J975" s="407">
        <v>39114</v>
      </c>
    </row>
    <row r="976" spans="1:10">
      <c r="A976" s="406">
        <v>88</v>
      </c>
      <c r="B976" s="407">
        <v>39142</v>
      </c>
      <c r="C976" s="406" t="s">
        <v>3134</v>
      </c>
      <c r="D976" s="406" t="s">
        <v>3135</v>
      </c>
      <c r="E976" s="406">
        <v>18.39</v>
      </c>
      <c r="F976" s="406">
        <v>1.4900999999999999E-2</v>
      </c>
      <c r="G976" s="406">
        <v>0</v>
      </c>
      <c r="H976" s="409">
        <v>3.8999999999999998E-3</v>
      </c>
      <c r="I976" s="409">
        <f t="shared" si="6"/>
        <v>1.1001E-2</v>
      </c>
      <c r="J976" s="407">
        <v>39142</v>
      </c>
    </row>
    <row r="977" spans="1:10">
      <c r="A977" s="406">
        <v>88</v>
      </c>
      <c r="B977" s="407">
        <v>39173</v>
      </c>
      <c r="C977" s="406" t="s">
        <v>3134</v>
      </c>
      <c r="D977" s="406" t="s">
        <v>3135</v>
      </c>
      <c r="E977" s="406">
        <v>18.809999999999999</v>
      </c>
      <c r="F977" s="406">
        <v>2.2839000000000002E-2</v>
      </c>
      <c r="G977" s="406">
        <v>0</v>
      </c>
      <c r="H977" s="409">
        <v>4.1999999999999997E-3</v>
      </c>
      <c r="I977" s="409">
        <f t="shared" si="6"/>
        <v>1.8639000000000003E-2</v>
      </c>
      <c r="J977" s="407">
        <v>39173</v>
      </c>
    </row>
    <row r="978" spans="1:10">
      <c r="A978" s="406">
        <v>88</v>
      </c>
      <c r="B978" s="407">
        <v>39203</v>
      </c>
      <c r="C978" s="406" t="s">
        <v>3134</v>
      </c>
      <c r="D978" s="406" t="s">
        <v>3135</v>
      </c>
      <c r="E978" s="406">
        <v>19.2</v>
      </c>
      <c r="F978" s="406">
        <v>2.9904E-2</v>
      </c>
      <c r="G978" s="406">
        <v>0.17249999999999999</v>
      </c>
      <c r="H978" s="409">
        <v>4.1000000000000003E-3</v>
      </c>
      <c r="I978" s="409">
        <f t="shared" si="6"/>
        <v>2.5804000000000001E-2</v>
      </c>
      <c r="J978" s="407">
        <v>39203</v>
      </c>
    </row>
    <row r="979" spans="1:10">
      <c r="A979" s="406">
        <v>88</v>
      </c>
      <c r="B979" s="407">
        <v>39234</v>
      </c>
      <c r="C979" s="406" t="s">
        <v>3134</v>
      </c>
      <c r="D979" s="406" t="s">
        <v>3135</v>
      </c>
      <c r="E979" s="406">
        <v>19.21</v>
      </c>
      <c r="F979" s="406">
        <v>5.2099999999999998E-4</v>
      </c>
      <c r="G979" s="406">
        <v>0</v>
      </c>
      <c r="H979" s="409">
        <v>4.0000000000000001E-3</v>
      </c>
      <c r="I979" s="409">
        <f t="shared" si="6"/>
        <v>-3.4790000000000003E-3</v>
      </c>
      <c r="J979" s="407">
        <v>39234</v>
      </c>
    </row>
    <row r="980" spans="1:10">
      <c r="A980" s="406">
        <v>88</v>
      </c>
      <c r="B980" s="407">
        <v>39264</v>
      </c>
      <c r="C980" s="406" t="s">
        <v>3134</v>
      </c>
      <c r="D980" s="406" t="s">
        <v>3135</v>
      </c>
      <c r="E980" s="406">
        <v>19.739999999999998</v>
      </c>
      <c r="F980" s="406">
        <v>2.759E-2</v>
      </c>
      <c r="G980" s="406">
        <v>0</v>
      </c>
      <c r="H980" s="409">
        <v>4.5999999999999999E-3</v>
      </c>
      <c r="I980" s="409">
        <f t="shared" si="6"/>
        <v>2.299E-2</v>
      </c>
      <c r="J980" s="407">
        <v>39264</v>
      </c>
    </row>
    <row r="981" spans="1:10">
      <c r="A981" s="406">
        <v>88</v>
      </c>
      <c r="B981" s="407">
        <v>39295</v>
      </c>
      <c r="C981" s="406" t="s">
        <v>3134</v>
      </c>
      <c r="D981" s="406" t="s">
        <v>3135</v>
      </c>
      <c r="E981" s="406">
        <v>18.75</v>
      </c>
      <c r="F981" s="406">
        <v>-4.1412999999999998E-2</v>
      </c>
      <c r="G981" s="406">
        <v>0.17249999999999999</v>
      </c>
      <c r="H981" s="409">
        <v>4.1999999999999997E-3</v>
      </c>
      <c r="I981" s="409">
        <f t="shared" si="6"/>
        <v>-4.5613000000000001E-2</v>
      </c>
      <c r="J981" s="407">
        <v>39295</v>
      </c>
    </row>
    <row r="982" spans="1:10">
      <c r="A982" s="406">
        <v>88</v>
      </c>
      <c r="B982" s="407">
        <v>39326</v>
      </c>
      <c r="C982" s="406" t="s">
        <v>3134</v>
      </c>
      <c r="D982" s="406" t="s">
        <v>3135</v>
      </c>
      <c r="E982" s="406">
        <v>18.899999999999999</v>
      </c>
      <c r="F982" s="406">
        <v>8.0000000000000002E-3</v>
      </c>
      <c r="G982" s="406">
        <v>0</v>
      </c>
      <c r="H982" s="409">
        <v>3.7000000000000002E-3</v>
      </c>
      <c r="I982" s="409">
        <f t="shared" si="6"/>
        <v>4.3E-3</v>
      </c>
      <c r="J982" s="407">
        <v>39326</v>
      </c>
    </row>
    <row r="983" spans="1:10">
      <c r="A983" s="406">
        <v>88</v>
      </c>
      <c r="B983" s="407">
        <v>39356</v>
      </c>
      <c r="C983" s="406" t="s">
        <v>3134</v>
      </c>
      <c r="D983" s="406" t="s">
        <v>3135</v>
      </c>
      <c r="E983" s="406">
        <v>18.77</v>
      </c>
      <c r="F983" s="406">
        <v>-6.8780000000000004E-3</v>
      </c>
      <c r="G983" s="406">
        <v>0</v>
      </c>
      <c r="H983" s="409">
        <v>4.3E-3</v>
      </c>
      <c r="I983" s="409">
        <f t="shared" si="6"/>
        <v>-1.1178E-2</v>
      </c>
      <c r="J983" s="407">
        <v>39356</v>
      </c>
    </row>
    <row r="984" spans="1:10">
      <c r="A984" s="406">
        <v>88</v>
      </c>
      <c r="B984" s="407">
        <v>39387</v>
      </c>
      <c r="C984" s="406" t="s">
        <v>3134</v>
      </c>
      <c r="D984" s="406" t="s">
        <v>3135</v>
      </c>
      <c r="E984" s="406">
        <v>18.899999999999999</v>
      </c>
      <c r="F984" s="406">
        <v>1.6249E-2</v>
      </c>
      <c r="G984" s="406">
        <v>0.17499999999999999</v>
      </c>
      <c r="H984" s="409">
        <v>3.8999999999999998E-3</v>
      </c>
      <c r="I984" s="409">
        <f t="shared" si="6"/>
        <v>1.2348999999999999E-2</v>
      </c>
      <c r="J984" s="407">
        <v>39387</v>
      </c>
    </row>
    <row r="985" spans="1:10">
      <c r="A985" s="406">
        <v>88</v>
      </c>
      <c r="B985" s="407">
        <v>39417</v>
      </c>
      <c r="C985" s="406" t="s">
        <v>3134</v>
      </c>
      <c r="D985" s="406" t="s">
        <v>3135</v>
      </c>
      <c r="E985" s="406">
        <v>18.95</v>
      </c>
      <c r="F985" s="406">
        <v>2.6459999999999999E-3</v>
      </c>
      <c r="G985" s="406">
        <v>0</v>
      </c>
      <c r="H985" s="409">
        <v>3.7000000000000002E-3</v>
      </c>
      <c r="I985" s="409">
        <f t="shared" si="6"/>
        <v>-1.0540000000000002E-3</v>
      </c>
      <c r="J985" s="407">
        <v>39417</v>
      </c>
    </row>
    <row r="986" spans="1:10">
      <c r="A986" s="406">
        <v>88</v>
      </c>
      <c r="B986" s="407">
        <v>39448</v>
      </c>
      <c r="C986" s="406" t="s">
        <v>3134</v>
      </c>
      <c r="D986" s="406" t="s">
        <v>3135</v>
      </c>
      <c r="E986" s="406">
        <v>18.47</v>
      </c>
      <c r="F986" s="406">
        <v>-2.5329999999999998E-2</v>
      </c>
      <c r="G986" s="406">
        <v>0</v>
      </c>
      <c r="H986" s="409">
        <v>4.0000000000000001E-3</v>
      </c>
      <c r="I986" s="409">
        <f t="shared" si="6"/>
        <v>-2.9329999999999998E-2</v>
      </c>
      <c r="J986" s="407">
        <v>39448</v>
      </c>
    </row>
    <row r="987" spans="1:10">
      <c r="A987" s="406">
        <v>88</v>
      </c>
      <c r="B987" s="407">
        <v>39479</v>
      </c>
      <c r="C987" s="406" t="s">
        <v>3134</v>
      </c>
      <c r="D987" s="406" t="s">
        <v>3135</v>
      </c>
      <c r="E987" s="406">
        <v>18.850000000000001</v>
      </c>
      <c r="F987" s="406">
        <v>3.0048999999999999E-2</v>
      </c>
      <c r="G987" s="406">
        <v>0.17499999999999999</v>
      </c>
      <c r="H987" s="409">
        <v>3.3999999999999998E-3</v>
      </c>
      <c r="I987" s="409">
        <f t="shared" si="6"/>
        <v>2.6648999999999999E-2</v>
      </c>
      <c r="J987" s="407">
        <v>39479</v>
      </c>
    </row>
    <row r="988" spans="1:10">
      <c r="A988" s="406">
        <v>88</v>
      </c>
      <c r="B988" s="407">
        <v>39508</v>
      </c>
      <c r="C988" s="406" t="s">
        <v>3134</v>
      </c>
      <c r="D988" s="406" t="s">
        <v>3135</v>
      </c>
      <c r="E988" s="406">
        <v>18.16</v>
      </c>
      <c r="F988" s="406">
        <v>-3.6604999999999999E-2</v>
      </c>
      <c r="G988" s="406">
        <v>0</v>
      </c>
      <c r="H988" s="409">
        <v>3.7000000000000002E-3</v>
      </c>
      <c r="I988" s="409">
        <f t="shared" si="6"/>
        <v>-4.0305000000000001E-2</v>
      </c>
      <c r="J988" s="407">
        <v>39508</v>
      </c>
    </row>
    <row r="989" spans="1:10">
      <c r="A989" s="406">
        <v>88</v>
      </c>
      <c r="B989" s="407">
        <v>39539</v>
      </c>
      <c r="C989" s="406" t="s">
        <v>3134</v>
      </c>
      <c r="D989" s="406" t="s">
        <v>3135</v>
      </c>
      <c r="E989" s="406">
        <v>18.39</v>
      </c>
      <c r="F989" s="406">
        <v>1.2664999999999999E-2</v>
      </c>
      <c r="G989" s="406">
        <v>0</v>
      </c>
      <c r="H989" s="409">
        <v>3.5000000000000001E-3</v>
      </c>
      <c r="I989" s="409">
        <f t="shared" si="6"/>
        <v>9.1649999999999995E-3</v>
      </c>
      <c r="J989" s="407">
        <v>39539</v>
      </c>
    </row>
    <row r="990" spans="1:10">
      <c r="A990" s="406">
        <v>88</v>
      </c>
      <c r="B990" s="407">
        <v>39569</v>
      </c>
      <c r="C990" s="406" t="s">
        <v>3134</v>
      </c>
      <c r="D990" s="406" t="s">
        <v>3135</v>
      </c>
      <c r="E990" s="406">
        <v>18.440000000000001</v>
      </c>
      <c r="F990" s="406">
        <v>1.2234999999999999E-2</v>
      </c>
      <c r="G990" s="406">
        <v>0.17499999999999999</v>
      </c>
      <c r="H990" s="409">
        <v>3.7000000000000002E-3</v>
      </c>
      <c r="I990" s="409">
        <f t="shared" si="6"/>
        <v>8.5349999999999992E-3</v>
      </c>
      <c r="J990" s="407">
        <v>39569</v>
      </c>
    </row>
    <row r="991" spans="1:10">
      <c r="A991" s="406">
        <v>88</v>
      </c>
      <c r="B991" s="407">
        <v>39600</v>
      </c>
      <c r="C991" s="406" t="s">
        <v>3134</v>
      </c>
      <c r="D991" s="406" t="s">
        <v>3135</v>
      </c>
      <c r="E991" s="406">
        <v>16.59</v>
      </c>
      <c r="F991" s="406">
        <v>-0.100325</v>
      </c>
      <c r="G991" s="406">
        <v>0</v>
      </c>
      <c r="H991" s="409">
        <v>4.0000000000000001E-3</v>
      </c>
      <c r="I991" s="409">
        <f t="shared" si="6"/>
        <v>-0.104325</v>
      </c>
      <c r="J991" s="407">
        <v>39600</v>
      </c>
    </row>
    <row r="992" spans="1:10">
      <c r="A992" s="406">
        <v>88</v>
      </c>
      <c r="B992" s="407">
        <v>39630</v>
      </c>
      <c r="C992" s="406" t="s">
        <v>3134</v>
      </c>
      <c r="D992" s="406" t="s">
        <v>3135</v>
      </c>
      <c r="E992" s="406">
        <v>17.190000000000001</v>
      </c>
      <c r="F992" s="406">
        <v>3.6165999999999997E-2</v>
      </c>
      <c r="G992" s="406">
        <v>0</v>
      </c>
      <c r="H992" s="409">
        <v>3.8999999999999998E-3</v>
      </c>
      <c r="I992" s="409">
        <f t="shared" si="6"/>
        <v>3.2265999999999996E-2</v>
      </c>
      <c r="J992" s="407">
        <v>39630</v>
      </c>
    </row>
    <row r="993" spans="1:10">
      <c r="A993" s="406">
        <v>88</v>
      </c>
      <c r="B993" s="407">
        <v>39661</v>
      </c>
      <c r="C993" s="406" t="s">
        <v>3134</v>
      </c>
      <c r="D993" s="406" t="s">
        <v>3135</v>
      </c>
      <c r="E993" s="406">
        <v>17.72</v>
      </c>
      <c r="F993" s="406">
        <v>4.1012E-2</v>
      </c>
      <c r="G993" s="406">
        <v>0.17499999999999999</v>
      </c>
      <c r="H993" s="409">
        <v>3.5999999999999999E-3</v>
      </c>
      <c r="I993" s="409">
        <f t="shared" si="6"/>
        <v>3.7412000000000001E-2</v>
      </c>
      <c r="J993" s="407">
        <v>39661</v>
      </c>
    </row>
    <row r="994" spans="1:10">
      <c r="A994" s="406">
        <v>88</v>
      </c>
      <c r="B994" s="407">
        <v>39692</v>
      </c>
      <c r="C994" s="406" t="s">
        <v>3134</v>
      </c>
      <c r="D994" s="406" t="s">
        <v>3135</v>
      </c>
      <c r="E994" s="406">
        <v>17.47</v>
      </c>
      <c r="F994" s="406">
        <v>-1.4108000000000001E-2</v>
      </c>
      <c r="G994" s="406">
        <v>0</v>
      </c>
      <c r="H994" s="409">
        <v>3.8999999999999998E-3</v>
      </c>
      <c r="I994" s="409">
        <f t="shared" si="6"/>
        <v>-1.8008E-2</v>
      </c>
      <c r="J994" s="407">
        <v>39692</v>
      </c>
    </row>
    <row r="995" spans="1:10">
      <c r="A995" s="406">
        <v>88</v>
      </c>
      <c r="B995" s="407">
        <v>39722</v>
      </c>
      <c r="C995" s="406" t="s">
        <v>3134</v>
      </c>
      <c r="D995" s="406" t="s">
        <v>3135</v>
      </c>
      <c r="E995" s="406">
        <v>17.239999999999998</v>
      </c>
      <c r="F995" s="406">
        <v>-1.3165E-2</v>
      </c>
      <c r="G995" s="406">
        <v>0</v>
      </c>
      <c r="H995" s="409">
        <v>3.7000000000000002E-3</v>
      </c>
      <c r="I995" s="409">
        <f t="shared" si="6"/>
        <v>-1.6864999999999998E-2</v>
      </c>
      <c r="J995" s="407">
        <v>39722</v>
      </c>
    </row>
    <row r="996" spans="1:10">
      <c r="A996" s="406">
        <v>88</v>
      </c>
      <c r="B996" s="407">
        <v>39753</v>
      </c>
      <c r="C996" s="406" t="s">
        <v>3134</v>
      </c>
      <c r="D996" s="406" t="s">
        <v>3135</v>
      </c>
      <c r="E996" s="406">
        <v>17.2</v>
      </c>
      <c r="F996" s="406">
        <v>7.9760000000000005E-3</v>
      </c>
      <c r="G996" s="406">
        <v>0.17749999999999999</v>
      </c>
      <c r="H996" s="409">
        <v>3.5999999999999999E-3</v>
      </c>
      <c r="I996" s="409">
        <f t="shared" si="6"/>
        <v>4.3760000000000005E-3</v>
      </c>
      <c r="J996" s="407">
        <v>39753</v>
      </c>
    </row>
    <row r="997" spans="1:10">
      <c r="A997" s="406">
        <v>88</v>
      </c>
      <c r="B997" s="407">
        <v>39783</v>
      </c>
      <c r="C997" s="406" t="s">
        <v>3134</v>
      </c>
      <c r="D997" s="406" t="s">
        <v>3135</v>
      </c>
      <c r="E997" s="406">
        <v>17.23</v>
      </c>
      <c r="F997" s="406">
        <v>1.7440000000000001E-3</v>
      </c>
      <c r="G997" s="406">
        <v>0</v>
      </c>
      <c r="H997" s="409">
        <v>3.3E-3</v>
      </c>
      <c r="I997" s="409">
        <f t="shared" si="6"/>
        <v>-1.5559999999999999E-3</v>
      </c>
      <c r="J997" s="407">
        <v>39783</v>
      </c>
    </row>
    <row r="998" spans="1:10">
      <c r="A998" s="406">
        <v>88</v>
      </c>
      <c r="B998" s="407">
        <v>39814</v>
      </c>
      <c r="C998" s="406" t="s">
        <v>3134</v>
      </c>
      <c r="D998" s="406" t="s">
        <v>3135</v>
      </c>
      <c r="E998" s="406">
        <v>16.55</v>
      </c>
      <c r="F998" s="406">
        <v>-3.9466000000000001E-2</v>
      </c>
      <c r="G998" s="406">
        <v>0</v>
      </c>
      <c r="H998" s="409">
        <v>2.3999999999999998E-3</v>
      </c>
      <c r="I998" s="409">
        <f t="shared" si="6"/>
        <v>-4.1866E-2</v>
      </c>
      <c r="J998" s="407">
        <v>39814</v>
      </c>
    </row>
    <row r="999" spans="1:10">
      <c r="A999" s="406">
        <v>88</v>
      </c>
      <c r="B999" s="407">
        <v>39845</v>
      </c>
      <c r="C999" s="406" t="s">
        <v>3134</v>
      </c>
      <c r="D999" s="406" t="s">
        <v>3135</v>
      </c>
      <c r="E999" s="406">
        <v>13.99</v>
      </c>
      <c r="F999" s="406">
        <v>-0.143958</v>
      </c>
      <c r="G999" s="406">
        <v>0.17749999999999999</v>
      </c>
      <c r="H999" s="409">
        <v>3.0000000000000001E-3</v>
      </c>
      <c r="I999" s="409">
        <f t="shared" si="6"/>
        <v>-0.14695800000000001</v>
      </c>
      <c r="J999" s="407">
        <v>39845</v>
      </c>
    </row>
    <row r="1000" spans="1:10">
      <c r="A1000" s="406">
        <v>88</v>
      </c>
      <c r="B1000" s="407">
        <v>39873</v>
      </c>
      <c r="C1000" s="406" t="s">
        <v>3134</v>
      </c>
      <c r="D1000" s="406" t="s">
        <v>3135</v>
      </c>
      <c r="E1000" s="406">
        <v>14.4</v>
      </c>
      <c r="F1000" s="406">
        <v>2.9307E-2</v>
      </c>
      <c r="G1000" s="406">
        <v>0</v>
      </c>
      <c r="H1000" s="409">
        <v>3.5000000000000001E-3</v>
      </c>
      <c r="I1000" s="409">
        <f t="shared" si="6"/>
        <v>2.5807E-2</v>
      </c>
      <c r="J1000" s="407">
        <v>39873</v>
      </c>
    </row>
    <row r="1001" spans="1:10">
      <c r="A1001" s="406">
        <v>88</v>
      </c>
      <c r="B1001" s="407">
        <v>39904</v>
      </c>
      <c r="C1001" s="406" t="s">
        <v>3134</v>
      </c>
      <c r="D1001" s="406" t="s">
        <v>3135</v>
      </c>
      <c r="E1001" s="406">
        <v>14.1</v>
      </c>
      <c r="F1001" s="406">
        <v>-2.0833000000000001E-2</v>
      </c>
      <c r="G1001" s="406">
        <v>0</v>
      </c>
      <c r="H1001" s="409">
        <v>2.8999999999999998E-3</v>
      </c>
      <c r="I1001" s="409">
        <f t="shared" si="6"/>
        <v>-2.3733000000000001E-2</v>
      </c>
      <c r="J1001" s="407">
        <v>39904</v>
      </c>
    </row>
    <row r="1002" spans="1:10">
      <c r="A1002" s="406">
        <v>88</v>
      </c>
      <c r="B1002" s="407">
        <v>39934</v>
      </c>
      <c r="C1002" s="406" t="s">
        <v>3134</v>
      </c>
      <c r="D1002" s="406" t="s">
        <v>3135</v>
      </c>
      <c r="E1002" s="406">
        <v>13.77</v>
      </c>
      <c r="F1002" s="406">
        <v>-1.0815999999999999E-2</v>
      </c>
      <c r="G1002" s="406">
        <v>0.17749999999999999</v>
      </c>
      <c r="H1002" s="409">
        <v>3.3E-3</v>
      </c>
      <c r="I1002" s="409">
        <f t="shared" si="6"/>
        <v>-1.4116E-2</v>
      </c>
      <c r="J1002" s="407">
        <v>39934</v>
      </c>
    </row>
    <row r="1003" spans="1:10">
      <c r="A1003" s="406">
        <v>88</v>
      </c>
      <c r="B1003" s="407">
        <v>39965</v>
      </c>
      <c r="C1003" s="406" t="s">
        <v>3134</v>
      </c>
      <c r="D1003" s="406" t="s">
        <v>3135</v>
      </c>
      <c r="E1003" s="406">
        <v>14.45</v>
      </c>
      <c r="F1003" s="406">
        <v>4.9383000000000003E-2</v>
      </c>
      <c r="G1003" s="406">
        <v>0</v>
      </c>
      <c r="H1003" s="409">
        <v>3.8E-3</v>
      </c>
      <c r="I1003" s="409">
        <f t="shared" si="6"/>
        <v>4.5583000000000005E-2</v>
      </c>
      <c r="J1003" s="407">
        <v>39965</v>
      </c>
    </row>
    <row r="1004" spans="1:10">
      <c r="A1004" s="406">
        <v>88</v>
      </c>
      <c r="B1004" s="407">
        <v>39995</v>
      </c>
      <c r="C1004" s="406" t="s">
        <v>3134</v>
      </c>
      <c r="D1004" s="406" t="s">
        <v>3135</v>
      </c>
      <c r="E1004" s="406">
        <v>15.29</v>
      </c>
      <c r="F1004" s="406">
        <v>5.8132000000000003E-2</v>
      </c>
      <c r="G1004" s="406">
        <v>0</v>
      </c>
      <c r="H1004" s="409">
        <v>3.5999999999999999E-3</v>
      </c>
      <c r="I1004" s="409">
        <f t="shared" si="6"/>
        <v>5.4532000000000004E-2</v>
      </c>
      <c r="J1004" s="407">
        <v>39995</v>
      </c>
    </row>
    <row r="1005" spans="1:10">
      <c r="A1005" s="406">
        <v>88</v>
      </c>
      <c r="B1005" s="407">
        <v>40026</v>
      </c>
      <c r="C1005" s="406" t="s">
        <v>3134</v>
      </c>
      <c r="D1005" s="406" t="s">
        <v>3135</v>
      </c>
      <c r="E1005" s="406">
        <v>15.22</v>
      </c>
      <c r="F1005" s="406">
        <v>7.0309999999999999E-3</v>
      </c>
      <c r="G1005" s="406">
        <v>0.17749999999999999</v>
      </c>
      <c r="H1005" s="409">
        <v>3.5999999999999999E-3</v>
      </c>
      <c r="I1005" s="409">
        <f t="shared" si="6"/>
        <v>3.431E-3</v>
      </c>
      <c r="J1005" s="407">
        <v>40026</v>
      </c>
    </row>
    <row r="1006" spans="1:10">
      <c r="A1006" s="406">
        <v>88</v>
      </c>
      <c r="B1006" s="407">
        <v>40057</v>
      </c>
      <c r="C1006" s="406" t="s">
        <v>3134</v>
      </c>
      <c r="D1006" s="406" t="s">
        <v>3135</v>
      </c>
      <c r="E1006" s="406">
        <v>15.08</v>
      </c>
      <c r="F1006" s="406">
        <v>-9.1979999999999996E-3</v>
      </c>
      <c r="G1006" s="406">
        <v>0</v>
      </c>
      <c r="H1006" s="409">
        <v>3.3999999999999998E-3</v>
      </c>
      <c r="I1006" s="409">
        <f t="shared" si="6"/>
        <v>-1.2598E-2</v>
      </c>
      <c r="J1006" s="407">
        <v>40057</v>
      </c>
    </row>
    <row r="1007" spans="1:10">
      <c r="A1007" s="406">
        <v>88</v>
      </c>
      <c r="B1007" s="407">
        <v>40087</v>
      </c>
      <c r="C1007" s="406" t="s">
        <v>3134</v>
      </c>
      <c r="D1007" s="406" t="s">
        <v>3135</v>
      </c>
      <c r="E1007" s="406">
        <v>15.39</v>
      </c>
      <c r="F1007" s="406">
        <v>2.0556999999999999E-2</v>
      </c>
      <c r="G1007" s="406">
        <v>0</v>
      </c>
      <c r="H1007" s="409">
        <v>3.3E-3</v>
      </c>
      <c r="I1007" s="409">
        <f t="shared" si="6"/>
        <v>1.7256999999999998E-2</v>
      </c>
      <c r="J1007" s="407">
        <v>40087</v>
      </c>
    </row>
    <row r="1008" spans="1:10">
      <c r="A1008" s="406">
        <v>88</v>
      </c>
      <c r="B1008" s="407">
        <v>40118</v>
      </c>
      <c r="C1008" s="406" t="s">
        <v>3134</v>
      </c>
      <c r="D1008" s="406" t="s">
        <v>3135</v>
      </c>
      <c r="E1008" s="406">
        <v>16.16</v>
      </c>
      <c r="F1008" s="406">
        <v>6.1727999999999998E-2</v>
      </c>
      <c r="G1008" s="406">
        <v>0.18</v>
      </c>
      <c r="H1008" s="409">
        <v>3.5000000000000001E-3</v>
      </c>
      <c r="I1008" s="409">
        <f t="shared" si="6"/>
        <v>5.8227999999999995E-2</v>
      </c>
      <c r="J1008" s="407">
        <v>40118</v>
      </c>
    </row>
    <row r="1009" spans="1:10">
      <c r="A1009" s="406">
        <v>88</v>
      </c>
      <c r="B1009" s="407">
        <v>40148</v>
      </c>
      <c r="C1009" s="406" t="s">
        <v>3134</v>
      </c>
      <c r="D1009" s="406" t="s">
        <v>3135</v>
      </c>
      <c r="E1009" s="406">
        <v>17.62</v>
      </c>
      <c r="F1009" s="406">
        <v>9.0346999999999997E-2</v>
      </c>
      <c r="G1009" s="406">
        <v>0</v>
      </c>
      <c r="H1009" s="409">
        <v>3.3999999999999998E-3</v>
      </c>
      <c r="I1009" s="409">
        <f t="shared" si="6"/>
        <v>8.6946999999999997E-2</v>
      </c>
      <c r="J1009" s="407">
        <v>40148</v>
      </c>
    </row>
    <row r="1010" spans="1:10">
      <c r="A1010" s="406">
        <v>88</v>
      </c>
      <c r="B1010" s="407">
        <v>40179</v>
      </c>
      <c r="C1010" s="406" t="s">
        <v>3134</v>
      </c>
      <c r="D1010" s="406" t="s">
        <v>3135</v>
      </c>
      <c r="E1010" s="406">
        <v>17.25</v>
      </c>
      <c r="F1010" s="406">
        <v>-2.0999E-2</v>
      </c>
      <c r="G1010" s="406">
        <v>0</v>
      </c>
      <c r="H1010" s="409">
        <v>3.5999999999999999E-3</v>
      </c>
      <c r="I1010" s="409">
        <f t="shared" si="6"/>
        <v>-2.4598999999999999E-2</v>
      </c>
      <c r="J1010" s="407">
        <v>40179</v>
      </c>
    </row>
    <row r="1011" spans="1:10">
      <c r="A1011" s="406">
        <v>88</v>
      </c>
      <c r="B1011" s="407">
        <v>40210</v>
      </c>
      <c r="C1011" s="406" t="s">
        <v>3134</v>
      </c>
      <c r="D1011" s="406" t="s">
        <v>3135</v>
      </c>
      <c r="E1011" s="406">
        <v>16.55</v>
      </c>
      <c r="F1011" s="406">
        <v>-3.0145000000000002E-2</v>
      </c>
      <c r="G1011" s="406">
        <v>0.18</v>
      </c>
      <c r="H1011" s="409">
        <v>3.3E-3</v>
      </c>
      <c r="I1011" s="409">
        <f t="shared" si="6"/>
        <v>-3.3445000000000003E-2</v>
      </c>
      <c r="J1011" s="407">
        <v>40210</v>
      </c>
    </row>
    <row r="1012" spans="1:10">
      <c r="A1012" s="406">
        <v>88</v>
      </c>
      <c r="B1012" s="407">
        <v>40238</v>
      </c>
      <c r="C1012" s="406" t="s">
        <v>3134</v>
      </c>
      <c r="D1012" s="406" t="s">
        <v>3135</v>
      </c>
      <c r="E1012" s="406">
        <v>17.05</v>
      </c>
      <c r="F1012" s="406">
        <v>3.0210999999999998E-2</v>
      </c>
      <c r="G1012" s="406">
        <v>0</v>
      </c>
      <c r="H1012" s="409">
        <v>4.0000000000000001E-3</v>
      </c>
      <c r="I1012" s="409">
        <f t="shared" si="6"/>
        <v>2.6210999999999998E-2</v>
      </c>
      <c r="J1012" s="407">
        <v>40238</v>
      </c>
    </row>
    <row r="1013" spans="1:10">
      <c r="A1013" s="406">
        <v>88</v>
      </c>
      <c r="B1013" s="407">
        <v>40269</v>
      </c>
      <c r="C1013" s="406" t="s">
        <v>3134</v>
      </c>
      <c r="D1013" s="406" t="s">
        <v>3135</v>
      </c>
      <c r="E1013" s="406">
        <v>18.059999999999999</v>
      </c>
      <c r="F1013" s="406">
        <v>5.9237999999999999E-2</v>
      </c>
      <c r="G1013" s="406">
        <v>0</v>
      </c>
      <c r="H1013" s="409">
        <v>3.8E-3</v>
      </c>
      <c r="I1013" s="409">
        <f t="shared" si="6"/>
        <v>5.5438000000000001E-2</v>
      </c>
      <c r="J1013" s="407">
        <v>40269</v>
      </c>
    </row>
    <row r="1014" spans="1:10">
      <c r="A1014" s="406">
        <v>88</v>
      </c>
      <c r="B1014" s="407">
        <v>40299</v>
      </c>
      <c r="C1014" s="406" t="s">
        <v>3134</v>
      </c>
      <c r="D1014" s="406" t="s">
        <v>3135</v>
      </c>
      <c r="E1014" s="406">
        <v>16.82</v>
      </c>
      <c r="F1014" s="406">
        <v>-5.8693000000000002E-2</v>
      </c>
      <c r="G1014" s="406">
        <v>0.18</v>
      </c>
      <c r="H1014" s="409">
        <v>3.3999999999999998E-3</v>
      </c>
      <c r="I1014" s="409">
        <f t="shared" ref="I1014:I1077" si="7">F1014-H1014</f>
        <v>-6.2093000000000002E-2</v>
      </c>
      <c r="J1014" s="407">
        <v>40299</v>
      </c>
    </row>
    <row r="1015" spans="1:10">
      <c r="A1015" s="406">
        <v>88</v>
      </c>
      <c r="B1015" s="407">
        <v>40330</v>
      </c>
      <c r="C1015" s="406" t="s">
        <v>3134</v>
      </c>
      <c r="D1015" s="406" t="s">
        <v>3135</v>
      </c>
      <c r="E1015" s="406">
        <v>15.85</v>
      </c>
      <c r="F1015" s="406">
        <v>-5.7668999999999998E-2</v>
      </c>
      <c r="G1015" s="406">
        <v>0</v>
      </c>
      <c r="H1015" s="409">
        <v>3.7000000000000002E-3</v>
      </c>
      <c r="I1015" s="409">
        <f t="shared" si="7"/>
        <v>-6.1369E-2</v>
      </c>
      <c r="J1015" s="407">
        <v>40330</v>
      </c>
    </row>
    <row r="1016" spans="1:10">
      <c r="A1016" s="406">
        <v>88</v>
      </c>
      <c r="B1016" s="407">
        <v>40360</v>
      </c>
      <c r="C1016" s="406" t="s">
        <v>3134</v>
      </c>
      <c r="D1016" s="406" t="s">
        <v>3135</v>
      </c>
      <c r="E1016" s="406">
        <v>16.55</v>
      </c>
      <c r="F1016" s="406">
        <v>4.4164000000000002E-2</v>
      </c>
      <c r="G1016" s="406">
        <v>0</v>
      </c>
      <c r="H1016" s="409">
        <v>3.0999999999999999E-3</v>
      </c>
      <c r="I1016" s="409">
        <f t="shared" si="7"/>
        <v>4.1064000000000003E-2</v>
      </c>
      <c r="J1016" s="407">
        <v>40360</v>
      </c>
    </row>
    <row r="1017" spans="1:10">
      <c r="A1017" s="406">
        <v>88</v>
      </c>
      <c r="B1017" s="407">
        <v>40391</v>
      </c>
      <c r="C1017" s="406" t="s">
        <v>3134</v>
      </c>
      <c r="D1017" s="406" t="s">
        <v>3135</v>
      </c>
      <c r="E1017" s="406">
        <v>16.350000000000001</v>
      </c>
      <c r="F1017" s="406">
        <v>-1.2080000000000001E-3</v>
      </c>
      <c r="G1017" s="406">
        <v>0.18</v>
      </c>
      <c r="H1017" s="409">
        <v>3.2000000000000002E-3</v>
      </c>
      <c r="I1017" s="409">
        <f t="shared" si="7"/>
        <v>-4.4080000000000005E-3</v>
      </c>
      <c r="J1017" s="407">
        <v>40391</v>
      </c>
    </row>
    <row r="1018" spans="1:10">
      <c r="A1018" s="406">
        <v>88</v>
      </c>
      <c r="B1018" s="407">
        <v>40422</v>
      </c>
      <c r="C1018" s="406" t="s">
        <v>3134</v>
      </c>
      <c r="D1018" s="406" t="s">
        <v>3135</v>
      </c>
      <c r="E1018" s="406">
        <v>16.84</v>
      </c>
      <c r="F1018" s="406">
        <v>2.9968999999999999E-2</v>
      </c>
      <c r="G1018" s="406">
        <v>0</v>
      </c>
      <c r="H1018" s="409">
        <v>2.5999999999999999E-3</v>
      </c>
      <c r="I1018" s="409">
        <f t="shared" si="7"/>
        <v>2.7368999999999997E-2</v>
      </c>
      <c r="J1018" s="407">
        <v>40422</v>
      </c>
    </row>
    <row r="1019" spans="1:10">
      <c r="A1019" s="406">
        <v>88</v>
      </c>
      <c r="B1019" s="407">
        <v>40452</v>
      </c>
      <c r="C1019" s="406" t="s">
        <v>3134</v>
      </c>
      <c r="D1019" s="406" t="s">
        <v>3135</v>
      </c>
      <c r="E1019" s="406">
        <v>17.86</v>
      </c>
      <c r="F1019" s="406">
        <v>6.0569999999999999E-2</v>
      </c>
      <c r="G1019" s="406">
        <v>0</v>
      </c>
      <c r="H1019" s="409">
        <v>2.7000000000000001E-3</v>
      </c>
      <c r="I1019" s="409">
        <f t="shared" si="7"/>
        <v>5.7869999999999998E-2</v>
      </c>
      <c r="J1019" s="407">
        <v>40452</v>
      </c>
    </row>
    <row r="1020" spans="1:10">
      <c r="A1020" s="406">
        <v>88</v>
      </c>
      <c r="B1020" s="407">
        <v>40483</v>
      </c>
      <c r="C1020" s="406" t="s">
        <v>3134</v>
      </c>
      <c r="D1020" s="406" t="s">
        <v>3135</v>
      </c>
      <c r="E1020" s="406">
        <v>17.46</v>
      </c>
      <c r="F1020" s="406">
        <v>-1.2178E-2</v>
      </c>
      <c r="G1020" s="406">
        <v>0.1825</v>
      </c>
      <c r="H1020" s="409">
        <v>3.2000000000000002E-3</v>
      </c>
      <c r="I1020" s="409">
        <f t="shared" si="7"/>
        <v>-1.5377999999999999E-2</v>
      </c>
      <c r="J1020" s="407">
        <v>40483</v>
      </c>
    </row>
    <row r="1021" spans="1:10">
      <c r="A1021" s="406">
        <v>88</v>
      </c>
      <c r="B1021" s="407">
        <v>40513</v>
      </c>
      <c r="C1021" s="406" t="s">
        <v>3134</v>
      </c>
      <c r="D1021" s="406" t="s">
        <v>3135</v>
      </c>
      <c r="E1021" s="406">
        <v>18.350000000000001</v>
      </c>
      <c r="F1021" s="406">
        <v>5.0973999999999998E-2</v>
      </c>
      <c r="G1021" s="406">
        <v>0</v>
      </c>
      <c r="H1021" s="409">
        <v>3.2000000000000002E-3</v>
      </c>
      <c r="I1021" s="409">
        <f t="shared" si="7"/>
        <v>4.7773999999999997E-2</v>
      </c>
      <c r="J1021" s="407">
        <v>40513</v>
      </c>
    </row>
    <row r="1022" spans="1:10">
      <c r="A1022" s="63">
        <v>88</v>
      </c>
      <c r="B1022" s="407">
        <v>40544</v>
      </c>
      <c r="C1022" s="63" t="s">
        <v>3134</v>
      </c>
      <c r="D1022" s="63" t="s">
        <v>3135</v>
      </c>
      <c r="E1022" s="63">
        <v>17.78</v>
      </c>
      <c r="F1022" s="63">
        <v>-3.1063E-2</v>
      </c>
      <c r="G1022" s="63">
        <v>0</v>
      </c>
      <c r="H1022" s="406">
        <v>3.5666666699999999E-3</v>
      </c>
      <c r="I1022" s="409">
        <f t="shared" si="7"/>
        <v>-3.4629666670000003E-2</v>
      </c>
      <c r="J1022" s="407">
        <v>40544</v>
      </c>
    </row>
    <row r="1023" spans="1:10">
      <c r="A1023" s="63">
        <v>88</v>
      </c>
      <c r="B1023" s="407">
        <v>40575</v>
      </c>
      <c r="C1023" s="63" t="s">
        <v>3134</v>
      </c>
      <c r="D1023" s="63" t="s">
        <v>3135</v>
      </c>
      <c r="E1023" s="63">
        <v>18.77</v>
      </c>
      <c r="F1023" s="63">
        <v>6.5945000000000004E-2</v>
      </c>
      <c r="G1023" s="63">
        <v>0.1825</v>
      </c>
      <c r="H1023" s="406">
        <v>3.68333333E-3</v>
      </c>
      <c r="I1023" s="409">
        <f t="shared" si="7"/>
        <v>6.2261666670000007E-2</v>
      </c>
      <c r="J1023" s="407">
        <v>40575</v>
      </c>
    </row>
    <row r="1024" spans="1:10">
      <c r="A1024" s="63">
        <v>88</v>
      </c>
      <c r="B1024" s="407">
        <v>40603</v>
      </c>
      <c r="C1024" s="63" t="s">
        <v>3134</v>
      </c>
      <c r="D1024" s="63" t="s">
        <v>3135</v>
      </c>
      <c r="E1024" s="63">
        <v>18.190000000000001</v>
      </c>
      <c r="F1024" s="63">
        <v>-3.09E-2</v>
      </c>
      <c r="G1024" s="63">
        <v>0</v>
      </c>
      <c r="H1024" s="406">
        <v>3.5583333299999999E-3</v>
      </c>
      <c r="I1024" s="409">
        <f t="shared" si="7"/>
        <v>-3.445833333E-2</v>
      </c>
      <c r="J1024" s="407">
        <v>40603</v>
      </c>
    </row>
    <row r="1025" spans="1:10">
      <c r="A1025" s="63">
        <v>88</v>
      </c>
      <c r="B1025" s="407">
        <v>40634</v>
      </c>
      <c r="C1025" s="63" t="s">
        <v>3134</v>
      </c>
      <c r="D1025" s="63" t="s">
        <v>3135</v>
      </c>
      <c r="E1025" s="63">
        <v>18.88</v>
      </c>
      <c r="F1025" s="63">
        <v>3.7933000000000001E-2</v>
      </c>
      <c r="G1025" s="63">
        <v>0</v>
      </c>
      <c r="H1025" s="406">
        <v>3.5666666699999999E-3</v>
      </c>
      <c r="I1025" s="409">
        <f t="shared" si="7"/>
        <v>3.4366333329999998E-2</v>
      </c>
      <c r="J1025" s="407">
        <v>40634</v>
      </c>
    </row>
    <row r="1026" spans="1:10">
      <c r="A1026" s="63">
        <v>88</v>
      </c>
      <c r="B1026" s="407">
        <v>40664</v>
      </c>
      <c r="C1026" s="63" t="s">
        <v>3134</v>
      </c>
      <c r="D1026" s="63" t="s">
        <v>3135</v>
      </c>
      <c r="E1026" s="63">
        <v>18.760000000000002</v>
      </c>
      <c r="F1026" s="63">
        <v>3.31E-3</v>
      </c>
      <c r="G1026" s="63">
        <v>0.1825</v>
      </c>
      <c r="H1026" s="406">
        <v>3.3416666699999996E-3</v>
      </c>
      <c r="I1026" s="409">
        <f t="shared" si="7"/>
        <v>-3.1666669999999564E-5</v>
      </c>
      <c r="J1026" s="407">
        <v>40664</v>
      </c>
    </row>
    <row r="1027" spans="1:10">
      <c r="A1027" s="63">
        <v>88</v>
      </c>
      <c r="B1027" s="407">
        <v>40695</v>
      </c>
      <c r="C1027" s="63" t="s">
        <v>3134</v>
      </c>
      <c r="D1027" s="63" t="s">
        <v>3135</v>
      </c>
      <c r="E1027" s="63">
        <v>18.579999999999998</v>
      </c>
      <c r="F1027" s="63">
        <v>-9.5949999999999994E-3</v>
      </c>
      <c r="G1027" s="63">
        <v>0</v>
      </c>
      <c r="H1027" s="406">
        <v>3.25833333E-3</v>
      </c>
      <c r="I1027" s="409">
        <f t="shared" si="7"/>
        <v>-1.2853333329999999E-2</v>
      </c>
      <c r="J1027" s="407">
        <v>40695</v>
      </c>
    </row>
    <row r="1028" spans="1:10">
      <c r="A1028" s="63">
        <v>88</v>
      </c>
      <c r="B1028" s="407">
        <v>40725</v>
      </c>
      <c r="C1028" s="63" t="s">
        <v>3134</v>
      </c>
      <c r="D1028" s="63" t="s">
        <v>3135</v>
      </c>
      <c r="E1028" s="63">
        <v>18.29</v>
      </c>
      <c r="F1028" s="63">
        <v>-1.5608E-2</v>
      </c>
      <c r="G1028" s="63">
        <v>0</v>
      </c>
      <c r="H1028" s="406">
        <v>3.2916666700000003E-3</v>
      </c>
      <c r="I1028" s="409">
        <f t="shared" si="7"/>
        <v>-1.8899666670000002E-2</v>
      </c>
      <c r="J1028" s="407">
        <v>40725</v>
      </c>
    </row>
    <row r="1029" spans="1:10">
      <c r="A1029" s="63">
        <v>88</v>
      </c>
      <c r="B1029" s="407">
        <v>40756</v>
      </c>
      <c r="C1029" s="63" t="s">
        <v>3134</v>
      </c>
      <c r="D1029" s="63" t="s">
        <v>3135</v>
      </c>
      <c r="E1029" s="63">
        <v>18.190000000000001</v>
      </c>
      <c r="F1029" s="63">
        <v>4.5110000000000003E-3</v>
      </c>
      <c r="G1029" s="63">
        <v>0.1825</v>
      </c>
      <c r="H1029" s="406">
        <f>0.0365/12</f>
        <v>3.0416666666666665E-3</v>
      </c>
      <c r="I1029" s="409">
        <f t="shared" si="7"/>
        <v>1.4693333333333338E-3</v>
      </c>
      <c r="J1029" s="407">
        <v>40756</v>
      </c>
    </row>
    <row r="1030" spans="1:10">
      <c r="A1030" s="63">
        <v>88</v>
      </c>
      <c r="B1030" s="407">
        <v>40787</v>
      </c>
      <c r="C1030" s="63" t="s">
        <v>3134</v>
      </c>
      <c r="D1030" s="63" t="s">
        <v>3135</v>
      </c>
      <c r="E1030" s="63">
        <v>17.07</v>
      </c>
      <c r="F1030" s="63">
        <v>-6.1572000000000002E-2</v>
      </c>
      <c r="G1030" s="63">
        <v>0</v>
      </c>
      <c r="H1030" s="406">
        <v>2.3583333300000002E-3</v>
      </c>
      <c r="I1030" s="409">
        <f t="shared" si="7"/>
        <v>-6.3930333330000005E-2</v>
      </c>
      <c r="J1030" s="407">
        <v>40787</v>
      </c>
    </row>
    <row r="1031" spans="1:10">
      <c r="A1031" s="63">
        <v>88</v>
      </c>
      <c r="B1031" s="407">
        <v>40817</v>
      </c>
      <c r="C1031" s="63" t="s">
        <v>3134</v>
      </c>
      <c r="D1031" s="63" t="s">
        <v>3135</v>
      </c>
      <c r="E1031" s="63">
        <v>18.95</v>
      </c>
      <c r="F1031" s="63">
        <v>0.110135</v>
      </c>
      <c r="G1031" s="63">
        <v>0</v>
      </c>
      <c r="H1031" s="406">
        <v>2.3916666700000001E-3</v>
      </c>
      <c r="I1031" s="409">
        <f t="shared" si="7"/>
        <v>0.10774333333</v>
      </c>
      <c r="J1031" s="407">
        <v>40817</v>
      </c>
    </row>
    <row r="1032" spans="1:10">
      <c r="A1032" s="63">
        <v>88</v>
      </c>
      <c r="B1032" s="407">
        <v>40848</v>
      </c>
      <c r="C1032" s="63" t="s">
        <v>3134</v>
      </c>
      <c r="D1032" s="63" t="s">
        <v>3135</v>
      </c>
      <c r="E1032" s="63">
        <v>18.5</v>
      </c>
      <c r="F1032" s="63">
        <v>-1.3984E-2</v>
      </c>
      <c r="G1032" s="63">
        <v>0.185</v>
      </c>
      <c r="H1032" s="406">
        <v>2.26666667E-3</v>
      </c>
      <c r="I1032" s="409">
        <f t="shared" si="7"/>
        <v>-1.625066667E-2</v>
      </c>
      <c r="J1032" s="407">
        <v>40848</v>
      </c>
    </row>
    <row r="1033" spans="1:10">
      <c r="A1033" s="63">
        <v>88</v>
      </c>
      <c r="B1033" s="407">
        <v>40878</v>
      </c>
      <c r="C1033" s="63" t="s">
        <v>3134</v>
      </c>
      <c r="D1033" s="63" t="s">
        <v>3135</v>
      </c>
      <c r="E1033" s="63">
        <v>18.66</v>
      </c>
      <c r="F1033" s="63">
        <v>8.6490000000000004E-3</v>
      </c>
      <c r="G1033" s="63">
        <v>0</v>
      </c>
      <c r="H1033" s="406">
        <f>0.0298/12</f>
        <v>2.4833333333333335E-3</v>
      </c>
      <c r="I1033" s="409">
        <f t="shared" si="7"/>
        <v>6.1656666666666665E-3</v>
      </c>
      <c r="J1033" s="407">
        <v>40878</v>
      </c>
    </row>
    <row r="1034" spans="1:10">
      <c r="A1034" s="63">
        <v>88</v>
      </c>
      <c r="B1034" s="407">
        <v>40909</v>
      </c>
      <c r="C1034" s="63" t="s">
        <v>3134</v>
      </c>
      <c r="D1034" s="63" t="s">
        <v>3135</v>
      </c>
      <c r="E1034" s="63">
        <v>18.89</v>
      </c>
      <c r="F1034" s="63">
        <v>1.2326E-2</v>
      </c>
      <c r="G1034" s="63">
        <v>0</v>
      </c>
      <c r="H1034" s="406">
        <f>'PRPM WP2'!D1034</f>
        <v>2.0999999999999999E-3</v>
      </c>
      <c r="I1034" s="409">
        <f t="shared" si="7"/>
        <v>1.0226000000000001E-2</v>
      </c>
      <c r="J1034" s="407">
        <v>40909</v>
      </c>
    </row>
    <row r="1035" spans="1:10">
      <c r="A1035" s="63">
        <v>88</v>
      </c>
      <c r="B1035" s="407">
        <v>40940</v>
      </c>
      <c r="C1035" s="63" t="s">
        <v>3134</v>
      </c>
      <c r="D1035" s="63" t="s">
        <v>3135</v>
      </c>
      <c r="E1035" s="63">
        <v>18.420000000000002</v>
      </c>
      <c r="F1035" s="63">
        <v>-1.5087E-2</v>
      </c>
      <c r="G1035" s="63">
        <v>0.185</v>
      </c>
      <c r="H1035" s="406">
        <f>'PRPM WP2'!D1035</f>
        <v>2E-3</v>
      </c>
      <c r="I1035" s="409">
        <f t="shared" si="7"/>
        <v>-1.7086999999999998E-2</v>
      </c>
      <c r="J1035" s="407">
        <v>40940</v>
      </c>
    </row>
    <row r="1036" spans="1:10">
      <c r="A1036" s="63">
        <v>88</v>
      </c>
      <c r="B1036" s="407">
        <v>40969</v>
      </c>
      <c r="C1036" s="63" t="s">
        <v>3134</v>
      </c>
      <c r="D1036" s="63" t="s">
        <v>3135</v>
      </c>
      <c r="E1036" s="63">
        <v>18.89</v>
      </c>
      <c r="F1036" s="63">
        <v>2.5516E-2</v>
      </c>
      <c r="G1036" s="63">
        <v>0</v>
      </c>
      <c r="H1036" s="406">
        <f>'PRPM WP2'!D1036</f>
        <v>2.2000000000000001E-3</v>
      </c>
      <c r="I1036" s="409">
        <f t="shared" si="7"/>
        <v>2.3316E-2</v>
      </c>
      <c r="J1036" s="407">
        <v>40969</v>
      </c>
    </row>
    <row r="1037" spans="1:10">
      <c r="A1037" s="63">
        <v>88</v>
      </c>
      <c r="B1037" s="407">
        <v>41000</v>
      </c>
      <c r="C1037" s="63" t="s">
        <v>3134</v>
      </c>
      <c r="D1037" s="63" t="s">
        <v>3135</v>
      </c>
      <c r="E1037" s="63">
        <v>18.559999999999999</v>
      </c>
      <c r="F1037" s="63">
        <v>-1.7469999999999999E-2</v>
      </c>
      <c r="G1037" s="63">
        <v>0</v>
      </c>
      <c r="H1037" s="406">
        <f>'PRPM WP2'!D1037</f>
        <v>2.5000000000000001E-3</v>
      </c>
      <c r="I1037" s="409">
        <f t="shared" si="7"/>
        <v>-1.9969999999999998E-2</v>
      </c>
      <c r="J1037" s="407">
        <v>41000</v>
      </c>
    </row>
    <row r="1038" spans="1:10">
      <c r="A1038" s="63">
        <v>88</v>
      </c>
      <c r="B1038" s="407">
        <v>41030</v>
      </c>
      <c r="C1038" s="63" t="s">
        <v>3134</v>
      </c>
      <c r="D1038" s="63" t="s">
        <v>3135</v>
      </c>
      <c r="E1038" s="63">
        <v>18.22</v>
      </c>
      <c r="F1038" s="63">
        <v>-8.3510000000000008E-3</v>
      </c>
      <c r="G1038" s="63">
        <v>0.185</v>
      </c>
      <c r="H1038" s="406">
        <f>'PRPM WP2'!D1038</f>
        <v>2.3E-3</v>
      </c>
      <c r="I1038" s="409">
        <f t="shared" si="7"/>
        <v>-1.0651000000000001E-2</v>
      </c>
      <c r="J1038" s="407">
        <v>41030</v>
      </c>
    </row>
    <row r="1039" spans="1:10">
      <c r="A1039" s="63">
        <v>88</v>
      </c>
      <c r="B1039" s="407">
        <v>41061</v>
      </c>
      <c r="C1039" s="63" t="s">
        <v>3134</v>
      </c>
      <c r="D1039" s="63" t="s">
        <v>3135</v>
      </c>
      <c r="E1039" s="63">
        <v>19</v>
      </c>
      <c r="F1039" s="63">
        <v>4.2810000000000001E-2</v>
      </c>
      <c r="G1039" s="63">
        <v>0</v>
      </c>
      <c r="H1039" s="406">
        <f>'PRPM WP2'!D1039</f>
        <v>1.8E-3</v>
      </c>
      <c r="I1039" s="409">
        <f t="shared" si="7"/>
        <v>4.1009999999999998E-2</v>
      </c>
      <c r="J1039" s="407">
        <v>41061</v>
      </c>
    </row>
    <row r="1040" spans="1:10">
      <c r="A1040" s="63">
        <v>88</v>
      </c>
      <c r="B1040" s="407">
        <v>41091</v>
      </c>
      <c r="C1040" s="63" t="s">
        <v>3134</v>
      </c>
      <c r="D1040" s="63" t="s">
        <v>3135</v>
      </c>
      <c r="E1040" s="406">
        <v>18.7</v>
      </c>
      <c r="F1040" s="406">
        <f t="shared" ref="F1040:F1103" si="8">((E1040-E1039)/E1039)+(G1040/E1039)</f>
        <v>-1.5789473684210565E-2</v>
      </c>
      <c r="G1040" s="406">
        <v>0</v>
      </c>
      <c r="H1040" s="406">
        <f>'PRPM WP2'!D1040</f>
        <v>2E-3</v>
      </c>
      <c r="I1040" s="409">
        <f t="shared" si="7"/>
        <v>-1.7789473684210563E-2</v>
      </c>
      <c r="J1040" s="407">
        <v>41091</v>
      </c>
    </row>
    <row r="1041" spans="1:10">
      <c r="A1041" s="63">
        <v>88</v>
      </c>
      <c r="B1041" s="407">
        <v>41122</v>
      </c>
      <c r="C1041" s="63" t="s">
        <v>3134</v>
      </c>
      <c r="D1041" s="63" t="s">
        <v>3135</v>
      </c>
      <c r="E1041" s="406">
        <v>18.75</v>
      </c>
      <c r="F1041" s="406">
        <f t="shared" si="8"/>
        <v>1.2566844919786135E-2</v>
      </c>
      <c r="G1041" s="406">
        <v>0.185</v>
      </c>
      <c r="H1041" s="406">
        <f>'PRPM WP2'!D1041</f>
        <v>1.8E-3</v>
      </c>
      <c r="I1041" s="409">
        <f t="shared" si="7"/>
        <v>1.0766844919786136E-2</v>
      </c>
      <c r="J1041" s="407">
        <v>41122</v>
      </c>
    </row>
    <row r="1042" spans="1:10">
      <c r="A1042" s="63">
        <v>88</v>
      </c>
      <c r="B1042" s="407">
        <v>41153</v>
      </c>
      <c r="C1042" s="63" t="s">
        <v>3134</v>
      </c>
      <c r="D1042" s="63" t="s">
        <v>3135</v>
      </c>
      <c r="E1042" s="406">
        <v>19.16</v>
      </c>
      <c r="F1042" s="406">
        <f t="shared" si="8"/>
        <v>2.1866666666666673E-2</v>
      </c>
      <c r="G1042" s="406">
        <v>0</v>
      </c>
      <c r="H1042" s="406">
        <f>'PRPM WP2'!D1042</f>
        <v>1.6999999999999999E-3</v>
      </c>
      <c r="I1042" s="409">
        <f t="shared" si="7"/>
        <v>2.0166666666666673E-2</v>
      </c>
      <c r="J1042" s="407">
        <v>41153</v>
      </c>
    </row>
    <row r="1043" spans="1:10">
      <c r="A1043" s="63">
        <v>88</v>
      </c>
      <c r="B1043" s="407">
        <v>41183</v>
      </c>
      <c r="C1043" s="63" t="s">
        <v>3134</v>
      </c>
      <c r="D1043" s="63" t="s">
        <v>3135</v>
      </c>
      <c r="E1043" s="406">
        <v>19.34</v>
      </c>
      <c r="F1043" s="406">
        <f t="shared" si="8"/>
        <v>9.3945720250521777E-3</v>
      </c>
      <c r="G1043" s="406">
        <v>0</v>
      </c>
      <c r="H1043" s="406">
        <f>'PRPM WP2'!D1043</f>
        <v>2.0999999999999999E-3</v>
      </c>
      <c r="I1043" s="409">
        <f t="shared" si="7"/>
        <v>7.2945720250521782E-3</v>
      </c>
      <c r="J1043" s="407">
        <v>41183</v>
      </c>
    </row>
    <row r="1044" spans="1:10">
      <c r="A1044" s="63">
        <v>89</v>
      </c>
      <c r="B1044" s="407">
        <v>41214</v>
      </c>
      <c r="C1044" s="63" t="s">
        <v>3134</v>
      </c>
      <c r="D1044" s="63" t="s">
        <v>3135</v>
      </c>
      <c r="E1044" s="406">
        <v>18.71</v>
      </c>
      <c r="F1044" s="406">
        <f t="shared" si="8"/>
        <v>-2.2880041365046483E-2</v>
      </c>
      <c r="G1044" s="406">
        <v>0.1875</v>
      </c>
      <c r="H1044" s="406">
        <f>'PRPM WP2'!D1044</f>
        <v>1.9E-3</v>
      </c>
      <c r="I1044" s="409">
        <f t="shared" si="7"/>
        <v>-2.4780041365046482E-2</v>
      </c>
      <c r="J1044" s="407">
        <v>41214</v>
      </c>
    </row>
    <row r="1045" spans="1:10">
      <c r="A1045" s="63">
        <v>90</v>
      </c>
      <c r="B1045" s="407">
        <v>41244</v>
      </c>
      <c r="C1045" s="63" t="s">
        <v>3134</v>
      </c>
      <c r="D1045" s="63" t="s">
        <v>3135</v>
      </c>
      <c r="E1045" s="406">
        <v>19.559999999999999</v>
      </c>
      <c r="F1045" s="406">
        <f t="shared" si="8"/>
        <v>4.5430251202565358E-2</v>
      </c>
      <c r="G1045" s="406">
        <v>0</v>
      </c>
      <c r="H1045" s="406">
        <f>'PRPM WP2'!D1045</f>
        <v>1.9E-3</v>
      </c>
      <c r="I1045" s="409">
        <f t="shared" si="7"/>
        <v>4.3530251202565359E-2</v>
      </c>
      <c r="J1045" s="407">
        <v>41244</v>
      </c>
    </row>
    <row r="1046" spans="1:10">
      <c r="A1046" s="63">
        <v>91</v>
      </c>
      <c r="B1046" s="407">
        <v>41275</v>
      </c>
      <c r="C1046" s="63" t="s">
        <v>3134</v>
      </c>
      <c r="D1046" s="63" t="s">
        <v>3135</v>
      </c>
      <c r="E1046" s="406">
        <v>19.309999999999999</v>
      </c>
      <c r="F1046" s="406">
        <f t="shared" si="8"/>
        <v>-1.278118609406953E-2</v>
      </c>
      <c r="G1046" s="406">
        <v>0</v>
      </c>
      <c r="H1046" s="406">
        <f>'PRPM WP2'!D1046</f>
        <v>2.2000000000000001E-3</v>
      </c>
      <c r="I1046" s="409">
        <f t="shared" si="7"/>
        <v>-1.498118609406953E-2</v>
      </c>
      <c r="J1046" s="407">
        <v>41275</v>
      </c>
    </row>
    <row r="1047" spans="1:10">
      <c r="A1047" s="63">
        <v>92</v>
      </c>
      <c r="B1047" s="407">
        <v>41306</v>
      </c>
      <c r="C1047" s="63" t="s">
        <v>3134</v>
      </c>
      <c r="D1047" s="63" t="s">
        <v>3135</v>
      </c>
      <c r="E1047" s="406">
        <v>19.46</v>
      </c>
      <c r="F1047" s="406">
        <f t="shared" si="8"/>
        <v>1.7477990678405081E-2</v>
      </c>
      <c r="G1047" s="406">
        <v>0.1875</v>
      </c>
      <c r="H1047" s="406">
        <f>'PRPM WP2'!D1047</f>
        <v>2.2000000000000001E-3</v>
      </c>
      <c r="I1047" s="409">
        <f t="shared" si="7"/>
        <v>1.527799067840508E-2</v>
      </c>
      <c r="J1047" s="407">
        <v>41306</v>
      </c>
    </row>
    <row r="1048" spans="1:10">
      <c r="B1048" s="407">
        <v>41334</v>
      </c>
      <c r="C1048" s="63" t="s">
        <v>3134</v>
      </c>
      <c r="D1048" s="63" t="s">
        <v>3135</v>
      </c>
      <c r="E1048" s="406">
        <v>19.52</v>
      </c>
      <c r="F1048" s="406">
        <f t="shared" si="8"/>
        <v>3.0832476875641683E-3</v>
      </c>
      <c r="G1048" s="406">
        <v>0</v>
      </c>
      <c r="H1048" s="406">
        <f>'PRPM WP2'!D1048</f>
        <v>2.0999999999999999E-3</v>
      </c>
      <c r="I1048" s="409">
        <f t="shared" si="7"/>
        <v>9.8324768756416839E-4</v>
      </c>
      <c r="J1048" s="407">
        <v>41334</v>
      </c>
    </row>
    <row r="1049" spans="1:10">
      <c r="B1049" s="407">
        <v>41365</v>
      </c>
      <c r="C1049" s="63" t="s">
        <v>3134</v>
      </c>
      <c r="D1049" s="63" t="s">
        <v>3135</v>
      </c>
      <c r="E1049" s="406">
        <v>19.61</v>
      </c>
      <c r="F1049" s="406">
        <f t="shared" si="8"/>
        <v>4.610655737704911E-3</v>
      </c>
      <c r="G1049" s="406">
        <v>0</v>
      </c>
      <c r="H1049" s="406">
        <f>'PRPM WP2'!D1049</f>
        <v>2.5999999999999999E-3</v>
      </c>
      <c r="I1049" s="409">
        <f t="shared" si="7"/>
        <v>2.0106557377049111E-3</v>
      </c>
      <c r="J1049" s="407">
        <v>41365</v>
      </c>
    </row>
    <row r="1050" spans="1:10">
      <c r="B1050" s="407">
        <v>41395</v>
      </c>
      <c r="C1050" s="63" t="s">
        <v>3134</v>
      </c>
      <c r="D1050" s="63" t="s">
        <v>3135</v>
      </c>
      <c r="E1050" s="406">
        <v>19.25</v>
      </c>
      <c r="F1050" s="406">
        <f t="shared" si="8"/>
        <v>-8.7965323814380124E-3</v>
      </c>
      <c r="G1050" s="406">
        <v>0.1875</v>
      </c>
      <c r="H1050" s="406">
        <f>'PRPM WP2'!D1050</f>
        <v>2.3E-3</v>
      </c>
      <c r="I1050" s="409">
        <f t="shared" si="7"/>
        <v>-1.1096532381438012E-2</v>
      </c>
      <c r="J1050" s="407">
        <v>41395</v>
      </c>
    </row>
    <row r="1051" spans="1:10">
      <c r="B1051" s="407">
        <v>41426</v>
      </c>
      <c r="C1051" s="63" t="s">
        <v>3134</v>
      </c>
      <c r="D1051" s="63" t="s">
        <v>3135</v>
      </c>
      <c r="E1051" s="406">
        <v>19.920000000000002</v>
      </c>
      <c r="F1051" s="406">
        <f t="shared" si="8"/>
        <v>3.4805194805194895E-2</v>
      </c>
      <c r="G1051" s="406">
        <v>0</v>
      </c>
      <c r="H1051" s="406">
        <f>'PRPM WP2'!D1051</f>
        <v>2.3999999999999998E-3</v>
      </c>
      <c r="I1051" s="409">
        <f t="shared" si="7"/>
        <v>3.2405194805194895E-2</v>
      </c>
      <c r="J1051" s="407">
        <v>41426</v>
      </c>
    </row>
    <row r="1052" spans="1:10">
      <c r="B1052" s="407">
        <v>41456</v>
      </c>
      <c r="C1052" s="63" t="s">
        <v>3134</v>
      </c>
      <c r="D1052" s="63" t="s">
        <v>3135</v>
      </c>
      <c r="E1052" s="406">
        <v>21.14</v>
      </c>
      <c r="F1052" s="406">
        <f t="shared" si="8"/>
        <v>6.1244979919678651E-2</v>
      </c>
      <c r="G1052" s="406">
        <v>0</v>
      </c>
      <c r="H1052" s="406">
        <f>'PRPM WP2'!D1052</f>
        <v>3.0000000000000001E-3</v>
      </c>
      <c r="I1052" s="409">
        <f t="shared" si="7"/>
        <v>5.8244979919678648E-2</v>
      </c>
      <c r="J1052" s="407">
        <v>41456</v>
      </c>
    </row>
    <row r="1053" spans="1:10">
      <c r="B1053" s="407">
        <v>41487</v>
      </c>
      <c r="C1053" s="63" t="s">
        <v>3134</v>
      </c>
      <c r="D1053" s="63" t="s">
        <v>3135</v>
      </c>
      <c r="E1053" s="406">
        <v>20.02</v>
      </c>
      <c r="F1053" s="406">
        <f t="shared" si="8"/>
        <v>-4.4110690633869493E-2</v>
      </c>
      <c r="G1053" s="406">
        <v>0.1875</v>
      </c>
      <c r="H1053" s="406">
        <f>'PRPM WP2'!D1053</f>
        <v>2.8E-3</v>
      </c>
      <c r="I1053" s="409">
        <f t="shared" si="7"/>
        <v>-4.691069063386949E-2</v>
      </c>
      <c r="J1053" s="407">
        <v>41487</v>
      </c>
    </row>
    <row r="1054" spans="1:10">
      <c r="B1054" s="407">
        <v>41518</v>
      </c>
      <c r="C1054" s="63" t="s">
        <v>3134</v>
      </c>
      <c r="D1054" s="63" t="s">
        <v>3135</v>
      </c>
      <c r="E1054" s="406">
        <v>21.39</v>
      </c>
      <c r="F1054" s="406">
        <f t="shared" si="8"/>
        <v>6.8431568431568487E-2</v>
      </c>
      <c r="G1054" s="406">
        <v>0</v>
      </c>
      <c r="H1054" s="406">
        <f>'PRPM WP2'!D1054</f>
        <v>2.8999999999999998E-3</v>
      </c>
      <c r="I1054" s="409">
        <f t="shared" si="7"/>
        <v>6.5531568431568488E-2</v>
      </c>
      <c r="J1054" s="407">
        <v>41518</v>
      </c>
    </row>
    <row r="1055" spans="1:10">
      <c r="B1055" s="407">
        <v>41548</v>
      </c>
      <c r="C1055" s="63" t="s">
        <v>3134</v>
      </c>
      <c r="D1055" s="63" t="s">
        <v>3135</v>
      </c>
      <c r="E1055" s="406">
        <v>20.73</v>
      </c>
      <c r="F1055" s="406">
        <f t="shared" si="8"/>
        <v>-3.0855539971949515E-2</v>
      </c>
      <c r="G1055" s="406">
        <v>0</v>
      </c>
      <c r="H1055" s="406">
        <f>'PRPM WP2'!D1055</f>
        <v>2.8999999999999998E-3</v>
      </c>
      <c r="I1055" s="409">
        <f t="shared" si="7"/>
        <v>-3.3755539971949515E-2</v>
      </c>
      <c r="J1055" s="407">
        <v>41548</v>
      </c>
    </row>
    <row r="1056" spans="1:10">
      <c r="B1056" s="407">
        <v>41579</v>
      </c>
      <c r="C1056" s="63" t="s">
        <v>3134</v>
      </c>
      <c r="D1056" s="63" t="s">
        <v>3135</v>
      </c>
      <c r="E1056" s="406">
        <v>21.98</v>
      </c>
      <c r="F1056" s="406">
        <f t="shared" si="8"/>
        <v>6.9464544138929094E-2</v>
      </c>
      <c r="G1056" s="406">
        <v>0.19</v>
      </c>
      <c r="H1056" s="406">
        <f>'PRPM WP2'!D1056</f>
        <v>2.7000000000000001E-3</v>
      </c>
      <c r="I1056" s="409">
        <f t="shared" si="7"/>
        <v>6.6764544138929099E-2</v>
      </c>
      <c r="J1056" s="407">
        <v>41579</v>
      </c>
    </row>
    <row r="1057" spans="2:10">
      <c r="B1057" s="407">
        <v>41609</v>
      </c>
      <c r="C1057" s="63" t="s">
        <v>3134</v>
      </c>
      <c r="D1057" s="63" t="s">
        <v>3135</v>
      </c>
      <c r="E1057" s="406">
        <v>20.94</v>
      </c>
      <c r="F1057" s="406">
        <f t="shared" si="8"/>
        <v>-4.7315741583257465E-2</v>
      </c>
      <c r="G1057" s="406">
        <v>0</v>
      </c>
      <c r="H1057" s="406">
        <f>'PRPM WP2'!D1057</f>
        <v>3.0999999999999999E-3</v>
      </c>
      <c r="I1057" s="409">
        <f t="shared" si="7"/>
        <v>-5.0415741583257463E-2</v>
      </c>
      <c r="J1057" s="407">
        <v>41609</v>
      </c>
    </row>
    <row r="1058" spans="2:10">
      <c r="B1058" s="407">
        <v>41640</v>
      </c>
      <c r="C1058" s="63" t="s">
        <v>3134</v>
      </c>
      <c r="D1058" s="63" t="s">
        <v>3135</v>
      </c>
      <c r="E1058" s="406">
        <v>19.899999999999999</v>
      </c>
      <c r="F1058" s="406">
        <f t="shared" si="8"/>
        <v>-4.966571155682916E-2</v>
      </c>
      <c r="G1058" s="406">
        <v>0</v>
      </c>
      <c r="H1058" s="406">
        <f>'PRPM WP2'!D1058</f>
        <v>3.2000000000000002E-3</v>
      </c>
      <c r="I1058" s="409">
        <f t="shared" si="7"/>
        <v>-5.2865711556829162E-2</v>
      </c>
      <c r="J1058" s="407">
        <v>41640</v>
      </c>
    </row>
    <row r="1059" spans="2:10">
      <c r="B1059" s="407">
        <v>41671</v>
      </c>
      <c r="C1059" s="63" t="s">
        <v>3134</v>
      </c>
      <c r="D1059" s="63" t="s">
        <v>3135</v>
      </c>
      <c r="E1059" s="406">
        <v>20.21</v>
      </c>
      <c r="F1059" s="406">
        <f t="shared" si="8"/>
        <v>2.5125628140703633E-2</v>
      </c>
      <c r="G1059" s="406">
        <v>0.19</v>
      </c>
      <c r="H1059" s="406">
        <f>'PRPM WP2'!D1059</f>
        <v>2.5999999999999999E-3</v>
      </c>
      <c r="I1059" s="409">
        <f t="shared" si="7"/>
        <v>2.2525628140703635E-2</v>
      </c>
      <c r="J1059" s="407">
        <v>41671</v>
      </c>
    </row>
    <row r="1060" spans="2:10">
      <c r="B1060" s="407">
        <v>41699</v>
      </c>
      <c r="C1060" s="63" t="s">
        <v>3134</v>
      </c>
      <c r="D1060" s="63" t="s">
        <v>3135</v>
      </c>
      <c r="E1060" s="406">
        <v>21.82</v>
      </c>
      <c r="F1060" s="406">
        <f t="shared" si="8"/>
        <v>7.966353290450269E-2</v>
      </c>
      <c r="G1060" s="406">
        <v>0</v>
      </c>
      <c r="H1060" s="406">
        <f>'PRPM WP2'!D1060</f>
        <v>2.8999999999999998E-3</v>
      </c>
      <c r="I1060" s="409">
        <f t="shared" si="7"/>
        <v>7.676353290450269E-2</v>
      </c>
      <c r="J1060" s="407">
        <v>41699</v>
      </c>
    </row>
    <row r="1061" spans="2:10">
      <c r="B1061" s="407">
        <v>41730</v>
      </c>
      <c r="C1061" s="63" t="s">
        <v>3134</v>
      </c>
      <c r="D1061" s="63" t="s">
        <v>3135</v>
      </c>
      <c r="E1061" s="406">
        <v>20.329999999999998</v>
      </c>
      <c r="F1061" s="406">
        <f t="shared" si="8"/>
        <v>-6.8285976168652701E-2</v>
      </c>
      <c r="G1061" s="406">
        <v>0</v>
      </c>
      <c r="H1061" s="406">
        <f>'PRPM WP2'!D1061</f>
        <v>2.8E-3</v>
      </c>
      <c r="I1061" s="409">
        <f t="shared" si="7"/>
        <v>-7.1085976168652698E-2</v>
      </c>
      <c r="J1061" s="407">
        <v>41730</v>
      </c>
    </row>
    <row r="1062" spans="2:10">
      <c r="B1062" s="407">
        <v>41760</v>
      </c>
      <c r="C1062" s="63" t="s">
        <v>3134</v>
      </c>
      <c r="D1062" s="63" t="s">
        <v>3135</v>
      </c>
      <c r="E1062" s="406">
        <v>20.47</v>
      </c>
      <c r="F1062" s="406">
        <f t="shared" si="8"/>
        <v>1.6232169208066926E-2</v>
      </c>
      <c r="G1062" s="406">
        <v>0.19</v>
      </c>
      <c r="H1062" s="406">
        <f>'PRPM WP2'!D1062</f>
        <v>2.8E-3</v>
      </c>
      <c r="I1062" s="409">
        <f t="shared" si="7"/>
        <v>1.3432169208066926E-2</v>
      </c>
      <c r="J1062" s="407">
        <v>41760</v>
      </c>
    </row>
    <row r="1063" spans="2:10">
      <c r="B1063" s="407">
        <v>41791</v>
      </c>
      <c r="C1063" s="63" t="s">
        <v>3134</v>
      </c>
      <c r="D1063" s="63" t="s">
        <v>3135</v>
      </c>
      <c r="E1063" s="406">
        <v>21.18</v>
      </c>
      <c r="F1063" s="406">
        <f t="shared" si="8"/>
        <v>3.4684904738641956E-2</v>
      </c>
      <c r="G1063" s="406">
        <v>0</v>
      </c>
      <c r="H1063" s="406">
        <f>'PRPM WP2'!D1063</f>
        <v>2.5000000000000001E-3</v>
      </c>
      <c r="I1063" s="409">
        <f t="shared" si="7"/>
        <v>3.2184904738641953E-2</v>
      </c>
      <c r="J1063" s="407">
        <v>41791</v>
      </c>
    </row>
    <row r="1064" spans="2:10" ht="15">
      <c r="B1064" s="407">
        <v>41821</v>
      </c>
      <c r="C1064" s="63" t="s">
        <v>3134</v>
      </c>
      <c r="D1064" s="63" t="s">
        <v>3135</v>
      </c>
      <c r="E1064" s="418">
        <v>20.32</v>
      </c>
      <c r="F1064" s="406">
        <f t="shared" si="8"/>
        <v>-4.0604343720491001E-2</v>
      </c>
      <c r="G1064" s="406">
        <v>0</v>
      </c>
      <c r="H1064" s="406">
        <f>'PRPM WP2'!D1064</f>
        <v>2.7000000000000001E-3</v>
      </c>
      <c r="I1064" s="409">
        <f t="shared" si="7"/>
        <v>-4.3304343720491002E-2</v>
      </c>
      <c r="J1064" s="407">
        <v>41821</v>
      </c>
    </row>
    <row r="1065" spans="2:10" ht="15">
      <c r="B1065" s="407">
        <v>41852</v>
      </c>
      <c r="C1065" s="63" t="s">
        <v>3134</v>
      </c>
      <c r="D1065" s="63" t="s">
        <v>3135</v>
      </c>
      <c r="E1065" s="418">
        <v>20.53</v>
      </c>
      <c r="F1065" s="406">
        <f t="shared" si="8"/>
        <v>1.9685039370078782E-2</v>
      </c>
      <c r="G1065" s="406">
        <v>0.19</v>
      </c>
      <c r="H1065" s="406">
        <f>'PRPM WP2'!D1065</f>
        <v>2.5999999999999999E-3</v>
      </c>
      <c r="I1065" s="409">
        <f t="shared" si="7"/>
        <v>1.7085039370078783E-2</v>
      </c>
      <c r="J1065" s="407">
        <v>41852</v>
      </c>
    </row>
    <row r="1066" spans="2:10" ht="15">
      <c r="B1066" s="407">
        <v>41883</v>
      </c>
      <c r="C1066" s="63" t="s">
        <v>3134</v>
      </c>
      <c r="D1066" s="63" t="s">
        <v>3135</v>
      </c>
      <c r="E1066" s="418">
        <v>19.600000000000001</v>
      </c>
      <c r="F1066" s="406">
        <f t="shared" si="8"/>
        <v>-4.5299561617145621E-2</v>
      </c>
      <c r="G1066" s="406">
        <v>0</v>
      </c>
      <c r="H1066" s="406">
        <f>'PRPM WP2'!D1066</f>
        <v>2.3E-3</v>
      </c>
      <c r="I1066" s="409">
        <f t="shared" si="7"/>
        <v>-4.7599561617145625E-2</v>
      </c>
      <c r="J1066" s="407">
        <v>41883</v>
      </c>
    </row>
    <row r="1067" spans="2:10" ht="15">
      <c r="B1067" s="407">
        <v>41913</v>
      </c>
      <c r="C1067" s="63" t="s">
        <v>3134</v>
      </c>
      <c r="D1067" s="63" t="s">
        <v>3135</v>
      </c>
      <c r="E1067" s="418">
        <v>22.55</v>
      </c>
      <c r="F1067" s="406">
        <f t="shared" si="8"/>
        <v>0.1505102040816326</v>
      </c>
      <c r="G1067" s="406">
        <v>0</v>
      </c>
      <c r="H1067" s="406">
        <f>'PRPM WP2'!D1067</f>
        <v>2.5000000000000001E-3</v>
      </c>
      <c r="I1067" s="409">
        <f t="shared" si="7"/>
        <v>0.1480102040816326</v>
      </c>
      <c r="J1067" s="407">
        <v>41913</v>
      </c>
    </row>
    <row r="1068" spans="2:10" ht="15">
      <c r="B1068" s="407">
        <v>41944</v>
      </c>
      <c r="C1068" s="63" t="s">
        <v>3134</v>
      </c>
      <c r="D1068" s="63" t="s">
        <v>3135</v>
      </c>
      <c r="E1068" s="418">
        <v>22.04</v>
      </c>
      <c r="F1068" s="406">
        <f t="shared" si="8"/>
        <v>-1.4079822616408052E-2</v>
      </c>
      <c r="G1068" s="406">
        <v>0.1925</v>
      </c>
      <c r="H1068" s="406">
        <f>'PRPM WP2'!D1068</f>
        <v>2.3E-3</v>
      </c>
      <c r="I1068" s="409">
        <f t="shared" si="7"/>
        <v>-1.6379822616408052E-2</v>
      </c>
      <c r="J1068" s="407">
        <v>41944</v>
      </c>
    </row>
    <row r="1069" spans="2:10">
      <c r="B1069" s="407">
        <v>41974</v>
      </c>
      <c r="C1069" s="63" t="s">
        <v>3134</v>
      </c>
      <c r="D1069" s="63" t="s">
        <v>3135</v>
      </c>
      <c r="E1069" s="406">
        <v>23.06</v>
      </c>
      <c r="F1069" s="406">
        <f t="shared" si="8"/>
        <v>4.6279491833030838E-2</v>
      </c>
      <c r="G1069" s="406">
        <v>0</v>
      </c>
      <c r="H1069" s="406">
        <f>'PRPM WP2'!D1069</f>
        <v>2.2000000000000001E-3</v>
      </c>
      <c r="I1069" s="409">
        <f t="shared" si="7"/>
        <v>4.4079491833030837E-2</v>
      </c>
      <c r="J1069" s="407">
        <v>41974</v>
      </c>
    </row>
    <row r="1070" spans="2:10">
      <c r="B1070" s="407">
        <v>42005</v>
      </c>
      <c r="C1070" s="63" t="s">
        <v>3134</v>
      </c>
      <c r="D1070" s="63" t="s">
        <v>3135</v>
      </c>
      <c r="E1070" s="63">
        <v>21.87</v>
      </c>
      <c r="F1070" s="406">
        <f t="shared" si="8"/>
        <v>-5.1604509973980826E-2</v>
      </c>
      <c r="G1070" s="406">
        <v>0</v>
      </c>
      <c r="H1070" s="406">
        <f>'PRPM WP2'!D1070</f>
        <v>2E-3</v>
      </c>
      <c r="I1070" s="409">
        <f t="shared" si="7"/>
        <v>-5.3604509973980828E-2</v>
      </c>
      <c r="J1070" s="407">
        <v>42005</v>
      </c>
    </row>
    <row r="1071" spans="2:10">
      <c r="B1071" s="407">
        <v>42036</v>
      </c>
      <c r="C1071" s="63" t="s">
        <v>3134</v>
      </c>
      <c r="D1071" s="63" t="s">
        <v>3135</v>
      </c>
      <c r="E1071" s="63">
        <v>23.26</v>
      </c>
      <c r="F1071" s="406">
        <f t="shared" si="8"/>
        <v>7.235939643347053E-2</v>
      </c>
      <c r="G1071" s="406">
        <v>0.1925</v>
      </c>
      <c r="H1071" s="406">
        <f>'PRPM WP2'!D1071</f>
        <v>1.5E-3</v>
      </c>
      <c r="I1071" s="409">
        <f t="shared" si="7"/>
        <v>7.0859396433470528E-2</v>
      </c>
      <c r="J1071" s="407">
        <v>42036</v>
      </c>
    </row>
    <row r="1072" spans="2:10">
      <c r="B1072" s="407">
        <v>42064</v>
      </c>
      <c r="C1072" s="63" t="s">
        <v>3134</v>
      </c>
      <c r="D1072" s="63" t="s">
        <v>3135</v>
      </c>
      <c r="E1072" s="63">
        <v>22.76</v>
      </c>
      <c r="F1072" s="406">
        <f t="shared" si="8"/>
        <v>-2.1496130696474634E-2</v>
      </c>
      <c r="G1072" s="406">
        <v>0</v>
      </c>
      <c r="H1072" s="406">
        <f>'PRPM WP2'!D1072</f>
        <v>2.0999999999999999E-3</v>
      </c>
      <c r="I1072" s="409">
        <f t="shared" si="7"/>
        <v>-2.3596130696474635E-2</v>
      </c>
      <c r="J1072" s="407">
        <v>42064</v>
      </c>
    </row>
    <row r="1073" spans="2:10">
      <c r="B1073" s="407">
        <v>42095</v>
      </c>
      <c r="C1073" s="63" t="s">
        <v>3134</v>
      </c>
      <c r="D1073" s="63" t="s">
        <v>3135</v>
      </c>
      <c r="E1073" s="406">
        <v>22.77</v>
      </c>
      <c r="F1073" s="406">
        <f t="shared" si="8"/>
        <v>4.3936731107196877E-4</v>
      </c>
      <c r="G1073" s="406">
        <v>0</v>
      </c>
      <c r="H1073" s="406">
        <f>'PRPM WP2'!D1073</f>
        <v>1.9E-3</v>
      </c>
      <c r="I1073" s="409">
        <f t="shared" si="7"/>
        <v>-1.4606326889280313E-3</v>
      </c>
      <c r="J1073" s="407">
        <v>42095</v>
      </c>
    </row>
    <row r="1074" spans="2:10">
      <c r="B1074" s="407">
        <v>42125</v>
      </c>
      <c r="C1074" s="63" t="s">
        <v>3134</v>
      </c>
      <c r="D1074" s="63" t="s">
        <v>3135</v>
      </c>
      <c r="E1074" s="406">
        <v>21.83</v>
      </c>
      <c r="F1074" s="406">
        <f t="shared" si="8"/>
        <v>-3.282828282828288E-2</v>
      </c>
      <c r="G1074" s="406">
        <v>0.1925</v>
      </c>
      <c r="H1074" s="406">
        <f>'PRPM WP2'!D1074</f>
        <v>2E-3</v>
      </c>
      <c r="I1074" s="409">
        <f t="shared" si="7"/>
        <v>-3.4828282828282882E-2</v>
      </c>
      <c r="J1074" s="407">
        <v>42125</v>
      </c>
    </row>
    <row r="1075" spans="2:10">
      <c r="B1075" s="407">
        <v>42156</v>
      </c>
      <c r="C1075" s="63" t="s">
        <v>3134</v>
      </c>
      <c r="D1075" s="63" t="s">
        <v>3135</v>
      </c>
      <c r="E1075" s="406">
        <v>22.56</v>
      </c>
      <c r="F1075" s="406">
        <f t="shared" si="8"/>
        <v>3.3440219880897869E-2</v>
      </c>
      <c r="G1075" s="406">
        <v>0</v>
      </c>
      <c r="H1075" s="406">
        <f>'PRPM WP2'!D1075</f>
        <v>2.3E-3</v>
      </c>
      <c r="I1075" s="409">
        <f t="shared" si="7"/>
        <v>3.1140219880897869E-2</v>
      </c>
      <c r="J1075" s="407">
        <f t="shared" ref="J1075:J1138" si="9">B1075</f>
        <v>42156</v>
      </c>
    </row>
    <row r="1076" spans="2:10">
      <c r="B1076" s="407">
        <v>42186</v>
      </c>
      <c r="C1076" s="63" t="s">
        <v>3134</v>
      </c>
      <c r="D1076" s="63" t="s">
        <v>3135</v>
      </c>
      <c r="E1076" s="406">
        <v>22.74</v>
      </c>
      <c r="F1076" s="406">
        <f t="shared" si="8"/>
        <v>7.9787234042553064E-3</v>
      </c>
      <c r="G1076" s="406">
        <v>0</v>
      </c>
      <c r="H1076" s="406">
        <f>'PRPM WP2'!D1076</f>
        <v>2.3999999999999998E-3</v>
      </c>
      <c r="I1076" s="409">
        <f t="shared" si="7"/>
        <v>5.578723404255307E-3</v>
      </c>
      <c r="J1076" s="407">
        <f t="shared" si="9"/>
        <v>42186</v>
      </c>
    </row>
    <row r="1077" spans="2:10">
      <c r="B1077" s="407">
        <v>42217</v>
      </c>
      <c r="C1077" s="63" t="s">
        <v>3134</v>
      </c>
      <c r="D1077" s="63" t="s">
        <v>3135</v>
      </c>
      <c r="E1077" s="406">
        <v>22.76</v>
      </c>
      <c r="F1077" s="406">
        <f t="shared" si="8"/>
        <v>9.3447669305190481E-3</v>
      </c>
      <c r="G1077" s="406">
        <v>0.1925</v>
      </c>
      <c r="H1077" s="406">
        <f>'PRPM WP2'!D1077</f>
        <v>2.2000000000000001E-3</v>
      </c>
      <c r="I1077" s="409">
        <f t="shared" si="7"/>
        <v>7.1447669305190475E-3</v>
      </c>
      <c r="J1077" s="407">
        <f t="shared" si="9"/>
        <v>42217</v>
      </c>
    </row>
    <row r="1078" spans="2:10">
      <c r="B1078" s="407">
        <v>42248</v>
      </c>
      <c r="C1078" s="406" t="s">
        <v>3134</v>
      </c>
      <c r="D1078" s="406" t="s">
        <v>3135</v>
      </c>
      <c r="E1078" s="406">
        <v>23.84</v>
      </c>
      <c r="F1078" s="406">
        <f t="shared" si="8"/>
        <v>4.7451669595781995E-2</v>
      </c>
      <c r="G1078" s="406">
        <v>0</v>
      </c>
      <c r="H1078" s="406">
        <f>'PRPM WP2'!D1078</f>
        <v>2.0999999999999999E-3</v>
      </c>
      <c r="I1078" s="406">
        <f t="shared" ref="I1078:I1141" si="10">F1078-H1078</f>
        <v>4.5351669595781997E-2</v>
      </c>
      <c r="J1078" s="407">
        <f t="shared" si="9"/>
        <v>42248</v>
      </c>
    </row>
    <row r="1079" spans="2:10">
      <c r="B1079" s="407">
        <v>42278</v>
      </c>
      <c r="C1079" s="406" t="s">
        <v>3134</v>
      </c>
      <c r="D1079" s="406" t="s">
        <v>3135</v>
      </c>
      <c r="E1079" s="406">
        <v>25.77</v>
      </c>
      <c r="F1079" s="406">
        <f t="shared" si="8"/>
        <v>8.0956375838926162E-2</v>
      </c>
      <c r="G1079" s="406">
        <v>0</v>
      </c>
      <c r="H1079" s="406">
        <f>'PRPM WP2'!D1079</f>
        <v>2.0999999999999999E-3</v>
      </c>
      <c r="I1079" s="406">
        <f t="shared" si="10"/>
        <v>7.8856375838926157E-2</v>
      </c>
      <c r="J1079" s="407">
        <f t="shared" si="9"/>
        <v>42278</v>
      </c>
    </row>
    <row r="1080" spans="2:10">
      <c r="B1080" s="407">
        <v>42309</v>
      </c>
      <c r="C1080" s="406" t="s">
        <v>3134</v>
      </c>
      <c r="D1080" s="406" t="s">
        <v>3135</v>
      </c>
      <c r="E1080" s="406">
        <v>25.63</v>
      </c>
      <c r="F1080" s="406">
        <f t="shared" si="8"/>
        <v>2.2797826930539174E-3</v>
      </c>
      <c r="G1080" s="406">
        <v>0.19875000000000001</v>
      </c>
      <c r="H1080" s="406">
        <f>'PRPM WP2'!D1080</f>
        <v>2.2000000000000001E-3</v>
      </c>
      <c r="I1080" s="406">
        <f t="shared" si="10"/>
        <v>7.9782693053917237E-5</v>
      </c>
      <c r="J1080" s="407">
        <f t="shared" si="9"/>
        <v>42309</v>
      </c>
    </row>
    <row r="1081" spans="2:10">
      <c r="B1081" s="407">
        <v>42339</v>
      </c>
      <c r="C1081" s="406" t="s">
        <v>3134</v>
      </c>
      <c r="D1081" s="406" t="s">
        <v>3135</v>
      </c>
      <c r="E1081" s="406">
        <v>26.54</v>
      </c>
      <c r="F1081" s="406">
        <f t="shared" si="8"/>
        <v>3.5505267264923923E-2</v>
      </c>
      <c r="G1081" s="406">
        <v>0</v>
      </c>
      <c r="H1081" s="406">
        <f>'PRPM WP2'!D1081</f>
        <v>2.2000000000000001E-3</v>
      </c>
      <c r="I1081" s="406">
        <f t="shared" si="10"/>
        <v>3.3305267264923923E-2</v>
      </c>
      <c r="J1081" s="407">
        <f t="shared" si="9"/>
        <v>42339</v>
      </c>
    </row>
    <row r="1082" spans="2:10">
      <c r="B1082" s="407">
        <v>42370</v>
      </c>
      <c r="C1082" s="406" t="s">
        <v>3134</v>
      </c>
      <c r="D1082" s="406" t="s">
        <v>3135</v>
      </c>
      <c r="E1082" s="406">
        <v>29</v>
      </c>
      <c r="F1082" s="406">
        <f t="shared" si="8"/>
        <v>9.2690278824416009E-2</v>
      </c>
      <c r="G1082" s="406">
        <v>0</v>
      </c>
      <c r="H1082" s="406">
        <f>'PRPM WP2'!D1082</f>
        <v>2.0999999999999999E-3</v>
      </c>
      <c r="I1082" s="406">
        <f t="shared" si="10"/>
        <v>9.0590278824416004E-2</v>
      </c>
      <c r="J1082" s="407">
        <f t="shared" si="9"/>
        <v>42370</v>
      </c>
    </row>
    <row r="1083" spans="2:10">
      <c r="B1083" s="407">
        <v>42401</v>
      </c>
      <c r="C1083" s="406" t="s">
        <v>3134</v>
      </c>
      <c r="D1083" s="406" t="s">
        <v>3135</v>
      </c>
      <c r="E1083" s="406">
        <v>28.02</v>
      </c>
      <c r="F1083" s="406">
        <f t="shared" si="8"/>
        <v>-2.6939655172413812E-2</v>
      </c>
      <c r="G1083" s="406">
        <v>0.19875000000000001</v>
      </c>
      <c r="H1083" s="406">
        <f>'PRPM WP2'!D1083</f>
        <v>2E-3</v>
      </c>
      <c r="I1083" s="406">
        <f t="shared" si="10"/>
        <v>-2.8939655172413814E-2</v>
      </c>
      <c r="J1083" s="407">
        <f t="shared" si="9"/>
        <v>42401</v>
      </c>
    </row>
    <row r="1084" spans="2:10">
      <c r="B1084" s="407">
        <v>42430</v>
      </c>
      <c r="C1084" s="406" t="s">
        <v>3134</v>
      </c>
      <c r="D1084" s="406" t="s">
        <v>3135</v>
      </c>
      <c r="E1084" s="406">
        <v>30.85</v>
      </c>
      <c r="F1084" s="406">
        <f t="shared" si="8"/>
        <v>0.1009992862241257</v>
      </c>
      <c r="G1084" s="406">
        <v>0</v>
      </c>
      <c r="H1084" s="406">
        <f>'PRPM WP2'!D1084</f>
        <v>1.8E-3</v>
      </c>
      <c r="I1084" s="406">
        <f t="shared" si="10"/>
        <v>9.9199286224125702E-2</v>
      </c>
      <c r="J1084" s="407">
        <f t="shared" si="9"/>
        <v>42430</v>
      </c>
    </row>
    <row r="1085" spans="2:10">
      <c r="B1085" s="407">
        <v>42461</v>
      </c>
      <c r="C1085" s="406" t="s">
        <v>3134</v>
      </c>
      <c r="D1085" s="406" t="s">
        <v>3135</v>
      </c>
      <c r="E1085" s="406">
        <v>36.58</v>
      </c>
      <c r="F1085" s="406">
        <f t="shared" si="8"/>
        <v>0.18573743922204203</v>
      </c>
      <c r="G1085" s="406">
        <v>0</v>
      </c>
      <c r="H1085" s="406">
        <f>'PRPM WP2'!D1085</f>
        <v>1.6999999999999999E-3</v>
      </c>
      <c r="I1085" s="406">
        <f t="shared" si="10"/>
        <v>0.18403743922204202</v>
      </c>
      <c r="J1085" s="407">
        <f t="shared" si="9"/>
        <v>42461</v>
      </c>
    </row>
    <row r="1086" spans="2:10">
      <c r="B1086" s="407">
        <v>42491</v>
      </c>
      <c r="C1086" s="406" t="s">
        <v>3134</v>
      </c>
      <c r="D1086" s="406" t="s">
        <v>3135</v>
      </c>
      <c r="E1086" s="406">
        <v>36.950000000000003</v>
      </c>
      <c r="F1086" s="406">
        <f t="shared" si="8"/>
        <v>1.5548113723346217E-2</v>
      </c>
      <c r="G1086" s="406">
        <v>0.19875000000000001</v>
      </c>
      <c r="H1086" s="406">
        <f>'PRPM WP2'!D1086</f>
        <v>2E-3</v>
      </c>
      <c r="I1086" s="406">
        <f t="shared" si="10"/>
        <v>1.3548113723346217E-2</v>
      </c>
      <c r="J1086" s="407">
        <f t="shared" si="9"/>
        <v>42491</v>
      </c>
    </row>
    <row r="1087" spans="2:10">
      <c r="B1087" s="407">
        <v>42522</v>
      </c>
      <c r="C1087" s="406" t="s">
        <v>3134</v>
      </c>
      <c r="D1087" s="406" t="s">
        <v>3135</v>
      </c>
      <c r="E1087" s="406">
        <v>43.38</v>
      </c>
      <c r="F1087" s="406">
        <f t="shared" si="8"/>
        <v>0.17401894451962108</v>
      </c>
      <c r="G1087" s="406">
        <v>0</v>
      </c>
      <c r="H1087" s="406">
        <f>'PRPM WP2'!D1087</f>
        <v>1.8E-3</v>
      </c>
      <c r="I1087" s="406">
        <f t="shared" si="10"/>
        <v>0.17221894451962108</v>
      </c>
      <c r="J1087" s="407">
        <f t="shared" si="9"/>
        <v>42522</v>
      </c>
    </row>
    <row r="1088" spans="2:10">
      <c r="B1088" s="407">
        <v>42552</v>
      </c>
      <c r="C1088" s="406" t="s">
        <v>3134</v>
      </c>
      <c r="D1088" s="406" t="s">
        <v>3135</v>
      </c>
      <c r="E1088" s="406">
        <v>41.31</v>
      </c>
      <c r="F1088" s="406">
        <f t="shared" si="8"/>
        <v>-4.7717842323651456E-2</v>
      </c>
      <c r="G1088" s="406">
        <v>0</v>
      </c>
      <c r="H1088" s="406">
        <f>'PRPM WP2'!D1088</f>
        <v>1.4E-3</v>
      </c>
      <c r="I1088" s="406">
        <f t="shared" si="10"/>
        <v>-4.9117842323651455E-2</v>
      </c>
      <c r="J1088" s="407">
        <f t="shared" si="9"/>
        <v>42552</v>
      </c>
    </row>
    <row r="1089" spans="2:10">
      <c r="B1089" s="407">
        <v>42583</v>
      </c>
      <c r="C1089" s="406" t="s">
        <v>3134</v>
      </c>
      <c r="D1089" s="406" t="s">
        <v>3135</v>
      </c>
      <c r="E1089" s="406">
        <v>33.369999999999997</v>
      </c>
      <c r="F1089" s="406">
        <f t="shared" si="8"/>
        <v>-0.18739409343984517</v>
      </c>
      <c r="G1089" s="406">
        <v>0.19875000000000001</v>
      </c>
      <c r="H1089" s="406">
        <f>'PRPM WP2'!D1089</f>
        <v>1.6000000000000001E-3</v>
      </c>
      <c r="I1089" s="406">
        <f t="shared" si="10"/>
        <v>-0.18899409343984516</v>
      </c>
      <c r="J1089" s="407">
        <f t="shared" si="9"/>
        <v>42583</v>
      </c>
    </row>
    <row r="1090" spans="2:10">
      <c r="B1090" s="407">
        <v>42614</v>
      </c>
      <c r="C1090" s="406" t="s">
        <v>3134</v>
      </c>
      <c r="D1090" s="406" t="s">
        <v>3135</v>
      </c>
      <c r="E1090" s="406">
        <v>35.24</v>
      </c>
      <c r="F1090" s="406">
        <f t="shared" si="8"/>
        <v>5.6038357806413086E-2</v>
      </c>
      <c r="G1090" s="406">
        <v>0</v>
      </c>
      <c r="H1090" s="406">
        <f>'PRPM WP2'!D1090</f>
        <v>1.5E-3</v>
      </c>
      <c r="I1090" s="406">
        <f t="shared" si="10"/>
        <v>5.4538357806413085E-2</v>
      </c>
      <c r="J1090" s="407">
        <f t="shared" si="9"/>
        <v>42614</v>
      </c>
    </row>
    <row r="1091" spans="2:10">
      <c r="B1091" s="407">
        <v>42644</v>
      </c>
      <c r="C1091" s="406" t="s">
        <v>3134</v>
      </c>
      <c r="D1091" s="406" t="s">
        <v>3135</v>
      </c>
      <c r="E1091" s="406">
        <v>36.1</v>
      </c>
      <c r="F1091" s="406">
        <f t="shared" si="8"/>
        <v>2.4404086265607246E-2</v>
      </c>
      <c r="G1091" s="406">
        <v>0</v>
      </c>
      <c r="H1091" s="406">
        <f>'PRPM WP2'!D1091</f>
        <v>1.6000000000000001E-3</v>
      </c>
      <c r="I1091" s="406">
        <f t="shared" si="10"/>
        <v>2.2804086265607246E-2</v>
      </c>
      <c r="J1091" s="407">
        <f t="shared" si="9"/>
        <v>42644</v>
      </c>
    </row>
    <row r="1092" spans="2:10">
      <c r="B1092" s="407">
        <v>42675</v>
      </c>
      <c r="C1092" s="406" t="s">
        <v>3134</v>
      </c>
      <c r="D1092" s="406" t="s">
        <v>3135</v>
      </c>
      <c r="E1092" s="406">
        <v>40.74</v>
      </c>
      <c r="F1092" s="406">
        <f t="shared" si="8"/>
        <v>0.1343836565096953</v>
      </c>
      <c r="G1092" s="406">
        <v>0.21124999999999999</v>
      </c>
      <c r="H1092" s="406">
        <f>'PRPM WP2'!D1092</f>
        <v>1.8E-3</v>
      </c>
      <c r="I1092" s="406">
        <f t="shared" si="10"/>
        <v>0.13258365650969531</v>
      </c>
      <c r="J1092" s="407">
        <f t="shared" si="9"/>
        <v>42675</v>
      </c>
    </row>
    <row r="1093" spans="2:10">
      <c r="B1093" s="407">
        <v>42705</v>
      </c>
      <c r="C1093" s="406" t="s">
        <v>3134</v>
      </c>
      <c r="D1093" s="406" t="s">
        <v>3135</v>
      </c>
      <c r="E1093" s="406">
        <v>42.94</v>
      </c>
      <c r="F1093" s="406">
        <f t="shared" si="8"/>
        <v>5.4000981836033274E-2</v>
      </c>
      <c r="G1093" s="406">
        <v>0</v>
      </c>
      <c r="H1093" s="406">
        <f>'PRPM WP2'!D1093</f>
        <v>2.2000000000000001E-3</v>
      </c>
      <c r="I1093" s="406">
        <f t="shared" si="10"/>
        <v>5.1800981836033273E-2</v>
      </c>
      <c r="J1093" s="407">
        <f t="shared" si="9"/>
        <v>42705</v>
      </c>
    </row>
    <row r="1094" spans="2:10">
      <c r="B1094" s="407">
        <v>42736</v>
      </c>
      <c r="C1094" s="406" t="s">
        <v>3134</v>
      </c>
      <c r="D1094" s="406" t="s">
        <v>3135</v>
      </c>
      <c r="E1094" s="406">
        <v>37.81</v>
      </c>
      <c r="F1094" s="406">
        <f t="shared" si="8"/>
        <v>-0.11946902654867246</v>
      </c>
      <c r="G1094" s="406">
        <v>0</v>
      </c>
      <c r="H1094" s="406">
        <f>'PRPM WP2'!D1094</f>
        <v>2.3999999999999998E-3</v>
      </c>
      <c r="I1094" s="406">
        <f t="shared" si="10"/>
        <v>-0.12186902654867246</v>
      </c>
      <c r="J1094" s="407">
        <f t="shared" si="9"/>
        <v>42736</v>
      </c>
    </row>
    <row r="1095" spans="2:10">
      <c r="B1095" s="407">
        <v>42767</v>
      </c>
      <c r="C1095" s="406" t="s">
        <v>3134</v>
      </c>
      <c r="D1095" s="406" t="s">
        <v>3135</v>
      </c>
      <c r="E1095" s="406">
        <v>37.65</v>
      </c>
      <c r="F1095" s="406">
        <f t="shared" si="8"/>
        <v>1.3554615181168026E-3</v>
      </c>
      <c r="G1095" s="406">
        <v>0.21124999999999999</v>
      </c>
      <c r="H1095" s="406">
        <f>'PRPM WP2'!D1095</f>
        <v>2.0999999999999999E-3</v>
      </c>
      <c r="I1095" s="406">
        <f t="shared" si="10"/>
        <v>-7.4453848188319729E-4</v>
      </c>
      <c r="J1095" s="407">
        <f t="shared" si="9"/>
        <v>42767</v>
      </c>
    </row>
    <row r="1096" spans="2:10">
      <c r="B1096" s="407">
        <v>42795</v>
      </c>
      <c r="C1096" s="406" t="s">
        <v>3134</v>
      </c>
      <c r="D1096" s="406" t="s">
        <v>3135</v>
      </c>
      <c r="E1096" s="406">
        <v>36.950000000000003</v>
      </c>
      <c r="F1096" s="406">
        <f t="shared" si="8"/>
        <v>-1.8592297476759514E-2</v>
      </c>
      <c r="G1096" s="406">
        <v>0</v>
      </c>
      <c r="H1096" s="406">
        <f>'PRPM WP2'!D1096</f>
        <v>2.3E-3</v>
      </c>
      <c r="I1096" s="406">
        <f t="shared" si="10"/>
        <v>-2.0892297476759514E-2</v>
      </c>
      <c r="J1096" s="407">
        <f t="shared" si="9"/>
        <v>42795</v>
      </c>
    </row>
    <row r="1097" spans="2:10">
      <c r="B1097" s="407">
        <v>42826</v>
      </c>
      <c r="C1097" s="406" t="s">
        <v>3134</v>
      </c>
      <c r="D1097" s="406" t="s">
        <v>3135</v>
      </c>
      <c r="E1097" s="406">
        <v>38.119999999999997</v>
      </c>
      <c r="F1097" s="406">
        <f t="shared" si="8"/>
        <v>3.1664411366711623E-2</v>
      </c>
      <c r="G1097" s="406">
        <v>0</v>
      </c>
      <c r="H1097" s="406">
        <f>'PRPM WP2'!D1097</f>
        <v>2.0999999999999999E-3</v>
      </c>
      <c r="I1097" s="406">
        <f t="shared" si="10"/>
        <v>2.9564411366711622E-2</v>
      </c>
      <c r="J1097" s="407">
        <f t="shared" si="9"/>
        <v>42826</v>
      </c>
    </row>
    <row r="1098" spans="2:10">
      <c r="B1098" s="407">
        <v>42856</v>
      </c>
      <c r="C1098" s="406" t="s">
        <v>3134</v>
      </c>
      <c r="D1098" s="406" t="s">
        <v>3135</v>
      </c>
      <c r="E1098" s="406">
        <v>35.32</v>
      </c>
      <c r="F1098" s="406">
        <f t="shared" si="8"/>
        <v>-6.7910545645330472E-2</v>
      </c>
      <c r="G1098" s="406">
        <v>0.21124999999999999</v>
      </c>
      <c r="H1098" s="406">
        <f>'PRPM WP2'!D1098</f>
        <v>2.3999999999999998E-3</v>
      </c>
      <c r="I1098" s="406">
        <f t="shared" si="10"/>
        <v>-7.0310545645330472E-2</v>
      </c>
      <c r="J1098" s="407">
        <f t="shared" si="9"/>
        <v>42856</v>
      </c>
    </row>
    <row r="1099" spans="2:10">
      <c r="B1099" s="407">
        <v>42887</v>
      </c>
      <c r="C1099" s="406" t="s">
        <v>3134</v>
      </c>
      <c r="D1099" s="406" t="s">
        <v>3135</v>
      </c>
      <c r="E1099" s="406">
        <v>39.6</v>
      </c>
      <c r="F1099" s="406">
        <f t="shared" si="8"/>
        <v>0.12117780294450739</v>
      </c>
      <c r="G1099" s="406">
        <v>0</v>
      </c>
      <c r="H1099" s="406">
        <f>'PRPM WP2'!D1099</f>
        <v>2.0999999999999999E-3</v>
      </c>
      <c r="I1099" s="406">
        <f t="shared" si="10"/>
        <v>0.11907780294450739</v>
      </c>
      <c r="J1099" s="407">
        <f t="shared" si="9"/>
        <v>42887</v>
      </c>
    </row>
    <row r="1100" spans="2:10">
      <c r="B1100" s="407">
        <v>42917</v>
      </c>
      <c r="C1100" s="406" t="s">
        <v>3134</v>
      </c>
      <c r="D1100" s="406" t="s">
        <v>3135</v>
      </c>
      <c r="E1100" s="406">
        <v>39.24</v>
      </c>
      <c r="F1100" s="406">
        <f t="shared" si="8"/>
        <v>-9.0909090909090766E-3</v>
      </c>
      <c r="G1100" s="406">
        <v>0</v>
      </c>
      <c r="H1100" s="406">
        <f>'PRPM WP2'!D1100</f>
        <v>2.2000000000000001E-3</v>
      </c>
      <c r="I1100" s="406">
        <f t="shared" si="10"/>
        <v>-1.1290909090909077E-2</v>
      </c>
      <c r="J1100" s="407">
        <f t="shared" si="9"/>
        <v>42917</v>
      </c>
    </row>
    <row r="1101" spans="2:10">
      <c r="B1101" s="407">
        <v>42948</v>
      </c>
      <c r="C1101" s="406" t="s">
        <v>3134</v>
      </c>
      <c r="D1101" s="406" t="s">
        <v>3135</v>
      </c>
      <c r="E1101" s="406">
        <v>37.979999999999997</v>
      </c>
      <c r="F1101" s="406">
        <f t="shared" si="8"/>
        <v>-2.6726554536187691E-2</v>
      </c>
      <c r="G1101" s="406">
        <v>0.21124999999999999</v>
      </c>
      <c r="H1101" s="406">
        <f>'PRPM WP2'!D1101</f>
        <v>2.2000000000000001E-3</v>
      </c>
      <c r="I1101" s="406">
        <f t="shared" si="10"/>
        <v>-2.8926554536187692E-2</v>
      </c>
      <c r="J1101" s="407">
        <f t="shared" si="9"/>
        <v>42948</v>
      </c>
    </row>
    <row r="1102" spans="2:10">
      <c r="B1102" s="407">
        <v>42979</v>
      </c>
      <c r="C1102" s="406" t="s">
        <v>3134</v>
      </c>
      <c r="D1102" s="406" t="s">
        <v>3135</v>
      </c>
      <c r="E1102" s="406">
        <v>39.270000000000003</v>
      </c>
      <c r="F1102" s="406">
        <f t="shared" si="8"/>
        <v>3.3965244865718967E-2</v>
      </c>
      <c r="G1102" s="406">
        <v>0</v>
      </c>
      <c r="H1102" s="406">
        <f>'PRPM WP2'!D1102</f>
        <v>1.9E-3</v>
      </c>
      <c r="I1102" s="406">
        <f t="shared" si="10"/>
        <v>3.2065244865718968E-2</v>
      </c>
      <c r="J1102" s="407">
        <f t="shared" si="9"/>
        <v>42979</v>
      </c>
    </row>
    <row r="1103" spans="2:10">
      <c r="B1103" s="407">
        <v>43009</v>
      </c>
      <c r="C1103" s="406" t="s">
        <v>3134</v>
      </c>
      <c r="D1103" s="406" t="s">
        <v>3135</v>
      </c>
      <c r="E1103" s="406">
        <v>43.48</v>
      </c>
      <c r="F1103" s="406">
        <f t="shared" si="8"/>
        <v>0.10720651897122468</v>
      </c>
      <c r="G1103" s="406">
        <v>0</v>
      </c>
      <c r="H1103" s="406">
        <f>'PRPM WP2'!D1103</f>
        <v>2.2000000000000001E-3</v>
      </c>
      <c r="I1103" s="406">
        <f t="shared" si="10"/>
        <v>0.10500651897122469</v>
      </c>
      <c r="J1103" s="407">
        <f t="shared" si="9"/>
        <v>43009</v>
      </c>
    </row>
    <row r="1104" spans="2:10">
      <c r="B1104" s="407">
        <v>43040</v>
      </c>
      <c r="C1104" s="406" t="s">
        <v>3134</v>
      </c>
      <c r="D1104" s="406" t="s">
        <v>3135</v>
      </c>
      <c r="E1104" s="406">
        <v>46.12</v>
      </c>
      <c r="F1104" s="406">
        <f t="shared" ref="F1104:F1163" si="11">((E1104-E1103)/E1103)+(G1104/E1103)</f>
        <v>6.5863615455381802E-2</v>
      </c>
      <c r="G1104" s="406">
        <v>0.22375</v>
      </c>
      <c r="H1104" s="406">
        <f>'PRPM WP2'!D1104</f>
        <v>2.0999999999999999E-3</v>
      </c>
      <c r="I1104" s="406">
        <f t="shared" si="10"/>
        <v>6.3763615455381797E-2</v>
      </c>
      <c r="J1104" s="407">
        <f t="shared" si="9"/>
        <v>43040</v>
      </c>
    </row>
    <row r="1105" spans="2:10">
      <c r="B1105" s="407">
        <v>43070</v>
      </c>
      <c r="C1105" s="406" t="s">
        <v>3134</v>
      </c>
      <c r="D1105" s="406" t="s">
        <v>3135</v>
      </c>
      <c r="E1105" s="406">
        <v>39.909999999999997</v>
      </c>
      <c r="F1105" s="406">
        <f t="shared" si="11"/>
        <v>-0.1346487424111015</v>
      </c>
      <c r="G1105" s="406">
        <v>0</v>
      </c>
      <c r="H1105" s="406">
        <f>'PRPM WP2'!D1105</f>
        <v>2E-3</v>
      </c>
      <c r="I1105" s="406">
        <f t="shared" si="10"/>
        <v>-0.1366487424111015</v>
      </c>
      <c r="J1105" s="407">
        <f t="shared" si="9"/>
        <v>43070</v>
      </c>
    </row>
    <row r="1106" spans="2:10">
      <c r="B1106" s="407">
        <v>43101</v>
      </c>
      <c r="C1106" s="406" t="s">
        <v>3134</v>
      </c>
      <c r="D1106" s="406" t="s">
        <v>3135</v>
      </c>
      <c r="E1106" s="406">
        <v>37.659999999999997</v>
      </c>
      <c r="F1106" s="406">
        <f t="shared" si="11"/>
        <v>-5.6376847907792536E-2</v>
      </c>
      <c r="G1106" s="406">
        <v>0</v>
      </c>
      <c r="H1106" s="406">
        <f>'PRPM WP2'!D1106</f>
        <v>2.3999999999999998E-3</v>
      </c>
      <c r="I1106" s="406">
        <f t="shared" si="10"/>
        <v>-5.8776847907792536E-2</v>
      </c>
      <c r="J1106" s="407">
        <f t="shared" si="9"/>
        <v>43101</v>
      </c>
    </row>
    <row r="1107" spans="2:10">
      <c r="B1107" s="407">
        <v>43132</v>
      </c>
      <c r="C1107" s="406" t="s">
        <v>3134</v>
      </c>
      <c r="D1107" s="406" t="s">
        <v>3135</v>
      </c>
      <c r="E1107" s="406">
        <v>35.44</v>
      </c>
      <c r="F1107" s="406">
        <f t="shared" si="11"/>
        <v>-5.3007169410515108E-2</v>
      </c>
      <c r="G1107" s="406">
        <v>0.22375</v>
      </c>
      <c r="H1107" s="406">
        <f>'PRPM WP2'!D1107</f>
        <v>2.2000000000000001E-3</v>
      </c>
      <c r="I1107" s="406">
        <f t="shared" si="10"/>
        <v>-5.5207169410515108E-2</v>
      </c>
      <c r="J1107" s="407">
        <f t="shared" si="9"/>
        <v>43132</v>
      </c>
    </row>
    <row r="1108" spans="2:10">
      <c r="B1108" s="407">
        <v>43160</v>
      </c>
      <c r="C1108" s="406" t="s">
        <v>3134</v>
      </c>
      <c r="D1108" s="406" t="s">
        <v>3135</v>
      </c>
      <c r="E1108" s="406">
        <v>36.700000000000003</v>
      </c>
      <c r="F1108" s="406">
        <f t="shared" si="11"/>
        <v>3.555304740406335E-2</v>
      </c>
      <c r="G1108" s="406">
        <v>0</v>
      </c>
      <c r="H1108" s="406">
        <f>'PRPM WP2'!D1108</f>
        <v>2.3999999999999998E-3</v>
      </c>
      <c r="I1108" s="406">
        <f t="shared" si="10"/>
        <v>3.315304740406335E-2</v>
      </c>
      <c r="J1108" s="407">
        <f t="shared" si="9"/>
        <v>43160</v>
      </c>
    </row>
    <row r="1109" spans="2:10">
      <c r="B1109" s="407">
        <v>43191</v>
      </c>
      <c r="C1109" s="406" t="s">
        <v>3134</v>
      </c>
      <c r="D1109" s="406" t="s">
        <v>3135</v>
      </c>
      <c r="E1109" s="406">
        <v>41.66</v>
      </c>
      <c r="F1109" s="406">
        <f t="shared" si="11"/>
        <v>0.13514986376021781</v>
      </c>
      <c r="G1109" s="406">
        <v>0</v>
      </c>
      <c r="H1109" s="406">
        <f>'PRPM WP2'!D1109</f>
        <v>2.5000000000000001E-3</v>
      </c>
      <c r="I1109" s="406">
        <f t="shared" si="10"/>
        <v>0.13264986376021781</v>
      </c>
      <c r="J1109" s="407">
        <f t="shared" si="9"/>
        <v>43191</v>
      </c>
    </row>
    <row r="1110" spans="2:10">
      <c r="B1110" s="407">
        <v>43221</v>
      </c>
      <c r="C1110" s="406" t="s">
        <v>3134</v>
      </c>
      <c r="D1110" s="406" t="s">
        <v>3135</v>
      </c>
      <c r="E1110" s="406">
        <v>44.44</v>
      </c>
      <c r="F1110" s="406">
        <f t="shared" si="11"/>
        <v>7.2101536245799361E-2</v>
      </c>
      <c r="G1110" s="406">
        <v>0.22375</v>
      </c>
      <c r="H1110" s="406">
        <f>'PRPM WP2'!D1110</f>
        <v>2.5000000000000001E-3</v>
      </c>
      <c r="I1110" s="406">
        <f t="shared" si="10"/>
        <v>6.9601536245799359E-2</v>
      </c>
      <c r="J1110" s="407">
        <f t="shared" si="9"/>
        <v>43221</v>
      </c>
    </row>
    <row r="1111" spans="2:10">
      <c r="B1111" s="407">
        <v>43252</v>
      </c>
      <c r="C1111" s="406" t="s">
        <v>3134</v>
      </c>
      <c r="D1111" s="406" t="s">
        <v>3135</v>
      </c>
      <c r="E1111" s="406">
        <v>42.17</v>
      </c>
      <c r="F1111" s="406">
        <f t="shared" si="11"/>
        <v>-5.1080108010800991E-2</v>
      </c>
      <c r="G1111" s="406">
        <v>0</v>
      </c>
      <c r="H1111" s="406">
        <f>'PRPM WP2'!D1111</f>
        <v>2.3E-3</v>
      </c>
      <c r="I1111" s="406">
        <f t="shared" si="10"/>
        <v>-5.3380108010800995E-2</v>
      </c>
      <c r="J1111" s="407">
        <f t="shared" si="9"/>
        <v>43252</v>
      </c>
    </row>
    <row r="1112" spans="2:10">
      <c r="B1112" s="407">
        <v>43282</v>
      </c>
      <c r="C1112" s="406" t="s">
        <v>3134</v>
      </c>
      <c r="D1112" s="406" t="s">
        <v>3135</v>
      </c>
      <c r="E1112" s="406">
        <v>44.29</v>
      </c>
      <c r="F1112" s="406">
        <f t="shared" si="11"/>
        <v>5.027270571496318E-2</v>
      </c>
      <c r="G1112" s="406">
        <v>0</v>
      </c>
      <c r="H1112" s="406">
        <f>'PRPM WP2'!D1112</f>
        <v>2.5000000000000001E-3</v>
      </c>
      <c r="I1112" s="406">
        <f t="shared" si="10"/>
        <v>4.7772705714963178E-2</v>
      </c>
      <c r="J1112" s="407">
        <f t="shared" si="9"/>
        <v>43282</v>
      </c>
    </row>
    <row r="1113" spans="2:10">
      <c r="B1113" s="407">
        <v>43313</v>
      </c>
      <c r="C1113" s="406" t="s">
        <v>3134</v>
      </c>
      <c r="D1113" s="406" t="s">
        <v>3135</v>
      </c>
      <c r="E1113" s="406">
        <v>45.8</v>
      </c>
      <c r="F1113" s="406">
        <f t="shared" si="11"/>
        <v>3.9145405283359629E-2</v>
      </c>
      <c r="G1113" s="406">
        <v>0.22375</v>
      </c>
      <c r="H1113" s="406">
        <f>'PRPM WP2'!D1113</f>
        <v>2.5000000000000001E-3</v>
      </c>
      <c r="I1113" s="406">
        <f t="shared" si="10"/>
        <v>3.6645405283359626E-2</v>
      </c>
      <c r="J1113" s="407">
        <f t="shared" si="9"/>
        <v>43313</v>
      </c>
    </row>
    <row r="1114" spans="2:10">
      <c r="B1114" s="407">
        <v>43344</v>
      </c>
      <c r="C1114" s="406" t="s">
        <v>3134</v>
      </c>
      <c r="D1114" s="406" t="s">
        <v>3135</v>
      </c>
      <c r="E1114" s="406">
        <v>48.42</v>
      </c>
      <c r="F1114" s="406">
        <f t="shared" si="11"/>
        <v>5.7205240174672593E-2</v>
      </c>
      <c r="G1114" s="406">
        <v>0</v>
      </c>
      <c r="H1114" s="406">
        <f>'PRPM WP2'!D1114</f>
        <v>2.2000000000000001E-3</v>
      </c>
      <c r="I1114" s="406">
        <f t="shared" si="10"/>
        <v>5.5005240174672593E-2</v>
      </c>
      <c r="J1114" s="407">
        <f t="shared" si="9"/>
        <v>43344</v>
      </c>
    </row>
    <row r="1115" spans="2:10">
      <c r="B1115" s="407">
        <v>43374</v>
      </c>
      <c r="C1115" s="406" t="s">
        <v>3134</v>
      </c>
      <c r="D1115" s="406" t="s">
        <v>3135</v>
      </c>
      <c r="E1115" s="406">
        <v>45</v>
      </c>
      <c r="F1115" s="406">
        <f t="shared" si="11"/>
        <v>-7.0631970260223081E-2</v>
      </c>
      <c r="G1115" s="406">
        <v>0</v>
      </c>
      <c r="H1115" s="406">
        <f>'PRPM WP2'!D1115</f>
        <v>3.0000000000000001E-3</v>
      </c>
      <c r="I1115" s="406">
        <f t="shared" si="10"/>
        <v>-7.3631970260223084E-2</v>
      </c>
      <c r="J1115" s="407">
        <f t="shared" si="9"/>
        <v>43374</v>
      </c>
    </row>
    <row r="1116" spans="2:10">
      <c r="B1116" s="407">
        <v>43405</v>
      </c>
      <c r="C1116" s="406" t="s">
        <v>3134</v>
      </c>
      <c r="D1116" s="406" t="s">
        <v>3135</v>
      </c>
      <c r="E1116" s="406">
        <v>51.84</v>
      </c>
      <c r="F1116" s="406">
        <f t="shared" si="11"/>
        <v>0.15733333333333341</v>
      </c>
      <c r="G1116" s="406">
        <v>0.24</v>
      </c>
      <c r="H1116" s="406">
        <f>'PRPM WP2'!D1116</f>
        <v>2.8E-3</v>
      </c>
      <c r="I1116" s="406">
        <f t="shared" si="10"/>
        <v>0.15453333333333341</v>
      </c>
      <c r="J1116" s="407">
        <f t="shared" si="9"/>
        <v>43405</v>
      </c>
    </row>
    <row r="1117" spans="2:10">
      <c r="B1117" s="407">
        <v>43435</v>
      </c>
      <c r="C1117" s="406" t="s">
        <v>3134</v>
      </c>
      <c r="D1117" s="406" t="s">
        <v>3135</v>
      </c>
      <c r="E1117" s="406">
        <v>53.35</v>
      </c>
      <c r="F1117" s="406">
        <f t="shared" si="11"/>
        <v>2.9128086419753046E-2</v>
      </c>
      <c r="G1117" s="406">
        <v>0</v>
      </c>
      <c r="H1117" s="406">
        <f>'PRPM WP2'!D1117</f>
        <v>2.7000000000000001E-3</v>
      </c>
      <c r="I1117" s="406">
        <f t="shared" si="10"/>
        <v>2.6428086419753045E-2</v>
      </c>
      <c r="J1117" s="407">
        <f t="shared" si="9"/>
        <v>43435</v>
      </c>
    </row>
    <row r="1118" spans="2:10">
      <c r="B1118" s="407">
        <v>43466</v>
      </c>
      <c r="C1118" s="406" t="s">
        <v>3134</v>
      </c>
      <c r="D1118" s="406" t="s">
        <v>3135</v>
      </c>
      <c r="E1118" s="406">
        <v>56.2</v>
      </c>
      <c r="F1118" s="406">
        <f t="shared" si="11"/>
        <v>5.3420805998125612E-2</v>
      </c>
      <c r="G1118" s="406">
        <v>0</v>
      </c>
      <c r="H1118" s="406">
        <f>'PRPM WP2'!D1118</f>
        <v>2.5000000000000001E-3</v>
      </c>
      <c r="I1118" s="406">
        <f t="shared" si="10"/>
        <v>5.0920805998125609E-2</v>
      </c>
      <c r="J1118" s="407">
        <f t="shared" si="9"/>
        <v>43466</v>
      </c>
    </row>
    <row r="1119" spans="2:10">
      <c r="B1119" s="407">
        <v>43497</v>
      </c>
      <c r="C1119" s="406" t="s">
        <v>3134</v>
      </c>
      <c r="D1119" s="406" t="s">
        <v>3135</v>
      </c>
      <c r="E1119" s="406">
        <v>58.87</v>
      </c>
      <c r="F1119" s="406">
        <f t="shared" si="11"/>
        <v>5.1779359430604882E-2</v>
      </c>
      <c r="G1119" s="406">
        <v>0.24</v>
      </c>
      <c r="H1119" s="406">
        <f>'PRPM WP2'!D1119</f>
        <v>2.2000000000000001E-3</v>
      </c>
      <c r="I1119" s="406">
        <f t="shared" si="10"/>
        <v>4.9579359430604882E-2</v>
      </c>
      <c r="J1119" s="407">
        <f t="shared" si="9"/>
        <v>43497</v>
      </c>
    </row>
    <row r="1120" spans="2:10">
      <c r="B1120" s="407">
        <v>43525</v>
      </c>
      <c r="C1120" s="406" t="s">
        <v>3134</v>
      </c>
      <c r="D1120" s="406" t="s">
        <v>3135</v>
      </c>
      <c r="E1120" s="406">
        <v>55.99</v>
      </c>
      <c r="F1120" s="406">
        <f t="shared" si="11"/>
        <v>-4.8921352131815789E-2</v>
      </c>
      <c r="G1120" s="406">
        <v>0</v>
      </c>
      <c r="H1120" s="406">
        <f>'PRPM WP2'!D1120</f>
        <v>2.3E-3</v>
      </c>
      <c r="I1120" s="406">
        <f t="shared" si="10"/>
        <v>-5.1221352131815792E-2</v>
      </c>
      <c r="J1120" s="407">
        <f t="shared" si="9"/>
        <v>43525</v>
      </c>
    </row>
    <row r="1121" spans="2:10">
      <c r="B1121" s="407">
        <v>43556</v>
      </c>
      <c r="C1121" s="406" t="s">
        <v>3134</v>
      </c>
      <c r="D1121" s="406" t="s">
        <v>3135</v>
      </c>
      <c r="E1121" s="406">
        <v>57.99</v>
      </c>
      <c r="F1121" s="406">
        <f t="shared" si="11"/>
        <v>3.5720664404357921E-2</v>
      </c>
      <c r="G1121" s="406">
        <v>0</v>
      </c>
      <c r="H1121" s="406">
        <f>'PRPM WP2'!D1121</f>
        <v>2.3E-3</v>
      </c>
      <c r="I1121" s="406">
        <f t="shared" si="10"/>
        <v>3.3420664404357925E-2</v>
      </c>
      <c r="J1121" s="407">
        <f t="shared" si="9"/>
        <v>43556</v>
      </c>
    </row>
    <row r="1122" spans="2:10">
      <c r="B1122" s="407">
        <v>43586</v>
      </c>
      <c r="C1122" s="406" t="s">
        <v>3134</v>
      </c>
      <c r="D1122" s="406" t="s">
        <v>3135</v>
      </c>
      <c r="E1122" s="406">
        <v>59.16</v>
      </c>
      <c r="F1122" s="406">
        <f t="shared" si="11"/>
        <v>2.4314536989135965E-2</v>
      </c>
      <c r="G1122" s="406">
        <v>0.24</v>
      </c>
      <c r="H1122" s="406">
        <f>'PRPM WP2'!D1122</f>
        <v>2.3E-3</v>
      </c>
      <c r="I1122" s="406">
        <f t="shared" si="10"/>
        <v>2.2014536989135965E-2</v>
      </c>
      <c r="J1122" s="407">
        <f t="shared" si="9"/>
        <v>43586</v>
      </c>
    </row>
    <row r="1123" spans="2:10">
      <c r="B1123" s="407">
        <v>43617</v>
      </c>
      <c r="C1123" s="406" t="s">
        <v>3134</v>
      </c>
      <c r="D1123" s="406" t="s">
        <v>3135</v>
      </c>
      <c r="E1123" s="406">
        <v>59.25</v>
      </c>
      <c r="F1123" s="406">
        <f t="shared" si="11"/>
        <v>1.5212981744422483E-3</v>
      </c>
      <c r="G1123" s="406">
        <v>0</v>
      </c>
      <c r="H1123" s="406">
        <f>'PRPM WP2'!D1123</f>
        <v>1.8E-3</v>
      </c>
      <c r="I1123" s="406">
        <f t="shared" si="10"/>
        <v>-2.7870182555775162E-4</v>
      </c>
      <c r="J1123" s="407">
        <f t="shared" si="9"/>
        <v>43617</v>
      </c>
    </row>
    <row r="1124" spans="2:10">
      <c r="B1124" s="407">
        <v>43647</v>
      </c>
      <c r="C1124" s="406" t="s">
        <v>3134</v>
      </c>
      <c r="D1124" s="406" t="s">
        <v>3135</v>
      </c>
      <c r="E1124" s="406">
        <v>62.63</v>
      </c>
      <c r="F1124" s="406">
        <f t="shared" si="11"/>
        <v>5.7046413502109747E-2</v>
      </c>
      <c r="G1124" s="406">
        <v>0</v>
      </c>
      <c r="H1124" s="406">
        <f>'PRPM WP2'!D1124</f>
        <v>2.0999999999999999E-3</v>
      </c>
      <c r="I1124" s="406">
        <f t="shared" si="10"/>
        <v>5.4946413502109749E-2</v>
      </c>
      <c r="J1124" s="407">
        <f t="shared" si="9"/>
        <v>43647</v>
      </c>
    </row>
    <row r="1125" spans="2:10">
      <c r="B1125" s="407">
        <v>43678</v>
      </c>
      <c r="C1125" s="406" t="s">
        <v>3134</v>
      </c>
      <c r="D1125" s="406" t="s">
        <v>3135</v>
      </c>
      <c r="E1125" s="406">
        <v>61.04</v>
      </c>
      <c r="F1125" s="406">
        <f t="shared" si="11"/>
        <v>-2.1555165256267019E-2</v>
      </c>
      <c r="G1125" s="406">
        <v>0.24</v>
      </c>
      <c r="H1125" s="406">
        <f>'PRPM WP2'!D1125</f>
        <v>1.9E-3</v>
      </c>
      <c r="I1125" s="406">
        <f t="shared" si="10"/>
        <v>-2.3455165256267018E-2</v>
      </c>
      <c r="J1125" s="407">
        <f t="shared" si="9"/>
        <v>43678</v>
      </c>
    </row>
    <row r="1126" spans="2:10">
      <c r="B1126" s="407">
        <v>43709</v>
      </c>
      <c r="C1126" s="406" t="s">
        <v>3134</v>
      </c>
      <c r="D1126" s="406" t="s">
        <v>3135</v>
      </c>
      <c r="E1126" s="406">
        <v>64.959999999999994</v>
      </c>
      <c r="F1126" s="406">
        <f t="shared" si="11"/>
        <v>6.4220183486238439E-2</v>
      </c>
      <c r="G1126" s="406">
        <v>0</v>
      </c>
      <c r="H1126" s="406">
        <f>'PRPM WP2'!D1126</f>
        <v>1.5E-3</v>
      </c>
      <c r="I1126" s="406">
        <f t="shared" si="10"/>
        <v>6.2720183486238437E-2</v>
      </c>
      <c r="J1126" s="407">
        <f t="shared" si="9"/>
        <v>43709</v>
      </c>
    </row>
    <row r="1127" spans="2:10">
      <c r="B1127" s="407">
        <v>43739</v>
      </c>
      <c r="C1127" s="406" t="s">
        <v>3134</v>
      </c>
      <c r="D1127" s="406" t="s">
        <v>3135</v>
      </c>
      <c r="E1127" s="406">
        <v>67.25</v>
      </c>
      <c r="F1127" s="406">
        <f t="shared" si="11"/>
        <v>3.5252463054187291E-2</v>
      </c>
      <c r="G1127" s="406">
        <v>0</v>
      </c>
      <c r="H1127" s="406">
        <f>'PRPM WP2'!D1127</f>
        <v>1.6000000000000001E-3</v>
      </c>
      <c r="I1127" s="406">
        <f t="shared" si="10"/>
        <v>3.3652463054187294E-2</v>
      </c>
      <c r="J1127" s="407">
        <f t="shared" si="9"/>
        <v>43739</v>
      </c>
    </row>
    <row r="1128" spans="2:10">
      <c r="B1128" s="407">
        <v>43770</v>
      </c>
      <c r="C1128" s="406" t="s">
        <v>3134</v>
      </c>
      <c r="D1128" s="406" t="s">
        <v>3135</v>
      </c>
      <c r="E1128" s="406">
        <v>62.81</v>
      </c>
      <c r="F1128" s="406">
        <f t="shared" si="11"/>
        <v>-6.2211895910780635E-2</v>
      </c>
      <c r="G1128" s="406">
        <v>0.25624999999999998</v>
      </c>
      <c r="H1128" s="406">
        <f>'PRPM WP2'!D1128</f>
        <v>1.6000000000000001E-3</v>
      </c>
      <c r="I1128" s="406">
        <f t="shared" si="10"/>
        <v>-6.3811895910780639E-2</v>
      </c>
      <c r="J1128" s="407">
        <f t="shared" si="9"/>
        <v>43770</v>
      </c>
    </row>
    <row r="1129" spans="2:10">
      <c r="B1129" s="407">
        <v>43800</v>
      </c>
      <c r="C1129" s="406" t="s">
        <v>3134</v>
      </c>
      <c r="D1129" s="406" t="s">
        <v>3135</v>
      </c>
      <c r="E1129" s="406">
        <v>63.57</v>
      </c>
      <c r="F1129" s="406">
        <f t="shared" si="11"/>
        <v>1.2099984078968284E-2</v>
      </c>
      <c r="G1129" s="406">
        <v>0</v>
      </c>
      <c r="H1129" s="406">
        <f>'PRPM WP2'!D1129</f>
        <v>1.8E-3</v>
      </c>
      <c r="I1129" s="406">
        <f t="shared" si="10"/>
        <v>1.0299984078968285E-2</v>
      </c>
      <c r="J1129" s="407">
        <f t="shared" si="9"/>
        <v>43800</v>
      </c>
    </row>
    <row r="1130" spans="2:10">
      <c r="B1130" s="407">
        <v>43831</v>
      </c>
      <c r="C1130" s="406" t="s">
        <v>3134</v>
      </c>
      <c r="D1130" s="406" t="s">
        <v>3135</v>
      </c>
      <c r="E1130" s="406">
        <v>65.260000000000005</v>
      </c>
      <c r="F1130" s="406">
        <f t="shared" si="11"/>
        <v>2.6584867075664698E-2</v>
      </c>
      <c r="G1130" s="406">
        <v>0</v>
      </c>
      <c r="H1130" s="406">
        <f>'PRPM WP2'!D1130</f>
        <v>2E-3</v>
      </c>
      <c r="I1130" s="406">
        <f t="shared" si="10"/>
        <v>2.45848670756647E-2</v>
      </c>
      <c r="J1130" s="407">
        <f t="shared" si="9"/>
        <v>43831</v>
      </c>
    </row>
    <row r="1131" spans="2:10">
      <c r="B1131" s="407">
        <v>43862</v>
      </c>
      <c r="C1131" s="406" t="s">
        <v>3134</v>
      </c>
      <c r="D1131" s="406" t="s">
        <v>3135</v>
      </c>
      <c r="E1131" s="406">
        <v>59.47</v>
      </c>
      <c r="F1131" s="406">
        <f t="shared" si="11"/>
        <v>-8.4795433650015406E-2</v>
      </c>
      <c r="G1131" s="406">
        <v>0.25624999999999998</v>
      </c>
      <c r="H1131" s="406">
        <f>'PRPM WP2'!D1131</f>
        <v>1.5E-3</v>
      </c>
      <c r="I1131" s="406">
        <f t="shared" si="10"/>
        <v>-8.6295433650015407E-2</v>
      </c>
      <c r="J1131" s="407">
        <f t="shared" si="9"/>
        <v>43862</v>
      </c>
    </row>
    <row r="1132" spans="2:10">
      <c r="B1132" s="407">
        <v>43891</v>
      </c>
      <c r="C1132" s="406" t="s">
        <v>3134</v>
      </c>
      <c r="D1132" s="406" t="s">
        <v>3135</v>
      </c>
      <c r="E1132" s="406">
        <v>60.12</v>
      </c>
      <c r="F1132" s="406">
        <f t="shared" si="11"/>
        <v>1.0929880612073291E-2</v>
      </c>
      <c r="G1132" s="406">
        <v>0</v>
      </c>
      <c r="H1132" s="406">
        <f>'PRPM WP2'!D1132</f>
        <v>1.23E-3</v>
      </c>
      <c r="I1132" s="406">
        <f t="shared" si="10"/>
        <v>9.6998806120732906E-3</v>
      </c>
      <c r="J1132" s="407">
        <f t="shared" si="9"/>
        <v>43891</v>
      </c>
    </row>
    <row r="1133" spans="2:10">
      <c r="B1133" s="407">
        <v>43922</v>
      </c>
      <c r="C1133" s="406" t="s">
        <v>3134</v>
      </c>
      <c r="D1133" s="406" t="s">
        <v>3135</v>
      </c>
      <c r="E1133" s="406">
        <v>60.3</v>
      </c>
      <c r="F1133" s="406">
        <f t="shared" si="11"/>
        <v>2.9940119760478996E-3</v>
      </c>
      <c r="G1133" s="406">
        <v>0</v>
      </c>
      <c r="H1133" s="406">
        <f>'PRPM WP2'!D1133</f>
        <v>8.9999999999999998E-4</v>
      </c>
      <c r="I1133" s="406">
        <f t="shared" si="10"/>
        <v>2.0940119760478994E-3</v>
      </c>
      <c r="J1133" s="407">
        <f t="shared" si="9"/>
        <v>43922</v>
      </c>
    </row>
    <row r="1134" spans="2:10">
      <c r="B1134" s="407">
        <v>43952</v>
      </c>
      <c r="C1134" s="406" t="s">
        <v>3134</v>
      </c>
      <c r="D1134" s="406" t="s">
        <v>3135</v>
      </c>
      <c r="E1134" s="406">
        <v>67.86</v>
      </c>
      <c r="F1134" s="406">
        <f t="shared" si="11"/>
        <v>0.12962271973466008</v>
      </c>
      <c r="G1134" s="406">
        <v>0.25624999999999998</v>
      </c>
      <c r="H1134" s="406">
        <f>'PRPM WP2'!D1134</f>
        <v>8.9999999999999998E-4</v>
      </c>
      <c r="I1134" s="406">
        <f t="shared" si="10"/>
        <v>0.12872271973466007</v>
      </c>
      <c r="J1134" s="407">
        <f t="shared" si="9"/>
        <v>43952</v>
      </c>
    </row>
    <row r="1135" spans="2:10">
      <c r="B1135" s="407">
        <v>43983</v>
      </c>
      <c r="C1135" s="406" t="s">
        <v>3134</v>
      </c>
      <c r="D1135" s="406" t="s">
        <v>3135</v>
      </c>
      <c r="E1135" s="406">
        <v>67.180000000000007</v>
      </c>
      <c r="F1135" s="406">
        <f t="shared" si="11"/>
        <v>-1.0020630710285774E-2</v>
      </c>
      <c r="G1135" s="406">
        <v>0</v>
      </c>
      <c r="H1135" s="406">
        <f>'PRPM WP2'!D1135</f>
        <v>8.9999999999999998E-4</v>
      </c>
      <c r="I1135" s="406">
        <f t="shared" si="10"/>
        <v>-1.0920630710285774E-2</v>
      </c>
      <c r="J1135" s="407">
        <f t="shared" si="9"/>
        <v>43983</v>
      </c>
    </row>
    <row r="1136" spans="2:10">
      <c r="B1136" s="407">
        <v>44013</v>
      </c>
      <c r="C1136" s="406" t="s">
        <v>3134</v>
      </c>
      <c r="D1136" s="406" t="s">
        <v>3135</v>
      </c>
      <c r="E1136" s="406">
        <v>64.06</v>
      </c>
      <c r="F1136" s="406">
        <f t="shared" si="11"/>
        <v>-4.6442393569514802E-2</v>
      </c>
      <c r="G1136" s="406">
        <v>0</v>
      </c>
      <c r="H1136" s="406">
        <f>'PRPM WP2'!D1136</f>
        <v>1E-3</v>
      </c>
      <c r="I1136" s="406">
        <f t="shared" si="10"/>
        <v>-4.7442393569514803E-2</v>
      </c>
      <c r="J1136" s="407">
        <f t="shared" si="9"/>
        <v>44013</v>
      </c>
    </row>
    <row r="1137" spans="2:10">
      <c r="B1137" s="407">
        <v>44044</v>
      </c>
      <c r="C1137" s="406" t="s">
        <v>3134</v>
      </c>
      <c r="D1137" s="406" t="s">
        <v>3135</v>
      </c>
      <c r="E1137" s="406">
        <v>64.13</v>
      </c>
      <c r="F1137" s="406">
        <f t="shared" si="11"/>
        <v>5.0928816734310519E-3</v>
      </c>
      <c r="G1137" s="406">
        <v>0.25624999999999998</v>
      </c>
      <c r="H1137" s="406">
        <f>'PRPM WP2'!D1137</f>
        <v>8.0000000000000004E-4</v>
      </c>
      <c r="I1137" s="406">
        <f t="shared" si="10"/>
        <v>4.2928816734310515E-3</v>
      </c>
      <c r="J1137" s="407">
        <f t="shared" si="9"/>
        <v>44044</v>
      </c>
    </row>
    <row r="1138" spans="2:10">
      <c r="B1138" s="407">
        <v>44075</v>
      </c>
      <c r="C1138" s="406" t="s">
        <v>3134</v>
      </c>
      <c r="D1138" s="406" t="s">
        <v>3135</v>
      </c>
      <c r="E1138" s="406">
        <v>62.15</v>
      </c>
      <c r="F1138" s="406">
        <f t="shared" si="11"/>
        <v>-3.0874785591766676E-2</v>
      </c>
      <c r="G1138" s="406">
        <v>0</v>
      </c>
      <c r="H1138" s="406">
        <f>'PRPM WP2'!D1138</f>
        <v>0</v>
      </c>
      <c r="I1138" s="406">
        <f t="shared" si="10"/>
        <v>-3.0874785591766676E-2</v>
      </c>
      <c r="J1138" s="407">
        <f t="shared" si="9"/>
        <v>44075</v>
      </c>
    </row>
    <row r="1139" spans="2:10">
      <c r="B1139" s="407">
        <v>44105</v>
      </c>
      <c r="C1139" s="406" t="s">
        <v>3134</v>
      </c>
      <c r="D1139" s="406" t="s">
        <v>3135</v>
      </c>
      <c r="E1139" s="406">
        <v>64.14</v>
      </c>
      <c r="F1139" s="406">
        <f t="shared" si="11"/>
        <v>3.2019308125502847E-2</v>
      </c>
      <c r="G1139" s="406">
        <v>0</v>
      </c>
      <c r="H1139" s="406">
        <f>'PRPM WP2'!D1139</f>
        <v>8.9999999999999998E-4</v>
      </c>
      <c r="I1139" s="406">
        <f t="shared" si="10"/>
        <v>3.1119308125502846E-2</v>
      </c>
      <c r="J1139" s="407">
        <f t="shared" ref="J1139:J1163" si="12">B1139</f>
        <v>44105</v>
      </c>
    </row>
    <row r="1140" spans="2:10">
      <c r="B1140" s="407">
        <v>44136</v>
      </c>
      <c r="C1140" s="406" t="s">
        <v>3134</v>
      </c>
      <c r="D1140" s="406" t="s">
        <v>3135</v>
      </c>
      <c r="E1140" s="406">
        <v>68.489999999999995</v>
      </c>
      <c r="F1140" s="406">
        <f t="shared" si="11"/>
        <v>7.206891175553469E-2</v>
      </c>
      <c r="G1140" s="406">
        <v>0.27250000000000002</v>
      </c>
      <c r="H1140" s="406">
        <f>'PRPM WP2'!D1140</f>
        <v>1.1000000000000001E-3</v>
      </c>
      <c r="I1140" s="406">
        <f t="shared" si="10"/>
        <v>7.0968911755534686E-2</v>
      </c>
      <c r="J1140" s="407">
        <f t="shared" si="12"/>
        <v>44136</v>
      </c>
    </row>
    <row r="1141" spans="2:10">
      <c r="B1141" s="407">
        <v>44166</v>
      </c>
      <c r="C1141" s="406" t="s">
        <v>3134</v>
      </c>
      <c r="D1141" s="406" t="s">
        <v>3135</v>
      </c>
      <c r="E1141" s="406">
        <v>72.47</v>
      </c>
      <c r="F1141" s="406">
        <f t="shared" si="11"/>
        <v>5.8110673090962246E-2</v>
      </c>
      <c r="G1141" s="406">
        <v>0</v>
      </c>
      <c r="H1141" s="406">
        <f>'PRPM WP2'!D1141</f>
        <v>1.1000000000000001E-3</v>
      </c>
      <c r="I1141" s="406">
        <f t="shared" si="10"/>
        <v>5.7010673090962249E-2</v>
      </c>
      <c r="J1141" s="407">
        <f t="shared" si="12"/>
        <v>44166</v>
      </c>
    </row>
    <row r="1142" spans="2:10">
      <c r="B1142" s="407">
        <v>44197</v>
      </c>
      <c r="C1142" s="406" t="s">
        <v>3134</v>
      </c>
      <c r="D1142" s="406" t="s">
        <v>3135</v>
      </c>
      <c r="E1142" s="406">
        <v>79.599999999999994</v>
      </c>
      <c r="F1142" s="406">
        <f t="shared" si="11"/>
        <v>9.8385538843659387E-2</v>
      </c>
      <c r="G1142" s="406">
        <v>0</v>
      </c>
      <c r="H1142" s="406">
        <f>'PRPM WP2'!D1142</f>
        <v>1.1000000000000001E-3</v>
      </c>
      <c r="I1142" s="406">
        <f t="shared" ref="I1142:I1163" si="13">F1142-H1142</f>
        <v>9.7285538843659383E-2</v>
      </c>
      <c r="J1142" s="407">
        <f t="shared" si="12"/>
        <v>44197</v>
      </c>
    </row>
    <row r="1143" spans="2:10">
      <c r="B1143" s="407">
        <v>44228</v>
      </c>
      <c r="C1143" s="406" t="s">
        <v>3134</v>
      </c>
      <c r="D1143" s="406" t="s">
        <v>3135</v>
      </c>
      <c r="E1143" s="406">
        <v>68.67</v>
      </c>
      <c r="F1143" s="406">
        <f t="shared" si="11"/>
        <v>-0.13388819095477378</v>
      </c>
      <c r="G1143" s="406">
        <v>0.27250000000000002</v>
      </c>
      <c r="H1143" s="406">
        <f>'PRPM WP2'!D1143</f>
        <v>1.1999999999999999E-3</v>
      </c>
      <c r="I1143" s="406">
        <f t="shared" si="13"/>
        <v>-0.13508819095477378</v>
      </c>
      <c r="J1143" s="407">
        <f t="shared" si="12"/>
        <v>44228</v>
      </c>
    </row>
    <row r="1144" spans="2:10">
      <c r="B1144" s="407">
        <v>44256</v>
      </c>
      <c r="C1144" s="406" t="s">
        <v>3134</v>
      </c>
      <c r="D1144" s="406" t="s">
        <v>3135</v>
      </c>
      <c r="E1144" s="406">
        <v>79.02</v>
      </c>
      <c r="F1144" s="406">
        <f t="shared" si="11"/>
        <v>0.1507208387942332</v>
      </c>
      <c r="G1144" s="406">
        <v>0</v>
      </c>
      <c r="H1144" s="406">
        <f>'PRPM WP2'!D1144</f>
        <v>1.8E-3</v>
      </c>
      <c r="I1144" s="406">
        <f t="shared" si="13"/>
        <v>0.14892083879423321</v>
      </c>
      <c r="J1144" s="407">
        <f t="shared" si="12"/>
        <v>44256</v>
      </c>
    </row>
    <row r="1145" spans="2:10">
      <c r="B1145" s="407">
        <v>44287</v>
      </c>
      <c r="C1145" s="406" t="s">
        <v>3134</v>
      </c>
      <c r="D1145" s="406" t="s">
        <v>3135</v>
      </c>
      <c r="E1145" s="406">
        <v>82.02</v>
      </c>
      <c r="F1145" s="406">
        <f t="shared" si="11"/>
        <v>3.7965072133637055E-2</v>
      </c>
      <c r="G1145" s="406">
        <v>0</v>
      </c>
      <c r="H1145" s="406">
        <f>'PRPM WP2'!D1145</f>
        <v>1.9E-3</v>
      </c>
      <c r="I1145" s="406">
        <f t="shared" si="13"/>
        <v>3.6065072133637056E-2</v>
      </c>
      <c r="J1145" s="407">
        <f t="shared" si="12"/>
        <v>44287</v>
      </c>
    </row>
    <row r="1146" spans="2:10">
      <c r="B1146" s="407">
        <v>44317</v>
      </c>
      <c r="C1146" s="406" t="s">
        <v>3134</v>
      </c>
      <c r="D1146" s="406" t="s">
        <v>3135</v>
      </c>
      <c r="E1146" s="406">
        <v>85.96</v>
      </c>
      <c r="F1146" s="406">
        <f t="shared" si="11"/>
        <v>5.1359424530602264E-2</v>
      </c>
      <c r="G1146" s="406">
        <v>0.27250000000000002</v>
      </c>
      <c r="H1146" s="406">
        <f>'PRPM WP2'!D1146</f>
        <v>1.8E-3</v>
      </c>
      <c r="I1146" s="406">
        <f t="shared" si="13"/>
        <v>4.9559424530602261E-2</v>
      </c>
      <c r="J1146" s="407">
        <f t="shared" si="12"/>
        <v>44317</v>
      </c>
    </row>
    <row r="1147" spans="2:10">
      <c r="B1147" s="407">
        <v>44348</v>
      </c>
      <c r="C1147" s="406" t="s">
        <v>3134</v>
      </c>
      <c r="D1147" s="406" t="s">
        <v>3135</v>
      </c>
      <c r="E1147" s="406">
        <v>81.73</v>
      </c>
      <c r="F1147" s="406">
        <f t="shared" si="11"/>
        <v>-4.9208934388087364E-2</v>
      </c>
      <c r="G1147" s="406">
        <v>0</v>
      </c>
      <c r="H1147" s="406">
        <f>'PRPM WP2'!D1147</f>
        <v>1.6999999999999999E-3</v>
      </c>
      <c r="I1147" s="406">
        <f t="shared" si="13"/>
        <v>-5.0908934388087364E-2</v>
      </c>
      <c r="J1147" s="407">
        <f t="shared" si="12"/>
        <v>44348</v>
      </c>
    </row>
    <row r="1148" spans="2:10">
      <c r="B1148" s="407">
        <v>44378</v>
      </c>
      <c r="C1148" s="406" t="s">
        <v>3134</v>
      </c>
      <c r="D1148" s="406" t="s">
        <v>3135</v>
      </c>
      <c r="E1148" s="406">
        <v>101.74</v>
      </c>
      <c r="F1148" s="406">
        <f t="shared" si="11"/>
        <v>0.24483053958154888</v>
      </c>
      <c r="G1148" s="406">
        <v>0</v>
      </c>
      <c r="H1148" s="406">
        <f>'PRPM WP2'!D1148</f>
        <v>1.6000000000000001E-3</v>
      </c>
      <c r="I1148" s="406">
        <f t="shared" si="13"/>
        <v>0.24323053958154889</v>
      </c>
      <c r="J1148" s="407">
        <f t="shared" si="12"/>
        <v>44378</v>
      </c>
    </row>
    <row r="1149" spans="2:10">
      <c r="B1149" s="407">
        <v>44409</v>
      </c>
      <c r="C1149" s="406" t="s">
        <v>3134</v>
      </c>
      <c r="D1149" s="406" t="s">
        <v>3135</v>
      </c>
      <c r="E1149" s="406">
        <v>109.41</v>
      </c>
      <c r="F1149" s="406">
        <f t="shared" si="11"/>
        <v>7.8066640456064498E-2</v>
      </c>
      <c r="G1149" s="406">
        <v>0.27250000000000002</v>
      </c>
      <c r="H1149" s="406">
        <f>'PRPM WP2'!D1149</f>
        <v>1.5E-3</v>
      </c>
      <c r="I1149" s="406">
        <f t="shared" si="13"/>
        <v>7.6566640456064497E-2</v>
      </c>
      <c r="J1149" s="407">
        <f t="shared" si="12"/>
        <v>44409</v>
      </c>
    </row>
    <row r="1150" spans="2:10">
      <c r="B1150" s="407">
        <v>44440</v>
      </c>
      <c r="C1150" s="406" t="s">
        <v>3134</v>
      </c>
      <c r="D1150" s="406" t="s">
        <v>3135</v>
      </c>
      <c r="E1150" s="406">
        <v>102.78</v>
      </c>
      <c r="F1150" s="406">
        <f t="shared" si="11"/>
        <v>-6.0597751576638291E-2</v>
      </c>
      <c r="G1150" s="406">
        <v>0</v>
      </c>
      <c r="H1150" s="406">
        <f>'PRPM WP2'!D1150</f>
        <v>1.4E-3</v>
      </c>
      <c r="I1150" s="406">
        <f t="shared" si="13"/>
        <v>-6.1997751576638289E-2</v>
      </c>
      <c r="J1150" s="407">
        <f t="shared" si="12"/>
        <v>44440</v>
      </c>
    </row>
    <row r="1151" spans="2:10">
      <c r="B1151" s="407">
        <v>44470</v>
      </c>
      <c r="C1151" s="406" t="s">
        <v>3134</v>
      </c>
      <c r="D1151" s="406" t="s">
        <v>3135</v>
      </c>
      <c r="E1151" s="406">
        <v>110.12</v>
      </c>
      <c r="F1151" s="406">
        <f t="shared" si="11"/>
        <v>7.1414672115197544E-2</v>
      </c>
      <c r="G1151" s="406">
        <v>0</v>
      </c>
      <c r="H1151" s="406">
        <f>'PRPM WP2'!D1151</f>
        <v>1.5E-3</v>
      </c>
      <c r="I1151" s="406">
        <f t="shared" si="13"/>
        <v>6.9914672115197543E-2</v>
      </c>
      <c r="J1151" s="407">
        <f t="shared" si="12"/>
        <v>44470</v>
      </c>
    </row>
    <row r="1152" spans="2:10">
      <c r="B1152" s="407">
        <v>44501</v>
      </c>
      <c r="C1152" s="406" t="s">
        <v>3134</v>
      </c>
      <c r="D1152" s="406" t="s">
        <v>3135</v>
      </c>
      <c r="E1152" s="406">
        <v>103.04</v>
      </c>
      <c r="F1152" s="406">
        <f t="shared" si="11"/>
        <v>-6.1660007264802023E-2</v>
      </c>
      <c r="G1152" s="406">
        <v>0.28999999999999998</v>
      </c>
      <c r="H1152" s="406">
        <f>'PRPM WP2'!D1152</f>
        <v>1.6999999999999999E-3</v>
      </c>
      <c r="I1152" s="406">
        <f t="shared" si="13"/>
        <v>-6.3360007264802023E-2</v>
      </c>
      <c r="J1152" s="407">
        <f t="shared" si="12"/>
        <v>44501</v>
      </c>
    </row>
    <row r="1153" spans="2:10">
      <c r="B1153" s="407">
        <v>44531</v>
      </c>
      <c r="C1153" s="406" t="s">
        <v>3134</v>
      </c>
      <c r="D1153" s="406" t="s">
        <v>3135</v>
      </c>
      <c r="E1153" s="406">
        <v>120.3</v>
      </c>
      <c r="F1153" s="406">
        <f t="shared" si="11"/>
        <v>0.16750776397515518</v>
      </c>
      <c r="G1153" s="406">
        <v>0</v>
      </c>
      <c r="H1153" s="406">
        <f>'PRPM WP2'!D1153</f>
        <v>1.5E-3</v>
      </c>
      <c r="I1153" s="406">
        <f t="shared" si="13"/>
        <v>0.16600776397515518</v>
      </c>
      <c r="J1153" s="407">
        <f t="shared" si="12"/>
        <v>44531</v>
      </c>
    </row>
    <row r="1154" spans="2:10">
      <c r="B1154" s="407">
        <v>44562</v>
      </c>
      <c r="C1154" s="406" t="s">
        <v>3134</v>
      </c>
      <c r="D1154" s="406" t="s">
        <v>3135</v>
      </c>
      <c r="E1154" s="406">
        <v>101.24</v>
      </c>
      <c r="F1154" s="406">
        <f t="shared" si="11"/>
        <v>-0.15843724023275146</v>
      </c>
      <c r="G1154" s="406">
        <v>0</v>
      </c>
      <c r="H1154" s="406">
        <f>'PRPM WP2'!D1154</f>
        <v>1.7500000000000003E-3</v>
      </c>
      <c r="I1154" s="406">
        <f t="shared" si="13"/>
        <v>-0.16018724023275147</v>
      </c>
      <c r="J1154" s="407">
        <f t="shared" si="12"/>
        <v>44562</v>
      </c>
    </row>
    <row r="1155" spans="2:10">
      <c r="B1155" s="407">
        <v>44593</v>
      </c>
      <c r="C1155" s="406" t="s">
        <v>3134</v>
      </c>
      <c r="D1155" s="406" t="s">
        <v>3135</v>
      </c>
      <c r="E1155" s="406">
        <v>99.99</v>
      </c>
      <c r="F1155" s="406">
        <f t="shared" si="11"/>
        <v>-9.4824180165942323E-3</v>
      </c>
      <c r="G1155" s="406">
        <v>0.28999999999999998</v>
      </c>
      <c r="H1155" s="406">
        <f>'PRPM WP2'!D1155</f>
        <v>1.8749999999999999E-3</v>
      </c>
      <c r="I1155" s="406">
        <f t="shared" si="13"/>
        <v>-1.1357418016594232E-2</v>
      </c>
      <c r="J1155" s="407">
        <f t="shared" si="12"/>
        <v>44593</v>
      </c>
    </row>
    <row r="1156" spans="2:10">
      <c r="B1156" s="407">
        <v>44621</v>
      </c>
      <c r="C1156" s="406" t="s">
        <v>3134</v>
      </c>
      <c r="D1156" s="406" t="s">
        <v>3135</v>
      </c>
      <c r="E1156" s="406">
        <v>105.17</v>
      </c>
      <c r="F1156" s="406">
        <f t="shared" si="11"/>
        <v>5.1805180518051878E-2</v>
      </c>
      <c r="G1156" s="406">
        <v>0</v>
      </c>
      <c r="H1156" s="406">
        <f>'PRPM WP2'!D1156</f>
        <v>2.0083333333333333E-3</v>
      </c>
      <c r="I1156" s="406">
        <f t="shared" si="13"/>
        <v>4.9796847184718544E-2</v>
      </c>
      <c r="J1156" s="407">
        <f t="shared" si="12"/>
        <v>44621</v>
      </c>
    </row>
    <row r="1157" spans="2:10">
      <c r="B1157" s="407">
        <v>44652</v>
      </c>
      <c r="C1157" s="406" t="s">
        <v>3134</v>
      </c>
      <c r="D1157" s="406" t="s">
        <v>3135</v>
      </c>
      <c r="E1157" s="406">
        <v>88.95</v>
      </c>
      <c r="F1157" s="406">
        <f t="shared" si="11"/>
        <v>-0.15422649044404296</v>
      </c>
      <c r="G1157" s="406">
        <v>0</v>
      </c>
      <c r="H1157" s="406">
        <f>'PRPM WP2'!D1157</f>
        <v>2.3416666666666668E-3</v>
      </c>
      <c r="I1157" s="406">
        <f t="shared" si="13"/>
        <v>-0.15656815711070962</v>
      </c>
      <c r="J1157" s="407">
        <f t="shared" si="12"/>
        <v>44652</v>
      </c>
    </row>
    <row r="1158" spans="2:10">
      <c r="B1158" s="407">
        <v>44682</v>
      </c>
      <c r="C1158" s="406" t="s">
        <v>3134</v>
      </c>
      <c r="D1158" s="406" t="s">
        <v>3135</v>
      </c>
      <c r="E1158" s="406">
        <v>85.03</v>
      </c>
      <c r="F1158" s="406">
        <f t="shared" si="11"/>
        <v>-4.0809443507588548E-2</v>
      </c>
      <c r="G1158" s="406">
        <v>0.28999999999999998</v>
      </c>
      <c r="H1158" s="406">
        <f>'PRPM WP2'!D1158</f>
        <v>2.558333333333333E-3</v>
      </c>
      <c r="I1158" s="406">
        <f t="shared" si="13"/>
        <v>-4.3367776840921884E-2</v>
      </c>
      <c r="J1158" s="407">
        <f t="shared" si="12"/>
        <v>44682</v>
      </c>
    </row>
    <row r="1159" spans="2:10">
      <c r="B1159" s="407">
        <v>44713</v>
      </c>
      <c r="C1159" s="406" t="s">
        <v>3134</v>
      </c>
      <c r="D1159" s="406" t="s">
        <v>3135</v>
      </c>
      <c r="E1159" s="406">
        <v>87.68</v>
      </c>
      <c r="F1159" s="406">
        <f t="shared" si="11"/>
        <v>3.116547101023175E-2</v>
      </c>
      <c r="G1159" s="406">
        <v>0</v>
      </c>
      <c r="H1159" s="406">
        <f>'PRPM WP2'!D1159</f>
        <v>2.708333333333333E-3</v>
      </c>
      <c r="I1159" s="406">
        <f t="shared" si="13"/>
        <v>2.8457137676898416E-2</v>
      </c>
      <c r="J1159" s="407">
        <f t="shared" si="12"/>
        <v>44713</v>
      </c>
    </row>
    <row r="1160" spans="2:10">
      <c r="B1160" s="407">
        <v>44743</v>
      </c>
      <c r="C1160" s="406" t="s">
        <v>3134</v>
      </c>
      <c r="D1160" s="406" t="s">
        <v>3135</v>
      </c>
      <c r="E1160" s="406">
        <v>95.11</v>
      </c>
      <c r="F1160" s="406">
        <f t="shared" si="11"/>
        <v>8.473996350364954E-2</v>
      </c>
      <c r="G1160" s="406">
        <v>0</v>
      </c>
      <c r="H1160" s="406">
        <f>'PRPM WP2'!D1160</f>
        <v>2.5833333333333337E-3</v>
      </c>
      <c r="I1160" s="406">
        <f t="shared" si="13"/>
        <v>8.21566301703162E-2</v>
      </c>
      <c r="J1160" s="407">
        <f t="shared" si="12"/>
        <v>44743</v>
      </c>
    </row>
    <row r="1161" spans="2:10">
      <c r="B1161" s="407">
        <v>44774</v>
      </c>
      <c r="C1161" s="406" t="s">
        <v>3134</v>
      </c>
      <c r="D1161" s="406" t="s">
        <v>3135</v>
      </c>
      <c r="E1161" s="406">
        <v>88.77</v>
      </c>
      <c r="F1161" s="406">
        <f t="shared" si="11"/>
        <v>-6.3610556198086463E-2</v>
      </c>
      <c r="G1161" s="406">
        <v>0.28999999999999998</v>
      </c>
      <c r="H1161" s="406">
        <f>'PRPM WP2'!D1161</f>
        <v>2.6083333333333332E-3</v>
      </c>
      <c r="I1161" s="406">
        <f t="shared" si="13"/>
        <v>-6.62188895314198E-2</v>
      </c>
      <c r="J1161" s="407">
        <f t="shared" si="12"/>
        <v>44774</v>
      </c>
    </row>
    <row r="1162" spans="2:10">
      <c r="B1162" s="407">
        <v>44805</v>
      </c>
      <c r="C1162" s="406" t="s">
        <v>3134</v>
      </c>
      <c r="D1162" s="406" t="s">
        <v>3135</v>
      </c>
      <c r="E1162" s="406">
        <v>77.2</v>
      </c>
      <c r="F1162" s="406">
        <f t="shared" si="11"/>
        <v>-0.13033682550411169</v>
      </c>
      <c r="G1162" s="406">
        <v>0</v>
      </c>
      <c r="H1162" s="406">
        <f>'PRPM WP2'!D1162</f>
        <v>2.9666666666666669E-3</v>
      </c>
      <c r="I1162" s="406">
        <f t="shared" si="13"/>
        <v>-0.13330349217077836</v>
      </c>
      <c r="J1162" s="407">
        <f t="shared" si="12"/>
        <v>44805</v>
      </c>
    </row>
    <row r="1163" spans="2:10">
      <c r="B1163" s="407">
        <v>44835</v>
      </c>
      <c r="C1163" s="406" t="s">
        <v>3134</v>
      </c>
      <c r="D1163" s="406" t="s">
        <v>3135</v>
      </c>
      <c r="E1163" s="406">
        <v>89.47</v>
      </c>
      <c r="F1163" s="406">
        <f t="shared" si="11"/>
        <v>0.15893782383419683</v>
      </c>
      <c r="G1163" s="406">
        <v>0</v>
      </c>
      <c r="H1163" s="406">
        <f>'PRPM WP2'!D1163</f>
        <v>3.3666666666666667E-3</v>
      </c>
      <c r="I1163" s="406">
        <f t="shared" si="13"/>
        <v>0.15557115716753017</v>
      </c>
      <c r="J1163" s="407">
        <f t="shared" si="12"/>
        <v>44835</v>
      </c>
    </row>
    <row r="1164" spans="2:10">
      <c r="B1164" s="407">
        <v>44866</v>
      </c>
      <c r="C1164" s="406" t="s">
        <v>3134</v>
      </c>
      <c r="D1164" s="406" t="s">
        <v>3135</v>
      </c>
      <c r="E1164" s="406">
        <v>93.45</v>
      </c>
      <c r="F1164" s="406">
        <f>((E1164-E1163)/E1163)+(G1164/E1163)</f>
        <v>4.7976975522521559E-2</v>
      </c>
      <c r="G1164" s="406">
        <v>0.3125</v>
      </c>
      <c r="H1164" s="406">
        <f>'PRPM WP2'!D1164</f>
        <v>3.3333333333333331E-3</v>
      </c>
      <c r="I1164" s="406">
        <f>F1164-H1164</f>
        <v>4.4643642189188225E-2</v>
      </c>
      <c r="J1164" s="407">
        <f>B1164</f>
        <v>44866</v>
      </c>
    </row>
    <row r="1165" spans="2:10">
      <c r="B1165" s="407">
        <v>44896</v>
      </c>
      <c r="C1165" s="406" t="s">
        <v>3134</v>
      </c>
      <c r="D1165" s="406" t="s">
        <v>3135</v>
      </c>
      <c r="E1165" s="406">
        <v>78.67</v>
      </c>
      <c r="F1165" s="406">
        <f>((E1165-E1164)/E1164)+(G1165/E1164)</f>
        <v>-0.15815944355270198</v>
      </c>
      <c r="G1165" s="406">
        <v>0</v>
      </c>
      <c r="H1165" s="406">
        <f>'PRPM WP2'!D1165</f>
        <v>3.0499999999999998E-3</v>
      </c>
      <c r="I1165" s="406">
        <f>F1165-H1165</f>
        <v>-0.16120944355270198</v>
      </c>
      <c r="J1165" s="407">
        <f>B1165</f>
        <v>44896</v>
      </c>
    </row>
  </sheetData>
  <conditionalFormatting sqref="E565:E1032">
    <cfRule type="cellIs" dxfId="13" priority="2" operator="lessThan">
      <formula>0</formula>
    </cfRule>
  </conditionalFormatting>
  <conditionalFormatting sqref="F565:F1026">
    <cfRule type="cellIs" dxfId="12" priority="1" operator="lessThan">
      <formula>-1</formula>
    </cfRule>
  </conditionalFormatting>
  <pageMargins left="0.7" right="0.7" top="0.75" bottom="0.75" header="0.3" footer="0.3"/>
  <pageSetup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73CBA-F2BD-4359-8C8E-EA96BD70B75B}">
  <sheetPr codeName="Sheet88"/>
  <dimension ref="A1:J1165"/>
  <sheetViews>
    <sheetView view="pageBreakPreview" zoomScale="90" zoomScaleNormal="100" zoomScaleSheetLayoutView="90" workbookViewId="0">
      <pane ySplit="1" topLeftCell="A1133" activePane="bottomLeft" state="frozen"/>
      <selection activeCell="D1181" sqref="D1181"/>
      <selection pane="bottomLeft" activeCell="D1181" sqref="D1181"/>
    </sheetView>
  </sheetViews>
  <sheetFormatPr defaultColWidth="10.28515625" defaultRowHeight="14.25"/>
  <cols>
    <col min="1" max="1" width="9.5703125" style="406" customWidth="1"/>
    <col min="2" max="2" width="11.28515625" style="407" bestFit="1" customWidth="1"/>
    <col min="3" max="3" width="28.7109375" style="406" bestFit="1" customWidth="1"/>
    <col min="4" max="4" width="11.140625" style="406" customWidth="1"/>
    <col min="5" max="5" width="8.85546875" style="406" bestFit="1" customWidth="1"/>
    <col min="6" max="6" width="9.85546875" style="406" bestFit="1" customWidth="1"/>
    <col min="7" max="7" width="11" style="406" customWidth="1"/>
    <col min="8" max="9" width="10.42578125" style="406" bestFit="1" customWidth="1"/>
    <col min="10" max="10" width="10.85546875" style="407" bestFit="1" customWidth="1"/>
    <col min="11" max="16384" width="10.28515625" style="406"/>
  </cols>
  <sheetData>
    <row r="1" spans="1:10" ht="42.75">
      <c r="A1" s="403" t="s">
        <v>3048</v>
      </c>
      <c r="B1" s="404" t="s">
        <v>3042</v>
      </c>
      <c r="C1" s="403" t="s">
        <v>3047</v>
      </c>
      <c r="D1" s="403" t="s">
        <v>119</v>
      </c>
      <c r="E1" s="403" t="s">
        <v>3046</v>
      </c>
      <c r="F1" s="403" t="s">
        <v>3045</v>
      </c>
      <c r="G1" s="403" t="s">
        <v>3044</v>
      </c>
      <c r="H1" s="405" t="s">
        <v>3043</v>
      </c>
      <c r="I1" s="406" t="s">
        <v>1376</v>
      </c>
      <c r="J1" s="404" t="s">
        <v>3042</v>
      </c>
    </row>
    <row r="2" spans="1:10">
      <c r="B2" s="407">
        <v>9498</v>
      </c>
      <c r="H2" s="405">
        <v>3.0999999999999999E-3</v>
      </c>
      <c r="I2" s="409"/>
      <c r="J2" s="407">
        <v>9498</v>
      </c>
    </row>
    <row r="3" spans="1:10">
      <c r="B3" s="407">
        <v>9529</v>
      </c>
      <c r="H3" s="405">
        <v>2.8E-3</v>
      </c>
      <c r="I3" s="409"/>
      <c r="J3" s="407">
        <v>9529</v>
      </c>
    </row>
    <row r="4" spans="1:10">
      <c r="B4" s="407">
        <v>9557</v>
      </c>
      <c r="H4" s="405">
        <v>3.2000000000000002E-3</v>
      </c>
      <c r="I4" s="409"/>
      <c r="J4" s="407">
        <v>9557</v>
      </c>
    </row>
    <row r="5" spans="1:10">
      <c r="B5" s="407">
        <v>9588</v>
      </c>
      <c r="H5" s="405">
        <v>3.0000000000000001E-3</v>
      </c>
      <c r="I5" s="409"/>
      <c r="J5" s="407">
        <v>9588</v>
      </c>
    </row>
    <row r="6" spans="1:10">
      <c r="B6" s="407">
        <v>9618</v>
      </c>
      <c r="H6" s="405">
        <v>2.8E-3</v>
      </c>
      <c r="I6" s="409"/>
      <c r="J6" s="407">
        <v>9618</v>
      </c>
    </row>
    <row r="7" spans="1:10">
      <c r="B7" s="407">
        <v>9649</v>
      </c>
      <c r="H7" s="405">
        <v>3.3E-3</v>
      </c>
      <c r="I7" s="409"/>
      <c r="J7" s="407">
        <v>9649</v>
      </c>
    </row>
    <row r="8" spans="1:10">
      <c r="B8" s="407">
        <v>9679</v>
      </c>
      <c r="H8" s="405">
        <v>3.0999999999999999E-3</v>
      </c>
      <c r="I8" s="409"/>
      <c r="J8" s="407">
        <v>9679</v>
      </c>
    </row>
    <row r="9" spans="1:10">
      <c r="B9" s="407">
        <v>9710</v>
      </c>
      <c r="H9" s="405">
        <v>3.0999999999999999E-3</v>
      </c>
      <c r="I9" s="409"/>
      <c r="J9" s="407">
        <v>9710</v>
      </c>
    </row>
    <row r="10" spans="1:10">
      <c r="B10" s="407">
        <v>9741</v>
      </c>
      <c r="H10" s="405">
        <v>3.0000000000000001E-3</v>
      </c>
      <c r="I10" s="409"/>
      <c r="J10" s="407">
        <v>9741</v>
      </c>
    </row>
    <row r="11" spans="1:10">
      <c r="B11" s="407">
        <v>9771</v>
      </c>
      <c r="H11" s="405">
        <v>3.0000000000000001E-3</v>
      </c>
      <c r="I11" s="409"/>
      <c r="J11" s="407">
        <v>9771</v>
      </c>
    </row>
    <row r="12" spans="1:10">
      <c r="B12" s="407">
        <v>9802</v>
      </c>
      <c r="H12" s="405">
        <v>3.0999999999999999E-3</v>
      </c>
      <c r="I12" s="409"/>
      <c r="J12" s="407">
        <v>9802</v>
      </c>
    </row>
    <row r="13" spans="1:10">
      <c r="B13" s="407">
        <v>9832</v>
      </c>
      <c r="H13" s="405">
        <v>3.0000000000000001E-3</v>
      </c>
      <c r="I13" s="409"/>
      <c r="J13" s="407">
        <v>9832</v>
      </c>
    </row>
    <row r="14" spans="1:10">
      <c r="B14" s="407">
        <v>9863</v>
      </c>
      <c r="H14" s="405">
        <v>3.0000000000000001E-3</v>
      </c>
      <c r="I14" s="409"/>
      <c r="J14" s="407">
        <v>9863</v>
      </c>
    </row>
    <row r="15" spans="1:10">
      <c r="B15" s="407">
        <v>9894</v>
      </c>
      <c r="H15" s="405">
        <v>2.7000000000000001E-3</v>
      </c>
      <c r="I15" s="409"/>
      <c r="J15" s="407">
        <v>9894</v>
      </c>
    </row>
    <row r="16" spans="1:10">
      <c r="B16" s="407">
        <v>9922</v>
      </c>
      <c r="H16" s="405">
        <v>2.8999999999999998E-3</v>
      </c>
      <c r="I16" s="409"/>
      <c r="J16" s="407">
        <v>9922</v>
      </c>
    </row>
    <row r="17" spans="2:10">
      <c r="B17" s="407">
        <v>9953</v>
      </c>
      <c r="H17" s="405">
        <v>2.7000000000000001E-3</v>
      </c>
      <c r="I17" s="409"/>
      <c r="J17" s="407">
        <v>9953</v>
      </c>
    </row>
    <row r="18" spans="2:10">
      <c r="B18" s="407">
        <v>9983</v>
      </c>
      <c r="H18" s="405">
        <v>2.8E-3</v>
      </c>
      <c r="I18" s="409"/>
      <c r="J18" s="407">
        <v>9983</v>
      </c>
    </row>
    <row r="19" spans="2:10">
      <c r="B19" s="407">
        <v>10014</v>
      </c>
      <c r="H19" s="405">
        <v>2.7000000000000001E-3</v>
      </c>
      <c r="I19" s="409"/>
      <c r="J19" s="407">
        <v>10014</v>
      </c>
    </row>
    <row r="20" spans="2:10">
      <c r="B20" s="407">
        <v>10044</v>
      </c>
      <c r="H20" s="405">
        <v>2.7000000000000001E-3</v>
      </c>
      <c r="I20" s="409"/>
      <c r="J20" s="407">
        <v>10044</v>
      </c>
    </row>
    <row r="21" spans="2:10">
      <c r="B21" s="407">
        <v>10075</v>
      </c>
      <c r="H21" s="405">
        <v>2.8999999999999998E-3</v>
      </c>
      <c r="I21" s="409"/>
      <c r="J21" s="407">
        <v>10075</v>
      </c>
    </row>
    <row r="22" spans="2:10">
      <c r="B22" s="407">
        <v>10106</v>
      </c>
      <c r="H22" s="405">
        <v>2.7000000000000001E-3</v>
      </c>
      <c r="I22" s="409"/>
      <c r="J22" s="407">
        <v>10106</v>
      </c>
    </row>
    <row r="23" spans="2:10">
      <c r="B23" s="407">
        <v>10136</v>
      </c>
      <c r="H23" s="405">
        <v>2.8E-3</v>
      </c>
      <c r="I23" s="409"/>
      <c r="J23" s="407">
        <v>10136</v>
      </c>
    </row>
    <row r="24" spans="2:10">
      <c r="B24" s="407">
        <v>10167</v>
      </c>
      <c r="H24" s="405">
        <v>2.7000000000000001E-3</v>
      </c>
      <c r="I24" s="409"/>
      <c r="J24" s="407">
        <v>10167</v>
      </c>
    </row>
    <row r="25" spans="2:10">
      <c r="B25" s="407">
        <v>10197</v>
      </c>
      <c r="H25" s="405">
        <v>2.7000000000000001E-3</v>
      </c>
      <c r="I25" s="409"/>
      <c r="J25" s="407">
        <v>10197</v>
      </c>
    </row>
    <row r="26" spans="2:10">
      <c r="B26" s="407">
        <v>10228</v>
      </c>
      <c r="H26" s="409">
        <v>2.7000000000000001E-3</v>
      </c>
      <c r="I26" s="409"/>
      <c r="J26" s="407">
        <v>10228</v>
      </c>
    </row>
    <row r="27" spans="2:10">
      <c r="B27" s="407">
        <v>10259</v>
      </c>
      <c r="H27" s="409">
        <v>2.5000000000000001E-3</v>
      </c>
      <c r="I27" s="409"/>
      <c r="J27" s="407">
        <v>10259</v>
      </c>
    </row>
    <row r="28" spans="2:10">
      <c r="B28" s="407">
        <v>10288</v>
      </c>
      <c r="H28" s="409">
        <v>2.7000000000000001E-3</v>
      </c>
      <c r="I28" s="409"/>
      <c r="J28" s="407">
        <v>10288</v>
      </c>
    </row>
    <row r="29" spans="2:10">
      <c r="B29" s="407">
        <v>10319</v>
      </c>
      <c r="H29" s="409">
        <v>2.5999999999999999E-3</v>
      </c>
      <c r="I29" s="409"/>
      <c r="J29" s="407">
        <v>10319</v>
      </c>
    </row>
    <row r="30" spans="2:10">
      <c r="B30" s="407">
        <v>10349</v>
      </c>
      <c r="H30" s="409">
        <v>2.7000000000000001E-3</v>
      </c>
      <c r="I30" s="409"/>
      <c r="J30" s="407">
        <v>10349</v>
      </c>
    </row>
    <row r="31" spans="2:10">
      <c r="B31" s="407">
        <v>10380</v>
      </c>
      <c r="H31" s="409">
        <v>2.7000000000000001E-3</v>
      </c>
      <c r="I31" s="409"/>
      <c r="J31" s="407">
        <v>10380</v>
      </c>
    </row>
    <row r="32" spans="2:10">
      <c r="B32" s="407">
        <v>10410</v>
      </c>
      <c r="H32" s="409">
        <v>2.7000000000000001E-3</v>
      </c>
      <c r="I32" s="409"/>
      <c r="J32" s="407">
        <v>10410</v>
      </c>
    </row>
    <row r="33" spans="2:10">
      <c r="B33" s="407">
        <v>10441</v>
      </c>
      <c r="H33" s="409">
        <v>2.8999999999999998E-3</v>
      </c>
      <c r="I33" s="409"/>
      <c r="J33" s="407">
        <v>10441</v>
      </c>
    </row>
    <row r="34" spans="2:10">
      <c r="B34" s="407">
        <v>10472</v>
      </c>
      <c r="H34" s="409">
        <v>2.7000000000000001E-3</v>
      </c>
      <c r="I34" s="409"/>
      <c r="J34" s="407">
        <v>10472</v>
      </c>
    </row>
    <row r="35" spans="2:10">
      <c r="B35" s="407">
        <v>10502</v>
      </c>
      <c r="H35" s="409">
        <v>3.0000000000000001E-3</v>
      </c>
      <c r="I35" s="409"/>
      <c r="J35" s="407">
        <v>10502</v>
      </c>
    </row>
    <row r="36" spans="2:10">
      <c r="B36" s="407">
        <v>10533</v>
      </c>
      <c r="H36" s="409">
        <v>2.7000000000000001E-3</v>
      </c>
      <c r="I36" s="409"/>
      <c r="J36" s="407">
        <v>10533</v>
      </c>
    </row>
    <row r="37" spans="2:10">
      <c r="B37" s="407">
        <v>10563</v>
      </c>
      <c r="H37" s="409">
        <v>2.8999999999999998E-3</v>
      </c>
      <c r="I37" s="409"/>
      <c r="J37" s="407">
        <v>10563</v>
      </c>
    </row>
    <row r="38" spans="2:10">
      <c r="B38" s="407">
        <v>10594</v>
      </c>
      <c r="H38" s="409">
        <v>2.8999999999999998E-3</v>
      </c>
      <c r="I38" s="409"/>
      <c r="J38" s="407">
        <v>10594</v>
      </c>
    </row>
    <row r="39" spans="2:10">
      <c r="B39" s="407">
        <v>10625</v>
      </c>
      <c r="H39" s="409">
        <v>2.7000000000000001E-3</v>
      </c>
      <c r="I39" s="409"/>
      <c r="J39" s="407">
        <v>10625</v>
      </c>
    </row>
    <row r="40" spans="2:10">
      <c r="B40" s="407">
        <v>10653</v>
      </c>
      <c r="H40" s="409">
        <v>2.8E-3</v>
      </c>
      <c r="I40" s="409"/>
      <c r="J40" s="407">
        <v>10653</v>
      </c>
    </row>
    <row r="41" spans="2:10">
      <c r="B41" s="407">
        <v>10684</v>
      </c>
      <c r="H41" s="409">
        <v>3.3999999999999998E-3</v>
      </c>
      <c r="I41" s="409"/>
      <c r="J41" s="407">
        <v>10684</v>
      </c>
    </row>
    <row r="42" spans="2:10">
      <c r="B42" s="407">
        <v>10714</v>
      </c>
      <c r="H42" s="409">
        <v>3.0000000000000001E-3</v>
      </c>
      <c r="I42" s="409"/>
      <c r="J42" s="407">
        <v>10714</v>
      </c>
    </row>
    <row r="43" spans="2:10">
      <c r="B43" s="407">
        <v>10745</v>
      </c>
      <c r="H43" s="409">
        <v>2.8999999999999998E-3</v>
      </c>
      <c r="I43" s="409"/>
      <c r="J43" s="407">
        <v>10745</v>
      </c>
    </row>
    <row r="44" spans="2:10">
      <c r="B44" s="407">
        <v>10775</v>
      </c>
      <c r="H44" s="409">
        <v>3.2000000000000002E-3</v>
      </c>
      <c r="I44" s="409"/>
      <c r="J44" s="407">
        <v>10775</v>
      </c>
    </row>
    <row r="45" spans="2:10">
      <c r="B45" s="407">
        <v>10806</v>
      </c>
      <c r="H45" s="409">
        <v>3.0000000000000001E-3</v>
      </c>
      <c r="I45" s="409"/>
      <c r="J45" s="407">
        <v>10806</v>
      </c>
    </row>
    <row r="46" spans="2:10">
      <c r="B46" s="407">
        <v>10837</v>
      </c>
      <c r="H46" s="409">
        <v>3.2000000000000002E-3</v>
      </c>
      <c r="I46" s="409"/>
      <c r="J46" s="407">
        <v>10837</v>
      </c>
    </row>
    <row r="47" spans="2:10">
      <c r="B47" s="407">
        <v>10867</v>
      </c>
      <c r="H47" s="409">
        <v>3.0999999999999999E-3</v>
      </c>
      <c r="I47" s="409"/>
      <c r="J47" s="407">
        <v>10867</v>
      </c>
    </row>
    <row r="48" spans="2:10">
      <c r="B48" s="407">
        <v>10898</v>
      </c>
      <c r="H48" s="409">
        <v>2.5999999999999999E-3</v>
      </c>
      <c r="I48" s="409"/>
      <c r="J48" s="407">
        <v>10898</v>
      </c>
    </row>
    <row r="49" spans="2:10">
      <c r="B49" s="407">
        <v>10928</v>
      </c>
      <c r="H49" s="409">
        <v>3.0999999999999999E-3</v>
      </c>
      <c r="I49" s="409"/>
      <c r="J49" s="407">
        <v>10928</v>
      </c>
    </row>
    <row r="50" spans="2:10">
      <c r="B50" s="407">
        <v>10959</v>
      </c>
      <c r="H50" s="409">
        <v>2.8999999999999998E-3</v>
      </c>
      <c r="I50" s="409"/>
      <c r="J50" s="407">
        <v>10959</v>
      </c>
    </row>
    <row r="51" spans="2:10">
      <c r="B51" s="407">
        <v>10990</v>
      </c>
      <c r="H51" s="409">
        <v>2.5999999999999999E-3</v>
      </c>
      <c r="I51" s="409"/>
      <c r="J51" s="407">
        <v>10990</v>
      </c>
    </row>
    <row r="52" spans="2:10">
      <c r="B52" s="407">
        <v>11018</v>
      </c>
      <c r="H52" s="409">
        <v>2.8999999999999998E-3</v>
      </c>
      <c r="I52" s="409"/>
      <c r="J52" s="407">
        <v>11018</v>
      </c>
    </row>
    <row r="53" spans="2:10">
      <c r="B53" s="407">
        <v>11049</v>
      </c>
      <c r="H53" s="409">
        <v>2.7000000000000001E-3</v>
      </c>
      <c r="I53" s="409"/>
      <c r="J53" s="407">
        <v>11049</v>
      </c>
    </row>
    <row r="54" spans="2:10">
      <c r="B54" s="407">
        <v>11079</v>
      </c>
      <c r="H54" s="409">
        <v>2.7000000000000001E-3</v>
      </c>
      <c r="I54" s="409"/>
      <c r="J54" s="407">
        <v>11079</v>
      </c>
    </row>
    <row r="55" spans="2:10">
      <c r="B55" s="407">
        <v>11110</v>
      </c>
      <c r="H55" s="409">
        <v>2.8999999999999998E-3</v>
      </c>
      <c r="I55" s="409"/>
      <c r="J55" s="407">
        <v>11110</v>
      </c>
    </row>
    <row r="56" spans="2:10">
      <c r="B56" s="407">
        <v>11140</v>
      </c>
      <c r="H56" s="409">
        <v>2.8E-3</v>
      </c>
      <c r="I56" s="409"/>
      <c r="J56" s="407">
        <v>11140</v>
      </c>
    </row>
    <row r="57" spans="2:10">
      <c r="B57" s="407">
        <v>11171</v>
      </c>
      <c r="H57" s="409">
        <v>2.5999999999999999E-3</v>
      </c>
      <c r="I57" s="409"/>
      <c r="J57" s="407">
        <v>11171</v>
      </c>
    </row>
    <row r="58" spans="2:10">
      <c r="B58" s="407">
        <v>11202</v>
      </c>
      <c r="H58" s="409">
        <v>2.8999999999999998E-3</v>
      </c>
      <c r="I58" s="409"/>
      <c r="J58" s="407">
        <v>11202</v>
      </c>
    </row>
    <row r="59" spans="2:10">
      <c r="B59" s="407">
        <v>11232</v>
      </c>
      <c r="H59" s="409">
        <v>2.7000000000000001E-3</v>
      </c>
      <c r="I59" s="409"/>
      <c r="J59" s="407">
        <v>11232</v>
      </c>
    </row>
    <row r="60" spans="2:10">
      <c r="B60" s="407">
        <v>11263</v>
      </c>
      <c r="H60" s="409">
        <v>2.5999999999999999E-3</v>
      </c>
      <c r="I60" s="409"/>
      <c r="J60" s="407">
        <v>11263</v>
      </c>
    </row>
    <row r="61" spans="2:10">
      <c r="B61" s="407">
        <v>11293</v>
      </c>
      <c r="H61" s="409">
        <v>2.8E-3</v>
      </c>
      <c r="I61" s="409"/>
      <c r="J61" s="407">
        <v>11293</v>
      </c>
    </row>
    <row r="62" spans="2:10">
      <c r="B62" s="407">
        <v>11324</v>
      </c>
      <c r="H62" s="409">
        <v>2.8E-3</v>
      </c>
      <c r="I62" s="409"/>
      <c r="J62" s="407">
        <v>11324</v>
      </c>
    </row>
    <row r="63" spans="2:10">
      <c r="B63" s="407">
        <v>11355</v>
      </c>
      <c r="H63" s="409">
        <v>2.5999999999999999E-3</v>
      </c>
      <c r="I63" s="409"/>
      <c r="J63" s="407">
        <v>11355</v>
      </c>
    </row>
    <row r="64" spans="2:10">
      <c r="B64" s="407">
        <v>11383</v>
      </c>
      <c r="H64" s="409">
        <v>2.8999999999999998E-3</v>
      </c>
      <c r="I64" s="409"/>
      <c r="J64" s="407">
        <v>11383</v>
      </c>
    </row>
    <row r="65" spans="2:10">
      <c r="B65" s="407">
        <v>11414</v>
      </c>
      <c r="H65" s="409">
        <v>2.7000000000000001E-3</v>
      </c>
      <c r="I65" s="409"/>
      <c r="J65" s="407">
        <v>11414</v>
      </c>
    </row>
    <row r="66" spans="2:10">
      <c r="B66" s="407">
        <v>11444</v>
      </c>
      <c r="H66" s="409">
        <v>2.5999999999999999E-3</v>
      </c>
      <c r="I66" s="409"/>
      <c r="J66" s="407">
        <v>11444</v>
      </c>
    </row>
    <row r="67" spans="2:10">
      <c r="B67" s="407">
        <v>11475</v>
      </c>
      <c r="H67" s="409">
        <v>2.8E-3</v>
      </c>
      <c r="I67" s="409"/>
      <c r="J67" s="407">
        <v>11475</v>
      </c>
    </row>
    <row r="68" spans="2:10">
      <c r="B68" s="407">
        <v>11505</v>
      </c>
      <c r="H68" s="409">
        <v>2.7000000000000001E-3</v>
      </c>
      <c r="I68" s="409"/>
      <c r="J68" s="407">
        <v>11505</v>
      </c>
    </row>
    <row r="69" spans="2:10">
      <c r="B69" s="407">
        <v>11536</v>
      </c>
      <c r="H69" s="409">
        <v>2.7000000000000001E-3</v>
      </c>
      <c r="I69" s="409"/>
      <c r="J69" s="407">
        <v>11536</v>
      </c>
    </row>
    <row r="70" spans="2:10">
      <c r="B70" s="407">
        <v>11567</v>
      </c>
      <c r="H70" s="409">
        <v>2.7000000000000001E-3</v>
      </c>
      <c r="I70" s="409"/>
      <c r="J70" s="407">
        <v>11567</v>
      </c>
    </row>
    <row r="71" spans="2:10">
      <c r="B71" s="407">
        <v>11597</v>
      </c>
      <c r="H71" s="409">
        <v>2.8999999999999998E-3</v>
      </c>
      <c r="I71" s="409"/>
      <c r="J71" s="407">
        <v>11597</v>
      </c>
    </row>
    <row r="72" spans="2:10">
      <c r="B72" s="407">
        <v>11628</v>
      </c>
      <c r="H72" s="409">
        <v>3.0999999999999999E-3</v>
      </c>
      <c r="I72" s="409"/>
      <c r="J72" s="407">
        <v>11628</v>
      </c>
    </row>
    <row r="73" spans="2:10">
      <c r="B73" s="407">
        <v>11658</v>
      </c>
      <c r="H73" s="409">
        <v>3.2000000000000002E-3</v>
      </c>
      <c r="I73" s="409"/>
      <c r="J73" s="407">
        <v>11658</v>
      </c>
    </row>
    <row r="74" spans="2:10">
      <c r="B74" s="407">
        <v>11689</v>
      </c>
      <c r="H74" s="409">
        <v>3.2000000000000002E-3</v>
      </c>
      <c r="I74" s="409"/>
      <c r="J74" s="407">
        <v>11689</v>
      </c>
    </row>
    <row r="75" spans="2:10">
      <c r="B75" s="407">
        <v>11720</v>
      </c>
      <c r="H75" s="409">
        <v>3.2000000000000002E-3</v>
      </c>
      <c r="I75" s="409"/>
      <c r="J75" s="407">
        <v>11720</v>
      </c>
    </row>
    <row r="76" spans="2:10">
      <c r="B76" s="407">
        <v>11749</v>
      </c>
      <c r="H76" s="409">
        <v>3.0999999999999999E-3</v>
      </c>
      <c r="I76" s="409"/>
      <c r="J76" s="407">
        <v>11749</v>
      </c>
    </row>
    <row r="77" spans="2:10">
      <c r="B77" s="407">
        <v>11780</v>
      </c>
      <c r="H77" s="409">
        <v>3.0000000000000001E-3</v>
      </c>
      <c r="I77" s="409"/>
      <c r="J77" s="407">
        <v>11780</v>
      </c>
    </row>
    <row r="78" spans="2:10">
      <c r="B78" s="407">
        <v>11810</v>
      </c>
      <c r="H78" s="409">
        <v>2.8E-3</v>
      </c>
      <c r="I78" s="409"/>
      <c r="J78" s="407">
        <v>11810</v>
      </c>
    </row>
    <row r="79" spans="2:10">
      <c r="B79" s="407">
        <v>11841</v>
      </c>
      <c r="H79" s="409">
        <v>2.8E-3</v>
      </c>
      <c r="I79" s="409"/>
      <c r="J79" s="407">
        <v>11841</v>
      </c>
    </row>
    <row r="80" spans="2:10">
      <c r="B80" s="407">
        <v>11871</v>
      </c>
      <c r="H80" s="409">
        <v>2.8E-3</v>
      </c>
      <c r="I80" s="409"/>
      <c r="J80" s="407">
        <v>11871</v>
      </c>
    </row>
    <row r="81" spans="2:10">
      <c r="B81" s="407">
        <v>11902</v>
      </c>
      <c r="H81" s="409">
        <v>2.8E-3</v>
      </c>
      <c r="I81" s="409"/>
      <c r="J81" s="407">
        <v>11902</v>
      </c>
    </row>
    <row r="82" spans="2:10">
      <c r="B82" s="407">
        <v>11933</v>
      </c>
      <c r="H82" s="409">
        <v>2.5999999999999999E-3</v>
      </c>
      <c r="I82" s="409"/>
      <c r="J82" s="407">
        <v>11933</v>
      </c>
    </row>
    <row r="83" spans="2:10">
      <c r="B83" s="407">
        <v>11963</v>
      </c>
      <c r="H83" s="409">
        <v>2.7000000000000001E-3</v>
      </c>
      <c r="I83" s="409"/>
      <c r="J83" s="407">
        <v>11963</v>
      </c>
    </row>
    <row r="84" spans="2:10">
      <c r="B84" s="407">
        <v>11994</v>
      </c>
      <c r="H84" s="409">
        <v>2.5999999999999999E-3</v>
      </c>
      <c r="I84" s="409"/>
      <c r="J84" s="407">
        <v>11994</v>
      </c>
    </row>
    <row r="85" spans="2:10">
      <c r="B85" s="407">
        <v>12024</v>
      </c>
      <c r="H85" s="409">
        <v>2.7000000000000001E-3</v>
      </c>
      <c r="I85" s="409"/>
      <c r="J85" s="407">
        <v>12024</v>
      </c>
    </row>
    <row r="86" spans="2:10">
      <c r="B86" s="407">
        <v>12055</v>
      </c>
      <c r="H86" s="405">
        <v>2.7000000000000001E-3</v>
      </c>
      <c r="I86" s="409"/>
      <c r="J86" s="407">
        <v>12055</v>
      </c>
    </row>
    <row r="87" spans="2:10">
      <c r="B87" s="407">
        <v>12086</v>
      </c>
      <c r="H87" s="409">
        <v>2.3E-3</v>
      </c>
      <c r="I87" s="409"/>
      <c r="J87" s="407">
        <v>12086</v>
      </c>
    </row>
    <row r="88" spans="2:10">
      <c r="B88" s="407">
        <v>12114</v>
      </c>
      <c r="H88" s="409">
        <v>2.7000000000000001E-3</v>
      </c>
      <c r="I88" s="409"/>
      <c r="J88" s="407">
        <v>12114</v>
      </c>
    </row>
    <row r="89" spans="2:10">
      <c r="B89" s="407">
        <v>12145</v>
      </c>
      <c r="H89" s="409">
        <v>2.5000000000000001E-3</v>
      </c>
      <c r="I89" s="409"/>
      <c r="J89" s="407">
        <v>12145</v>
      </c>
    </row>
    <row r="90" spans="2:10">
      <c r="B90" s="407">
        <v>12175</v>
      </c>
      <c r="H90" s="409">
        <v>2.8E-3</v>
      </c>
      <c r="I90" s="409"/>
      <c r="J90" s="407">
        <v>12175</v>
      </c>
    </row>
    <row r="91" spans="2:10">
      <c r="B91" s="407">
        <v>12206</v>
      </c>
      <c r="H91" s="409">
        <v>2.5000000000000001E-3</v>
      </c>
      <c r="I91" s="409"/>
      <c r="J91" s="407">
        <v>12206</v>
      </c>
    </row>
    <row r="92" spans="2:10">
      <c r="B92" s="407">
        <v>12236</v>
      </c>
      <c r="H92" s="409">
        <v>2.5999999999999999E-3</v>
      </c>
      <c r="I92" s="409"/>
      <c r="J92" s="407">
        <v>12236</v>
      </c>
    </row>
    <row r="93" spans="2:10">
      <c r="B93" s="407">
        <v>12267</v>
      </c>
      <c r="H93" s="409">
        <v>2.5999999999999999E-3</v>
      </c>
      <c r="I93" s="409"/>
      <c r="J93" s="407">
        <v>12267</v>
      </c>
    </row>
    <row r="94" spans="2:10">
      <c r="B94" s="407">
        <v>12298</v>
      </c>
      <c r="H94" s="409">
        <v>2.5000000000000001E-3</v>
      </c>
      <c r="I94" s="409"/>
      <c r="J94" s="407">
        <v>12298</v>
      </c>
    </row>
    <row r="95" spans="2:10">
      <c r="B95" s="407">
        <v>12328</v>
      </c>
      <c r="H95" s="409">
        <v>2.5999999999999999E-3</v>
      </c>
      <c r="I95" s="409"/>
      <c r="J95" s="407">
        <v>12328</v>
      </c>
    </row>
    <row r="96" spans="2:10">
      <c r="B96" s="407">
        <v>12359</v>
      </c>
      <c r="H96" s="409">
        <v>2.5000000000000001E-3</v>
      </c>
      <c r="I96" s="409"/>
      <c r="J96" s="407">
        <v>12359</v>
      </c>
    </row>
    <row r="97" spans="2:10">
      <c r="B97" s="407">
        <v>12389</v>
      </c>
      <c r="H97" s="409">
        <v>2.8E-3</v>
      </c>
      <c r="I97" s="409"/>
      <c r="J97" s="407">
        <v>12389</v>
      </c>
    </row>
    <row r="98" spans="2:10">
      <c r="B98" s="407">
        <v>12420</v>
      </c>
      <c r="H98" s="409">
        <v>2.8999999999999998E-3</v>
      </c>
      <c r="I98" s="409"/>
      <c r="J98" s="407">
        <v>12420</v>
      </c>
    </row>
    <row r="99" spans="2:10">
      <c r="B99" s="407">
        <v>12451</v>
      </c>
      <c r="H99" s="409">
        <v>2.3999999999999998E-3</v>
      </c>
      <c r="I99" s="409"/>
      <c r="J99" s="407">
        <v>12451</v>
      </c>
    </row>
    <row r="100" spans="2:10">
      <c r="B100" s="407">
        <v>12479</v>
      </c>
      <c r="H100" s="409">
        <v>2.7000000000000001E-3</v>
      </c>
      <c r="I100" s="409"/>
      <c r="J100" s="407">
        <v>12479</v>
      </c>
    </row>
    <row r="101" spans="2:10">
      <c r="B101" s="407">
        <v>12510</v>
      </c>
      <c r="H101" s="409">
        <v>2.5000000000000001E-3</v>
      </c>
      <c r="I101" s="409"/>
      <c r="J101" s="407">
        <v>12510</v>
      </c>
    </row>
    <row r="102" spans="2:10">
      <c r="B102" s="407">
        <v>12540</v>
      </c>
      <c r="H102" s="409">
        <v>2.5000000000000001E-3</v>
      </c>
      <c r="I102" s="409"/>
      <c r="J102" s="407">
        <v>12540</v>
      </c>
    </row>
    <row r="103" spans="2:10">
      <c r="B103" s="407">
        <v>12571</v>
      </c>
      <c r="H103" s="409">
        <v>2.3999999999999998E-3</v>
      </c>
      <c r="I103" s="409"/>
      <c r="J103" s="407">
        <v>12571</v>
      </c>
    </row>
    <row r="104" spans="2:10">
      <c r="B104" s="407">
        <v>12601</v>
      </c>
      <c r="H104" s="409">
        <v>2.3999999999999998E-3</v>
      </c>
      <c r="I104" s="409"/>
      <c r="J104" s="407">
        <v>12601</v>
      </c>
    </row>
    <row r="105" spans="2:10">
      <c r="B105" s="407">
        <v>12632</v>
      </c>
      <c r="H105" s="409">
        <v>2.3999999999999998E-3</v>
      </c>
      <c r="I105" s="409"/>
      <c r="J105" s="407">
        <v>12632</v>
      </c>
    </row>
    <row r="106" spans="2:10">
      <c r="B106" s="407">
        <v>12663</v>
      </c>
      <c r="H106" s="409">
        <v>2.3E-3</v>
      </c>
      <c r="I106" s="409"/>
      <c r="J106" s="407">
        <v>12663</v>
      </c>
    </row>
    <row r="107" spans="2:10">
      <c r="B107" s="407">
        <v>12693</v>
      </c>
      <c r="H107" s="409">
        <v>2.7000000000000001E-3</v>
      </c>
      <c r="I107" s="409"/>
      <c r="J107" s="407">
        <v>12693</v>
      </c>
    </row>
    <row r="108" spans="2:10">
      <c r="B108" s="407">
        <v>12724</v>
      </c>
      <c r="H108" s="409">
        <v>2.5000000000000001E-3</v>
      </c>
      <c r="I108" s="409"/>
      <c r="J108" s="407">
        <v>12724</v>
      </c>
    </row>
    <row r="109" spans="2:10">
      <c r="B109" s="407">
        <v>12754</v>
      </c>
      <c r="H109" s="409">
        <v>2.5000000000000001E-3</v>
      </c>
      <c r="I109" s="409"/>
      <c r="J109" s="407">
        <v>12754</v>
      </c>
    </row>
    <row r="110" spans="2:10">
      <c r="B110" s="407">
        <v>12785</v>
      </c>
      <c r="H110" s="409">
        <v>2.5000000000000001E-3</v>
      </c>
      <c r="I110" s="409"/>
      <c r="J110" s="407">
        <v>12785</v>
      </c>
    </row>
    <row r="111" spans="2:10">
      <c r="B111" s="407">
        <v>12816</v>
      </c>
      <c r="H111" s="409">
        <v>2.0999999999999999E-3</v>
      </c>
      <c r="I111" s="409"/>
      <c r="J111" s="407">
        <v>12816</v>
      </c>
    </row>
    <row r="112" spans="2:10">
      <c r="B112" s="407">
        <v>12844</v>
      </c>
      <c r="H112" s="409">
        <v>2.2000000000000001E-3</v>
      </c>
      <c r="I112" s="409"/>
      <c r="J112" s="407">
        <v>12844</v>
      </c>
    </row>
    <row r="113" spans="2:10">
      <c r="B113" s="407">
        <v>12875</v>
      </c>
      <c r="H113" s="409">
        <v>2.3E-3</v>
      </c>
      <c r="I113" s="409"/>
      <c r="J113" s="407">
        <v>12875</v>
      </c>
    </row>
    <row r="114" spans="2:10">
      <c r="B114" s="407">
        <v>12905</v>
      </c>
      <c r="H114" s="409">
        <v>2.3E-3</v>
      </c>
      <c r="I114" s="409"/>
      <c r="J114" s="407">
        <v>12905</v>
      </c>
    </row>
    <row r="115" spans="2:10">
      <c r="B115" s="407">
        <v>12936</v>
      </c>
      <c r="H115" s="409">
        <v>2.2000000000000001E-3</v>
      </c>
      <c r="I115" s="409"/>
      <c r="J115" s="407">
        <v>12936</v>
      </c>
    </row>
    <row r="116" spans="2:10">
      <c r="B116" s="407">
        <v>12966</v>
      </c>
      <c r="H116" s="409">
        <v>2.3999999999999998E-3</v>
      </c>
      <c r="I116" s="409"/>
      <c r="J116" s="407">
        <v>12966</v>
      </c>
    </row>
    <row r="117" spans="2:10">
      <c r="B117" s="407">
        <v>12997</v>
      </c>
      <c r="H117" s="409">
        <v>2.3E-3</v>
      </c>
      <c r="I117" s="409"/>
      <c r="J117" s="407">
        <v>12997</v>
      </c>
    </row>
    <row r="118" spans="2:10">
      <c r="B118" s="407">
        <v>13028</v>
      </c>
      <c r="H118" s="409">
        <v>2.3E-3</v>
      </c>
      <c r="I118" s="409"/>
      <c r="J118" s="407">
        <v>13028</v>
      </c>
    </row>
    <row r="119" spans="2:10">
      <c r="B119" s="407">
        <v>13058</v>
      </c>
      <c r="H119" s="409">
        <v>2.3E-3</v>
      </c>
      <c r="I119" s="409"/>
      <c r="J119" s="407">
        <v>13058</v>
      </c>
    </row>
    <row r="120" spans="2:10">
      <c r="B120" s="407">
        <v>13089</v>
      </c>
      <c r="H120" s="409">
        <v>2.3999999999999998E-3</v>
      </c>
      <c r="I120" s="409"/>
      <c r="J120" s="407">
        <v>13089</v>
      </c>
    </row>
    <row r="121" spans="2:10">
      <c r="B121" s="407">
        <v>13119</v>
      </c>
      <c r="H121" s="409">
        <v>2.3999999999999998E-3</v>
      </c>
      <c r="I121" s="409"/>
      <c r="J121" s="407">
        <v>13119</v>
      </c>
    </row>
    <row r="122" spans="2:10">
      <c r="B122" s="407">
        <v>13150</v>
      </c>
      <c r="H122" s="409">
        <v>2.3999999999999998E-3</v>
      </c>
      <c r="I122" s="409"/>
      <c r="J122" s="407">
        <v>13150</v>
      </c>
    </row>
    <row r="123" spans="2:10">
      <c r="B123" s="407">
        <v>13181</v>
      </c>
      <c r="H123" s="409">
        <v>2.3E-3</v>
      </c>
      <c r="I123" s="409"/>
      <c r="J123" s="407">
        <v>13181</v>
      </c>
    </row>
    <row r="124" spans="2:10">
      <c r="B124" s="407">
        <v>13210</v>
      </c>
      <c r="H124" s="409">
        <v>2.3999999999999998E-3</v>
      </c>
      <c r="I124" s="409"/>
      <c r="J124" s="407">
        <v>13210</v>
      </c>
    </row>
    <row r="125" spans="2:10">
      <c r="B125" s="407">
        <v>13241</v>
      </c>
      <c r="H125" s="409">
        <v>2.2000000000000001E-3</v>
      </c>
      <c r="I125" s="409"/>
      <c r="J125" s="407">
        <v>13241</v>
      </c>
    </row>
    <row r="126" spans="2:10">
      <c r="B126" s="407">
        <v>13271</v>
      </c>
      <c r="H126" s="409">
        <v>2.2000000000000001E-3</v>
      </c>
      <c r="I126" s="409"/>
      <c r="J126" s="407">
        <v>13271</v>
      </c>
    </row>
    <row r="127" spans="2:10">
      <c r="B127" s="407">
        <v>13302</v>
      </c>
      <c r="H127" s="409">
        <v>2.3999999999999998E-3</v>
      </c>
      <c r="I127" s="409"/>
      <c r="J127" s="407">
        <v>13302</v>
      </c>
    </row>
    <row r="128" spans="2:10">
      <c r="B128" s="407">
        <v>13332</v>
      </c>
      <c r="H128" s="409">
        <v>2.3E-3</v>
      </c>
      <c r="I128" s="409"/>
      <c r="J128" s="407">
        <v>13332</v>
      </c>
    </row>
    <row r="129" spans="2:10">
      <c r="B129" s="407">
        <v>13363</v>
      </c>
      <c r="H129" s="409">
        <v>2.3E-3</v>
      </c>
      <c r="I129" s="409"/>
      <c r="J129" s="407">
        <v>13363</v>
      </c>
    </row>
    <row r="130" spans="2:10">
      <c r="B130" s="407">
        <v>13394</v>
      </c>
      <c r="H130" s="409">
        <v>2.0999999999999999E-3</v>
      </c>
      <c r="I130" s="409"/>
      <c r="J130" s="407">
        <v>13394</v>
      </c>
    </row>
    <row r="131" spans="2:10">
      <c r="B131" s="407">
        <v>13424</v>
      </c>
      <c r="H131" s="409">
        <v>2.3E-3</v>
      </c>
      <c r="I131" s="409"/>
      <c r="J131" s="407">
        <v>13424</v>
      </c>
    </row>
    <row r="132" spans="2:10">
      <c r="B132" s="407">
        <v>13455</v>
      </c>
      <c r="H132" s="409">
        <v>2.2000000000000001E-3</v>
      </c>
      <c r="I132" s="409"/>
      <c r="J132" s="407">
        <v>13455</v>
      </c>
    </row>
    <row r="133" spans="2:10">
      <c r="B133" s="407">
        <v>13485</v>
      </c>
      <c r="H133" s="409">
        <v>2.2000000000000001E-3</v>
      </c>
      <c r="I133" s="409"/>
      <c r="J133" s="407">
        <v>13485</v>
      </c>
    </row>
    <row r="134" spans="2:10">
      <c r="B134" s="407">
        <v>13516</v>
      </c>
      <c r="H134" s="409">
        <v>2.0999999999999999E-3</v>
      </c>
      <c r="I134" s="409"/>
      <c r="J134" s="407">
        <v>13516</v>
      </c>
    </row>
    <row r="135" spans="2:10">
      <c r="B135" s="407">
        <v>13547</v>
      </c>
      <c r="H135" s="409">
        <v>2E-3</v>
      </c>
      <c r="I135" s="409"/>
      <c r="J135" s="407">
        <v>13547</v>
      </c>
    </row>
    <row r="136" spans="2:10">
      <c r="B136" s="407">
        <v>13575</v>
      </c>
      <c r="H136" s="409">
        <v>2.2000000000000001E-3</v>
      </c>
      <c r="I136" s="409"/>
      <c r="J136" s="407">
        <v>13575</v>
      </c>
    </row>
    <row r="137" spans="2:10">
      <c r="B137" s="407">
        <v>13606</v>
      </c>
      <c r="H137" s="409">
        <v>2.3E-3</v>
      </c>
      <c r="I137" s="409"/>
      <c r="J137" s="407">
        <v>13606</v>
      </c>
    </row>
    <row r="138" spans="2:10">
      <c r="B138" s="407">
        <v>13636</v>
      </c>
      <c r="H138" s="409">
        <v>2.2000000000000001E-3</v>
      </c>
      <c r="I138" s="409"/>
      <c r="J138" s="407">
        <v>13636</v>
      </c>
    </row>
    <row r="139" spans="2:10">
      <c r="B139" s="407">
        <v>13667</v>
      </c>
      <c r="H139" s="409">
        <v>2.5000000000000001E-3</v>
      </c>
      <c r="I139" s="409"/>
      <c r="J139" s="407">
        <v>13667</v>
      </c>
    </row>
    <row r="140" spans="2:10">
      <c r="B140" s="407">
        <v>13697</v>
      </c>
      <c r="H140" s="409">
        <v>2.3999999999999998E-3</v>
      </c>
      <c r="I140" s="409"/>
      <c r="J140" s="407">
        <v>13697</v>
      </c>
    </row>
    <row r="141" spans="2:10">
      <c r="B141" s="407">
        <v>13728</v>
      </c>
      <c r="H141" s="409">
        <v>2.3E-3</v>
      </c>
      <c r="I141" s="409"/>
      <c r="J141" s="407">
        <v>13728</v>
      </c>
    </row>
    <row r="142" spans="2:10">
      <c r="B142" s="407">
        <v>13759</v>
      </c>
      <c r="H142" s="409">
        <v>2.3E-3</v>
      </c>
      <c r="I142" s="409"/>
      <c r="J142" s="407">
        <v>13759</v>
      </c>
    </row>
    <row r="143" spans="2:10">
      <c r="B143" s="407">
        <v>13789</v>
      </c>
      <c r="H143" s="409">
        <v>2.3E-3</v>
      </c>
      <c r="I143" s="409"/>
      <c r="J143" s="407">
        <v>13789</v>
      </c>
    </row>
    <row r="144" spans="2:10">
      <c r="B144" s="407">
        <v>13820</v>
      </c>
      <c r="H144" s="409">
        <v>2.3999999999999998E-3</v>
      </c>
      <c r="I144" s="409"/>
      <c r="J144" s="407">
        <v>13820</v>
      </c>
    </row>
    <row r="145" spans="2:10">
      <c r="B145" s="407">
        <v>13850</v>
      </c>
      <c r="H145" s="409">
        <v>2.3E-3</v>
      </c>
      <c r="I145" s="409"/>
      <c r="J145" s="407">
        <v>13850</v>
      </c>
    </row>
    <row r="146" spans="2:10">
      <c r="B146" s="407">
        <v>13881</v>
      </c>
      <c r="H146" s="409">
        <v>2.3E-3</v>
      </c>
      <c r="I146" s="409"/>
      <c r="J146" s="407">
        <v>13881</v>
      </c>
    </row>
    <row r="147" spans="2:10">
      <c r="B147" s="407">
        <v>13912</v>
      </c>
      <c r="H147" s="409">
        <v>2.0999999999999999E-3</v>
      </c>
      <c r="I147" s="409"/>
      <c r="J147" s="407">
        <v>13912</v>
      </c>
    </row>
    <row r="148" spans="2:10">
      <c r="B148" s="407">
        <v>13940</v>
      </c>
      <c r="H148" s="409">
        <v>2.3E-3</v>
      </c>
      <c r="I148" s="409"/>
      <c r="J148" s="407">
        <v>13940</v>
      </c>
    </row>
    <row r="149" spans="2:10">
      <c r="B149" s="407">
        <v>13971</v>
      </c>
      <c r="H149" s="409">
        <v>2.2000000000000001E-3</v>
      </c>
      <c r="I149" s="409"/>
      <c r="J149" s="407">
        <v>13971</v>
      </c>
    </row>
    <row r="150" spans="2:10">
      <c r="B150" s="407">
        <v>14001</v>
      </c>
      <c r="H150" s="409">
        <v>2.2000000000000001E-3</v>
      </c>
      <c r="I150" s="409"/>
      <c r="J150" s="407">
        <v>14001</v>
      </c>
    </row>
    <row r="151" spans="2:10">
      <c r="B151" s="407">
        <v>14032</v>
      </c>
      <c r="H151" s="409">
        <v>2.0999999999999999E-3</v>
      </c>
      <c r="I151" s="409"/>
      <c r="J151" s="407">
        <v>14032</v>
      </c>
    </row>
    <row r="152" spans="2:10">
      <c r="B152" s="407">
        <v>14062</v>
      </c>
      <c r="H152" s="409">
        <v>2.0999999999999999E-3</v>
      </c>
      <c r="I152" s="409"/>
      <c r="J152" s="407">
        <v>14062</v>
      </c>
    </row>
    <row r="153" spans="2:10">
      <c r="B153" s="407">
        <v>14093</v>
      </c>
      <c r="H153" s="409">
        <v>2.2000000000000001E-3</v>
      </c>
      <c r="I153" s="409"/>
      <c r="J153" s="407">
        <v>14093</v>
      </c>
    </row>
    <row r="154" spans="2:10">
      <c r="B154" s="407">
        <v>14124</v>
      </c>
      <c r="H154" s="409">
        <v>2.0999999999999999E-3</v>
      </c>
      <c r="I154" s="409"/>
      <c r="J154" s="407">
        <v>14124</v>
      </c>
    </row>
    <row r="155" spans="2:10">
      <c r="B155" s="407">
        <v>14154</v>
      </c>
      <c r="H155" s="409">
        <v>2.2000000000000001E-3</v>
      </c>
      <c r="I155" s="409"/>
      <c r="J155" s="407">
        <v>14154</v>
      </c>
    </row>
    <row r="156" spans="2:10">
      <c r="B156" s="407">
        <v>14185</v>
      </c>
      <c r="H156" s="409">
        <v>2.0999999999999999E-3</v>
      </c>
      <c r="I156" s="409"/>
      <c r="J156" s="407">
        <v>14185</v>
      </c>
    </row>
    <row r="157" spans="2:10">
      <c r="B157" s="407">
        <v>14215</v>
      </c>
      <c r="H157" s="409">
        <v>2.2000000000000001E-3</v>
      </c>
      <c r="I157" s="409"/>
      <c r="J157" s="407">
        <v>14215</v>
      </c>
    </row>
    <row r="158" spans="2:10">
      <c r="B158" s="407">
        <v>14246</v>
      </c>
      <c r="H158" s="409">
        <v>2.0999999999999999E-3</v>
      </c>
      <c r="I158" s="409"/>
      <c r="J158" s="407">
        <v>14246</v>
      </c>
    </row>
    <row r="159" spans="2:10">
      <c r="B159" s="407">
        <v>14277</v>
      </c>
      <c r="H159" s="409">
        <v>1.9E-3</v>
      </c>
      <c r="I159" s="409"/>
      <c r="J159" s="407">
        <v>14277</v>
      </c>
    </row>
    <row r="160" spans="2:10">
      <c r="B160" s="407">
        <v>14305</v>
      </c>
      <c r="H160" s="409">
        <v>2.0999999999999999E-3</v>
      </c>
      <c r="I160" s="409"/>
      <c r="J160" s="407">
        <v>14305</v>
      </c>
    </row>
    <row r="161" spans="2:10">
      <c r="B161" s="407">
        <v>14336</v>
      </c>
      <c r="H161" s="409">
        <v>1.9E-3</v>
      </c>
      <c r="I161" s="409"/>
      <c r="J161" s="407">
        <v>14336</v>
      </c>
    </row>
    <row r="162" spans="2:10">
      <c r="B162" s="407">
        <v>14366</v>
      </c>
      <c r="H162" s="409">
        <v>2E-3</v>
      </c>
      <c r="I162" s="409"/>
      <c r="J162" s="407">
        <v>14366</v>
      </c>
    </row>
    <row r="163" spans="2:10">
      <c r="B163" s="407">
        <v>14397</v>
      </c>
      <c r="H163" s="409">
        <v>1.8E-3</v>
      </c>
      <c r="I163" s="409"/>
      <c r="J163" s="407">
        <v>14397</v>
      </c>
    </row>
    <row r="164" spans="2:10">
      <c r="B164" s="407">
        <v>14427</v>
      </c>
      <c r="H164" s="409">
        <v>1.9E-3</v>
      </c>
      <c r="I164" s="409"/>
      <c r="J164" s="407">
        <v>14427</v>
      </c>
    </row>
    <row r="165" spans="2:10">
      <c r="B165" s="407">
        <v>14458</v>
      </c>
      <c r="H165" s="409">
        <v>1.8E-3</v>
      </c>
      <c r="I165" s="409"/>
      <c r="J165" s="407">
        <v>14458</v>
      </c>
    </row>
    <row r="166" spans="2:10">
      <c r="B166" s="407">
        <v>14489</v>
      </c>
      <c r="H166" s="409">
        <v>1.9E-3</v>
      </c>
      <c r="I166" s="409"/>
      <c r="J166" s="407">
        <v>14489</v>
      </c>
    </row>
    <row r="167" spans="2:10">
      <c r="B167" s="407">
        <v>14519</v>
      </c>
      <c r="H167" s="409">
        <v>2.3E-3</v>
      </c>
      <c r="I167" s="409"/>
      <c r="J167" s="407">
        <v>14519</v>
      </c>
    </row>
    <row r="168" spans="2:10">
      <c r="B168" s="407">
        <v>14550</v>
      </c>
      <c r="H168" s="409">
        <v>2E-3</v>
      </c>
      <c r="I168" s="409"/>
      <c r="J168" s="407">
        <v>14550</v>
      </c>
    </row>
    <row r="169" spans="2:10">
      <c r="B169" s="407">
        <v>14580</v>
      </c>
      <c r="H169" s="409">
        <v>1.9E-3</v>
      </c>
      <c r="I169" s="409"/>
      <c r="J169" s="407">
        <v>14580</v>
      </c>
    </row>
    <row r="170" spans="2:10">
      <c r="B170" s="407">
        <v>14611</v>
      </c>
      <c r="H170" s="409">
        <v>2E-3</v>
      </c>
      <c r="I170" s="409"/>
      <c r="J170" s="407">
        <v>14611</v>
      </c>
    </row>
    <row r="171" spans="2:10">
      <c r="B171" s="407">
        <v>14642</v>
      </c>
      <c r="H171" s="409">
        <v>1.8E-3</v>
      </c>
      <c r="I171" s="409"/>
      <c r="J171" s="407">
        <v>14642</v>
      </c>
    </row>
    <row r="172" spans="2:10">
      <c r="B172" s="407">
        <v>14671</v>
      </c>
      <c r="H172" s="409">
        <v>1.9E-3</v>
      </c>
      <c r="I172" s="409"/>
      <c r="J172" s="407">
        <v>14671</v>
      </c>
    </row>
    <row r="173" spans="2:10">
      <c r="B173" s="407">
        <v>14702</v>
      </c>
      <c r="H173" s="409">
        <v>1.8E-3</v>
      </c>
      <c r="I173" s="409"/>
      <c r="J173" s="407">
        <v>14702</v>
      </c>
    </row>
    <row r="174" spans="2:10">
      <c r="B174" s="407">
        <v>14732</v>
      </c>
      <c r="H174" s="409">
        <v>1.9E-3</v>
      </c>
      <c r="I174" s="409"/>
      <c r="J174" s="407">
        <v>14732</v>
      </c>
    </row>
    <row r="175" spans="2:10">
      <c r="B175" s="407">
        <v>14763</v>
      </c>
      <c r="H175" s="409">
        <v>1.9E-3</v>
      </c>
      <c r="I175" s="409"/>
      <c r="J175" s="407">
        <v>14763</v>
      </c>
    </row>
    <row r="176" spans="2:10">
      <c r="B176" s="407">
        <v>14793</v>
      </c>
      <c r="H176" s="409">
        <v>2E-3</v>
      </c>
      <c r="I176" s="409"/>
      <c r="J176" s="407">
        <v>14793</v>
      </c>
    </row>
    <row r="177" spans="2:10">
      <c r="B177" s="407">
        <v>14824</v>
      </c>
      <c r="H177" s="409">
        <v>1.9E-3</v>
      </c>
      <c r="I177" s="409"/>
      <c r="J177" s="407">
        <v>14824</v>
      </c>
    </row>
    <row r="178" spans="2:10">
      <c r="B178" s="407">
        <v>14855</v>
      </c>
      <c r="H178" s="409">
        <v>1.8E-3</v>
      </c>
      <c r="I178" s="409"/>
      <c r="J178" s="407">
        <v>14855</v>
      </c>
    </row>
    <row r="179" spans="2:10">
      <c r="B179" s="407">
        <v>14885</v>
      </c>
      <c r="H179" s="409">
        <v>1.8E-3</v>
      </c>
      <c r="I179" s="409"/>
      <c r="J179" s="407">
        <v>14885</v>
      </c>
    </row>
    <row r="180" spans="2:10">
      <c r="B180" s="407">
        <v>14916</v>
      </c>
      <c r="H180" s="409">
        <v>1.8E-3</v>
      </c>
      <c r="I180" s="409"/>
      <c r="J180" s="407">
        <v>14916</v>
      </c>
    </row>
    <row r="181" spans="2:10">
      <c r="B181" s="407">
        <v>14946</v>
      </c>
      <c r="H181" s="409">
        <v>1.6999999999999999E-3</v>
      </c>
      <c r="I181" s="409"/>
      <c r="J181" s="407">
        <v>14946</v>
      </c>
    </row>
    <row r="182" spans="2:10">
      <c r="B182" s="407">
        <v>14977</v>
      </c>
      <c r="H182" s="409">
        <v>1.6000000000000001E-3</v>
      </c>
      <c r="I182" s="409"/>
      <c r="J182" s="407">
        <v>14977</v>
      </c>
    </row>
    <row r="183" spans="2:10">
      <c r="B183" s="407">
        <v>15008</v>
      </c>
      <c r="H183" s="409">
        <v>1.6000000000000001E-3</v>
      </c>
      <c r="I183" s="409"/>
      <c r="J183" s="407">
        <v>15008</v>
      </c>
    </row>
    <row r="184" spans="2:10">
      <c r="B184" s="407">
        <v>15036</v>
      </c>
      <c r="H184" s="409">
        <v>1.8E-3</v>
      </c>
      <c r="I184" s="409"/>
      <c r="J184" s="407">
        <v>15036</v>
      </c>
    </row>
    <row r="185" spans="2:10">
      <c r="B185" s="407">
        <v>15067</v>
      </c>
      <c r="H185" s="409">
        <v>1.6999999999999999E-3</v>
      </c>
      <c r="I185" s="409"/>
      <c r="J185" s="407">
        <v>15067</v>
      </c>
    </row>
    <row r="186" spans="2:10">
      <c r="B186" s="407">
        <v>15097</v>
      </c>
      <c r="H186" s="409">
        <v>1.6999999999999999E-3</v>
      </c>
      <c r="I186" s="409"/>
      <c r="J186" s="407">
        <v>15097</v>
      </c>
    </row>
    <row r="187" spans="2:10">
      <c r="B187" s="407">
        <v>15128</v>
      </c>
      <c r="H187" s="409">
        <v>1.6000000000000001E-3</v>
      </c>
      <c r="I187" s="409"/>
      <c r="J187" s="407">
        <v>15128</v>
      </c>
    </row>
    <row r="188" spans="2:10">
      <c r="B188" s="407">
        <v>15158</v>
      </c>
      <c r="H188" s="409">
        <v>1.6000000000000001E-3</v>
      </c>
      <c r="I188" s="409"/>
      <c r="J188" s="407">
        <v>15158</v>
      </c>
    </row>
    <row r="189" spans="2:10">
      <c r="B189" s="407">
        <v>15189</v>
      </c>
      <c r="H189" s="409">
        <v>1.6000000000000001E-3</v>
      </c>
      <c r="I189" s="409"/>
      <c r="J189" s="407">
        <v>15189</v>
      </c>
    </row>
    <row r="190" spans="2:10">
      <c r="B190" s="407">
        <v>15220</v>
      </c>
      <c r="H190" s="409">
        <v>1.6000000000000001E-3</v>
      </c>
      <c r="I190" s="409"/>
      <c r="J190" s="407">
        <v>15220</v>
      </c>
    </row>
    <row r="191" spans="2:10">
      <c r="B191" s="407">
        <v>15250</v>
      </c>
      <c r="H191" s="409">
        <v>1.6000000000000001E-3</v>
      </c>
      <c r="I191" s="409"/>
      <c r="J191" s="407">
        <v>15250</v>
      </c>
    </row>
    <row r="192" spans="2:10">
      <c r="B192" s="407">
        <v>15281</v>
      </c>
      <c r="H192" s="409">
        <v>1.4E-3</v>
      </c>
      <c r="I192" s="409"/>
      <c r="J192" s="407">
        <v>15281</v>
      </c>
    </row>
    <row r="193" spans="2:10">
      <c r="B193" s="407">
        <v>15311</v>
      </c>
      <c r="H193" s="409">
        <v>1.6000000000000001E-3</v>
      </c>
      <c r="I193" s="409"/>
      <c r="J193" s="407">
        <v>15311</v>
      </c>
    </row>
    <row r="194" spans="2:10">
      <c r="B194" s="407">
        <v>15342</v>
      </c>
      <c r="H194" s="409">
        <v>2.0999999999999999E-3</v>
      </c>
      <c r="I194" s="409"/>
      <c r="J194" s="407">
        <v>15342</v>
      </c>
    </row>
    <row r="195" spans="2:10">
      <c r="B195" s="407">
        <v>15373</v>
      </c>
      <c r="H195" s="409">
        <v>1.9E-3</v>
      </c>
      <c r="I195" s="409"/>
      <c r="J195" s="407">
        <v>15373</v>
      </c>
    </row>
    <row r="196" spans="2:10">
      <c r="B196" s="407">
        <v>15401</v>
      </c>
      <c r="H196" s="409">
        <v>2.0999999999999999E-3</v>
      </c>
      <c r="I196" s="409"/>
      <c r="J196" s="407">
        <v>15401</v>
      </c>
    </row>
    <row r="197" spans="2:10">
      <c r="B197" s="407">
        <v>15432</v>
      </c>
      <c r="H197" s="409">
        <v>2E-3</v>
      </c>
      <c r="I197" s="409"/>
      <c r="J197" s="407">
        <v>15432</v>
      </c>
    </row>
    <row r="198" spans="2:10">
      <c r="B198" s="407">
        <v>15462</v>
      </c>
      <c r="H198" s="409">
        <v>1.9E-3</v>
      </c>
      <c r="I198" s="409"/>
      <c r="J198" s="407">
        <v>15462</v>
      </c>
    </row>
    <row r="199" spans="2:10">
      <c r="B199" s="407">
        <v>15493</v>
      </c>
      <c r="H199" s="409">
        <v>2.0999999999999999E-3</v>
      </c>
      <c r="I199" s="409"/>
      <c r="J199" s="407">
        <v>15493</v>
      </c>
    </row>
    <row r="200" spans="2:10">
      <c r="B200" s="407">
        <v>15523</v>
      </c>
      <c r="H200" s="409">
        <v>2.0999999999999999E-3</v>
      </c>
      <c r="I200" s="409"/>
      <c r="J200" s="407">
        <v>15523</v>
      </c>
    </row>
    <row r="201" spans="2:10">
      <c r="B201" s="407">
        <v>15554</v>
      </c>
      <c r="H201" s="409">
        <v>2.0999999999999999E-3</v>
      </c>
      <c r="I201" s="409"/>
      <c r="J201" s="407">
        <v>15554</v>
      </c>
    </row>
    <row r="202" spans="2:10">
      <c r="B202" s="407">
        <v>15585</v>
      </c>
      <c r="H202" s="409">
        <v>2E-3</v>
      </c>
      <c r="I202" s="409"/>
      <c r="J202" s="407">
        <v>15585</v>
      </c>
    </row>
    <row r="203" spans="2:10">
      <c r="B203" s="407">
        <v>15615</v>
      </c>
      <c r="H203" s="409">
        <v>2.0999999999999999E-3</v>
      </c>
      <c r="I203" s="409"/>
      <c r="J203" s="407">
        <v>15615</v>
      </c>
    </row>
    <row r="204" spans="2:10">
      <c r="B204" s="407">
        <v>15646</v>
      </c>
      <c r="H204" s="409">
        <v>2E-3</v>
      </c>
      <c r="I204" s="409"/>
      <c r="J204" s="407">
        <v>15646</v>
      </c>
    </row>
    <row r="205" spans="2:10">
      <c r="B205" s="407">
        <v>15676</v>
      </c>
      <c r="H205" s="409">
        <v>2.0999999999999999E-3</v>
      </c>
      <c r="I205" s="409"/>
      <c r="J205" s="407">
        <v>15676</v>
      </c>
    </row>
    <row r="206" spans="2:10">
      <c r="B206" s="407">
        <v>15707</v>
      </c>
      <c r="H206" s="409">
        <v>2E-3</v>
      </c>
      <c r="I206" s="409"/>
      <c r="J206" s="407">
        <v>15707</v>
      </c>
    </row>
    <row r="207" spans="2:10">
      <c r="B207" s="407">
        <v>15738</v>
      </c>
      <c r="H207" s="409">
        <v>1.9E-3</v>
      </c>
      <c r="I207" s="409"/>
      <c r="J207" s="407">
        <v>15738</v>
      </c>
    </row>
    <row r="208" spans="2:10">
      <c r="B208" s="407">
        <v>15766</v>
      </c>
      <c r="H208" s="409">
        <v>2.0999999999999999E-3</v>
      </c>
      <c r="I208" s="409"/>
      <c r="J208" s="407">
        <v>15766</v>
      </c>
    </row>
    <row r="209" spans="2:10">
      <c r="B209" s="407">
        <v>15797</v>
      </c>
      <c r="H209" s="409">
        <v>2E-3</v>
      </c>
      <c r="I209" s="409"/>
      <c r="J209" s="407">
        <v>15797</v>
      </c>
    </row>
    <row r="210" spans="2:10">
      <c r="B210" s="407">
        <v>15827</v>
      </c>
      <c r="H210" s="409">
        <v>1.9E-3</v>
      </c>
      <c r="I210" s="409"/>
      <c r="J210" s="407">
        <v>15827</v>
      </c>
    </row>
    <row r="211" spans="2:10">
      <c r="B211" s="407">
        <v>15858</v>
      </c>
      <c r="H211" s="409">
        <v>2.0999999999999999E-3</v>
      </c>
      <c r="I211" s="409"/>
      <c r="J211" s="407">
        <v>15858</v>
      </c>
    </row>
    <row r="212" spans="2:10">
      <c r="B212" s="407">
        <v>15888</v>
      </c>
      <c r="H212" s="409">
        <v>2.0999999999999999E-3</v>
      </c>
      <c r="I212" s="409"/>
      <c r="J212" s="407">
        <v>15888</v>
      </c>
    </row>
    <row r="213" spans="2:10">
      <c r="B213" s="407">
        <v>15919</v>
      </c>
      <c r="H213" s="409">
        <v>2.0999999999999999E-3</v>
      </c>
      <c r="I213" s="409"/>
      <c r="J213" s="407">
        <v>15919</v>
      </c>
    </row>
    <row r="214" spans="2:10">
      <c r="B214" s="407">
        <v>15950</v>
      </c>
      <c r="H214" s="409">
        <v>2E-3</v>
      </c>
      <c r="I214" s="409"/>
      <c r="J214" s="407">
        <v>15950</v>
      </c>
    </row>
    <row r="215" spans="2:10">
      <c r="B215" s="407">
        <v>15980</v>
      </c>
      <c r="H215" s="409">
        <v>2E-3</v>
      </c>
      <c r="I215" s="409"/>
      <c r="J215" s="407">
        <v>15980</v>
      </c>
    </row>
    <row r="216" spans="2:10">
      <c r="B216" s="407">
        <v>16011</v>
      </c>
      <c r="H216" s="409">
        <v>2.0999999999999999E-3</v>
      </c>
      <c r="I216" s="409"/>
      <c r="J216" s="407">
        <v>16011</v>
      </c>
    </row>
    <row r="217" spans="2:10">
      <c r="B217" s="407">
        <v>16041</v>
      </c>
      <c r="H217" s="409">
        <v>2.0999999999999999E-3</v>
      </c>
      <c r="I217" s="409"/>
      <c r="J217" s="407">
        <v>16041</v>
      </c>
    </row>
    <row r="218" spans="2:10">
      <c r="B218" s="407">
        <v>16072</v>
      </c>
      <c r="H218" s="409">
        <v>2.0999999999999999E-3</v>
      </c>
      <c r="I218" s="409"/>
      <c r="J218" s="407">
        <v>16072</v>
      </c>
    </row>
    <row r="219" spans="2:10">
      <c r="B219" s="407">
        <v>16103</v>
      </c>
      <c r="H219" s="409">
        <v>2E-3</v>
      </c>
      <c r="I219" s="409"/>
      <c r="J219" s="407">
        <v>16103</v>
      </c>
    </row>
    <row r="220" spans="2:10">
      <c r="B220" s="407">
        <v>16132</v>
      </c>
      <c r="H220" s="409">
        <v>2.0999999999999999E-3</v>
      </c>
      <c r="I220" s="409"/>
      <c r="J220" s="407">
        <v>16132</v>
      </c>
    </row>
    <row r="221" spans="2:10">
      <c r="B221" s="407">
        <v>16163</v>
      </c>
      <c r="H221" s="409">
        <v>2E-3</v>
      </c>
      <c r="I221" s="409"/>
      <c r="J221" s="407">
        <v>16163</v>
      </c>
    </row>
    <row r="222" spans="2:10">
      <c r="B222" s="407">
        <v>16193</v>
      </c>
      <c r="H222" s="409">
        <v>2.2000000000000001E-3</v>
      </c>
      <c r="I222" s="409"/>
      <c r="J222" s="407">
        <v>16193</v>
      </c>
    </row>
    <row r="223" spans="2:10">
      <c r="B223" s="407">
        <v>16224</v>
      </c>
      <c r="H223" s="409">
        <v>2E-3</v>
      </c>
      <c r="I223" s="409"/>
      <c r="J223" s="407">
        <v>16224</v>
      </c>
    </row>
    <row r="224" spans="2:10">
      <c r="B224" s="407">
        <v>16254</v>
      </c>
      <c r="H224" s="409">
        <v>2.0999999999999999E-3</v>
      </c>
      <c r="I224" s="409"/>
      <c r="J224" s="407">
        <v>16254</v>
      </c>
    </row>
    <row r="225" spans="2:10">
      <c r="B225" s="407">
        <v>16285</v>
      </c>
      <c r="H225" s="409">
        <v>2.0999999999999999E-3</v>
      </c>
      <c r="I225" s="409"/>
      <c r="J225" s="407">
        <v>16285</v>
      </c>
    </row>
    <row r="226" spans="2:10">
      <c r="B226" s="407">
        <v>16316</v>
      </c>
      <c r="H226" s="409">
        <v>2E-3</v>
      </c>
      <c r="I226" s="409"/>
      <c r="J226" s="407">
        <v>16316</v>
      </c>
    </row>
    <row r="227" spans="2:10">
      <c r="B227" s="407">
        <v>16346</v>
      </c>
      <c r="H227" s="409">
        <v>2.0999999999999999E-3</v>
      </c>
      <c r="I227" s="409"/>
      <c r="J227" s="407">
        <v>16346</v>
      </c>
    </row>
    <row r="228" spans="2:10">
      <c r="B228" s="407">
        <v>16377</v>
      </c>
      <c r="H228" s="409">
        <v>2E-3</v>
      </c>
      <c r="I228" s="409"/>
      <c r="J228" s="407">
        <v>16377</v>
      </c>
    </row>
    <row r="229" spans="2:10">
      <c r="B229" s="407">
        <v>16407</v>
      </c>
      <c r="H229" s="409">
        <v>2E-3</v>
      </c>
      <c r="I229" s="409"/>
      <c r="J229" s="407">
        <v>16407</v>
      </c>
    </row>
    <row r="230" spans="2:10">
      <c r="B230" s="407">
        <v>16438</v>
      </c>
      <c r="H230" s="409">
        <v>2.0999999999999999E-3</v>
      </c>
      <c r="I230" s="409"/>
      <c r="J230" s="407">
        <v>16438</v>
      </c>
    </row>
    <row r="231" spans="2:10">
      <c r="B231" s="407">
        <v>16469</v>
      </c>
      <c r="H231" s="409">
        <v>1.8E-3</v>
      </c>
      <c r="I231" s="409"/>
      <c r="J231" s="407">
        <v>16469</v>
      </c>
    </row>
    <row r="232" spans="2:10">
      <c r="B232" s="407">
        <v>16497</v>
      </c>
      <c r="H232" s="409">
        <v>2E-3</v>
      </c>
      <c r="I232" s="409"/>
      <c r="J232" s="407">
        <v>16497</v>
      </c>
    </row>
    <row r="233" spans="2:10">
      <c r="B233" s="407">
        <v>16528</v>
      </c>
      <c r="H233" s="409">
        <v>1.9E-3</v>
      </c>
      <c r="I233" s="409"/>
      <c r="J233" s="407">
        <v>16528</v>
      </c>
    </row>
    <row r="234" spans="2:10">
      <c r="B234" s="407">
        <v>16558</v>
      </c>
      <c r="H234" s="409">
        <v>1.9E-3</v>
      </c>
      <c r="I234" s="409"/>
      <c r="J234" s="407">
        <v>16558</v>
      </c>
    </row>
    <row r="235" spans="2:10">
      <c r="B235" s="407">
        <v>16589</v>
      </c>
      <c r="H235" s="409">
        <v>1.9E-3</v>
      </c>
      <c r="I235" s="409"/>
      <c r="J235" s="407">
        <v>16589</v>
      </c>
    </row>
    <row r="236" spans="2:10">
      <c r="B236" s="407">
        <v>16619</v>
      </c>
      <c r="H236" s="409">
        <v>1.8E-3</v>
      </c>
      <c r="I236" s="409"/>
      <c r="J236" s="407">
        <v>16619</v>
      </c>
    </row>
    <row r="237" spans="2:10">
      <c r="B237" s="407">
        <v>16650</v>
      </c>
      <c r="H237" s="409">
        <v>1.9E-3</v>
      </c>
      <c r="I237" s="409"/>
      <c r="J237" s="407">
        <v>16650</v>
      </c>
    </row>
    <row r="238" spans="2:10">
      <c r="B238" s="407">
        <v>16681</v>
      </c>
      <c r="H238" s="409">
        <v>1.8E-3</v>
      </c>
      <c r="I238" s="409"/>
      <c r="J238" s="407">
        <v>16681</v>
      </c>
    </row>
    <row r="239" spans="2:10">
      <c r="B239" s="407">
        <v>16711</v>
      </c>
      <c r="H239" s="409">
        <v>1.9E-3</v>
      </c>
      <c r="I239" s="409"/>
      <c r="J239" s="407">
        <v>16711</v>
      </c>
    </row>
    <row r="240" spans="2:10">
      <c r="B240" s="407">
        <v>16742</v>
      </c>
      <c r="H240" s="409">
        <v>1.8E-3</v>
      </c>
      <c r="I240" s="409"/>
      <c r="J240" s="407">
        <v>16742</v>
      </c>
    </row>
    <row r="241" spans="2:10">
      <c r="B241" s="407">
        <v>16772</v>
      </c>
      <c r="H241" s="409">
        <v>1.8E-3</v>
      </c>
      <c r="I241" s="409"/>
      <c r="J241" s="407">
        <v>16772</v>
      </c>
    </row>
    <row r="242" spans="2:10">
      <c r="B242" s="407">
        <v>16803</v>
      </c>
      <c r="H242" s="409">
        <v>1.6999999999999999E-3</v>
      </c>
      <c r="I242" s="409"/>
      <c r="J242" s="407">
        <v>16803</v>
      </c>
    </row>
    <row r="243" spans="2:10">
      <c r="B243" s="407">
        <v>16834</v>
      </c>
      <c r="H243" s="409">
        <v>1.5E-3</v>
      </c>
      <c r="I243" s="409"/>
      <c r="J243" s="407">
        <v>16834</v>
      </c>
    </row>
    <row r="244" spans="2:10">
      <c r="B244" s="407">
        <v>16862</v>
      </c>
      <c r="H244" s="409">
        <v>1.6000000000000001E-3</v>
      </c>
      <c r="I244" s="409"/>
      <c r="J244" s="407">
        <v>16862</v>
      </c>
    </row>
    <row r="245" spans="2:10">
      <c r="B245" s="407">
        <v>16893</v>
      </c>
      <c r="H245" s="409">
        <v>1.6999999999999999E-3</v>
      </c>
      <c r="I245" s="409"/>
      <c r="J245" s="407">
        <v>16893</v>
      </c>
    </row>
    <row r="246" spans="2:10">
      <c r="B246" s="407">
        <v>16923</v>
      </c>
      <c r="H246" s="409">
        <v>1.8E-3</v>
      </c>
      <c r="I246" s="409"/>
      <c r="J246" s="407">
        <v>16923</v>
      </c>
    </row>
    <row r="247" spans="2:10">
      <c r="B247" s="407">
        <v>16954</v>
      </c>
      <c r="H247" s="409">
        <v>1.6000000000000001E-3</v>
      </c>
      <c r="I247" s="409"/>
      <c r="J247" s="407">
        <v>16954</v>
      </c>
    </row>
    <row r="248" spans="2:10">
      <c r="B248" s="407">
        <v>16984</v>
      </c>
      <c r="H248" s="409">
        <v>1.9E-3</v>
      </c>
      <c r="I248" s="409"/>
      <c r="J248" s="407">
        <v>16984</v>
      </c>
    </row>
    <row r="249" spans="2:10">
      <c r="B249" s="407">
        <v>17015</v>
      </c>
      <c r="H249" s="409">
        <v>1.6999999999999999E-3</v>
      </c>
      <c r="I249" s="409"/>
      <c r="J249" s="407">
        <v>17015</v>
      </c>
    </row>
    <row r="250" spans="2:10">
      <c r="B250" s="407">
        <v>17046</v>
      </c>
      <c r="H250" s="409">
        <v>1.8E-3</v>
      </c>
      <c r="I250" s="409"/>
      <c r="J250" s="407">
        <v>17046</v>
      </c>
    </row>
    <row r="251" spans="2:10">
      <c r="B251" s="407">
        <v>17076</v>
      </c>
      <c r="H251" s="409">
        <v>1.9E-3</v>
      </c>
      <c r="I251" s="409"/>
      <c r="J251" s="407">
        <v>17076</v>
      </c>
    </row>
    <row r="252" spans="2:10">
      <c r="B252" s="407">
        <v>17107</v>
      </c>
      <c r="H252" s="409">
        <v>1.8E-3</v>
      </c>
      <c r="I252" s="409"/>
      <c r="J252" s="407">
        <v>17107</v>
      </c>
    </row>
    <row r="253" spans="2:10">
      <c r="B253" s="407">
        <v>17137</v>
      </c>
      <c r="H253" s="409">
        <v>1.9E-3</v>
      </c>
      <c r="I253" s="409"/>
      <c r="J253" s="407">
        <v>17137</v>
      </c>
    </row>
    <row r="254" spans="2:10">
      <c r="B254" s="407">
        <v>17168</v>
      </c>
      <c r="H254" s="409">
        <v>1.8E-3</v>
      </c>
      <c r="I254" s="409"/>
      <c r="J254" s="407">
        <v>17168</v>
      </c>
    </row>
    <row r="255" spans="2:10">
      <c r="B255" s="407">
        <v>17199</v>
      </c>
      <c r="H255" s="409">
        <v>1.6000000000000001E-3</v>
      </c>
      <c r="I255" s="409"/>
      <c r="J255" s="407">
        <v>17199</v>
      </c>
    </row>
    <row r="256" spans="2:10">
      <c r="B256" s="407">
        <v>17227</v>
      </c>
      <c r="H256" s="409">
        <v>1.8E-3</v>
      </c>
      <c r="I256" s="409"/>
      <c r="J256" s="407">
        <v>17227</v>
      </c>
    </row>
    <row r="257" spans="2:10">
      <c r="B257" s="407">
        <v>17258</v>
      </c>
      <c r="H257" s="409">
        <v>1.6999999999999999E-3</v>
      </c>
      <c r="I257" s="409"/>
      <c r="J257" s="407">
        <v>17258</v>
      </c>
    </row>
    <row r="258" spans="2:10">
      <c r="B258" s="407">
        <v>17288</v>
      </c>
      <c r="H258" s="409">
        <v>1.6999999999999999E-3</v>
      </c>
      <c r="I258" s="409"/>
      <c r="J258" s="407">
        <v>17288</v>
      </c>
    </row>
    <row r="259" spans="2:10">
      <c r="B259" s="407">
        <v>17319</v>
      </c>
      <c r="H259" s="409">
        <v>1.9E-3</v>
      </c>
      <c r="I259" s="409"/>
      <c r="J259" s="407">
        <v>17319</v>
      </c>
    </row>
    <row r="260" spans="2:10">
      <c r="B260" s="407">
        <v>17349</v>
      </c>
      <c r="H260" s="409">
        <v>1.8E-3</v>
      </c>
      <c r="I260" s="409"/>
      <c r="J260" s="407">
        <v>17349</v>
      </c>
    </row>
    <row r="261" spans="2:10">
      <c r="B261" s="407">
        <v>17380</v>
      </c>
      <c r="H261" s="409">
        <v>1.6999999999999999E-3</v>
      </c>
      <c r="I261" s="409"/>
      <c r="J261" s="407">
        <v>17380</v>
      </c>
    </row>
    <row r="262" spans="2:10">
      <c r="B262" s="407">
        <v>17411</v>
      </c>
      <c r="H262" s="409">
        <v>1.8E-3</v>
      </c>
      <c r="I262" s="409"/>
      <c r="J262" s="407">
        <v>17411</v>
      </c>
    </row>
    <row r="263" spans="2:10">
      <c r="B263" s="407">
        <v>17441</v>
      </c>
      <c r="H263" s="409">
        <v>1.8E-3</v>
      </c>
      <c r="I263" s="409"/>
      <c r="J263" s="407">
        <v>17441</v>
      </c>
    </row>
    <row r="264" spans="2:10">
      <c r="B264" s="407">
        <v>17472</v>
      </c>
      <c r="H264" s="409">
        <v>1.6999999999999999E-3</v>
      </c>
      <c r="I264" s="409"/>
      <c r="J264" s="407">
        <v>17472</v>
      </c>
    </row>
    <row r="265" spans="2:10">
      <c r="B265" s="407">
        <v>17502</v>
      </c>
      <c r="H265" s="409">
        <v>2.0999999999999999E-3</v>
      </c>
      <c r="I265" s="409"/>
      <c r="J265" s="407">
        <v>17502</v>
      </c>
    </row>
    <row r="266" spans="2:10">
      <c r="B266" s="407">
        <v>17533</v>
      </c>
      <c r="H266" s="409">
        <v>2E-3</v>
      </c>
      <c r="I266" s="409"/>
      <c r="J266" s="407">
        <v>17533</v>
      </c>
    </row>
    <row r="267" spans="2:10">
      <c r="B267" s="407">
        <v>17564</v>
      </c>
      <c r="H267" s="409">
        <v>1.9E-3</v>
      </c>
      <c r="I267" s="409"/>
      <c r="J267" s="407">
        <v>17564</v>
      </c>
    </row>
    <row r="268" spans="2:10">
      <c r="B268" s="407">
        <v>17593</v>
      </c>
      <c r="H268" s="409">
        <v>2.2000000000000001E-3</v>
      </c>
      <c r="I268" s="409"/>
      <c r="J268" s="407">
        <v>17593</v>
      </c>
    </row>
    <row r="269" spans="2:10">
      <c r="B269" s="407">
        <v>17624</v>
      </c>
      <c r="H269" s="409">
        <v>2E-3</v>
      </c>
      <c r="I269" s="409"/>
      <c r="J269" s="407">
        <v>17624</v>
      </c>
    </row>
    <row r="270" spans="2:10">
      <c r="B270" s="407">
        <v>17654</v>
      </c>
      <c r="H270" s="409">
        <v>1.8E-3</v>
      </c>
      <c r="I270" s="409"/>
      <c r="J270" s="407">
        <v>17654</v>
      </c>
    </row>
    <row r="271" spans="2:10">
      <c r="B271" s="407">
        <v>17685</v>
      </c>
      <c r="H271" s="409">
        <v>2.0999999999999999E-3</v>
      </c>
      <c r="I271" s="409"/>
      <c r="J271" s="407">
        <v>17685</v>
      </c>
    </row>
    <row r="272" spans="2:10">
      <c r="B272" s="407">
        <v>17715</v>
      </c>
      <c r="H272" s="409">
        <v>1.9E-3</v>
      </c>
      <c r="I272" s="409"/>
      <c r="J272" s="407">
        <v>17715</v>
      </c>
    </row>
    <row r="273" spans="2:10">
      <c r="B273" s="407">
        <v>17746</v>
      </c>
      <c r="H273" s="409">
        <v>2.0999999999999999E-3</v>
      </c>
      <c r="I273" s="409"/>
      <c r="J273" s="407">
        <v>17746</v>
      </c>
    </row>
    <row r="274" spans="2:10">
      <c r="B274" s="407">
        <v>17777</v>
      </c>
      <c r="H274" s="409">
        <v>2E-3</v>
      </c>
      <c r="I274" s="409"/>
      <c r="J274" s="407">
        <v>17777</v>
      </c>
    </row>
    <row r="275" spans="2:10">
      <c r="B275" s="407">
        <v>17807</v>
      </c>
      <c r="H275" s="409">
        <v>1.9E-3</v>
      </c>
      <c r="I275" s="409"/>
      <c r="J275" s="407">
        <v>17807</v>
      </c>
    </row>
    <row r="276" spans="2:10">
      <c r="B276" s="407">
        <v>17838</v>
      </c>
      <c r="H276" s="409">
        <v>2.0999999999999999E-3</v>
      </c>
      <c r="I276" s="409"/>
      <c r="J276" s="407">
        <v>17838</v>
      </c>
    </row>
    <row r="277" spans="2:10">
      <c r="B277" s="407">
        <v>17868</v>
      </c>
      <c r="H277" s="409">
        <v>2E-3</v>
      </c>
      <c r="I277" s="409"/>
      <c r="J277" s="407">
        <v>17868</v>
      </c>
    </row>
    <row r="278" spans="2:10">
      <c r="B278" s="407">
        <v>17899</v>
      </c>
      <c r="H278" s="409">
        <v>2E-3</v>
      </c>
      <c r="I278" s="409"/>
      <c r="J278" s="407">
        <v>17899</v>
      </c>
    </row>
    <row r="279" spans="2:10">
      <c r="B279" s="407">
        <v>17930</v>
      </c>
      <c r="H279" s="409">
        <v>1.8E-3</v>
      </c>
      <c r="I279" s="409"/>
      <c r="J279" s="407">
        <v>17930</v>
      </c>
    </row>
    <row r="280" spans="2:10">
      <c r="B280" s="407">
        <v>17958</v>
      </c>
      <c r="H280" s="409">
        <v>1.9E-3</v>
      </c>
      <c r="I280" s="409"/>
      <c r="J280" s="407">
        <v>17958</v>
      </c>
    </row>
    <row r="281" spans="2:10">
      <c r="B281" s="407">
        <v>17989</v>
      </c>
      <c r="H281" s="409">
        <v>1.8E-3</v>
      </c>
      <c r="I281" s="409"/>
      <c r="J281" s="407">
        <v>17989</v>
      </c>
    </row>
    <row r="282" spans="2:10">
      <c r="B282" s="407">
        <v>18019</v>
      </c>
      <c r="H282" s="409">
        <v>2E-3</v>
      </c>
      <c r="I282" s="409"/>
      <c r="J282" s="407">
        <v>18019</v>
      </c>
    </row>
    <row r="283" spans="2:10">
      <c r="B283" s="407">
        <v>18050</v>
      </c>
      <c r="H283" s="409">
        <v>1.9E-3</v>
      </c>
      <c r="I283" s="409"/>
      <c r="J283" s="407">
        <v>18050</v>
      </c>
    </row>
    <row r="284" spans="2:10">
      <c r="B284" s="407">
        <v>18080</v>
      </c>
      <c r="H284" s="409">
        <v>1.6999999999999999E-3</v>
      </c>
      <c r="I284" s="409"/>
      <c r="J284" s="407">
        <v>18080</v>
      </c>
    </row>
    <row r="285" spans="2:10">
      <c r="B285" s="407">
        <v>18111</v>
      </c>
      <c r="H285" s="409">
        <v>1.9E-3</v>
      </c>
      <c r="I285" s="409"/>
      <c r="J285" s="407">
        <v>18111</v>
      </c>
    </row>
    <row r="286" spans="2:10">
      <c r="B286" s="407">
        <v>18142</v>
      </c>
      <c r="H286" s="409">
        <v>1.6999999999999999E-3</v>
      </c>
      <c r="I286" s="409"/>
      <c r="J286" s="407">
        <v>18142</v>
      </c>
    </row>
    <row r="287" spans="2:10">
      <c r="B287" s="407">
        <v>18172</v>
      </c>
      <c r="H287" s="409">
        <v>1.8E-3</v>
      </c>
      <c r="I287" s="409"/>
      <c r="J287" s="407">
        <v>18172</v>
      </c>
    </row>
    <row r="288" spans="2:10">
      <c r="B288" s="407">
        <v>18203</v>
      </c>
      <c r="H288" s="409">
        <v>1.6999999999999999E-3</v>
      </c>
      <c r="I288" s="409"/>
      <c r="J288" s="407">
        <v>18203</v>
      </c>
    </row>
    <row r="289" spans="2:10">
      <c r="B289" s="407">
        <v>18233</v>
      </c>
      <c r="H289" s="409">
        <v>1.6999999999999999E-3</v>
      </c>
      <c r="I289" s="409"/>
      <c r="J289" s="407">
        <v>18233</v>
      </c>
    </row>
    <row r="290" spans="2:10">
      <c r="B290" s="407">
        <v>18264</v>
      </c>
      <c r="H290" s="409">
        <v>1.8E-3</v>
      </c>
      <c r="I290" s="409"/>
      <c r="J290" s="407">
        <v>18264</v>
      </c>
    </row>
    <row r="291" spans="2:10">
      <c r="B291" s="407">
        <v>18295</v>
      </c>
      <c r="H291" s="409">
        <v>1.6000000000000001E-3</v>
      </c>
      <c r="I291" s="409"/>
      <c r="J291" s="407">
        <v>18295</v>
      </c>
    </row>
    <row r="292" spans="2:10">
      <c r="B292" s="407">
        <v>18323</v>
      </c>
      <c r="H292" s="409">
        <v>1.8E-3</v>
      </c>
      <c r="I292" s="409"/>
      <c r="J292" s="407">
        <v>18323</v>
      </c>
    </row>
    <row r="293" spans="2:10">
      <c r="B293" s="407">
        <v>18354</v>
      </c>
      <c r="H293" s="409">
        <v>1.6000000000000001E-3</v>
      </c>
      <c r="I293" s="409"/>
      <c r="J293" s="407">
        <v>18354</v>
      </c>
    </row>
    <row r="294" spans="2:10">
      <c r="B294" s="407">
        <v>18384</v>
      </c>
      <c r="H294" s="409">
        <v>1.9E-3</v>
      </c>
      <c r="I294" s="409"/>
      <c r="J294" s="407">
        <v>18384</v>
      </c>
    </row>
    <row r="295" spans="2:10">
      <c r="B295" s="407">
        <v>18415</v>
      </c>
      <c r="H295" s="409">
        <v>1.6999999999999999E-3</v>
      </c>
      <c r="I295" s="409"/>
      <c r="J295" s="407">
        <v>18415</v>
      </c>
    </row>
    <row r="296" spans="2:10">
      <c r="B296" s="407">
        <v>18445</v>
      </c>
      <c r="H296" s="409">
        <v>1.8E-3</v>
      </c>
      <c r="I296" s="409"/>
      <c r="J296" s="407">
        <v>18445</v>
      </c>
    </row>
    <row r="297" spans="2:10">
      <c r="B297" s="407">
        <v>18476</v>
      </c>
      <c r="H297" s="409">
        <v>1.8E-3</v>
      </c>
      <c r="I297" s="409"/>
      <c r="J297" s="407">
        <v>18476</v>
      </c>
    </row>
    <row r="298" spans="2:10">
      <c r="B298" s="407">
        <v>18507</v>
      </c>
      <c r="H298" s="409">
        <v>1.6999999999999999E-3</v>
      </c>
      <c r="I298" s="409"/>
      <c r="J298" s="407">
        <v>18507</v>
      </c>
    </row>
    <row r="299" spans="2:10">
      <c r="B299" s="407">
        <v>18537</v>
      </c>
      <c r="H299" s="409">
        <v>1.9E-3</v>
      </c>
      <c r="I299" s="409"/>
      <c r="J299" s="407">
        <v>18537</v>
      </c>
    </row>
    <row r="300" spans="2:10">
      <c r="B300" s="407">
        <v>18568</v>
      </c>
      <c r="H300" s="409">
        <v>1.8E-3</v>
      </c>
      <c r="I300" s="409"/>
      <c r="J300" s="407">
        <v>18568</v>
      </c>
    </row>
    <row r="301" spans="2:10">
      <c r="B301" s="407">
        <v>18598</v>
      </c>
      <c r="H301" s="409">
        <v>1.8E-3</v>
      </c>
      <c r="I301" s="409"/>
      <c r="J301" s="407">
        <v>18598</v>
      </c>
    </row>
    <row r="302" spans="2:10">
      <c r="B302" s="407">
        <v>18629</v>
      </c>
      <c r="H302" s="409">
        <v>2E-3</v>
      </c>
      <c r="I302" s="409"/>
      <c r="J302" s="407">
        <v>18629</v>
      </c>
    </row>
    <row r="303" spans="2:10">
      <c r="B303" s="407">
        <v>18660</v>
      </c>
      <c r="H303" s="409">
        <v>1.6999999999999999E-3</v>
      </c>
      <c r="I303" s="409"/>
      <c r="J303" s="407">
        <v>18660</v>
      </c>
    </row>
    <row r="304" spans="2:10">
      <c r="B304" s="407">
        <v>18688</v>
      </c>
      <c r="H304" s="409">
        <v>1.9E-3</v>
      </c>
      <c r="I304" s="409"/>
      <c r="J304" s="407">
        <v>18688</v>
      </c>
    </row>
    <row r="305" spans="2:10">
      <c r="B305" s="407">
        <v>18719</v>
      </c>
      <c r="H305" s="409">
        <v>2E-3</v>
      </c>
      <c r="I305" s="409"/>
      <c r="J305" s="407">
        <v>18719</v>
      </c>
    </row>
    <row r="306" spans="2:10">
      <c r="B306" s="407">
        <v>18749</v>
      </c>
      <c r="H306" s="409">
        <v>2.0999999999999999E-3</v>
      </c>
      <c r="I306" s="409"/>
      <c r="J306" s="407">
        <v>18749</v>
      </c>
    </row>
    <row r="307" spans="2:10">
      <c r="B307" s="407">
        <v>18780</v>
      </c>
      <c r="H307" s="409">
        <v>2E-3</v>
      </c>
      <c r="I307" s="409"/>
      <c r="J307" s="407">
        <v>18780</v>
      </c>
    </row>
    <row r="308" spans="2:10">
      <c r="B308" s="407">
        <v>18810</v>
      </c>
      <c r="H308" s="409">
        <v>2.3E-3</v>
      </c>
      <c r="I308" s="409"/>
      <c r="J308" s="407">
        <v>18810</v>
      </c>
    </row>
    <row r="309" spans="2:10">
      <c r="B309" s="407">
        <v>18841</v>
      </c>
      <c r="H309" s="409">
        <v>2.0999999999999999E-3</v>
      </c>
      <c r="I309" s="409"/>
      <c r="J309" s="407">
        <v>18841</v>
      </c>
    </row>
    <row r="310" spans="2:10">
      <c r="B310" s="407">
        <v>18872</v>
      </c>
      <c r="H310" s="409">
        <v>1.9E-3</v>
      </c>
      <c r="I310" s="409"/>
      <c r="J310" s="407">
        <v>18872</v>
      </c>
    </row>
    <row r="311" spans="2:10">
      <c r="B311" s="407">
        <v>18902</v>
      </c>
      <c r="H311" s="409">
        <v>2.3E-3</v>
      </c>
      <c r="I311" s="409"/>
      <c r="J311" s="407">
        <v>18902</v>
      </c>
    </row>
    <row r="312" spans="2:10">
      <c r="B312" s="407">
        <v>18933</v>
      </c>
      <c r="H312" s="409">
        <v>2.0999999999999999E-3</v>
      </c>
      <c r="I312" s="409"/>
      <c r="J312" s="407">
        <v>18933</v>
      </c>
    </row>
    <row r="313" spans="2:10">
      <c r="B313" s="407">
        <v>18963</v>
      </c>
      <c r="H313" s="409">
        <v>2.2000000000000001E-3</v>
      </c>
      <c r="I313" s="409"/>
      <c r="J313" s="407">
        <v>18963</v>
      </c>
    </row>
    <row r="314" spans="2:10">
      <c r="B314" s="407">
        <v>18994</v>
      </c>
      <c r="H314" s="409">
        <v>2.3E-3</v>
      </c>
      <c r="I314" s="409"/>
      <c r="J314" s="407">
        <v>18994</v>
      </c>
    </row>
    <row r="315" spans="2:10">
      <c r="B315" s="407">
        <v>19025</v>
      </c>
      <c r="H315" s="409">
        <v>2.0999999999999999E-3</v>
      </c>
      <c r="I315" s="409"/>
      <c r="J315" s="407">
        <v>19025</v>
      </c>
    </row>
    <row r="316" spans="2:10">
      <c r="B316" s="407">
        <v>19054</v>
      </c>
      <c r="H316" s="409">
        <v>2.3E-3</v>
      </c>
      <c r="I316" s="409"/>
      <c r="J316" s="407">
        <v>19054</v>
      </c>
    </row>
    <row r="317" spans="2:10">
      <c r="B317" s="407">
        <v>19085</v>
      </c>
      <c r="H317" s="409">
        <v>2.2000000000000001E-3</v>
      </c>
      <c r="I317" s="409"/>
      <c r="J317" s="407">
        <v>19085</v>
      </c>
    </row>
    <row r="318" spans="2:10">
      <c r="B318" s="407">
        <v>19115</v>
      </c>
      <c r="H318" s="409">
        <v>2E-3</v>
      </c>
      <c r="I318" s="409"/>
      <c r="J318" s="407">
        <v>19115</v>
      </c>
    </row>
    <row r="319" spans="2:10">
      <c r="B319" s="407">
        <v>19146</v>
      </c>
      <c r="H319" s="409">
        <v>2.2000000000000001E-3</v>
      </c>
      <c r="I319" s="409"/>
      <c r="J319" s="407">
        <v>19146</v>
      </c>
    </row>
    <row r="320" spans="2:10">
      <c r="B320" s="407">
        <v>19176</v>
      </c>
      <c r="H320" s="409">
        <v>2.2000000000000001E-3</v>
      </c>
      <c r="I320" s="409"/>
      <c r="J320" s="407">
        <v>19176</v>
      </c>
    </row>
    <row r="321" spans="2:10">
      <c r="B321" s="407">
        <v>19207</v>
      </c>
      <c r="H321" s="409">
        <v>2.0999999999999999E-3</v>
      </c>
      <c r="I321" s="409"/>
      <c r="J321" s="407">
        <v>19207</v>
      </c>
    </row>
    <row r="322" spans="2:10">
      <c r="B322" s="407">
        <v>19238</v>
      </c>
      <c r="H322" s="409">
        <v>2.3E-3</v>
      </c>
      <c r="I322" s="409"/>
      <c r="J322" s="407">
        <v>19238</v>
      </c>
    </row>
    <row r="323" spans="2:10">
      <c r="B323" s="407">
        <v>19268</v>
      </c>
      <c r="H323" s="409">
        <v>2.3E-3</v>
      </c>
      <c r="I323" s="409"/>
      <c r="J323" s="407">
        <v>19268</v>
      </c>
    </row>
    <row r="324" spans="2:10">
      <c r="B324" s="407">
        <v>19299</v>
      </c>
      <c r="H324" s="409">
        <v>2.0999999999999999E-3</v>
      </c>
      <c r="I324" s="409"/>
      <c r="J324" s="407">
        <v>19299</v>
      </c>
    </row>
    <row r="325" spans="2:10">
      <c r="B325" s="407">
        <v>19329</v>
      </c>
      <c r="H325" s="409">
        <v>2.3999999999999998E-3</v>
      </c>
      <c r="I325" s="409"/>
      <c r="J325" s="407">
        <v>19329</v>
      </c>
    </row>
    <row r="326" spans="2:10">
      <c r="B326" s="407">
        <v>19360</v>
      </c>
      <c r="H326" s="409">
        <v>2.3E-3</v>
      </c>
      <c r="I326" s="409"/>
      <c r="J326" s="407">
        <v>19360</v>
      </c>
    </row>
    <row r="327" spans="2:10">
      <c r="B327" s="407">
        <v>19391</v>
      </c>
      <c r="H327" s="409">
        <v>2.0999999999999999E-3</v>
      </c>
      <c r="I327" s="409"/>
      <c r="J327" s="407">
        <v>19391</v>
      </c>
    </row>
    <row r="328" spans="2:10">
      <c r="B328" s="407">
        <v>19419</v>
      </c>
      <c r="H328" s="409">
        <v>2.5000000000000001E-3</v>
      </c>
      <c r="I328" s="409"/>
      <c r="J328" s="407">
        <v>19419</v>
      </c>
    </row>
    <row r="329" spans="2:10">
      <c r="B329" s="407">
        <v>19450</v>
      </c>
      <c r="H329" s="409">
        <v>2.3999999999999998E-3</v>
      </c>
      <c r="I329" s="409"/>
      <c r="J329" s="407">
        <v>19450</v>
      </c>
    </row>
    <row r="330" spans="2:10">
      <c r="B330" s="407">
        <v>19480</v>
      </c>
      <c r="H330" s="409">
        <v>2.3999999999999998E-3</v>
      </c>
      <c r="I330" s="409"/>
      <c r="J330" s="407">
        <v>19480</v>
      </c>
    </row>
    <row r="331" spans="2:10">
      <c r="B331" s="407">
        <v>19511</v>
      </c>
      <c r="H331" s="409">
        <v>2.7000000000000001E-3</v>
      </c>
      <c r="I331" s="409"/>
      <c r="J331" s="407">
        <v>19511</v>
      </c>
    </row>
    <row r="332" spans="2:10">
      <c r="B332" s="407">
        <v>19541</v>
      </c>
      <c r="H332" s="409">
        <v>2.5000000000000001E-3</v>
      </c>
      <c r="I332" s="409"/>
      <c r="J332" s="407">
        <v>19541</v>
      </c>
    </row>
    <row r="333" spans="2:10">
      <c r="B333" s="407">
        <v>19572</v>
      </c>
      <c r="H333" s="409">
        <v>2.5000000000000001E-3</v>
      </c>
      <c r="I333" s="409"/>
      <c r="J333" s="407">
        <v>19572</v>
      </c>
    </row>
    <row r="334" spans="2:10">
      <c r="B334" s="407">
        <v>19603</v>
      </c>
      <c r="H334" s="409">
        <v>2.5000000000000001E-3</v>
      </c>
      <c r="I334" s="409"/>
      <c r="J334" s="407">
        <v>19603</v>
      </c>
    </row>
    <row r="335" spans="2:10">
      <c r="B335" s="407">
        <v>19633</v>
      </c>
      <c r="H335" s="409">
        <v>2.3E-3</v>
      </c>
      <c r="I335" s="409"/>
      <c r="J335" s="407">
        <v>19633</v>
      </c>
    </row>
    <row r="336" spans="2:10">
      <c r="B336" s="407">
        <v>19664</v>
      </c>
      <c r="H336" s="409">
        <v>2.3999999999999998E-3</v>
      </c>
      <c r="I336" s="409"/>
      <c r="J336" s="407">
        <v>19664</v>
      </c>
    </row>
    <row r="337" spans="2:10">
      <c r="B337" s="407">
        <v>19694</v>
      </c>
      <c r="H337" s="409">
        <v>2.3999999999999998E-3</v>
      </c>
      <c r="I337" s="409"/>
      <c r="J337" s="407">
        <v>19694</v>
      </c>
    </row>
    <row r="338" spans="2:10">
      <c r="B338" s="407">
        <v>19725</v>
      </c>
      <c r="H338" s="409">
        <v>2.3E-3</v>
      </c>
      <c r="I338" s="409"/>
      <c r="J338" s="407">
        <v>19725</v>
      </c>
    </row>
    <row r="339" spans="2:10">
      <c r="B339" s="407">
        <v>19756</v>
      </c>
      <c r="H339" s="409">
        <v>2.2000000000000001E-3</v>
      </c>
      <c r="I339" s="409"/>
      <c r="J339" s="407">
        <v>19756</v>
      </c>
    </row>
    <row r="340" spans="2:10">
      <c r="B340" s="407">
        <v>19784</v>
      </c>
      <c r="H340" s="409">
        <v>2.5000000000000001E-3</v>
      </c>
      <c r="I340" s="409"/>
      <c r="J340" s="407">
        <v>19784</v>
      </c>
    </row>
    <row r="341" spans="2:10">
      <c r="B341" s="407">
        <v>19815</v>
      </c>
      <c r="H341" s="409">
        <v>2.2000000000000001E-3</v>
      </c>
      <c r="I341" s="409"/>
      <c r="J341" s="407">
        <v>19815</v>
      </c>
    </row>
    <row r="342" spans="2:10">
      <c r="B342" s="407">
        <v>19845</v>
      </c>
      <c r="H342" s="409">
        <v>2E-3</v>
      </c>
      <c r="I342" s="409"/>
      <c r="J342" s="407">
        <v>19845</v>
      </c>
    </row>
    <row r="343" spans="2:10">
      <c r="B343" s="407">
        <v>19876</v>
      </c>
      <c r="H343" s="409">
        <v>2.5000000000000001E-3</v>
      </c>
      <c r="I343" s="409"/>
      <c r="J343" s="407">
        <v>19876</v>
      </c>
    </row>
    <row r="344" spans="2:10">
      <c r="B344" s="407">
        <v>19906</v>
      </c>
      <c r="H344" s="409">
        <v>2.2000000000000001E-3</v>
      </c>
      <c r="I344" s="409"/>
      <c r="J344" s="407">
        <v>19906</v>
      </c>
    </row>
    <row r="345" spans="2:10">
      <c r="B345" s="407">
        <v>19937</v>
      </c>
      <c r="H345" s="409">
        <v>2.3E-3</v>
      </c>
      <c r="I345" s="409"/>
      <c r="J345" s="407">
        <v>19937</v>
      </c>
    </row>
    <row r="346" spans="2:10">
      <c r="B346" s="407">
        <v>19968</v>
      </c>
      <c r="H346" s="409">
        <v>2.2000000000000001E-3</v>
      </c>
      <c r="I346" s="409"/>
      <c r="J346" s="407">
        <v>19968</v>
      </c>
    </row>
    <row r="347" spans="2:10">
      <c r="B347" s="407">
        <v>19998</v>
      </c>
      <c r="H347" s="409">
        <v>2.0999999999999999E-3</v>
      </c>
      <c r="I347" s="409"/>
      <c r="J347" s="407">
        <v>19998</v>
      </c>
    </row>
    <row r="348" spans="2:10">
      <c r="B348" s="407">
        <v>20029</v>
      </c>
      <c r="H348" s="409">
        <v>2.3E-3</v>
      </c>
      <c r="I348" s="409"/>
      <c r="J348" s="407">
        <v>20029</v>
      </c>
    </row>
    <row r="349" spans="2:10">
      <c r="B349" s="407">
        <v>20059</v>
      </c>
      <c r="H349" s="409">
        <v>2.3E-3</v>
      </c>
      <c r="I349" s="409"/>
      <c r="J349" s="407">
        <v>20059</v>
      </c>
    </row>
    <row r="350" spans="2:10">
      <c r="B350" s="407">
        <v>20090</v>
      </c>
      <c r="H350" s="409">
        <v>2.2000000000000001E-3</v>
      </c>
      <c r="I350" s="409"/>
      <c r="J350" s="407">
        <v>20090</v>
      </c>
    </row>
    <row r="351" spans="2:10">
      <c r="B351" s="407">
        <v>20121</v>
      </c>
      <c r="H351" s="409">
        <v>2.2000000000000001E-3</v>
      </c>
      <c r="I351" s="409"/>
      <c r="J351" s="407">
        <v>20121</v>
      </c>
    </row>
    <row r="352" spans="2:10">
      <c r="B352" s="407">
        <v>20149</v>
      </c>
      <c r="H352" s="409">
        <v>2.3999999999999998E-3</v>
      </c>
      <c r="I352" s="409"/>
      <c r="J352" s="407">
        <v>20149</v>
      </c>
    </row>
    <row r="353" spans="2:10">
      <c r="B353" s="407">
        <v>20180</v>
      </c>
      <c r="H353" s="409">
        <v>2.2000000000000001E-3</v>
      </c>
      <c r="I353" s="409"/>
      <c r="J353" s="407">
        <v>20180</v>
      </c>
    </row>
    <row r="354" spans="2:10">
      <c r="B354" s="407">
        <v>20210</v>
      </c>
      <c r="H354" s="409">
        <v>2.5000000000000001E-3</v>
      </c>
      <c r="I354" s="409"/>
      <c r="J354" s="407">
        <v>20210</v>
      </c>
    </row>
    <row r="355" spans="2:10">
      <c r="B355" s="407">
        <v>20241</v>
      </c>
      <c r="H355" s="409">
        <v>2.3E-3</v>
      </c>
      <c r="I355" s="409"/>
      <c r="J355" s="407">
        <v>20241</v>
      </c>
    </row>
    <row r="356" spans="2:10">
      <c r="B356" s="407">
        <v>20271</v>
      </c>
      <c r="H356" s="409">
        <v>2.3E-3</v>
      </c>
      <c r="I356" s="409"/>
      <c r="J356" s="407">
        <v>20271</v>
      </c>
    </row>
    <row r="357" spans="2:10">
      <c r="B357" s="407">
        <v>20302</v>
      </c>
      <c r="H357" s="409">
        <v>2.7000000000000001E-3</v>
      </c>
      <c r="I357" s="409"/>
      <c r="J357" s="407">
        <v>20302</v>
      </c>
    </row>
    <row r="358" spans="2:10">
      <c r="B358" s="407">
        <v>20333</v>
      </c>
      <c r="H358" s="409">
        <v>2.3999999999999998E-3</v>
      </c>
      <c r="I358" s="409"/>
      <c r="J358" s="407">
        <v>20333</v>
      </c>
    </row>
    <row r="359" spans="2:10">
      <c r="B359" s="407">
        <v>20363</v>
      </c>
      <c r="H359" s="409">
        <v>2.5000000000000001E-3</v>
      </c>
      <c r="I359" s="409"/>
      <c r="J359" s="407">
        <v>20363</v>
      </c>
    </row>
    <row r="360" spans="2:10">
      <c r="B360" s="407">
        <v>20394</v>
      </c>
      <c r="H360" s="409">
        <v>2.3999999999999998E-3</v>
      </c>
      <c r="I360" s="409"/>
      <c r="J360" s="407">
        <v>20394</v>
      </c>
    </row>
    <row r="361" spans="2:10">
      <c r="B361" s="407">
        <v>20424</v>
      </c>
      <c r="H361" s="409">
        <v>2.3999999999999998E-3</v>
      </c>
      <c r="I361" s="409"/>
      <c r="J361" s="407">
        <v>20424</v>
      </c>
    </row>
    <row r="362" spans="2:10">
      <c r="B362" s="407">
        <v>20455</v>
      </c>
      <c r="H362" s="409">
        <v>2.5000000000000001E-3</v>
      </c>
      <c r="I362" s="409"/>
      <c r="J362" s="407">
        <v>20455</v>
      </c>
    </row>
    <row r="363" spans="2:10">
      <c r="B363" s="407">
        <v>20486</v>
      </c>
      <c r="H363" s="409">
        <v>2.3E-3</v>
      </c>
      <c r="I363" s="409"/>
      <c r="J363" s="407">
        <v>20486</v>
      </c>
    </row>
    <row r="364" spans="2:10">
      <c r="B364" s="407">
        <v>20515</v>
      </c>
      <c r="H364" s="409">
        <v>2.3E-3</v>
      </c>
      <c r="I364" s="409"/>
      <c r="J364" s="407">
        <v>20515</v>
      </c>
    </row>
    <row r="365" spans="2:10">
      <c r="B365" s="407">
        <v>20546</v>
      </c>
      <c r="H365" s="409">
        <v>2.5999999999999999E-3</v>
      </c>
      <c r="I365" s="409"/>
      <c r="J365" s="407">
        <v>20546</v>
      </c>
    </row>
    <row r="366" spans="2:10">
      <c r="B366" s="407">
        <v>20576</v>
      </c>
      <c r="H366" s="409">
        <v>2.5999999999999999E-3</v>
      </c>
      <c r="I366" s="409"/>
      <c r="J366" s="407">
        <v>20576</v>
      </c>
    </row>
    <row r="367" spans="2:10">
      <c r="B367" s="407">
        <v>20607</v>
      </c>
      <c r="H367" s="409">
        <v>2.3E-3</v>
      </c>
      <c r="I367" s="409"/>
      <c r="J367" s="407">
        <v>20607</v>
      </c>
    </row>
    <row r="368" spans="2:10">
      <c r="B368" s="407">
        <v>20637</v>
      </c>
      <c r="H368" s="409">
        <v>2.5999999999999999E-3</v>
      </c>
      <c r="I368" s="409"/>
      <c r="J368" s="407">
        <v>20637</v>
      </c>
    </row>
    <row r="369" spans="2:10">
      <c r="B369" s="407">
        <v>20668</v>
      </c>
      <c r="H369" s="409">
        <v>2.5999999999999999E-3</v>
      </c>
      <c r="I369" s="409"/>
      <c r="J369" s="407">
        <v>20668</v>
      </c>
    </row>
    <row r="370" spans="2:10">
      <c r="B370" s="407">
        <v>20699</v>
      </c>
      <c r="H370" s="409">
        <v>2.5000000000000001E-3</v>
      </c>
      <c r="I370" s="409"/>
      <c r="J370" s="407">
        <v>20699</v>
      </c>
    </row>
    <row r="371" spans="2:10">
      <c r="B371" s="407">
        <v>20729</v>
      </c>
      <c r="H371" s="409">
        <v>2.8999999999999998E-3</v>
      </c>
      <c r="I371" s="409"/>
      <c r="J371" s="407">
        <v>20729</v>
      </c>
    </row>
    <row r="372" spans="2:10">
      <c r="B372" s="407">
        <v>20760</v>
      </c>
      <c r="H372" s="409">
        <v>2.7000000000000001E-3</v>
      </c>
      <c r="I372" s="409"/>
      <c r="J372" s="407">
        <v>20760</v>
      </c>
    </row>
    <row r="373" spans="2:10">
      <c r="B373" s="407">
        <v>20790</v>
      </c>
      <c r="H373" s="409">
        <v>2.8E-3</v>
      </c>
      <c r="I373" s="409"/>
      <c r="J373" s="407">
        <v>20790</v>
      </c>
    </row>
    <row r="374" spans="2:10">
      <c r="B374" s="407">
        <v>20821</v>
      </c>
      <c r="H374" s="409">
        <v>2.8999999999999998E-3</v>
      </c>
      <c r="I374" s="409"/>
      <c r="J374" s="407">
        <v>20821</v>
      </c>
    </row>
    <row r="375" spans="2:10">
      <c r="B375" s="407">
        <v>20852</v>
      </c>
      <c r="H375" s="409">
        <v>2.5000000000000001E-3</v>
      </c>
      <c r="I375" s="409"/>
      <c r="J375" s="407">
        <v>20852</v>
      </c>
    </row>
    <row r="376" spans="2:10">
      <c r="B376" s="407">
        <v>20880</v>
      </c>
      <c r="H376" s="409">
        <v>2.5999999999999999E-3</v>
      </c>
      <c r="I376" s="409"/>
      <c r="J376" s="407">
        <v>20880</v>
      </c>
    </row>
    <row r="377" spans="2:10">
      <c r="B377" s="407">
        <v>20911</v>
      </c>
      <c r="H377" s="409">
        <v>2.8999999999999998E-3</v>
      </c>
      <c r="I377" s="409"/>
      <c r="J377" s="407">
        <v>20911</v>
      </c>
    </row>
    <row r="378" spans="2:10">
      <c r="B378" s="407">
        <v>20941</v>
      </c>
      <c r="H378" s="409">
        <v>2.8999999999999998E-3</v>
      </c>
      <c r="I378" s="409"/>
      <c r="J378" s="407">
        <v>20941</v>
      </c>
    </row>
    <row r="379" spans="2:10">
      <c r="B379" s="407">
        <v>20972</v>
      </c>
      <c r="H379" s="409">
        <v>2.5000000000000001E-3</v>
      </c>
      <c r="I379" s="409"/>
      <c r="J379" s="407">
        <v>20972</v>
      </c>
    </row>
    <row r="380" spans="2:10">
      <c r="B380" s="407">
        <v>21002</v>
      </c>
      <c r="H380" s="409">
        <v>3.3E-3</v>
      </c>
      <c r="I380" s="409"/>
      <c r="J380" s="407">
        <v>21002</v>
      </c>
    </row>
    <row r="381" spans="2:10">
      <c r="B381" s="407">
        <v>21033</v>
      </c>
      <c r="H381" s="409">
        <v>3.0000000000000001E-3</v>
      </c>
      <c r="I381" s="409"/>
      <c r="J381" s="407">
        <v>21033</v>
      </c>
    </row>
    <row r="382" spans="2:10">
      <c r="B382" s="407">
        <v>21064</v>
      </c>
      <c r="H382" s="409">
        <v>3.0999999999999999E-3</v>
      </c>
      <c r="I382" s="409"/>
      <c r="J382" s="407">
        <v>21064</v>
      </c>
    </row>
    <row r="383" spans="2:10">
      <c r="B383" s="407">
        <v>21094</v>
      </c>
      <c r="H383" s="409">
        <v>3.0999999999999999E-3</v>
      </c>
      <c r="I383" s="409"/>
      <c r="J383" s="407">
        <v>21094</v>
      </c>
    </row>
    <row r="384" spans="2:10">
      <c r="B384" s="407">
        <v>21125</v>
      </c>
      <c r="H384" s="409">
        <v>2.8999999999999998E-3</v>
      </c>
      <c r="I384" s="409"/>
      <c r="J384" s="407">
        <v>21125</v>
      </c>
    </row>
    <row r="385" spans="2:10">
      <c r="B385" s="407">
        <v>21155</v>
      </c>
      <c r="H385" s="409">
        <v>2.8999999999999998E-3</v>
      </c>
      <c r="I385" s="409"/>
      <c r="J385" s="407">
        <v>21155</v>
      </c>
    </row>
    <row r="386" spans="2:10">
      <c r="B386" s="407">
        <v>21186</v>
      </c>
      <c r="H386" s="409">
        <v>2.7000000000000001E-3</v>
      </c>
      <c r="I386" s="409"/>
      <c r="J386" s="407">
        <v>21186</v>
      </c>
    </row>
    <row r="387" spans="2:10">
      <c r="B387" s="407">
        <v>21217</v>
      </c>
      <c r="H387" s="409">
        <v>2.5000000000000001E-3</v>
      </c>
      <c r="I387" s="409"/>
      <c r="J387" s="407">
        <v>21217</v>
      </c>
    </row>
    <row r="388" spans="2:10">
      <c r="B388" s="407">
        <v>21245</v>
      </c>
      <c r="H388" s="409">
        <v>2.7000000000000001E-3</v>
      </c>
      <c r="I388" s="409"/>
      <c r="J388" s="407">
        <v>21245</v>
      </c>
    </row>
    <row r="389" spans="2:10">
      <c r="B389" s="407">
        <v>21276</v>
      </c>
      <c r="H389" s="409">
        <v>2.5999999999999999E-3</v>
      </c>
      <c r="I389" s="409"/>
      <c r="J389" s="407">
        <v>21276</v>
      </c>
    </row>
    <row r="390" spans="2:10">
      <c r="B390" s="407">
        <v>21306</v>
      </c>
      <c r="H390" s="409">
        <v>2.3999999999999998E-3</v>
      </c>
      <c r="I390" s="409"/>
      <c r="J390" s="407">
        <v>21306</v>
      </c>
    </row>
    <row r="391" spans="2:10">
      <c r="B391" s="407">
        <v>21337</v>
      </c>
      <c r="H391" s="409">
        <v>2.7000000000000001E-3</v>
      </c>
      <c r="I391" s="409"/>
      <c r="J391" s="407">
        <v>21337</v>
      </c>
    </row>
    <row r="392" spans="2:10">
      <c r="B392" s="407">
        <v>21367</v>
      </c>
      <c r="H392" s="409">
        <v>2.7000000000000001E-3</v>
      </c>
      <c r="I392" s="409"/>
      <c r="J392" s="407">
        <v>21367</v>
      </c>
    </row>
    <row r="393" spans="2:10">
      <c r="B393" s="407">
        <v>21398</v>
      </c>
      <c r="H393" s="409">
        <v>2.7000000000000001E-3</v>
      </c>
      <c r="I393" s="409"/>
      <c r="J393" s="407">
        <v>21398</v>
      </c>
    </row>
    <row r="394" spans="2:10">
      <c r="B394" s="407">
        <v>21429</v>
      </c>
      <c r="H394" s="409">
        <v>3.2000000000000002E-3</v>
      </c>
      <c r="I394" s="409"/>
      <c r="J394" s="407">
        <v>21429</v>
      </c>
    </row>
    <row r="395" spans="2:10">
      <c r="B395" s="407">
        <v>21459</v>
      </c>
      <c r="H395" s="409">
        <v>3.2000000000000002E-3</v>
      </c>
      <c r="I395" s="409"/>
      <c r="J395" s="407">
        <v>21459</v>
      </c>
    </row>
    <row r="396" spans="2:10">
      <c r="B396" s="407">
        <v>21490</v>
      </c>
      <c r="H396" s="409">
        <v>2.8E-3</v>
      </c>
      <c r="I396" s="409"/>
      <c r="J396" s="407">
        <v>21490</v>
      </c>
    </row>
    <row r="397" spans="2:10">
      <c r="B397" s="407">
        <v>21520</v>
      </c>
      <c r="H397" s="409">
        <v>3.3E-3</v>
      </c>
      <c r="I397" s="409"/>
      <c r="J397" s="407">
        <v>21520</v>
      </c>
    </row>
    <row r="398" spans="2:10">
      <c r="B398" s="407">
        <v>21551</v>
      </c>
      <c r="H398" s="409">
        <v>3.0999999999999999E-3</v>
      </c>
      <c r="I398" s="409"/>
      <c r="J398" s="407">
        <v>21551</v>
      </c>
    </row>
    <row r="399" spans="2:10">
      <c r="B399" s="407">
        <v>21582</v>
      </c>
      <c r="H399" s="409">
        <v>3.0999999999999999E-3</v>
      </c>
      <c r="I399" s="409"/>
      <c r="J399" s="407">
        <v>21582</v>
      </c>
    </row>
    <row r="400" spans="2:10">
      <c r="B400" s="407">
        <v>21610</v>
      </c>
      <c r="H400" s="409">
        <v>3.5000000000000001E-3</v>
      </c>
      <c r="I400" s="409"/>
      <c r="J400" s="407">
        <v>21610</v>
      </c>
    </row>
    <row r="401" spans="2:10">
      <c r="B401" s="407">
        <v>21641</v>
      </c>
      <c r="H401" s="409">
        <v>3.3E-3</v>
      </c>
      <c r="I401" s="409"/>
      <c r="J401" s="407">
        <v>21641</v>
      </c>
    </row>
    <row r="402" spans="2:10">
      <c r="B402" s="407">
        <v>21671</v>
      </c>
      <c r="H402" s="409">
        <v>3.3E-3</v>
      </c>
      <c r="I402" s="409"/>
      <c r="J402" s="407">
        <v>21671</v>
      </c>
    </row>
    <row r="403" spans="2:10">
      <c r="B403" s="407">
        <v>21702</v>
      </c>
      <c r="H403" s="409">
        <v>3.5999999999999999E-3</v>
      </c>
      <c r="I403" s="409"/>
      <c r="J403" s="407">
        <v>21702</v>
      </c>
    </row>
    <row r="404" spans="2:10">
      <c r="B404" s="407">
        <v>21732</v>
      </c>
      <c r="H404" s="409">
        <v>3.5000000000000001E-3</v>
      </c>
      <c r="I404" s="409"/>
      <c r="J404" s="407">
        <v>21732</v>
      </c>
    </row>
    <row r="405" spans="2:10">
      <c r="B405" s="407">
        <v>21763</v>
      </c>
      <c r="H405" s="409">
        <v>3.5000000000000001E-3</v>
      </c>
      <c r="I405" s="409"/>
      <c r="J405" s="407">
        <v>21763</v>
      </c>
    </row>
    <row r="406" spans="2:10">
      <c r="B406" s="407">
        <v>21794</v>
      </c>
      <c r="H406" s="409">
        <v>3.3999999999999998E-3</v>
      </c>
      <c r="I406" s="409"/>
      <c r="J406" s="407">
        <v>21794</v>
      </c>
    </row>
    <row r="407" spans="2:10">
      <c r="B407" s="407">
        <v>21824</v>
      </c>
      <c r="H407" s="409">
        <v>3.5000000000000001E-3</v>
      </c>
      <c r="I407" s="409"/>
      <c r="J407" s="407">
        <v>21824</v>
      </c>
    </row>
    <row r="408" spans="2:10">
      <c r="B408" s="407">
        <v>21855</v>
      </c>
      <c r="H408" s="409">
        <v>3.5000000000000001E-3</v>
      </c>
      <c r="I408" s="409"/>
      <c r="J408" s="407">
        <v>21855</v>
      </c>
    </row>
    <row r="409" spans="2:10">
      <c r="B409" s="407">
        <v>21885</v>
      </c>
      <c r="H409" s="409">
        <v>3.5999999999999999E-3</v>
      </c>
      <c r="I409" s="409"/>
      <c r="J409" s="407">
        <v>21885</v>
      </c>
    </row>
    <row r="410" spans="2:10">
      <c r="B410" s="407">
        <v>21916</v>
      </c>
      <c r="H410" s="409">
        <v>3.5000000000000001E-3</v>
      </c>
      <c r="I410" s="409"/>
      <c r="J410" s="407">
        <v>21916</v>
      </c>
    </row>
    <row r="411" spans="2:10">
      <c r="B411" s="407">
        <v>21947</v>
      </c>
      <c r="H411" s="409">
        <v>3.7000000000000002E-3</v>
      </c>
      <c r="I411" s="409"/>
      <c r="J411" s="407">
        <v>21947</v>
      </c>
    </row>
    <row r="412" spans="2:10">
      <c r="B412" s="407">
        <v>21976</v>
      </c>
      <c r="H412" s="409">
        <v>3.5999999999999999E-3</v>
      </c>
      <c r="I412" s="409"/>
      <c r="J412" s="407">
        <v>21976</v>
      </c>
    </row>
    <row r="413" spans="2:10">
      <c r="B413" s="407">
        <v>22007</v>
      </c>
      <c r="H413" s="409">
        <v>3.2000000000000002E-3</v>
      </c>
      <c r="I413" s="409"/>
      <c r="J413" s="407">
        <v>22007</v>
      </c>
    </row>
    <row r="414" spans="2:10">
      <c r="B414" s="407">
        <v>22037</v>
      </c>
      <c r="H414" s="409">
        <v>3.7000000000000002E-3</v>
      </c>
      <c r="I414" s="409"/>
      <c r="J414" s="407">
        <v>22037</v>
      </c>
    </row>
    <row r="415" spans="2:10">
      <c r="B415" s="407">
        <v>22068</v>
      </c>
      <c r="H415" s="409">
        <v>3.3999999999999998E-3</v>
      </c>
      <c r="I415" s="409"/>
      <c r="J415" s="407">
        <v>22068</v>
      </c>
    </row>
    <row r="416" spans="2:10">
      <c r="B416" s="407">
        <v>22098</v>
      </c>
      <c r="H416" s="409">
        <v>3.2000000000000002E-3</v>
      </c>
      <c r="I416" s="409"/>
      <c r="J416" s="407">
        <v>22098</v>
      </c>
    </row>
    <row r="417" spans="2:10">
      <c r="B417" s="407">
        <v>22129</v>
      </c>
      <c r="H417" s="409">
        <v>3.3999999999999998E-3</v>
      </c>
      <c r="I417" s="409"/>
      <c r="J417" s="407">
        <v>22129</v>
      </c>
    </row>
    <row r="418" spans="2:10">
      <c r="B418" s="407">
        <v>22160</v>
      </c>
      <c r="H418" s="409">
        <v>3.2000000000000002E-3</v>
      </c>
      <c r="I418" s="409"/>
      <c r="J418" s="407">
        <v>22160</v>
      </c>
    </row>
    <row r="419" spans="2:10">
      <c r="B419" s="407">
        <v>22190</v>
      </c>
      <c r="H419" s="409">
        <v>3.3E-3</v>
      </c>
      <c r="I419" s="409"/>
      <c r="J419" s="407">
        <v>22190</v>
      </c>
    </row>
    <row r="420" spans="2:10">
      <c r="B420" s="407">
        <v>22221</v>
      </c>
      <c r="H420" s="409">
        <v>3.2000000000000002E-3</v>
      </c>
      <c r="I420" s="409"/>
      <c r="J420" s="407">
        <v>22221</v>
      </c>
    </row>
    <row r="421" spans="2:10">
      <c r="B421" s="407">
        <v>22251</v>
      </c>
      <c r="H421" s="409">
        <v>3.3E-3</v>
      </c>
      <c r="I421" s="409"/>
      <c r="J421" s="407">
        <v>22251</v>
      </c>
    </row>
    <row r="422" spans="2:10">
      <c r="B422" s="407">
        <v>22282</v>
      </c>
      <c r="H422" s="409">
        <v>3.3E-3</v>
      </c>
      <c r="I422" s="409"/>
      <c r="J422" s="407">
        <v>22282</v>
      </c>
    </row>
    <row r="423" spans="2:10">
      <c r="B423" s="407">
        <v>22313</v>
      </c>
      <c r="H423" s="409">
        <v>3.0000000000000001E-3</v>
      </c>
      <c r="I423" s="409"/>
      <c r="J423" s="407">
        <v>22313</v>
      </c>
    </row>
    <row r="424" spans="2:10">
      <c r="B424" s="407">
        <v>22341</v>
      </c>
      <c r="H424" s="409">
        <v>3.0999999999999999E-3</v>
      </c>
      <c r="I424" s="409"/>
      <c r="J424" s="407">
        <v>22341</v>
      </c>
    </row>
    <row r="425" spans="2:10">
      <c r="B425" s="407">
        <v>22372</v>
      </c>
      <c r="H425" s="409">
        <v>3.0999999999999999E-3</v>
      </c>
      <c r="I425" s="409"/>
      <c r="J425" s="407">
        <v>22372</v>
      </c>
    </row>
    <row r="426" spans="2:10">
      <c r="B426" s="407">
        <v>22402</v>
      </c>
      <c r="H426" s="409">
        <v>3.3999999999999998E-3</v>
      </c>
      <c r="I426" s="409"/>
      <c r="J426" s="407">
        <v>22402</v>
      </c>
    </row>
    <row r="427" spans="2:10">
      <c r="B427" s="407">
        <v>22433</v>
      </c>
      <c r="H427" s="409">
        <v>3.2000000000000002E-3</v>
      </c>
      <c r="I427" s="409"/>
      <c r="J427" s="407">
        <v>22433</v>
      </c>
    </row>
    <row r="428" spans="2:10">
      <c r="B428" s="407">
        <v>22463</v>
      </c>
      <c r="H428" s="409">
        <v>3.3E-3</v>
      </c>
      <c r="I428" s="409"/>
      <c r="J428" s="407">
        <v>22463</v>
      </c>
    </row>
    <row r="429" spans="2:10">
      <c r="B429" s="407">
        <v>22494</v>
      </c>
      <c r="H429" s="409">
        <v>3.3E-3</v>
      </c>
      <c r="I429" s="409"/>
      <c r="J429" s="407">
        <v>22494</v>
      </c>
    </row>
    <row r="430" spans="2:10">
      <c r="B430" s="407">
        <v>22525</v>
      </c>
      <c r="H430" s="409">
        <v>3.2000000000000002E-3</v>
      </c>
      <c r="I430" s="409"/>
      <c r="J430" s="407">
        <v>22525</v>
      </c>
    </row>
    <row r="431" spans="2:10">
      <c r="B431" s="407">
        <v>22555</v>
      </c>
      <c r="H431" s="409">
        <v>3.3999999999999998E-3</v>
      </c>
      <c r="I431" s="409"/>
      <c r="J431" s="407">
        <v>22555</v>
      </c>
    </row>
    <row r="432" spans="2:10">
      <c r="B432" s="407">
        <v>22586</v>
      </c>
      <c r="H432" s="409">
        <v>3.2000000000000002E-3</v>
      </c>
      <c r="I432" s="409"/>
      <c r="J432" s="407">
        <v>22586</v>
      </c>
    </row>
    <row r="433" spans="2:10">
      <c r="B433" s="407">
        <v>22616</v>
      </c>
      <c r="H433" s="409">
        <v>3.0999999999999999E-3</v>
      </c>
      <c r="I433" s="409"/>
      <c r="J433" s="407">
        <v>22616</v>
      </c>
    </row>
    <row r="434" spans="2:10">
      <c r="B434" s="407">
        <v>22647</v>
      </c>
      <c r="H434" s="409">
        <v>3.7000000000000002E-3</v>
      </c>
      <c r="I434" s="409"/>
      <c r="J434" s="407">
        <v>22647</v>
      </c>
    </row>
    <row r="435" spans="2:10">
      <c r="B435" s="407">
        <v>22678</v>
      </c>
      <c r="H435" s="409">
        <v>3.2000000000000002E-3</v>
      </c>
      <c r="I435" s="409"/>
      <c r="J435" s="407">
        <v>22678</v>
      </c>
    </row>
    <row r="436" spans="2:10">
      <c r="B436" s="407">
        <v>22706</v>
      </c>
      <c r="H436" s="409">
        <v>3.3E-3</v>
      </c>
      <c r="I436" s="409"/>
      <c r="J436" s="407">
        <v>22706</v>
      </c>
    </row>
    <row r="437" spans="2:10">
      <c r="B437" s="407">
        <v>22737</v>
      </c>
      <c r="H437" s="409">
        <v>3.3E-3</v>
      </c>
      <c r="I437" s="409"/>
      <c r="J437" s="407">
        <v>22737</v>
      </c>
    </row>
    <row r="438" spans="2:10">
      <c r="B438" s="407">
        <v>22767</v>
      </c>
      <c r="H438" s="409">
        <v>3.2000000000000002E-3</v>
      </c>
      <c r="I438" s="409"/>
      <c r="J438" s="407">
        <v>22767</v>
      </c>
    </row>
    <row r="439" spans="2:10">
      <c r="B439" s="407">
        <v>22798</v>
      </c>
      <c r="H439" s="409">
        <v>3.0000000000000001E-3</v>
      </c>
      <c r="I439" s="409"/>
      <c r="J439" s="407">
        <v>22798</v>
      </c>
    </row>
    <row r="440" spans="2:10">
      <c r="B440" s="407">
        <v>22828</v>
      </c>
      <c r="H440" s="409">
        <v>3.3999999999999998E-3</v>
      </c>
      <c r="I440" s="409"/>
      <c r="J440" s="407">
        <v>22828</v>
      </c>
    </row>
    <row r="441" spans="2:10">
      <c r="B441" s="407">
        <v>22859</v>
      </c>
      <c r="H441" s="409">
        <v>3.3999999999999998E-3</v>
      </c>
      <c r="I441" s="409"/>
      <c r="J441" s="407">
        <v>22859</v>
      </c>
    </row>
    <row r="442" spans="2:10">
      <c r="B442" s="407">
        <v>22890</v>
      </c>
      <c r="H442" s="409">
        <v>3.0000000000000001E-3</v>
      </c>
      <c r="I442" s="409"/>
      <c r="J442" s="407">
        <v>22890</v>
      </c>
    </row>
    <row r="443" spans="2:10">
      <c r="B443" s="407">
        <v>22920</v>
      </c>
      <c r="H443" s="409">
        <v>3.5000000000000001E-3</v>
      </c>
      <c r="I443" s="409"/>
      <c r="J443" s="407">
        <v>22920</v>
      </c>
    </row>
    <row r="444" spans="2:10">
      <c r="B444" s="407">
        <v>22951</v>
      </c>
      <c r="H444" s="409">
        <v>3.0999999999999999E-3</v>
      </c>
      <c r="I444" s="409"/>
      <c r="J444" s="407">
        <v>22951</v>
      </c>
    </row>
    <row r="445" spans="2:10">
      <c r="B445" s="407">
        <v>22981</v>
      </c>
      <c r="H445" s="409">
        <v>3.2000000000000002E-3</v>
      </c>
      <c r="I445" s="409"/>
      <c r="J445" s="407">
        <v>22981</v>
      </c>
    </row>
    <row r="446" spans="2:10">
      <c r="B446" s="407">
        <v>23012</v>
      </c>
      <c r="H446" s="409">
        <v>3.2000000000000002E-3</v>
      </c>
      <c r="I446" s="409"/>
      <c r="J446" s="407">
        <v>23012</v>
      </c>
    </row>
    <row r="447" spans="2:10">
      <c r="B447" s="407">
        <v>23043</v>
      </c>
      <c r="H447" s="409">
        <v>2.8999999999999998E-3</v>
      </c>
      <c r="I447" s="409"/>
      <c r="J447" s="407">
        <v>23043</v>
      </c>
    </row>
    <row r="448" spans="2:10">
      <c r="B448" s="407">
        <v>23071</v>
      </c>
      <c r="H448" s="409">
        <v>3.0999999999999999E-3</v>
      </c>
      <c r="I448" s="409"/>
      <c r="J448" s="407">
        <v>23071</v>
      </c>
    </row>
    <row r="449" spans="2:10">
      <c r="B449" s="407">
        <v>23102</v>
      </c>
      <c r="H449" s="409">
        <v>3.3999999999999998E-3</v>
      </c>
      <c r="I449" s="409"/>
      <c r="J449" s="407">
        <v>23102</v>
      </c>
    </row>
    <row r="450" spans="2:10">
      <c r="B450" s="407">
        <v>23132</v>
      </c>
      <c r="H450" s="409">
        <v>3.3E-3</v>
      </c>
      <c r="I450" s="409"/>
      <c r="J450" s="407">
        <v>23132</v>
      </c>
    </row>
    <row r="451" spans="2:10">
      <c r="B451" s="407">
        <v>23163</v>
      </c>
      <c r="H451" s="409">
        <v>3.0000000000000001E-3</v>
      </c>
      <c r="I451" s="409"/>
      <c r="J451" s="407">
        <v>23163</v>
      </c>
    </row>
    <row r="452" spans="2:10">
      <c r="B452" s="407">
        <v>23193</v>
      </c>
      <c r="H452" s="409">
        <v>3.5999999999999999E-3</v>
      </c>
      <c r="I452" s="409"/>
      <c r="J452" s="407">
        <v>23193</v>
      </c>
    </row>
    <row r="453" spans="2:10">
      <c r="B453" s="407">
        <v>23224</v>
      </c>
      <c r="H453" s="409">
        <v>3.3E-3</v>
      </c>
      <c r="I453" s="409"/>
      <c r="J453" s="407">
        <v>23224</v>
      </c>
    </row>
    <row r="454" spans="2:10">
      <c r="B454" s="407">
        <v>23255</v>
      </c>
      <c r="H454" s="409">
        <v>3.3999999999999998E-3</v>
      </c>
      <c r="I454" s="409"/>
      <c r="J454" s="407">
        <v>23255</v>
      </c>
    </row>
    <row r="455" spans="2:10">
      <c r="B455" s="407">
        <v>23285</v>
      </c>
      <c r="H455" s="409">
        <v>3.3999999999999998E-3</v>
      </c>
      <c r="I455" s="409"/>
      <c r="J455" s="407">
        <v>23285</v>
      </c>
    </row>
    <row r="456" spans="2:10">
      <c r="B456" s="407">
        <v>23316</v>
      </c>
      <c r="H456" s="409">
        <v>3.2000000000000002E-3</v>
      </c>
      <c r="I456" s="409"/>
      <c r="J456" s="407">
        <v>23316</v>
      </c>
    </row>
    <row r="457" spans="2:10">
      <c r="B457" s="407">
        <v>23346</v>
      </c>
      <c r="H457" s="409">
        <v>3.5999999999999999E-3</v>
      </c>
      <c r="I457" s="409"/>
      <c r="J457" s="407">
        <v>23346</v>
      </c>
    </row>
    <row r="458" spans="2:10">
      <c r="B458" s="407">
        <v>23377</v>
      </c>
      <c r="H458" s="409">
        <v>3.5000000000000001E-3</v>
      </c>
      <c r="I458" s="409"/>
      <c r="J458" s="407">
        <v>23377</v>
      </c>
    </row>
    <row r="459" spans="2:10">
      <c r="B459" s="407">
        <v>23408</v>
      </c>
      <c r="H459" s="409">
        <v>3.2000000000000002E-3</v>
      </c>
      <c r="I459" s="409"/>
      <c r="J459" s="407">
        <v>23408</v>
      </c>
    </row>
    <row r="460" spans="2:10">
      <c r="B460" s="407">
        <v>23437</v>
      </c>
      <c r="H460" s="409">
        <v>3.7000000000000002E-3</v>
      </c>
      <c r="I460" s="409"/>
      <c r="J460" s="407">
        <v>23437</v>
      </c>
    </row>
    <row r="461" spans="2:10">
      <c r="B461" s="407">
        <v>23468</v>
      </c>
      <c r="H461" s="409">
        <v>3.5000000000000001E-3</v>
      </c>
      <c r="I461" s="409"/>
      <c r="J461" s="407">
        <v>23468</v>
      </c>
    </row>
    <row r="462" spans="2:10">
      <c r="B462" s="407">
        <v>23498</v>
      </c>
      <c r="H462" s="409">
        <v>3.2000000000000002E-3</v>
      </c>
      <c r="I462" s="409"/>
      <c r="J462" s="407">
        <v>23498</v>
      </c>
    </row>
    <row r="463" spans="2:10">
      <c r="B463" s="407">
        <v>23529</v>
      </c>
      <c r="H463" s="409">
        <v>3.8E-3</v>
      </c>
      <c r="I463" s="409"/>
      <c r="J463" s="407">
        <v>23529</v>
      </c>
    </row>
    <row r="464" spans="2:10">
      <c r="B464" s="407">
        <v>23559</v>
      </c>
      <c r="H464" s="409">
        <v>3.5000000000000001E-3</v>
      </c>
      <c r="I464" s="409"/>
      <c r="J464" s="407">
        <v>23559</v>
      </c>
    </row>
    <row r="465" spans="2:10">
      <c r="B465" s="407">
        <v>23590</v>
      </c>
      <c r="H465" s="409">
        <v>3.5000000000000001E-3</v>
      </c>
      <c r="I465" s="409"/>
      <c r="J465" s="407">
        <v>23590</v>
      </c>
    </row>
    <row r="466" spans="2:10">
      <c r="B466" s="407">
        <v>23621</v>
      </c>
      <c r="H466" s="409">
        <v>3.3999999999999998E-3</v>
      </c>
      <c r="I466" s="409"/>
      <c r="J466" s="407">
        <v>23621</v>
      </c>
    </row>
    <row r="467" spans="2:10">
      <c r="B467" s="407">
        <v>23651</v>
      </c>
      <c r="H467" s="409">
        <v>3.3999999999999998E-3</v>
      </c>
      <c r="I467" s="409"/>
      <c r="J467" s="407">
        <v>23651</v>
      </c>
    </row>
    <row r="468" spans="2:10">
      <c r="B468" s="407">
        <v>23682</v>
      </c>
      <c r="H468" s="409">
        <v>3.5000000000000001E-3</v>
      </c>
      <c r="I468" s="409"/>
      <c r="J468" s="407">
        <v>23682</v>
      </c>
    </row>
    <row r="469" spans="2:10">
      <c r="B469" s="407">
        <v>23712</v>
      </c>
      <c r="H469" s="409">
        <v>3.5000000000000001E-3</v>
      </c>
      <c r="I469" s="409"/>
      <c r="J469" s="407">
        <v>23712</v>
      </c>
    </row>
    <row r="470" spans="2:10">
      <c r="B470" s="407">
        <v>23743</v>
      </c>
      <c r="H470" s="409">
        <v>3.3E-3</v>
      </c>
      <c r="I470" s="409"/>
      <c r="J470" s="407">
        <v>23743</v>
      </c>
    </row>
    <row r="471" spans="2:10">
      <c r="B471" s="407">
        <v>23774</v>
      </c>
      <c r="H471" s="409">
        <v>3.2000000000000002E-3</v>
      </c>
      <c r="I471" s="409"/>
      <c r="J471" s="407">
        <v>23774</v>
      </c>
    </row>
    <row r="472" spans="2:10">
      <c r="B472" s="407">
        <v>23802</v>
      </c>
      <c r="H472" s="409">
        <v>3.8E-3</v>
      </c>
      <c r="I472" s="409"/>
      <c r="J472" s="407">
        <v>23802</v>
      </c>
    </row>
    <row r="473" spans="2:10">
      <c r="B473" s="407">
        <v>23833</v>
      </c>
      <c r="H473" s="409">
        <v>3.3E-3</v>
      </c>
      <c r="I473" s="409"/>
      <c r="J473" s="407">
        <v>23833</v>
      </c>
    </row>
    <row r="474" spans="2:10">
      <c r="B474" s="407">
        <v>23863</v>
      </c>
      <c r="H474" s="409">
        <v>3.3E-3</v>
      </c>
      <c r="I474" s="409"/>
      <c r="J474" s="407">
        <v>23863</v>
      </c>
    </row>
    <row r="475" spans="2:10">
      <c r="B475" s="407">
        <v>23894</v>
      </c>
      <c r="H475" s="409">
        <v>3.8E-3</v>
      </c>
      <c r="I475" s="409"/>
      <c r="J475" s="407">
        <v>23894</v>
      </c>
    </row>
    <row r="476" spans="2:10">
      <c r="B476" s="407">
        <v>23924</v>
      </c>
      <c r="H476" s="409">
        <v>3.3999999999999998E-3</v>
      </c>
      <c r="I476" s="409"/>
      <c r="J476" s="407">
        <v>23924</v>
      </c>
    </row>
    <row r="477" spans="2:10">
      <c r="B477" s="407">
        <v>23955</v>
      </c>
      <c r="H477" s="409">
        <v>3.7000000000000002E-3</v>
      </c>
      <c r="I477" s="409"/>
      <c r="J477" s="407">
        <v>23955</v>
      </c>
    </row>
    <row r="478" spans="2:10">
      <c r="B478" s="407">
        <v>23986</v>
      </c>
      <c r="H478" s="409">
        <v>3.5000000000000001E-3</v>
      </c>
      <c r="I478" s="409"/>
      <c r="J478" s="407">
        <v>23986</v>
      </c>
    </row>
    <row r="479" spans="2:10">
      <c r="B479" s="407">
        <v>24016</v>
      </c>
      <c r="H479" s="409">
        <v>3.3999999999999998E-3</v>
      </c>
      <c r="I479" s="409"/>
      <c r="J479" s="407">
        <v>24016</v>
      </c>
    </row>
    <row r="480" spans="2:10">
      <c r="B480" s="407">
        <v>24047</v>
      </c>
      <c r="H480" s="409">
        <v>3.7000000000000002E-3</v>
      </c>
      <c r="I480" s="409"/>
      <c r="J480" s="407">
        <v>24047</v>
      </c>
    </row>
    <row r="481" spans="2:10">
      <c r="B481" s="407">
        <v>24077</v>
      </c>
      <c r="H481" s="409">
        <v>3.7000000000000002E-3</v>
      </c>
      <c r="I481" s="409"/>
      <c r="J481" s="407">
        <v>24077</v>
      </c>
    </row>
    <row r="482" spans="2:10">
      <c r="B482" s="407">
        <v>24108</v>
      </c>
      <c r="H482" s="409">
        <v>3.8E-3</v>
      </c>
      <c r="I482" s="409"/>
      <c r="J482" s="407">
        <v>24108</v>
      </c>
    </row>
    <row r="483" spans="2:10">
      <c r="B483" s="407">
        <v>24139</v>
      </c>
      <c r="H483" s="409">
        <v>3.3999999999999998E-3</v>
      </c>
      <c r="I483" s="409"/>
      <c r="J483" s="407">
        <v>24139</v>
      </c>
    </row>
    <row r="484" spans="2:10">
      <c r="B484" s="407">
        <v>24167</v>
      </c>
      <c r="H484" s="409">
        <v>4.0000000000000001E-3</v>
      </c>
      <c r="I484" s="409"/>
      <c r="J484" s="407">
        <v>24167</v>
      </c>
    </row>
    <row r="485" spans="2:10">
      <c r="B485" s="407">
        <v>24198</v>
      </c>
      <c r="H485" s="409">
        <v>3.5999999999999999E-3</v>
      </c>
      <c r="I485" s="409"/>
      <c r="J485" s="407">
        <v>24198</v>
      </c>
    </row>
    <row r="486" spans="2:10">
      <c r="B486" s="407">
        <v>24228</v>
      </c>
      <c r="H486" s="409">
        <v>4.1000000000000003E-3</v>
      </c>
      <c r="I486" s="409"/>
      <c r="J486" s="407">
        <v>24228</v>
      </c>
    </row>
    <row r="487" spans="2:10">
      <c r="B487" s="407">
        <v>24259</v>
      </c>
      <c r="H487" s="409">
        <v>3.8999999999999998E-3</v>
      </c>
      <c r="I487" s="409"/>
      <c r="J487" s="407">
        <v>24259</v>
      </c>
    </row>
    <row r="488" spans="2:10">
      <c r="B488" s="407">
        <v>24289</v>
      </c>
      <c r="H488" s="409">
        <v>3.8E-3</v>
      </c>
      <c r="I488" s="409"/>
      <c r="J488" s="407">
        <v>24289</v>
      </c>
    </row>
    <row r="489" spans="2:10">
      <c r="B489" s="407">
        <v>24320</v>
      </c>
      <c r="H489" s="409">
        <v>4.3E-3</v>
      </c>
      <c r="I489" s="409"/>
      <c r="J489" s="407">
        <v>24320</v>
      </c>
    </row>
    <row r="490" spans="2:10">
      <c r="B490" s="407">
        <v>24351</v>
      </c>
      <c r="H490" s="409">
        <v>4.1000000000000003E-3</v>
      </c>
      <c r="I490" s="409"/>
      <c r="J490" s="407">
        <v>24351</v>
      </c>
    </row>
    <row r="491" spans="2:10">
      <c r="B491" s="407">
        <v>24381</v>
      </c>
      <c r="H491" s="409">
        <v>4.0000000000000001E-3</v>
      </c>
      <c r="I491" s="409"/>
      <c r="J491" s="407">
        <v>24381</v>
      </c>
    </row>
    <row r="492" spans="2:10">
      <c r="B492" s="407">
        <v>24412</v>
      </c>
      <c r="H492" s="409">
        <v>3.8E-3</v>
      </c>
      <c r="I492" s="409"/>
      <c r="J492" s="407">
        <v>24412</v>
      </c>
    </row>
    <row r="493" spans="2:10">
      <c r="B493" s="407">
        <v>24442</v>
      </c>
      <c r="H493" s="409">
        <v>3.8999999999999998E-3</v>
      </c>
      <c r="I493" s="409"/>
      <c r="J493" s="407">
        <v>24442</v>
      </c>
    </row>
    <row r="494" spans="2:10">
      <c r="B494" s="407">
        <v>24473</v>
      </c>
      <c r="H494" s="409">
        <v>4.0000000000000001E-3</v>
      </c>
      <c r="I494" s="409"/>
      <c r="J494" s="407">
        <v>24473</v>
      </c>
    </row>
    <row r="495" spans="2:10">
      <c r="B495" s="407">
        <v>24504</v>
      </c>
      <c r="H495" s="409">
        <v>3.3999999999999998E-3</v>
      </c>
      <c r="I495" s="409"/>
      <c r="J495" s="407">
        <v>24504</v>
      </c>
    </row>
    <row r="496" spans="2:10">
      <c r="B496" s="407">
        <v>24532</v>
      </c>
      <c r="H496" s="409">
        <v>3.8999999999999998E-3</v>
      </c>
      <c r="I496" s="409"/>
      <c r="J496" s="407">
        <v>24532</v>
      </c>
    </row>
    <row r="497" spans="2:10">
      <c r="B497" s="407">
        <v>24563</v>
      </c>
      <c r="H497" s="409">
        <v>3.5000000000000001E-3</v>
      </c>
      <c r="I497" s="409"/>
      <c r="J497" s="407">
        <v>24563</v>
      </c>
    </row>
    <row r="498" spans="2:10">
      <c r="B498" s="407">
        <v>24593</v>
      </c>
      <c r="H498" s="409">
        <v>4.3E-3</v>
      </c>
      <c r="I498" s="409"/>
      <c r="J498" s="407">
        <v>24593</v>
      </c>
    </row>
    <row r="499" spans="2:10">
      <c r="B499" s="407">
        <v>24624</v>
      </c>
      <c r="H499" s="409">
        <v>3.8999999999999998E-3</v>
      </c>
      <c r="I499" s="409"/>
      <c r="J499" s="407">
        <v>24624</v>
      </c>
    </row>
    <row r="500" spans="2:10">
      <c r="B500" s="407">
        <v>24654</v>
      </c>
      <c r="H500" s="409">
        <v>4.3E-3</v>
      </c>
      <c r="I500" s="409"/>
      <c r="J500" s="407">
        <v>24654</v>
      </c>
    </row>
    <row r="501" spans="2:10">
      <c r="B501" s="407">
        <v>24685</v>
      </c>
      <c r="H501" s="409">
        <v>4.1999999999999997E-3</v>
      </c>
      <c r="I501" s="409"/>
      <c r="J501" s="407">
        <v>24685</v>
      </c>
    </row>
    <row r="502" spans="2:10">
      <c r="B502" s="407">
        <v>24716</v>
      </c>
      <c r="H502" s="409">
        <v>4.0000000000000001E-3</v>
      </c>
      <c r="I502" s="409"/>
      <c r="J502" s="407">
        <v>24716</v>
      </c>
    </row>
    <row r="503" spans="2:10">
      <c r="B503" s="407">
        <v>24746</v>
      </c>
      <c r="H503" s="409">
        <v>4.4999999999999997E-3</v>
      </c>
      <c r="I503" s="409"/>
      <c r="J503" s="407">
        <v>24746</v>
      </c>
    </row>
    <row r="504" spans="2:10">
      <c r="B504" s="407">
        <v>24777</v>
      </c>
      <c r="H504" s="409">
        <v>4.4999999999999997E-3</v>
      </c>
      <c r="I504" s="409"/>
      <c r="J504" s="407">
        <v>24777</v>
      </c>
    </row>
    <row r="505" spans="2:10">
      <c r="B505" s="407">
        <v>24807</v>
      </c>
      <c r="H505" s="409">
        <v>4.4000000000000003E-3</v>
      </c>
      <c r="I505" s="409"/>
      <c r="J505" s="407">
        <v>24807</v>
      </c>
    </row>
    <row r="506" spans="2:10">
      <c r="B506" s="407">
        <v>24838</v>
      </c>
      <c r="H506" s="409">
        <v>5.0000000000000001E-3</v>
      </c>
      <c r="I506" s="409"/>
      <c r="J506" s="407">
        <v>24838</v>
      </c>
    </row>
    <row r="507" spans="2:10">
      <c r="B507" s="407">
        <v>24869</v>
      </c>
      <c r="H507" s="409">
        <v>4.1999999999999997E-3</v>
      </c>
      <c r="I507" s="409"/>
      <c r="J507" s="407">
        <v>24869</v>
      </c>
    </row>
    <row r="508" spans="2:10">
      <c r="B508" s="407">
        <v>24898</v>
      </c>
      <c r="H508" s="409">
        <v>4.3E-3</v>
      </c>
      <c r="I508" s="409"/>
      <c r="J508" s="407">
        <v>24898</v>
      </c>
    </row>
    <row r="509" spans="2:10">
      <c r="B509" s="407">
        <v>24929</v>
      </c>
      <c r="H509" s="409">
        <v>4.8999999999999998E-3</v>
      </c>
      <c r="I509" s="409"/>
      <c r="J509" s="407">
        <v>24929</v>
      </c>
    </row>
    <row r="510" spans="2:10">
      <c r="B510" s="407">
        <v>24959</v>
      </c>
      <c r="H510" s="409">
        <v>4.5999999999999999E-3</v>
      </c>
      <c r="I510" s="409"/>
      <c r="J510" s="407">
        <v>24959</v>
      </c>
    </row>
    <row r="511" spans="2:10">
      <c r="B511" s="407">
        <v>24990</v>
      </c>
      <c r="H511" s="409">
        <v>4.1999999999999997E-3</v>
      </c>
      <c r="I511" s="409"/>
      <c r="J511" s="407">
        <v>24990</v>
      </c>
    </row>
    <row r="512" spans="2:10">
      <c r="B512" s="407">
        <v>25020</v>
      </c>
      <c r="H512" s="409">
        <v>4.7999999999999996E-3</v>
      </c>
      <c r="I512" s="409"/>
      <c r="J512" s="407">
        <v>25020</v>
      </c>
    </row>
    <row r="513" spans="2:10">
      <c r="B513" s="407">
        <v>25051</v>
      </c>
      <c r="H513" s="409">
        <v>4.1999999999999997E-3</v>
      </c>
      <c r="I513" s="409"/>
      <c r="J513" s="407">
        <v>25051</v>
      </c>
    </row>
    <row r="514" spans="2:10">
      <c r="B514" s="407">
        <v>25082</v>
      </c>
      <c r="H514" s="409">
        <v>4.4000000000000003E-3</v>
      </c>
      <c r="I514" s="409"/>
      <c r="J514" s="407">
        <v>25082</v>
      </c>
    </row>
    <row r="515" spans="2:10">
      <c r="B515" s="407">
        <v>25112</v>
      </c>
      <c r="H515" s="409">
        <v>4.4999999999999997E-3</v>
      </c>
      <c r="I515" s="409"/>
      <c r="J515" s="407">
        <v>25112</v>
      </c>
    </row>
    <row r="516" spans="2:10">
      <c r="B516" s="407">
        <v>25143</v>
      </c>
      <c r="H516" s="409">
        <v>4.3E-3</v>
      </c>
      <c r="I516" s="409"/>
      <c r="J516" s="407">
        <v>25143</v>
      </c>
    </row>
    <row r="517" spans="2:10">
      <c r="B517" s="407">
        <v>25173</v>
      </c>
      <c r="H517" s="409">
        <v>4.8999999999999998E-3</v>
      </c>
      <c r="I517" s="409"/>
      <c r="J517" s="407">
        <v>25173</v>
      </c>
    </row>
    <row r="518" spans="2:10">
      <c r="B518" s="407">
        <v>25204</v>
      </c>
      <c r="H518" s="409">
        <v>5.0000000000000001E-3</v>
      </c>
      <c r="I518" s="409"/>
      <c r="J518" s="407">
        <v>25204</v>
      </c>
    </row>
    <row r="519" spans="2:10">
      <c r="B519" s="407">
        <v>25235</v>
      </c>
      <c r="H519" s="409">
        <v>4.5999999999999999E-3</v>
      </c>
      <c r="I519" s="409"/>
      <c r="J519" s="407">
        <v>25235</v>
      </c>
    </row>
    <row r="520" spans="2:10">
      <c r="B520" s="407">
        <v>25263</v>
      </c>
      <c r="H520" s="409">
        <v>4.7000000000000002E-3</v>
      </c>
      <c r="I520" s="409"/>
      <c r="J520" s="407">
        <v>25263</v>
      </c>
    </row>
    <row r="521" spans="2:10">
      <c r="B521" s="407">
        <v>25294</v>
      </c>
      <c r="H521" s="409">
        <v>5.4999999999999997E-3</v>
      </c>
      <c r="I521" s="409"/>
      <c r="J521" s="407">
        <v>25294</v>
      </c>
    </row>
    <row r="522" spans="2:10">
      <c r="B522" s="407">
        <v>25324</v>
      </c>
      <c r="H522" s="409">
        <v>4.7000000000000002E-3</v>
      </c>
      <c r="I522" s="409"/>
      <c r="J522" s="407">
        <v>25324</v>
      </c>
    </row>
    <row r="523" spans="2:10">
      <c r="B523" s="407">
        <v>25355</v>
      </c>
      <c r="H523" s="409">
        <v>5.4999999999999997E-3</v>
      </c>
      <c r="I523" s="409"/>
      <c r="J523" s="407">
        <v>25355</v>
      </c>
    </row>
    <row r="524" spans="2:10">
      <c r="B524" s="407">
        <v>25385</v>
      </c>
      <c r="H524" s="409">
        <v>5.1999999999999998E-3</v>
      </c>
      <c r="I524" s="409"/>
      <c r="J524" s="407">
        <v>25385</v>
      </c>
    </row>
    <row r="525" spans="2:10">
      <c r="B525" s="407">
        <v>25416</v>
      </c>
      <c r="H525" s="409">
        <v>4.7999999999999996E-3</v>
      </c>
      <c r="I525" s="409"/>
      <c r="J525" s="407">
        <v>25416</v>
      </c>
    </row>
    <row r="526" spans="2:10">
      <c r="B526" s="407">
        <v>25447</v>
      </c>
      <c r="H526" s="409">
        <v>5.4999999999999997E-3</v>
      </c>
      <c r="I526" s="409"/>
      <c r="J526" s="407">
        <v>25447</v>
      </c>
    </row>
    <row r="527" spans="2:10">
      <c r="B527" s="407">
        <v>25477</v>
      </c>
      <c r="H527" s="409">
        <v>5.7000000000000002E-3</v>
      </c>
      <c r="I527" s="409"/>
      <c r="J527" s="407">
        <v>25477</v>
      </c>
    </row>
    <row r="528" spans="2:10">
      <c r="B528" s="407">
        <v>25508</v>
      </c>
      <c r="H528" s="409">
        <v>4.8999999999999998E-3</v>
      </c>
      <c r="I528" s="409"/>
      <c r="J528" s="407">
        <v>25508</v>
      </c>
    </row>
    <row r="529" spans="2:10">
      <c r="B529" s="407">
        <v>25538</v>
      </c>
      <c r="H529" s="409">
        <v>6.0000000000000001E-3</v>
      </c>
      <c r="I529" s="409"/>
      <c r="J529" s="407">
        <v>25538</v>
      </c>
    </row>
    <row r="530" spans="2:10">
      <c r="B530" s="407">
        <v>25569</v>
      </c>
      <c r="H530" s="409">
        <v>5.5999999999999999E-3</v>
      </c>
      <c r="I530" s="409"/>
      <c r="J530" s="407">
        <v>25569</v>
      </c>
    </row>
    <row r="531" spans="2:10">
      <c r="B531" s="407">
        <v>25600</v>
      </c>
      <c r="H531" s="409">
        <v>5.1999999999999998E-3</v>
      </c>
      <c r="I531" s="409"/>
      <c r="J531" s="407">
        <v>25600</v>
      </c>
    </row>
    <row r="532" spans="2:10">
      <c r="B532" s="407">
        <v>25628</v>
      </c>
      <c r="H532" s="409">
        <v>5.5999999999999999E-3</v>
      </c>
      <c r="I532" s="409"/>
      <c r="J532" s="407">
        <v>25628</v>
      </c>
    </row>
    <row r="533" spans="2:10">
      <c r="B533" s="407">
        <v>25659</v>
      </c>
      <c r="H533" s="409">
        <v>5.4000000000000003E-3</v>
      </c>
      <c r="I533" s="409"/>
      <c r="J533" s="407">
        <v>25659</v>
      </c>
    </row>
    <row r="534" spans="2:10">
      <c r="B534" s="407">
        <v>25689</v>
      </c>
      <c r="H534" s="409">
        <v>5.4999999999999997E-3</v>
      </c>
      <c r="I534" s="409"/>
      <c r="J534" s="407">
        <v>25689</v>
      </c>
    </row>
    <row r="535" spans="2:10">
      <c r="B535" s="407">
        <v>25720</v>
      </c>
      <c r="H535" s="409">
        <v>6.4000000000000003E-3</v>
      </c>
      <c r="I535" s="409"/>
      <c r="J535" s="407">
        <v>25720</v>
      </c>
    </row>
    <row r="536" spans="2:10">
      <c r="B536" s="407">
        <v>25750</v>
      </c>
      <c r="H536" s="409">
        <v>5.8999999999999999E-3</v>
      </c>
      <c r="I536" s="409"/>
      <c r="J536" s="407">
        <v>25750</v>
      </c>
    </row>
    <row r="537" spans="2:10">
      <c r="B537" s="407">
        <v>25781</v>
      </c>
      <c r="H537" s="409">
        <v>5.7000000000000002E-3</v>
      </c>
      <c r="I537" s="409"/>
      <c r="J537" s="407">
        <v>25781</v>
      </c>
    </row>
    <row r="538" spans="2:10">
      <c r="B538" s="407">
        <v>25812</v>
      </c>
      <c r="H538" s="409">
        <v>5.5999999999999999E-3</v>
      </c>
      <c r="I538" s="409"/>
      <c r="J538" s="407">
        <v>25812</v>
      </c>
    </row>
    <row r="539" spans="2:10">
      <c r="B539" s="407">
        <v>25842</v>
      </c>
      <c r="H539" s="409">
        <v>5.4999999999999997E-3</v>
      </c>
      <c r="I539" s="409"/>
      <c r="J539" s="407">
        <v>25842</v>
      </c>
    </row>
    <row r="540" spans="2:10">
      <c r="B540" s="407">
        <v>25873</v>
      </c>
      <c r="H540" s="409">
        <v>5.7999999999999996E-3</v>
      </c>
      <c r="I540" s="409"/>
      <c r="J540" s="407">
        <v>25873</v>
      </c>
    </row>
    <row r="541" spans="2:10">
      <c r="B541" s="407">
        <v>25903</v>
      </c>
      <c r="H541" s="409">
        <v>5.3E-3</v>
      </c>
      <c r="I541" s="409"/>
      <c r="J541" s="407">
        <v>25903</v>
      </c>
    </row>
    <row r="542" spans="2:10">
      <c r="B542" s="407">
        <v>25934</v>
      </c>
      <c r="H542" s="409">
        <v>5.1000000000000004E-3</v>
      </c>
      <c r="I542" s="409"/>
      <c r="J542" s="407">
        <v>25934</v>
      </c>
    </row>
    <row r="543" spans="2:10">
      <c r="B543" s="407">
        <v>25965</v>
      </c>
      <c r="H543" s="409">
        <v>4.5999999999999999E-3</v>
      </c>
      <c r="I543" s="409"/>
      <c r="J543" s="407">
        <v>25965</v>
      </c>
    </row>
    <row r="544" spans="2:10">
      <c r="B544" s="407">
        <v>25993</v>
      </c>
      <c r="H544" s="409">
        <v>5.5999999999999999E-3</v>
      </c>
      <c r="I544" s="409"/>
      <c r="J544" s="407">
        <v>25993</v>
      </c>
    </row>
    <row r="545" spans="1:10">
      <c r="B545" s="407">
        <v>26024</v>
      </c>
      <c r="H545" s="409">
        <v>4.7999999999999996E-3</v>
      </c>
      <c r="I545" s="409"/>
      <c r="J545" s="407">
        <v>26024</v>
      </c>
    </row>
    <row r="546" spans="1:10">
      <c r="B546" s="407">
        <v>26054</v>
      </c>
      <c r="H546" s="409">
        <v>4.7000000000000002E-3</v>
      </c>
      <c r="I546" s="409"/>
      <c r="J546" s="407">
        <v>26054</v>
      </c>
    </row>
    <row r="547" spans="1:10">
      <c r="B547" s="407">
        <v>26085</v>
      </c>
      <c r="H547" s="409">
        <v>5.5999999999999999E-3</v>
      </c>
      <c r="I547" s="409"/>
      <c r="J547" s="407">
        <v>26085</v>
      </c>
    </row>
    <row r="548" spans="1:10">
      <c r="B548" s="407">
        <v>26115</v>
      </c>
      <c r="H548" s="409">
        <v>5.1999999999999998E-3</v>
      </c>
      <c r="I548" s="409"/>
      <c r="J548" s="407">
        <v>26115</v>
      </c>
    </row>
    <row r="549" spans="1:10">
      <c r="B549" s="407">
        <v>26146</v>
      </c>
      <c r="H549" s="409">
        <v>5.4999999999999997E-3</v>
      </c>
      <c r="I549" s="409"/>
      <c r="J549" s="407">
        <v>26146</v>
      </c>
    </row>
    <row r="550" spans="1:10">
      <c r="B550" s="407">
        <v>26177</v>
      </c>
      <c r="H550" s="409">
        <v>4.8999999999999998E-3</v>
      </c>
      <c r="I550" s="409"/>
      <c r="J550" s="407">
        <v>26177</v>
      </c>
    </row>
    <row r="551" spans="1:10">
      <c r="B551" s="407">
        <v>26207</v>
      </c>
      <c r="H551" s="409">
        <v>4.7000000000000002E-3</v>
      </c>
      <c r="I551" s="409"/>
      <c r="J551" s="407">
        <v>26207</v>
      </c>
    </row>
    <row r="552" spans="1:10">
      <c r="B552" s="407">
        <v>26238</v>
      </c>
      <c r="H552" s="409">
        <v>5.1000000000000004E-3</v>
      </c>
      <c r="I552" s="409"/>
      <c r="J552" s="407">
        <v>26238</v>
      </c>
    </row>
    <row r="553" spans="1:10">
      <c r="B553" s="407">
        <v>26268</v>
      </c>
      <c r="H553" s="409">
        <v>5.0000000000000001E-3</v>
      </c>
      <c r="I553" s="409"/>
      <c r="J553" s="407">
        <v>26268</v>
      </c>
    </row>
    <row r="554" spans="1:10">
      <c r="B554" s="407">
        <v>26299</v>
      </c>
      <c r="H554" s="409">
        <v>5.0000000000000001E-3</v>
      </c>
      <c r="I554" s="409"/>
      <c r="J554" s="407">
        <v>26299</v>
      </c>
    </row>
    <row r="555" spans="1:10">
      <c r="A555" s="406">
        <v>90</v>
      </c>
      <c r="B555" s="407">
        <v>26330</v>
      </c>
      <c r="C555" s="406" t="s">
        <v>3136</v>
      </c>
      <c r="D555" s="406" t="s">
        <v>3137</v>
      </c>
      <c r="E555" s="406">
        <v>-36.6875</v>
      </c>
      <c r="F555" s="406">
        <v>-66</v>
      </c>
      <c r="G555" s="406">
        <v>0</v>
      </c>
      <c r="H555" s="409">
        <v>4.7000000000000002E-3</v>
      </c>
      <c r="I555" s="409"/>
      <c r="J555" s="407">
        <v>26330</v>
      </c>
    </row>
    <row r="556" spans="1:10">
      <c r="A556" s="406">
        <v>90</v>
      </c>
      <c r="B556" s="407">
        <v>26359</v>
      </c>
      <c r="C556" s="406" t="s">
        <v>3136</v>
      </c>
      <c r="D556" s="406" t="s">
        <v>3137</v>
      </c>
      <c r="E556" s="406">
        <v>36</v>
      </c>
      <c r="F556" s="406">
        <v>-1.8738999999999999E-2</v>
      </c>
      <c r="G556" s="406">
        <v>0</v>
      </c>
      <c r="H556" s="409">
        <v>4.8999999999999998E-3</v>
      </c>
      <c r="I556" s="409">
        <f t="shared" ref="I556:I619" si="0">F556-H556</f>
        <v>-2.3639E-2</v>
      </c>
      <c r="J556" s="407">
        <v>26359</v>
      </c>
    </row>
    <row r="557" spans="1:10">
      <c r="A557" s="406">
        <v>90</v>
      </c>
      <c r="B557" s="407">
        <v>26390</v>
      </c>
      <c r="C557" s="406" t="s">
        <v>3136</v>
      </c>
      <c r="D557" s="406" t="s">
        <v>3137</v>
      </c>
      <c r="E557" s="406">
        <v>35.5</v>
      </c>
      <c r="F557" s="406">
        <v>-1.3889E-2</v>
      </c>
      <c r="G557" s="406">
        <v>0</v>
      </c>
      <c r="H557" s="409">
        <v>4.7999999999999996E-3</v>
      </c>
      <c r="I557" s="409">
        <f t="shared" si="0"/>
        <v>-1.8689000000000001E-2</v>
      </c>
      <c r="J557" s="407">
        <v>26390</v>
      </c>
    </row>
    <row r="558" spans="1:10">
      <c r="A558" s="406">
        <v>90</v>
      </c>
      <c r="B558" s="407">
        <v>26420</v>
      </c>
      <c r="C558" s="406" t="s">
        <v>3136</v>
      </c>
      <c r="D558" s="406" t="s">
        <v>3137</v>
      </c>
      <c r="E558" s="406">
        <v>-33.9375</v>
      </c>
      <c r="F558" s="406">
        <v>-3.007E-2</v>
      </c>
      <c r="G558" s="406">
        <v>0.495</v>
      </c>
      <c r="H558" s="409">
        <v>5.4999999999999997E-3</v>
      </c>
      <c r="I558" s="409">
        <f t="shared" si="0"/>
        <v>-3.5569999999999997E-2</v>
      </c>
      <c r="J558" s="407">
        <v>26420</v>
      </c>
    </row>
    <row r="559" spans="1:10">
      <c r="A559" s="406">
        <v>90</v>
      </c>
      <c r="B559" s="407">
        <v>26451</v>
      </c>
      <c r="C559" s="406" t="s">
        <v>3136</v>
      </c>
      <c r="D559" s="406" t="s">
        <v>3137</v>
      </c>
      <c r="E559" s="406">
        <v>-34</v>
      </c>
      <c r="F559" s="406">
        <v>1.8420000000000001E-3</v>
      </c>
      <c r="G559" s="406">
        <v>0</v>
      </c>
      <c r="H559" s="409">
        <v>4.8999999999999998E-3</v>
      </c>
      <c r="I559" s="409">
        <f t="shared" si="0"/>
        <v>-3.058E-3</v>
      </c>
      <c r="J559" s="407">
        <v>26451</v>
      </c>
    </row>
    <row r="560" spans="1:10">
      <c r="A560" s="406">
        <v>90</v>
      </c>
      <c r="B560" s="407">
        <v>26481</v>
      </c>
      <c r="C560" s="406" t="s">
        <v>3136</v>
      </c>
      <c r="D560" s="406" t="s">
        <v>3137</v>
      </c>
      <c r="E560" s="406">
        <v>35.625</v>
      </c>
      <c r="F560" s="406">
        <v>6.2352999999999999E-2</v>
      </c>
      <c r="G560" s="406">
        <v>0.495</v>
      </c>
      <c r="H560" s="409">
        <v>5.1000000000000004E-3</v>
      </c>
      <c r="I560" s="409">
        <f t="shared" si="0"/>
        <v>5.7252999999999998E-2</v>
      </c>
      <c r="J560" s="407">
        <v>26481</v>
      </c>
    </row>
    <row r="561" spans="1:10">
      <c r="A561" s="406">
        <v>90</v>
      </c>
      <c r="B561" s="407">
        <v>26512</v>
      </c>
      <c r="C561" s="406" t="s">
        <v>3136</v>
      </c>
      <c r="D561" s="406" t="s">
        <v>3137</v>
      </c>
      <c r="E561" s="406">
        <v>-34.4375</v>
      </c>
      <c r="F561" s="406">
        <v>-3.3333000000000002E-2</v>
      </c>
      <c r="G561" s="406">
        <v>0</v>
      </c>
      <c r="H561" s="409">
        <v>4.8999999999999998E-3</v>
      </c>
      <c r="I561" s="409">
        <f t="shared" si="0"/>
        <v>-3.8233000000000003E-2</v>
      </c>
      <c r="J561" s="407">
        <v>26512</v>
      </c>
    </row>
    <row r="562" spans="1:10">
      <c r="A562" s="406">
        <v>90</v>
      </c>
      <c r="B562" s="407">
        <v>26543</v>
      </c>
      <c r="C562" s="406" t="s">
        <v>3136</v>
      </c>
      <c r="D562" s="406" t="s">
        <v>3137</v>
      </c>
      <c r="E562" s="406">
        <v>34</v>
      </c>
      <c r="F562" s="406">
        <v>-1.2704E-2</v>
      </c>
      <c r="G562" s="406">
        <v>0</v>
      </c>
      <c r="H562" s="409">
        <v>4.7000000000000002E-3</v>
      </c>
      <c r="I562" s="409">
        <f t="shared" si="0"/>
        <v>-1.7403999999999999E-2</v>
      </c>
      <c r="J562" s="407">
        <v>26543</v>
      </c>
    </row>
    <row r="563" spans="1:10">
      <c r="A563" s="406">
        <v>90</v>
      </c>
      <c r="B563" s="407">
        <v>26573</v>
      </c>
      <c r="C563" s="406" t="s">
        <v>3136</v>
      </c>
      <c r="D563" s="406" t="s">
        <v>3137</v>
      </c>
      <c r="E563" s="406">
        <v>33.875</v>
      </c>
      <c r="F563" s="406">
        <v>1.0881999999999999E-2</v>
      </c>
      <c r="G563" s="406">
        <v>0.495</v>
      </c>
      <c r="H563" s="409">
        <v>5.1999999999999998E-3</v>
      </c>
      <c r="I563" s="409">
        <f t="shared" si="0"/>
        <v>5.6819999999999996E-3</v>
      </c>
      <c r="J563" s="407">
        <v>26573</v>
      </c>
    </row>
    <row r="564" spans="1:10">
      <c r="A564" s="406">
        <v>90</v>
      </c>
      <c r="B564" s="407">
        <v>26604</v>
      </c>
      <c r="C564" s="406" t="s">
        <v>3136</v>
      </c>
      <c r="D564" s="406" t="s">
        <v>3137</v>
      </c>
      <c r="E564" s="406">
        <v>34.75</v>
      </c>
      <c r="F564" s="406">
        <v>2.5829999999999999E-2</v>
      </c>
      <c r="G564" s="406">
        <v>0</v>
      </c>
      <c r="H564" s="409">
        <v>4.7999999999999996E-3</v>
      </c>
      <c r="I564" s="409">
        <f t="shared" si="0"/>
        <v>2.103E-2</v>
      </c>
      <c r="J564" s="407">
        <v>26604</v>
      </c>
    </row>
    <row r="565" spans="1:10">
      <c r="A565" s="406">
        <v>90</v>
      </c>
      <c r="B565" s="407">
        <v>26634</v>
      </c>
      <c r="C565" s="406" t="s">
        <v>3136</v>
      </c>
      <c r="D565" s="406" t="s">
        <v>3137</v>
      </c>
      <c r="E565" s="406">
        <v>34.75</v>
      </c>
      <c r="F565" s="406">
        <v>0</v>
      </c>
      <c r="G565" s="406">
        <v>0</v>
      </c>
      <c r="H565" s="409">
        <v>4.4999999999999997E-3</v>
      </c>
      <c r="I565" s="409">
        <f t="shared" si="0"/>
        <v>-4.4999999999999997E-3</v>
      </c>
      <c r="J565" s="407">
        <v>26634</v>
      </c>
    </row>
    <row r="566" spans="1:10">
      <c r="A566" s="406">
        <v>90</v>
      </c>
      <c r="B566" s="407">
        <v>26665</v>
      </c>
      <c r="C566" s="406" t="s">
        <v>3136</v>
      </c>
      <c r="D566" s="406" t="s">
        <v>3137</v>
      </c>
      <c r="E566" s="406">
        <v>35.125</v>
      </c>
      <c r="F566" s="406">
        <v>1.0791E-2</v>
      </c>
      <c r="G566" s="406">
        <v>0</v>
      </c>
      <c r="H566" s="409">
        <v>5.4000000000000003E-3</v>
      </c>
      <c r="I566" s="409">
        <f t="shared" si="0"/>
        <v>5.391E-3</v>
      </c>
      <c r="J566" s="407">
        <v>26665</v>
      </c>
    </row>
    <row r="567" spans="1:10">
      <c r="A567" s="406">
        <v>90</v>
      </c>
      <c r="B567" s="407">
        <v>26696</v>
      </c>
      <c r="C567" s="406" t="s">
        <v>3136</v>
      </c>
      <c r="D567" s="406" t="s">
        <v>3137</v>
      </c>
      <c r="E567" s="406">
        <v>34.625</v>
      </c>
      <c r="F567" s="406">
        <v>4.2700000000000002E-4</v>
      </c>
      <c r="G567" s="406">
        <v>0.51500000000000001</v>
      </c>
      <c r="H567" s="409">
        <v>5.1000000000000004E-3</v>
      </c>
      <c r="I567" s="409">
        <f t="shared" si="0"/>
        <v>-4.6730000000000001E-3</v>
      </c>
      <c r="J567" s="407">
        <v>26696</v>
      </c>
    </row>
    <row r="568" spans="1:10">
      <c r="A568" s="406">
        <v>90</v>
      </c>
      <c r="B568" s="407">
        <v>26724</v>
      </c>
      <c r="C568" s="406" t="s">
        <v>3136</v>
      </c>
      <c r="D568" s="406" t="s">
        <v>3137</v>
      </c>
      <c r="E568" s="406">
        <v>39.625</v>
      </c>
      <c r="F568" s="406">
        <v>0.144404</v>
      </c>
      <c r="G568" s="406">
        <v>0</v>
      </c>
      <c r="H568" s="409">
        <v>5.5999999999999999E-3</v>
      </c>
      <c r="I568" s="409">
        <f t="shared" si="0"/>
        <v>0.13880400000000001</v>
      </c>
      <c r="J568" s="407">
        <v>26724</v>
      </c>
    </row>
    <row r="569" spans="1:10">
      <c r="A569" s="406">
        <v>90</v>
      </c>
      <c r="B569" s="407">
        <v>26755</v>
      </c>
      <c r="C569" s="406" t="s">
        <v>3136</v>
      </c>
      <c r="D569" s="406" t="s">
        <v>3137</v>
      </c>
      <c r="E569" s="406">
        <v>39.75</v>
      </c>
      <c r="F569" s="406">
        <v>1.6150999999999999E-2</v>
      </c>
      <c r="G569" s="406">
        <v>0.51500000000000001</v>
      </c>
      <c r="H569" s="409">
        <v>5.7000000000000002E-3</v>
      </c>
      <c r="I569" s="409">
        <f t="shared" si="0"/>
        <v>1.0450999999999998E-2</v>
      </c>
      <c r="J569" s="407">
        <v>26755</v>
      </c>
    </row>
    <row r="570" spans="1:10">
      <c r="A570" s="406">
        <v>90</v>
      </c>
      <c r="B570" s="407">
        <v>26785</v>
      </c>
      <c r="C570" s="406" t="s">
        <v>3136</v>
      </c>
      <c r="D570" s="406" t="s">
        <v>3137</v>
      </c>
      <c r="E570" s="406">
        <v>37</v>
      </c>
      <c r="F570" s="406">
        <v>-6.9181999999999994E-2</v>
      </c>
      <c r="G570" s="406">
        <v>0</v>
      </c>
      <c r="H570" s="409">
        <v>5.7999999999999996E-3</v>
      </c>
      <c r="I570" s="409">
        <f t="shared" si="0"/>
        <v>-7.4981999999999993E-2</v>
      </c>
      <c r="J570" s="407">
        <v>26785</v>
      </c>
    </row>
    <row r="571" spans="1:10">
      <c r="A571" s="406">
        <v>90</v>
      </c>
      <c r="B571" s="407">
        <v>26816</v>
      </c>
      <c r="C571" s="406" t="s">
        <v>3136</v>
      </c>
      <c r="D571" s="406" t="s">
        <v>3137</v>
      </c>
      <c r="E571" s="406">
        <v>-37.875</v>
      </c>
      <c r="F571" s="406">
        <v>2.3649E-2</v>
      </c>
      <c r="G571" s="406">
        <v>0</v>
      </c>
      <c r="H571" s="409">
        <v>5.4999999999999997E-3</v>
      </c>
      <c r="I571" s="409">
        <f t="shared" si="0"/>
        <v>1.8148999999999998E-2</v>
      </c>
      <c r="J571" s="407">
        <v>26816</v>
      </c>
    </row>
    <row r="572" spans="1:10">
      <c r="A572" s="406">
        <v>90</v>
      </c>
      <c r="B572" s="407">
        <v>26846</v>
      </c>
      <c r="C572" s="406" t="s">
        <v>3136</v>
      </c>
      <c r="D572" s="406" t="s">
        <v>3137</v>
      </c>
      <c r="E572" s="406">
        <v>38</v>
      </c>
      <c r="F572" s="406">
        <v>1.6898E-2</v>
      </c>
      <c r="G572" s="406">
        <v>0.51500000000000001</v>
      </c>
      <c r="H572" s="409">
        <v>6.1000000000000004E-3</v>
      </c>
      <c r="I572" s="409">
        <f t="shared" si="0"/>
        <v>1.0797999999999999E-2</v>
      </c>
      <c r="J572" s="407">
        <v>26846</v>
      </c>
    </row>
    <row r="573" spans="1:10">
      <c r="A573" s="406">
        <v>90</v>
      </c>
      <c r="B573" s="407">
        <v>26877</v>
      </c>
      <c r="C573" s="406" t="s">
        <v>3136</v>
      </c>
      <c r="D573" s="406" t="s">
        <v>3137</v>
      </c>
      <c r="E573" s="406">
        <v>37.875</v>
      </c>
      <c r="F573" s="406">
        <v>-3.2889999999999998E-3</v>
      </c>
      <c r="G573" s="406">
        <v>0</v>
      </c>
      <c r="H573" s="409">
        <v>6.1999999999999998E-3</v>
      </c>
      <c r="I573" s="409">
        <f t="shared" si="0"/>
        <v>-9.4889999999999992E-3</v>
      </c>
      <c r="J573" s="407">
        <v>26877</v>
      </c>
    </row>
    <row r="574" spans="1:10">
      <c r="A574" s="406">
        <v>90</v>
      </c>
      <c r="B574" s="407">
        <v>26908</v>
      </c>
      <c r="C574" s="406" t="s">
        <v>3136</v>
      </c>
      <c r="D574" s="406" t="s">
        <v>3137</v>
      </c>
      <c r="E574" s="406">
        <v>-40.375</v>
      </c>
      <c r="F574" s="406">
        <v>6.6006999999999996E-2</v>
      </c>
      <c r="G574" s="406">
        <v>0</v>
      </c>
      <c r="H574" s="409">
        <v>5.4999999999999997E-3</v>
      </c>
      <c r="I574" s="409">
        <f t="shared" si="0"/>
        <v>6.0506999999999998E-2</v>
      </c>
      <c r="J574" s="407">
        <v>26908</v>
      </c>
    </row>
    <row r="575" spans="1:10">
      <c r="A575" s="406">
        <v>90</v>
      </c>
      <c r="B575" s="407">
        <v>26938</v>
      </c>
      <c r="C575" s="406" t="s">
        <v>3136</v>
      </c>
      <c r="D575" s="406" t="s">
        <v>3137</v>
      </c>
      <c r="E575" s="406">
        <v>-39</v>
      </c>
      <c r="F575" s="406">
        <v>-2.1299999999999999E-2</v>
      </c>
      <c r="G575" s="406">
        <v>0.51500000000000001</v>
      </c>
      <c r="H575" s="409">
        <v>6.3E-3</v>
      </c>
      <c r="I575" s="409">
        <f t="shared" si="0"/>
        <v>-2.76E-2</v>
      </c>
      <c r="J575" s="407">
        <v>26938</v>
      </c>
    </row>
    <row r="576" spans="1:10">
      <c r="A576" s="406">
        <v>90</v>
      </c>
      <c r="B576" s="407">
        <v>26969</v>
      </c>
      <c r="C576" s="406" t="s">
        <v>3136</v>
      </c>
      <c r="D576" s="406" t="s">
        <v>3137</v>
      </c>
      <c r="E576" s="406">
        <v>34.75</v>
      </c>
      <c r="F576" s="406">
        <v>-0.108974</v>
      </c>
      <c r="G576" s="406">
        <v>0</v>
      </c>
      <c r="H576" s="409">
        <v>5.5999999999999999E-3</v>
      </c>
      <c r="I576" s="409">
        <f t="shared" si="0"/>
        <v>-0.114574</v>
      </c>
      <c r="J576" s="407">
        <v>26969</v>
      </c>
    </row>
    <row r="577" spans="1:10">
      <c r="A577" s="406">
        <v>90</v>
      </c>
      <c r="B577" s="407">
        <v>26999</v>
      </c>
      <c r="C577" s="406" t="s">
        <v>3136</v>
      </c>
      <c r="D577" s="406" t="s">
        <v>3137</v>
      </c>
      <c r="E577" s="406">
        <v>-34.375</v>
      </c>
      <c r="F577" s="406">
        <v>-1.0791E-2</v>
      </c>
      <c r="G577" s="406">
        <v>0</v>
      </c>
      <c r="H577" s="409">
        <v>6.0000000000000001E-3</v>
      </c>
      <c r="I577" s="409">
        <f t="shared" si="0"/>
        <v>-1.6791E-2</v>
      </c>
      <c r="J577" s="407">
        <v>26999</v>
      </c>
    </row>
    <row r="578" spans="1:10">
      <c r="A578" s="406">
        <v>90</v>
      </c>
      <c r="B578" s="407">
        <v>27030</v>
      </c>
      <c r="C578" s="406" t="s">
        <v>3136</v>
      </c>
      <c r="D578" s="406" t="s">
        <v>3137</v>
      </c>
      <c r="E578" s="406">
        <v>38.375</v>
      </c>
      <c r="F578" s="406">
        <v>0.1328</v>
      </c>
      <c r="G578" s="406">
        <v>0.56499999999999995</v>
      </c>
      <c r="H578" s="409">
        <v>6.1000000000000004E-3</v>
      </c>
      <c r="I578" s="409">
        <f t="shared" si="0"/>
        <v>0.12670000000000001</v>
      </c>
      <c r="J578" s="407">
        <v>27030</v>
      </c>
    </row>
    <row r="579" spans="1:10">
      <c r="A579" s="406">
        <v>90</v>
      </c>
      <c r="B579" s="407">
        <v>27061</v>
      </c>
      <c r="C579" s="406" t="s">
        <v>3136</v>
      </c>
      <c r="D579" s="406" t="s">
        <v>3137</v>
      </c>
      <c r="E579" s="406">
        <v>35.75</v>
      </c>
      <c r="F579" s="406">
        <v>-6.8404000000000006E-2</v>
      </c>
      <c r="G579" s="406">
        <v>0</v>
      </c>
      <c r="H579" s="409">
        <v>5.4999999999999997E-3</v>
      </c>
      <c r="I579" s="409">
        <f t="shared" si="0"/>
        <v>-7.3904000000000011E-2</v>
      </c>
      <c r="J579" s="407">
        <v>27061</v>
      </c>
    </row>
    <row r="580" spans="1:10">
      <c r="A580" s="406">
        <v>90</v>
      </c>
      <c r="B580" s="407">
        <v>27089</v>
      </c>
      <c r="C580" s="406" t="s">
        <v>3136</v>
      </c>
      <c r="D580" s="406" t="s">
        <v>3137</v>
      </c>
      <c r="E580" s="406">
        <v>-37.75</v>
      </c>
      <c r="F580" s="406">
        <v>5.5944000000000001E-2</v>
      </c>
      <c r="G580" s="406">
        <v>0</v>
      </c>
      <c r="H580" s="409">
        <v>5.7999999999999996E-3</v>
      </c>
      <c r="I580" s="409">
        <f t="shared" si="0"/>
        <v>5.0144000000000001E-2</v>
      </c>
      <c r="J580" s="407">
        <v>27089</v>
      </c>
    </row>
    <row r="581" spans="1:10">
      <c r="A581" s="406">
        <v>90</v>
      </c>
      <c r="B581" s="407">
        <v>27120</v>
      </c>
      <c r="C581" s="406" t="s">
        <v>3136</v>
      </c>
      <c r="D581" s="406" t="s">
        <v>3137</v>
      </c>
      <c r="E581" s="406">
        <v>35.125</v>
      </c>
      <c r="F581" s="406">
        <v>-5.457E-2</v>
      </c>
      <c r="G581" s="406">
        <v>0.56499999999999995</v>
      </c>
      <c r="H581" s="409">
        <v>6.7999999999999996E-3</v>
      </c>
      <c r="I581" s="409">
        <f t="shared" si="0"/>
        <v>-6.1370000000000001E-2</v>
      </c>
      <c r="J581" s="407">
        <v>27120</v>
      </c>
    </row>
    <row r="582" spans="1:10">
      <c r="A582" s="406">
        <v>90</v>
      </c>
      <c r="B582" s="407">
        <v>27150</v>
      </c>
      <c r="C582" s="406" t="s">
        <v>3136</v>
      </c>
      <c r="D582" s="406" t="s">
        <v>3137</v>
      </c>
      <c r="E582" s="406">
        <v>33.5</v>
      </c>
      <c r="F582" s="406">
        <v>-4.6262999999999999E-2</v>
      </c>
      <c r="G582" s="406">
        <v>0</v>
      </c>
      <c r="H582" s="409">
        <v>6.7999999999999996E-3</v>
      </c>
      <c r="I582" s="409">
        <f t="shared" si="0"/>
        <v>-5.3062999999999999E-2</v>
      </c>
      <c r="J582" s="407">
        <v>27150</v>
      </c>
    </row>
    <row r="583" spans="1:10">
      <c r="A583" s="406">
        <v>90</v>
      </c>
      <c r="B583" s="407">
        <v>27181</v>
      </c>
      <c r="C583" s="406" t="s">
        <v>3136</v>
      </c>
      <c r="D583" s="406" t="s">
        <v>3137</v>
      </c>
      <c r="E583" s="406">
        <v>31</v>
      </c>
      <c r="F583" s="406">
        <v>-7.4626999999999999E-2</v>
      </c>
      <c r="G583" s="406">
        <v>0</v>
      </c>
      <c r="H583" s="409">
        <v>6.1000000000000004E-3</v>
      </c>
      <c r="I583" s="409">
        <f t="shared" si="0"/>
        <v>-8.0726999999999993E-2</v>
      </c>
      <c r="J583" s="407">
        <v>27181</v>
      </c>
    </row>
    <row r="584" spans="1:10">
      <c r="A584" s="406">
        <v>90</v>
      </c>
      <c r="B584" s="407">
        <v>27211</v>
      </c>
      <c r="C584" s="406" t="s">
        <v>3136</v>
      </c>
      <c r="D584" s="406" t="s">
        <v>3137</v>
      </c>
      <c r="E584" s="406">
        <v>30.25</v>
      </c>
      <c r="F584" s="406">
        <v>-5.9680000000000002E-3</v>
      </c>
      <c r="G584" s="406">
        <v>0.56499999999999995</v>
      </c>
      <c r="H584" s="409">
        <v>7.1999999999999998E-3</v>
      </c>
      <c r="I584" s="409">
        <f t="shared" si="0"/>
        <v>-1.3167999999999999E-2</v>
      </c>
      <c r="J584" s="407">
        <v>27211</v>
      </c>
    </row>
    <row r="585" spans="1:10">
      <c r="A585" s="406">
        <v>90</v>
      </c>
      <c r="B585" s="407">
        <v>27242</v>
      </c>
      <c r="C585" s="406" t="s">
        <v>3136</v>
      </c>
      <c r="D585" s="406" t="s">
        <v>3137</v>
      </c>
      <c r="E585" s="406">
        <v>30.25</v>
      </c>
      <c r="F585" s="406">
        <v>0</v>
      </c>
      <c r="G585" s="406">
        <v>0</v>
      </c>
      <c r="H585" s="409">
        <v>6.4999999999999997E-3</v>
      </c>
      <c r="I585" s="409">
        <f t="shared" si="0"/>
        <v>-6.4999999999999997E-3</v>
      </c>
      <c r="J585" s="407">
        <v>27242</v>
      </c>
    </row>
    <row r="586" spans="1:10">
      <c r="A586" s="406">
        <v>90</v>
      </c>
      <c r="B586" s="407">
        <v>27273</v>
      </c>
      <c r="C586" s="406" t="s">
        <v>3136</v>
      </c>
      <c r="D586" s="406" t="s">
        <v>3137</v>
      </c>
      <c r="E586" s="406">
        <v>27.75</v>
      </c>
      <c r="F586" s="406">
        <v>-8.2644999999999996E-2</v>
      </c>
      <c r="G586" s="406">
        <v>0</v>
      </c>
      <c r="H586" s="409">
        <v>7.1000000000000004E-3</v>
      </c>
      <c r="I586" s="409">
        <f t="shared" si="0"/>
        <v>-8.9744999999999991E-2</v>
      </c>
      <c r="J586" s="407">
        <v>27273</v>
      </c>
    </row>
    <row r="587" spans="1:10">
      <c r="A587" s="406">
        <v>90</v>
      </c>
      <c r="B587" s="407">
        <v>27303</v>
      </c>
      <c r="C587" s="406" t="s">
        <v>3136</v>
      </c>
      <c r="D587" s="406" t="s">
        <v>3137</v>
      </c>
      <c r="E587" s="406">
        <v>-30.5625</v>
      </c>
      <c r="F587" s="406">
        <v>0.121712</v>
      </c>
      <c r="G587" s="406">
        <v>0.56499999999999995</v>
      </c>
      <c r="H587" s="409">
        <v>7.0000000000000001E-3</v>
      </c>
      <c r="I587" s="409">
        <f t="shared" si="0"/>
        <v>0.11471199999999999</v>
      </c>
      <c r="J587" s="407">
        <v>27303</v>
      </c>
    </row>
    <row r="588" spans="1:10">
      <c r="A588" s="406">
        <v>90</v>
      </c>
      <c r="B588" s="407">
        <v>27334</v>
      </c>
      <c r="C588" s="406" t="s">
        <v>3136</v>
      </c>
      <c r="D588" s="406" t="s">
        <v>3137</v>
      </c>
      <c r="E588" s="406">
        <v>-30</v>
      </c>
      <c r="F588" s="406">
        <v>-1.8405000000000001E-2</v>
      </c>
      <c r="G588" s="406">
        <v>0</v>
      </c>
      <c r="H588" s="409">
        <v>6.1999999999999998E-3</v>
      </c>
      <c r="I588" s="409">
        <f t="shared" si="0"/>
        <v>-2.4605000000000002E-2</v>
      </c>
      <c r="J588" s="407">
        <v>27334</v>
      </c>
    </row>
    <row r="589" spans="1:10">
      <c r="A589" s="406">
        <v>90</v>
      </c>
      <c r="B589" s="407">
        <v>27364</v>
      </c>
      <c r="C589" s="406" t="s">
        <v>3136</v>
      </c>
      <c r="D589" s="406" t="s">
        <v>3137</v>
      </c>
      <c r="E589" s="406">
        <v>27.5</v>
      </c>
      <c r="F589" s="406">
        <v>-8.3333000000000004E-2</v>
      </c>
      <c r="G589" s="406">
        <v>0</v>
      </c>
      <c r="H589" s="409">
        <v>6.7000000000000002E-3</v>
      </c>
      <c r="I589" s="409">
        <f t="shared" si="0"/>
        <v>-9.0033000000000002E-2</v>
      </c>
      <c r="J589" s="407">
        <v>27364</v>
      </c>
    </row>
    <row r="590" spans="1:10">
      <c r="A590" s="406">
        <v>90</v>
      </c>
      <c r="B590" s="407">
        <v>27395</v>
      </c>
      <c r="C590" s="406" t="s">
        <v>3136</v>
      </c>
      <c r="D590" s="406" t="s">
        <v>3137</v>
      </c>
      <c r="E590" s="406">
        <v>33.5</v>
      </c>
      <c r="F590" s="406">
        <v>0.21818199999999999</v>
      </c>
      <c r="G590" s="406">
        <v>0</v>
      </c>
      <c r="H590" s="409">
        <v>6.7999999999999996E-3</v>
      </c>
      <c r="I590" s="409">
        <f t="shared" si="0"/>
        <v>0.21138199999999999</v>
      </c>
      <c r="J590" s="407">
        <v>27395</v>
      </c>
    </row>
    <row r="591" spans="1:10">
      <c r="A591" s="406">
        <v>90</v>
      </c>
      <c r="B591" s="407">
        <v>27426</v>
      </c>
      <c r="C591" s="406" t="s">
        <v>3136</v>
      </c>
      <c r="D591" s="406" t="s">
        <v>3137</v>
      </c>
      <c r="E591" s="406">
        <v>32</v>
      </c>
      <c r="F591" s="406">
        <v>-2.6866000000000001E-2</v>
      </c>
      <c r="G591" s="406">
        <v>0.6</v>
      </c>
      <c r="H591" s="409">
        <v>6.0000000000000001E-3</v>
      </c>
      <c r="I591" s="409">
        <f t="shared" si="0"/>
        <v>-3.2865999999999999E-2</v>
      </c>
      <c r="J591" s="407">
        <v>27426</v>
      </c>
    </row>
    <row r="592" spans="1:10">
      <c r="A592" s="406">
        <v>90</v>
      </c>
      <c r="B592" s="407">
        <v>27454</v>
      </c>
      <c r="C592" s="406" t="s">
        <v>3136</v>
      </c>
      <c r="D592" s="406" t="s">
        <v>3137</v>
      </c>
      <c r="E592" s="406">
        <v>32</v>
      </c>
      <c r="F592" s="406">
        <v>0</v>
      </c>
      <c r="G592" s="406">
        <v>0</v>
      </c>
      <c r="H592" s="409">
        <v>6.6E-3</v>
      </c>
      <c r="I592" s="409">
        <f t="shared" si="0"/>
        <v>-6.6E-3</v>
      </c>
      <c r="J592" s="407">
        <v>27454</v>
      </c>
    </row>
    <row r="593" spans="1:10">
      <c r="A593" s="406">
        <v>90</v>
      </c>
      <c r="B593" s="407">
        <v>27485</v>
      </c>
      <c r="C593" s="406" t="s">
        <v>3136</v>
      </c>
      <c r="D593" s="406" t="s">
        <v>3137</v>
      </c>
      <c r="E593" s="406">
        <v>-31.625</v>
      </c>
      <c r="F593" s="406">
        <v>7.0309999999999999E-3</v>
      </c>
      <c r="G593" s="406">
        <v>0.6</v>
      </c>
      <c r="H593" s="409">
        <v>6.7000000000000002E-3</v>
      </c>
      <c r="I593" s="409">
        <f t="shared" si="0"/>
        <v>3.309999999999997E-4</v>
      </c>
      <c r="J593" s="407">
        <v>27485</v>
      </c>
    </row>
    <row r="594" spans="1:10">
      <c r="A594" s="406">
        <v>90</v>
      </c>
      <c r="B594" s="407">
        <v>27515</v>
      </c>
      <c r="C594" s="406" t="s">
        <v>3136</v>
      </c>
      <c r="D594" s="406" t="s">
        <v>3137</v>
      </c>
      <c r="E594" s="406">
        <v>32.5</v>
      </c>
      <c r="F594" s="406">
        <v>2.7668000000000002E-2</v>
      </c>
      <c r="G594" s="406">
        <v>0</v>
      </c>
      <c r="H594" s="409">
        <v>6.7000000000000002E-3</v>
      </c>
      <c r="I594" s="409">
        <f t="shared" si="0"/>
        <v>2.0968000000000001E-2</v>
      </c>
      <c r="J594" s="407">
        <v>27515</v>
      </c>
    </row>
    <row r="595" spans="1:10">
      <c r="A595" s="406">
        <v>90</v>
      </c>
      <c r="B595" s="407">
        <v>27546</v>
      </c>
      <c r="C595" s="406" t="s">
        <v>3136</v>
      </c>
      <c r="D595" s="406" t="s">
        <v>3137</v>
      </c>
      <c r="E595" s="406">
        <v>-32.75</v>
      </c>
      <c r="F595" s="406">
        <v>7.6920000000000001E-3</v>
      </c>
      <c r="G595" s="406">
        <v>0</v>
      </c>
      <c r="H595" s="409">
        <v>7.0000000000000001E-3</v>
      </c>
      <c r="I595" s="409">
        <f t="shared" si="0"/>
        <v>6.9199999999999991E-4</v>
      </c>
      <c r="J595" s="407">
        <v>27546</v>
      </c>
    </row>
    <row r="596" spans="1:10">
      <c r="A596" s="406">
        <v>90</v>
      </c>
      <c r="B596" s="407">
        <v>27576</v>
      </c>
      <c r="C596" s="406" t="s">
        <v>3136</v>
      </c>
      <c r="D596" s="406" t="s">
        <v>3137</v>
      </c>
      <c r="E596" s="406">
        <v>32.625</v>
      </c>
      <c r="F596" s="406">
        <v>1.4504E-2</v>
      </c>
      <c r="G596" s="406">
        <v>0.6</v>
      </c>
      <c r="H596" s="409">
        <v>6.7999999999999996E-3</v>
      </c>
      <c r="I596" s="409">
        <f t="shared" si="0"/>
        <v>7.7039999999999999E-3</v>
      </c>
      <c r="J596" s="407">
        <v>27576</v>
      </c>
    </row>
    <row r="597" spans="1:10">
      <c r="A597" s="406">
        <v>90</v>
      </c>
      <c r="B597" s="407">
        <v>27607</v>
      </c>
      <c r="C597" s="406" t="s">
        <v>3136</v>
      </c>
      <c r="D597" s="406" t="s">
        <v>3137</v>
      </c>
      <c r="E597" s="406">
        <v>-32.875</v>
      </c>
      <c r="F597" s="406">
        <v>7.6629999999999997E-3</v>
      </c>
      <c r="G597" s="406">
        <v>0</v>
      </c>
      <c r="H597" s="409">
        <v>6.4999999999999997E-3</v>
      </c>
      <c r="I597" s="409">
        <f t="shared" si="0"/>
        <v>1.163E-3</v>
      </c>
      <c r="J597" s="407">
        <v>27607</v>
      </c>
    </row>
    <row r="598" spans="1:10">
      <c r="A598" s="406">
        <v>90</v>
      </c>
      <c r="B598" s="407">
        <v>27638</v>
      </c>
      <c r="C598" s="406" t="s">
        <v>3136</v>
      </c>
      <c r="D598" s="406" t="s">
        <v>3137</v>
      </c>
      <c r="E598" s="406">
        <v>32.5</v>
      </c>
      <c r="F598" s="406">
        <v>-1.1407E-2</v>
      </c>
      <c r="G598" s="406">
        <v>0</v>
      </c>
      <c r="H598" s="409">
        <v>7.3000000000000001E-3</v>
      </c>
      <c r="I598" s="409">
        <f t="shared" si="0"/>
        <v>-1.8707000000000001E-2</v>
      </c>
      <c r="J598" s="407">
        <v>27638</v>
      </c>
    </row>
    <row r="599" spans="1:10">
      <c r="A599" s="406">
        <v>90</v>
      </c>
      <c r="B599" s="407">
        <v>27668</v>
      </c>
      <c r="C599" s="406" t="s">
        <v>3136</v>
      </c>
      <c r="D599" s="406" t="s">
        <v>3137</v>
      </c>
      <c r="E599" s="406">
        <v>-31.3125</v>
      </c>
      <c r="F599" s="406">
        <v>-1.8076999999999999E-2</v>
      </c>
      <c r="G599" s="406">
        <v>0.6</v>
      </c>
      <c r="H599" s="409">
        <v>7.1999999999999998E-3</v>
      </c>
      <c r="I599" s="409">
        <f t="shared" si="0"/>
        <v>-2.5277000000000001E-2</v>
      </c>
      <c r="J599" s="407">
        <v>27668</v>
      </c>
    </row>
    <row r="600" spans="1:10">
      <c r="A600" s="406">
        <v>90</v>
      </c>
      <c r="B600" s="407">
        <v>27699</v>
      </c>
      <c r="C600" s="406" t="s">
        <v>3136</v>
      </c>
      <c r="D600" s="406" t="s">
        <v>3137</v>
      </c>
      <c r="E600" s="406">
        <v>-31.4375</v>
      </c>
      <c r="F600" s="406">
        <v>3.9919999999999999E-3</v>
      </c>
      <c r="G600" s="406">
        <v>0</v>
      </c>
      <c r="H600" s="409">
        <v>6.1000000000000004E-3</v>
      </c>
      <c r="I600" s="409">
        <f t="shared" si="0"/>
        <v>-2.1080000000000005E-3</v>
      </c>
      <c r="J600" s="407">
        <v>27699</v>
      </c>
    </row>
    <row r="601" spans="1:10">
      <c r="A601" s="406">
        <v>90</v>
      </c>
      <c r="B601" s="407">
        <v>27729</v>
      </c>
      <c r="C601" s="406" t="s">
        <v>3136</v>
      </c>
      <c r="D601" s="406" t="s">
        <v>3137</v>
      </c>
      <c r="E601" s="406">
        <v>31</v>
      </c>
      <c r="F601" s="406">
        <v>-1.3917000000000001E-2</v>
      </c>
      <c r="G601" s="406">
        <v>0</v>
      </c>
      <c r="H601" s="409">
        <v>7.4000000000000003E-3</v>
      </c>
      <c r="I601" s="409">
        <f t="shared" si="0"/>
        <v>-2.1317000000000003E-2</v>
      </c>
      <c r="J601" s="407">
        <v>27729</v>
      </c>
    </row>
    <row r="602" spans="1:10">
      <c r="A602" s="406">
        <v>90</v>
      </c>
      <c r="B602" s="407">
        <v>27760</v>
      </c>
      <c r="C602" s="406" t="s">
        <v>3136</v>
      </c>
      <c r="D602" s="406" t="s">
        <v>3137</v>
      </c>
      <c r="E602" s="406">
        <v>31</v>
      </c>
      <c r="F602" s="406">
        <v>0</v>
      </c>
      <c r="G602" s="406">
        <v>0</v>
      </c>
      <c r="H602" s="409">
        <v>6.4999999999999997E-3</v>
      </c>
      <c r="I602" s="409">
        <f t="shared" si="0"/>
        <v>-6.4999999999999997E-3</v>
      </c>
      <c r="J602" s="407">
        <v>27760</v>
      </c>
    </row>
    <row r="603" spans="1:10">
      <c r="A603" s="406">
        <v>90</v>
      </c>
      <c r="B603" s="407">
        <v>27791</v>
      </c>
      <c r="C603" s="406" t="s">
        <v>3136</v>
      </c>
      <c r="D603" s="406" t="s">
        <v>3137</v>
      </c>
      <c r="E603" s="406">
        <v>33.875</v>
      </c>
      <c r="F603" s="406">
        <v>0.11371000000000001</v>
      </c>
      <c r="G603" s="406">
        <v>0.65</v>
      </c>
      <c r="H603" s="409">
        <v>6.0000000000000001E-3</v>
      </c>
      <c r="I603" s="409">
        <f t="shared" si="0"/>
        <v>0.10771</v>
      </c>
      <c r="J603" s="407">
        <v>27791</v>
      </c>
    </row>
    <row r="604" spans="1:10">
      <c r="A604" s="406">
        <v>90</v>
      </c>
      <c r="B604" s="407">
        <v>27820</v>
      </c>
      <c r="C604" s="406" t="s">
        <v>3136</v>
      </c>
      <c r="D604" s="406" t="s">
        <v>3137</v>
      </c>
      <c r="E604" s="406">
        <v>32.75</v>
      </c>
      <c r="F604" s="406">
        <v>-3.3210000000000003E-2</v>
      </c>
      <c r="G604" s="406">
        <v>0</v>
      </c>
      <c r="H604" s="409">
        <v>7.1000000000000004E-3</v>
      </c>
      <c r="I604" s="409">
        <f t="shared" si="0"/>
        <v>-4.0310000000000006E-2</v>
      </c>
      <c r="J604" s="407">
        <v>27820</v>
      </c>
    </row>
    <row r="605" spans="1:10">
      <c r="A605" s="406">
        <v>90</v>
      </c>
      <c r="B605" s="407">
        <v>27851</v>
      </c>
      <c r="C605" s="406" t="s">
        <v>3136</v>
      </c>
      <c r="D605" s="406" t="s">
        <v>3137</v>
      </c>
      <c r="E605" s="406">
        <v>-33.75</v>
      </c>
      <c r="F605" s="406">
        <v>5.0382000000000003E-2</v>
      </c>
      <c r="G605" s="406">
        <v>0.65</v>
      </c>
      <c r="H605" s="409">
        <v>6.4000000000000003E-3</v>
      </c>
      <c r="I605" s="409">
        <f t="shared" si="0"/>
        <v>4.3982E-2</v>
      </c>
      <c r="J605" s="407">
        <v>27851</v>
      </c>
    </row>
    <row r="606" spans="1:10">
      <c r="A606" s="406">
        <v>90</v>
      </c>
      <c r="B606" s="407">
        <v>27881</v>
      </c>
      <c r="C606" s="406" t="s">
        <v>3136</v>
      </c>
      <c r="D606" s="406" t="s">
        <v>3137</v>
      </c>
      <c r="E606" s="406">
        <v>31.75</v>
      </c>
      <c r="F606" s="406">
        <v>-5.9258999999999999E-2</v>
      </c>
      <c r="G606" s="406">
        <v>0</v>
      </c>
      <c r="H606" s="409">
        <v>5.8999999999999999E-3</v>
      </c>
      <c r="I606" s="409">
        <f t="shared" si="0"/>
        <v>-6.5158999999999995E-2</v>
      </c>
      <c r="J606" s="407">
        <v>27881</v>
      </c>
    </row>
    <row r="607" spans="1:10">
      <c r="A607" s="406">
        <v>90</v>
      </c>
      <c r="B607" s="407">
        <v>27912</v>
      </c>
      <c r="C607" s="406" t="s">
        <v>3136</v>
      </c>
      <c r="D607" s="406" t="s">
        <v>3137</v>
      </c>
      <c r="E607" s="406">
        <v>31.75</v>
      </c>
      <c r="F607" s="406">
        <v>0</v>
      </c>
      <c r="G607" s="406">
        <v>0</v>
      </c>
      <c r="H607" s="409">
        <v>7.3000000000000001E-3</v>
      </c>
      <c r="I607" s="409">
        <f t="shared" si="0"/>
        <v>-7.3000000000000001E-3</v>
      </c>
      <c r="J607" s="407">
        <v>27912</v>
      </c>
    </row>
    <row r="608" spans="1:10">
      <c r="A608" s="406">
        <v>90</v>
      </c>
      <c r="B608" s="407">
        <v>27942</v>
      </c>
      <c r="C608" s="406" t="s">
        <v>3136</v>
      </c>
      <c r="D608" s="406" t="s">
        <v>3137</v>
      </c>
      <c r="E608" s="406">
        <v>32</v>
      </c>
      <c r="F608" s="406">
        <v>2.8346E-2</v>
      </c>
      <c r="G608" s="406">
        <v>0.65</v>
      </c>
      <c r="H608" s="409">
        <v>6.4999999999999997E-3</v>
      </c>
      <c r="I608" s="409">
        <f t="shared" si="0"/>
        <v>2.1846000000000001E-2</v>
      </c>
      <c r="J608" s="407">
        <v>27942</v>
      </c>
    </row>
    <row r="609" spans="1:10">
      <c r="A609" s="406">
        <v>90</v>
      </c>
      <c r="B609" s="407">
        <v>27973</v>
      </c>
      <c r="C609" s="406" t="s">
        <v>3136</v>
      </c>
      <c r="D609" s="406" t="s">
        <v>3137</v>
      </c>
      <c r="E609" s="406">
        <v>32</v>
      </c>
      <c r="F609" s="406">
        <v>0</v>
      </c>
      <c r="G609" s="406">
        <v>0</v>
      </c>
      <c r="H609" s="409">
        <v>6.8999999999999999E-3</v>
      </c>
      <c r="I609" s="409">
        <f t="shared" si="0"/>
        <v>-6.8999999999999999E-3</v>
      </c>
      <c r="J609" s="407">
        <v>27973</v>
      </c>
    </row>
    <row r="610" spans="1:10">
      <c r="A610" s="406">
        <v>90</v>
      </c>
      <c r="B610" s="407">
        <v>28004</v>
      </c>
      <c r="C610" s="406" t="s">
        <v>3136</v>
      </c>
      <c r="D610" s="406" t="s">
        <v>3137</v>
      </c>
      <c r="E610" s="406">
        <v>35.875</v>
      </c>
      <c r="F610" s="406">
        <v>0.12109399999999999</v>
      </c>
      <c r="G610" s="406">
        <v>0</v>
      </c>
      <c r="H610" s="409">
        <v>6.4000000000000003E-3</v>
      </c>
      <c r="I610" s="409">
        <f t="shared" si="0"/>
        <v>0.11469399999999999</v>
      </c>
      <c r="J610" s="407">
        <v>28004</v>
      </c>
    </row>
    <row r="611" spans="1:10">
      <c r="A611" s="406">
        <v>90</v>
      </c>
      <c r="B611" s="407">
        <v>28034</v>
      </c>
      <c r="C611" s="406" t="s">
        <v>3136</v>
      </c>
      <c r="D611" s="406" t="s">
        <v>3137</v>
      </c>
      <c r="E611" s="406">
        <v>-36.375</v>
      </c>
      <c r="F611" s="406">
        <v>3.2056000000000001E-2</v>
      </c>
      <c r="G611" s="406">
        <v>0.65</v>
      </c>
      <c r="H611" s="409">
        <v>6.1000000000000004E-3</v>
      </c>
      <c r="I611" s="409">
        <f t="shared" si="0"/>
        <v>2.5956E-2</v>
      </c>
      <c r="J611" s="407">
        <v>28034</v>
      </c>
    </row>
    <row r="612" spans="1:10">
      <c r="A612" s="406">
        <v>90</v>
      </c>
      <c r="B612" s="407">
        <v>28065</v>
      </c>
      <c r="C612" s="406" t="s">
        <v>3136</v>
      </c>
      <c r="D612" s="406" t="s">
        <v>3137</v>
      </c>
      <c r="E612" s="406">
        <v>35.75</v>
      </c>
      <c r="F612" s="406">
        <v>-1.7181999999999999E-2</v>
      </c>
      <c r="G612" s="406">
        <v>0</v>
      </c>
      <c r="H612" s="409">
        <v>6.6E-3</v>
      </c>
      <c r="I612" s="409">
        <f t="shared" si="0"/>
        <v>-2.3781999999999998E-2</v>
      </c>
      <c r="J612" s="407">
        <v>28065</v>
      </c>
    </row>
    <row r="613" spans="1:10">
      <c r="A613" s="406">
        <v>90</v>
      </c>
      <c r="B613" s="407">
        <v>28095</v>
      </c>
      <c r="C613" s="406" t="s">
        <v>3136</v>
      </c>
      <c r="D613" s="406" t="s">
        <v>3137</v>
      </c>
      <c r="E613" s="406">
        <v>38.625</v>
      </c>
      <c r="F613" s="406">
        <v>8.0420000000000005E-2</v>
      </c>
      <c r="G613" s="406">
        <v>0</v>
      </c>
      <c r="H613" s="409">
        <v>6.3E-3</v>
      </c>
      <c r="I613" s="409">
        <f t="shared" si="0"/>
        <v>7.4120000000000005E-2</v>
      </c>
      <c r="J613" s="407">
        <v>28095</v>
      </c>
    </row>
    <row r="614" spans="1:10">
      <c r="A614" s="406">
        <v>90</v>
      </c>
      <c r="B614" s="407">
        <v>28126</v>
      </c>
      <c r="C614" s="406" t="s">
        <v>3136</v>
      </c>
      <c r="D614" s="406" t="s">
        <v>3137</v>
      </c>
      <c r="E614" s="406">
        <v>41.375</v>
      </c>
      <c r="F614" s="406">
        <v>7.1196999999999996E-2</v>
      </c>
      <c r="G614" s="406">
        <v>0</v>
      </c>
      <c r="H614" s="409">
        <v>5.8999999999999999E-3</v>
      </c>
      <c r="I614" s="409">
        <f t="shared" si="0"/>
        <v>6.5296999999999994E-2</v>
      </c>
      <c r="J614" s="407">
        <v>28126</v>
      </c>
    </row>
    <row r="615" spans="1:10">
      <c r="A615" s="406">
        <v>90</v>
      </c>
      <c r="B615" s="407">
        <v>28157</v>
      </c>
      <c r="C615" s="406" t="s">
        <v>3136</v>
      </c>
      <c r="D615" s="406" t="s">
        <v>3137</v>
      </c>
      <c r="E615" s="406">
        <v>37.25</v>
      </c>
      <c r="F615" s="406">
        <v>-8.2779000000000005E-2</v>
      </c>
      <c r="G615" s="406">
        <v>0.7</v>
      </c>
      <c r="H615" s="409">
        <v>5.7000000000000002E-3</v>
      </c>
      <c r="I615" s="409">
        <f t="shared" si="0"/>
        <v>-8.8479000000000002E-2</v>
      </c>
      <c r="J615" s="407">
        <v>28157</v>
      </c>
    </row>
    <row r="616" spans="1:10">
      <c r="A616" s="406">
        <v>90</v>
      </c>
      <c r="B616" s="407">
        <v>28185</v>
      </c>
      <c r="C616" s="406" t="s">
        <v>3136</v>
      </c>
      <c r="D616" s="406" t="s">
        <v>3137</v>
      </c>
      <c r="E616" s="406">
        <v>36.75</v>
      </c>
      <c r="F616" s="406">
        <v>-1.3422999999999999E-2</v>
      </c>
      <c r="G616" s="406">
        <v>0</v>
      </c>
      <c r="H616" s="409">
        <v>6.4999999999999997E-3</v>
      </c>
      <c r="I616" s="409">
        <f t="shared" si="0"/>
        <v>-1.9923E-2</v>
      </c>
      <c r="J616" s="407">
        <v>28185</v>
      </c>
    </row>
    <row r="617" spans="1:10">
      <c r="A617" s="406">
        <v>90</v>
      </c>
      <c r="B617" s="407">
        <v>28216</v>
      </c>
      <c r="C617" s="406" t="s">
        <v>3136</v>
      </c>
      <c r="D617" s="406" t="s">
        <v>3137</v>
      </c>
      <c r="E617" s="406">
        <v>17</v>
      </c>
      <c r="F617" s="406">
        <v>-5.5781999999999998E-2</v>
      </c>
      <c r="G617" s="406">
        <v>0.7</v>
      </c>
      <c r="H617" s="409">
        <v>6.1000000000000004E-3</v>
      </c>
      <c r="I617" s="409">
        <f t="shared" si="0"/>
        <v>-6.1882E-2</v>
      </c>
      <c r="J617" s="407">
        <v>28216</v>
      </c>
    </row>
    <row r="618" spans="1:10">
      <c r="A618" s="406">
        <v>90</v>
      </c>
      <c r="B618" s="407">
        <v>28246</v>
      </c>
      <c r="C618" s="406" t="s">
        <v>3136</v>
      </c>
      <c r="D618" s="406" t="s">
        <v>3137</v>
      </c>
      <c r="E618" s="406">
        <v>-17.3125</v>
      </c>
      <c r="F618" s="406">
        <v>1.8381999999999999E-2</v>
      </c>
      <c r="G618" s="406">
        <v>0</v>
      </c>
      <c r="H618" s="409">
        <v>6.7000000000000002E-3</v>
      </c>
      <c r="I618" s="409">
        <f t="shared" si="0"/>
        <v>1.1681999999999998E-2</v>
      </c>
      <c r="J618" s="407">
        <v>28246</v>
      </c>
    </row>
    <row r="619" spans="1:10">
      <c r="A619" s="406">
        <v>90</v>
      </c>
      <c r="B619" s="407">
        <v>28277</v>
      </c>
      <c r="C619" s="406" t="s">
        <v>3136</v>
      </c>
      <c r="D619" s="406" t="s">
        <v>3137</v>
      </c>
      <c r="E619" s="406">
        <v>17.25</v>
      </c>
      <c r="F619" s="406">
        <v>-3.6099999999999999E-3</v>
      </c>
      <c r="G619" s="406">
        <v>0</v>
      </c>
      <c r="H619" s="409">
        <v>6.1999999999999998E-3</v>
      </c>
      <c r="I619" s="409">
        <f t="shared" si="0"/>
        <v>-9.8099999999999993E-3</v>
      </c>
      <c r="J619" s="407">
        <v>28277</v>
      </c>
    </row>
    <row r="620" spans="1:10">
      <c r="A620" s="406">
        <v>90</v>
      </c>
      <c r="B620" s="407">
        <v>28307</v>
      </c>
      <c r="C620" s="406" t="s">
        <v>3136</v>
      </c>
      <c r="D620" s="406" t="s">
        <v>3137</v>
      </c>
      <c r="E620" s="406">
        <v>16.625</v>
      </c>
      <c r="F620" s="406">
        <v>-1.5942000000000001E-2</v>
      </c>
      <c r="G620" s="406">
        <v>0.35</v>
      </c>
      <c r="H620" s="409">
        <v>5.8999999999999999E-3</v>
      </c>
      <c r="I620" s="409">
        <f t="shared" ref="I620:I683" si="1">F620-H620</f>
        <v>-2.1842E-2</v>
      </c>
      <c r="J620" s="407">
        <v>28307</v>
      </c>
    </row>
    <row r="621" spans="1:10">
      <c r="A621" s="406">
        <v>90</v>
      </c>
      <c r="B621" s="407">
        <v>28338</v>
      </c>
      <c r="C621" s="406" t="s">
        <v>3136</v>
      </c>
      <c r="D621" s="406" t="s">
        <v>3137</v>
      </c>
      <c r="E621" s="406">
        <v>17</v>
      </c>
      <c r="F621" s="406">
        <v>2.2556E-2</v>
      </c>
      <c r="G621" s="406">
        <v>0</v>
      </c>
      <c r="H621" s="409">
        <v>6.7000000000000002E-3</v>
      </c>
      <c r="I621" s="409">
        <f t="shared" si="1"/>
        <v>1.5855999999999999E-2</v>
      </c>
      <c r="J621" s="407">
        <v>28338</v>
      </c>
    </row>
    <row r="622" spans="1:10">
      <c r="A622" s="406">
        <v>90</v>
      </c>
      <c r="B622" s="407">
        <v>28369</v>
      </c>
      <c r="C622" s="406" t="s">
        <v>3136</v>
      </c>
      <c r="D622" s="406" t="s">
        <v>3137</v>
      </c>
      <c r="E622" s="406">
        <v>17.125</v>
      </c>
      <c r="F622" s="406">
        <v>7.3530000000000002E-3</v>
      </c>
      <c r="G622" s="406">
        <v>0</v>
      </c>
      <c r="H622" s="409">
        <v>6.1000000000000004E-3</v>
      </c>
      <c r="I622" s="409">
        <f t="shared" si="1"/>
        <v>1.2529999999999998E-3</v>
      </c>
      <c r="J622" s="407">
        <v>28369</v>
      </c>
    </row>
    <row r="623" spans="1:10">
      <c r="A623" s="406">
        <v>90</v>
      </c>
      <c r="B623" s="407">
        <v>28399</v>
      </c>
      <c r="C623" s="406" t="s">
        <v>3136</v>
      </c>
      <c r="D623" s="406" t="s">
        <v>3137</v>
      </c>
      <c r="E623" s="406">
        <v>-16.4375</v>
      </c>
      <c r="F623" s="406">
        <v>-1.9708E-2</v>
      </c>
      <c r="G623" s="406">
        <v>0.35</v>
      </c>
      <c r="H623" s="409">
        <v>6.3E-3</v>
      </c>
      <c r="I623" s="409">
        <f t="shared" si="1"/>
        <v>-2.6008E-2</v>
      </c>
      <c r="J623" s="407">
        <v>28399</v>
      </c>
    </row>
    <row r="624" spans="1:10">
      <c r="A624" s="406">
        <v>90</v>
      </c>
      <c r="B624" s="407">
        <v>28430</v>
      </c>
      <c r="C624" s="406" t="s">
        <v>3136</v>
      </c>
      <c r="D624" s="406" t="s">
        <v>3137</v>
      </c>
      <c r="E624" s="406">
        <v>16.375</v>
      </c>
      <c r="F624" s="406">
        <v>-3.8019999999999998E-3</v>
      </c>
      <c r="G624" s="406">
        <v>0</v>
      </c>
      <c r="H624" s="409">
        <v>6.3E-3</v>
      </c>
      <c r="I624" s="409">
        <f t="shared" si="1"/>
        <v>-1.0102E-2</v>
      </c>
      <c r="J624" s="407">
        <v>28430</v>
      </c>
    </row>
    <row r="625" spans="1:10">
      <c r="A625" s="406">
        <v>90</v>
      </c>
      <c r="B625" s="407">
        <v>28460</v>
      </c>
      <c r="C625" s="406" t="s">
        <v>3136</v>
      </c>
      <c r="D625" s="406" t="s">
        <v>3137</v>
      </c>
      <c r="E625" s="406">
        <v>17</v>
      </c>
      <c r="F625" s="406">
        <v>3.8168000000000001E-2</v>
      </c>
      <c r="G625" s="406">
        <v>0</v>
      </c>
      <c r="H625" s="409">
        <v>6.1999999999999998E-3</v>
      </c>
      <c r="I625" s="409">
        <f t="shared" si="1"/>
        <v>3.1968000000000003E-2</v>
      </c>
      <c r="J625" s="407">
        <v>28460</v>
      </c>
    </row>
    <row r="626" spans="1:10">
      <c r="A626" s="406">
        <v>90</v>
      </c>
      <c r="B626" s="407">
        <v>28491</v>
      </c>
      <c r="C626" s="406" t="s">
        <v>3136</v>
      </c>
      <c r="D626" s="406" t="s">
        <v>3137</v>
      </c>
      <c r="E626" s="406">
        <v>18</v>
      </c>
      <c r="F626" s="406">
        <v>7.9411999999999996E-2</v>
      </c>
      <c r="G626" s="406">
        <v>0.35</v>
      </c>
      <c r="H626" s="409">
        <v>6.8999999999999999E-3</v>
      </c>
      <c r="I626" s="409">
        <f t="shared" si="1"/>
        <v>7.2511999999999993E-2</v>
      </c>
      <c r="J626" s="407">
        <v>28491</v>
      </c>
    </row>
    <row r="627" spans="1:10">
      <c r="A627" s="406">
        <v>90</v>
      </c>
      <c r="B627" s="407">
        <v>28522</v>
      </c>
      <c r="C627" s="406" t="s">
        <v>3136</v>
      </c>
      <c r="D627" s="406" t="s">
        <v>3137</v>
      </c>
      <c r="E627" s="406">
        <v>-19.875</v>
      </c>
      <c r="F627" s="406">
        <v>0.104167</v>
      </c>
      <c r="G627" s="406">
        <v>0</v>
      </c>
      <c r="H627" s="409">
        <v>6.0000000000000001E-3</v>
      </c>
      <c r="I627" s="409">
        <f t="shared" si="1"/>
        <v>9.816699999999999E-2</v>
      </c>
      <c r="J627" s="407">
        <v>28522</v>
      </c>
    </row>
    <row r="628" spans="1:10">
      <c r="A628" s="406">
        <v>90</v>
      </c>
      <c r="B628" s="407">
        <v>28550</v>
      </c>
      <c r="C628" s="406" t="s">
        <v>3136</v>
      </c>
      <c r="D628" s="406" t="s">
        <v>3137</v>
      </c>
      <c r="E628" s="406">
        <v>-18.6875</v>
      </c>
      <c r="F628" s="406">
        <v>-5.9748000000000002E-2</v>
      </c>
      <c r="G628" s="406">
        <v>0</v>
      </c>
      <c r="H628" s="409">
        <v>6.8999999999999999E-3</v>
      </c>
      <c r="I628" s="409">
        <f t="shared" si="1"/>
        <v>-6.6647999999999999E-2</v>
      </c>
      <c r="J628" s="407">
        <v>28550</v>
      </c>
    </row>
    <row r="629" spans="1:10">
      <c r="A629" s="406">
        <v>90</v>
      </c>
      <c r="B629" s="407">
        <v>28581</v>
      </c>
      <c r="C629" s="406" t="s">
        <v>3136</v>
      </c>
      <c r="D629" s="406" t="s">
        <v>3137</v>
      </c>
      <c r="E629" s="406">
        <v>-19</v>
      </c>
      <c r="F629" s="406">
        <v>3.5451999999999997E-2</v>
      </c>
      <c r="G629" s="406">
        <v>0.35</v>
      </c>
      <c r="H629" s="409">
        <v>6.3E-3</v>
      </c>
      <c r="I629" s="409">
        <f t="shared" si="1"/>
        <v>2.9151999999999997E-2</v>
      </c>
      <c r="J629" s="407">
        <v>28581</v>
      </c>
    </row>
    <row r="630" spans="1:10">
      <c r="A630" s="406">
        <v>90</v>
      </c>
      <c r="B630" s="407">
        <v>28611</v>
      </c>
      <c r="C630" s="406" t="s">
        <v>3136</v>
      </c>
      <c r="D630" s="406" t="s">
        <v>3137</v>
      </c>
      <c r="E630" s="406">
        <v>19.375</v>
      </c>
      <c r="F630" s="406">
        <v>1.9737000000000001E-2</v>
      </c>
      <c r="G630" s="406">
        <v>0</v>
      </c>
      <c r="H630" s="409">
        <v>7.4999999999999997E-3</v>
      </c>
      <c r="I630" s="409">
        <f t="shared" si="1"/>
        <v>1.2237000000000001E-2</v>
      </c>
      <c r="J630" s="407">
        <v>28611</v>
      </c>
    </row>
    <row r="631" spans="1:10">
      <c r="A631" s="406">
        <v>90</v>
      </c>
      <c r="B631" s="407">
        <v>28642</v>
      </c>
      <c r="C631" s="406" t="s">
        <v>3136</v>
      </c>
      <c r="D631" s="406" t="s">
        <v>3137</v>
      </c>
      <c r="E631" s="406">
        <v>19</v>
      </c>
      <c r="F631" s="406">
        <v>-1.9355000000000001E-2</v>
      </c>
      <c r="G631" s="406">
        <v>0</v>
      </c>
      <c r="H631" s="409">
        <v>6.8999999999999999E-3</v>
      </c>
      <c r="I631" s="409">
        <f t="shared" si="1"/>
        <v>-2.6255000000000001E-2</v>
      </c>
      <c r="J631" s="407">
        <v>28642</v>
      </c>
    </row>
    <row r="632" spans="1:10">
      <c r="A632" s="406">
        <v>90</v>
      </c>
      <c r="B632" s="407">
        <v>28672</v>
      </c>
      <c r="C632" s="406" t="s">
        <v>3136</v>
      </c>
      <c r="D632" s="406" t="s">
        <v>3137</v>
      </c>
      <c r="E632" s="406">
        <v>20</v>
      </c>
      <c r="F632" s="406">
        <v>7.2368000000000002E-2</v>
      </c>
      <c r="G632" s="406">
        <v>0.375</v>
      </c>
      <c r="H632" s="409">
        <v>7.3000000000000001E-3</v>
      </c>
      <c r="I632" s="409">
        <f t="shared" si="1"/>
        <v>6.5068000000000001E-2</v>
      </c>
      <c r="J632" s="407">
        <v>28672</v>
      </c>
    </row>
    <row r="633" spans="1:10">
      <c r="A633" s="406">
        <v>90</v>
      </c>
      <c r="B633" s="407">
        <v>28703</v>
      </c>
      <c r="C633" s="406" t="s">
        <v>3136</v>
      </c>
      <c r="D633" s="406" t="s">
        <v>3137</v>
      </c>
      <c r="E633" s="406">
        <v>-21.4375</v>
      </c>
      <c r="F633" s="406">
        <v>7.1874999999999994E-2</v>
      </c>
      <c r="G633" s="406">
        <v>0</v>
      </c>
      <c r="H633" s="409">
        <v>7.0000000000000001E-3</v>
      </c>
      <c r="I633" s="409">
        <f t="shared" si="1"/>
        <v>6.4874999999999988E-2</v>
      </c>
      <c r="J633" s="407">
        <v>28703</v>
      </c>
    </row>
    <row r="634" spans="1:10">
      <c r="A634" s="406">
        <v>90</v>
      </c>
      <c r="B634" s="407">
        <v>28734</v>
      </c>
      <c r="C634" s="406" t="s">
        <v>3136</v>
      </c>
      <c r="D634" s="406" t="s">
        <v>3137</v>
      </c>
      <c r="E634" s="406">
        <v>-21.125</v>
      </c>
      <c r="F634" s="406">
        <v>-1.4577E-2</v>
      </c>
      <c r="G634" s="406">
        <v>0</v>
      </c>
      <c r="H634" s="409">
        <v>6.4999999999999997E-3</v>
      </c>
      <c r="I634" s="409">
        <f t="shared" si="1"/>
        <v>-2.1076999999999999E-2</v>
      </c>
      <c r="J634" s="407">
        <v>28734</v>
      </c>
    </row>
    <row r="635" spans="1:10">
      <c r="A635" s="406">
        <v>90</v>
      </c>
      <c r="B635" s="407">
        <v>28764</v>
      </c>
      <c r="C635" s="406" t="s">
        <v>3136</v>
      </c>
      <c r="D635" s="406" t="s">
        <v>3137</v>
      </c>
      <c r="E635" s="406">
        <v>-21.0625</v>
      </c>
      <c r="F635" s="406">
        <v>1.4793000000000001E-2</v>
      </c>
      <c r="G635" s="406">
        <v>0.375</v>
      </c>
      <c r="H635" s="409">
        <v>7.3000000000000001E-3</v>
      </c>
      <c r="I635" s="409">
        <f t="shared" si="1"/>
        <v>7.4930000000000005E-3</v>
      </c>
      <c r="J635" s="407">
        <v>28764</v>
      </c>
    </row>
    <row r="636" spans="1:10">
      <c r="A636" s="406">
        <v>90</v>
      </c>
      <c r="B636" s="407">
        <v>28795</v>
      </c>
      <c r="C636" s="406" t="s">
        <v>3136</v>
      </c>
      <c r="D636" s="406" t="s">
        <v>3137</v>
      </c>
      <c r="E636" s="406">
        <v>18.875</v>
      </c>
      <c r="F636" s="406">
        <v>-0.10385800000000001</v>
      </c>
      <c r="G636" s="406">
        <v>0</v>
      </c>
      <c r="H636" s="409">
        <v>7.1000000000000004E-3</v>
      </c>
      <c r="I636" s="409">
        <f t="shared" si="1"/>
        <v>-0.110958</v>
      </c>
      <c r="J636" s="407">
        <v>28795</v>
      </c>
    </row>
    <row r="637" spans="1:10">
      <c r="A637" s="406">
        <v>90</v>
      </c>
      <c r="B637" s="407">
        <v>28825</v>
      </c>
      <c r="C637" s="406" t="s">
        <v>3136</v>
      </c>
      <c r="D637" s="406" t="s">
        <v>3137</v>
      </c>
      <c r="E637" s="406">
        <v>-18.9375</v>
      </c>
      <c r="F637" s="406">
        <v>3.3110000000000001E-3</v>
      </c>
      <c r="G637" s="406">
        <v>0</v>
      </c>
      <c r="H637" s="409">
        <v>6.7999999999999996E-3</v>
      </c>
      <c r="I637" s="409">
        <f t="shared" si="1"/>
        <v>-3.4889999999999995E-3</v>
      </c>
      <c r="J637" s="407">
        <v>28825</v>
      </c>
    </row>
    <row r="638" spans="1:10">
      <c r="A638" s="406">
        <v>90</v>
      </c>
      <c r="B638" s="407">
        <v>28856</v>
      </c>
      <c r="C638" s="406" t="s">
        <v>3136</v>
      </c>
      <c r="D638" s="406" t="s">
        <v>3137</v>
      </c>
      <c r="E638" s="406">
        <v>19.75</v>
      </c>
      <c r="F638" s="406">
        <v>6.4026E-2</v>
      </c>
      <c r="G638" s="406">
        <v>0.4</v>
      </c>
      <c r="H638" s="409">
        <v>7.9000000000000008E-3</v>
      </c>
      <c r="I638" s="409">
        <f t="shared" si="1"/>
        <v>5.6125999999999995E-2</v>
      </c>
      <c r="J638" s="407">
        <v>28856</v>
      </c>
    </row>
    <row r="639" spans="1:10">
      <c r="A639" s="406">
        <v>90</v>
      </c>
      <c r="B639" s="407">
        <v>28887</v>
      </c>
      <c r="C639" s="406" t="s">
        <v>3136</v>
      </c>
      <c r="D639" s="406" t="s">
        <v>3137</v>
      </c>
      <c r="E639" s="406">
        <v>20.875</v>
      </c>
      <c r="F639" s="406">
        <v>5.6961999999999999E-2</v>
      </c>
      <c r="G639" s="406">
        <v>0</v>
      </c>
      <c r="H639" s="409">
        <v>6.4999999999999997E-3</v>
      </c>
      <c r="I639" s="409">
        <f t="shared" si="1"/>
        <v>5.0462E-2</v>
      </c>
      <c r="J639" s="407">
        <v>28887</v>
      </c>
    </row>
    <row r="640" spans="1:10">
      <c r="A640" s="406">
        <v>90</v>
      </c>
      <c r="B640" s="407">
        <v>28915</v>
      </c>
      <c r="C640" s="406" t="s">
        <v>3136</v>
      </c>
      <c r="D640" s="406" t="s">
        <v>3137</v>
      </c>
      <c r="E640" s="406">
        <v>-21.1875</v>
      </c>
      <c r="F640" s="406">
        <v>1.4970000000000001E-2</v>
      </c>
      <c r="G640" s="406">
        <v>0</v>
      </c>
      <c r="H640" s="409">
        <v>7.4000000000000003E-3</v>
      </c>
      <c r="I640" s="409">
        <f t="shared" si="1"/>
        <v>7.5700000000000003E-3</v>
      </c>
      <c r="J640" s="407">
        <v>28915</v>
      </c>
    </row>
    <row r="641" spans="1:10">
      <c r="A641" s="406">
        <v>90</v>
      </c>
      <c r="B641" s="407">
        <v>28946</v>
      </c>
      <c r="C641" s="406" t="s">
        <v>3136</v>
      </c>
      <c r="D641" s="406" t="s">
        <v>3137</v>
      </c>
      <c r="E641" s="406">
        <v>-20.375</v>
      </c>
      <c r="F641" s="406">
        <v>-1.9469E-2</v>
      </c>
      <c r="G641" s="406">
        <v>0.4</v>
      </c>
      <c r="H641" s="409">
        <v>7.6E-3</v>
      </c>
      <c r="I641" s="409">
        <f t="shared" si="1"/>
        <v>-2.7068999999999999E-2</v>
      </c>
      <c r="J641" s="407">
        <v>28946</v>
      </c>
    </row>
    <row r="642" spans="1:10">
      <c r="A642" s="406">
        <v>90</v>
      </c>
      <c r="B642" s="407">
        <v>28976</v>
      </c>
      <c r="C642" s="406" t="s">
        <v>3136</v>
      </c>
      <c r="D642" s="406" t="s">
        <v>3137</v>
      </c>
      <c r="E642" s="406">
        <v>19.875</v>
      </c>
      <c r="F642" s="406">
        <v>-2.4539999999999999E-2</v>
      </c>
      <c r="G642" s="406">
        <v>0</v>
      </c>
      <c r="H642" s="409">
        <v>7.7000000000000002E-3</v>
      </c>
      <c r="I642" s="409">
        <f t="shared" si="1"/>
        <v>-3.2239999999999998E-2</v>
      </c>
      <c r="J642" s="407">
        <v>28976</v>
      </c>
    </row>
    <row r="643" spans="1:10">
      <c r="A643" s="406">
        <v>90</v>
      </c>
      <c r="B643" s="407">
        <v>29007</v>
      </c>
      <c r="C643" s="406" t="s">
        <v>3136</v>
      </c>
      <c r="D643" s="406" t="s">
        <v>3137</v>
      </c>
      <c r="E643" s="406">
        <v>19.75</v>
      </c>
      <c r="F643" s="406">
        <v>-6.2890000000000003E-3</v>
      </c>
      <c r="G643" s="406">
        <v>0</v>
      </c>
      <c r="H643" s="409">
        <v>7.1000000000000004E-3</v>
      </c>
      <c r="I643" s="409">
        <f t="shared" si="1"/>
        <v>-1.3389000000000002E-2</v>
      </c>
      <c r="J643" s="407">
        <v>29007</v>
      </c>
    </row>
    <row r="644" spans="1:10">
      <c r="A644" s="406">
        <v>90</v>
      </c>
      <c r="B644" s="407">
        <v>29037</v>
      </c>
      <c r="C644" s="406" t="s">
        <v>3136</v>
      </c>
      <c r="D644" s="406" t="s">
        <v>3137</v>
      </c>
      <c r="E644" s="406">
        <v>-21.75</v>
      </c>
      <c r="F644" s="406">
        <v>0.121519</v>
      </c>
      <c r="G644" s="406">
        <v>0.4</v>
      </c>
      <c r="H644" s="409">
        <v>7.6E-3</v>
      </c>
      <c r="I644" s="409">
        <f t="shared" si="1"/>
        <v>0.11391900000000001</v>
      </c>
      <c r="J644" s="407">
        <v>29037</v>
      </c>
    </row>
    <row r="645" spans="1:10">
      <c r="A645" s="406">
        <v>90</v>
      </c>
      <c r="B645" s="407">
        <v>29068</v>
      </c>
      <c r="C645" s="406" t="s">
        <v>3136</v>
      </c>
      <c r="D645" s="406" t="s">
        <v>3137</v>
      </c>
      <c r="E645" s="406">
        <v>21.5</v>
      </c>
      <c r="F645" s="406">
        <v>-1.1494000000000001E-2</v>
      </c>
      <c r="G645" s="406">
        <v>0</v>
      </c>
      <c r="H645" s="409">
        <v>7.3000000000000001E-3</v>
      </c>
      <c r="I645" s="409">
        <f t="shared" si="1"/>
        <v>-1.8794000000000002E-2</v>
      </c>
      <c r="J645" s="407">
        <v>29068</v>
      </c>
    </row>
    <row r="646" spans="1:10">
      <c r="A646" s="406">
        <v>90</v>
      </c>
      <c r="B646" s="407">
        <v>29099</v>
      </c>
      <c r="C646" s="406" t="s">
        <v>3136</v>
      </c>
      <c r="D646" s="406" t="s">
        <v>3137</v>
      </c>
      <c r="E646" s="406">
        <v>21.375</v>
      </c>
      <c r="F646" s="406">
        <v>-5.8139999999999997E-3</v>
      </c>
      <c r="G646" s="406">
        <v>0</v>
      </c>
      <c r="H646" s="409">
        <v>6.7999999999999996E-3</v>
      </c>
      <c r="I646" s="409">
        <f t="shared" si="1"/>
        <v>-1.2614E-2</v>
      </c>
      <c r="J646" s="407">
        <v>29099</v>
      </c>
    </row>
    <row r="647" spans="1:10">
      <c r="A647" s="406">
        <v>90</v>
      </c>
      <c r="B647" s="407">
        <v>29129</v>
      </c>
      <c r="C647" s="406" t="s">
        <v>3136</v>
      </c>
      <c r="D647" s="406" t="s">
        <v>3137</v>
      </c>
      <c r="E647" s="406">
        <v>18.5</v>
      </c>
      <c r="F647" s="406">
        <v>-0.115789</v>
      </c>
      <c r="G647" s="406">
        <v>0.4</v>
      </c>
      <c r="H647" s="409">
        <v>8.2000000000000007E-3</v>
      </c>
      <c r="I647" s="409">
        <f t="shared" si="1"/>
        <v>-0.123989</v>
      </c>
      <c r="J647" s="407">
        <v>29129</v>
      </c>
    </row>
    <row r="648" spans="1:10">
      <c r="A648" s="406">
        <v>90</v>
      </c>
      <c r="B648" s="407">
        <v>29160</v>
      </c>
      <c r="C648" s="406" t="s">
        <v>3136</v>
      </c>
      <c r="D648" s="406" t="s">
        <v>3137</v>
      </c>
      <c r="E648" s="406">
        <v>-19.75</v>
      </c>
      <c r="F648" s="406">
        <v>6.7568000000000003E-2</v>
      </c>
      <c r="G648" s="406">
        <v>0</v>
      </c>
      <c r="H648" s="409">
        <v>8.3000000000000001E-3</v>
      </c>
      <c r="I648" s="409">
        <f t="shared" si="1"/>
        <v>5.9268000000000001E-2</v>
      </c>
      <c r="J648" s="407">
        <v>29160</v>
      </c>
    </row>
    <row r="649" spans="1:10">
      <c r="A649" s="406">
        <v>90</v>
      </c>
      <c r="B649" s="407">
        <v>29190</v>
      </c>
      <c r="C649" s="406" t="s">
        <v>3136</v>
      </c>
      <c r="D649" s="406" t="s">
        <v>3137</v>
      </c>
      <c r="E649" s="406">
        <v>20.375</v>
      </c>
      <c r="F649" s="406">
        <v>3.1646000000000001E-2</v>
      </c>
      <c r="G649" s="406">
        <v>0</v>
      </c>
      <c r="H649" s="409">
        <v>8.3000000000000001E-3</v>
      </c>
      <c r="I649" s="409">
        <f t="shared" si="1"/>
        <v>2.3345999999999999E-2</v>
      </c>
      <c r="J649" s="407">
        <v>29190</v>
      </c>
    </row>
    <row r="650" spans="1:10">
      <c r="A650" s="406">
        <v>90</v>
      </c>
      <c r="B650" s="407">
        <v>29221</v>
      </c>
      <c r="C650" s="406" t="s">
        <v>3136</v>
      </c>
      <c r="D650" s="406" t="s">
        <v>3137</v>
      </c>
      <c r="E650" s="406">
        <v>20.5</v>
      </c>
      <c r="F650" s="406">
        <v>2.7607E-2</v>
      </c>
      <c r="G650" s="406">
        <v>0.4375</v>
      </c>
      <c r="H650" s="409">
        <v>8.3000000000000001E-3</v>
      </c>
      <c r="I650" s="409">
        <f t="shared" si="1"/>
        <v>1.9306999999999998E-2</v>
      </c>
      <c r="J650" s="407">
        <v>29221</v>
      </c>
    </row>
    <row r="651" spans="1:10">
      <c r="A651" s="406">
        <v>90</v>
      </c>
      <c r="B651" s="407">
        <v>29252</v>
      </c>
      <c r="C651" s="406" t="s">
        <v>3136</v>
      </c>
      <c r="D651" s="406" t="s">
        <v>3137</v>
      </c>
      <c r="E651" s="406">
        <v>19.625</v>
      </c>
      <c r="F651" s="406">
        <v>-4.2682999999999999E-2</v>
      </c>
      <c r="G651" s="406">
        <v>0</v>
      </c>
      <c r="H651" s="409">
        <v>8.3999999999999995E-3</v>
      </c>
      <c r="I651" s="409">
        <f t="shared" si="1"/>
        <v>-5.1082999999999996E-2</v>
      </c>
      <c r="J651" s="407">
        <v>29252</v>
      </c>
    </row>
    <row r="652" spans="1:10">
      <c r="A652" s="406">
        <v>90</v>
      </c>
      <c r="B652" s="407">
        <v>29281</v>
      </c>
      <c r="C652" s="406" t="s">
        <v>3136</v>
      </c>
      <c r="D652" s="406" t="s">
        <v>3137</v>
      </c>
      <c r="E652" s="406">
        <v>17.25</v>
      </c>
      <c r="F652" s="406">
        <v>-0.121019</v>
      </c>
      <c r="G652" s="406">
        <v>0</v>
      </c>
      <c r="H652" s="409">
        <v>9.9000000000000008E-3</v>
      </c>
      <c r="I652" s="409">
        <f t="shared" si="1"/>
        <v>-0.13091900000000001</v>
      </c>
      <c r="J652" s="407">
        <v>29281</v>
      </c>
    </row>
    <row r="653" spans="1:10">
      <c r="A653" s="406">
        <v>90</v>
      </c>
      <c r="B653" s="407">
        <v>29312</v>
      </c>
      <c r="C653" s="406" t="s">
        <v>3136</v>
      </c>
      <c r="D653" s="406" t="s">
        <v>3137</v>
      </c>
      <c r="E653" s="406">
        <v>18.875</v>
      </c>
      <c r="F653" s="406">
        <v>0.119565</v>
      </c>
      <c r="G653" s="406">
        <v>0.4375</v>
      </c>
      <c r="H653" s="409">
        <v>0.01</v>
      </c>
      <c r="I653" s="409">
        <f t="shared" si="1"/>
        <v>0.10956500000000001</v>
      </c>
      <c r="J653" s="407">
        <v>29312</v>
      </c>
    </row>
    <row r="654" spans="1:10">
      <c r="A654" s="406">
        <v>90</v>
      </c>
      <c r="B654" s="407">
        <v>29342</v>
      </c>
      <c r="C654" s="406" t="s">
        <v>3136</v>
      </c>
      <c r="D654" s="406" t="s">
        <v>3137</v>
      </c>
      <c r="E654" s="406">
        <v>21.125</v>
      </c>
      <c r="F654" s="406">
        <v>0.11920500000000001</v>
      </c>
      <c r="G654" s="406">
        <v>0</v>
      </c>
      <c r="H654" s="409">
        <v>8.6999999999999994E-3</v>
      </c>
      <c r="I654" s="409">
        <f t="shared" si="1"/>
        <v>0.11050500000000001</v>
      </c>
      <c r="J654" s="407">
        <v>29342</v>
      </c>
    </row>
    <row r="655" spans="1:10">
      <c r="A655" s="406">
        <v>90</v>
      </c>
      <c r="B655" s="407">
        <v>29373</v>
      </c>
      <c r="C655" s="406" t="s">
        <v>3136</v>
      </c>
      <c r="D655" s="406" t="s">
        <v>3137</v>
      </c>
      <c r="E655" s="406">
        <v>22.125</v>
      </c>
      <c r="F655" s="406">
        <v>4.7336999999999997E-2</v>
      </c>
      <c r="G655" s="406">
        <v>0</v>
      </c>
      <c r="H655" s="409">
        <v>8.6E-3</v>
      </c>
      <c r="I655" s="409">
        <f t="shared" si="1"/>
        <v>3.8736999999999994E-2</v>
      </c>
      <c r="J655" s="407">
        <v>29373</v>
      </c>
    </row>
    <row r="656" spans="1:10">
      <c r="A656" s="406">
        <v>90</v>
      </c>
      <c r="B656" s="407">
        <v>29403</v>
      </c>
      <c r="C656" s="406" t="s">
        <v>3136</v>
      </c>
      <c r="D656" s="406" t="s">
        <v>3137</v>
      </c>
      <c r="E656" s="406">
        <v>23.25</v>
      </c>
      <c r="F656" s="406">
        <v>7.0621000000000003E-2</v>
      </c>
      <c r="G656" s="406">
        <v>0.4375</v>
      </c>
      <c r="H656" s="409">
        <v>8.3999999999999995E-3</v>
      </c>
      <c r="I656" s="409">
        <f t="shared" si="1"/>
        <v>6.2221000000000005E-2</v>
      </c>
      <c r="J656" s="407">
        <v>29403</v>
      </c>
    </row>
    <row r="657" spans="1:10">
      <c r="A657" s="406">
        <v>90</v>
      </c>
      <c r="B657" s="407">
        <v>29434</v>
      </c>
      <c r="C657" s="406" t="s">
        <v>3136</v>
      </c>
      <c r="D657" s="406" t="s">
        <v>3137</v>
      </c>
      <c r="E657" s="406">
        <v>23</v>
      </c>
      <c r="F657" s="406">
        <v>-1.0753E-2</v>
      </c>
      <c r="G657" s="406">
        <v>0</v>
      </c>
      <c r="H657" s="409">
        <v>8.0999999999999996E-3</v>
      </c>
      <c r="I657" s="409">
        <f t="shared" si="1"/>
        <v>-1.8853000000000002E-2</v>
      </c>
      <c r="J657" s="407">
        <v>29434</v>
      </c>
    </row>
    <row r="658" spans="1:10">
      <c r="A658" s="406">
        <v>90</v>
      </c>
      <c r="B658" s="407">
        <v>29465</v>
      </c>
      <c r="C658" s="406" t="s">
        <v>3136</v>
      </c>
      <c r="D658" s="406" t="s">
        <v>3137</v>
      </c>
      <c r="E658" s="406">
        <v>22.5</v>
      </c>
      <c r="F658" s="406">
        <v>-2.1739000000000001E-2</v>
      </c>
      <c r="G658" s="406">
        <v>0</v>
      </c>
      <c r="H658" s="409">
        <v>9.7000000000000003E-3</v>
      </c>
      <c r="I658" s="409">
        <f t="shared" si="1"/>
        <v>-3.1439000000000002E-2</v>
      </c>
      <c r="J658" s="407">
        <v>29465</v>
      </c>
    </row>
    <row r="659" spans="1:10">
      <c r="A659" s="406">
        <v>90</v>
      </c>
      <c r="B659" s="407">
        <v>29495</v>
      </c>
      <c r="C659" s="406" t="s">
        <v>3136</v>
      </c>
      <c r="D659" s="406" t="s">
        <v>3137</v>
      </c>
      <c r="E659" s="406">
        <v>22.625</v>
      </c>
      <c r="F659" s="406">
        <v>2.5000000000000001E-2</v>
      </c>
      <c r="G659" s="406">
        <v>0.4375</v>
      </c>
      <c r="H659" s="409">
        <v>9.7000000000000003E-3</v>
      </c>
      <c r="I659" s="409">
        <f t="shared" si="1"/>
        <v>1.5300000000000001E-2</v>
      </c>
      <c r="J659" s="407">
        <v>29495</v>
      </c>
    </row>
    <row r="660" spans="1:10">
      <c r="A660" s="406">
        <v>90</v>
      </c>
      <c r="B660" s="407">
        <v>29526</v>
      </c>
      <c r="C660" s="406" t="s">
        <v>3136</v>
      </c>
      <c r="D660" s="406" t="s">
        <v>3137</v>
      </c>
      <c r="E660" s="406">
        <v>23.625</v>
      </c>
      <c r="F660" s="406">
        <v>4.4199000000000002E-2</v>
      </c>
      <c r="G660" s="406">
        <v>0</v>
      </c>
      <c r="H660" s="409">
        <v>9.1000000000000004E-3</v>
      </c>
      <c r="I660" s="409">
        <f t="shared" si="1"/>
        <v>3.5099000000000005E-2</v>
      </c>
      <c r="J660" s="407">
        <v>29526</v>
      </c>
    </row>
    <row r="661" spans="1:10">
      <c r="A661" s="406">
        <v>90</v>
      </c>
      <c r="B661" s="407">
        <v>29556</v>
      </c>
      <c r="C661" s="406" t="s">
        <v>3136</v>
      </c>
      <c r="D661" s="406" t="s">
        <v>3137</v>
      </c>
      <c r="E661" s="406">
        <v>-20.125</v>
      </c>
      <c r="F661" s="406">
        <v>-0.148148</v>
      </c>
      <c r="G661" s="406">
        <v>0</v>
      </c>
      <c r="H661" s="409">
        <v>1.0800000000000001E-2</v>
      </c>
      <c r="I661" s="409">
        <f t="shared" si="1"/>
        <v>-0.15894800000000001</v>
      </c>
      <c r="J661" s="407">
        <v>29556</v>
      </c>
    </row>
    <row r="662" spans="1:10">
      <c r="A662" s="406">
        <v>90</v>
      </c>
      <c r="B662" s="407">
        <v>29587</v>
      </c>
      <c r="C662" s="406" t="s">
        <v>3136</v>
      </c>
      <c r="D662" s="406" t="s">
        <v>3137</v>
      </c>
      <c r="E662" s="406">
        <v>19.875</v>
      </c>
      <c r="F662" s="406">
        <v>-1.2422000000000001E-2</v>
      </c>
      <c r="G662" s="406">
        <v>0</v>
      </c>
      <c r="H662" s="409">
        <v>9.4000000000000004E-3</v>
      </c>
      <c r="I662" s="409">
        <f t="shared" si="1"/>
        <v>-2.1822000000000001E-2</v>
      </c>
      <c r="J662" s="407">
        <v>29587</v>
      </c>
    </row>
    <row r="663" spans="1:10">
      <c r="A663" s="406">
        <v>90</v>
      </c>
      <c r="B663" s="407">
        <v>29618</v>
      </c>
      <c r="C663" s="406" t="s">
        <v>3136</v>
      </c>
      <c r="D663" s="406" t="s">
        <v>3137</v>
      </c>
      <c r="E663" s="406">
        <v>20.25</v>
      </c>
      <c r="F663" s="406">
        <v>4.2766999999999999E-2</v>
      </c>
      <c r="G663" s="406">
        <v>0.47499999999999998</v>
      </c>
      <c r="H663" s="409">
        <v>8.8000000000000005E-3</v>
      </c>
      <c r="I663" s="409">
        <f t="shared" si="1"/>
        <v>3.3966999999999997E-2</v>
      </c>
      <c r="J663" s="407">
        <v>29618</v>
      </c>
    </row>
    <row r="664" spans="1:10">
      <c r="A664" s="406">
        <v>90</v>
      </c>
      <c r="B664" s="407">
        <v>29646</v>
      </c>
      <c r="C664" s="406" t="s">
        <v>3136</v>
      </c>
      <c r="D664" s="406" t="s">
        <v>3137</v>
      </c>
      <c r="E664" s="406">
        <v>21.375</v>
      </c>
      <c r="F664" s="406">
        <v>5.5556000000000001E-2</v>
      </c>
      <c r="G664" s="406">
        <v>0</v>
      </c>
      <c r="H664" s="409">
        <v>1.11E-2</v>
      </c>
      <c r="I664" s="409">
        <f t="shared" si="1"/>
        <v>4.4456000000000002E-2</v>
      </c>
      <c r="J664" s="407">
        <v>29646</v>
      </c>
    </row>
    <row r="665" spans="1:10">
      <c r="A665" s="406">
        <v>90</v>
      </c>
      <c r="B665" s="407">
        <v>29677</v>
      </c>
      <c r="C665" s="406" t="s">
        <v>3136</v>
      </c>
      <c r="D665" s="406" t="s">
        <v>3137</v>
      </c>
      <c r="E665" s="406">
        <v>23.125</v>
      </c>
      <c r="F665" s="406">
        <v>0.10409400000000001</v>
      </c>
      <c r="G665" s="406">
        <v>0.47499999999999998</v>
      </c>
      <c r="H665" s="409">
        <v>1.01E-2</v>
      </c>
      <c r="I665" s="409">
        <f t="shared" si="1"/>
        <v>9.3994000000000008E-2</v>
      </c>
      <c r="J665" s="407">
        <v>29677</v>
      </c>
    </row>
    <row r="666" spans="1:10">
      <c r="A666" s="406">
        <v>90</v>
      </c>
      <c r="B666" s="407">
        <v>29707</v>
      </c>
      <c r="C666" s="406" t="s">
        <v>3136</v>
      </c>
      <c r="D666" s="406" t="s">
        <v>3137</v>
      </c>
      <c r="E666" s="406">
        <v>-22.3125</v>
      </c>
      <c r="F666" s="406">
        <v>-3.5135E-2</v>
      </c>
      <c r="G666" s="406">
        <v>0</v>
      </c>
      <c r="H666" s="409">
        <v>1.04E-2</v>
      </c>
      <c r="I666" s="409">
        <f t="shared" si="1"/>
        <v>-4.5534999999999999E-2</v>
      </c>
      <c r="J666" s="407">
        <v>29707</v>
      </c>
    </row>
    <row r="667" spans="1:10">
      <c r="A667" s="406">
        <v>90</v>
      </c>
      <c r="B667" s="407">
        <v>29738</v>
      </c>
      <c r="C667" s="406" t="s">
        <v>3136</v>
      </c>
      <c r="D667" s="406" t="s">
        <v>3137</v>
      </c>
      <c r="E667" s="406">
        <v>22.625</v>
      </c>
      <c r="F667" s="406">
        <v>1.4005999999999999E-2</v>
      </c>
      <c r="G667" s="406">
        <v>0</v>
      </c>
      <c r="H667" s="409">
        <v>1.09E-2</v>
      </c>
      <c r="I667" s="409">
        <f t="shared" si="1"/>
        <v>3.1059999999999994E-3</v>
      </c>
      <c r="J667" s="407">
        <v>29738</v>
      </c>
    </row>
    <row r="668" spans="1:10">
      <c r="A668" s="406">
        <v>90</v>
      </c>
      <c r="B668" s="407">
        <v>29768</v>
      </c>
      <c r="C668" s="406" t="s">
        <v>3136</v>
      </c>
      <c r="D668" s="406" t="s">
        <v>3137</v>
      </c>
      <c r="E668" s="406">
        <v>22.625</v>
      </c>
      <c r="F668" s="406">
        <v>2.2651999999999999E-2</v>
      </c>
      <c r="G668" s="406">
        <v>0.51249999999999996</v>
      </c>
      <c r="H668" s="409">
        <v>1.09E-2</v>
      </c>
      <c r="I668" s="409">
        <f t="shared" si="1"/>
        <v>1.1751999999999999E-2</v>
      </c>
      <c r="J668" s="407">
        <v>29768</v>
      </c>
    </row>
    <row r="669" spans="1:10">
      <c r="A669" s="406">
        <v>90</v>
      </c>
      <c r="B669" s="407">
        <v>29799</v>
      </c>
      <c r="C669" s="406" t="s">
        <v>3136</v>
      </c>
      <c r="D669" s="406" t="s">
        <v>3137</v>
      </c>
      <c r="E669" s="406">
        <v>22.75</v>
      </c>
      <c r="F669" s="406">
        <v>5.5250000000000004E-3</v>
      </c>
      <c r="G669" s="406">
        <v>0</v>
      </c>
      <c r="H669" s="409">
        <v>1.0999999999999999E-2</v>
      </c>
      <c r="I669" s="409">
        <f t="shared" si="1"/>
        <v>-5.474999999999999E-3</v>
      </c>
      <c r="J669" s="407">
        <v>29799</v>
      </c>
    </row>
    <row r="670" spans="1:10">
      <c r="A670" s="406">
        <v>90</v>
      </c>
      <c r="B670" s="407">
        <v>29830</v>
      </c>
      <c r="C670" s="406" t="s">
        <v>3136</v>
      </c>
      <c r="D670" s="406" t="s">
        <v>3137</v>
      </c>
      <c r="E670" s="406">
        <v>21.25</v>
      </c>
      <c r="F670" s="406">
        <v>-6.5934000000000006E-2</v>
      </c>
      <c r="G670" s="406">
        <v>0</v>
      </c>
      <c r="H670" s="409">
        <v>1.14E-2</v>
      </c>
      <c r="I670" s="409">
        <f t="shared" si="1"/>
        <v>-7.7334000000000014E-2</v>
      </c>
      <c r="J670" s="407">
        <v>29830</v>
      </c>
    </row>
    <row r="671" spans="1:10">
      <c r="A671" s="406">
        <v>90</v>
      </c>
      <c r="B671" s="407">
        <v>29860</v>
      </c>
      <c r="C671" s="406" t="s">
        <v>3136</v>
      </c>
      <c r="D671" s="406" t="s">
        <v>3137</v>
      </c>
      <c r="E671" s="406">
        <v>20.875</v>
      </c>
      <c r="F671" s="406">
        <v>6.4710000000000002E-3</v>
      </c>
      <c r="G671" s="406">
        <v>0.51249999999999996</v>
      </c>
      <c r="H671" s="409">
        <v>1.17E-2</v>
      </c>
      <c r="I671" s="409">
        <f t="shared" si="1"/>
        <v>-5.2290000000000001E-3</v>
      </c>
      <c r="J671" s="407">
        <v>29860</v>
      </c>
    </row>
    <row r="672" spans="1:10">
      <c r="A672" s="406">
        <v>90</v>
      </c>
      <c r="B672" s="407">
        <v>29891</v>
      </c>
      <c r="C672" s="406" t="s">
        <v>3136</v>
      </c>
      <c r="D672" s="406" t="s">
        <v>3137</v>
      </c>
      <c r="E672" s="406">
        <v>22.25</v>
      </c>
      <c r="F672" s="406">
        <v>6.5867999999999996E-2</v>
      </c>
      <c r="G672" s="406">
        <v>0</v>
      </c>
      <c r="H672" s="409">
        <v>1.1299999999999999E-2</v>
      </c>
      <c r="I672" s="409">
        <f t="shared" si="1"/>
        <v>5.4567999999999998E-2</v>
      </c>
      <c r="J672" s="407">
        <v>29891</v>
      </c>
    </row>
    <row r="673" spans="1:10">
      <c r="A673" s="406">
        <v>90</v>
      </c>
      <c r="B673" s="407">
        <v>29921</v>
      </c>
      <c r="C673" s="406" t="s">
        <v>3136</v>
      </c>
      <c r="D673" s="406" t="s">
        <v>3137</v>
      </c>
      <c r="E673" s="406">
        <v>22.75</v>
      </c>
      <c r="F673" s="406">
        <v>2.2471999999999999E-2</v>
      </c>
      <c r="G673" s="406">
        <v>0</v>
      </c>
      <c r="H673" s="409">
        <v>0.01</v>
      </c>
      <c r="I673" s="409">
        <f t="shared" si="1"/>
        <v>1.2471999999999999E-2</v>
      </c>
      <c r="J673" s="407">
        <v>29921</v>
      </c>
    </row>
    <row r="674" spans="1:10">
      <c r="A674" s="406">
        <v>90</v>
      </c>
      <c r="B674" s="407">
        <v>29952</v>
      </c>
      <c r="C674" s="406" t="s">
        <v>3136</v>
      </c>
      <c r="D674" s="406" t="s">
        <v>3137</v>
      </c>
      <c r="E674" s="406">
        <v>-23.625</v>
      </c>
      <c r="F674" s="406">
        <v>3.8462000000000003E-2</v>
      </c>
      <c r="G674" s="406">
        <v>0</v>
      </c>
      <c r="H674" s="409">
        <v>1.0800000000000001E-2</v>
      </c>
      <c r="I674" s="409">
        <f t="shared" si="1"/>
        <v>2.7662000000000003E-2</v>
      </c>
      <c r="J674" s="407">
        <v>29952</v>
      </c>
    </row>
    <row r="675" spans="1:10">
      <c r="A675" s="406">
        <v>90</v>
      </c>
      <c r="B675" s="407">
        <v>29983</v>
      </c>
      <c r="C675" s="406" t="s">
        <v>3136</v>
      </c>
      <c r="D675" s="406" t="s">
        <v>3137</v>
      </c>
      <c r="E675" s="406">
        <v>21.625</v>
      </c>
      <c r="F675" s="406">
        <v>-6.1376E-2</v>
      </c>
      <c r="G675" s="406">
        <v>0.55000000000000004</v>
      </c>
      <c r="H675" s="409">
        <v>1.03E-2</v>
      </c>
      <c r="I675" s="409">
        <f t="shared" si="1"/>
        <v>-7.1676000000000004E-2</v>
      </c>
      <c r="J675" s="407">
        <v>29983</v>
      </c>
    </row>
    <row r="676" spans="1:10">
      <c r="A676" s="406">
        <v>90</v>
      </c>
      <c r="B676" s="407">
        <v>30011</v>
      </c>
      <c r="C676" s="406" t="s">
        <v>3136</v>
      </c>
      <c r="D676" s="406" t="s">
        <v>3137</v>
      </c>
      <c r="E676" s="406">
        <v>-20.9375</v>
      </c>
      <c r="F676" s="406">
        <v>-3.1792000000000001E-2</v>
      </c>
      <c r="G676" s="406">
        <v>0</v>
      </c>
      <c r="H676" s="409">
        <v>1.24E-2</v>
      </c>
      <c r="I676" s="409">
        <f t="shared" si="1"/>
        <v>-4.4192000000000002E-2</v>
      </c>
      <c r="J676" s="407">
        <v>30011</v>
      </c>
    </row>
    <row r="677" spans="1:10">
      <c r="A677" s="406">
        <v>90</v>
      </c>
      <c r="B677" s="407">
        <v>30042</v>
      </c>
      <c r="C677" s="406" t="s">
        <v>3136</v>
      </c>
      <c r="D677" s="406" t="s">
        <v>3137</v>
      </c>
      <c r="E677" s="406">
        <v>23.5</v>
      </c>
      <c r="F677" s="406">
        <v>0.14865700000000001</v>
      </c>
      <c r="G677" s="406">
        <v>0.55000000000000004</v>
      </c>
      <c r="H677" s="409">
        <v>1.12E-2</v>
      </c>
      <c r="I677" s="409">
        <f t="shared" si="1"/>
        <v>0.13745700000000002</v>
      </c>
      <c r="J677" s="407">
        <v>30042</v>
      </c>
    </row>
    <row r="678" spans="1:10">
      <c r="A678" s="406">
        <v>90</v>
      </c>
      <c r="B678" s="407">
        <v>30072</v>
      </c>
      <c r="C678" s="406" t="s">
        <v>3136</v>
      </c>
      <c r="D678" s="406" t="s">
        <v>3137</v>
      </c>
      <c r="E678" s="406">
        <v>-24</v>
      </c>
      <c r="F678" s="406">
        <v>2.1277000000000001E-2</v>
      </c>
      <c r="G678" s="406">
        <v>0</v>
      </c>
      <c r="H678" s="409">
        <v>1.01E-2</v>
      </c>
      <c r="I678" s="409">
        <f t="shared" si="1"/>
        <v>1.1177000000000001E-2</v>
      </c>
      <c r="J678" s="407">
        <v>30072</v>
      </c>
    </row>
    <row r="679" spans="1:10">
      <c r="A679" s="406">
        <v>90</v>
      </c>
      <c r="B679" s="407">
        <v>30103</v>
      </c>
      <c r="C679" s="406" t="s">
        <v>3136</v>
      </c>
      <c r="D679" s="406" t="s">
        <v>3137</v>
      </c>
      <c r="E679" s="406">
        <v>-23.6875</v>
      </c>
      <c r="F679" s="406">
        <v>-1.3021E-2</v>
      </c>
      <c r="G679" s="406">
        <v>0</v>
      </c>
      <c r="H679" s="409">
        <v>1.2E-2</v>
      </c>
      <c r="I679" s="409">
        <f t="shared" si="1"/>
        <v>-2.5021000000000002E-2</v>
      </c>
      <c r="J679" s="407">
        <v>30103</v>
      </c>
    </row>
    <row r="680" spans="1:10">
      <c r="A680" s="406">
        <v>90</v>
      </c>
      <c r="B680" s="407">
        <v>30133</v>
      </c>
      <c r="C680" s="406" t="s">
        <v>3136</v>
      </c>
      <c r="D680" s="406" t="s">
        <v>3137</v>
      </c>
      <c r="E680" s="406">
        <v>-20.375</v>
      </c>
      <c r="F680" s="406">
        <v>-0.116623</v>
      </c>
      <c r="G680" s="406">
        <v>0.55000000000000004</v>
      </c>
      <c r="H680" s="409">
        <v>1.14E-2</v>
      </c>
      <c r="I680" s="409">
        <f t="shared" si="1"/>
        <v>-0.128023</v>
      </c>
      <c r="J680" s="407">
        <v>30133</v>
      </c>
    </row>
    <row r="681" spans="1:10">
      <c r="A681" s="406">
        <v>90</v>
      </c>
      <c r="B681" s="407">
        <v>30164</v>
      </c>
      <c r="C681" s="406" t="s">
        <v>3136</v>
      </c>
      <c r="D681" s="406" t="s">
        <v>3137</v>
      </c>
      <c r="E681" s="406">
        <v>21.875</v>
      </c>
      <c r="F681" s="406">
        <v>7.3620000000000005E-2</v>
      </c>
      <c r="G681" s="406">
        <v>0</v>
      </c>
      <c r="H681" s="409">
        <v>1.12E-2</v>
      </c>
      <c r="I681" s="409">
        <f t="shared" si="1"/>
        <v>6.2420000000000003E-2</v>
      </c>
      <c r="J681" s="407">
        <v>30164</v>
      </c>
    </row>
    <row r="682" spans="1:10">
      <c r="A682" s="406">
        <v>90</v>
      </c>
      <c r="B682" s="407">
        <v>30195</v>
      </c>
      <c r="C682" s="406" t="s">
        <v>3136</v>
      </c>
      <c r="D682" s="406" t="s">
        <v>3137</v>
      </c>
      <c r="E682" s="406">
        <v>-23.125</v>
      </c>
      <c r="F682" s="406">
        <v>5.7142999999999999E-2</v>
      </c>
      <c r="G682" s="406">
        <v>0</v>
      </c>
      <c r="H682" s="409">
        <v>0.01</v>
      </c>
      <c r="I682" s="409">
        <f t="shared" si="1"/>
        <v>4.7142999999999997E-2</v>
      </c>
      <c r="J682" s="407">
        <v>30195</v>
      </c>
    </row>
    <row r="683" spans="1:10">
      <c r="A683" s="406">
        <v>90</v>
      </c>
      <c r="B683" s="407">
        <v>30225</v>
      </c>
      <c r="C683" s="406" t="s">
        <v>3136</v>
      </c>
      <c r="D683" s="406" t="s">
        <v>3137</v>
      </c>
      <c r="E683" s="406">
        <v>24.375</v>
      </c>
      <c r="F683" s="406">
        <v>7.7838000000000004E-2</v>
      </c>
      <c r="G683" s="406">
        <v>0.55000000000000004</v>
      </c>
      <c r="H683" s="409">
        <v>9.1000000000000004E-3</v>
      </c>
      <c r="I683" s="409">
        <f t="shared" si="1"/>
        <v>6.8738000000000007E-2</v>
      </c>
      <c r="J683" s="407">
        <v>30225</v>
      </c>
    </row>
    <row r="684" spans="1:10">
      <c r="A684" s="406">
        <v>90</v>
      </c>
      <c r="B684" s="407">
        <v>30256</v>
      </c>
      <c r="C684" s="406" t="s">
        <v>3136</v>
      </c>
      <c r="D684" s="406" t="s">
        <v>3137</v>
      </c>
      <c r="E684" s="406">
        <v>-23.625</v>
      </c>
      <c r="F684" s="406">
        <v>-3.0769000000000001E-2</v>
      </c>
      <c r="G684" s="406">
        <v>0</v>
      </c>
      <c r="H684" s="409">
        <v>9.4000000000000004E-3</v>
      </c>
      <c r="I684" s="409">
        <f t="shared" ref="I684:I747" si="2">F684-H684</f>
        <v>-4.0169000000000003E-2</v>
      </c>
      <c r="J684" s="407">
        <v>30256</v>
      </c>
    </row>
    <row r="685" spans="1:10">
      <c r="A685" s="406">
        <v>90</v>
      </c>
      <c r="B685" s="407">
        <v>30286</v>
      </c>
      <c r="C685" s="406" t="s">
        <v>3136</v>
      </c>
      <c r="D685" s="406" t="s">
        <v>3137</v>
      </c>
      <c r="E685" s="406">
        <v>25.5</v>
      </c>
      <c r="F685" s="406">
        <v>7.9365000000000005E-2</v>
      </c>
      <c r="G685" s="406">
        <v>0</v>
      </c>
      <c r="H685" s="409">
        <v>9.2999999999999992E-3</v>
      </c>
      <c r="I685" s="409">
        <f t="shared" si="2"/>
        <v>7.0065000000000002E-2</v>
      </c>
      <c r="J685" s="407">
        <v>30286</v>
      </c>
    </row>
    <row r="686" spans="1:10">
      <c r="A686" s="406">
        <v>90</v>
      </c>
      <c r="B686" s="407">
        <v>30317</v>
      </c>
      <c r="C686" s="406" t="s">
        <v>3136</v>
      </c>
      <c r="D686" s="406" t="s">
        <v>3137</v>
      </c>
      <c r="E686" s="406">
        <v>26.875</v>
      </c>
      <c r="F686" s="406">
        <v>5.3921999999999998E-2</v>
      </c>
      <c r="G686" s="406">
        <v>0</v>
      </c>
      <c r="H686" s="409">
        <v>8.6999999999999994E-3</v>
      </c>
      <c r="I686" s="409">
        <f t="shared" si="2"/>
        <v>4.5221999999999998E-2</v>
      </c>
      <c r="J686" s="407">
        <v>30317</v>
      </c>
    </row>
    <row r="687" spans="1:10">
      <c r="A687" s="406">
        <v>90</v>
      </c>
      <c r="B687" s="407">
        <v>30348</v>
      </c>
      <c r="C687" s="406" t="s">
        <v>3136</v>
      </c>
      <c r="D687" s="406" t="s">
        <v>3137</v>
      </c>
      <c r="E687" s="406">
        <v>32.5</v>
      </c>
      <c r="F687" s="406">
        <v>0.231628</v>
      </c>
      <c r="G687" s="406">
        <v>0.6</v>
      </c>
      <c r="H687" s="409">
        <v>8.0999999999999996E-3</v>
      </c>
      <c r="I687" s="409">
        <f t="shared" si="2"/>
        <v>0.223528</v>
      </c>
      <c r="J687" s="407">
        <v>30348</v>
      </c>
    </row>
    <row r="688" spans="1:10">
      <c r="A688" s="406">
        <v>90</v>
      </c>
      <c r="B688" s="407">
        <v>30376</v>
      </c>
      <c r="C688" s="406" t="s">
        <v>3138</v>
      </c>
      <c r="D688" s="406" t="s">
        <v>3137</v>
      </c>
      <c r="E688" s="406">
        <v>-31.0625</v>
      </c>
      <c r="F688" s="406">
        <v>-4.4230999999999999E-2</v>
      </c>
      <c r="G688" s="406">
        <v>0</v>
      </c>
      <c r="H688" s="409">
        <v>8.8999999999999999E-3</v>
      </c>
      <c r="I688" s="409">
        <f t="shared" si="2"/>
        <v>-5.3130999999999998E-2</v>
      </c>
      <c r="J688" s="407">
        <v>30376</v>
      </c>
    </row>
    <row r="689" spans="1:10">
      <c r="A689" s="406">
        <v>90</v>
      </c>
      <c r="B689" s="407">
        <v>30407</v>
      </c>
      <c r="C689" s="406" t="s">
        <v>3138</v>
      </c>
      <c r="D689" s="406" t="s">
        <v>3137</v>
      </c>
      <c r="E689" s="406">
        <v>29.375</v>
      </c>
      <c r="F689" s="406">
        <v>-3.5009999999999999E-2</v>
      </c>
      <c r="G689" s="406">
        <v>0.6</v>
      </c>
      <c r="H689" s="409">
        <v>8.5000000000000006E-3</v>
      </c>
      <c r="I689" s="409">
        <f t="shared" si="2"/>
        <v>-4.351E-2</v>
      </c>
      <c r="J689" s="407">
        <v>30407</v>
      </c>
    </row>
    <row r="690" spans="1:10">
      <c r="A690" s="406">
        <v>90</v>
      </c>
      <c r="B690" s="407">
        <v>30437</v>
      </c>
      <c r="C690" s="406" t="s">
        <v>3138</v>
      </c>
      <c r="D690" s="406" t="s">
        <v>3137</v>
      </c>
      <c r="E690" s="406">
        <v>34.625</v>
      </c>
      <c r="F690" s="406">
        <v>0.17872299999999999</v>
      </c>
      <c r="G690" s="406">
        <v>0</v>
      </c>
      <c r="H690" s="409">
        <v>9.1000000000000004E-3</v>
      </c>
      <c r="I690" s="409">
        <f t="shared" si="2"/>
        <v>0.169623</v>
      </c>
      <c r="J690" s="407">
        <v>30437</v>
      </c>
    </row>
    <row r="691" spans="1:10">
      <c r="A691" s="406">
        <v>90</v>
      </c>
      <c r="B691" s="407">
        <v>30468</v>
      </c>
      <c r="C691" s="406" t="s">
        <v>3138</v>
      </c>
      <c r="D691" s="406" t="s">
        <v>3137</v>
      </c>
      <c r="E691" s="406">
        <v>-33.0625</v>
      </c>
      <c r="F691" s="406">
        <v>-4.5125999999999999E-2</v>
      </c>
      <c r="G691" s="406">
        <v>0</v>
      </c>
      <c r="H691" s="409">
        <v>8.9999999999999993E-3</v>
      </c>
      <c r="I691" s="409">
        <f t="shared" si="2"/>
        <v>-5.4126000000000001E-2</v>
      </c>
      <c r="J691" s="407">
        <v>30468</v>
      </c>
    </row>
    <row r="692" spans="1:10">
      <c r="A692" s="406">
        <v>90</v>
      </c>
      <c r="B692" s="407">
        <v>30498</v>
      </c>
      <c r="C692" s="406" t="s">
        <v>3138</v>
      </c>
      <c r="D692" s="406" t="s">
        <v>3137</v>
      </c>
      <c r="E692" s="406">
        <v>-31.3125</v>
      </c>
      <c r="F692" s="406">
        <v>-3.4783000000000001E-2</v>
      </c>
      <c r="G692" s="406">
        <v>0.6</v>
      </c>
      <c r="H692" s="409">
        <v>8.8000000000000005E-3</v>
      </c>
      <c r="I692" s="409">
        <f t="shared" si="2"/>
        <v>-4.3583000000000004E-2</v>
      </c>
      <c r="J692" s="407">
        <v>30498</v>
      </c>
    </row>
    <row r="693" spans="1:10">
      <c r="A693" s="406">
        <v>90</v>
      </c>
      <c r="B693" s="407">
        <v>30529</v>
      </c>
      <c r="C693" s="406" t="s">
        <v>3138</v>
      </c>
      <c r="D693" s="406" t="s">
        <v>3137</v>
      </c>
      <c r="E693" s="406">
        <v>30.75</v>
      </c>
      <c r="F693" s="406">
        <v>-1.7964000000000001E-2</v>
      </c>
      <c r="G693" s="406">
        <v>0</v>
      </c>
      <c r="H693" s="409">
        <v>1.03E-2</v>
      </c>
      <c r="I693" s="409">
        <f t="shared" si="2"/>
        <v>-2.8264000000000001E-2</v>
      </c>
      <c r="J693" s="407">
        <v>30529</v>
      </c>
    </row>
    <row r="694" spans="1:10">
      <c r="A694" s="406">
        <v>90</v>
      </c>
      <c r="B694" s="407">
        <v>30560</v>
      </c>
      <c r="C694" s="406" t="s">
        <v>3138</v>
      </c>
      <c r="D694" s="406" t="s">
        <v>3137</v>
      </c>
      <c r="E694" s="406">
        <v>32.5</v>
      </c>
      <c r="F694" s="406">
        <v>5.6911000000000003E-2</v>
      </c>
      <c r="G694" s="406">
        <v>0</v>
      </c>
      <c r="H694" s="409">
        <v>9.5999999999999992E-3</v>
      </c>
      <c r="I694" s="409">
        <f t="shared" si="2"/>
        <v>4.7311000000000006E-2</v>
      </c>
      <c r="J694" s="407">
        <v>30560</v>
      </c>
    </row>
    <row r="695" spans="1:10">
      <c r="A695" s="406">
        <v>90</v>
      </c>
      <c r="B695" s="407">
        <v>30590</v>
      </c>
      <c r="C695" s="406" t="s">
        <v>3138</v>
      </c>
      <c r="D695" s="406" t="s">
        <v>3137</v>
      </c>
      <c r="E695" s="406">
        <v>32</v>
      </c>
      <c r="F695" s="406">
        <v>3.0769999999999999E-3</v>
      </c>
      <c r="G695" s="406">
        <v>0.6</v>
      </c>
      <c r="H695" s="409">
        <v>9.4999999999999998E-3</v>
      </c>
      <c r="I695" s="409">
        <f t="shared" si="2"/>
        <v>-6.4229999999999999E-3</v>
      </c>
      <c r="J695" s="407">
        <v>30590</v>
      </c>
    </row>
    <row r="696" spans="1:10">
      <c r="A696" s="406">
        <v>90</v>
      </c>
      <c r="B696" s="407">
        <v>30621</v>
      </c>
      <c r="C696" s="406" t="s">
        <v>3138</v>
      </c>
      <c r="D696" s="406" t="s">
        <v>3137</v>
      </c>
      <c r="E696" s="406">
        <v>-31.5</v>
      </c>
      <c r="F696" s="406">
        <v>-1.5625E-2</v>
      </c>
      <c r="G696" s="406">
        <v>0</v>
      </c>
      <c r="H696" s="409">
        <v>9.4000000000000004E-3</v>
      </c>
      <c r="I696" s="409">
        <f t="shared" si="2"/>
        <v>-2.5024999999999999E-2</v>
      </c>
      <c r="J696" s="407">
        <v>30621</v>
      </c>
    </row>
    <row r="697" spans="1:10">
      <c r="A697" s="406">
        <v>90</v>
      </c>
      <c r="B697" s="407">
        <v>30651</v>
      </c>
      <c r="C697" s="406" t="s">
        <v>3138</v>
      </c>
      <c r="D697" s="406" t="s">
        <v>3137</v>
      </c>
      <c r="E697" s="406">
        <v>-31.1875</v>
      </c>
      <c r="F697" s="406">
        <v>-9.9209999999999993E-3</v>
      </c>
      <c r="G697" s="406">
        <v>0</v>
      </c>
      <c r="H697" s="409">
        <v>9.4000000000000004E-3</v>
      </c>
      <c r="I697" s="409">
        <f t="shared" si="2"/>
        <v>-1.9320999999999998E-2</v>
      </c>
      <c r="J697" s="407">
        <v>30651</v>
      </c>
    </row>
    <row r="698" spans="1:10">
      <c r="A698" s="406">
        <v>90</v>
      </c>
      <c r="B698" s="407">
        <v>30682</v>
      </c>
      <c r="C698" s="406" t="s">
        <v>3138</v>
      </c>
      <c r="D698" s="406" t="s">
        <v>3137</v>
      </c>
      <c r="E698" s="406">
        <v>-34.5625</v>
      </c>
      <c r="F698" s="406">
        <v>0.12945899999999999</v>
      </c>
      <c r="G698" s="406">
        <v>0.66249999999999998</v>
      </c>
      <c r="H698" s="409">
        <v>1.03E-2</v>
      </c>
      <c r="I698" s="409">
        <f t="shared" si="2"/>
        <v>0.11915899999999999</v>
      </c>
      <c r="J698" s="407">
        <v>30682</v>
      </c>
    </row>
    <row r="699" spans="1:10">
      <c r="A699" s="406">
        <v>90</v>
      </c>
      <c r="B699" s="407">
        <v>30713</v>
      </c>
      <c r="C699" s="406" t="s">
        <v>3138</v>
      </c>
      <c r="D699" s="406" t="s">
        <v>3137</v>
      </c>
      <c r="E699" s="406">
        <v>34</v>
      </c>
      <c r="F699" s="406">
        <v>-1.6275000000000001E-2</v>
      </c>
      <c r="G699" s="406">
        <v>0</v>
      </c>
      <c r="H699" s="409">
        <v>9.1999999999999998E-3</v>
      </c>
      <c r="I699" s="409">
        <f t="shared" si="2"/>
        <v>-2.5475000000000001E-2</v>
      </c>
      <c r="J699" s="407">
        <v>30713</v>
      </c>
    </row>
    <row r="700" spans="1:10">
      <c r="A700" s="406">
        <v>90</v>
      </c>
      <c r="B700" s="407">
        <v>30742</v>
      </c>
      <c r="C700" s="406" t="s">
        <v>3138</v>
      </c>
      <c r="D700" s="406" t="s">
        <v>3137</v>
      </c>
      <c r="E700" s="406">
        <v>33.5</v>
      </c>
      <c r="F700" s="406">
        <v>-1.4706E-2</v>
      </c>
      <c r="G700" s="406">
        <v>0</v>
      </c>
      <c r="H700" s="409">
        <v>9.7999999999999997E-3</v>
      </c>
      <c r="I700" s="409">
        <f t="shared" si="2"/>
        <v>-2.4506E-2</v>
      </c>
      <c r="J700" s="407">
        <v>30742</v>
      </c>
    </row>
    <row r="701" spans="1:10">
      <c r="A701" s="406">
        <v>90</v>
      </c>
      <c r="B701" s="407">
        <v>30773</v>
      </c>
      <c r="C701" s="406" t="s">
        <v>3138</v>
      </c>
      <c r="D701" s="406" t="s">
        <v>3137</v>
      </c>
      <c r="E701" s="406">
        <v>-34.75</v>
      </c>
      <c r="F701" s="406">
        <v>5.7090000000000002E-2</v>
      </c>
      <c r="G701" s="406">
        <v>0.66249999999999998</v>
      </c>
      <c r="H701" s="409">
        <v>1.04E-2</v>
      </c>
      <c r="I701" s="409">
        <f t="shared" si="2"/>
        <v>4.6690000000000002E-2</v>
      </c>
      <c r="J701" s="407">
        <v>30773</v>
      </c>
    </row>
    <row r="702" spans="1:10">
      <c r="A702" s="406">
        <v>90</v>
      </c>
      <c r="B702" s="407">
        <v>30803</v>
      </c>
      <c r="C702" s="406" t="s">
        <v>3138</v>
      </c>
      <c r="D702" s="406" t="s">
        <v>3137</v>
      </c>
      <c r="E702" s="406">
        <v>34.375</v>
      </c>
      <c r="F702" s="406">
        <v>-1.0791E-2</v>
      </c>
      <c r="G702" s="406">
        <v>0</v>
      </c>
      <c r="H702" s="409">
        <v>1.03E-2</v>
      </c>
      <c r="I702" s="409">
        <f t="shared" si="2"/>
        <v>-2.1090999999999999E-2</v>
      </c>
      <c r="J702" s="407">
        <v>30803</v>
      </c>
    </row>
    <row r="703" spans="1:10">
      <c r="A703" s="406">
        <v>90</v>
      </c>
      <c r="B703" s="407">
        <v>30834</v>
      </c>
      <c r="C703" s="406" t="s">
        <v>3138</v>
      </c>
      <c r="D703" s="406" t="s">
        <v>3137</v>
      </c>
      <c r="E703" s="406">
        <v>34.375</v>
      </c>
      <c r="F703" s="406">
        <v>0</v>
      </c>
      <c r="G703" s="406">
        <v>0</v>
      </c>
      <c r="H703" s="409">
        <v>1.06E-2</v>
      </c>
      <c r="I703" s="409">
        <f t="shared" si="2"/>
        <v>-1.06E-2</v>
      </c>
      <c r="J703" s="407">
        <v>30834</v>
      </c>
    </row>
    <row r="704" spans="1:10">
      <c r="A704" s="406">
        <v>90</v>
      </c>
      <c r="B704" s="407">
        <v>30864</v>
      </c>
      <c r="C704" s="406" t="s">
        <v>3138</v>
      </c>
      <c r="D704" s="406" t="s">
        <v>3137</v>
      </c>
      <c r="E704" s="406">
        <v>39</v>
      </c>
      <c r="F704" s="406">
        <v>0.15381800000000001</v>
      </c>
      <c r="G704" s="406">
        <v>0.66249999999999998</v>
      </c>
      <c r="H704" s="409">
        <v>1.1599999999999999E-2</v>
      </c>
      <c r="I704" s="409">
        <f t="shared" si="2"/>
        <v>0.14221800000000001</v>
      </c>
      <c r="J704" s="407">
        <v>30864</v>
      </c>
    </row>
    <row r="705" spans="1:10">
      <c r="A705" s="406">
        <v>90</v>
      </c>
      <c r="B705" s="407">
        <v>30895</v>
      </c>
      <c r="C705" s="406" t="s">
        <v>3138</v>
      </c>
      <c r="D705" s="406" t="s">
        <v>3137</v>
      </c>
      <c r="E705" s="406">
        <v>-36.9375</v>
      </c>
      <c r="F705" s="406">
        <v>-5.2885000000000001E-2</v>
      </c>
      <c r="G705" s="406">
        <v>0</v>
      </c>
      <c r="H705" s="409">
        <v>1.06E-2</v>
      </c>
      <c r="I705" s="409">
        <f t="shared" si="2"/>
        <v>-6.3485E-2</v>
      </c>
      <c r="J705" s="407">
        <v>30895</v>
      </c>
    </row>
    <row r="706" spans="1:10">
      <c r="A706" s="406">
        <v>90</v>
      </c>
      <c r="B706" s="407">
        <v>30926</v>
      </c>
      <c r="C706" s="406" t="s">
        <v>3138</v>
      </c>
      <c r="D706" s="406" t="s">
        <v>3137</v>
      </c>
      <c r="E706" s="406">
        <v>-36.625</v>
      </c>
      <c r="F706" s="406">
        <v>-8.4600000000000005E-3</v>
      </c>
      <c r="G706" s="406">
        <v>0</v>
      </c>
      <c r="H706" s="409">
        <v>9.4000000000000004E-3</v>
      </c>
      <c r="I706" s="409">
        <f t="shared" si="2"/>
        <v>-1.7860000000000001E-2</v>
      </c>
      <c r="J706" s="407">
        <v>30926</v>
      </c>
    </row>
    <row r="707" spans="1:10">
      <c r="A707" s="406">
        <v>90</v>
      </c>
      <c r="B707" s="407">
        <v>30956</v>
      </c>
      <c r="C707" s="406" t="s">
        <v>3138</v>
      </c>
      <c r="D707" s="406" t="s">
        <v>3137</v>
      </c>
      <c r="E707" s="406">
        <v>42.875</v>
      </c>
      <c r="F707" s="406">
        <v>0.18873699999999999</v>
      </c>
      <c r="G707" s="406">
        <v>0.66249999999999998</v>
      </c>
      <c r="H707" s="409">
        <v>1.0800000000000001E-2</v>
      </c>
      <c r="I707" s="409">
        <f t="shared" si="2"/>
        <v>0.17793699999999998</v>
      </c>
      <c r="J707" s="407">
        <v>30956</v>
      </c>
    </row>
    <row r="708" spans="1:10">
      <c r="A708" s="406">
        <v>90</v>
      </c>
      <c r="B708" s="407">
        <v>30987</v>
      </c>
      <c r="C708" s="406" t="s">
        <v>3138</v>
      </c>
      <c r="D708" s="406" t="s">
        <v>3137</v>
      </c>
      <c r="E708" s="406">
        <v>44.125</v>
      </c>
      <c r="F708" s="406">
        <v>2.9155E-2</v>
      </c>
      <c r="G708" s="406">
        <v>0</v>
      </c>
      <c r="H708" s="409">
        <v>9.1000000000000004E-3</v>
      </c>
      <c r="I708" s="409">
        <f t="shared" si="2"/>
        <v>2.0055E-2</v>
      </c>
      <c r="J708" s="407">
        <v>30987</v>
      </c>
    </row>
    <row r="709" spans="1:10">
      <c r="A709" s="406">
        <v>90</v>
      </c>
      <c r="B709" s="407">
        <v>31017</v>
      </c>
      <c r="C709" s="406" t="s">
        <v>3138</v>
      </c>
      <c r="D709" s="406" t="s">
        <v>3137</v>
      </c>
      <c r="E709" s="406">
        <v>44.25</v>
      </c>
      <c r="F709" s="406">
        <v>2.833E-3</v>
      </c>
      <c r="G709" s="406">
        <v>0</v>
      </c>
      <c r="H709" s="409">
        <v>9.7999999999999997E-3</v>
      </c>
      <c r="I709" s="409">
        <f t="shared" si="2"/>
        <v>-6.9669999999999992E-3</v>
      </c>
      <c r="J709" s="407">
        <v>31017</v>
      </c>
    </row>
    <row r="710" spans="1:10">
      <c r="A710" s="406">
        <v>90</v>
      </c>
      <c r="B710" s="407">
        <v>31048</v>
      </c>
      <c r="C710" s="406" t="s">
        <v>3138</v>
      </c>
      <c r="D710" s="406" t="s">
        <v>3137</v>
      </c>
      <c r="E710" s="406">
        <v>48.625</v>
      </c>
      <c r="F710" s="406">
        <v>9.887E-2</v>
      </c>
      <c r="G710" s="406">
        <v>0</v>
      </c>
      <c r="H710" s="409">
        <v>9.5999999999999992E-3</v>
      </c>
      <c r="I710" s="409">
        <f t="shared" si="2"/>
        <v>8.9270000000000002E-2</v>
      </c>
      <c r="J710" s="407">
        <v>31048</v>
      </c>
    </row>
    <row r="711" spans="1:10">
      <c r="A711" s="406">
        <v>90</v>
      </c>
      <c r="B711" s="407">
        <v>31079</v>
      </c>
      <c r="C711" s="406" t="s">
        <v>3138</v>
      </c>
      <c r="D711" s="406" t="s">
        <v>3137</v>
      </c>
      <c r="E711" s="406">
        <v>52.25</v>
      </c>
      <c r="F711" s="406">
        <v>8.9459999999999998E-2</v>
      </c>
      <c r="G711" s="406">
        <v>0.72499999999999998</v>
      </c>
      <c r="H711" s="409">
        <v>8.2000000000000007E-3</v>
      </c>
      <c r="I711" s="409">
        <f t="shared" si="2"/>
        <v>8.1259999999999999E-2</v>
      </c>
      <c r="J711" s="407">
        <v>31079</v>
      </c>
    </row>
    <row r="712" spans="1:10">
      <c r="A712" s="406">
        <v>90</v>
      </c>
      <c r="B712" s="407">
        <v>31107</v>
      </c>
      <c r="C712" s="406" t="s">
        <v>3138</v>
      </c>
      <c r="D712" s="406" t="s">
        <v>3137</v>
      </c>
      <c r="E712" s="406">
        <v>56</v>
      </c>
      <c r="F712" s="406">
        <v>7.177E-2</v>
      </c>
      <c r="G712" s="406">
        <v>0</v>
      </c>
      <c r="H712" s="409">
        <v>9.4000000000000004E-3</v>
      </c>
      <c r="I712" s="409">
        <f t="shared" si="2"/>
        <v>6.2370000000000002E-2</v>
      </c>
      <c r="J712" s="407">
        <v>31107</v>
      </c>
    </row>
    <row r="713" spans="1:10">
      <c r="A713" s="406">
        <v>90</v>
      </c>
      <c r="B713" s="407">
        <v>31138</v>
      </c>
      <c r="C713" s="406" t="s">
        <v>3138</v>
      </c>
      <c r="D713" s="406" t="s">
        <v>3137</v>
      </c>
      <c r="E713" s="406">
        <v>58.75</v>
      </c>
      <c r="F713" s="406">
        <v>6.2053999999999998E-2</v>
      </c>
      <c r="G713" s="406">
        <v>0.72499999999999998</v>
      </c>
      <c r="H713" s="409">
        <v>1.0200000000000001E-2</v>
      </c>
      <c r="I713" s="409">
        <f t="shared" si="2"/>
        <v>5.1853999999999997E-2</v>
      </c>
      <c r="J713" s="407">
        <v>31138</v>
      </c>
    </row>
    <row r="714" spans="1:10">
      <c r="A714" s="406">
        <v>90</v>
      </c>
      <c r="B714" s="407">
        <v>31168</v>
      </c>
      <c r="C714" s="406" t="s">
        <v>3138</v>
      </c>
      <c r="D714" s="406" t="s">
        <v>3137</v>
      </c>
      <c r="E714" s="406">
        <v>61.5</v>
      </c>
      <c r="F714" s="406">
        <v>4.6809000000000003E-2</v>
      </c>
      <c r="G714" s="406">
        <v>0</v>
      </c>
      <c r="H714" s="409">
        <v>9.7000000000000003E-3</v>
      </c>
      <c r="I714" s="409">
        <f t="shared" si="2"/>
        <v>3.7109000000000003E-2</v>
      </c>
      <c r="J714" s="407">
        <v>31168</v>
      </c>
    </row>
    <row r="715" spans="1:10">
      <c r="A715" s="406">
        <v>90</v>
      </c>
      <c r="B715" s="407">
        <v>31199</v>
      </c>
      <c r="C715" s="406" t="s">
        <v>3138</v>
      </c>
      <c r="D715" s="406" t="s">
        <v>3137</v>
      </c>
      <c r="E715" s="406">
        <v>61.5</v>
      </c>
      <c r="F715" s="406">
        <v>0</v>
      </c>
      <c r="G715" s="406">
        <v>0</v>
      </c>
      <c r="H715" s="409">
        <v>8.0000000000000002E-3</v>
      </c>
      <c r="I715" s="409">
        <f t="shared" si="2"/>
        <v>-8.0000000000000002E-3</v>
      </c>
      <c r="J715" s="407">
        <v>31199</v>
      </c>
    </row>
    <row r="716" spans="1:10">
      <c r="A716" s="406">
        <v>90</v>
      </c>
      <c r="B716" s="407">
        <v>31229</v>
      </c>
      <c r="C716" s="406" t="s">
        <v>3139</v>
      </c>
      <c r="D716" s="406" t="s">
        <v>3137</v>
      </c>
      <c r="E716" s="406">
        <v>31.5</v>
      </c>
      <c r="F716" s="406">
        <v>3.6179000000000003E-2</v>
      </c>
      <c r="G716" s="406">
        <v>0.72499999999999998</v>
      </c>
      <c r="H716" s="409">
        <v>9.4000000000000004E-3</v>
      </c>
      <c r="I716" s="409">
        <f t="shared" si="2"/>
        <v>2.6779000000000004E-2</v>
      </c>
      <c r="J716" s="407">
        <v>31229</v>
      </c>
    </row>
    <row r="717" spans="1:10">
      <c r="A717" s="406">
        <v>90</v>
      </c>
      <c r="B717" s="407">
        <v>31260</v>
      </c>
      <c r="C717" s="406" t="s">
        <v>3139</v>
      </c>
      <c r="D717" s="406" t="s">
        <v>3137</v>
      </c>
      <c r="E717" s="406">
        <v>36.375</v>
      </c>
      <c r="F717" s="406">
        <v>0.15476200000000001</v>
      </c>
      <c r="G717" s="406">
        <v>0</v>
      </c>
      <c r="H717" s="409">
        <v>8.5000000000000006E-3</v>
      </c>
      <c r="I717" s="409">
        <f t="shared" si="2"/>
        <v>0.146262</v>
      </c>
      <c r="J717" s="407">
        <v>31260</v>
      </c>
    </row>
    <row r="718" spans="1:10">
      <c r="A718" s="406">
        <v>90</v>
      </c>
      <c r="B718" s="407">
        <v>31291</v>
      </c>
      <c r="C718" s="406" t="s">
        <v>3139</v>
      </c>
      <c r="D718" s="406" t="s">
        <v>3137</v>
      </c>
      <c r="E718" s="406">
        <v>35.5</v>
      </c>
      <c r="F718" s="406">
        <v>-2.4055E-2</v>
      </c>
      <c r="G718" s="406">
        <v>0</v>
      </c>
      <c r="H718" s="409">
        <v>8.8000000000000005E-3</v>
      </c>
      <c r="I718" s="409">
        <f t="shared" si="2"/>
        <v>-3.2855000000000002E-2</v>
      </c>
      <c r="J718" s="407">
        <v>31291</v>
      </c>
    </row>
    <row r="719" spans="1:10">
      <c r="A719" s="406">
        <v>90</v>
      </c>
      <c r="B719" s="407">
        <v>31321</v>
      </c>
      <c r="C719" s="406" t="s">
        <v>3139</v>
      </c>
      <c r="D719" s="406" t="s">
        <v>3137</v>
      </c>
      <c r="E719" s="406">
        <v>39.375</v>
      </c>
      <c r="F719" s="406">
        <v>0.119366</v>
      </c>
      <c r="G719" s="406">
        <v>0.36249999999999999</v>
      </c>
      <c r="H719" s="409">
        <v>8.8999999999999999E-3</v>
      </c>
      <c r="I719" s="409">
        <f t="shared" si="2"/>
        <v>0.11046599999999999</v>
      </c>
      <c r="J719" s="407">
        <v>31321</v>
      </c>
    </row>
    <row r="720" spans="1:10">
      <c r="A720" s="406">
        <v>90</v>
      </c>
      <c r="B720" s="407">
        <v>31352</v>
      </c>
      <c r="C720" s="406" t="s">
        <v>3139</v>
      </c>
      <c r="D720" s="406" t="s">
        <v>3137</v>
      </c>
      <c r="E720" s="406">
        <v>39.5</v>
      </c>
      <c r="F720" s="406">
        <v>3.1749999999999999E-3</v>
      </c>
      <c r="G720" s="406">
        <v>0</v>
      </c>
      <c r="H720" s="409">
        <v>8.0999999999999996E-3</v>
      </c>
      <c r="I720" s="409">
        <f t="shared" si="2"/>
        <v>-4.9249999999999997E-3</v>
      </c>
      <c r="J720" s="407">
        <v>31352</v>
      </c>
    </row>
    <row r="721" spans="1:10">
      <c r="A721" s="406">
        <v>90</v>
      </c>
      <c r="B721" s="407">
        <v>31382</v>
      </c>
      <c r="C721" s="406" t="s">
        <v>3139</v>
      </c>
      <c r="D721" s="406" t="s">
        <v>3137</v>
      </c>
      <c r="E721" s="406">
        <v>-39.0625</v>
      </c>
      <c r="F721" s="406">
        <v>-1.1076000000000001E-2</v>
      </c>
      <c r="G721" s="406">
        <v>0</v>
      </c>
      <c r="H721" s="409">
        <v>8.6E-3</v>
      </c>
      <c r="I721" s="409">
        <f t="shared" si="2"/>
        <v>-1.9675999999999999E-2</v>
      </c>
      <c r="J721" s="407">
        <v>31382</v>
      </c>
    </row>
    <row r="722" spans="1:10">
      <c r="A722" s="406">
        <v>90</v>
      </c>
      <c r="B722" s="407">
        <v>31413</v>
      </c>
      <c r="C722" s="406" t="s">
        <v>3139</v>
      </c>
      <c r="D722" s="406" t="s">
        <v>3137</v>
      </c>
      <c r="E722" s="406">
        <v>36.875</v>
      </c>
      <c r="F722" s="406">
        <v>-5.6000000000000001E-2</v>
      </c>
      <c r="G722" s="406">
        <v>0</v>
      </c>
      <c r="H722" s="409">
        <v>7.9000000000000008E-3</v>
      </c>
      <c r="I722" s="409">
        <f t="shared" si="2"/>
        <v>-6.3899999999999998E-2</v>
      </c>
      <c r="J722" s="407">
        <v>31413</v>
      </c>
    </row>
    <row r="723" spans="1:10">
      <c r="A723" s="406">
        <v>90</v>
      </c>
      <c r="B723" s="407">
        <v>31444</v>
      </c>
      <c r="C723" s="406" t="s">
        <v>3139</v>
      </c>
      <c r="D723" s="406" t="s">
        <v>3137</v>
      </c>
      <c r="E723" s="406">
        <v>36.75</v>
      </c>
      <c r="F723" s="406">
        <v>7.254E-3</v>
      </c>
      <c r="G723" s="406">
        <v>0.39250000000000002</v>
      </c>
      <c r="H723" s="409">
        <v>7.3000000000000001E-3</v>
      </c>
      <c r="I723" s="409">
        <f t="shared" si="2"/>
        <v>-4.6000000000000034E-5</v>
      </c>
      <c r="J723" s="407">
        <v>31444</v>
      </c>
    </row>
    <row r="724" spans="1:10">
      <c r="A724" s="406">
        <v>90</v>
      </c>
      <c r="B724" s="407">
        <v>31472</v>
      </c>
      <c r="C724" s="406" t="s">
        <v>3139</v>
      </c>
      <c r="D724" s="406" t="s">
        <v>3137</v>
      </c>
      <c r="E724" s="406">
        <v>35.375</v>
      </c>
      <c r="F724" s="406">
        <v>-3.7414999999999997E-2</v>
      </c>
      <c r="G724" s="406">
        <v>0</v>
      </c>
      <c r="H724" s="409">
        <v>7.1000000000000004E-3</v>
      </c>
      <c r="I724" s="409">
        <f t="shared" si="2"/>
        <v>-4.4514999999999999E-2</v>
      </c>
      <c r="J724" s="407">
        <v>31472</v>
      </c>
    </row>
    <row r="725" spans="1:10">
      <c r="A725" s="406">
        <v>90</v>
      </c>
      <c r="B725" s="407">
        <v>31503</v>
      </c>
      <c r="C725" s="406" t="s">
        <v>3139</v>
      </c>
      <c r="D725" s="406" t="s">
        <v>3137</v>
      </c>
      <c r="E725" s="406">
        <v>34</v>
      </c>
      <c r="F725" s="406">
        <v>-2.7774E-2</v>
      </c>
      <c r="G725" s="406">
        <v>0.39250000000000002</v>
      </c>
      <c r="H725" s="409">
        <v>6.3E-3</v>
      </c>
      <c r="I725" s="409">
        <f t="shared" si="2"/>
        <v>-3.4074E-2</v>
      </c>
      <c r="J725" s="407">
        <v>31503</v>
      </c>
    </row>
    <row r="726" spans="1:10">
      <c r="A726" s="406">
        <v>90</v>
      </c>
      <c r="B726" s="407">
        <v>31533</v>
      </c>
      <c r="C726" s="406" t="s">
        <v>3139</v>
      </c>
      <c r="D726" s="406" t="s">
        <v>3137</v>
      </c>
      <c r="E726" s="406">
        <v>37.25</v>
      </c>
      <c r="F726" s="406">
        <v>9.5588000000000006E-2</v>
      </c>
      <c r="G726" s="406">
        <v>0</v>
      </c>
      <c r="H726" s="409">
        <v>6.1999999999999998E-3</v>
      </c>
      <c r="I726" s="409">
        <f t="shared" si="2"/>
        <v>8.9388000000000009E-2</v>
      </c>
      <c r="J726" s="407">
        <v>31533</v>
      </c>
    </row>
    <row r="727" spans="1:10">
      <c r="A727" s="406">
        <v>90</v>
      </c>
      <c r="B727" s="407">
        <v>31564</v>
      </c>
      <c r="C727" s="406" t="s">
        <v>3139</v>
      </c>
      <c r="D727" s="406" t="s">
        <v>3137</v>
      </c>
      <c r="E727" s="406">
        <v>39.25</v>
      </c>
      <c r="F727" s="406">
        <v>5.3691000000000003E-2</v>
      </c>
      <c r="G727" s="406">
        <v>0</v>
      </c>
      <c r="H727" s="409">
        <v>7.0000000000000001E-3</v>
      </c>
      <c r="I727" s="409">
        <f t="shared" si="2"/>
        <v>4.6691000000000003E-2</v>
      </c>
      <c r="J727" s="407">
        <v>31564</v>
      </c>
    </row>
    <row r="728" spans="1:10">
      <c r="A728" s="406">
        <v>90</v>
      </c>
      <c r="B728" s="407">
        <v>31594</v>
      </c>
      <c r="C728" s="406" t="s">
        <v>3139</v>
      </c>
      <c r="D728" s="406" t="s">
        <v>3137</v>
      </c>
      <c r="E728" s="406">
        <v>39</v>
      </c>
      <c r="F728" s="406">
        <v>3.6310000000000001E-3</v>
      </c>
      <c r="G728" s="406">
        <v>0.39250000000000002</v>
      </c>
      <c r="H728" s="409">
        <v>6.6E-3</v>
      </c>
      <c r="I728" s="409">
        <f t="shared" si="2"/>
        <v>-2.9689999999999999E-3</v>
      </c>
      <c r="J728" s="407">
        <v>31594</v>
      </c>
    </row>
    <row r="729" spans="1:10">
      <c r="A729" s="406">
        <v>90</v>
      </c>
      <c r="B729" s="407">
        <v>31625</v>
      </c>
      <c r="C729" s="406" t="s">
        <v>3139</v>
      </c>
      <c r="D729" s="406" t="s">
        <v>3137</v>
      </c>
      <c r="E729" s="406">
        <v>-39.8125</v>
      </c>
      <c r="F729" s="406">
        <v>2.0833000000000001E-2</v>
      </c>
      <c r="G729" s="406">
        <v>0</v>
      </c>
      <c r="H729" s="409">
        <v>6.3E-3</v>
      </c>
      <c r="I729" s="409">
        <f t="shared" si="2"/>
        <v>1.4533000000000001E-2</v>
      </c>
      <c r="J729" s="407">
        <v>31625</v>
      </c>
    </row>
    <row r="730" spans="1:10">
      <c r="A730" s="406">
        <v>90</v>
      </c>
      <c r="B730" s="407">
        <v>31656</v>
      </c>
      <c r="C730" s="406" t="s">
        <v>3139</v>
      </c>
      <c r="D730" s="406" t="s">
        <v>3137</v>
      </c>
      <c r="E730" s="406">
        <v>35.375</v>
      </c>
      <c r="F730" s="406">
        <v>-0.11146</v>
      </c>
      <c r="G730" s="406">
        <v>0</v>
      </c>
      <c r="H730" s="409">
        <v>6.4999999999999997E-3</v>
      </c>
      <c r="I730" s="409">
        <f t="shared" si="2"/>
        <v>-0.11796000000000001</v>
      </c>
      <c r="J730" s="407">
        <v>31656</v>
      </c>
    </row>
    <row r="731" spans="1:10">
      <c r="A731" s="406">
        <v>90</v>
      </c>
      <c r="B731" s="407">
        <v>31686</v>
      </c>
      <c r="C731" s="406" t="s">
        <v>3139</v>
      </c>
      <c r="D731" s="406" t="s">
        <v>3137</v>
      </c>
      <c r="E731" s="406">
        <v>35.625</v>
      </c>
      <c r="F731" s="406">
        <v>1.8162999999999999E-2</v>
      </c>
      <c r="G731" s="406">
        <v>0.39250000000000002</v>
      </c>
      <c r="H731" s="409">
        <v>6.8999999999999999E-3</v>
      </c>
      <c r="I731" s="409">
        <f t="shared" si="2"/>
        <v>1.1262999999999999E-2</v>
      </c>
      <c r="J731" s="407">
        <v>31686</v>
      </c>
    </row>
    <row r="732" spans="1:10">
      <c r="A732" s="406">
        <v>90</v>
      </c>
      <c r="B732" s="407">
        <v>31717</v>
      </c>
      <c r="C732" s="406" t="s">
        <v>3139</v>
      </c>
      <c r="D732" s="406" t="s">
        <v>3137</v>
      </c>
      <c r="E732" s="406">
        <v>34.75</v>
      </c>
      <c r="F732" s="406">
        <v>-2.4560999999999999E-2</v>
      </c>
      <c r="G732" s="406">
        <v>0</v>
      </c>
      <c r="H732" s="409">
        <v>5.8999999999999999E-3</v>
      </c>
      <c r="I732" s="409">
        <f t="shared" si="2"/>
        <v>-3.0460999999999998E-2</v>
      </c>
      <c r="J732" s="407">
        <v>31717</v>
      </c>
    </row>
    <row r="733" spans="1:10">
      <c r="A733" s="406">
        <v>90</v>
      </c>
      <c r="B733" s="407">
        <v>31747</v>
      </c>
      <c r="C733" s="406" t="s">
        <v>3139</v>
      </c>
      <c r="D733" s="406" t="s">
        <v>3137</v>
      </c>
      <c r="E733" s="406">
        <v>33.125</v>
      </c>
      <c r="F733" s="406">
        <v>-4.6762999999999999E-2</v>
      </c>
      <c r="G733" s="406">
        <v>0</v>
      </c>
      <c r="H733" s="409">
        <v>7.0000000000000001E-3</v>
      </c>
      <c r="I733" s="409">
        <f t="shared" si="2"/>
        <v>-5.3762999999999998E-2</v>
      </c>
      <c r="J733" s="407">
        <v>31747</v>
      </c>
    </row>
    <row r="734" spans="1:10">
      <c r="A734" s="406">
        <v>90</v>
      </c>
      <c r="B734" s="407">
        <v>31778</v>
      </c>
      <c r="C734" s="406" t="s">
        <v>3139</v>
      </c>
      <c r="D734" s="406" t="s">
        <v>3137</v>
      </c>
      <c r="E734" s="406">
        <v>33.375</v>
      </c>
      <c r="F734" s="406">
        <v>7.5469999999999999E-3</v>
      </c>
      <c r="G734" s="406">
        <v>0</v>
      </c>
      <c r="H734" s="409">
        <v>6.4000000000000003E-3</v>
      </c>
      <c r="I734" s="409">
        <f t="shared" si="2"/>
        <v>1.1469999999999996E-3</v>
      </c>
      <c r="J734" s="407">
        <v>31778</v>
      </c>
    </row>
    <row r="735" spans="1:10">
      <c r="A735" s="406">
        <v>90</v>
      </c>
      <c r="B735" s="407">
        <v>31809</v>
      </c>
      <c r="C735" s="406" t="s">
        <v>3139</v>
      </c>
      <c r="D735" s="406" t="s">
        <v>3137</v>
      </c>
      <c r="E735" s="406">
        <v>35.25</v>
      </c>
      <c r="F735" s="406">
        <v>6.8764000000000006E-2</v>
      </c>
      <c r="G735" s="406">
        <v>0.42</v>
      </c>
      <c r="H735" s="409">
        <v>5.8999999999999999E-3</v>
      </c>
      <c r="I735" s="409">
        <f t="shared" si="2"/>
        <v>6.2864000000000003E-2</v>
      </c>
      <c r="J735" s="407">
        <v>31809</v>
      </c>
    </row>
    <row r="736" spans="1:10">
      <c r="A736" s="406">
        <v>90</v>
      </c>
      <c r="B736" s="407">
        <v>31837</v>
      </c>
      <c r="C736" s="406" t="s">
        <v>3139</v>
      </c>
      <c r="D736" s="406" t="s">
        <v>3137</v>
      </c>
      <c r="E736" s="406">
        <v>37.25</v>
      </c>
      <c r="F736" s="406">
        <v>5.6737999999999997E-2</v>
      </c>
      <c r="G736" s="406">
        <v>0</v>
      </c>
      <c r="H736" s="409">
        <v>6.6E-3</v>
      </c>
      <c r="I736" s="409">
        <f t="shared" si="2"/>
        <v>5.0137999999999995E-2</v>
      </c>
      <c r="J736" s="407">
        <v>31837</v>
      </c>
    </row>
    <row r="737" spans="1:10">
      <c r="A737" s="406">
        <v>90</v>
      </c>
      <c r="B737" s="407">
        <v>31868</v>
      </c>
      <c r="C737" s="406" t="s">
        <v>3139</v>
      </c>
      <c r="D737" s="406" t="s">
        <v>3137</v>
      </c>
      <c r="E737" s="406">
        <v>37.25</v>
      </c>
      <c r="F737" s="406">
        <v>1.1275E-2</v>
      </c>
      <c r="G737" s="406">
        <v>0.42</v>
      </c>
      <c r="H737" s="409">
        <v>6.4999999999999997E-3</v>
      </c>
      <c r="I737" s="409">
        <f t="shared" si="2"/>
        <v>4.7750000000000006E-3</v>
      </c>
      <c r="J737" s="407">
        <v>31868</v>
      </c>
    </row>
    <row r="738" spans="1:10">
      <c r="A738" s="406">
        <v>90</v>
      </c>
      <c r="B738" s="407">
        <v>31898</v>
      </c>
      <c r="C738" s="406" t="s">
        <v>3139</v>
      </c>
      <c r="D738" s="406" t="s">
        <v>3137</v>
      </c>
      <c r="E738" s="406">
        <v>38</v>
      </c>
      <c r="F738" s="406">
        <v>2.0133999999999999E-2</v>
      </c>
      <c r="G738" s="406">
        <v>0</v>
      </c>
      <c r="H738" s="409">
        <v>6.6E-3</v>
      </c>
      <c r="I738" s="409">
        <f t="shared" si="2"/>
        <v>1.3533999999999999E-2</v>
      </c>
      <c r="J738" s="407">
        <v>31898</v>
      </c>
    </row>
    <row r="739" spans="1:10">
      <c r="A739" s="406">
        <v>90</v>
      </c>
      <c r="B739" s="407">
        <v>31929</v>
      </c>
      <c r="C739" s="406" t="s">
        <v>3139</v>
      </c>
      <c r="D739" s="406" t="s">
        <v>3137</v>
      </c>
      <c r="E739" s="406">
        <v>-36.8125</v>
      </c>
      <c r="F739" s="406">
        <v>-3.125E-2</v>
      </c>
      <c r="G739" s="406">
        <v>0</v>
      </c>
      <c r="H739" s="409">
        <v>7.4999999999999997E-3</v>
      </c>
      <c r="I739" s="409">
        <f t="shared" si="2"/>
        <v>-3.875E-2</v>
      </c>
      <c r="J739" s="407">
        <v>31929</v>
      </c>
    </row>
    <row r="740" spans="1:10">
      <c r="A740" s="406">
        <v>90</v>
      </c>
      <c r="B740" s="407">
        <v>31959</v>
      </c>
      <c r="C740" s="406" t="s">
        <v>3139</v>
      </c>
      <c r="D740" s="406" t="s">
        <v>3137</v>
      </c>
      <c r="E740" s="406">
        <v>34.375</v>
      </c>
      <c r="F740" s="406">
        <v>-5.4805E-2</v>
      </c>
      <c r="G740" s="406">
        <v>0.42</v>
      </c>
      <c r="H740" s="409">
        <v>7.3000000000000001E-3</v>
      </c>
      <c r="I740" s="409">
        <f t="shared" si="2"/>
        <v>-6.2105E-2</v>
      </c>
      <c r="J740" s="407">
        <v>31959</v>
      </c>
    </row>
    <row r="741" spans="1:10">
      <c r="A741" s="406">
        <v>90</v>
      </c>
      <c r="B741" s="407">
        <v>31990</v>
      </c>
      <c r="C741" s="406" t="s">
        <v>3139</v>
      </c>
      <c r="D741" s="406" t="s">
        <v>3137</v>
      </c>
      <c r="E741" s="406">
        <v>34.75</v>
      </c>
      <c r="F741" s="406">
        <v>1.0909E-2</v>
      </c>
      <c r="G741" s="406">
        <v>0</v>
      </c>
      <c r="H741" s="409">
        <v>7.4999999999999997E-3</v>
      </c>
      <c r="I741" s="409">
        <f t="shared" si="2"/>
        <v>3.4090000000000006E-3</v>
      </c>
      <c r="J741" s="407">
        <v>31990</v>
      </c>
    </row>
    <row r="742" spans="1:10">
      <c r="A742" s="406">
        <v>90</v>
      </c>
      <c r="B742" s="407">
        <v>32021</v>
      </c>
      <c r="C742" s="406" t="s">
        <v>3139</v>
      </c>
      <c r="D742" s="406" t="s">
        <v>3137</v>
      </c>
      <c r="E742" s="406">
        <v>34.375</v>
      </c>
      <c r="F742" s="406">
        <v>-1.0791E-2</v>
      </c>
      <c r="G742" s="406">
        <v>0</v>
      </c>
      <c r="H742" s="409">
        <v>7.4999999999999997E-3</v>
      </c>
      <c r="I742" s="409">
        <f t="shared" si="2"/>
        <v>-1.8291000000000002E-2</v>
      </c>
      <c r="J742" s="407">
        <v>32021</v>
      </c>
    </row>
    <row r="743" spans="1:10">
      <c r="A743" s="406">
        <v>90</v>
      </c>
      <c r="B743" s="407">
        <v>32051</v>
      </c>
      <c r="C743" s="406" t="s">
        <v>3139</v>
      </c>
      <c r="D743" s="406" t="s">
        <v>3137</v>
      </c>
      <c r="E743" s="406">
        <v>28.75</v>
      </c>
      <c r="F743" s="406">
        <v>-0.151418</v>
      </c>
      <c r="G743" s="406">
        <v>0.42</v>
      </c>
      <c r="H743" s="409">
        <v>7.9000000000000008E-3</v>
      </c>
      <c r="I743" s="409">
        <f t="shared" si="2"/>
        <v>-0.15931799999999999</v>
      </c>
      <c r="J743" s="407">
        <v>32051</v>
      </c>
    </row>
    <row r="744" spans="1:10">
      <c r="A744" s="406">
        <v>90</v>
      </c>
      <c r="B744" s="407">
        <v>32082</v>
      </c>
      <c r="C744" s="406" t="s">
        <v>3139</v>
      </c>
      <c r="D744" s="406" t="s">
        <v>3137</v>
      </c>
      <c r="E744" s="406">
        <v>28.25</v>
      </c>
      <c r="F744" s="406">
        <v>-1.7391E-2</v>
      </c>
      <c r="G744" s="406">
        <v>0</v>
      </c>
      <c r="H744" s="409">
        <v>7.4999999999999997E-3</v>
      </c>
      <c r="I744" s="409">
        <f t="shared" si="2"/>
        <v>-2.4891E-2</v>
      </c>
      <c r="J744" s="407">
        <v>32082</v>
      </c>
    </row>
    <row r="745" spans="1:10">
      <c r="A745" s="406">
        <v>90</v>
      </c>
      <c r="B745" s="407">
        <v>32112</v>
      </c>
      <c r="C745" s="406" t="s">
        <v>3139</v>
      </c>
      <c r="D745" s="406" t="s">
        <v>3137</v>
      </c>
      <c r="E745" s="406">
        <v>28.75</v>
      </c>
      <c r="F745" s="406">
        <v>1.7698999999999999E-2</v>
      </c>
      <c r="G745" s="406">
        <v>0</v>
      </c>
      <c r="H745" s="409">
        <v>7.7999999999999996E-3</v>
      </c>
      <c r="I745" s="409">
        <f t="shared" si="2"/>
        <v>9.8989999999999998E-3</v>
      </c>
      <c r="J745" s="407">
        <v>32112</v>
      </c>
    </row>
    <row r="746" spans="1:10">
      <c r="A746" s="406">
        <v>90</v>
      </c>
      <c r="B746" s="407">
        <v>32143</v>
      </c>
      <c r="C746" s="406" t="s">
        <v>3139</v>
      </c>
      <c r="D746" s="406" t="s">
        <v>3137</v>
      </c>
      <c r="E746" s="406">
        <v>30.125</v>
      </c>
      <c r="F746" s="406">
        <v>4.7826E-2</v>
      </c>
      <c r="G746" s="406">
        <v>0</v>
      </c>
      <c r="H746" s="409">
        <v>7.1999999999999998E-3</v>
      </c>
      <c r="I746" s="409">
        <f t="shared" si="2"/>
        <v>4.0626000000000002E-2</v>
      </c>
      <c r="J746" s="407">
        <v>32143</v>
      </c>
    </row>
    <row r="747" spans="1:10">
      <c r="A747" s="406">
        <v>90</v>
      </c>
      <c r="B747" s="407">
        <v>32174</v>
      </c>
      <c r="C747" s="406" t="s">
        <v>3139</v>
      </c>
      <c r="D747" s="406" t="s">
        <v>3137</v>
      </c>
      <c r="E747" s="406">
        <v>32.25</v>
      </c>
      <c r="F747" s="406">
        <v>8.5144999999999998E-2</v>
      </c>
      <c r="G747" s="406">
        <v>0.44</v>
      </c>
      <c r="H747" s="409">
        <v>7.1000000000000004E-3</v>
      </c>
      <c r="I747" s="409">
        <f t="shared" si="2"/>
        <v>7.8045000000000003E-2</v>
      </c>
      <c r="J747" s="407">
        <v>32174</v>
      </c>
    </row>
    <row r="748" spans="1:10">
      <c r="A748" s="406">
        <v>90</v>
      </c>
      <c r="B748" s="407">
        <v>32203</v>
      </c>
      <c r="C748" s="406" t="s">
        <v>3139</v>
      </c>
      <c r="D748" s="406" t="s">
        <v>3137</v>
      </c>
      <c r="E748" s="406">
        <v>29.625</v>
      </c>
      <c r="F748" s="406">
        <v>-8.1394999999999995E-2</v>
      </c>
      <c r="G748" s="406">
        <v>0</v>
      </c>
      <c r="H748" s="409">
        <v>7.1999999999999998E-3</v>
      </c>
      <c r="I748" s="409">
        <f t="shared" ref="I748:I811" si="3">F748-H748</f>
        <v>-8.8594999999999993E-2</v>
      </c>
      <c r="J748" s="407">
        <v>32203</v>
      </c>
    </row>
    <row r="749" spans="1:10">
      <c r="A749" s="406">
        <v>90</v>
      </c>
      <c r="B749" s="407">
        <v>32234</v>
      </c>
      <c r="C749" s="406" t="s">
        <v>3139</v>
      </c>
      <c r="D749" s="406" t="s">
        <v>3137</v>
      </c>
      <c r="E749" s="406">
        <v>29.75</v>
      </c>
      <c r="F749" s="406">
        <v>1.9071999999999999E-2</v>
      </c>
      <c r="G749" s="406">
        <v>0.44</v>
      </c>
      <c r="H749" s="409">
        <v>7.0000000000000001E-3</v>
      </c>
      <c r="I749" s="409">
        <f t="shared" si="3"/>
        <v>1.2071999999999999E-2</v>
      </c>
      <c r="J749" s="407">
        <v>32234</v>
      </c>
    </row>
    <row r="750" spans="1:10">
      <c r="A750" s="406">
        <v>90</v>
      </c>
      <c r="B750" s="407">
        <v>32264</v>
      </c>
      <c r="C750" s="406" t="s">
        <v>3139</v>
      </c>
      <c r="D750" s="406" t="s">
        <v>3137</v>
      </c>
      <c r="E750" s="406">
        <v>-29.3125</v>
      </c>
      <c r="F750" s="406">
        <v>-1.4706E-2</v>
      </c>
      <c r="G750" s="406">
        <v>0</v>
      </c>
      <c r="H750" s="409">
        <v>7.7999999999999996E-3</v>
      </c>
      <c r="I750" s="409">
        <f t="shared" si="3"/>
        <v>-2.2505999999999998E-2</v>
      </c>
      <c r="J750" s="407">
        <v>32264</v>
      </c>
    </row>
    <row r="751" spans="1:10">
      <c r="A751" s="406">
        <v>90</v>
      </c>
      <c r="B751" s="407">
        <v>32295</v>
      </c>
      <c r="C751" s="406" t="s">
        <v>3139</v>
      </c>
      <c r="D751" s="406" t="s">
        <v>3137</v>
      </c>
      <c r="E751" s="406">
        <v>29.75</v>
      </c>
      <c r="F751" s="406">
        <v>1.4925000000000001E-2</v>
      </c>
      <c r="G751" s="406">
        <v>0</v>
      </c>
      <c r="H751" s="409">
        <v>7.6E-3</v>
      </c>
      <c r="I751" s="409">
        <f t="shared" si="3"/>
        <v>7.3250000000000008E-3</v>
      </c>
      <c r="J751" s="407">
        <v>32295</v>
      </c>
    </row>
    <row r="752" spans="1:10">
      <c r="A752" s="406">
        <v>90</v>
      </c>
      <c r="B752" s="407">
        <v>32325</v>
      </c>
      <c r="C752" s="406" t="s">
        <v>3139</v>
      </c>
      <c r="D752" s="406" t="s">
        <v>3137</v>
      </c>
      <c r="E752" s="406">
        <v>29.125</v>
      </c>
      <c r="F752" s="406">
        <v>-6.2179999999999996E-3</v>
      </c>
      <c r="G752" s="406">
        <v>0.44</v>
      </c>
      <c r="H752" s="409">
        <v>7.1000000000000004E-3</v>
      </c>
      <c r="I752" s="409">
        <f t="shared" si="3"/>
        <v>-1.3318E-2</v>
      </c>
      <c r="J752" s="407">
        <v>32325</v>
      </c>
    </row>
    <row r="753" spans="1:10">
      <c r="A753" s="406">
        <v>90</v>
      </c>
      <c r="B753" s="407">
        <v>32356</v>
      </c>
      <c r="C753" s="406" t="s">
        <v>3139</v>
      </c>
      <c r="D753" s="406" t="s">
        <v>3137</v>
      </c>
      <c r="E753" s="406">
        <v>29.25</v>
      </c>
      <c r="F753" s="406">
        <v>4.2919999999999998E-3</v>
      </c>
      <c r="G753" s="406">
        <v>0</v>
      </c>
      <c r="H753" s="409">
        <v>8.3000000000000001E-3</v>
      </c>
      <c r="I753" s="409">
        <f t="shared" si="3"/>
        <v>-4.0080000000000003E-3</v>
      </c>
      <c r="J753" s="407">
        <v>32356</v>
      </c>
    </row>
    <row r="754" spans="1:10">
      <c r="A754" s="406">
        <v>90</v>
      </c>
      <c r="B754" s="407">
        <v>32387</v>
      </c>
      <c r="C754" s="406" t="s">
        <v>3139</v>
      </c>
      <c r="D754" s="406" t="s">
        <v>3137</v>
      </c>
      <c r="E754" s="406">
        <v>30.25</v>
      </c>
      <c r="F754" s="406">
        <v>3.4188000000000003E-2</v>
      </c>
      <c r="G754" s="406">
        <v>0</v>
      </c>
      <c r="H754" s="409">
        <v>7.6E-3</v>
      </c>
      <c r="I754" s="409">
        <f t="shared" si="3"/>
        <v>2.6588000000000004E-2</v>
      </c>
      <c r="J754" s="407">
        <v>32387</v>
      </c>
    </row>
    <row r="755" spans="1:10">
      <c r="A755" s="406">
        <v>90</v>
      </c>
      <c r="B755" s="407">
        <v>32417</v>
      </c>
      <c r="C755" s="406" t="s">
        <v>3139</v>
      </c>
      <c r="D755" s="406" t="s">
        <v>3137</v>
      </c>
      <c r="E755" s="406">
        <v>30.125</v>
      </c>
      <c r="F755" s="406">
        <v>1.0413E-2</v>
      </c>
      <c r="G755" s="406">
        <v>0.44</v>
      </c>
      <c r="H755" s="409">
        <v>7.6E-3</v>
      </c>
      <c r="I755" s="409">
        <f t="shared" si="3"/>
        <v>2.8130000000000004E-3</v>
      </c>
      <c r="J755" s="407">
        <v>32417</v>
      </c>
    </row>
    <row r="756" spans="1:10">
      <c r="A756" s="406">
        <v>90</v>
      </c>
      <c r="B756" s="407">
        <v>32448</v>
      </c>
      <c r="C756" s="406" t="s">
        <v>3139</v>
      </c>
      <c r="D756" s="406" t="s">
        <v>3137</v>
      </c>
      <c r="E756" s="406">
        <v>30.625</v>
      </c>
      <c r="F756" s="406">
        <v>1.6598000000000002E-2</v>
      </c>
      <c r="G756" s="406">
        <v>0</v>
      </c>
      <c r="H756" s="409">
        <v>7.0000000000000001E-3</v>
      </c>
      <c r="I756" s="409">
        <f t="shared" si="3"/>
        <v>9.5980000000000024E-3</v>
      </c>
      <c r="J756" s="407">
        <v>32448</v>
      </c>
    </row>
    <row r="757" spans="1:10">
      <c r="A757" s="406">
        <v>90</v>
      </c>
      <c r="B757" s="407">
        <v>32478</v>
      </c>
      <c r="C757" s="406" t="s">
        <v>3139</v>
      </c>
      <c r="D757" s="406" t="s">
        <v>3137</v>
      </c>
      <c r="E757" s="406">
        <v>29.375</v>
      </c>
      <c r="F757" s="406">
        <v>-4.0815999999999998E-2</v>
      </c>
      <c r="G757" s="406">
        <v>0</v>
      </c>
      <c r="H757" s="409">
        <v>7.4999999999999997E-3</v>
      </c>
      <c r="I757" s="409">
        <f t="shared" si="3"/>
        <v>-4.8315999999999998E-2</v>
      </c>
      <c r="J757" s="407">
        <v>32478</v>
      </c>
    </row>
    <row r="758" spans="1:10">
      <c r="A758" s="406">
        <v>90</v>
      </c>
      <c r="B758" s="407">
        <v>32509</v>
      </c>
      <c r="C758" s="406" t="s">
        <v>3139</v>
      </c>
      <c r="D758" s="406" t="s">
        <v>3137</v>
      </c>
      <c r="E758" s="406">
        <v>28.125</v>
      </c>
      <c r="F758" s="406">
        <v>-2.7064000000000001E-2</v>
      </c>
      <c r="G758" s="406">
        <v>0.45500000000000002</v>
      </c>
      <c r="H758" s="409">
        <v>8.0000000000000002E-3</v>
      </c>
      <c r="I758" s="409">
        <f t="shared" si="3"/>
        <v>-3.5063999999999998E-2</v>
      </c>
      <c r="J758" s="407">
        <v>32509</v>
      </c>
    </row>
    <row r="759" spans="1:10">
      <c r="A759" s="406">
        <v>90</v>
      </c>
      <c r="B759" s="407">
        <v>32540</v>
      </c>
      <c r="C759" s="406" t="s">
        <v>3139</v>
      </c>
      <c r="D759" s="406" t="s">
        <v>3137</v>
      </c>
      <c r="E759" s="406">
        <v>27.5</v>
      </c>
      <c r="F759" s="406">
        <v>-2.2221999999999999E-2</v>
      </c>
      <c r="G759" s="406">
        <v>0</v>
      </c>
      <c r="H759" s="409">
        <v>6.8999999999999999E-3</v>
      </c>
      <c r="I759" s="409">
        <f t="shared" si="3"/>
        <v>-2.9121999999999999E-2</v>
      </c>
      <c r="J759" s="407">
        <v>32540</v>
      </c>
    </row>
    <row r="760" spans="1:10">
      <c r="A760" s="406">
        <v>90</v>
      </c>
      <c r="B760" s="407">
        <v>32568</v>
      </c>
      <c r="C760" s="406" t="s">
        <v>3139</v>
      </c>
      <c r="D760" s="406" t="s">
        <v>3137</v>
      </c>
      <c r="E760" s="406">
        <v>27.375</v>
      </c>
      <c r="F760" s="406">
        <v>-4.5450000000000004E-3</v>
      </c>
      <c r="G760" s="406">
        <v>0</v>
      </c>
      <c r="H760" s="409">
        <v>7.9000000000000008E-3</v>
      </c>
      <c r="I760" s="409">
        <f t="shared" si="3"/>
        <v>-1.2445000000000001E-2</v>
      </c>
      <c r="J760" s="407">
        <v>32568</v>
      </c>
    </row>
    <row r="761" spans="1:10">
      <c r="A761" s="406">
        <v>90</v>
      </c>
      <c r="B761" s="407">
        <v>32599</v>
      </c>
      <c r="C761" s="406" t="s">
        <v>3139</v>
      </c>
      <c r="D761" s="406" t="s">
        <v>3137</v>
      </c>
      <c r="E761" s="406">
        <v>28.25</v>
      </c>
      <c r="F761" s="406">
        <v>4.8584000000000002E-2</v>
      </c>
      <c r="G761" s="406">
        <v>0.45500000000000002</v>
      </c>
      <c r="H761" s="409">
        <v>7.0000000000000001E-3</v>
      </c>
      <c r="I761" s="409">
        <f t="shared" si="3"/>
        <v>4.1584000000000003E-2</v>
      </c>
      <c r="J761" s="407">
        <v>32599</v>
      </c>
    </row>
    <row r="762" spans="1:10">
      <c r="A762" s="406">
        <v>90</v>
      </c>
      <c r="B762" s="407">
        <v>32629</v>
      </c>
      <c r="C762" s="406" t="s">
        <v>3139</v>
      </c>
      <c r="D762" s="406" t="s">
        <v>3137</v>
      </c>
      <c r="E762" s="406">
        <v>26.75</v>
      </c>
      <c r="F762" s="406">
        <v>-5.3096999999999998E-2</v>
      </c>
      <c r="G762" s="406">
        <v>0</v>
      </c>
      <c r="H762" s="409">
        <v>8.0000000000000002E-3</v>
      </c>
      <c r="I762" s="409">
        <f t="shared" si="3"/>
        <v>-6.1096999999999999E-2</v>
      </c>
      <c r="J762" s="407">
        <v>32629</v>
      </c>
    </row>
    <row r="763" spans="1:10">
      <c r="A763" s="406">
        <v>90</v>
      </c>
      <c r="B763" s="407">
        <v>32660</v>
      </c>
      <c r="C763" s="406" t="s">
        <v>3139</v>
      </c>
      <c r="D763" s="406" t="s">
        <v>3137</v>
      </c>
      <c r="E763" s="406">
        <v>26.375</v>
      </c>
      <c r="F763" s="406">
        <v>-1.4019E-2</v>
      </c>
      <c r="G763" s="406">
        <v>0</v>
      </c>
      <c r="H763" s="409">
        <v>7.0000000000000001E-3</v>
      </c>
      <c r="I763" s="409">
        <f t="shared" si="3"/>
        <v>-2.1018999999999999E-2</v>
      </c>
      <c r="J763" s="407">
        <v>32660</v>
      </c>
    </row>
    <row r="764" spans="1:10">
      <c r="A764" s="406">
        <v>90</v>
      </c>
      <c r="B764" s="407">
        <v>32690</v>
      </c>
      <c r="C764" s="406" t="s">
        <v>3139</v>
      </c>
      <c r="D764" s="406" t="s">
        <v>3137</v>
      </c>
      <c r="E764" s="406">
        <v>26.875</v>
      </c>
      <c r="F764" s="406">
        <v>3.6208999999999998E-2</v>
      </c>
      <c r="G764" s="406">
        <v>0.45500000000000002</v>
      </c>
      <c r="H764" s="409">
        <v>6.7999999999999996E-3</v>
      </c>
      <c r="I764" s="409">
        <f t="shared" si="3"/>
        <v>2.9408999999999998E-2</v>
      </c>
      <c r="J764" s="407">
        <v>32690</v>
      </c>
    </row>
    <row r="765" spans="1:10">
      <c r="A765" s="406">
        <v>90</v>
      </c>
      <c r="B765" s="407">
        <v>32721</v>
      </c>
      <c r="C765" s="406" t="s">
        <v>3139</v>
      </c>
      <c r="D765" s="406" t="s">
        <v>3137</v>
      </c>
      <c r="E765" s="406">
        <v>28.25</v>
      </c>
      <c r="F765" s="406">
        <v>5.1163E-2</v>
      </c>
      <c r="G765" s="406">
        <v>0</v>
      </c>
      <c r="H765" s="409">
        <v>6.6E-3</v>
      </c>
      <c r="I765" s="409">
        <f t="shared" si="3"/>
        <v>4.4562999999999998E-2</v>
      </c>
      <c r="J765" s="407">
        <v>32721</v>
      </c>
    </row>
    <row r="766" spans="1:10">
      <c r="A766" s="406">
        <v>90</v>
      </c>
      <c r="B766" s="407">
        <v>32752</v>
      </c>
      <c r="C766" s="406" t="s">
        <v>3139</v>
      </c>
      <c r="D766" s="406" t="s">
        <v>3137</v>
      </c>
      <c r="E766" s="406">
        <v>27</v>
      </c>
      <c r="F766" s="406">
        <v>-4.4248000000000003E-2</v>
      </c>
      <c r="G766" s="406">
        <v>0</v>
      </c>
      <c r="H766" s="409">
        <v>6.4999999999999997E-3</v>
      </c>
      <c r="I766" s="409">
        <f t="shared" si="3"/>
        <v>-5.0748000000000001E-2</v>
      </c>
      <c r="J766" s="407">
        <v>32752</v>
      </c>
    </row>
    <row r="767" spans="1:10">
      <c r="A767" s="406">
        <v>90</v>
      </c>
      <c r="B767" s="407">
        <v>32782</v>
      </c>
      <c r="C767" s="406" t="s">
        <v>3139</v>
      </c>
      <c r="D767" s="406" t="s">
        <v>3137</v>
      </c>
      <c r="E767" s="406">
        <v>-26.0625</v>
      </c>
      <c r="F767" s="406">
        <v>-1.787E-2</v>
      </c>
      <c r="G767" s="406">
        <v>0.45500000000000002</v>
      </c>
      <c r="H767" s="409">
        <v>7.1999999999999998E-3</v>
      </c>
      <c r="I767" s="409">
        <f t="shared" si="3"/>
        <v>-2.5070000000000002E-2</v>
      </c>
      <c r="J767" s="407">
        <v>32782</v>
      </c>
    </row>
    <row r="768" spans="1:10">
      <c r="A768" s="406">
        <v>90</v>
      </c>
      <c r="B768" s="407">
        <v>32813</v>
      </c>
      <c r="C768" s="406" t="s">
        <v>3139</v>
      </c>
      <c r="D768" s="406" t="s">
        <v>3137</v>
      </c>
      <c r="E768" s="406">
        <v>27</v>
      </c>
      <c r="F768" s="406">
        <v>3.5971000000000003E-2</v>
      </c>
      <c r="G768" s="406">
        <v>0</v>
      </c>
      <c r="H768" s="409">
        <v>6.4000000000000003E-3</v>
      </c>
      <c r="I768" s="409">
        <f t="shared" si="3"/>
        <v>2.9571000000000004E-2</v>
      </c>
      <c r="J768" s="407">
        <v>32813</v>
      </c>
    </row>
    <row r="769" spans="1:10">
      <c r="A769" s="406">
        <v>90</v>
      </c>
      <c r="B769" s="407">
        <v>32843</v>
      </c>
      <c r="C769" s="406" t="s">
        <v>3139</v>
      </c>
      <c r="D769" s="406" t="s">
        <v>3137</v>
      </c>
      <c r="E769" s="406">
        <v>27.25</v>
      </c>
      <c r="F769" s="406">
        <v>9.2589999999999999E-3</v>
      </c>
      <c r="G769" s="406">
        <v>0</v>
      </c>
      <c r="H769" s="409">
        <v>6.4000000000000003E-3</v>
      </c>
      <c r="I769" s="409">
        <f t="shared" si="3"/>
        <v>2.8589999999999996E-3</v>
      </c>
      <c r="J769" s="407">
        <v>32843</v>
      </c>
    </row>
    <row r="770" spans="1:10">
      <c r="A770" s="406">
        <v>90</v>
      </c>
      <c r="B770" s="407">
        <v>32874</v>
      </c>
      <c r="C770" s="406" t="s">
        <v>3139</v>
      </c>
      <c r="D770" s="406" t="s">
        <v>3137</v>
      </c>
      <c r="E770" s="406">
        <v>23.875</v>
      </c>
      <c r="F770" s="406">
        <v>-0.106789</v>
      </c>
      <c r="G770" s="406">
        <v>0.46500000000000002</v>
      </c>
      <c r="H770" s="409">
        <v>7.3000000000000001E-3</v>
      </c>
      <c r="I770" s="409">
        <f t="shared" si="3"/>
        <v>-0.114089</v>
      </c>
      <c r="J770" s="407">
        <v>32874</v>
      </c>
    </row>
    <row r="771" spans="1:10">
      <c r="A771" s="406">
        <v>90</v>
      </c>
      <c r="B771" s="407">
        <v>32905</v>
      </c>
      <c r="C771" s="406" t="s">
        <v>3139</v>
      </c>
      <c r="D771" s="406" t="s">
        <v>3137</v>
      </c>
      <c r="E771" s="406">
        <v>25</v>
      </c>
      <c r="F771" s="406">
        <v>4.7120000000000002E-2</v>
      </c>
      <c r="G771" s="406">
        <v>0</v>
      </c>
      <c r="H771" s="409">
        <v>6.6E-3</v>
      </c>
      <c r="I771" s="409">
        <f t="shared" si="3"/>
        <v>4.052E-2</v>
      </c>
      <c r="J771" s="407">
        <v>32905</v>
      </c>
    </row>
    <row r="772" spans="1:10">
      <c r="A772" s="406">
        <v>90</v>
      </c>
      <c r="B772" s="407">
        <v>32933</v>
      </c>
      <c r="C772" s="406" t="s">
        <v>3139</v>
      </c>
      <c r="D772" s="406" t="s">
        <v>3137</v>
      </c>
      <c r="E772" s="406">
        <v>25.125</v>
      </c>
      <c r="F772" s="406">
        <v>5.0000000000000001E-3</v>
      </c>
      <c r="G772" s="406">
        <v>0</v>
      </c>
      <c r="H772" s="409">
        <v>7.1000000000000004E-3</v>
      </c>
      <c r="I772" s="409">
        <f t="shared" si="3"/>
        <v>-2.1000000000000003E-3</v>
      </c>
      <c r="J772" s="407">
        <v>32933</v>
      </c>
    </row>
    <row r="773" spans="1:10">
      <c r="A773" s="406">
        <v>90</v>
      </c>
      <c r="B773" s="407">
        <v>32964</v>
      </c>
      <c r="C773" s="406" t="s">
        <v>3139</v>
      </c>
      <c r="D773" s="406" t="s">
        <v>3137</v>
      </c>
      <c r="E773" s="406">
        <v>24</v>
      </c>
      <c r="F773" s="406">
        <v>-2.6269000000000001E-2</v>
      </c>
      <c r="G773" s="406">
        <v>0.46500000000000002</v>
      </c>
      <c r="H773" s="409">
        <v>7.4999999999999997E-3</v>
      </c>
      <c r="I773" s="409">
        <f t="shared" si="3"/>
        <v>-3.3769E-2</v>
      </c>
      <c r="J773" s="407">
        <v>32964</v>
      </c>
    </row>
    <row r="774" spans="1:10">
      <c r="A774" s="406">
        <v>90</v>
      </c>
      <c r="B774" s="407">
        <v>32994</v>
      </c>
      <c r="C774" s="406" t="s">
        <v>3139</v>
      </c>
      <c r="D774" s="406" t="s">
        <v>3137</v>
      </c>
      <c r="E774" s="406">
        <v>24.125</v>
      </c>
      <c r="F774" s="406">
        <v>5.208E-3</v>
      </c>
      <c r="G774" s="406">
        <v>0</v>
      </c>
      <c r="H774" s="409">
        <v>7.4999999999999997E-3</v>
      </c>
      <c r="I774" s="409">
        <f t="shared" si="3"/>
        <v>-2.2919999999999998E-3</v>
      </c>
      <c r="J774" s="407">
        <v>32994</v>
      </c>
    </row>
    <row r="775" spans="1:10">
      <c r="A775" s="406">
        <v>90</v>
      </c>
      <c r="B775" s="407">
        <v>33025</v>
      </c>
      <c r="C775" s="406" t="s">
        <v>3139</v>
      </c>
      <c r="D775" s="406" t="s">
        <v>3137</v>
      </c>
      <c r="E775" s="406">
        <v>23.875</v>
      </c>
      <c r="F775" s="406">
        <v>-1.0363000000000001E-2</v>
      </c>
      <c r="G775" s="406">
        <v>0</v>
      </c>
      <c r="H775" s="409">
        <v>6.7999999999999996E-3</v>
      </c>
      <c r="I775" s="409">
        <f t="shared" si="3"/>
        <v>-1.7163000000000001E-2</v>
      </c>
      <c r="J775" s="407">
        <v>33025</v>
      </c>
    </row>
    <row r="776" spans="1:10">
      <c r="A776" s="406">
        <v>90</v>
      </c>
      <c r="B776" s="407">
        <v>33055</v>
      </c>
      <c r="C776" s="406" t="s">
        <v>3139</v>
      </c>
      <c r="D776" s="406" t="s">
        <v>3137</v>
      </c>
      <c r="E776" s="406">
        <v>25.125</v>
      </c>
      <c r="F776" s="406">
        <v>7.1831999999999993E-2</v>
      </c>
      <c r="G776" s="406">
        <v>0.46500000000000002</v>
      </c>
      <c r="H776" s="409">
        <v>7.4000000000000003E-3</v>
      </c>
      <c r="I776" s="409">
        <f t="shared" si="3"/>
        <v>6.4431999999999989E-2</v>
      </c>
      <c r="J776" s="407">
        <v>33055</v>
      </c>
    </row>
    <row r="777" spans="1:10">
      <c r="A777" s="406">
        <v>90</v>
      </c>
      <c r="B777" s="407">
        <v>33086</v>
      </c>
      <c r="C777" s="406" t="s">
        <v>3139</v>
      </c>
      <c r="D777" s="406" t="s">
        <v>3137</v>
      </c>
      <c r="E777" s="406">
        <v>25.875</v>
      </c>
      <c r="F777" s="406">
        <v>2.9850999999999999E-2</v>
      </c>
      <c r="G777" s="406">
        <v>0</v>
      </c>
      <c r="H777" s="409">
        <v>7.1000000000000004E-3</v>
      </c>
      <c r="I777" s="409">
        <f t="shared" si="3"/>
        <v>2.2751E-2</v>
      </c>
      <c r="J777" s="407">
        <v>33086</v>
      </c>
    </row>
    <row r="778" spans="1:10">
      <c r="A778" s="406">
        <v>90</v>
      </c>
      <c r="B778" s="407">
        <v>33117</v>
      </c>
      <c r="C778" s="406" t="s">
        <v>3139</v>
      </c>
      <c r="D778" s="406" t="s">
        <v>3137</v>
      </c>
      <c r="E778" s="406">
        <v>-25.875</v>
      </c>
      <c r="F778" s="406">
        <v>0</v>
      </c>
      <c r="G778" s="406">
        <v>0</v>
      </c>
      <c r="H778" s="409">
        <v>6.8999999999999999E-3</v>
      </c>
      <c r="I778" s="409">
        <f t="shared" si="3"/>
        <v>-6.8999999999999999E-3</v>
      </c>
      <c r="J778" s="407">
        <v>33117</v>
      </c>
    </row>
    <row r="779" spans="1:10">
      <c r="A779" s="406">
        <v>90</v>
      </c>
      <c r="B779" s="407">
        <v>33147</v>
      </c>
      <c r="C779" s="406" t="s">
        <v>3139</v>
      </c>
      <c r="D779" s="406" t="s">
        <v>3137</v>
      </c>
      <c r="E779" s="406">
        <v>-25.5625</v>
      </c>
      <c r="F779" s="406">
        <v>5.8939999999999999E-3</v>
      </c>
      <c r="G779" s="406">
        <v>0.46500000000000002</v>
      </c>
      <c r="H779" s="409">
        <v>8.0999999999999996E-3</v>
      </c>
      <c r="I779" s="409">
        <f t="shared" si="3"/>
        <v>-2.2059999999999996E-3</v>
      </c>
      <c r="J779" s="407">
        <v>33147</v>
      </c>
    </row>
    <row r="780" spans="1:10">
      <c r="A780" s="406">
        <v>90</v>
      </c>
      <c r="B780" s="407">
        <v>33178</v>
      </c>
      <c r="C780" s="406" t="s">
        <v>3139</v>
      </c>
      <c r="D780" s="406" t="s">
        <v>3137</v>
      </c>
      <c r="E780" s="406">
        <v>25.375</v>
      </c>
      <c r="F780" s="406">
        <v>-7.3350000000000004E-3</v>
      </c>
      <c r="G780" s="406">
        <v>0</v>
      </c>
      <c r="H780" s="409">
        <v>7.1000000000000004E-3</v>
      </c>
      <c r="I780" s="409">
        <f t="shared" si="3"/>
        <v>-1.4435E-2</v>
      </c>
      <c r="J780" s="407">
        <v>33178</v>
      </c>
    </row>
    <row r="781" spans="1:10">
      <c r="A781" s="406">
        <v>90</v>
      </c>
      <c r="B781" s="407">
        <v>33208</v>
      </c>
      <c r="C781" s="406" t="s">
        <v>3139</v>
      </c>
      <c r="D781" s="406" t="s">
        <v>3137</v>
      </c>
      <c r="E781" s="406">
        <v>26</v>
      </c>
      <c r="F781" s="406">
        <v>2.4631E-2</v>
      </c>
      <c r="G781" s="406">
        <v>0</v>
      </c>
      <c r="H781" s="409">
        <v>7.1999999999999998E-3</v>
      </c>
      <c r="I781" s="409">
        <f t="shared" si="3"/>
        <v>1.7431000000000002E-2</v>
      </c>
      <c r="J781" s="407">
        <v>33208</v>
      </c>
    </row>
    <row r="782" spans="1:10">
      <c r="A782" s="406">
        <v>90</v>
      </c>
      <c r="B782" s="407">
        <v>33239</v>
      </c>
      <c r="C782" s="406" t="s">
        <v>3139</v>
      </c>
      <c r="D782" s="406" t="s">
        <v>3137</v>
      </c>
      <c r="E782" s="406">
        <v>25.625</v>
      </c>
      <c r="F782" s="406">
        <v>4.0379999999999999E-3</v>
      </c>
      <c r="G782" s="406">
        <v>0.48</v>
      </c>
      <c r="H782" s="409">
        <v>7.1000000000000004E-3</v>
      </c>
      <c r="I782" s="409">
        <f t="shared" si="3"/>
        <v>-3.0620000000000005E-3</v>
      </c>
      <c r="J782" s="407">
        <v>33239</v>
      </c>
    </row>
    <row r="783" spans="1:10">
      <c r="A783" s="406">
        <v>90</v>
      </c>
      <c r="B783" s="407">
        <v>33270</v>
      </c>
      <c r="C783" s="406" t="s">
        <v>3139</v>
      </c>
      <c r="D783" s="406" t="s">
        <v>3137</v>
      </c>
      <c r="E783" s="406">
        <v>28.5</v>
      </c>
      <c r="F783" s="406">
        <v>0.112195</v>
      </c>
      <c r="G783" s="406">
        <v>0</v>
      </c>
      <c r="H783" s="409">
        <v>6.4000000000000003E-3</v>
      </c>
      <c r="I783" s="409">
        <f t="shared" si="3"/>
        <v>0.105795</v>
      </c>
      <c r="J783" s="407">
        <v>33270</v>
      </c>
    </row>
    <row r="784" spans="1:10">
      <c r="A784" s="406">
        <v>90</v>
      </c>
      <c r="B784" s="407">
        <v>33298</v>
      </c>
      <c r="C784" s="406" t="s">
        <v>3139</v>
      </c>
      <c r="D784" s="406" t="s">
        <v>3137</v>
      </c>
      <c r="E784" s="406">
        <v>28.75</v>
      </c>
      <c r="F784" s="406">
        <v>8.7720000000000003E-3</v>
      </c>
      <c r="G784" s="406">
        <v>0</v>
      </c>
      <c r="H784" s="409">
        <v>6.4000000000000003E-3</v>
      </c>
      <c r="I784" s="409">
        <f t="shared" si="3"/>
        <v>2.372E-3</v>
      </c>
      <c r="J784" s="407">
        <v>33298</v>
      </c>
    </row>
    <row r="785" spans="1:10">
      <c r="A785" s="406">
        <v>90</v>
      </c>
      <c r="B785" s="407">
        <v>33329</v>
      </c>
      <c r="C785" s="406" t="s">
        <v>3139</v>
      </c>
      <c r="D785" s="406" t="s">
        <v>3137</v>
      </c>
      <c r="E785" s="406">
        <v>29.25</v>
      </c>
      <c r="F785" s="406">
        <v>3.4086999999999999E-2</v>
      </c>
      <c r="G785" s="406">
        <v>0.48</v>
      </c>
      <c r="H785" s="409">
        <v>7.6E-3</v>
      </c>
      <c r="I785" s="409">
        <f t="shared" si="3"/>
        <v>2.6487E-2</v>
      </c>
      <c r="J785" s="407">
        <v>33329</v>
      </c>
    </row>
    <row r="786" spans="1:10">
      <c r="A786" s="406">
        <v>90</v>
      </c>
      <c r="B786" s="407">
        <v>33359</v>
      </c>
      <c r="C786" s="406" t="s">
        <v>3139</v>
      </c>
      <c r="D786" s="406" t="s">
        <v>3137</v>
      </c>
      <c r="E786" s="406">
        <v>30</v>
      </c>
      <c r="F786" s="406">
        <v>2.5641000000000001E-2</v>
      </c>
      <c r="G786" s="406">
        <v>0</v>
      </c>
      <c r="H786" s="409">
        <v>6.7999999999999996E-3</v>
      </c>
      <c r="I786" s="409">
        <f t="shared" si="3"/>
        <v>1.8841E-2</v>
      </c>
      <c r="J786" s="407">
        <v>33359</v>
      </c>
    </row>
    <row r="787" spans="1:10">
      <c r="A787" s="406">
        <v>90</v>
      </c>
      <c r="B787" s="407">
        <v>33390</v>
      </c>
      <c r="C787" s="406" t="s">
        <v>3139</v>
      </c>
      <c r="D787" s="406" t="s">
        <v>3137</v>
      </c>
      <c r="E787" s="406">
        <v>28</v>
      </c>
      <c r="F787" s="406">
        <v>-6.6667000000000004E-2</v>
      </c>
      <c r="G787" s="406">
        <v>0</v>
      </c>
      <c r="H787" s="409">
        <v>6.3E-3</v>
      </c>
      <c r="I787" s="409">
        <f t="shared" si="3"/>
        <v>-7.2967000000000004E-2</v>
      </c>
      <c r="J787" s="407">
        <v>33390</v>
      </c>
    </row>
    <row r="788" spans="1:10">
      <c r="A788" s="406">
        <v>90</v>
      </c>
      <c r="B788" s="407">
        <v>33420</v>
      </c>
      <c r="C788" s="406" t="s">
        <v>3139</v>
      </c>
      <c r="D788" s="406" t="s">
        <v>3137</v>
      </c>
      <c r="E788" s="406">
        <v>27</v>
      </c>
      <c r="F788" s="406">
        <v>-1.8571000000000001E-2</v>
      </c>
      <c r="G788" s="406">
        <v>0.48</v>
      </c>
      <c r="H788" s="409">
        <v>7.6E-3</v>
      </c>
      <c r="I788" s="409">
        <f t="shared" si="3"/>
        <v>-2.6171E-2</v>
      </c>
      <c r="J788" s="407">
        <v>33420</v>
      </c>
    </row>
    <row r="789" spans="1:10">
      <c r="A789" s="406">
        <v>90</v>
      </c>
      <c r="B789" s="407">
        <v>33451</v>
      </c>
      <c r="C789" s="406" t="s">
        <v>3139</v>
      </c>
      <c r="D789" s="406" t="s">
        <v>3137</v>
      </c>
      <c r="E789" s="406">
        <v>27.875</v>
      </c>
      <c r="F789" s="406">
        <v>3.2406999999999998E-2</v>
      </c>
      <c r="G789" s="406">
        <v>0</v>
      </c>
      <c r="H789" s="409">
        <v>6.7999999999999996E-3</v>
      </c>
      <c r="I789" s="409">
        <f t="shared" si="3"/>
        <v>2.5606999999999998E-2</v>
      </c>
      <c r="J789" s="407">
        <v>33451</v>
      </c>
    </row>
    <row r="790" spans="1:10">
      <c r="A790" s="406">
        <v>90</v>
      </c>
      <c r="B790" s="407">
        <v>33482</v>
      </c>
      <c r="C790" s="406" t="s">
        <v>3139</v>
      </c>
      <c r="D790" s="406" t="s">
        <v>3137</v>
      </c>
      <c r="E790" s="406">
        <v>30</v>
      </c>
      <c r="F790" s="406">
        <v>7.6232999999999995E-2</v>
      </c>
      <c r="G790" s="406">
        <v>0</v>
      </c>
      <c r="H790" s="409">
        <v>6.7999999999999996E-3</v>
      </c>
      <c r="I790" s="409">
        <f t="shared" si="3"/>
        <v>6.9432999999999995E-2</v>
      </c>
      <c r="J790" s="407">
        <v>33482</v>
      </c>
    </row>
    <row r="791" spans="1:10">
      <c r="A791" s="406">
        <v>90</v>
      </c>
      <c r="B791" s="407">
        <v>33512</v>
      </c>
      <c r="C791" s="406" t="s">
        <v>3139</v>
      </c>
      <c r="D791" s="406" t="s">
        <v>3137</v>
      </c>
      <c r="E791" s="406">
        <v>28</v>
      </c>
      <c r="F791" s="406">
        <v>-5.0666999999999997E-2</v>
      </c>
      <c r="G791" s="406">
        <v>0.48</v>
      </c>
      <c r="H791" s="409">
        <v>6.4999999999999997E-3</v>
      </c>
      <c r="I791" s="409">
        <f t="shared" si="3"/>
        <v>-5.7166999999999996E-2</v>
      </c>
      <c r="J791" s="407">
        <v>33512</v>
      </c>
    </row>
    <row r="792" spans="1:10">
      <c r="A792" s="406">
        <v>90</v>
      </c>
      <c r="B792" s="407">
        <v>33543</v>
      </c>
      <c r="C792" s="406" t="s">
        <v>3139</v>
      </c>
      <c r="D792" s="406" t="s">
        <v>3137</v>
      </c>
      <c r="E792" s="406">
        <v>28.5</v>
      </c>
      <c r="F792" s="406">
        <v>1.7857000000000001E-2</v>
      </c>
      <c r="G792" s="406">
        <v>0</v>
      </c>
      <c r="H792" s="409">
        <v>6.0000000000000001E-3</v>
      </c>
      <c r="I792" s="409">
        <f t="shared" si="3"/>
        <v>1.1857000000000001E-2</v>
      </c>
      <c r="J792" s="407">
        <v>33543</v>
      </c>
    </row>
    <row r="793" spans="1:10">
      <c r="A793" s="406">
        <v>90</v>
      </c>
      <c r="B793" s="407">
        <v>33573</v>
      </c>
      <c r="C793" s="406" t="s">
        <v>3139</v>
      </c>
      <c r="D793" s="406" t="s">
        <v>3137</v>
      </c>
      <c r="E793" s="406">
        <v>29</v>
      </c>
      <c r="F793" s="406">
        <v>1.7544000000000001E-2</v>
      </c>
      <c r="G793" s="406">
        <v>0</v>
      </c>
      <c r="H793" s="409">
        <v>6.7999999999999996E-3</v>
      </c>
      <c r="I793" s="409">
        <f t="shared" si="3"/>
        <v>1.0744E-2</v>
      </c>
      <c r="J793" s="407">
        <v>33573</v>
      </c>
    </row>
    <row r="794" spans="1:10">
      <c r="A794" s="406">
        <v>90</v>
      </c>
      <c r="B794" s="407">
        <v>33604</v>
      </c>
      <c r="C794" s="406" t="s">
        <v>3139</v>
      </c>
      <c r="D794" s="406" t="s">
        <v>3137</v>
      </c>
      <c r="E794" s="406">
        <v>30.375</v>
      </c>
      <c r="F794" s="406">
        <v>6.4482999999999999E-2</v>
      </c>
      <c r="G794" s="406">
        <v>0.495</v>
      </c>
      <c r="H794" s="409">
        <v>6.1000000000000004E-3</v>
      </c>
      <c r="I794" s="409">
        <f t="shared" si="3"/>
        <v>5.8382999999999997E-2</v>
      </c>
      <c r="J794" s="407">
        <v>33604</v>
      </c>
    </row>
    <row r="795" spans="1:10">
      <c r="A795" s="406">
        <v>90</v>
      </c>
      <c r="B795" s="407">
        <v>33635</v>
      </c>
      <c r="C795" s="406" t="s">
        <v>3139</v>
      </c>
      <c r="D795" s="406" t="s">
        <v>3137</v>
      </c>
      <c r="E795" s="406">
        <v>30.75</v>
      </c>
      <c r="F795" s="406">
        <v>1.2345999999999999E-2</v>
      </c>
      <c r="G795" s="406">
        <v>0</v>
      </c>
      <c r="H795" s="409">
        <v>5.8999999999999999E-3</v>
      </c>
      <c r="I795" s="409">
        <f t="shared" si="3"/>
        <v>6.4459999999999995E-3</v>
      </c>
      <c r="J795" s="407">
        <v>33635</v>
      </c>
    </row>
    <row r="796" spans="1:10">
      <c r="A796" s="406">
        <v>90</v>
      </c>
      <c r="B796" s="407">
        <v>33664</v>
      </c>
      <c r="C796" s="406" t="s">
        <v>3139</v>
      </c>
      <c r="D796" s="406" t="s">
        <v>3137</v>
      </c>
      <c r="E796" s="406">
        <v>32.125</v>
      </c>
      <c r="F796" s="406">
        <v>4.4714999999999998E-2</v>
      </c>
      <c r="G796" s="406">
        <v>0</v>
      </c>
      <c r="H796" s="409">
        <v>6.7000000000000002E-3</v>
      </c>
      <c r="I796" s="409">
        <f t="shared" si="3"/>
        <v>3.8015E-2</v>
      </c>
      <c r="J796" s="407">
        <v>33664</v>
      </c>
    </row>
    <row r="797" spans="1:10">
      <c r="A797" s="406">
        <v>90</v>
      </c>
      <c r="B797" s="407">
        <v>33695</v>
      </c>
      <c r="C797" s="406" t="s">
        <v>3139</v>
      </c>
      <c r="D797" s="406" t="s">
        <v>3137</v>
      </c>
      <c r="E797" s="406">
        <v>-32.375</v>
      </c>
      <c r="F797" s="406">
        <v>2.3191E-2</v>
      </c>
      <c r="G797" s="406">
        <v>0.495</v>
      </c>
      <c r="H797" s="409">
        <v>6.4999999999999997E-3</v>
      </c>
      <c r="I797" s="409">
        <f t="shared" si="3"/>
        <v>1.6691000000000001E-2</v>
      </c>
      <c r="J797" s="407">
        <v>33695</v>
      </c>
    </row>
    <row r="798" spans="1:10">
      <c r="A798" s="406">
        <v>90</v>
      </c>
      <c r="B798" s="407">
        <v>33725</v>
      </c>
      <c r="C798" s="406" t="s">
        <v>3139</v>
      </c>
      <c r="D798" s="406" t="s">
        <v>3137</v>
      </c>
      <c r="E798" s="406">
        <v>34</v>
      </c>
      <c r="F798" s="406">
        <v>5.0193000000000002E-2</v>
      </c>
      <c r="G798" s="406">
        <v>0</v>
      </c>
      <c r="H798" s="409">
        <v>6.1000000000000004E-3</v>
      </c>
      <c r="I798" s="409">
        <f t="shared" si="3"/>
        <v>4.4093E-2</v>
      </c>
      <c r="J798" s="407">
        <v>33725</v>
      </c>
    </row>
    <row r="799" spans="1:10">
      <c r="A799" s="406">
        <v>90</v>
      </c>
      <c r="B799" s="407">
        <v>33756</v>
      </c>
      <c r="C799" s="406" t="s">
        <v>3139</v>
      </c>
      <c r="D799" s="406" t="s">
        <v>3137</v>
      </c>
      <c r="E799" s="406">
        <v>32.5</v>
      </c>
      <c r="F799" s="406">
        <v>-4.4117999999999997E-2</v>
      </c>
      <c r="G799" s="406">
        <v>0</v>
      </c>
      <c r="H799" s="409">
        <v>6.7000000000000002E-3</v>
      </c>
      <c r="I799" s="409">
        <f t="shared" si="3"/>
        <v>-5.0817999999999995E-2</v>
      </c>
      <c r="J799" s="407">
        <v>33756</v>
      </c>
    </row>
    <row r="800" spans="1:10">
      <c r="A800" s="406">
        <v>90</v>
      </c>
      <c r="B800" s="407">
        <v>33786</v>
      </c>
      <c r="C800" s="406" t="s">
        <v>3139</v>
      </c>
      <c r="D800" s="406" t="s">
        <v>3137</v>
      </c>
      <c r="E800" s="406">
        <v>34.625</v>
      </c>
      <c r="F800" s="406">
        <v>8.0615000000000006E-2</v>
      </c>
      <c r="G800" s="406">
        <v>0.495</v>
      </c>
      <c r="H800" s="409">
        <v>6.3E-3</v>
      </c>
      <c r="I800" s="409">
        <f t="shared" si="3"/>
        <v>7.4315000000000006E-2</v>
      </c>
      <c r="J800" s="407">
        <v>33786</v>
      </c>
    </row>
    <row r="801" spans="1:10">
      <c r="A801" s="406">
        <v>90</v>
      </c>
      <c r="B801" s="407">
        <v>33817</v>
      </c>
      <c r="C801" s="406" t="s">
        <v>3139</v>
      </c>
      <c r="D801" s="406" t="s">
        <v>3137</v>
      </c>
      <c r="E801" s="406">
        <v>35.375</v>
      </c>
      <c r="F801" s="406">
        <v>2.1661E-2</v>
      </c>
      <c r="G801" s="406">
        <v>0</v>
      </c>
      <c r="H801" s="409">
        <v>6.0000000000000001E-3</v>
      </c>
      <c r="I801" s="409">
        <f t="shared" si="3"/>
        <v>1.5661000000000001E-2</v>
      </c>
      <c r="J801" s="407">
        <v>33817</v>
      </c>
    </row>
    <row r="802" spans="1:10">
      <c r="A802" s="406">
        <v>90</v>
      </c>
      <c r="B802" s="407">
        <v>33848</v>
      </c>
      <c r="C802" s="406" t="s">
        <v>3139</v>
      </c>
      <c r="D802" s="406" t="s">
        <v>3137</v>
      </c>
      <c r="E802" s="406">
        <v>35.25</v>
      </c>
      <c r="F802" s="406">
        <v>-3.5339999999999998E-3</v>
      </c>
      <c r="G802" s="406">
        <v>0</v>
      </c>
      <c r="H802" s="409">
        <v>5.7999999999999996E-3</v>
      </c>
      <c r="I802" s="409">
        <f t="shared" si="3"/>
        <v>-9.3339999999999985E-3</v>
      </c>
      <c r="J802" s="407">
        <v>33848</v>
      </c>
    </row>
    <row r="803" spans="1:10">
      <c r="A803" s="406">
        <v>90</v>
      </c>
      <c r="B803" s="407">
        <v>33878</v>
      </c>
      <c r="C803" s="406" t="s">
        <v>3139</v>
      </c>
      <c r="D803" s="406" t="s">
        <v>3137</v>
      </c>
      <c r="E803" s="406">
        <v>32.25</v>
      </c>
      <c r="F803" s="406">
        <v>-7.1064000000000002E-2</v>
      </c>
      <c r="G803" s="406">
        <v>0.495</v>
      </c>
      <c r="H803" s="409">
        <v>5.7000000000000002E-3</v>
      </c>
      <c r="I803" s="409">
        <f t="shared" si="3"/>
        <v>-7.6763999999999999E-2</v>
      </c>
      <c r="J803" s="407">
        <v>33878</v>
      </c>
    </row>
    <row r="804" spans="1:10">
      <c r="A804" s="406">
        <v>90</v>
      </c>
      <c r="B804" s="407">
        <v>33909</v>
      </c>
      <c r="C804" s="406" t="s">
        <v>3139</v>
      </c>
      <c r="D804" s="406" t="s">
        <v>3137</v>
      </c>
      <c r="E804" s="406">
        <v>34.75</v>
      </c>
      <c r="F804" s="406">
        <v>7.7519000000000005E-2</v>
      </c>
      <c r="G804" s="406">
        <v>0</v>
      </c>
      <c r="H804" s="409">
        <v>6.1000000000000004E-3</v>
      </c>
      <c r="I804" s="409">
        <f t="shared" si="3"/>
        <v>7.141900000000001E-2</v>
      </c>
      <c r="J804" s="407">
        <v>33909</v>
      </c>
    </row>
    <row r="805" spans="1:10">
      <c r="A805" s="406">
        <v>90</v>
      </c>
      <c r="B805" s="407">
        <v>33939</v>
      </c>
      <c r="C805" s="406" t="s">
        <v>3139</v>
      </c>
      <c r="D805" s="406" t="s">
        <v>3137</v>
      </c>
      <c r="E805" s="406">
        <v>35.5</v>
      </c>
      <c r="F805" s="406">
        <v>2.5898999999999998E-2</v>
      </c>
      <c r="G805" s="406">
        <v>0.15</v>
      </c>
      <c r="H805" s="409">
        <v>6.3E-3</v>
      </c>
      <c r="I805" s="409">
        <f t="shared" si="3"/>
        <v>1.9598999999999998E-2</v>
      </c>
      <c r="J805" s="407">
        <v>33939</v>
      </c>
    </row>
    <row r="806" spans="1:10">
      <c r="A806" s="406">
        <v>90</v>
      </c>
      <c r="B806" s="407">
        <v>33970</v>
      </c>
      <c r="C806" s="406" t="s">
        <v>3139</v>
      </c>
      <c r="D806" s="406" t="s">
        <v>3137</v>
      </c>
      <c r="E806" s="406">
        <v>35.25</v>
      </c>
      <c r="F806" s="406">
        <v>-7.0419999999999996E-3</v>
      </c>
      <c r="G806" s="406">
        <v>0</v>
      </c>
      <c r="H806" s="409">
        <v>5.8999999999999999E-3</v>
      </c>
      <c r="I806" s="409">
        <f t="shared" si="3"/>
        <v>-1.2941999999999999E-2</v>
      </c>
      <c r="J806" s="407">
        <v>33970</v>
      </c>
    </row>
    <row r="807" spans="1:10">
      <c r="A807" s="406">
        <v>90</v>
      </c>
      <c r="B807" s="407">
        <v>34001</v>
      </c>
      <c r="C807" s="406" t="s">
        <v>3139</v>
      </c>
      <c r="D807" s="406" t="s">
        <v>3137</v>
      </c>
      <c r="E807" s="406">
        <v>39.625</v>
      </c>
      <c r="F807" s="406">
        <v>0.13858200000000001</v>
      </c>
      <c r="G807" s="406">
        <v>0.51</v>
      </c>
      <c r="H807" s="409">
        <v>5.4999999999999997E-3</v>
      </c>
      <c r="I807" s="409">
        <f t="shared" si="3"/>
        <v>0.13308200000000001</v>
      </c>
      <c r="J807" s="407">
        <v>34001</v>
      </c>
    </row>
    <row r="808" spans="1:10">
      <c r="A808" s="406">
        <v>90</v>
      </c>
      <c r="B808" s="407">
        <v>34029</v>
      </c>
      <c r="C808" s="406" t="s">
        <v>3139</v>
      </c>
      <c r="D808" s="406" t="s">
        <v>3137</v>
      </c>
      <c r="E808" s="406">
        <v>39</v>
      </c>
      <c r="F808" s="406">
        <v>-1.5772999999999999E-2</v>
      </c>
      <c r="G808" s="406">
        <v>0</v>
      </c>
      <c r="H808" s="409">
        <v>6.3E-3</v>
      </c>
      <c r="I808" s="409">
        <f t="shared" si="3"/>
        <v>-2.2072999999999999E-2</v>
      </c>
      <c r="J808" s="407">
        <v>34029</v>
      </c>
    </row>
    <row r="809" spans="1:10">
      <c r="A809" s="406">
        <v>90</v>
      </c>
      <c r="B809" s="407">
        <v>34060</v>
      </c>
      <c r="C809" s="406" t="s">
        <v>3139</v>
      </c>
      <c r="D809" s="406" t="s">
        <v>3137</v>
      </c>
      <c r="E809" s="406">
        <v>-38.25</v>
      </c>
      <c r="F809" s="406">
        <v>-6.1539999999999997E-3</v>
      </c>
      <c r="G809" s="406">
        <v>0.51</v>
      </c>
      <c r="H809" s="409">
        <v>5.7000000000000002E-3</v>
      </c>
      <c r="I809" s="409">
        <f t="shared" si="3"/>
        <v>-1.1854E-2</v>
      </c>
      <c r="J809" s="407">
        <v>34060</v>
      </c>
    </row>
    <row r="810" spans="1:10">
      <c r="A810" s="406">
        <v>90</v>
      </c>
      <c r="B810" s="407">
        <v>34090</v>
      </c>
      <c r="C810" s="406" t="s">
        <v>3139</v>
      </c>
      <c r="D810" s="406" t="s">
        <v>3137</v>
      </c>
      <c r="E810" s="406">
        <v>-37.25</v>
      </c>
      <c r="F810" s="406">
        <v>-2.6144000000000001E-2</v>
      </c>
      <c r="G810" s="406">
        <v>0</v>
      </c>
      <c r="H810" s="409">
        <v>5.1999999999999998E-3</v>
      </c>
      <c r="I810" s="409">
        <f t="shared" si="3"/>
        <v>-3.1343999999999997E-2</v>
      </c>
      <c r="J810" s="407">
        <v>34090</v>
      </c>
    </row>
    <row r="811" spans="1:10">
      <c r="A811" s="406">
        <v>90</v>
      </c>
      <c r="B811" s="407">
        <v>34121</v>
      </c>
      <c r="C811" s="406" t="s">
        <v>3139</v>
      </c>
      <c r="D811" s="406" t="s">
        <v>3137</v>
      </c>
      <c r="E811" s="406">
        <v>38</v>
      </c>
      <c r="F811" s="406">
        <v>2.0133999999999999E-2</v>
      </c>
      <c r="G811" s="406">
        <v>0</v>
      </c>
      <c r="H811" s="409">
        <v>6.1999999999999998E-3</v>
      </c>
      <c r="I811" s="409">
        <f t="shared" si="3"/>
        <v>1.3933999999999998E-2</v>
      </c>
      <c r="J811" s="407">
        <v>34121</v>
      </c>
    </row>
    <row r="812" spans="1:10">
      <c r="A812" s="406">
        <v>90</v>
      </c>
      <c r="B812" s="407">
        <v>34151</v>
      </c>
      <c r="C812" s="406" t="s">
        <v>3139</v>
      </c>
      <c r="D812" s="406" t="s">
        <v>3137</v>
      </c>
      <c r="E812" s="406">
        <v>-38.1875</v>
      </c>
      <c r="F812" s="406">
        <v>1.8355E-2</v>
      </c>
      <c r="G812" s="406">
        <v>0.51</v>
      </c>
      <c r="H812" s="409">
        <v>5.4000000000000003E-3</v>
      </c>
      <c r="I812" s="409">
        <f t="shared" ref="I812:I875" si="4">F812-H812</f>
        <v>1.2955E-2</v>
      </c>
      <c r="J812" s="407">
        <v>34151</v>
      </c>
    </row>
    <row r="813" spans="1:10">
      <c r="A813" s="406">
        <v>90</v>
      </c>
      <c r="B813" s="407">
        <v>34182</v>
      </c>
      <c r="C813" s="406" t="s">
        <v>3139</v>
      </c>
      <c r="D813" s="406" t="s">
        <v>3137</v>
      </c>
      <c r="E813" s="406">
        <v>37.625</v>
      </c>
      <c r="F813" s="406">
        <v>-1.473E-2</v>
      </c>
      <c r="G813" s="406">
        <v>0</v>
      </c>
      <c r="H813" s="409">
        <v>5.5999999999999999E-3</v>
      </c>
      <c r="I813" s="409">
        <f t="shared" si="4"/>
        <v>-2.0330000000000001E-2</v>
      </c>
      <c r="J813" s="407">
        <v>34182</v>
      </c>
    </row>
    <row r="814" spans="1:10">
      <c r="A814" s="406">
        <v>90</v>
      </c>
      <c r="B814" s="407">
        <v>34213</v>
      </c>
      <c r="C814" s="406" t="s">
        <v>3139</v>
      </c>
      <c r="D814" s="406" t="s">
        <v>3137</v>
      </c>
      <c r="E814" s="406">
        <v>-37.875</v>
      </c>
      <c r="F814" s="406">
        <v>6.6449999999999999E-3</v>
      </c>
      <c r="G814" s="406">
        <v>0</v>
      </c>
      <c r="H814" s="409">
        <v>5.0000000000000001E-3</v>
      </c>
      <c r="I814" s="409">
        <f t="shared" si="4"/>
        <v>1.6449999999999998E-3</v>
      </c>
      <c r="J814" s="407">
        <v>34213</v>
      </c>
    </row>
    <row r="815" spans="1:10">
      <c r="A815" s="406">
        <v>90</v>
      </c>
      <c r="B815" s="407">
        <v>34243</v>
      </c>
      <c r="C815" s="406" t="s">
        <v>3139</v>
      </c>
      <c r="D815" s="406" t="s">
        <v>3137</v>
      </c>
      <c r="E815" s="406">
        <v>37.875</v>
      </c>
      <c r="F815" s="406">
        <v>0</v>
      </c>
      <c r="G815" s="406">
        <v>0</v>
      </c>
      <c r="H815" s="409">
        <v>4.8999999999999998E-3</v>
      </c>
      <c r="I815" s="409">
        <f t="shared" si="4"/>
        <v>-4.8999999999999998E-3</v>
      </c>
      <c r="J815" s="407">
        <v>34243</v>
      </c>
    </row>
    <row r="816" spans="1:10">
      <c r="A816" s="406">
        <v>90</v>
      </c>
      <c r="B816" s="407">
        <v>34274</v>
      </c>
      <c r="C816" s="406" t="s">
        <v>3139</v>
      </c>
      <c r="D816" s="406" t="s">
        <v>3137</v>
      </c>
      <c r="E816" s="406">
        <v>36.25</v>
      </c>
      <c r="F816" s="406">
        <v>-2.9439E-2</v>
      </c>
      <c r="G816" s="406">
        <v>0.51</v>
      </c>
      <c r="H816" s="409">
        <v>5.3E-3</v>
      </c>
      <c r="I816" s="409">
        <f t="shared" si="4"/>
        <v>-3.4738999999999999E-2</v>
      </c>
      <c r="J816" s="407">
        <v>34274</v>
      </c>
    </row>
    <row r="817" spans="1:10">
      <c r="A817" s="406">
        <v>90</v>
      </c>
      <c r="B817" s="407">
        <v>34304</v>
      </c>
      <c r="C817" s="406" t="s">
        <v>3139</v>
      </c>
      <c r="D817" s="406" t="s">
        <v>3137</v>
      </c>
      <c r="E817" s="406">
        <v>39.875</v>
      </c>
      <c r="F817" s="406">
        <v>0.1</v>
      </c>
      <c r="G817" s="406">
        <v>0</v>
      </c>
      <c r="H817" s="409">
        <v>5.4999999999999997E-3</v>
      </c>
      <c r="I817" s="409">
        <f t="shared" si="4"/>
        <v>9.4500000000000001E-2</v>
      </c>
      <c r="J817" s="407">
        <v>34304</v>
      </c>
    </row>
    <row r="818" spans="1:10">
      <c r="A818" s="406">
        <v>90</v>
      </c>
      <c r="B818" s="407">
        <v>34335</v>
      </c>
      <c r="C818" s="406" t="s">
        <v>3139</v>
      </c>
      <c r="D818" s="406" t="s">
        <v>3137</v>
      </c>
      <c r="E818" s="406">
        <v>38.375</v>
      </c>
      <c r="F818" s="406">
        <v>-2.4451000000000001E-2</v>
      </c>
      <c r="G818" s="406">
        <v>0.52500000000000002</v>
      </c>
      <c r="H818" s="409">
        <v>5.4999999999999997E-3</v>
      </c>
      <c r="I818" s="409">
        <f t="shared" si="4"/>
        <v>-2.9950999999999998E-2</v>
      </c>
      <c r="J818" s="407">
        <v>34335</v>
      </c>
    </row>
    <row r="819" spans="1:10">
      <c r="A819" s="406">
        <v>90</v>
      </c>
      <c r="B819" s="407">
        <v>34366</v>
      </c>
      <c r="C819" s="406" t="s">
        <v>3139</v>
      </c>
      <c r="D819" s="406" t="s">
        <v>3137</v>
      </c>
      <c r="E819" s="406">
        <v>39.5</v>
      </c>
      <c r="F819" s="406">
        <v>2.9315999999999998E-2</v>
      </c>
      <c r="G819" s="406">
        <v>0</v>
      </c>
      <c r="H819" s="409">
        <v>4.8999999999999998E-3</v>
      </c>
      <c r="I819" s="409">
        <f t="shared" si="4"/>
        <v>2.4416E-2</v>
      </c>
      <c r="J819" s="407">
        <v>34366</v>
      </c>
    </row>
    <row r="820" spans="1:10">
      <c r="A820" s="406">
        <v>90</v>
      </c>
      <c r="B820" s="407">
        <v>34394</v>
      </c>
      <c r="C820" s="406" t="s">
        <v>3139</v>
      </c>
      <c r="D820" s="406" t="s">
        <v>3137</v>
      </c>
      <c r="E820" s="406">
        <v>38.5</v>
      </c>
      <c r="F820" s="406">
        <v>-2.5316000000000002E-2</v>
      </c>
      <c r="G820" s="406">
        <v>0</v>
      </c>
      <c r="H820" s="409">
        <v>5.7999999999999996E-3</v>
      </c>
      <c r="I820" s="409">
        <f t="shared" si="4"/>
        <v>-3.1116000000000001E-2</v>
      </c>
      <c r="J820" s="407">
        <v>34394</v>
      </c>
    </row>
    <row r="821" spans="1:10">
      <c r="A821" s="406">
        <v>90</v>
      </c>
      <c r="B821" s="407">
        <v>34425</v>
      </c>
      <c r="C821" s="406" t="s">
        <v>3139</v>
      </c>
      <c r="D821" s="406" t="s">
        <v>3137</v>
      </c>
      <c r="E821" s="406">
        <v>37.875</v>
      </c>
      <c r="F821" s="406">
        <v>-2.5969999999999999E-3</v>
      </c>
      <c r="G821" s="406">
        <v>0.52500000000000002</v>
      </c>
      <c r="H821" s="409">
        <v>5.7000000000000002E-3</v>
      </c>
      <c r="I821" s="409">
        <f t="shared" si="4"/>
        <v>-8.2970000000000006E-3</v>
      </c>
      <c r="J821" s="407">
        <v>34425</v>
      </c>
    </row>
    <row r="822" spans="1:10">
      <c r="A822" s="406">
        <v>90</v>
      </c>
      <c r="B822" s="407">
        <v>34455</v>
      </c>
      <c r="C822" s="406" t="s">
        <v>3139</v>
      </c>
      <c r="D822" s="406" t="s">
        <v>3137</v>
      </c>
      <c r="E822" s="406">
        <v>35.75</v>
      </c>
      <c r="F822" s="406">
        <v>-5.6106000000000003E-2</v>
      </c>
      <c r="G822" s="406">
        <v>0</v>
      </c>
      <c r="H822" s="409">
        <v>6.3E-3</v>
      </c>
      <c r="I822" s="409">
        <f t="shared" si="4"/>
        <v>-6.2406000000000003E-2</v>
      </c>
      <c r="J822" s="407">
        <v>34455</v>
      </c>
    </row>
    <row r="823" spans="1:10">
      <c r="A823" s="406">
        <v>90</v>
      </c>
      <c r="B823" s="407">
        <v>34486</v>
      </c>
      <c r="C823" s="406" t="s">
        <v>3139</v>
      </c>
      <c r="D823" s="406" t="s">
        <v>3137</v>
      </c>
      <c r="E823" s="406">
        <v>35.875</v>
      </c>
      <c r="F823" s="406">
        <v>3.4970000000000001E-3</v>
      </c>
      <c r="G823" s="406">
        <v>0</v>
      </c>
      <c r="H823" s="409">
        <v>6.1000000000000004E-3</v>
      </c>
      <c r="I823" s="409">
        <f t="shared" si="4"/>
        <v>-2.6030000000000003E-3</v>
      </c>
      <c r="J823" s="407">
        <v>34486</v>
      </c>
    </row>
    <row r="824" spans="1:10">
      <c r="A824" s="406">
        <v>90</v>
      </c>
      <c r="B824" s="407">
        <v>34516</v>
      </c>
      <c r="C824" s="406" t="s">
        <v>3139</v>
      </c>
      <c r="D824" s="406" t="s">
        <v>3137</v>
      </c>
      <c r="E824" s="406">
        <v>35.125</v>
      </c>
      <c r="F824" s="406">
        <v>-6.2719999999999998E-3</v>
      </c>
      <c r="G824" s="406">
        <v>0.52500000000000002</v>
      </c>
      <c r="H824" s="409">
        <v>6.0000000000000001E-3</v>
      </c>
      <c r="I824" s="409">
        <f t="shared" si="4"/>
        <v>-1.2272E-2</v>
      </c>
      <c r="J824" s="407">
        <v>34516</v>
      </c>
    </row>
    <row r="825" spans="1:10">
      <c r="A825" s="406">
        <v>90</v>
      </c>
      <c r="B825" s="407">
        <v>34547</v>
      </c>
      <c r="C825" s="406" t="s">
        <v>3139</v>
      </c>
      <c r="D825" s="406" t="s">
        <v>3137</v>
      </c>
      <c r="E825" s="406">
        <v>35.25</v>
      </c>
      <c r="F825" s="406">
        <v>3.5590000000000001E-3</v>
      </c>
      <c r="G825" s="406">
        <v>0</v>
      </c>
      <c r="H825" s="409">
        <v>6.6E-3</v>
      </c>
      <c r="I825" s="409">
        <f t="shared" si="4"/>
        <v>-3.0409999999999999E-3</v>
      </c>
      <c r="J825" s="407">
        <v>34547</v>
      </c>
    </row>
    <row r="826" spans="1:10">
      <c r="A826" s="406">
        <v>90</v>
      </c>
      <c r="B826" s="407">
        <v>34578</v>
      </c>
      <c r="C826" s="406" t="s">
        <v>3139</v>
      </c>
      <c r="D826" s="406" t="s">
        <v>3137</v>
      </c>
      <c r="E826" s="406">
        <v>36</v>
      </c>
      <c r="F826" s="406">
        <v>2.1277000000000001E-2</v>
      </c>
      <c r="G826" s="406">
        <v>0</v>
      </c>
      <c r="H826" s="409">
        <v>6.1000000000000004E-3</v>
      </c>
      <c r="I826" s="409">
        <f t="shared" si="4"/>
        <v>1.5177E-2</v>
      </c>
      <c r="J826" s="407">
        <v>34578</v>
      </c>
    </row>
    <row r="827" spans="1:10">
      <c r="A827" s="406">
        <v>90</v>
      </c>
      <c r="B827" s="407">
        <v>34608</v>
      </c>
      <c r="C827" s="406" t="s">
        <v>3139</v>
      </c>
      <c r="D827" s="406" t="s">
        <v>3137</v>
      </c>
      <c r="E827" s="406">
        <v>34.5</v>
      </c>
      <c r="F827" s="406">
        <v>-2.7082999999999999E-2</v>
      </c>
      <c r="G827" s="406">
        <v>0.52500000000000002</v>
      </c>
      <c r="H827" s="409">
        <v>6.6E-3</v>
      </c>
      <c r="I827" s="409">
        <f t="shared" si="4"/>
        <v>-3.3682999999999998E-2</v>
      </c>
      <c r="J827" s="407">
        <v>34608</v>
      </c>
    </row>
    <row r="828" spans="1:10">
      <c r="A828" s="406">
        <v>90</v>
      </c>
      <c r="B828" s="407">
        <v>34639</v>
      </c>
      <c r="C828" s="406" t="s">
        <v>3139</v>
      </c>
      <c r="D828" s="406" t="s">
        <v>3137</v>
      </c>
      <c r="E828" s="406">
        <v>35</v>
      </c>
      <c r="F828" s="406">
        <v>1.4493000000000001E-2</v>
      </c>
      <c r="G828" s="406">
        <v>0</v>
      </c>
      <c r="H828" s="409">
        <v>6.4000000000000003E-3</v>
      </c>
      <c r="I828" s="409">
        <f t="shared" si="4"/>
        <v>8.0929999999999995E-3</v>
      </c>
      <c r="J828" s="407">
        <v>34639</v>
      </c>
    </row>
    <row r="829" spans="1:10">
      <c r="A829" s="406">
        <v>90</v>
      </c>
      <c r="B829" s="407">
        <v>34669</v>
      </c>
      <c r="C829" s="406" t="s">
        <v>3139</v>
      </c>
      <c r="D829" s="406" t="s">
        <v>3137</v>
      </c>
      <c r="E829" s="406">
        <v>32.25</v>
      </c>
      <c r="F829" s="406">
        <v>-7.8571000000000002E-2</v>
      </c>
      <c r="G829" s="406">
        <v>0</v>
      </c>
      <c r="H829" s="409">
        <v>6.6E-3</v>
      </c>
      <c r="I829" s="409">
        <f t="shared" si="4"/>
        <v>-8.5170999999999997E-2</v>
      </c>
      <c r="J829" s="407">
        <v>34669</v>
      </c>
    </row>
    <row r="830" spans="1:10">
      <c r="A830" s="406">
        <v>90</v>
      </c>
      <c r="B830" s="407">
        <v>34700</v>
      </c>
      <c r="C830" s="406" t="s">
        <v>3139</v>
      </c>
      <c r="D830" s="406" t="s">
        <v>3137</v>
      </c>
      <c r="E830" s="406">
        <v>36.375</v>
      </c>
      <c r="F830" s="406">
        <v>0.144651</v>
      </c>
      <c r="G830" s="406">
        <v>0.54</v>
      </c>
      <c r="H830" s="409">
        <v>7.0000000000000001E-3</v>
      </c>
      <c r="I830" s="409">
        <f t="shared" si="4"/>
        <v>0.137651</v>
      </c>
      <c r="J830" s="407">
        <v>34700</v>
      </c>
    </row>
    <row r="831" spans="1:10">
      <c r="A831" s="406">
        <v>90</v>
      </c>
      <c r="B831" s="407">
        <v>34731</v>
      </c>
      <c r="C831" s="406" t="s">
        <v>3139</v>
      </c>
      <c r="D831" s="406" t="s">
        <v>3137</v>
      </c>
      <c r="E831" s="406">
        <v>34.625</v>
      </c>
      <c r="F831" s="406">
        <v>-4.811E-2</v>
      </c>
      <c r="G831" s="406">
        <v>0</v>
      </c>
      <c r="H831" s="409">
        <v>5.8999999999999999E-3</v>
      </c>
      <c r="I831" s="409">
        <f t="shared" si="4"/>
        <v>-5.4010000000000002E-2</v>
      </c>
      <c r="J831" s="407">
        <v>34731</v>
      </c>
    </row>
    <row r="832" spans="1:10">
      <c r="A832" s="406">
        <v>90</v>
      </c>
      <c r="B832" s="407">
        <v>34759</v>
      </c>
      <c r="C832" s="406" t="s">
        <v>3139</v>
      </c>
      <c r="D832" s="406" t="s">
        <v>3137</v>
      </c>
      <c r="E832" s="406">
        <v>32.375</v>
      </c>
      <c r="F832" s="406">
        <v>-6.4981999999999998E-2</v>
      </c>
      <c r="G832" s="406">
        <v>0</v>
      </c>
      <c r="H832" s="409">
        <v>6.4000000000000003E-3</v>
      </c>
      <c r="I832" s="409">
        <f t="shared" si="4"/>
        <v>-7.1382000000000001E-2</v>
      </c>
      <c r="J832" s="407">
        <v>34759</v>
      </c>
    </row>
    <row r="833" spans="1:10">
      <c r="A833" s="406">
        <v>90</v>
      </c>
      <c r="B833" s="407">
        <v>34790</v>
      </c>
      <c r="C833" s="406" t="s">
        <v>3139</v>
      </c>
      <c r="D833" s="406" t="s">
        <v>3137</v>
      </c>
      <c r="E833" s="406">
        <v>33.625</v>
      </c>
      <c r="F833" s="406">
        <v>5.5289999999999999E-2</v>
      </c>
      <c r="G833" s="406">
        <v>0.54</v>
      </c>
      <c r="H833" s="409">
        <v>5.7999999999999996E-3</v>
      </c>
      <c r="I833" s="409">
        <f t="shared" si="4"/>
        <v>4.9489999999999999E-2</v>
      </c>
      <c r="J833" s="407">
        <v>34790</v>
      </c>
    </row>
    <row r="834" spans="1:10">
      <c r="A834" s="406">
        <v>90</v>
      </c>
      <c r="B834" s="407">
        <v>34820</v>
      </c>
      <c r="C834" s="406" t="s">
        <v>3139</v>
      </c>
      <c r="D834" s="406" t="s">
        <v>3137</v>
      </c>
      <c r="E834" s="406">
        <v>34.5</v>
      </c>
      <c r="F834" s="406">
        <v>2.6022E-2</v>
      </c>
      <c r="G834" s="406">
        <v>0</v>
      </c>
      <c r="H834" s="409">
        <v>6.4999999999999997E-3</v>
      </c>
      <c r="I834" s="409">
        <f t="shared" si="4"/>
        <v>1.9522000000000001E-2</v>
      </c>
      <c r="J834" s="407">
        <v>34820</v>
      </c>
    </row>
    <row r="835" spans="1:10">
      <c r="A835" s="406">
        <v>90</v>
      </c>
      <c r="B835" s="407">
        <v>34851</v>
      </c>
      <c r="C835" s="406" t="s">
        <v>3139</v>
      </c>
      <c r="D835" s="406" t="s">
        <v>3137</v>
      </c>
      <c r="E835" s="406">
        <v>35.875</v>
      </c>
      <c r="F835" s="406">
        <v>3.9855000000000002E-2</v>
      </c>
      <c r="G835" s="406">
        <v>0</v>
      </c>
      <c r="H835" s="409">
        <v>5.4000000000000003E-3</v>
      </c>
      <c r="I835" s="409">
        <f t="shared" si="4"/>
        <v>3.4455E-2</v>
      </c>
      <c r="J835" s="407">
        <v>34851</v>
      </c>
    </row>
    <row r="836" spans="1:10">
      <c r="A836" s="406">
        <v>90</v>
      </c>
      <c r="B836" s="407">
        <v>34881</v>
      </c>
      <c r="C836" s="406" t="s">
        <v>3139</v>
      </c>
      <c r="D836" s="406" t="s">
        <v>3137</v>
      </c>
      <c r="E836" s="406">
        <v>35.5</v>
      </c>
      <c r="F836" s="406">
        <v>4.5989999999999998E-3</v>
      </c>
      <c r="G836" s="406">
        <v>0.54</v>
      </c>
      <c r="H836" s="409">
        <v>5.5999999999999999E-3</v>
      </c>
      <c r="I836" s="409">
        <f t="shared" si="4"/>
        <v>-1.0010000000000002E-3</v>
      </c>
      <c r="J836" s="407">
        <v>34881</v>
      </c>
    </row>
    <row r="837" spans="1:10">
      <c r="A837" s="406">
        <v>90</v>
      </c>
      <c r="B837" s="407">
        <v>34912</v>
      </c>
      <c r="C837" s="406" t="s">
        <v>3139</v>
      </c>
      <c r="D837" s="406" t="s">
        <v>3137</v>
      </c>
      <c r="E837" s="406">
        <v>36.5</v>
      </c>
      <c r="F837" s="406">
        <v>2.8169E-2</v>
      </c>
      <c r="G837" s="406">
        <v>0</v>
      </c>
      <c r="H837" s="409">
        <v>5.7000000000000002E-3</v>
      </c>
      <c r="I837" s="409">
        <f t="shared" si="4"/>
        <v>2.2468999999999999E-2</v>
      </c>
      <c r="J837" s="407">
        <v>34912</v>
      </c>
    </row>
    <row r="838" spans="1:10">
      <c r="A838" s="406">
        <v>90</v>
      </c>
      <c r="B838" s="407">
        <v>34943</v>
      </c>
      <c r="C838" s="406" t="s">
        <v>3139</v>
      </c>
      <c r="D838" s="406" t="s">
        <v>3137</v>
      </c>
      <c r="E838" s="406">
        <v>37.25</v>
      </c>
      <c r="F838" s="406">
        <v>2.0548E-2</v>
      </c>
      <c r="G838" s="406">
        <v>0</v>
      </c>
      <c r="H838" s="409">
        <v>5.1999999999999998E-3</v>
      </c>
      <c r="I838" s="409">
        <f t="shared" si="4"/>
        <v>1.5348000000000001E-2</v>
      </c>
      <c r="J838" s="407">
        <v>34943</v>
      </c>
    </row>
    <row r="839" spans="1:10">
      <c r="A839" s="406">
        <v>90</v>
      </c>
      <c r="B839" s="407">
        <v>34973</v>
      </c>
      <c r="C839" s="406" t="s">
        <v>3139</v>
      </c>
      <c r="D839" s="406" t="s">
        <v>3137</v>
      </c>
      <c r="E839" s="406">
        <v>35.125</v>
      </c>
      <c r="F839" s="406">
        <v>-4.2549999999999998E-2</v>
      </c>
      <c r="G839" s="406">
        <v>0.54</v>
      </c>
      <c r="H839" s="409">
        <v>5.7000000000000002E-3</v>
      </c>
      <c r="I839" s="409">
        <f t="shared" si="4"/>
        <v>-4.8250000000000001E-2</v>
      </c>
      <c r="J839" s="407">
        <v>34973</v>
      </c>
    </row>
    <row r="840" spans="1:10">
      <c r="A840" s="406">
        <v>90</v>
      </c>
      <c r="B840" s="407">
        <v>35004</v>
      </c>
      <c r="C840" s="406" t="s">
        <v>3139</v>
      </c>
      <c r="D840" s="406" t="s">
        <v>3137</v>
      </c>
      <c r="E840" s="406">
        <v>34.75</v>
      </c>
      <c r="F840" s="406">
        <v>-1.0676E-2</v>
      </c>
      <c r="G840" s="406">
        <v>0</v>
      </c>
      <c r="H840" s="409">
        <v>5.1000000000000004E-3</v>
      </c>
      <c r="I840" s="409">
        <f t="shared" si="4"/>
        <v>-1.5775999999999998E-2</v>
      </c>
      <c r="J840" s="407">
        <v>35004</v>
      </c>
    </row>
    <row r="841" spans="1:10">
      <c r="A841" s="406">
        <v>90</v>
      </c>
      <c r="B841" s="407">
        <v>35034</v>
      </c>
      <c r="C841" s="406" t="s">
        <v>3139</v>
      </c>
      <c r="D841" s="406" t="s">
        <v>3137</v>
      </c>
      <c r="E841" s="406">
        <v>37.75</v>
      </c>
      <c r="F841" s="406">
        <v>8.6331000000000005E-2</v>
      </c>
      <c r="G841" s="406">
        <v>0</v>
      </c>
      <c r="H841" s="409">
        <v>4.8999999999999998E-3</v>
      </c>
      <c r="I841" s="409">
        <f t="shared" si="4"/>
        <v>8.1431000000000003E-2</v>
      </c>
      <c r="J841" s="407">
        <v>35034</v>
      </c>
    </row>
    <row r="842" spans="1:10">
      <c r="A842" s="406">
        <v>90</v>
      </c>
      <c r="B842" s="407">
        <v>35065</v>
      </c>
      <c r="C842" s="406" t="s">
        <v>3139</v>
      </c>
      <c r="D842" s="406" t="s">
        <v>3137</v>
      </c>
      <c r="E842" s="406">
        <v>41.125</v>
      </c>
      <c r="F842" s="406">
        <v>8.9403999999999997E-2</v>
      </c>
      <c r="G842" s="406">
        <v>0</v>
      </c>
      <c r="H842" s="409">
        <v>5.4000000000000003E-3</v>
      </c>
      <c r="I842" s="409">
        <f t="shared" si="4"/>
        <v>8.4003999999999995E-2</v>
      </c>
      <c r="J842" s="407">
        <v>35065</v>
      </c>
    </row>
    <row r="843" spans="1:10">
      <c r="A843" s="406">
        <v>90</v>
      </c>
      <c r="B843" s="407">
        <v>35096</v>
      </c>
      <c r="C843" s="406" t="s">
        <v>3139</v>
      </c>
      <c r="D843" s="406" t="s">
        <v>3137</v>
      </c>
      <c r="E843" s="406">
        <v>37.375</v>
      </c>
      <c r="F843" s="406">
        <v>-7.7689999999999995E-2</v>
      </c>
      <c r="G843" s="406">
        <v>0.55500000000000005</v>
      </c>
      <c r="H843" s="409">
        <v>4.7999999999999996E-3</v>
      </c>
      <c r="I843" s="409">
        <f t="shared" si="4"/>
        <v>-8.2489999999999994E-2</v>
      </c>
      <c r="J843" s="407">
        <v>35096</v>
      </c>
    </row>
    <row r="844" spans="1:10">
      <c r="A844" s="406">
        <v>90</v>
      </c>
      <c r="B844" s="407">
        <v>35125</v>
      </c>
      <c r="C844" s="406" t="s">
        <v>3139</v>
      </c>
      <c r="D844" s="406" t="s">
        <v>3137</v>
      </c>
      <c r="E844" s="406">
        <v>39.125</v>
      </c>
      <c r="F844" s="406">
        <v>4.6822999999999997E-2</v>
      </c>
      <c r="G844" s="406">
        <v>0</v>
      </c>
      <c r="H844" s="409">
        <v>5.1999999999999998E-3</v>
      </c>
      <c r="I844" s="409">
        <f t="shared" si="4"/>
        <v>4.1622999999999993E-2</v>
      </c>
      <c r="J844" s="407">
        <v>35125</v>
      </c>
    </row>
    <row r="845" spans="1:10">
      <c r="A845" s="406">
        <v>90</v>
      </c>
      <c r="B845" s="407">
        <v>35156</v>
      </c>
      <c r="C845" s="406" t="s">
        <v>3139</v>
      </c>
      <c r="D845" s="406" t="s">
        <v>3137</v>
      </c>
      <c r="E845" s="406">
        <v>37.125</v>
      </c>
      <c r="F845" s="406">
        <v>-3.6933000000000001E-2</v>
      </c>
      <c r="G845" s="406">
        <v>0.55500000000000005</v>
      </c>
      <c r="H845" s="409">
        <v>5.8999999999999999E-3</v>
      </c>
      <c r="I845" s="409">
        <f t="shared" si="4"/>
        <v>-4.2833000000000003E-2</v>
      </c>
      <c r="J845" s="407">
        <v>35156</v>
      </c>
    </row>
    <row r="846" spans="1:10">
      <c r="A846" s="406">
        <v>90</v>
      </c>
      <c r="B846" s="407">
        <v>35186</v>
      </c>
      <c r="C846" s="406" t="s">
        <v>3139</v>
      </c>
      <c r="D846" s="406" t="s">
        <v>3137</v>
      </c>
      <c r="E846" s="406">
        <v>-37.1875</v>
      </c>
      <c r="F846" s="406">
        <v>1.684E-3</v>
      </c>
      <c r="G846" s="406">
        <v>0</v>
      </c>
      <c r="H846" s="409">
        <v>5.7999999999999996E-3</v>
      </c>
      <c r="I846" s="409">
        <f t="shared" si="4"/>
        <v>-4.1159999999999999E-3</v>
      </c>
      <c r="J846" s="407">
        <v>35186</v>
      </c>
    </row>
    <row r="847" spans="1:10">
      <c r="A847" s="406">
        <v>90</v>
      </c>
      <c r="B847" s="407">
        <v>35217</v>
      </c>
      <c r="C847" s="406" t="s">
        <v>3139</v>
      </c>
      <c r="D847" s="406" t="s">
        <v>3137</v>
      </c>
      <c r="E847" s="406">
        <v>33.25</v>
      </c>
      <c r="F847" s="406">
        <v>-0.105882</v>
      </c>
      <c r="G847" s="406">
        <v>0</v>
      </c>
      <c r="H847" s="409">
        <v>5.4000000000000003E-3</v>
      </c>
      <c r="I847" s="409">
        <f t="shared" si="4"/>
        <v>-0.11128200000000001</v>
      </c>
      <c r="J847" s="407">
        <v>35217</v>
      </c>
    </row>
    <row r="848" spans="1:10">
      <c r="A848" s="406">
        <v>90</v>
      </c>
      <c r="B848" s="407">
        <v>35247</v>
      </c>
      <c r="C848" s="406" t="s">
        <v>3139</v>
      </c>
      <c r="D848" s="406" t="s">
        <v>3137</v>
      </c>
      <c r="E848" s="406">
        <v>36.5</v>
      </c>
      <c r="F848" s="406">
        <v>0.114436</v>
      </c>
      <c r="G848" s="406">
        <v>0.55500000000000005</v>
      </c>
      <c r="H848" s="409">
        <v>6.1999999999999998E-3</v>
      </c>
      <c r="I848" s="409">
        <f t="shared" si="4"/>
        <v>0.108236</v>
      </c>
      <c r="J848" s="407">
        <v>35247</v>
      </c>
    </row>
    <row r="849" spans="1:10">
      <c r="A849" s="406">
        <v>90</v>
      </c>
      <c r="B849" s="407">
        <v>35278</v>
      </c>
      <c r="C849" s="406" t="s">
        <v>3139</v>
      </c>
      <c r="D849" s="406" t="s">
        <v>3137</v>
      </c>
      <c r="E849" s="406">
        <v>37.625</v>
      </c>
      <c r="F849" s="406">
        <v>3.0821999999999999E-2</v>
      </c>
      <c r="G849" s="406">
        <v>0</v>
      </c>
      <c r="H849" s="409">
        <v>5.7000000000000002E-3</v>
      </c>
      <c r="I849" s="409">
        <f t="shared" si="4"/>
        <v>2.5121999999999998E-2</v>
      </c>
      <c r="J849" s="407">
        <v>35278</v>
      </c>
    </row>
    <row r="850" spans="1:10">
      <c r="A850" s="406">
        <v>90</v>
      </c>
      <c r="B850" s="407">
        <v>35309</v>
      </c>
      <c r="C850" s="406" t="s">
        <v>3139</v>
      </c>
      <c r="D850" s="406" t="s">
        <v>3137</v>
      </c>
      <c r="E850" s="406">
        <v>39</v>
      </c>
      <c r="F850" s="406">
        <v>3.6545000000000001E-2</v>
      </c>
      <c r="G850" s="406">
        <v>0</v>
      </c>
      <c r="H850" s="409">
        <v>6.0000000000000001E-3</v>
      </c>
      <c r="I850" s="409">
        <f t="shared" si="4"/>
        <v>3.0545000000000003E-2</v>
      </c>
      <c r="J850" s="407">
        <v>35309</v>
      </c>
    </row>
    <row r="851" spans="1:10">
      <c r="A851" s="406">
        <v>90</v>
      </c>
      <c r="B851" s="407">
        <v>35339</v>
      </c>
      <c r="C851" s="406" t="s">
        <v>3139</v>
      </c>
      <c r="D851" s="406" t="s">
        <v>3137</v>
      </c>
      <c r="E851" s="406">
        <v>40.125</v>
      </c>
      <c r="F851" s="406">
        <v>4.3076999999999997E-2</v>
      </c>
      <c r="G851" s="406">
        <v>0.55500000000000005</v>
      </c>
      <c r="H851" s="409">
        <v>5.7999999999999996E-3</v>
      </c>
      <c r="I851" s="409">
        <f t="shared" si="4"/>
        <v>3.7276999999999998E-2</v>
      </c>
      <c r="J851" s="407">
        <v>35339</v>
      </c>
    </row>
    <row r="852" spans="1:10">
      <c r="A852" s="406">
        <v>90</v>
      </c>
      <c r="B852" s="407">
        <v>35370</v>
      </c>
      <c r="C852" s="406" t="s">
        <v>3139</v>
      </c>
      <c r="D852" s="406" t="s">
        <v>3137</v>
      </c>
      <c r="E852" s="406">
        <v>44.25</v>
      </c>
      <c r="F852" s="406">
        <v>0.10280400000000001</v>
      </c>
      <c r="G852" s="406">
        <v>0</v>
      </c>
      <c r="H852" s="409">
        <v>5.1999999999999998E-3</v>
      </c>
      <c r="I852" s="409">
        <f t="shared" si="4"/>
        <v>9.760400000000001E-2</v>
      </c>
      <c r="J852" s="407">
        <v>35370</v>
      </c>
    </row>
    <row r="853" spans="1:10">
      <c r="A853" s="406">
        <v>90</v>
      </c>
      <c r="B853" s="407">
        <v>35400</v>
      </c>
      <c r="C853" s="406" t="s">
        <v>3139</v>
      </c>
      <c r="D853" s="406" t="s">
        <v>3137</v>
      </c>
      <c r="E853" s="406">
        <v>46.875</v>
      </c>
      <c r="F853" s="406">
        <v>5.9322E-2</v>
      </c>
      <c r="G853" s="406">
        <v>0</v>
      </c>
      <c r="H853" s="409">
        <v>5.5999999999999999E-3</v>
      </c>
      <c r="I853" s="409">
        <f t="shared" si="4"/>
        <v>5.3721999999999999E-2</v>
      </c>
      <c r="J853" s="407">
        <v>35400</v>
      </c>
    </row>
    <row r="854" spans="1:10">
      <c r="A854" s="406">
        <v>90</v>
      </c>
      <c r="B854" s="407">
        <v>35431</v>
      </c>
      <c r="C854" s="406" t="s">
        <v>3139</v>
      </c>
      <c r="D854" s="406" t="s">
        <v>3137</v>
      </c>
      <c r="E854" s="406">
        <v>47.5</v>
      </c>
      <c r="F854" s="406">
        <v>2.5492999999999998E-2</v>
      </c>
      <c r="G854" s="406">
        <v>0.56999999999999995</v>
      </c>
      <c r="H854" s="409">
        <v>5.5999999999999999E-3</v>
      </c>
      <c r="I854" s="409">
        <f t="shared" si="4"/>
        <v>1.9892999999999997E-2</v>
      </c>
      <c r="J854" s="407">
        <v>35431</v>
      </c>
    </row>
    <row r="855" spans="1:10">
      <c r="A855" s="406">
        <v>90</v>
      </c>
      <c r="B855" s="407">
        <v>35462</v>
      </c>
      <c r="C855" s="406" t="s">
        <v>3139</v>
      </c>
      <c r="D855" s="406" t="s">
        <v>3137</v>
      </c>
      <c r="E855" s="406">
        <v>51.5</v>
      </c>
      <c r="F855" s="406">
        <v>8.4210999999999994E-2</v>
      </c>
      <c r="G855" s="406">
        <v>0</v>
      </c>
      <c r="H855" s="409">
        <v>5.1000000000000004E-3</v>
      </c>
      <c r="I855" s="409">
        <f t="shared" si="4"/>
        <v>7.9110999999999987E-2</v>
      </c>
      <c r="J855" s="407">
        <v>35462</v>
      </c>
    </row>
    <row r="856" spans="1:10">
      <c r="A856" s="406">
        <v>90</v>
      </c>
      <c r="B856" s="407">
        <v>35490</v>
      </c>
      <c r="C856" s="406" t="s">
        <v>3139</v>
      </c>
      <c r="D856" s="406" t="s">
        <v>3137</v>
      </c>
      <c r="E856" s="406">
        <v>49.75</v>
      </c>
      <c r="F856" s="406">
        <v>-3.3980999999999997E-2</v>
      </c>
      <c r="G856" s="406">
        <v>0</v>
      </c>
      <c r="H856" s="409">
        <v>5.8999999999999999E-3</v>
      </c>
      <c r="I856" s="409">
        <f t="shared" si="4"/>
        <v>-3.9881E-2</v>
      </c>
      <c r="J856" s="407">
        <v>35490</v>
      </c>
    </row>
    <row r="857" spans="1:10">
      <c r="A857" s="406">
        <v>90</v>
      </c>
      <c r="B857" s="407">
        <v>35521</v>
      </c>
      <c r="C857" s="406" t="s">
        <v>3139</v>
      </c>
      <c r="D857" s="406" t="s">
        <v>3137</v>
      </c>
      <c r="E857" s="406">
        <v>49.5</v>
      </c>
      <c r="F857" s="406">
        <v>6.4320000000000002E-3</v>
      </c>
      <c r="G857" s="406">
        <v>0.56999999999999995</v>
      </c>
      <c r="H857" s="409">
        <v>5.8999999999999999E-3</v>
      </c>
      <c r="I857" s="409">
        <f t="shared" si="4"/>
        <v>5.3200000000000035E-4</v>
      </c>
      <c r="J857" s="407">
        <v>35521</v>
      </c>
    </row>
    <row r="858" spans="1:10">
      <c r="A858" s="406">
        <v>90</v>
      </c>
      <c r="B858" s="407">
        <v>35551</v>
      </c>
      <c r="C858" s="406" t="s">
        <v>3139</v>
      </c>
      <c r="D858" s="406" t="s">
        <v>3137</v>
      </c>
      <c r="E858" s="406">
        <v>53.75</v>
      </c>
      <c r="F858" s="406">
        <v>8.5859000000000005E-2</v>
      </c>
      <c r="G858" s="406">
        <v>0</v>
      </c>
      <c r="H858" s="409">
        <v>5.7999999999999996E-3</v>
      </c>
      <c r="I858" s="409">
        <f t="shared" si="4"/>
        <v>8.0059000000000005E-2</v>
      </c>
      <c r="J858" s="407">
        <v>35551</v>
      </c>
    </row>
    <row r="859" spans="1:10">
      <c r="A859" s="406">
        <v>90</v>
      </c>
      <c r="B859" s="407">
        <v>35582</v>
      </c>
      <c r="C859" s="406" t="s">
        <v>3139</v>
      </c>
      <c r="D859" s="406" t="s">
        <v>3137</v>
      </c>
      <c r="E859" s="406">
        <v>52.5</v>
      </c>
      <c r="F859" s="406">
        <v>-2.3255999999999999E-2</v>
      </c>
      <c r="G859" s="406">
        <v>0</v>
      </c>
      <c r="H859" s="409">
        <v>5.8999999999999999E-3</v>
      </c>
      <c r="I859" s="409">
        <f t="shared" si="4"/>
        <v>-2.9155999999999998E-2</v>
      </c>
      <c r="J859" s="407">
        <v>35582</v>
      </c>
    </row>
    <row r="860" spans="1:10">
      <c r="A860" s="406">
        <v>90</v>
      </c>
      <c r="B860" s="407">
        <v>35612</v>
      </c>
      <c r="C860" s="406" t="s">
        <v>3139</v>
      </c>
      <c r="D860" s="406" t="s">
        <v>3137</v>
      </c>
      <c r="E860" s="406">
        <v>54.25</v>
      </c>
      <c r="F860" s="406">
        <v>3.3333000000000002E-2</v>
      </c>
      <c r="G860" s="406">
        <v>0</v>
      </c>
      <c r="H860" s="409">
        <v>5.7999999999999996E-3</v>
      </c>
      <c r="I860" s="409">
        <f t="shared" si="4"/>
        <v>2.7533000000000002E-2</v>
      </c>
      <c r="J860" s="407">
        <v>35612</v>
      </c>
    </row>
    <row r="861" spans="1:10">
      <c r="A861" s="406">
        <v>90</v>
      </c>
      <c r="B861" s="407">
        <v>35643</v>
      </c>
      <c r="C861" s="406" t="s">
        <v>3139</v>
      </c>
      <c r="D861" s="406" t="s">
        <v>3137</v>
      </c>
      <c r="E861" s="406">
        <v>54.5</v>
      </c>
      <c r="F861" s="406">
        <v>1.5115E-2</v>
      </c>
      <c r="G861" s="406">
        <v>0.56999999999999995</v>
      </c>
      <c r="H861" s="409">
        <v>4.8999999999999998E-3</v>
      </c>
      <c r="I861" s="409">
        <f t="shared" si="4"/>
        <v>1.0215E-2</v>
      </c>
      <c r="J861" s="407">
        <v>35643</v>
      </c>
    </row>
    <row r="862" spans="1:10">
      <c r="A862" s="406">
        <v>90</v>
      </c>
      <c r="B862" s="407">
        <v>35674</v>
      </c>
      <c r="C862" s="406" t="s">
        <v>3139</v>
      </c>
      <c r="D862" s="406" t="s">
        <v>3137</v>
      </c>
      <c r="E862" s="406">
        <v>56.125</v>
      </c>
      <c r="F862" s="406">
        <v>2.9817E-2</v>
      </c>
      <c r="G862" s="406">
        <v>0</v>
      </c>
      <c r="H862" s="409">
        <v>5.7999999999999996E-3</v>
      </c>
      <c r="I862" s="409">
        <f t="shared" si="4"/>
        <v>2.4017E-2</v>
      </c>
      <c r="J862" s="407">
        <v>35674</v>
      </c>
    </row>
    <row r="863" spans="1:10">
      <c r="A863" s="406">
        <v>90</v>
      </c>
      <c r="B863" s="407">
        <v>35704</v>
      </c>
      <c r="C863" s="406" t="s">
        <v>3139</v>
      </c>
      <c r="D863" s="406" t="s">
        <v>3137</v>
      </c>
      <c r="E863" s="406">
        <v>58.75</v>
      </c>
      <c r="F863" s="406">
        <v>5.6926999999999998E-2</v>
      </c>
      <c r="G863" s="406">
        <v>0.56999999999999995</v>
      </c>
      <c r="H863" s="409">
        <v>5.4000000000000003E-3</v>
      </c>
      <c r="I863" s="409">
        <f t="shared" si="4"/>
        <v>5.1526999999999996E-2</v>
      </c>
      <c r="J863" s="407">
        <v>35704</v>
      </c>
    </row>
    <row r="864" spans="1:10">
      <c r="A864" s="406">
        <v>90</v>
      </c>
      <c r="B864" s="407">
        <v>35735</v>
      </c>
      <c r="C864" s="406" t="s">
        <v>3139</v>
      </c>
      <c r="D864" s="406" t="s">
        <v>3137</v>
      </c>
      <c r="E864" s="406">
        <v>57</v>
      </c>
      <c r="F864" s="406">
        <v>-2.9787000000000001E-2</v>
      </c>
      <c r="G864" s="406">
        <v>0</v>
      </c>
      <c r="H864" s="409">
        <v>4.7000000000000002E-3</v>
      </c>
      <c r="I864" s="409">
        <f t="shared" si="4"/>
        <v>-3.4487000000000004E-2</v>
      </c>
      <c r="J864" s="407">
        <v>35735</v>
      </c>
    </row>
    <row r="865" spans="1:10">
      <c r="A865" s="406">
        <v>90</v>
      </c>
      <c r="B865" s="407">
        <v>35765</v>
      </c>
      <c r="C865" s="406" t="s">
        <v>3139</v>
      </c>
      <c r="D865" s="406" t="s">
        <v>3137</v>
      </c>
      <c r="E865" s="406">
        <v>60.5</v>
      </c>
      <c r="F865" s="406">
        <v>6.1404E-2</v>
      </c>
      <c r="G865" s="406">
        <v>0</v>
      </c>
      <c r="H865" s="409">
        <v>5.4000000000000003E-3</v>
      </c>
      <c r="I865" s="409">
        <f t="shared" si="4"/>
        <v>5.6003999999999998E-2</v>
      </c>
      <c r="J865" s="407">
        <v>35765</v>
      </c>
    </row>
    <row r="866" spans="1:10">
      <c r="A866" s="406">
        <v>90</v>
      </c>
      <c r="B866" s="407">
        <v>35796</v>
      </c>
      <c r="C866" s="406" t="s">
        <v>3139</v>
      </c>
      <c r="D866" s="406" t="s">
        <v>3137</v>
      </c>
      <c r="E866" s="406">
        <v>57.625</v>
      </c>
      <c r="F866" s="406">
        <v>-4.7521000000000001E-2</v>
      </c>
      <c r="G866" s="406">
        <v>0</v>
      </c>
      <c r="H866" s="409">
        <v>4.7999999999999996E-3</v>
      </c>
      <c r="I866" s="409">
        <f t="shared" si="4"/>
        <v>-5.2320999999999999E-2</v>
      </c>
      <c r="J866" s="407">
        <v>35796</v>
      </c>
    </row>
    <row r="867" spans="1:10">
      <c r="A867" s="406">
        <v>90</v>
      </c>
      <c r="B867" s="407">
        <v>35827</v>
      </c>
      <c r="C867" s="406" t="s">
        <v>3139</v>
      </c>
      <c r="D867" s="406" t="s">
        <v>3137</v>
      </c>
      <c r="E867" s="406">
        <v>-62</v>
      </c>
      <c r="F867" s="406">
        <v>8.6073999999999998E-2</v>
      </c>
      <c r="G867" s="406">
        <v>0.58499999999999996</v>
      </c>
      <c r="H867" s="409">
        <v>4.4000000000000003E-3</v>
      </c>
      <c r="I867" s="409">
        <f t="shared" si="4"/>
        <v>8.1673999999999997E-2</v>
      </c>
      <c r="J867" s="407">
        <v>35827</v>
      </c>
    </row>
    <row r="868" spans="1:10">
      <c r="A868" s="406">
        <v>90</v>
      </c>
      <c r="B868" s="407">
        <v>35855</v>
      </c>
      <c r="C868" s="406" t="s">
        <v>3139</v>
      </c>
      <c r="D868" s="406" t="s">
        <v>3137</v>
      </c>
      <c r="E868" s="406">
        <v>70.375</v>
      </c>
      <c r="F868" s="406">
        <v>0.13508100000000001</v>
      </c>
      <c r="G868" s="406">
        <v>0</v>
      </c>
      <c r="H868" s="409">
        <v>5.1999999999999998E-3</v>
      </c>
      <c r="I868" s="409">
        <f t="shared" si="4"/>
        <v>0.129881</v>
      </c>
      <c r="J868" s="407">
        <v>35855</v>
      </c>
    </row>
    <row r="869" spans="1:10">
      <c r="A869" s="406">
        <v>90</v>
      </c>
      <c r="B869" s="407">
        <v>35886</v>
      </c>
      <c r="C869" s="406" t="s">
        <v>3139</v>
      </c>
      <c r="D869" s="406" t="s">
        <v>3137</v>
      </c>
      <c r="E869" s="406">
        <v>60</v>
      </c>
      <c r="F869" s="406">
        <v>-0.13911200000000001</v>
      </c>
      <c r="G869" s="406">
        <v>0.58499999999999996</v>
      </c>
      <c r="H869" s="409">
        <v>4.8999999999999998E-3</v>
      </c>
      <c r="I869" s="409">
        <f t="shared" si="4"/>
        <v>-0.144012</v>
      </c>
      <c r="J869" s="407">
        <v>35886</v>
      </c>
    </row>
    <row r="870" spans="1:10">
      <c r="A870" s="406">
        <v>90</v>
      </c>
      <c r="B870" s="407">
        <v>35916</v>
      </c>
      <c r="C870" s="406" t="s">
        <v>3139</v>
      </c>
      <c r="D870" s="406" t="s">
        <v>3137</v>
      </c>
      <c r="E870" s="406">
        <v>64.75</v>
      </c>
      <c r="F870" s="406">
        <v>7.9167000000000001E-2</v>
      </c>
      <c r="G870" s="406">
        <v>0</v>
      </c>
      <c r="H870" s="409">
        <v>4.7999999999999996E-3</v>
      </c>
      <c r="I870" s="409">
        <f t="shared" si="4"/>
        <v>7.4367000000000003E-2</v>
      </c>
      <c r="J870" s="407">
        <v>35916</v>
      </c>
    </row>
    <row r="871" spans="1:10">
      <c r="A871" s="406">
        <v>90</v>
      </c>
      <c r="B871" s="407">
        <v>35947</v>
      </c>
      <c r="C871" s="406" t="s">
        <v>3139</v>
      </c>
      <c r="D871" s="406" t="s">
        <v>3137</v>
      </c>
      <c r="E871" s="406">
        <v>59</v>
      </c>
      <c r="F871" s="406">
        <v>-8.8803000000000007E-2</v>
      </c>
      <c r="G871" s="406">
        <v>0</v>
      </c>
      <c r="H871" s="409">
        <v>5.1999999999999998E-3</v>
      </c>
      <c r="I871" s="409">
        <f t="shared" si="4"/>
        <v>-9.4003000000000003E-2</v>
      </c>
      <c r="J871" s="407">
        <v>35947</v>
      </c>
    </row>
    <row r="872" spans="1:10">
      <c r="A872" s="406">
        <v>90</v>
      </c>
      <c r="B872" s="407">
        <v>35977</v>
      </c>
      <c r="C872" s="406" t="s">
        <v>3139</v>
      </c>
      <c r="D872" s="406" t="s">
        <v>3137</v>
      </c>
      <c r="E872" s="406">
        <v>55.875</v>
      </c>
      <c r="F872" s="406">
        <v>-4.3050999999999999E-2</v>
      </c>
      <c r="G872" s="406">
        <v>0.58499999999999996</v>
      </c>
      <c r="H872" s="409">
        <v>4.8999999999999998E-3</v>
      </c>
      <c r="I872" s="409">
        <f t="shared" si="4"/>
        <v>-4.7951000000000001E-2</v>
      </c>
      <c r="J872" s="407">
        <v>35977</v>
      </c>
    </row>
    <row r="873" spans="1:10">
      <c r="A873" s="406">
        <v>90</v>
      </c>
      <c r="B873" s="407">
        <v>36008</v>
      </c>
      <c r="C873" s="406" t="s">
        <v>3139</v>
      </c>
      <c r="D873" s="406" t="s">
        <v>3137</v>
      </c>
      <c r="E873" s="406">
        <v>52.25</v>
      </c>
      <c r="F873" s="406">
        <v>-6.4877000000000004E-2</v>
      </c>
      <c r="G873" s="406">
        <v>0</v>
      </c>
      <c r="H873" s="409">
        <v>4.7999999999999996E-3</v>
      </c>
      <c r="I873" s="409">
        <f t="shared" si="4"/>
        <v>-6.9677000000000003E-2</v>
      </c>
      <c r="J873" s="407">
        <v>36008</v>
      </c>
    </row>
    <row r="874" spans="1:10">
      <c r="A874" s="406">
        <v>90</v>
      </c>
      <c r="B874" s="407">
        <v>36039</v>
      </c>
      <c r="C874" s="406" t="s">
        <v>3139</v>
      </c>
      <c r="D874" s="406" t="s">
        <v>3137</v>
      </c>
      <c r="E874" s="406">
        <v>57.75</v>
      </c>
      <c r="F874" s="406">
        <v>0.105263</v>
      </c>
      <c r="G874" s="406">
        <v>0</v>
      </c>
      <c r="H874" s="409">
        <v>4.4000000000000003E-3</v>
      </c>
      <c r="I874" s="409">
        <f t="shared" si="4"/>
        <v>0.10086299999999999</v>
      </c>
      <c r="J874" s="407">
        <v>36039</v>
      </c>
    </row>
    <row r="875" spans="1:10">
      <c r="A875" s="406">
        <v>90</v>
      </c>
      <c r="B875" s="407">
        <v>36069</v>
      </c>
      <c r="C875" s="406" t="s">
        <v>3139</v>
      </c>
      <c r="D875" s="406" t="s">
        <v>3137</v>
      </c>
      <c r="E875" s="406">
        <v>55.75</v>
      </c>
      <c r="F875" s="406">
        <v>-2.4501999999999999E-2</v>
      </c>
      <c r="G875" s="406">
        <v>0.58499999999999996</v>
      </c>
      <c r="H875" s="409">
        <v>4.1999999999999997E-3</v>
      </c>
      <c r="I875" s="409">
        <f t="shared" si="4"/>
        <v>-2.8701999999999998E-2</v>
      </c>
      <c r="J875" s="407">
        <v>36069</v>
      </c>
    </row>
    <row r="876" spans="1:10">
      <c r="A876" s="406">
        <v>90</v>
      </c>
      <c r="B876" s="407">
        <v>36100</v>
      </c>
      <c r="C876" s="406" t="s">
        <v>3139</v>
      </c>
      <c r="D876" s="406" t="s">
        <v>3137</v>
      </c>
      <c r="E876" s="406">
        <v>61.25</v>
      </c>
      <c r="F876" s="406">
        <v>9.8655000000000007E-2</v>
      </c>
      <c r="G876" s="406">
        <v>0</v>
      </c>
      <c r="H876" s="409">
        <v>4.4999999999999997E-3</v>
      </c>
      <c r="I876" s="409">
        <f t="shared" ref="I876:I939" si="5">F876-H876</f>
        <v>9.4155000000000003E-2</v>
      </c>
      <c r="J876" s="407">
        <v>36100</v>
      </c>
    </row>
    <row r="877" spans="1:10">
      <c r="A877" s="406">
        <v>90</v>
      </c>
      <c r="B877" s="407">
        <v>36130</v>
      </c>
      <c r="C877" s="406" t="s">
        <v>3139</v>
      </c>
      <c r="D877" s="406" t="s">
        <v>3137</v>
      </c>
      <c r="E877" s="406">
        <v>58.75</v>
      </c>
      <c r="F877" s="406">
        <v>-4.0815999999999998E-2</v>
      </c>
      <c r="G877" s="406">
        <v>0</v>
      </c>
      <c r="H877" s="409">
        <v>4.4999999999999997E-3</v>
      </c>
      <c r="I877" s="409">
        <f t="shared" si="5"/>
        <v>-4.5315999999999995E-2</v>
      </c>
      <c r="J877" s="407">
        <v>36130</v>
      </c>
    </row>
    <row r="878" spans="1:10">
      <c r="A878" s="406">
        <v>90</v>
      </c>
      <c r="B878" s="407">
        <v>36161</v>
      </c>
      <c r="C878" s="406" t="s">
        <v>3139</v>
      </c>
      <c r="D878" s="406" t="s">
        <v>3137</v>
      </c>
      <c r="E878" s="406">
        <v>60</v>
      </c>
      <c r="F878" s="406">
        <v>2.1277000000000001E-2</v>
      </c>
      <c r="G878" s="406">
        <v>0</v>
      </c>
      <c r="H878" s="409">
        <v>4.1999999999999997E-3</v>
      </c>
      <c r="I878" s="409">
        <f t="shared" si="5"/>
        <v>1.7077000000000002E-2</v>
      </c>
      <c r="J878" s="407">
        <v>36161</v>
      </c>
    </row>
    <row r="879" spans="1:10">
      <c r="A879" s="406">
        <v>90</v>
      </c>
      <c r="B879" s="407">
        <v>36192</v>
      </c>
      <c r="C879" s="406" t="s">
        <v>3139</v>
      </c>
      <c r="D879" s="406" t="s">
        <v>3137</v>
      </c>
      <c r="E879" s="406">
        <v>58.25</v>
      </c>
      <c r="F879" s="406">
        <v>-1.9167E-2</v>
      </c>
      <c r="G879" s="406">
        <v>0.6</v>
      </c>
      <c r="H879" s="409">
        <v>4.0000000000000001E-3</v>
      </c>
      <c r="I879" s="409">
        <f t="shared" si="5"/>
        <v>-2.3167E-2</v>
      </c>
      <c r="J879" s="407">
        <v>36192</v>
      </c>
    </row>
    <row r="880" spans="1:10">
      <c r="A880" s="406">
        <v>90</v>
      </c>
      <c r="B880" s="407">
        <v>36220</v>
      </c>
      <c r="C880" s="406" t="s">
        <v>3139</v>
      </c>
      <c r="D880" s="406" t="s">
        <v>3137</v>
      </c>
      <c r="E880" s="406">
        <v>64.75</v>
      </c>
      <c r="F880" s="406">
        <v>0.11158800000000001</v>
      </c>
      <c r="G880" s="406">
        <v>0</v>
      </c>
      <c r="H880" s="409">
        <v>5.3E-3</v>
      </c>
      <c r="I880" s="409">
        <f t="shared" si="5"/>
        <v>0.10628800000000001</v>
      </c>
      <c r="J880" s="407">
        <v>36220</v>
      </c>
    </row>
    <row r="881" spans="1:10">
      <c r="A881" s="406">
        <v>90</v>
      </c>
      <c r="B881" s="407">
        <v>36251</v>
      </c>
      <c r="C881" s="406" t="s">
        <v>3139</v>
      </c>
      <c r="D881" s="406" t="s">
        <v>3137</v>
      </c>
      <c r="E881" s="406">
        <v>61.375</v>
      </c>
      <c r="F881" s="406">
        <v>-4.2856999999999999E-2</v>
      </c>
      <c r="G881" s="406">
        <v>0.6</v>
      </c>
      <c r="H881" s="409">
        <v>4.7999999999999996E-3</v>
      </c>
      <c r="I881" s="409">
        <f t="shared" si="5"/>
        <v>-4.7656999999999998E-2</v>
      </c>
      <c r="J881" s="407">
        <v>36251</v>
      </c>
    </row>
    <row r="882" spans="1:10">
      <c r="A882" s="406">
        <v>90</v>
      </c>
      <c r="B882" s="407">
        <v>36281</v>
      </c>
      <c r="C882" s="406" t="s">
        <v>3139</v>
      </c>
      <c r="D882" s="406" t="s">
        <v>3137</v>
      </c>
      <c r="E882" s="406">
        <v>65.5</v>
      </c>
      <c r="F882" s="406">
        <v>6.7210000000000006E-2</v>
      </c>
      <c r="G882" s="406">
        <v>0</v>
      </c>
      <c r="H882" s="409">
        <v>4.4999999999999997E-3</v>
      </c>
      <c r="I882" s="409">
        <f t="shared" si="5"/>
        <v>6.2710000000000002E-2</v>
      </c>
      <c r="J882" s="407">
        <v>36281</v>
      </c>
    </row>
    <row r="883" spans="1:10">
      <c r="A883" s="406">
        <v>90</v>
      </c>
      <c r="B883" s="407">
        <v>36312</v>
      </c>
      <c r="C883" s="406" t="s">
        <v>3139</v>
      </c>
      <c r="D883" s="406" t="s">
        <v>3137</v>
      </c>
      <c r="E883" s="406">
        <v>79.625</v>
      </c>
      <c r="F883" s="406">
        <v>0.21564900000000001</v>
      </c>
      <c r="G883" s="406">
        <v>0</v>
      </c>
      <c r="H883" s="409">
        <v>5.4999999999999997E-3</v>
      </c>
      <c r="I883" s="409">
        <f t="shared" si="5"/>
        <v>0.210149</v>
      </c>
      <c r="J883" s="407">
        <v>36312</v>
      </c>
    </row>
    <row r="884" spans="1:10">
      <c r="A884" s="406">
        <v>90</v>
      </c>
      <c r="B884" s="407">
        <v>36342</v>
      </c>
      <c r="C884" s="406" t="s">
        <v>3139</v>
      </c>
      <c r="D884" s="406" t="s">
        <v>3137</v>
      </c>
      <c r="E884" s="406">
        <v>-80.5625</v>
      </c>
      <c r="F884" s="406">
        <v>1.9309E-2</v>
      </c>
      <c r="G884" s="406">
        <v>0.6</v>
      </c>
      <c r="H884" s="409">
        <v>5.1000000000000004E-3</v>
      </c>
      <c r="I884" s="409">
        <f t="shared" si="5"/>
        <v>1.4208999999999999E-2</v>
      </c>
      <c r="J884" s="407">
        <v>36342</v>
      </c>
    </row>
    <row r="885" spans="1:10">
      <c r="A885" s="406">
        <v>90</v>
      </c>
      <c r="B885" s="407">
        <v>36373</v>
      </c>
      <c r="C885" s="406" t="s">
        <v>3139</v>
      </c>
      <c r="D885" s="406" t="s">
        <v>3137</v>
      </c>
      <c r="E885" s="406">
        <v>85.875</v>
      </c>
      <c r="F885" s="406">
        <v>6.5943000000000002E-2</v>
      </c>
      <c r="G885" s="406">
        <v>0</v>
      </c>
      <c r="H885" s="409">
        <v>5.4000000000000003E-3</v>
      </c>
      <c r="I885" s="409">
        <f t="shared" si="5"/>
        <v>6.0543E-2</v>
      </c>
      <c r="J885" s="407">
        <v>36373</v>
      </c>
    </row>
    <row r="886" spans="1:10">
      <c r="A886" s="406">
        <v>90</v>
      </c>
      <c r="B886" s="407">
        <v>36404</v>
      </c>
      <c r="C886" s="406" t="s">
        <v>3139</v>
      </c>
      <c r="D886" s="406" t="s">
        <v>3137</v>
      </c>
      <c r="E886" s="406">
        <v>90.375</v>
      </c>
      <c r="F886" s="406">
        <v>5.2401999999999997E-2</v>
      </c>
      <c r="G886" s="406">
        <v>0</v>
      </c>
      <c r="H886" s="409">
        <v>5.1999999999999998E-3</v>
      </c>
      <c r="I886" s="409">
        <f t="shared" si="5"/>
        <v>4.7201999999999994E-2</v>
      </c>
      <c r="J886" s="407">
        <v>36404</v>
      </c>
    </row>
    <row r="887" spans="1:10">
      <c r="A887" s="406">
        <v>90</v>
      </c>
      <c r="B887" s="407">
        <v>36434</v>
      </c>
      <c r="C887" s="406" t="s">
        <v>3139</v>
      </c>
      <c r="D887" s="406" t="s">
        <v>3137</v>
      </c>
      <c r="E887" s="406">
        <v>117.25</v>
      </c>
      <c r="F887" s="406">
        <v>0.29737200000000003</v>
      </c>
      <c r="G887" s="406">
        <v>0</v>
      </c>
      <c r="H887" s="409">
        <v>5.0000000000000001E-3</v>
      </c>
      <c r="I887" s="409">
        <f t="shared" si="5"/>
        <v>0.29237200000000002</v>
      </c>
      <c r="J887" s="407">
        <v>36434</v>
      </c>
    </row>
    <row r="888" spans="1:10">
      <c r="A888" s="406">
        <v>90</v>
      </c>
      <c r="B888" s="407">
        <v>36465</v>
      </c>
      <c r="C888" s="406" t="s">
        <v>3139</v>
      </c>
      <c r="D888" s="406" t="s">
        <v>3137</v>
      </c>
      <c r="E888" s="406">
        <v>120.5</v>
      </c>
      <c r="F888" s="406">
        <v>3.2835999999999997E-2</v>
      </c>
      <c r="G888" s="406">
        <v>0.6</v>
      </c>
      <c r="H888" s="409">
        <v>5.5999999999999999E-3</v>
      </c>
      <c r="I888" s="409">
        <f t="shared" si="5"/>
        <v>2.7235999999999996E-2</v>
      </c>
      <c r="J888" s="407">
        <v>36465</v>
      </c>
    </row>
    <row r="889" spans="1:10">
      <c r="A889" s="406">
        <v>90</v>
      </c>
      <c r="B889" s="407">
        <v>36495</v>
      </c>
      <c r="C889" s="406" t="s">
        <v>3139</v>
      </c>
      <c r="D889" s="406" t="s">
        <v>3137</v>
      </c>
      <c r="E889" s="406">
        <v>120.25</v>
      </c>
      <c r="F889" s="406">
        <v>-2.075E-3</v>
      </c>
      <c r="G889" s="406">
        <v>0</v>
      </c>
      <c r="H889" s="409">
        <v>5.4999999999999997E-3</v>
      </c>
      <c r="I889" s="409">
        <f t="shared" si="5"/>
        <v>-7.5750000000000001E-3</v>
      </c>
      <c r="J889" s="407">
        <v>36495</v>
      </c>
    </row>
    <row r="890" spans="1:10">
      <c r="A890" s="406">
        <v>90</v>
      </c>
      <c r="B890" s="407">
        <v>36526</v>
      </c>
      <c r="C890" s="406" t="s">
        <v>3139</v>
      </c>
      <c r="D890" s="406" t="s">
        <v>3137</v>
      </c>
      <c r="E890" s="406">
        <v>116.25</v>
      </c>
      <c r="F890" s="406">
        <v>-3.3264000000000002E-2</v>
      </c>
      <c r="G890" s="406">
        <v>0</v>
      </c>
      <c r="H890" s="409">
        <v>5.7000000000000002E-3</v>
      </c>
      <c r="I890" s="409">
        <f t="shared" si="5"/>
        <v>-3.8963999999999999E-2</v>
      </c>
      <c r="J890" s="407">
        <v>36526</v>
      </c>
    </row>
    <row r="891" spans="1:10">
      <c r="A891" s="406">
        <v>90</v>
      </c>
      <c r="B891" s="407">
        <v>36557</v>
      </c>
      <c r="C891" s="406" t="s">
        <v>3139</v>
      </c>
      <c r="D891" s="406" t="s">
        <v>3137</v>
      </c>
      <c r="E891" s="406">
        <v>112.625</v>
      </c>
      <c r="F891" s="406">
        <v>-2.5891999999999998E-2</v>
      </c>
      <c r="G891" s="406">
        <v>0.61499999999999999</v>
      </c>
      <c r="H891" s="409">
        <v>5.1000000000000004E-3</v>
      </c>
      <c r="I891" s="409">
        <f t="shared" si="5"/>
        <v>-3.0991999999999999E-2</v>
      </c>
      <c r="J891" s="407">
        <v>36557</v>
      </c>
    </row>
    <row r="892" spans="1:10">
      <c r="A892" s="406">
        <v>90</v>
      </c>
      <c r="B892" s="407">
        <v>36586</v>
      </c>
      <c r="C892" s="406" t="s">
        <v>3139</v>
      </c>
      <c r="D892" s="406" t="s">
        <v>3137</v>
      </c>
      <c r="E892" s="406">
        <v>117</v>
      </c>
      <c r="F892" s="406">
        <v>3.8845999999999999E-2</v>
      </c>
      <c r="G892" s="406">
        <v>0</v>
      </c>
      <c r="H892" s="409">
        <v>5.4000000000000003E-3</v>
      </c>
      <c r="I892" s="409">
        <f t="shared" si="5"/>
        <v>3.3445999999999997E-2</v>
      </c>
      <c r="J892" s="407">
        <v>36586</v>
      </c>
    </row>
    <row r="893" spans="1:10">
      <c r="A893" s="406">
        <v>90</v>
      </c>
      <c r="B893" s="407">
        <v>36617</v>
      </c>
      <c r="C893" s="406" t="s">
        <v>3139</v>
      </c>
      <c r="D893" s="406" t="s">
        <v>3137</v>
      </c>
      <c r="E893" s="406">
        <v>115.75</v>
      </c>
      <c r="F893" s="406">
        <v>-5.4270000000000004E-3</v>
      </c>
      <c r="G893" s="406">
        <v>0.61499999999999999</v>
      </c>
      <c r="H893" s="409">
        <v>4.7000000000000002E-3</v>
      </c>
      <c r="I893" s="409">
        <f t="shared" si="5"/>
        <v>-1.0127000000000001E-2</v>
      </c>
      <c r="J893" s="407">
        <v>36617</v>
      </c>
    </row>
    <row r="894" spans="1:10">
      <c r="A894" s="406">
        <v>90</v>
      </c>
      <c r="B894" s="407">
        <v>36647</v>
      </c>
      <c r="C894" s="406" t="s">
        <v>3139</v>
      </c>
      <c r="D894" s="406" t="s">
        <v>3137</v>
      </c>
      <c r="E894" s="406">
        <v>113</v>
      </c>
      <c r="F894" s="406">
        <v>-2.3758000000000001E-2</v>
      </c>
      <c r="G894" s="406">
        <v>0</v>
      </c>
      <c r="H894" s="409">
        <v>5.5999999999999999E-3</v>
      </c>
      <c r="I894" s="409">
        <f t="shared" si="5"/>
        <v>-2.9358000000000002E-2</v>
      </c>
      <c r="J894" s="407">
        <v>36647</v>
      </c>
    </row>
    <row r="895" spans="1:10">
      <c r="A895" s="406">
        <v>90</v>
      </c>
      <c r="B895" s="407">
        <v>36678</v>
      </c>
      <c r="C895" s="406" t="s">
        <v>3139</v>
      </c>
      <c r="D895" s="406" t="s">
        <v>3137</v>
      </c>
      <c r="E895" s="406">
        <v>118.875</v>
      </c>
      <c r="F895" s="406">
        <v>5.1991000000000002E-2</v>
      </c>
      <c r="G895" s="406">
        <v>0</v>
      </c>
      <c r="H895" s="409">
        <v>5.1999999999999998E-3</v>
      </c>
      <c r="I895" s="409">
        <f t="shared" si="5"/>
        <v>4.6790999999999999E-2</v>
      </c>
      <c r="J895" s="407">
        <v>36678</v>
      </c>
    </row>
    <row r="896" spans="1:10">
      <c r="A896" s="406">
        <v>90</v>
      </c>
      <c r="B896" s="407">
        <v>36708</v>
      </c>
      <c r="C896" s="406" t="s">
        <v>3139</v>
      </c>
      <c r="D896" s="406" t="s">
        <v>3137</v>
      </c>
      <c r="E896" s="406">
        <v>120.5</v>
      </c>
      <c r="F896" s="406">
        <v>1.8842999999999999E-2</v>
      </c>
      <c r="G896" s="406">
        <v>0.61499999999999999</v>
      </c>
      <c r="H896" s="409">
        <v>5.1999999999999998E-3</v>
      </c>
      <c r="I896" s="409">
        <f t="shared" si="5"/>
        <v>1.3642999999999999E-2</v>
      </c>
      <c r="J896" s="407">
        <v>36708</v>
      </c>
    </row>
    <row r="897" spans="1:10">
      <c r="A897" s="406">
        <v>90</v>
      </c>
      <c r="B897" s="407">
        <v>36739</v>
      </c>
      <c r="C897" s="406" t="s">
        <v>3139</v>
      </c>
      <c r="D897" s="406" t="s">
        <v>3137</v>
      </c>
      <c r="E897" s="406">
        <v>119.5</v>
      </c>
      <c r="F897" s="406">
        <v>-8.2990000000000008E-3</v>
      </c>
      <c r="G897" s="406">
        <v>0</v>
      </c>
      <c r="H897" s="409">
        <v>5.0000000000000001E-3</v>
      </c>
      <c r="I897" s="409">
        <f t="shared" si="5"/>
        <v>-1.3299000000000002E-2</v>
      </c>
      <c r="J897" s="407">
        <v>36739</v>
      </c>
    </row>
    <row r="898" spans="1:10">
      <c r="A898" s="406">
        <v>90</v>
      </c>
      <c r="B898" s="407">
        <v>36770</v>
      </c>
      <c r="C898" s="406" t="s">
        <v>3139</v>
      </c>
      <c r="D898" s="406" t="s">
        <v>3137</v>
      </c>
      <c r="E898" s="406">
        <v>118.75</v>
      </c>
      <c r="F898" s="406">
        <v>-6.2760000000000003E-3</v>
      </c>
      <c r="G898" s="406">
        <v>0</v>
      </c>
      <c r="H898" s="409">
        <v>4.5999999999999999E-3</v>
      </c>
      <c r="I898" s="409">
        <f t="shared" si="5"/>
        <v>-1.0876E-2</v>
      </c>
      <c r="J898" s="407">
        <v>36770</v>
      </c>
    </row>
    <row r="899" spans="1:10">
      <c r="A899" s="406">
        <v>90</v>
      </c>
      <c r="B899" s="407">
        <v>36800</v>
      </c>
      <c r="C899" s="406" t="s">
        <v>3139</v>
      </c>
      <c r="D899" s="406" t="s">
        <v>3137</v>
      </c>
      <c r="E899" s="406">
        <v>118.875</v>
      </c>
      <c r="F899" s="406">
        <v>1.0529999999999999E-3</v>
      </c>
      <c r="G899" s="406">
        <v>0</v>
      </c>
      <c r="H899" s="409">
        <v>5.3E-3</v>
      </c>
      <c r="I899" s="409">
        <f t="shared" si="5"/>
        <v>-4.2469999999999999E-3</v>
      </c>
      <c r="J899" s="407">
        <v>36800</v>
      </c>
    </row>
    <row r="900" spans="1:10">
      <c r="A900" s="406">
        <v>90</v>
      </c>
      <c r="B900" s="407">
        <v>36831</v>
      </c>
      <c r="C900" s="406" t="s">
        <v>3139</v>
      </c>
      <c r="D900" s="406" t="s">
        <v>3137</v>
      </c>
      <c r="E900" s="406">
        <v>112.5</v>
      </c>
      <c r="F900" s="406">
        <v>-4.8453999999999997E-2</v>
      </c>
      <c r="G900" s="406">
        <v>0.61499999999999999</v>
      </c>
      <c r="H900" s="409">
        <v>4.7999999999999996E-3</v>
      </c>
      <c r="I900" s="409">
        <f t="shared" si="5"/>
        <v>-5.3253999999999996E-2</v>
      </c>
      <c r="J900" s="407">
        <v>36831</v>
      </c>
    </row>
    <row r="901" spans="1:10">
      <c r="A901" s="406">
        <v>90</v>
      </c>
      <c r="B901" s="407">
        <v>36861</v>
      </c>
      <c r="C901" s="406" t="s">
        <v>3139</v>
      </c>
      <c r="D901" s="406" t="s">
        <v>3137</v>
      </c>
      <c r="E901" s="406">
        <v>102</v>
      </c>
      <c r="F901" s="406">
        <v>-9.3332999999999999E-2</v>
      </c>
      <c r="G901" s="406">
        <v>0</v>
      </c>
      <c r="H901" s="409">
        <v>4.4999999999999997E-3</v>
      </c>
      <c r="I901" s="409">
        <f t="shared" si="5"/>
        <v>-9.7833000000000003E-2</v>
      </c>
      <c r="J901" s="407">
        <v>36861</v>
      </c>
    </row>
    <row r="902" spans="1:10">
      <c r="A902" s="406">
        <v>90</v>
      </c>
      <c r="B902" s="407">
        <v>36892</v>
      </c>
      <c r="C902" s="406" t="s">
        <v>3139</v>
      </c>
      <c r="D902" s="406" t="s">
        <v>3137</v>
      </c>
      <c r="E902" s="406">
        <v>97.99</v>
      </c>
      <c r="F902" s="406">
        <v>-3.9314000000000002E-2</v>
      </c>
      <c r="G902" s="406">
        <v>0</v>
      </c>
      <c r="H902" s="409">
        <v>4.8999999999999998E-3</v>
      </c>
      <c r="I902" s="409">
        <f t="shared" si="5"/>
        <v>-4.4214000000000003E-2</v>
      </c>
      <c r="J902" s="407">
        <v>36892</v>
      </c>
    </row>
    <row r="903" spans="1:10">
      <c r="A903" s="406">
        <v>90</v>
      </c>
      <c r="B903" s="407">
        <v>36923</v>
      </c>
      <c r="C903" s="406" t="s">
        <v>3139</v>
      </c>
      <c r="D903" s="406" t="s">
        <v>3137</v>
      </c>
      <c r="E903" s="406">
        <v>75.150000000000006</v>
      </c>
      <c r="F903" s="406">
        <v>-0.22680900000000001</v>
      </c>
      <c r="G903" s="406">
        <v>0.61499999999999999</v>
      </c>
      <c r="H903" s="409">
        <v>4.1999999999999997E-3</v>
      </c>
      <c r="I903" s="409">
        <f t="shared" si="5"/>
        <v>-0.23100900000000002</v>
      </c>
      <c r="J903" s="407">
        <v>36923</v>
      </c>
    </row>
    <row r="904" spans="1:10">
      <c r="A904" s="406">
        <v>90</v>
      </c>
      <c r="B904" s="407">
        <v>36951</v>
      </c>
      <c r="C904" s="406" t="s">
        <v>3139</v>
      </c>
      <c r="D904" s="406" t="s">
        <v>3137</v>
      </c>
      <c r="E904" s="406">
        <v>79.75</v>
      </c>
      <c r="F904" s="406">
        <v>6.1211000000000002E-2</v>
      </c>
      <c r="G904" s="406">
        <v>0</v>
      </c>
      <c r="H904" s="409">
        <v>4.4999999999999997E-3</v>
      </c>
      <c r="I904" s="409">
        <f t="shared" si="5"/>
        <v>5.6711000000000004E-2</v>
      </c>
      <c r="J904" s="407">
        <v>36951</v>
      </c>
    </row>
    <row r="905" spans="1:10">
      <c r="A905" s="406">
        <v>90</v>
      </c>
      <c r="B905" s="407">
        <v>36982</v>
      </c>
      <c r="C905" s="406" t="s">
        <v>3139</v>
      </c>
      <c r="D905" s="406" t="s">
        <v>3137</v>
      </c>
      <c r="E905" s="406">
        <v>80.7</v>
      </c>
      <c r="F905" s="406">
        <v>2.0094000000000001E-2</v>
      </c>
      <c r="G905" s="406">
        <v>0.65249999999999997</v>
      </c>
      <c r="H905" s="409">
        <v>4.7000000000000002E-3</v>
      </c>
      <c r="I905" s="409">
        <f t="shared" si="5"/>
        <v>1.5394000000000001E-2</v>
      </c>
      <c r="J905" s="407">
        <v>36982</v>
      </c>
    </row>
    <row r="906" spans="1:10">
      <c r="A906" s="406">
        <v>90</v>
      </c>
      <c r="B906" s="407">
        <v>37012</v>
      </c>
      <c r="C906" s="406" t="s">
        <v>3139</v>
      </c>
      <c r="D906" s="406" t="s">
        <v>3137</v>
      </c>
      <c r="E906" s="406">
        <v>79.75</v>
      </c>
      <c r="F906" s="406">
        <v>-1.1771999999999999E-2</v>
      </c>
      <c r="G906" s="406">
        <v>0</v>
      </c>
      <c r="H906" s="409">
        <v>5.0000000000000001E-3</v>
      </c>
      <c r="I906" s="409">
        <f t="shared" si="5"/>
        <v>-1.6771999999999999E-2</v>
      </c>
      <c r="J906" s="407">
        <v>37012</v>
      </c>
    </row>
    <row r="907" spans="1:10">
      <c r="A907" s="406">
        <v>90</v>
      </c>
      <c r="B907" s="407">
        <v>37043</v>
      </c>
      <c r="C907" s="406" t="s">
        <v>3139</v>
      </c>
      <c r="D907" s="406" t="s">
        <v>3137</v>
      </c>
      <c r="E907" s="406">
        <v>85.5</v>
      </c>
      <c r="F907" s="406">
        <v>7.2099999999999997E-2</v>
      </c>
      <c r="G907" s="406">
        <v>0</v>
      </c>
      <c r="H907" s="409">
        <v>4.7000000000000002E-3</v>
      </c>
      <c r="I907" s="409">
        <f t="shared" si="5"/>
        <v>6.7400000000000002E-2</v>
      </c>
      <c r="J907" s="407">
        <v>37043</v>
      </c>
    </row>
    <row r="908" spans="1:10">
      <c r="A908" s="406">
        <v>90</v>
      </c>
      <c r="B908" s="407">
        <v>37073</v>
      </c>
      <c r="C908" s="406" t="s">
        <v>3139</v>
      </c>
      <c r="D908" s="406" t="s">
        <v>3137</v>
      </c>
      <c r="E908" s="406">
        <v>85.75</v>
      </c>
      <c r="F908" s="406">
        <v>1.0555999999999999E-2</v>
      </c>
      <c r="G908" s="406">
        <v>0.65249999999999997</v>
      </c>
      <c r="H908" s="409">
        <v>5.1999999999999998E-3</v>
      </c>
      <c r="I908" s="409">
        <f t="shared" si="5"/>
        <v>5.3559999999999997E-3</v>
      </c>
      <c r="J908" s="407">
        <v>37073</v>
      </c>
    </row>
    <row r="909" spans="1:10">
      <c r="A909" s="406">
        <v>90</v>
      </c>
      <c r="B909" s="407">
        <v>37104</v>
      </c>
      <c r="C909" s="406" t="s">
        <v>3139</v>
      </c>
      <c r="D909" s="406" t="s">
        <v>3137</v>
      </c>
      <c r="E909" s="406">
        <v>85.9</v>
      </c>
      <c r="F909" s="406">
        <v>1.7489999999999999E-3</v>
      </c>
      <c r="G909" s="406">
        <v>0</v>
      </c>
      <c r="H909" s="409">
        <v>4.5999999999999999E-3</v>
      </c>
      <c r="I909" s="409">
        <f t="shared" si="5"/>
        <v>-2.8510000000000002E-3</v>
      </c>
      <c r="J909" s="407">
        <v>37104</v>
      </c>
    </row>
    <row r="910" spans="1:10">
      <c r="A910" s="406">
        <v>90</v>
      </c>
      <c r="B910" s="407">
        <v>37135</v>
      </c>
      <c r="C910" s="406" t="s">
        <v>3139</v>
      </c>
      <c r="D910" s="406" t="s">
        <v>3137</v>
      </c>
      <c r="E910" s="406">
        <v>81.900000000000006</v>
      </c>
      <c r="F910" s="406">
        <v>-4.6566000000000003E-2</v>
      </c>
      <c r="G910" s="406">
        <v>0</v>
      </c>
      <c r="H910" s="409">
        <v>4.1000000000000003E-3</v>
      </c>
      <c r="I910" s="409">
        <f t="shared" si="5"/>
        <v>-5.0666000000000003E-2</v>
      </c>
      <c r="J910" s="407">
        <v>37135</v>
      </c>
    </row>
    <row r="911" spans="1:10">
      <c r="A911" s="406">
        <v>90</v>
      </c>
      <c r="B911" s="407">
        <v>37165</v>
      </c>
      <c r="C911" s="406" t="s">
        <v>3139</v>
      </c>
      <c r="D911" s="406" t="s">
        <v>3137</v>
      </c>
      <c r="E911" s="406">
        <v>82.01</v>
      </c>
      <c r="F911" s="406">
        <v>1.343E-3</v>
      </c>
      <c r="G911" s="406">
        <v>0</v>
      </c>
      <c r="H911" s="409">
        <v>4.7999999999999996E-3</v>
      </c>
      <c r="I911" s="409">
        <f t="shared" si="5"/>
        <v>-3.4569999999999996E-3</v>
      </c>
      <c r="J911" s="407">
        <v>37165</v>
      </c>
    </row>
    <row r="912" spans="1:10">
      <c r="A912" s="406">
        <v>90</v>
      </c>
      <c r="B912" s="407">
        <v>37196</v>
      </c>
      <c r="C912" s="406" t="s">
        <v>3139</v>
      </c>
      <c r="D912" s="406" t="s">
        <v>3137</v>
      </c>
      <c r="E912" s="406">
        <v>88</v>
      </c>
      <c r="F912" s="406">
        <v>8.0995999999999999E-2</v>
      </c>
      <c r="G912" s="406">
        <v>0.65249999999999997</v>
      </c>
      <c r="H912" s="409">
        <v>4.1000000000000003E-3</v>
      </c>
      <c r="I912" s="409">
        <f t="shared" si="5"/>
        <v>7.6895999999999992E-2</v>
      </c>
      <c r="J912" s="407">
        <v>37196</v>
      </c>
    </row>
    <row r="913" spans="1:10">
      <c r="A913" s="406">
        <v>90</v>
      </c>
      <c r="B913" s="407">
        <v>37226</v>
      </c>
      <c r="C913" s="406" t="s">
        <v>3139</v>
      </c>
      <c r="D913" s="406" t="s">
        <v>3137</v>
      </c>
      <c r="E913" s="406">
        <v>85.29</v>
      </c>
      <c r="F913" s="406">
        <v>-3.0794999999999999E-2</v>
      </c>
      <c r="G913" s="406">
        <v>0</v>
      </c>
      <c r="H913" s="409">
        <v>4.5999999999999999E-3</v>
      </c>
      <c r="I913" s="409">
        <f t="shared" si="5"/>
        <v>-3.5394999999999996E-2</v>
      </c>
      <c r="J913" s="407">
        <v>37226</v>
      </c>
    </row>
    <row r="914" spans="1:10">
      <c r="A914" s="406">
        <v>90</v>
      </c>
      <c r="B914" s="407">
        <v>37257</v>
      </c>
      <c r="C914" s="406" t="s">
        <v>3139</v>
      </c>
      <c r="D914" s="406" t="s">
        <v>3137</v>
      </c>
      <c r="E914" s="406">
        <v>80.349999999999994</v>
      </c>
      <c r="F914" s="406">
        <v>-5.7919999999999999E-2</v>
      </c>
      <c r="G914" s="406">
        <v>0</v>
      </c>
      <c r="H914" s="409">
        <v>4.7999999999999996E-3</v>
      </c>
      <c r="I914" s="409">
        <f t="shared" si="5"/>
        <v>-6.2719999999999998E-2</v>
      </c>
      <c r="J914" s="407">
        <v>37257</v>
      </c>
    </row>
    <row r="915" spans="1:10">
      <c r="A915" s="406">
        <v>90</v>
      </c>
      <c r="B915" s="407">
        <v>37288</v>
      </c>
      <c r="C915" s="406" t="s">
        <v>3139</v>
      </c>
      <c r="D915" s="406" t="s">
        <v>3137</v>
      </c>
      <c r="E915" s="406">
        <v>79.650000000000006</v>
      </c>
      <c r="F915" s="406">
        <v>-1.2400000000000001E-4</v>
      </c>
      <c r="G915" s="406">
        <v>0.69</v>
      </c>
      <c r="H915" s="409">
        <v>4.3E-3</v>
      </c>
      <c r="I915" s="409">
        <f t="shared" si="5"/>
        <v>-4.424E-3</v>
      </c>
      <c r="J915" s="407">
        <v>37288</v>
      </c>
    </row>
    <row r="916" spans="1:10">
      <c r="A916" s="406">
        <v>90</v>
      </c>
      <c r="B916" s="407">
        <v>37316</v>
      </c>
      <c r="C916" s="406" t="s">
        <v>3139</v>
      </c>
      <c r="D916" s="406" t="s">
        <v>3137</v>
      </c>
      <c r="E916" s="406">
        <v>81.2</v>
      </c>
      <c r="F916" s="406">
        <v>1.9460000000000002E-2</v>
      </c>
      <c r="G916" s="406">
        <v>0</v>
      </c>
      <c r="H916" s="409">
        <v>4.3E-3</v>
      </c>
      <c r="I916" s="409">
        <f t="shared" si="5"/>
        <v>1.5160000000000002E-2</v>
      </c>
      <c r="J916" s="407">
        <v>37316</v>
      </c>
    </row>
    <row r="917" spans="1:10">
      <c r="A917" s="406">
        <v>90</v>
      </c>
      <c r="B917" s="407">
        <v>37347</v>
      </c>
      <c r="C917" s="406" t="s">
        <v>3139</v>
      </c>
      <c r="D917" s="406" t="s">
        <v>3137</v>
      </c>
      <c r="E917" s="406">
        <v>84.5</v>
      </c>
      <c r="F917" s="406">
        <v>4.9138000000000001E-2</v>
      </c>
      <c r="G917" s="406">
        <v>0.69</v>
      </c>
      <c r="H917" s="409">
        <v>5.4000000000000003E-3</v>
      </c>
      <c r="I917" s="409">
        <f t="shared" si="5"/>
        <v>4.3737999999999999E-2</v>
      </c>
      <c r="J917" s="407">
        <v>37347</v>
      </c>
    </row>
    <row r="918" spans="1:10">
      <c r="A918" s="406">
        <v>90</v>
      </c>
      <c r="B918" s="407">
        <v>37377</v>
      </c>
      <c r="C918" s="406" t="s">
        <v>3139</v>
      </c>
      <c r="D918" s="406" t="s">
        <v>3137</v>
      </c>
      <c r="E918" s="406">
        <v>80.75</v>
      </c>
      <c r="F918" s="406">
        <v>-4.4379000000000002E-2</v>
      </c>
      <c r="G918" s="406">
        <v>0</v>
      </c>
      <c r="H918" s="409">
        <v>4.8999999999999998E-3</v>
      </c>
      <c r="I918" s="409">
        <f t="shared" si="5"/>
        <v>-4.9279000000000003E-2</v>
      </c>
      <c r="J918" s="407">
        <v>37377</v>
      </c>
    </row>
    <row r="919" spans="1:10">
      <c r="A919" s="406">
        <v>90</v>
      </c>
      <c r="B919" s="407">
        <v>37408</v>
      </c>
      <c r="C919" s="406" t="s">
        <v>3139</v>
      </c>
      <c r="D919" s="406" t="s">
        <v>3137</v>
      </c>
      <c r="E919" s="406">
        <v>81</v>
      </c>
      <c r="F919" s="406">
        <v>3.0959999999999998E-3</v>
      </c>
      <c r="G919" s="406">
        <v>0</v>
      </c>
      <c r="H919" s="409">
        <v>4.4000000000000003E-3</v>
      </c>
      <c r="I919" s="409">
        <f t="shared" si="5"/>
        <v>-1.3040000000000005E-3</v>
      </c>
      <c r="J919" s="407">
        <v>37408</v>
      </c>
    </row>
    <row r="920" spans="1:10">
      <c r="A920" s="406">
        <v>90</v>
      </c>
      <c r="B920" s="407">
        <v>37438</v>
      </c>
      <c r="C920" s="406" t="s">
        <v>3139</v>
      </c>
      <c r="D920" s="406" t="s">
        <v>3137</v>
      </c>
      <c r="E920" s="406">
        <v>77.75</v>
      </c>
      <c r="F920" s="406">
        <v>-3.1605000000000001E-2</v>
      </c>
      <c r="G920" s="406">
        <v>0.69</v>
      </c>
      <c r="H920" s="409">
        <v>5.1000000000000004E-3</v>
      </c>
      <c r="I920" s="409">
        <f t="shared" si="5"/>
        <v>-3.6705000000000002E-2</v>
      </c>
      <c r="J920" s="407">
        <v>37438</v>
      </c>
    </row>
    <row r="921" spans="1:10">
      <c r="A921" s="406">
        <v>90</v>
      </c>
      <c r="B921" s="407">
        <v>37469</v>
      </c>
      <c r="C921" s="406" t="s">
        <v>3139</v>
      </c>
      <c r="D921" s="406" t="s">
        <v>3137</v>
      </c>
      <c r="E921" s="406">
        <v>81.25</v>
      </c>
      <c r="F921" s="406">
        <v>4.5016E-2</v>
      </c>
      <c r="G921" s="406">
        <v>0</v>
      </c>
      <c r="H921" s="409">
        <v>4.4000000000000003E-3</v>
      </c>
      <c r="I921" s="409">
        <f t="shared" si="5"/>
        <v>4.0615999999999999E-2</v>
      </c>
      <c r="J921" s="407">
        <v>37469</v>
      </c>
    </row>
    <row r="922" spans="1:10">
      <c r="A922" s="406">
        <v>90</v>
      </c>
      <c r="B922" s="407">
        <v>37500</v>
      </c>
      <c r="C922" s="406" t="s">
        <v>3139</v>
      </c>
      <c r="D922" s="406" t="s">
        <v>3137</v>
      </c>
      <c r="E922" s="406">
        <v>78</v>
      </c>
      <c r="F922" s="406">
        <v>-0.04</v>
      </c>
      <c r="G922" s="406">
        <v>0</v>
      </c>
      <c r="H922" s="409">
        <v>4.1999999999999997E-3</v>
      </c>
      <c r="I922" s="409">
        <f t="shared" si="5"/>
        <v>-4.4200000000000003E-2</v>
      </c>
      <c r="J922" s="407">
        <v>37500</v>
      </c>
    </row>
    <row r="923" spans="1:10">
      <c r="A923" s="406">
        <v>90</v>
      </c>
      <c r="B923" s="407">
        <v>37530</v>
      </c>
      <c r="C923" s="406" t="s">
        <v>3139</v>
      </c>
      <c r="D923" s="406" t="s">
        <v>3137</v>
      </c>
      <c r="E923" s="406">
        <v>79.75</v>
      </c>
      <c r="F923" s="406">
        <v>2.2436000000000001E-2</v>
      </c>
      <c r="G923" s="406">
        <v>0</v>
      </c>
      <c r="H923" s="409">
        <v>4.0000000000000001E-3</v>
      </c>
      <c r="I923" s="409">
        <f t="shared" si="5"/>
        <v>1.8436000000000001E-2</v>
      </c>
      <c r="J923" s="407">
        <v>37530</v>
      </c>
    </row>
    <row r="924" spans="1:10">
      <c r="A924" s="406">
        <v>90</v>
      </c>
      <c r="B924" s="407">
        <v>37561</v>
      </c>
      <c r="C924" s="406" t="s">
        <v>3139</v>
      </c>
      <c r="D924" s="406" t="s">
        <v>3137</v>
      </c>
      <c r="E924" s="406">
        <v>78.89</v>
      </c>
      <c r="F924" s="406">
        <v>-2.1320000000000002E-3</v>
      </c>
      <c r="G924" s="406">
        <v>0.69</v>
      </c>
      <c r="H924" s="409">
        <v>4.0000000000000001E-3</v>
      </c>
      <c r="I924" s="409">
        <f t="shared" si="5"/>
        <v>-6.1320000000000003E-3</v>
      </c>
      <c r="J924" s="407">
        <v>37561</v>
      </c>
    </row>
    <row r="925" spans="1:10">
      <c r="A925" s="406">
        <v>90</v>
      </c>
      <c r="B925" s="407">
        <v>37591</v>
      </c>
      <c r="C925" s="406" t="s">
        <v>3139</v>
      </c>
      <c r="D925" s="406" t="s">
        <v>3137</v>
      </c>
      <c r="E925" s="406">
        <v>78.05</v>
      </c>
      <c r="F925" s="406">
        <v>-1.0647999999999999E-2</v>
      </c>
      <c r="G925" s="406">
        <v>0</v>
      </c>
      <c r="H925" s="409">
        <v>4.4999999999999997E-3</v>
      </c>
      <c r="I925" s="409">
        <f t="shared" si="5"/>
        <v>-1.5147999999999998E-2</v>
      </c>
      <c r="J925" s="407">
        <v>37591</v>
      </c>
    </row>
    <row r="926" spans="1:10">
      <c r="A926" s="406">
        <v>90</v>
      </c>
      <c r="B926" s="407">
        <v>37622</v>
      </c>
      <c r="C926" s="406" t="s">
        <v>3139</v>
      </c>
      <c r="D926" s="406" t="s">
        <v>3137</v>
      </c>
      <c r="E926" s="406">
        <v>79.239999999999995</v>
      </c>
      <c r="F926" s="406">
        <v>1.5247E-2</v>
      </c>
      <c r="G926" s="406">
        <v>0</v>
      </c>
      <c r="H926" s="409">
        <v>4.1000000000000003E-3</v>
      </c>
      <c r="I926" s="409">
        <f t="shared" si="5"/>
        <v>1.1147000000000001E-2</v>
      </c>
      <c r="J926" s="407">
        <v>37622</v>
      </c>
    </row>
    <row r="927" spans="1:10">
      <c r="A927" s="406">
        <v>90</v>
      </c>
      <c r="B927" s="407">
        <v>37653</v>
      </c>
      <c r="C927" s="406" t="s">
        <v>3139</v>
      </c>
      <c r="D927" s="406" t="s">
        <v>3137</v>
      </c>
      <c r="E927" s="406">
        <v>78.91</v>
      </c>
      <c r="F927" s="406">
        <v>5.0159999999999996E-3</v>
      </c>
      <c r="G927" s="406">
        <v>0.72750000000000004</v>
      </c>
      <c r="H927" s="409">
        <v>3.8E-3</v>
      </c>
      <c r="I927" s="409">
        <f t="shared" si="5"/>
        <v>1.2159999999999996E-3</v>
      </c>
      <c r="J927" s="407">
        <v>37653</v>
      </c>
    </row>
    <row r="928" spans="1:10">
      <c r="A928" s="406">
        <v>90</v>
      </c>
      <c r="B928" s="407">
        <v>37681</v>
      </c>
      <c r="C928" s="406" t="s">
        <v>3139</v>
      </c>
      <c r="D928" s="406" t="s">
        <v>3137</v>
      </c>
      <c r="E928" s="406">
        <v>76.5</v>
      </c>
      <c r="F928" s="406">
        <v>-3.0540999999999999E-2</v>
      </c>
      <c r="G928" s="406">
        <v>0</v>
      </c>
      <c r="H928" s="409">
        <v>4.0000000000000001E-3</v>
      </c>
      <c r="I928" s="409">
        <f t="shared" si="5"/>
        <v>-3.4541000000000002E-2</v>
      </c>
      <c r="J928" s="407">
        <v>37681</v>
      </c>
    </row>
    <row r="929" spans="1:10">
      <c r="A929" s="406">
        <v>90</v>
      </c>
      <c r="B929" s="407">
        <v>37712</v>
      </c>
      <c r="C929" s="406" t="s">
        <v>3139</v>
      </c>
      <c r="D929" s="406" t="s">
        <v>3137</v>
      </c>
      <c r="E929" s="406">
        <v>84.5</v>
      </c>
      <c r="F929" s="406">
        <v>0.104575</v>
      </c>
      <c r="G929" s="406">
        <v>0</v>
      </c>
      <c r="H929" s="409">
        <v>4.0000000000000001E-3</v>
      </c>
      <c r="I929" s="409">
        <f t="shared" si="5"/>
        <v>0.100575</v>
      </c>
      <c r="J929" s="407">
        <v>37712</v>
      </c>
    </row>
    <row r="930" spans="1:10">
      <c r="A930" s="406">
        <v>90</v>
      </c>
      <c r="B930" s="407">
        <v>37742</v>
      </c>
      <c r="C930" s="406" t="s">
        <v>3139</v>
      </c>
      <c r="D930" s="406" t="s">
        <v>3137</v>
      </c>
      <c r="E930" s="406">
        <v>85.75</v>
      </c>
      <c r="F930" s="406">
        <v>2.3401999999999999E-2</v>
      </c>
      <c r="G930" s="406">
        <v>0.72750000000000004</v>
      </c>
      <c r="H930" s="409">
        <v>3.8999999999999998E-3</v>
      </c>
      <c r="I930" s="409">
        <f t="shared" si="5"/>
        <v>1.9501999999999999E-2</v>
      </c>
      <c r="J930" s="407">
        <v>37742</v>
      </c>
    </row>
    <row r="931" spans="1:10">
      <c r="A931" s="406">
        <v>90</v>
      </c>
      <c r="B931" s="407">
        <v>37773</v>
      </c>
      <c r="C931" s="406" t="s">
        <v>3139</v>
      </c>
      <c r="D931" s="406" t="s">
        <v>3137</v>
      </c>
      <c r="E931" s="406">
        <v>85.25</v>
      </c>
      <c r="F931" s="406">
        <v>-5.8310000000000002E-3</v>
      </c>
      <c r="G931" s="406">
        <v>0</v>
      </c>
      <c r="H931" s="409">
        <v>3.5999999999999999E-3</v>
      </c>
      <c r="I931" s="409">
        <f t="shared" si="5"/>
        <v>-9.4310000000000001E-3</v>
      </c>
      <c r="J931" s="407">
        <v>37773</v>
      </c>
    </row>
    <row r="932" spans="1:10">
      <c r="A932" s="406">
        <v>90</v>
      </c>
      <c r="B932" s="407">
        <v>37803</v>
      </c>
      <c r="C932" s="406" t="s">
        <v>3139</v>
      </c>
      <c r="D932" s="406" t="s">
        <v>3137</v>
      </c>
      <c r="E932" s="406">
        <v>84.9</v>
      </c>
      <c r="F932" s="406">
        <v>-4.1060000000000003E-3</v>
      </c>
      <c r="G932" s="406">
        <v>0</v>
      </c>
      <c r="H932" s="409">
        <v>3.8E-3</v>
      </c>
      <c r="I932" s="409">
        <f t="shared" si="5"/>
        <v>-7.9059999999999998E-3</v>
      </c>
      <c r="J932" s="407">
        <v>37803</v>
      </c>
    </row>
    <row r="933" spans="1:10">
      <c r="A933" s="406">
        <v>90</v>
      </c>
      <c r="B933" s="407">
        <v>37834</v>
      </c>
      <c r="C933" s="406" t="s">
        <v>3139</v>
      </c>
      <c r="D933" s="406" t="s">
        <v>3137</v>
      </c>
      <c r="E933" s="406">
        <v>84.2</v>
      </c>
      <c r="F933" s="406">
        <v>3.2400000000000001E-4</v>
      </c>
      <c r="G933" s="406">
        <v>0.72750000000000004</v>
      </c>
      <c r="H933" s="409">
        <v>4.1999999999999997E-3</v>
      </c>
      <c r="I933" s="409">
        <f t="shared" si="5"/>
        <v>-3.8759999999999997E-3</v>
      </c>
      <c r="J933" s="407">
        <v>37834</v>
      </c>
    </row>
    <row r="934" spans="1:10">
      <c r="A934" s="406">
        <v>90</v>
      </c>
      <c r="B934" s="407">
        <v>37865</v>
      </c>
      <c r="C934" s="406" t="s">
        <v>3139</v>
      </c>
      <c r="D934" s="406" t="s">
        <v>3137</v>
      </c>
      <c r="E934" s="406">
        <v>84.5</v>
      </c>
      <c r="F934" s="406">
        <v>3.5630000000000002E-3</v>
      </c>
      <c r="G934" s="406">
        <v>0</v>
      </c>
      <c r="H934" s="409">
        <v>4.5999999999999999E-3</v>
      </c>
      <c r="I934" s="409">
        <f t="shared" si="5"/>
        <v>-1.0369999999999997E-3</v>
      </c>
      <c r="J934" s="407">
        <v>37865</v>
      </c>
    </row>
    <row r="935" spans="1:10">
      <c r="A935" s="406">
        <v>90</v>
      </c>
      <c r="B935" s="407">
        <v>37895</v>
      </c>
      <c r="C935" s="406" t="s">
        <v>3139</v>
      </c>
      <c r="D935" s="406" t="s">
        <v>3137</v>
      </c>
      <c r="E935" s="406">
        <v>88.5</v>
      </c>
      <c r="F935" s="406">
        <v>4.7336999999999997E-2</v>
      </c>
      <c r="G935" s="406">
        <v>0</v>
      </c>
      <c r="H935" s="409">
        <v>4.1000000000000003E-3</v>
      </c>
      <c r="I935" s="409">
        <f t="shared" si="5"/>
        <v>4.3236999999999998E-2</v>
      </c>
      <c r="J935" s="407">
        <v>37895</v>
      </c>
    </row>
    <row r="936" spans="1:10">
      <c r="A936" s="406">
        <v>90</v>
      </c>
      <c r="B936" s="407">
        <v>37926</v>
      </c>
      <c r="C936" s="406" t="s">
        <v>3139</v>
      </c>
      <c r="D936" s="406" t="s">
        <v>3137</v>
      </c>
      <c r="E936" s="406">
        <v>88.74</v>
      </c>
      <c r="F936" s="406">
        <v>1.0932000000000001E-2</v>
      </c>
      <c r="G936" s="406">
        <v>0.72750000000000004</v>
      </c>
      <c r="H936" s="409">
        <v>3.8999999999999998E-3</v>
      </c>
      <c r="I936" s="409">
        <f t="shared" si="5"/>
        <v>7.0320000000000009E-3</v>
      </c>
      <c r="J936" s="407">
        <v>37926</v>
      </c>
    </row>
    <row r="937" spans="1:10">
      <c r="A937" s="406">
        <v>90</v>
      </c>
      <c r="B937" s="407">
        <v>37956</v>
      </c>
      <c r="C937" s="406" t="s">
        <v>3139</v>
      </c>
      <c r="D937" s="406" t="s">
        <v>3137</v>
      </c>
      <c r="E937" s="406">
        <v>89.25</v>
      </c>
      <c r="F937" s="406">
        <v>5.7470000000000004E-3</v>
      </c>
      <c r="G937" s="406">
        <v>0</v>
      </c>
      <c r="H937" s="409">
        <v>4.7000000000000002E-3</v>
      </c>
      <c r="I937" s="409">
        <f t="shared" si="5"/>
        <v>1.0470000000000002E-3</v>
      </c>
      <c r="J937" s="407">
        <v>37956</v>
      </c>
    </row>
    <row r="938" spans="1:10">
      <c r="A938" s="406">
        <v>90</v>
      </c>
      <c r="B938" s="407">
        <v>37987</v>
      </c>
      <c r="C938" s="406" t="s">
        <v>3139</v>
      </c>
      <c r="D938" s="406" t="s">
        <v>3137</v>
      </c>
      <c r="E938" s="406">
        <v>91.25</v>
      </c>
      <c r="F938" s="406">
        <v>2.2408999999999998E-2</v>
      </c>
      <c r="G938" s="406">
        <v>0</v>
      </c>
      <c r="H938" s="409">
        <v>4.1999999999999997E-3</v>
      </c>
      <c r="I938" s="409">
        <f t="shared" si="5"/>
        <v>1.8208999999999999E-2</v>
      </c>
      <c r="J938" s="407">
        <v>37987</v>
      </c>
    </row>
    <row r="939" spans="1:10">
      <c r="A939" s="406">
        <v>90</v>
      </c>
      <c r="B939" s="407">
        <v>38018</v>
      </c>
      <c r="C939" s="406" t="s">
        <v>3139</v>
      </c>
      <c r="D939" s="406" t="s">
        <v>3137</v>
      </c>
      <c r="E939" s="406">
        <v>108.5</v>
      </c>
      <c r="F939" s="406">
        <v>0.19742499999999999</v>
      </c>
      <c r="G939" s="406">
        <v>0.76500000000000001</v>
      </c>
      <c r="H939" s="409">
        <v>3.8E-3</v>
      </c>
      <c r="I939" s="409">
        <f t="shared" si="5"/>
        <v>0.19362499999999999</v>
      </c>
      <c r="J939" s="407">
        <v>38018</v>
      </c>
    </row>
    <row r="940" spans="1:10">
      <c r="A940" s="406">
        <v>90</v>
      </c>
      <c r="B940" s="407">
        <v>38047</v>
      </c>
      <c r="C940" s="406" t="s">
        <v>3139</v>
      </c>
      <c r="D940" s="406" t="s">
        <v>3137</v>
      </c>
      <c r="E940" s="406">
        <v>34.659999999999997</v>
      </c>
      <c r="F940" s="406">
        <v>-4.1659000000000002E-2</v>
      </c>
      <c r="G940" s="406">
        <v>0</v>
      </c>
      <c r="H940" s="409">
        <v>4.3E-3</v>
      </c>
      <c r="I940" s="409">
        <f t="shared" ref="I940:I1003" si="6">F940-H940</f>
        <v>-4.5959E-2</v>
      </c>
      <c r="J940" s="407">
        <v>38047</v>
      </c>
    </row>
    <row r="941" spans="1:10">
      <c r="A941" s="406">
        <v>90</v>
      </c>
      <c r="B941" s="407">
        <v>38078</v>
      </c>
      <c r="C941" s="406" t="s">
        <v>3139</v>
      </c>
      <c r="D941" s="406" t="s">
        <v>3137</v>
      </c>
      <c r="E941" s="406">
        <v>34.65</v>
      </c>
      <c r="F941" s="406">
        <v>-2.8800000000000001E-4</v>
      </c>
      <c r="G941" s="406">
        <v>0</v>
      </c>
      <c r="H941" s="409">
        <v>3.8999999999999998E-3</v>
      </c>
      <c r="I941" s="409">
        <f t="shared" si="6"/>
        <v>-4.1879999999999999E-3</v>
      </c>
      <c r="J941" s="407">
        <v>38078</v>
      </c>
    </row>
    <row r="942" spans="1:10">
      <c r="A942" s="406">
        <v>90</v>
      </c>
      <c r="B942" s="407">
        <v>38108</v>
      </c>
      <c r="C942" s="406" t="s">
        <v>3139</v>
      </c>
      <c r="D942" s="406" t="s">
        <v>3137</v>
      </c>
      <c r="E942" s="406">
        <v>32.5</v>
      </c>
      <c r="F942" s="406">
        <v>-5.4690000000000003E-2</v>
      </c>
      <c r="G942" s="406">
        <v>0.255</v>
      </c>
      <c r="H942" s="409">
        <v>4.0000000000000001E-3</v>
      </c>
      <c r="I942" s="409">
        <f t="shared" si="6"/>
        <v>-5.8690000000000006E-2</v>
      </c>
      <c r="J942" s="407">
        <v>38108</v>
      </c>
    </row>
    <row r="943" spans="1:10">
      <c r="A943" s="406">
        <v>90</v>
      </c>
      <c r="B943" s="407">
        <v>38139</v>
      </c>
      <c r="C943" s="406" t="s">
        <v>3139</v>
      </c>
      <c r="D943" s="406" t="s">
        <v>3137</v>
      </c>
      <c r="E943" s="406">
        <v>34</v>
      </c>
      <c r="F943" s="406">
        <v>4.6154000000000001E-2</v>
      </c>
      <c r="G943" s="406">
        <v>0</v>
      </c>
      <c r="H943" s="409">
        <v>4.7999999999999996E-3</v>
      </c>
      <c r="I943" s="409">
        <f t="shared" si="6"/>
        <v>4.1354000000000002E-2</v>
      </c>
      <c r="J943" s="407">
        <v>38139</v>
      </c>
    </row>
    <row r="944" spans="1:10">
      <c r="A944" s="406">
        <v>90</v>
      </c>
      <c r="B944" s="407">
        <v>38169</v>
      </c>
      <c r="C944" s="406" t="s">
        <v>3139</v>
      </c>
      <c r="D944" s="406" t="s">
        <v>3137</v>
      </c>
      <c r="E944" s="406">
        <v>32.049999999999997</v>
      </c>
      <c r="F944" s="406">
        <v>-5.7353000000000001E-2</v>
      </c>
      <c r="G944" s="406">
        <v>0</v>
      </c>
      <c r="H944" s="409">
        <v>4.3E-3</v>
      </c>
      <c r="I944" s="409">
        <f t="shared" si="6"/>
        <v>-6.1652999999999999E-2</v>
      </c>
      <c r="J944" s="407">
        <v>38169</v>
      </c>
    </row>
    <row r="945" spans="1:10">
      <c r="A945" s="406">
        <v>90</v>
      </c>
      <c r="B945" s="407">
        <v>38200</v>
      </c>
      <c r="C945" s="406" t="s">
        <v>3139</v>
      </c>
      <c r="D945" s="406" t="s">
        <v>3137</v>
      </c>
      <c r="E945" s="406">
        <v>34.18</v>
      </c>
      <c r="F945" s="406">
        <v>7.4414999999999995E-2</v>
      </c>
      <c r="G945" s="406">
        <v>0.255</v>
      </c>
      <c r="H945" s="409">
        <v>4.4999999999999997E-3</v>
      </c>
      <c r="I945" s="409">
        <f t="shared" si="6"/>
        <v>6.9914999999999991E-2</v>
      </c>
      <c r="J945" s="407">
        <v>38200</v>
      </c>
    </row>
    <row r="946" spans="1:10">
      <c r="A946" s="406">
        <v>90</v>
      </c>
      <c r="B946" s="407">
        <v>38231</v>
      </c>
      <c r="C946" s="406" t="s">
        <v>3139</v>
      </c>
      <c r="D946" s="406" t="s">
        <v>3137</v>
      </c>
      <c r="E946" s="406">
        <v>33.020000000000003</v>
      </c>
      <c r="F946" s="406">
        <v>-3.3938000000000003E-2</v>
      </c>
      <c r="G946" s="406">
        <v>0</v>
      </c>
      <c r="H946" s="409">
        <v>4.0000000000000001E-3</v>
      </c>
      <c r="I946" s="409">
        <f t="shared" si="6"/>
        <v>-3.7938E-2</v>
      </c>
      <c r="J946" s="407">
        <v>38231</v>
      </c>
    </row>
    <row r="947" spans="1:10">
      <c r="A947" s="406">
        <v>90</v>
      </c>
      <c r="B947" s="407">
        <v>38261</v>
      </c>
      <c r="C947" s="406" t="s">
        <v>3139</v>
      </c>
      <c r="D947" s="406" t="s">
        <v>3137</v>
      </c>
      <c r="E947" s="406">
        <v>33.86</v>
      </c>
      <c r="F947" s="406">
        <v>2.5439E-2</v>
      </c>
      <c r="G947" s="406">
        <v>0</v>
      </c>
      <c r="H947" s="409">
        <v>3.8E-3</v>
      </c>
      <c r="I947" s="409">
        <f t="shared" si="6"/>
        <v>2.1638999999999999E-2</v>
      </c>
      <c r="J947" s="407">
        <v>38261</v>
      </c>
    </row>
    <row r="948" spans="1:10">
      <c r="A948" s="406">
        <v>90</v>
      </c>
      <c r="B948" s="407">
        <v>38292</v>
      </c>
      <c r="C948" s="406" t="s">
        <v>3139</v>
      </c>
      <c r="D948" s="406" t="s">
        <v>3137</v>
      </c>
      <c r="E948" s="406">
        <v>38.549999999999997</v>
      </c>
      <c r="F948" s="406">
        <v>0.14604200000000001</v>
      </c>
      <c r="G948" s="406">
        <v>0.255</v>
      </c>
      <c r="H948" s="409">
        <v>4.1000000000000003E-3</v>
      </c>
      <c r="I948" s="409">
        <f t="shared" si="6"/>
        <v>0.14194200000000001</v>
      </c>
      <c r="J948" s="407">
        <v>38292</v>
      </c>
    </row>
    <row r="949" spans="1:10">
      <c r="A949" s="406">
        <v>90</v>
      </c>
      <c r="B949" s="407">
        <v>38322</v>
      </c>
      <c r="C949" s="406" t="s">
        <v>3139</v>
      </c>
      <c r="D949" s="406" t="s">
        <v>3137</v>
      </c>
      <c r="E949" s="406">
        <v>36.4</v>
      </c>
      <c r="F949" s="406">
        <v>-5.5772000000000002E-2</v>
      </c>
      <c r="G949" s="406">
        <v>0</v>
      </c>
      <c r="H949" s="409">
        <v>4.3E-3</v>
      </c>
      <c r="I949" s="409">
        <f t="shared" si="6"/>
        <v>-6.0072E-2</v>
      </c>
      <c r="J949" s="407">
        <v>38322</v>
      </c>
    </row>
    <row r="950" spans="1:10">
      <c r="A950" s="406">
        <v>90</v>
      </c>
      <c r="B950" s="407">
        <v>38353</v>
      </c>
      <c r="C950" s="406" t="s">
        <v>3139</v>
      </c>
      <c r="D950" s="406" t="s">
        <v>3137</v>
      </c>
      <c r="E950" s="406">
        <v>33.97</v>
      </c>
      <c r="F950" s="406">
        <v>-6.6757999999999998E-2</v>
      </c>
      <c r="G950" s="406">
        <v>0</v>
      </c>
      <c r="H950" s="409">
        <v>4.1000000000000003E-3</v>
      </c>
      <c r="I950" s="409">
        <f t="shared" si="6"/>
        <v>-7.0858000000000004E-2</v>
      </c>
      <c r="J950" s="407">
        <v>38353</v>
      </c>
    </row>
    <row r="951" spans="1:10">
      <c r="A951" s="406">
        <v>90</v>
      </c>
      <c r="B951" s="407">
        <v>38384</v>
      </c>
      <c r="C951" s="406" t="s">
        <v>3139</v>
      </c>
      <c r="D951" s="406" t="s">
        <v>3137</v>
      </c>
      <c r="E951" s="406">
        <v>35.35</v>
      </c>
      <c r="F951" s="406">
        <v>4.8499E-2</v>
      </c>
      <c r="G951" s="406">
        <v>0.26750000000000002</v>
      </c>
      <c r="H951" s="409">
        <v>3.5000000000000001E-3</v>
      </c>
      <c r="I951" s="409">
        <f t="shared" si="6"/>
        <v>4.4998999999999997E-2</v>
      </c>
      <c r="J951" s="407">
        <v>38384</v>
      </c>
    </row>
    <row r="952" spans="1:10">
      <c r="A952" s="406">
        <v>90</v>
      </c>
      <c r="B952" s="407">
        <v>38412</v>
      </c>
      <c r="C952" s="406" t="s">
        <v>3139</v>
      </c>
      <c r="D952" s="406" t="s">
        <v>3137</v>
      </c>
      <c r="E952" s="406">
        <v>35.130000000000003</v>
      </c>
      <c r="F952" s="406">
        <v>-6.2230000000000002E-3</v>
      </c>
      <c r="G952" s="406">
        <v>0</v>
      </c>
      <c r="H952" s="409">
        <v>4.1000000000000003E-3</v>
      </c>
      <c r="I952" s="409">
        <f t="shared" si="6"/>
        <v>-1.0323000000000001E-2</v>
      </c>
      <c r="J952" s="407">
        <v>38412</v>
      </c>
    </row>
    <row r="953" spans="1:10">
      <c r="A953" s="406">
        <v>90</v>
      </c>
      <c r="B953" s="407">
        <v>38443</v>
      </c>
      <c r="C953" s="406" t="s">
        <v>3139</v>
      </c>
      <c r="D953" s="406" t="s">
        <v>3137</v>
      </c>
      <c r="E953" s="406">
        <v>38.25</v>
      </c>
      <c r="F953" s="406">
        <v>8.8813000000000003E-2</v>
      </c>
      <c r="G953" s="406">
        <v>0</v>
      </c>
      <c r="H953" s="409">
        <v>3.8999999999999998E-3</v>
      </c>
      <c r="I953" s="409">
        <f t="shared" si="6"/>
        <v>8.4913000000000002E-2</v>
      </c>
      <c r="J953" s="407">
        <v>38443</v>
      </c>
    </row>
    <row r="954" spans="1:10">
      <c r="A954" s="406">
        <v>90</v>
      </c>
      <c r="B954" s="407">
        <v>38473</v>
      </c>
      <c r="C954" s="406" t="s">
        <v>3139</v>
      </c>
      <c r="D954" s="406" t="s">
        <v>3137</v>
      </c>
      <c r="E954" s="406">
        <v>42.2</v>
      </c>
      <c r="F954" s="406">
        <v>0.110261</v>
      </c>
      <c r="G954" s="406">
        <v>0.26750000000000002</v>
      </c>
      <c r="H954" s="409">
        <v>4.0000000000000001E-3</v>
      </c>
      <c r="I954" s="409">
        <f t="shared" si="6"/>
        <v>0.10626099999999999</v>
      </c>
      <c r="J954" s="407">
        <v>38473</v>
      </c>
    </row>
    <row r="955" spans="1:10">
      <c r="A955" s="406">
        <v>90</v>
      </c>
      <c r="B955" s="407">
        <v>38504</v>
      </c>
      <c r="C955" s="406" t="s">
        <v>3139</v>
      </c>
      <c r="D955" s="406" t="s">
        <v>3137</v>
      </c>
      <c r="E955" s="406">
        <v>47.01</v>
      </c>
      <c r="F955" s="406">
        <v>0.113981</v>
      </c>
      <c r="G955" s="406">
        <v>0</v>
      </c>
      <c r="H955" s="409">
        <v>3.5999999999999999E-3</v>
      </c>
      <c r="I955" s="409">
        <f t="shared" si="6"/>
        <v>0.11038099999999999</v>
      </c>
      <c r="J955" s="407">
        <v>38504</v>
      </c>
    </row>
    <row r="956" spans="1:10">
      <c r="A956" s="406">
        <v>90</v>
      </c>
      <c r="B956" s="407">
        <v>38534</v>
      </c>
      <c r="C956" s="406" t="s">
        <v>3139</v>
      </c>
      <c r="D956" s="406" t="s">
        <v>3137</v>
      </c>
      <c r="E956" s="406">
        <v>55.19</v>
      </c>
      <c r="F956" s="406">
        <v>0.17400599999999999</v>
      </c>
      <c r="G956" s="406">
        <v>0</v>
      </c>
      <c r="H956" s="409">
        <v>3.3999999999999998E-3</v>
      </c>
      <c r="I956" s="409">
        <f t="shared" si="6"/>
        <v>0.17060600000000001</v>
      </c>
      <c r="J956" s="407">
        <v>38534</v>
      </c>
    </row>
    <row r="957" spans="1:10">
      <c r="A957" s="406">
        <v>90</v>
      </c>
      <c r="B957" s="407">
        <v>38565</v>
      </c>
      <c r="C957" s="406" t="s">
        <v>3139</v>
      </c>
      <c r="D957" s="406" t="s">
        <v>3137</v>
      </c>
      <c r="E957" s="406">
        <v>49.45</v>
      </c>
      <c r="F957" s="406">
        <v>-9.9156999999999995E-2</v>
      </c>
      <c r="G957" s="406">
        <v>0.26750000000000002</v>
      </c>
      <c r="H957" s="409">
        <v>4.0000000000000001E-3</v>
      </c>
      <c r="I957" s="409">
        <f t="shared" si="6"/>
        <v>-0.103157</v>
      </c>
      <c r="J957" s="407">
        <v>38565</v>
      </c>
    </row>
    <row r="958" spans="1:10">
      <c r="A958" s="406">
        <v>90</v>
      </c>
      <c r="B958" s="407">
        <v>38596</v>
      </c>
      <c r="C958" s="406" t="s">
        <v>3139</v>
      </c>
      <c r="D958" s="406" t="s">
        <v>3137</v>
      </c>
      <c r="E958" s="406">
        <v>48.28</v>
      </c>
      <c r="F958" s="406">
        <v>-2.366E-2</v>
      </c>
      <c r="G958" s="406">
        <v>0</v>
      </c>
      <c r="H958" s="409">
        <v>3.5000000000000001E-3</v>
      </c>
      <c r="I958" s="409">
        <f t="shared" si="6"/>
        <v>-2.716E-2</v>
      </c>
      <c r="J958" s="407">
        <v>38596</v>
      </c>
    </row>
    <row r="959" spans="1:10">
      <c r="A959" s="406">
        <v>90</v>
      </c>
      <c r="B959" s="407">
        <v>38626</v>
      </c>
      <c r="C959" s="406" t="s">
        <v>3139</v>
      </c>
      <c r="D959" s="406" t="s">
        <v>3137</v>
      </c>
      <c r="E959" s="406">
        <v>48.92</v>
      </c>
      <c r="F959" s="406">
        <v>1.3256E-2</v>
      </c>
      <c r="G959" s="406">
        <v>0</v>
      </c>
      <c r="H959" s="409">
        <v>3.8999999999999998E-3</v>
      </c>
      <c r="I959" s="409">
        <f t="shared" si="6"/>
        <v>9.3559999999999997E-3</v>
      </c>
      <c r="J959" s="407">
        <v>38626</v>
      </c>
    </row>
    <row r="960" spans="1:10">
      <c r="A960" s="406">
        <v>90</v>
      </c>
      <c r="B960" s="407">
        <v>38657</v>
      </c>
      <c r="C960" s="406" t="s">
        <v>3139</v>
      </c>
      <c r="D960" s="406" t="s">
        <v>3137</v>
      </c>
      <c r="E960" s="406">
        <v>51</v>
      </c>
      <c r="F960" s="406">
        <v>4.7987000000000002E-2</v>
      </c>
      <c r="G960" s="406">
        <v>0.26750000000000002</v>
      </c>
      <c r="H960" s="409">
        <v>3.8999999999999998E-3</v>
      </c>
      <c r="I960" s="409">
        <f t="shared" si="6"/>
        <v>4.4087000000000001E-2</v>
      </c>
      <c r="J960" s="407">
        <v>38657</v>
      </c>
    </row>
    <row r="961" spans="1:10">
      <c r="A961" s="406">
        <v>90</v>
      </c>
      <c r="B961" s="407">
        <v>38687</v>
      </c>
      <c r="C961" s="406" t="s">
        <v>3139</v>
      </c>
      <c r="D961" s="406" t="s">
        <v>3137</v>
      </c>
      <c r="E961" s="406">
        <v>45.5</v>
      </c>
      <c r="F961" s="406">
        <v>-0.10784299999999999</v>
      </c>
      <c r="G961" s="406">
        <v>0</v>
      </c>
      <c r="H961" s="409">
        <v>3.8999999999999998E-3</v>
      </c>
      <c r="I961" s="409">
        <f t="shared" si="6"/>
        <v>-0.111743</v>
      </c>
      <c r="J961" s="407">
        <v>38687</v>
      </c>
    </row>
    <row r="962" spans="1:10">
      <c r="A962" s="406">
        <v>90</v>
      </c>
      <c r="B962" s="407">
        <v>38718</v>
      </c>
      <c r="C962" s="406" t="s">
        <v>3139</v>
      </c>
      <c r="D962" s="406" t="s">
        <v>3137</v>
      </c>
      <c r="E962" s="406">
        <v>51</v>
      </c>
      <c r="F962" s="406">
        <v>0.120879</v>
      </c>
      <c r="G962" s="406">
        <v>0</v>
      </c>
      <c r="H962" s="409">
        <v>4.0000000000000001E-3</v>
      </c>
      <c r="I962" s="409">
        <f t="shared" si="6"/>
        <v>0.116879</v>
      </c>
      <c r="J962" s="407">
        <v>38718</v>
      </c>
    </row>
    <row r="963" spans="1:10">
      <c r="A963" s="406">
        <v>90</v>
      </c>
      <c r="B963" s="407">
        <v>38749</v>
      </c>
      <c r="C963" s="406" t="s">
        <v>3139</v>
      </c>
      <c r="D963" s="406" t="s">
        <v>3137</v>
      </c>
      <c r="E963" s="406">
        <v>51.34</v>
      </c>
      <c r="F963" s="406">
        <v>1.2206E-2</v>
      </c>
      <c r="G963" s="406">
        <v>0.28249999999999997</v>
      </c>
      <c r="H963" s="409">
        <v>3.5999999999999999E-3</v>
      </c>
      <c r="I963" s="409">
        <f t="shared" si="6"/>
        <v>8.6059999999999991E-3</v>
      </c>
      <c r="J963" s="407">
        <v>38749</v>
      </c>
    </row>
    <row r="964" spans="1:10">
      <c r="A964" s="406">
        <v>90</v>
      </c>
      <c r="B964" s="407">
        <v>38777</v>
      </c>
      <c r="C964" s="406" t="s">
        <v>3139</v>
      </c>
      <c r="D964" s="406" t="s">
        <v>3137</v>
      </c>
      <c r="E964" s="406">
        <v>26.85</v>
      </c>
      <c r="F964" s="406">
        <v>4.5968000000000002E-2</v>
      </c>
      <c r="G964" s="406">
        <v>0</v>
      </c>
      <c r="H964" s="409">
        <v>3.8999999999999998E-3</v>
      </c>
      <c r="I964" s="409">
        <f t="shared" si="6"/>
        <v>4.2068000000000001E-2</v>
      </c>
      <c r="J964" s="407">
        <v>38777</v>
      </c>
    </row>
    <row r="965" spans="1:10">
      <c r="A965" s="406">
        <v>90</v>
      </c>
      <c r="B965" s="407">
        <v>38808</v>
      </c>
      <c r="C965" s="406" t="s">
        <v>3139</v>
      </c>
      <c r="D965" s="406" t="s">
        <v>3137</v>
      </c>
      <c r="E965" s="406">
        <v>25.48</v>
      </c>
      <c r="F965" s="406">
        <v>-5.1024E-2</v>
      </c>
      <c r="G965" s="406">
        <v>0</v>
      </c>
      <c r="H965" s="409">
        <v>3.8999999999999998E-3</v>
      </c>
      <c r="I965" s="409">
        <f t="shared" si="6"/>
        <v>-5.4924000000000001E-2</v>
      </c>
      <c r="J965" s="407">
        <v>38808</v>
      </c>
    </row>
    <row r="966" spans="1:10">
      <c r="A966" s="406">
        <v>90</v>
      </c>
      <c r="B966" s="407">
        <v>38838</v>
      </c>
      <c r="C966" s="406" t="s">
        <v>3139</v>
      </c>
      <c r="D966" s="406" t="s">
        <v>3137</v>
      </c>
      <c r="E966" s="406">
        <v>22.62</v>
      </c>
      <c r="F966" s="406">
        <v>-0.106701</v>
      </c>
      <c r="G966" s="406">
        <v>0.14124999999999999</v>
      </c>
      <c r="H966" s="409">
        <v>4.7999999999999996E-3</v>
      </c>
      <c r="I966" s="409">
        <f t="shared" si="6"/>
        <v>-0.111501</v>
      </c>
      <c r="J966" s="407">
        <v>38838</v>
      </c>
    </row>
    <row r="967" spans="1:10">
      <c r="A967" s="406">
        <v>90</v>
      </c>
      <c r="B967" s="407">
        <v>38869</v>
      </c>
      <c r="C967" s="406" t="s">
        <v>3139</v>
      </c>
      <c r="D967" s="406" t="s">
        <v>3137</v>
      </c>
      <c r="E967" s="406">
        <v>25.45</v>
      </c>
      <c r="F967" s="406">
        <v>0.125111</v>
      </c>
      <c r="G967" s="406">
        <v>0</v>
      </c>
      <c r="H967" s="409">
        <v>4.4000000000000003E-3</v>
      </c>
      <c r="I967" s="409">
        <f t="shared" si="6"/>
        <v>0.120711</v>
      </c>
      <c r="J967" s="407">
        <v>38869</v>
      </c>
    </row>
    <row r="968" spans="1:10">
      <c r="A968" s="406">
        <v>90</v>
      </c>
      <c r="B968" s="407">
        <v>38899</v>
      </c>
      <c r="C968" s="406" t="s">
        <v>3139</v>
      </c>
      <c r="D968" s="406" t="s">
        <v>3137</v>
      </c>
      <c r="E968" s="406">
        <v>26.31</v>
      </c>
      <c r="F968" s="406">
        <v>3.3792000000000003E-2</v>
      </c>
      <c r="G968" s="406">
        <v>0</v>
      </c>
      <c r="H968" s="409">
        <v>4.4999999999999997E-3</v>
      </c>
      <c r="I968" s="409">
        <f t="shared" si="6"/>
        <v>2.9292000000000002E-2</v>
      </c>
      <c r="J968" s="407">
        <v>38899</v>
      </c>
    </row>
    <row r="969" spans="1:10">
      <c r="A969" s="406">
        <v>90</v>
      </c>
      <c r="B969" s="407">
        <v>38930</v>
      </c>
      <c r="C969" s="406" t="s">
        <v>3139</v>
      </c>
      <c r="D969" s="406" t="s">
        <v>3137</v>
      </c>
      <c r="E969" s="406">
        <v>30.35</v>
      </c>
      <c r="F969" s="406">
        <v>0.15892300000000001</v>
      </c>
      <c r="G969" s="406">
        <v>0.14124999999999999</v>
      </c>
      <c r="H969" s="409">
        <v>4.3E-3</v>
      </c>
      <c r="I969" s="409">
        <f t="shared" si="6"/>
        <v>0.15462300000000001</v>
      </c>
      <c r="J969" s="407">
        <v>38930</v>
      </c>
    </row>
    <row r="970" spans="1:10">
      <c r="A970" s="406">
        <v>90</v>
      </c>
      <c r="B970" s="407">
        <v>38961</v>
      </c>
      <c r="C970" s="406" t="s">
        <v>3139</v>
      </c>
      <c r="D970" s="406" t="s">
        <v>3137</v>
      </c>
      <c r="E970" s="406">
        <v>29.91</v>
      </c>
      <c r="F970" s="406">
        <v>-1.4498E-2</v>
      </c>
      <c r="G970" s="406">
        <v>0</v>
      </c>
      <c r="H970" s="409">
        <v>3.8999999999999998E-3</v>
      </c>
      <c r="I970" s="409">
        <f t="shared" si="6"/>
        <v>-1.8398000000000001E-2</v>
      </c>
      <c r="J970" s="407">
        <v>38961</v>
      </c>
    </row>
    <row r="971" spans="1:10">
      <c r="A971" s="406">
        <v>90</v>
      </c>
      <c r="B971" s="407">
        <v>38991</v>
      </c>
      <c r="C971" s="406" t="s">
        <v>3139</v>
      </c>
      <c r="D971" s="406" t="s">
        <v>3137</v>
      </c>
      <c r="E971" s="406">
        <v>33.619999999999997</v>
      </c>
      <c r="F971" s="406">
        <v>0.124039</v>
      </c>
      <c r="G971" s="406">
        <v>0</v>
      </c>
      <c r="H971" s="409">
        <v>4.1999999999999997E-3</v>
      </c>
      <c r="I971" s="409">
        <f t="shared" si="6"/>
        <v>0.119839</v>
      </c>
      <c r="J971" s="407">
        <v>38991</v>
      </c>
    </row>
    <row r="972" spans="1:10">
      <c r="A972" s="406">
        <v>90</v>
      </c>
      <c r="B972" s="407">
        <v>39022</v>
      </c>
      <c r="C972" s="406" t="s">
        <v>3139</v>
      </c>
      <c r="D972" s="406" t="s">
        <v>3137</v>
      </c>
      <c r="E972" s="406">
        <v>35.07</v>
      </c>
      <c r="F972" s="406">
        <v>4.7329999999999997E-2</v>
      </c>
      <c r="G972" s="406">
        <v>0.14124999999999999</v>
      </c>
      <c r="H972" s="409">
        <v>3.8999999999999998E-3</v>
      </c>
      <c r="I972" s="409">
        <f t="shared" si="6"/>
        <v>4.3429999999999996E-2</v>
      </c>
      <c r="J972" s="407">
        <v>39022</v>
      </c>
    </row>
    <row r="973" spans="1:10">
      <c r="A973" s="406">
        <v>90</v>
      </c>
      <c r="B973" s="407">
        <v>39052</v>
      </c>
      <c r="C973" s="406" t="s">
        <v>3139</v>
      </c>
      <c r="D973" s="406" t="s">
        <v>3137</v>
      </c>
      <c r="E973" s="406">
        <v>38.76</v>
      </c>
      <c r="F973" s="406">
        <v>0.10521800000000001</v>
      </c>
      <c r="G973" s="406">
        <v>0</v>
      </c>
      <c r="H973" s="409">
        <v>3.5999999999999999E-3</v>
      </c>
      <c r="I973" s="409">
        <f t="shared" si="6"/>
        <v>0.101618</v>
      </c>
      <c r="J973" s="407">
        <v>39052</v>
      </c>
    </row>
    <row r="974" spans="1:10">
      <c r="A974" s="406">
        <v>90</v>
      </c>
      <c r="B974" s="407">
        <v>39083</v>
      </c>
      <c r="C974" s="406" t="s">
        <v>3139</v>
      </c>
      <c r="D974" s="406" t="s">
        <v>3137</v>
      </c>
      <c r="E974" s="406">
        <v>39.85</v>
      </c>
      <c r="F974" s="406">
        <v>2.8122000000000001E-2</v>
      </c>
      <c r="G974" s="406">
        <v>0</v>
      </c>
      <c r="H974" s="409">
        <v>4.3E-3</v>
      </c>
      <c r="I974" s="409">
        <f t="shared" si="6"/>
        <v>2.3822000000000003E-2</v>
      </c>
      <c r="J974" s="407">
        <v>39083</v>
      </c>
    </row>
    <row r="975" spans="1:10">
      <c r="A975" s="406">
        <v>90</v>
      </c>
      <c r="B975" s="407">
        <v>39114</v>
      </c>
      <c r="C975" s="406" t="s">
        <v>3139</v>
      </c>
      <c r="D975" s="406" t="s">
        <v>3137</v>
      </c>
      <c r="E975" s="406">
        <v>34.42</v>
      </c>
      <c r="F975" s="406">
        <v>-0.132466</v>
      </c>
      <c r="G975" s="406">
        <v>0.15125</v>
      </c>
      <c r="H975" s="409">
        <v>3.8E-3</v>
      </c>
      <c r="I975" s="409">
        <f t="shared" si="6"/>
        <v>-0.136266</v>
      </c>
      <c r="J975" s="407">
        <v>39114</v>
      </c>
    </row>
    <row r="976" spans="1:10">
      <c r="A976" s="406">
        <v>90</v>
      </c>
      <c r="B976" s="407">
        <v>39142</v>
      </c>
      <c r="C976" s="406" t="s">
        <v>3139</v>
      </c>
      <c r="D976" s="406" t="s">
        <v>3137</v>
      </c>
      <c r="E976" s="406">
        <v>40.479999999999997</v>
      </c>
      <c r="F976" s="406">
        <v>0.17605999999999999</v>
      </c>
      <c r="G976" s="406">
        <v>0</v>
      </c>
      <c r="H976" s="409">
        <v>3.8999999999999998E-3</v>
      </c>
      <c r="I976" s="409">
        <f t="shared" si="6"/>
        <v>0.17216000000000001</v>
      </c>
      <c r="J976" s="407">
        <v>39142</v>
      </c>
    </row>
    <row r="977" spans="1:10">
      <c r="A977" s="406">
        <v>90</v>
      </c>
      <c r="B977" s="407">
        <v>39173</v>
      </c>
      <c r="C977" s="406" t="s">
        <v>3139</v>
      </c>
      <c r="D977" s="406" t="s">
        <v>3137</v>
      </c>
      <c r="E977" s="406">
        <v>34.659999999999997</v>
      </c>
      <c r="F977" s="406">
        <v>-0.14377499999999999</v>
      </c>
      <c r="G977" s="406">
        <v>0</v>
      </c>
      <c r="H977" s="409">
        <v>4.1999999999999997E-3</v>
      </c>
      <c r="I977" s="409">
        <f t="shared" si="6"/>
        <v>-0.147975</v>
      </c>
      <c r="J977" s="407">
        <v>39173</v>
      </c>
    </row>
    <row r="978" spans="1:10">
      <c r="A978" s="406">
        <v>90</v>
      </c>
      <c r="B978" s="407">
        <v>39203</v>
      </c>
      <c r="C978" s="406" t="s">
        <v>3139</v>
      </c>
      <c r="D978" s="406" t="s">
        <v>3137</v>
      </c>
      <c r="E978" s="406">
        <v>32.270000000000003</v>
      </c>
      <c r="F978" s="406">
        <v>-6.4591999999999997E-2</v>
      </c>
      <c r="G978" s="406">
        <v>0.15125</v>
      </c>
      <c r="H978" s="409">
        <v>4.1000000000000003E-3</v>
      </c>
      <c r="I978" s="409">
        <f t="shared" si="6"/>
        <v>-6.8692000000000003E-2</v>
      </c>
      <c r="J978" s="407">
        <v>39203</v>
      </c>
    </row>
    <row r="979" spans="1:10">
      <c r="A979" s="406">
        <v>90</v>
      </c>
      <c r="B979" s="407">
        <v>39234</v>
      </c>
      <c r="C979" s="406" t="s">
        <v>3139</v>
      </c>
      <c r="D979" s="406" t="s">
        <v>3137</v>
      </c>
      <c r="E979" s="406">
        <v>33.299999999999997</v>
      </c>
      <c r="F979" s="406">
        <v>3.1918000000000002E-2</v>
      </c>
      <c r="G979" s="406">
        <v>0</v>
      </c>
      <c r="H979" s="409">
        <v>4.0000000000000001E-3</v>
      </c>
      <c r="I979" s="409">
        <f t="shared" si="6"/>
        <v>2.7918000000000002E-2</v>
      </c>
      <c r="J979" s="407">
        <v>39234</v>
      </c>
    </row>
    <row r="980" spans="1:10">
      <c r="A980" s="406">
        <v>90</v>
      </c>
      <c r="B980" s="407">
        <v>39264</v>
      </c>
      <c r="C980" s="406" t="s">
        <v>3139</v>
      </c>
      <c r="D980" s="406" t="s">
        <v>3137</v>
      </c>
      <c r="E980" s="406">
        <v>28.79</v>
      </c>
      <c r="F980" s="406">
        <v>-0.135435</v>
      </c>
      <c r="G980" s="406">
        <v>0</v>
      </c>
      <c r="H980" s="409">
        <v>4.5999999999999999E-3</v>
      </c>
      <c r="I980" s="409">
        <f t="shared" si="6"/>
        <v>-0.14003499999999999</v>
      </c>
      <c r="J980" s="407">
        <v>39264</v>
      </c>
    </row>
    <row r="981" spans="1:10">
      <c r="A981" s="406">
        <v>90</v>
      </c>
      <c r="B981" s="407">
        <v>39295</v>
      </c>
      <c r="C981" s="406" t="s">
        <v>3139</v>
      </c>
      <c r="D981" s="406" t="s">
        <v>3137</v>
      </c>
      <c r="E981" s="406">
        <v>34.31</v>
      </c>
      <c r="F981" s="406">
        <v>0.196987</v>
      </c>
      <c r="G981" s="406">
        <v>0.15125</v>
      </c>
      <c r="H981" s="409">
        <v>4.1999999999999997E-3</v>
      </c>
      <c r="I981" s="409">
        <f t="shared" si="6"/>
        <v>0.19278699999999999</v>
      </c>
      <c r="J981" s="407">
        <v>39295</v>
      </c>
    </row>
    <row r="982" spans="1:10">
      <c r="A982" s="406">
        <v>90</v>
      </c>
      <c r="B982" s="407">
        <v>39326</v>
      </c>
      <c r="C982" s="406" t="s">
        <v>3139</v>
      </c>
      <c r="D982" s="406" t="s">
        <v>3137</v>
      </c>
      <c r="E982" s="406">
        <v>34.14</v>
      </c>
      <c r="F982" s="406">
        <v>-4.9550000000000002E-3</v>
      </c>
      <c r="G982" s="406">
        <v>0</v>
      </c>
      <c r="H982" s="409">
        <v>3.7000000000000002E-3</v>
      </c>
      <c r="I982" s="409">
        <f t="shared" si="6"/>
        <v>-8.6549999999999995E-3</v>
      </c>
      <c r="J982" s="407">
        <v>39326</v>
      </c>
    </row>
    <row r="983" spans="1:10">
      <c r="A983" s="406">
        <v>90</v>
      </c>
      <c r="B983" s="407">
        <v>39356</v>
      </c>
      <c r="C983" s="406" t="s">
        <v>3139</v>
      </c>
      <c r="D983" s="406" t="s">
        <v>3137</v>
      </c>
      <c r="E983" s="406">
        <v>34.93</v>
      </c>
      <c r="F983" s="406">
        <v>2.3140000000000001E-2</v>
      </c>
      <c r="G983" s="406">
        <v>0</v>
      </c>
      <c r="H983" s="409">
        <v>4.3E-3</v>
      </c>
      <c r="I983" s="409">
        <f t="shared" si="6"/>
        <v>1.8840000000000003E-2</v>
      </c>
      <c r="J983" s="407">
        <v>39356</v>
      </c>
    </row>
    <row r="984" spans="1:10">
      <c r="A984" s="406">
        <v>90</v>
      </c>
      <c r="B984" s="407">
        <v>39387</v>
      </c>
      <c r="C984" s="406" t="s">
        <v>3139</v>
      </c>
      <c r="D984" s="406" t="s">
        <v>3137</v>
      </c>
      <c r="E984" s="406">
        <v>33.46</v>
      </c>
      <c r="F984" s="406">
        <v>-3.7754000000000003E-2</v>
      </c>
      <c r="G984" s="406">
        <v>0.15125</v>
      </c>
      <c r="H984" s="409">
        <v>3.8999999999999998E-3</v>
      </c>
      <c r="I984" s="409">
        <f t="shared" si="6"/>
        <v>-4.1654000000000004E-2</v>
      </c>
      <c r="J984" s="407">
        <v>39387</v>
      </c>
    </row>
    <row r="985" spans="1:10">
      <c r="A985" s="406">
        <v>90</v>
      </c>
      <c r="B985" s="407">
        <v>39417</v>
      </c>
      <c r="C985" s="406" t="s">
        <v>3139</v>
      </c>
      <c r="D985" s="406" t="s">
        <v>3137</v>
      </c>
      <c r="E985" s="406">
        <v>34.67</v>
      </c>
      <c r="F985" s="406">
        <v>3.6163000000000001E-2</v>
      </c>
      <c r="G985" s="406">
        <v>0</v>
      </c>
      <c r="H985" s="409">
        <v>3.7000000000000002E-3</v>
      </c>
      <c r="I985" s="409">
        <f t="shared" si="6"/>
        <v>3.2462999999999999E-2</v>
      </c>
      <c r="J985" s="407">
        <v>39417</v>
      </c>
    </row>
    <row r="986" spans="1:10">
      <c r="A986" s="406">
        <v>90</v>
      </c>
      <c r="B986" s="407">
        <v>39448</v>
      </c>
      <c r="C986" s="406" t="s">
        <v>3139</v>
      </c>
      <c r="D986" s="406" t="s">
        <v>3137</v>
      </c>
      <c r="E986" s="406">
        <v>30.23</v>
      </c>
      <c r="F986" s="406">
        <v>-0.12806500000000001</v>
      </c>
      <c r="G986" s="406">
        <v>0</v>
      </c>
      <c r="H986" s="409">
        <v>4.0000000000000001E-3</v>
      </c>
      <c r="I986" s="409">
        <f t="shared" si="6"/>
        <v>-0.13206500000000002</v>
      </c>
      <c r="J986" s="407">
        <v>39448</v>
      </c>
    </row>
    <row r="987" spans="1:10">
      <c r="A987" s="406">
        <v>90</v>
      </c>
      <c r="B987" s="407">
        <v>39479</v>
      </c>
      <c r="C987" s="406" t="s">
        <v>3139</v>
      </c>
      <c r="D987" s="406" t="s">
        <v>3137</v>
      </c>
      <c r="E987" s="406">
        <v>30.22</v>
      </c>
      <c r="F987" s="406">
        <v>5.0029999999999996E-3</v>
      </c>
      <c r="G987" s="406">
        <v>0.16125</v>
      </c>
      <c r="H987" s="409">
        <v>3.3999999999999998E-3</v>
      </c>
      <c r="I987" s="409">
        <f t="shared" si="6"/>
        <v>1.6029999999999998E-3</v>
      </c>
      <c r="J987" s="407">
        <v>39479</v>
      </c>
    </row>
    <row r="988" spans="1:10">
      <c r="A988" s="406">
        <v>90</v>
      </c>
      <c r="B988" s="407">
        <v>39508</v>
      </c>
      <c r="C988" s="406" t="s">
        <v>3139</v>
      </c>
      <c r="D988" s="406" t="s">
        <v>3137</v>
      </c>
      <c r="E988" s="406">
        <v>28.59</v>
      </c>
      <c r="F988" s="406">
        <v>-5.3938E-2</v>
      </c>
      <c r="G988" s="406">
        <v>0</v>
      </c>
      <c r="H988" s="409">
        <v>3.7000000000000002E-3</v>
      </c>
      <c r="I988" s="409">
        <f t="shared" si="6"/>
        <v>-5.7638000000000002E-2</v>
      </c>
      <c r="J988" s="407">
        <v>39508</v>
      </c>
    </row>
    <row r="989" spans="1:10">
      <c r="A989" s="406">
        <v>90</v>
      </c>
      <c r="B989" s="407">
        <v>39539</v>
      </c>
      <c r="C989" s="406" t="s">
        <v>3139</v>
      </c>
      <c r="D989" s="406" t="s">
        <v>3137</v>
      </c>
      <c r="E989" s="406">
        <v>30.07</v>
      </c>
      <c r="F989" s="406">
        <v>5.1766E-2</v>
      </c>
      <c r="G989" s="406">
        <v>0</v>
      </c>
      <c r="H989" s="409">
        <v>3.5000000000000001E-3</v>
      </c>
      <c r="I989" s="409">
        <f t="shared" si="6"/>
        <v>4.8265999999999996E-2</v>
      </c>
      <c r="J989" s="407">
        <v>39539</v>
      </c>
    </row>
    <row r="990" spans="1:10">
      <c r="A990" s="406">
        <v>90</v>
      </c>
      <c r="B990" s="407">
        <v>39569</v>
      </c>
      <c r="C990" s="406" t="s">
        <v>3139</v>
      </c>
      <c r="D990" s="406" t="s">
        <v>3137</v>
      </c>
      <c r="E990" s="406">
        <v>31.06</v>
      </c>
      <c r="F990" s="406">
        <v>3.8286000000000001E-2</v>
      </c>
      <c r="G990" s="406">
        <v>0.16125</v>
      </c>
      <c r="H990" s="409">
        <v>3.7000000000000002E-3</v>
      </c>
      <c r="I990" s="409">
        <f t="shared" si="6"/>
        <v>3.4585999999999999E-2</v>
      </c>
      <c r="J990" s="407">
        <v>39569</v>
      </c>
    </row>
    <row r="991" spans="1:10">
      <c r="A991" s="406">
        <v>90</v>
      </c>
      <c r="B991" s="407">
        <v>39600</v>
      </c>
      <c r="C991" s="406" t="s">
        <v>3139</v>
      </c>
      <c r="D991" s="406" t="s">
        <v>3137</v>
      </c>
      <c r="E991" s="406">
        <v>26.4</v>
      </c>
      <c r="F991" s="406">
        <v>-0.150032</v>
      </c>
      <c r="G991" s="406">
        <v>0</v>
      </c>
      <c r="H991" s="409">
        <v>4.0000000000000001E-3</v>
      </c>
      <c r="I991" s="409">
        <f t="shared" si="6"/>
        <v>-0.154032</v>
      </c>
      <c r="J991" s="407">
        <v>39600</v>
      </c>
    </row>
    <row r="992" spans="1:10">
      <c r="A992" s="406">
        <v>90</v>
      </c>
      <c r="B992" s="407">
        <v>39630</v>
      </c>
      <c r="C992" s="406" t="s">
        <v>3139</v>
      </c>
      <c r="D992" s="406" t="s">
        <v>3137</v>
      </c>
      <c r="E992" s="406">
        <v>25.91</v>
      </c>
      <c r="F992" s="406">
        <v>-1.2453000000000001E-2</v>
      </c>
      <c r="G992" s="406">
        <v>0.16125</v>
      </c>
      <c r="H992" s="409">
        <v>3.8999999999999998E-3</v>
      </c>
      <c r="I992" s="409">
        <f t="shared" si="6"/>
        <v>-1.6352999999999999E-2</v>
      </c>
      <c r="J992" s="407">
        <v>39630</v>
      </c>
    </row>
    <row r="993" spans="1:10">
      <c r="A993" s="406">
        <v>90</v>
      </c>
      <c r="B993" s="407">
        <v>39661</v>
      </c>
      <c r="C993" s="406" t="s">
        <v>3139</v>
      </c>
      <c r="D993" s="406" t="s">
        <v>3137</v>
      </c>
      <c r="E993" s="406">
        <v>27.87</v>
      </c>
      <c r="F993" s="406">
        <v>7.5647000000000006E-2</v>
      </c>
      <c r="G993" s="406">
        <v>0</v>
      </c>
      <c r="H993" s="409">
        <v>3.5999999999999999E-3</v>
      </c>
      <c r="I993" s="409">
        <f t="shared" si="6"/>
        <v>7.2047E-2</v>
      </c>
      <c r="J993" s="407">
        <v>39661</v>
      </c>
    </row>
    <row r="994" spans="1:10">
      <c r="A994" s="406">
        <v>90</v>
      </c>
      <c r="B994" s="407">
        <v>39692</v>
      </c>
      <c r="C994" s="406" t="s">
        <v>3139</v>
      </c>
      <c r="D994" s="406" t="s">
        <v>3137</v>
      </c>
      <c r="E994" s="406">
        <v>29.97</v>
      </c>
      <c r="F994" s="406">
        <v>7.535E-2</v>
      </c>
      <c r="G994" s="406">
        <v>0</v>
      </c>
      <c r="H994" s="409">
        <v>3.8999999999999998E-3</v>
      </c>
      <c r="I994" s="409">
        <f t="shared" si="6"/>
        <v>7.145E-2</v>
      </c>
      <c r="J994" s="407">
        <v>39692</v>
      </c>
    </row>
    <row r="995" spans="1:10">
      <c r="A995" s="406">
        <v>90</v>
      </c>
      <c r="B995" s="407">
        <v>39722</v>
      </c>
      <c r="C995" s="406" t="s">
        <v>3139</v>
      </c>
      <c r="D995" s="406" t="s">
        <v>3137</v>
      </c>
      <c r="E995" s="406">
        <v>27.8</v>
      </c>
      <c r="F995" s="406">
        <v>-6.7025000000000001E-2</v>
      </c>
      <c r="G995" s="406">
        <v>0.16125</v>
      </c>
      <c r="H995" s="409">
        <v>3.7000000000000002E-3</v>
      </c>
      <c r="I995" s="409">
        <f t="shared" si="6"/>
        <v>-7.0724999999999996E-2</v>
      </c>
      <c r="J995" s="407">
        <v>39722</v>
      </c>
    </row>
    <row r="996" spans="1:10">
      <c r="A996" s="406">
        <v>90</v>
      </c>
      <c r="B996" s="407">
        <v>39753</v>
      </c>
      <c r="C996" s="406" t="s">
        <v>3139</v>
      </c>
      <c r="D996" s="406" t="s">
        <v>3137</v>
      </c>
      <c r="E996" s="406">
        <v>28</v>
      </c>
      <c r="F996" s="406">
        <v>7.1939999999999999E-3</v>
      </c>
      <c r="G996" s="406">
        <v>0</v>
      </c>
      <c r="H996" s="409">
        <v>3.5999999999999999E-3</v>
      </c>
      <c r="I996" s="409">
        <f t="shared" si="6"/>
        <v>3.594E-3</v>
      </c>
      <c r="J996" s="407">
        <v>39753</v>
      </c>
    </row>
    <row r="997" spans="1:10">
      <c r="A997" s="406">
        <v>90</v>
      </c>
      <c r="B997" s="407">
        <v>39783</v>
      </c>
      <c r="C997" s="406" t="s">
        <v>3139</v>
      </c>
      <c r="D997" s="406" t="s">
        <v>3137</v>
      </c>
      <c r="E997" s="406">
        <v>29.94</v>
      </c>
      <c r="F997" s="406">
        <v>6.9286E-2</v>
      </c>
      <c r="G997" s="406">
        <v>0</v>
      </c>
      <c r="H997" s="409">
        <v>3.3E-3</v>
      </c>
      <c r="I997" s="409">
        <f t="shared" si="6"/>
        <v>6.5986000000000003E-2</v>
      </c>
      <c r="J997" s="407">
        <v>39783</v>
      </c>
    </row>
    <row r="998" spans="1:10">
      <c r="A998" s="406">
        <v>90</v>
      </c>
      <c r="B998" s="407">
        <v>39814</v>
      </c>
      <c r="C998" s="406" t="s">
        <v>3139</v>
      </c>
      <c r="D998" s="406" t="s">
        <v>3137</v>
      </c>
      <c r="E998" s="406">
        <v>26.89</v>
      </c>
      <c r="F998" s="406">
        <v>-0.10187</v>
      </c>
      <c r="G998" s="406">
        <v>0</v>
      </c>
      <c r="H998" s="409">
        <v>2.3999999999999998E-3</v>
      </c>
      <c r="I998" s="409">
        <f t="shared" si="6"/>
        <v>-0.10427</v>
      </c>
      <c r="J998" s="407">
        <v>39814</v>
      </c>
    </row>
    <row r="999" spans="1:10">
      <c r="A999" s="406">
        <v>90</v>
      </c>
      <c r="B999" s="407">
        <v>39845</v>
      </c>
      <c r="C999" s="406" t="s">
        <v>3139</v>
      </c>
      <c r="D999" s="406" t="s">
        <v>3137</v>
      </c>
      <c r="E999" s="406">
        <v>23.05</v>
      </c>
      <c r="F999" s="406">
        <v>-0.13666800000000001</v>
      </c>
      <c r="G999" s="406">
        <v>0.16500000000000001</v>
      </c>
      <c r="H999" s="409">
        <v>3.0000000000000001E-3</v>
      </c>
      <c r="I999" s="409">
        <f t="shared" si="6"/>
        <v>-0.13966800000000001</v>
      </c>
      <c r="J999" s="407">
        <v>39845</v>
      </c>
    </row>
    <row r="1000" spans="1:10">
      <c r="A1000" s="406">
        <v>90</v>
      </c>
      <c r="B1000" s="407">
        <v>39873</v>
      </c>
      <c r="C1000" s="406" t="s">
        <v>3139</v>
      </c>
      <c r="D1000" s="406" t="s">
        <v>3137</v>
      </c>
      <c r="E1000" s="406">
        <v>25.43</v>
      </c>
      <c r="F1000" s="406">
        <v>0.103254</v>
      </c>
      <c r="G1000" s="406">
        <v>0</v>
      </c>
      <c r="H1000" s="409">
        <v>3.5000000000000001E-3</v>
      </c>
      <c r="I1000" s="409">
        <f t="shared" si="6"/>
        <v>9.9753999999999995E-2</v>
      </c>
      <c r="J1000" s="407">
        <v>39873</v>
      </c>
    </row>
    <row r="1001" spans="1:10">
      <c r="A1001" s="406">
        <v>90</v>
      </c>
      <c r="B1001" s="407">
        <v>39904</v>
      </c>
      <c r="C1001" s="406" t="s">
        <v>3139</v>
      </c>
      <c r="D1001" s="406" t="s">
        <v>3137</v>
      </c>
      <c r="E1001" s="406">
        <v>25.2</v>
      </c>
      <c r="F1001" s="406">
        <v>-9.044E-3</v>
      </c>
      <c r="G1001" s="406">
        <v>0</v>
      </c>
      <c r="H1001" s="409">
        <v>2.8999999999999998E-3</v>
      </c>
      <c r="I1001" s="409">
        <f t="shared" si="6"/>
        <v>-1.1944E-2</v>
      </c>
      <c r="J1001" s="407">
        <v>39904</v>
      </c>
    </row>
    <row r="1002" spans="1:10">
      <c r="A1002" s="406">
        <v>90</v>
      </c>
      <c r="B1002" s="407">
        <v>39934</v>
      </c>
      <c r="C1002" s="406" t="s">
        <v>3139</v>
      </c>
      <c r="D1002" s="406" t="s">
        <v>3137</v>
      </c>
      <c r="E1002" s="406">
        <v>20.25</v>
      </c>
      <c r="F1002" s="406">
        <v>-0.18988099999999999</v>
      </c>
      <c r="G1002" s="406">
        <v>0.16500000000000001</v>
      </c>
      <c r="H1002" s="409">
        <v>3.3E-3</v>
      </c>
      <c r="I1002" s="409">
        <f t="shared" si="6"/>
        <v>-0.19318099999999999</v>
      </c>
      <c r="J1002" s="407">
        <v>39934</v>
      </c>
    </row>
    <row r="1003" spans="1:10">
      <c r="A1003" s="406">
        <v>90</v>
      </c>
      <c r="B1003" s="407">
        <v>39965</v>
      </c>
      <c r="C1003" s="406" t="s">
        <v>3139</v>
      </c>
      <c r="D1003" s="406" t="s">
        <v>3137</v>
      </c>
      <c r="E1003" s="406">
        <v>22.7</v>
      </c>
      <c r="F1003" s="406">
        <v>0.120988</v>
      </c>
      <c r="G1003" s="406">
        <v>0</v>
      </c>
      <c r="H1003" s="409">
        <v>3.8E-3</v>
      </c>
      <c r="I1003" s="409">
        <f t="shared" si="6"/>
        <v>0.117188</v>
      </c>
      <c r="J1003" s="407">
        <v>39965</v>
      </c>
    </row>
    <row r="1004" spans="1:10">
      <c r="A1004" s="406">
        <v>90</v>
      </c>
      <c r="B1004" s="407">
        <v>39995</v>
      </c>
      <c r="C1004" s="406" t="s">
        <v>3139</v>
      </c>
      <c r="D1004" s="406" t="s">
        <v>3137</v>
      </c>
      <c r="E1004" s="406">
        <v>22.42</v>
      </c>
      <c r="F1004" s="406">
        <v>-1.2335E-2</v>
      </c>
      <c r="G1004" s="406">
        <v>0</v>
      </c>
      <c r="H1004" s="409">
        <v>3.5999999999999999E-3</v>
      </c>
      <c r="I1004" s="409">
        <f t="shared" ref="I1004:I1067" si="7">F1004-H1004</f>
        <v>-1.5935000000000001E-2</v>
      </c>
      <c r="J1004" s="407">
        <v>39995</v>
      </c>
    </row>
    <row r="1005" spans="1:10">
      <c r="A1005" s="406">
        <v>90</v>
      </c>
      <c r="B1005" s="407">
        <v>40026</v>
      </c>
      <c r="C1005" s="406" t="s">
        <v>3139</v>
      </c>
      <c r="D1005" s="406" t="s">
        <v>3137</v>
      </c>
      <c r="E1005" s="406">
        <v>22.07</v>
      </c>
      <c r="F1005" s="406">
        <v>-8.2520000000000007E-3</v>
      </c>
      <c r="G1005" s="406">
        <v>0.16500000000000001</v>
      </c>
      <c r="H1005" s="409">
        <v>3.5999999999999999E-3</v>
      </c>
      <c r="I1005" s="409">
        <f t="shared" si="7"/>
        <v>-1.1852000000000001E-2</v>
      </c>
      <c r="J1005" s="407">
        <v>40026</v>
      </c>
    </row>
    <row r="1006" spans="1:10">
      <c r="A1006" s="406">
        <v>90</v>
      </c>
      <c r="B1006" s="407">
        <v>40057</v>
      </c>
      <c r="C1006" s="406" t="s">
        <v>3139</v>
      </c>
      <c r="D1006" s="406" t="s">
        <v>3137</v>
      </c>
      <c r="E1006" s="406">
        <v>22.85</v>
      </c>
      <c r="F1006" s="406">
        <v>3.5341999999999998E-2</v>
      </c>
      <c r="G1006" s="406">
        <v>0</v>
      </c>
      <c r="H1006" s="409">
        <v>3.3999999999999998E-3</v>
      </c>
      <c r="I1006" s="409">
        <f t="shared" si="7"/>
        <v>3.1941999999999998E-2</v>
      </c>
      <c r="J1006" s="407">
        <v>40057</v>
      </c>
    </row>
    <row r="1007" spans="1:10">
      <c r="A1007" s="406">
        <v>90</v>
      </c>
      <c r="B1007" s="407">
        <v>40087</v>
      </c>
      <c r="C1007" s="406" t="s">
        <v>3139</v>
      </c>
      <c r="D1007" s="406" t="s">
        <v>3137</v>
      </c>
      <c r="E1007" s="406">
        <v>21.77</v>
      </c>
      <c r="F1007" s="406">
        <v>-4.7265000000000001E-2</v>
      </c>
      <c r="G1007" s="406">
        <v>0</v>
      </c>
      <c r="H1007" s="409">
        <v>3.3E-3</v>
      </c>
      <c r="I1007" s="409">
        <f t="shared" si="7"/>
        <v>-5.0564999999999999E-2</v>
      </c>
      <c r="J1007" s="407">
        <v>40087</v>
      </c>
    </row>
    <row r="1008" spans="1:10">
      <c r="A1008" s="406">
        <v>90</v>
      </c>
      <c r="B1008" s="407">
        <v>40118</v>
      </c>
      <c r="C1008" s="406" t="s">
        <v>3139</v>
      </c>
      <c r="D1008" s="406" t="s">
        <v>3137</v>
      </c>
      <c r="E1008" s="406">
        <v>21.45</v>
      </c>
      <c r="F1008" s="406">
        <v>-7.1199999999999996E-3</v>
      </c>
      <c r="G1008" s="406">
        <v>0.16500000000000001</v>
      </c>
      <c r="H1008" s="409">
        <v>3.5000000000000001E-3</v>
      </c>
      <c r="I1008" s="409">
        <f t="shared" si="7"/>
        <v>-1.0619999999999999E-2</v>
      </c>
      <c r="J1008" s="407">
        <v>40118</v>
      </c>
    </row>
    <row r="1009" spans="1:10">
      <c r="A1009" s="406">
        <v>90</v>
      </c>
      <c r="B1009" s="407">
        <v>40148</v>
      </c>
      <c r="C1009" s="406" t="s">
        <v>3139</v>
      </c>
      <c r="D1009" s="406" t="s">
        <v>3137</v>
      </c>
      <c r="E1009" s="406">
        <v>22.57</v>
      </c>
      <c r="F1009" s="406">
        <v>5.2214000000000003E-2</v>
      </c>
      <c r="G1009" s="406">
        <v>0</v>
      </c>
      <c r="H1009" s="409">
        <v>3.3999999999999998E-3</v>
      </c>
      <c r="I1009" s="409">
        <f t="shared" si="7"/>
        <v>4.8814000000000003E-2</v>
      </c>
      <c r="J1009" s="407">
        <v>40148</v>
      </c>
    </row>
    <row r="1010" spans="1:10">
      <c r="A1010" s="406">
        <v>90</v>
      </c>
      <c r="B1010" s="407">
        <v>40179</v>
      </c>
      <c r="C1010" s="406" t="s">
        <v>3139</v>
      </c>
      <c r="D1010" s="406" t="s">
        <v>3137</v>
      </c>
      <c r="E1010" s="406">
        <v>21.93</v>
      </c>
      <c r="F1010" s="406">
        <v>-2.8355999999999999E-2</v>
      </c>
      <c r="G1010" s="406">
        <v>0</v>
      </c>
      <c r="H1010" s="409">
        <v>3.5999999999999999E-3</v>
      </c>
      <c r="I1010" s="409">
        <f t="shared" si="7"/>
        <v>-3.1955999999999998E-2</v>
      </c>
      <c r="J1010" s="407">
        <v>40179</v>
      </c>
    </row>
    <row r="1011" spans="1:10">
      <c r="A1011" s="406">
        <v>90</v>
      </c>
      <c r="B1011" s="407">
        <v>40210</v>
      </c>
      <c r="C1011" s="406" t="s">
        <v>3139</v>
      </c>
      <c r="D1011" s="406" t="s">
        <v>3137</v>
      </c>
      <c r="E1011" s="406">
        <v>22.44</v>
      </c>
      <c r="F1011" s="406">
        <v>3.1008000000000001E-2</v>
      </c>
      <c r="G1011" s="406">
        <v>0.17</v>
      </c>
      <c r="H1011" s="409">
        <v>3.3E-3</v>
      </c>
      <c r="I1011" s="409">
        <f t="shared" si="7"/>
        <v>2.7708E-2</v>
      </c>
      <c r="J1011" s="407">
        <v>40210</v>
      </c>
    </row>
    <row r="1012" spans="1:10">
      <c r="A1012" s="406">
        <v>90</v>
      </c>
      <c r="B1012" s="407">
        <v>40238</v>
      </c>
      <c r="C1012" s="406" t="s">
        <v>3139</v>
      </c>
      <c r="D1012" s="406" t="s">
        <v>3137</v>
      </c>
      <c r="E1012" s="406">
        <v>25.42</v>
      </c>
      <c r="F1012" s="406">
        <v>0.132799</v>
      </c>
      <c r="G1012" s="406">
        <v>0</v>
      </c>
      <c r="H1012" s="409">
        <v>4.0000000000000001E-3</v>
      </c>
      <c r="I1012" s="409">
        <f t="shared" si="7"/>
        <v>0.128799</v>
      </c>
      <c r="J1012" s="407">
        <v>40238</v>
      </c>
    </row>
    <row r="1013" spans="1:10">
      <c r="A1013" s="406">
        <v>90</v>
      </c>
      <c r="B1013" s="407">
        <v>40269</v>
      </c>
      <c r="C1013" s="406" t="s">
        <v>3139</v>
      </c>
      <c r="D1013" s="406" t="s">
        <v>3137</v>
      </c>
      <c r="E1013" s="406">
        <v>27.48</v>
      </c>
      <c r="F1013" s="406">
        <v>8.1039E-2</v>
      </c>
      <c r="G1013" s="406">
        <v>0</v>
      </c>
      <c r="H1013" s="409">
        <v>3.8E-3</v>
      </c>
      <c r="I1013" s="409">
        <f t="shared" si="7"/>
        <v>7.7239000000000002E-2</v>
      </c>
      <c r="J1013" s="407">
        <v>40269</v>
      </c>
    </row>
    <row r="1014" spans="1:10">
      <c r="A1014" s="406">
        <v>90</v>
      </c>
      <c r="B1014" s="407">
        <v>40299</v>
      </c>
      <c r="C1014" s="406" t="s">
        <v>3139</v>
      </c>
      <c r="D1014" s="406" t="s">
        <v>3137</v>
      </c>
      <c r="E1014" s="406">
        <v>24.18</v>
      </c>
      <c r="F1014" s="406">
        <v>-0.113901</v>
      </c>
      <c r="G1014" s="406">
        <v>0.17</v>
      </c>
      <c r="H1014" s="409">
        <v>3.3999999999999998E-3</v>
      </c>
      <c r="I1014" s="409">
        <f t="shared" si="7"/>
        <v>-0.117301</v>
      </c>
      <c r="J1014" s="407">
        <v>40299</v>
      </c>
    </row>
    <row r="1015" spans="1:10">
      <c r="A1015" s="406">
        <v>90</v>
      </c>
      <c r="B1015" s="407">
        <v>40330</v>
      </c>
      <c r="C1015" s="406" t="s">
        <v>3139</v>
      </c>
      <c r="D1015" s="406" t="s">
        <v>3137</v>
      </c>
      <c r="E1015" s="406">
        <v>23.44</v>
      </c>
      <c r="F1015" s="406">
        <v>-3.0603999999999999E-2</v>
      </c>
      <c r="G1015" s="406">
        <v>0</v>
      </c>
      <c r="H1015" s="409">
        <v>3.7000000000000002E-3</v>
      </c>
      <c r="I1015" s="409">
        <f t="shared" si="7"/>
        <v>-3.4304000000000001E-2</v>
      </c>
      <c r="J1015" s="407">
        <v>40330</v>
      </c>
    </row>
    <row r="1016" spans="1:10">
      <c r="A1016" s="406">
        <v>90</v>
      </c>
      <c r="B1016" s="407">
        <v>40360</v>
      </c>
      <c r="C1016" s="406" t="s">
        <v>3139</v>
      </c>
      <c r="D1016" s="406" t="s">
        <v>3137</v>
      </c>
      <c r="E1016" s="406">
        <v>24.89</v>
      </c>
      <c r="F1016" s="406">
        <v>6.1859999999999998E-2</v>
      </c>
      <c r="G1016" s="406">
        <v>0</v>
      </c>
      <c r="H1016" s="409">
        <v>3.0999999999999999E-3</v>
      </c>
      <c r="I1016" s="409">
        <f t="shared" si="7"/>
        <v>5.876E-2</v>
      </c>
      <c r="J1016" s="407">
        <v>40360</v>
      </c>
    </row>
    <row r="1017" spans="1:10">
      <c r="A1017" s="406">
        <v>90</v>
      </c>
      <c r="B1017" s="407">
        <v>40391</v>
      </c>
      <c r="C1017" s="406" t="s">
        <v>3139</v>
      </c>
      <c r="D1017" s="406" t="s">
        <v>3137</v>
      </c>
      <c r="E1017" s="406">
        <v>23.11</v>
      </c>
      <c r="F1017" s="406">
        <v>-6.4685000000000006E-2</v>
      </c>
      <c r="G1017" s="406">
        <v>0.17</v>
      </c>
      <c r="H1017" s="409">
        <v>3.2000000000000002E-3</v>
      </c>
      <c r="I1017" s="409">
        <f t="shared" si="7"/>
        <v>-6.7885000000000001E-2</v>
      </c>
      <c r="J1017" s="407">
        <v>40391</v>
      </c>
    </row>
    <row r="1018" spans="1:10">
      <c r="A1018" s="406">
        <v>90</v>
      </c>
      <c r="B1018" s="407">
        <v>40422</v>
      </c>
      <c r="C1018" s="406" t="s">
        <v>3139</v>
      </c>
      <c r="D1018" s="406" t="s">
        <v>3137</v>
      </c>
      <c r="E1018" s="406">
        <v>24.63</v>
      </c>
      <c r="F1018" s="406">
        <v>6.5771999999999997E-2</v>
      </c>
      <c r="G1018" s="406">
        <v>0</v>
      </c>
      <c r="H1018" s="409">
        <v>2.5999999999999999E-3</v>
      </c>
      <c r="I1018" s="409">
        <f t="shared" si="7"/>
        <v>6.3171999999999992E-2</v>
      </c>
      <c r="J1018" s="407">
        <v>40422</v>
      </c>
    </row>
    <row r="1019" spans="1:10">
      <c r="A1019" s="406">
        <v>90</v>
      </c>
      <c r="B1019" s="407">
        <v>40452</v>
      </c>
      <c r="C1019" s="406" t="s">
        <v>3139</v>
      </c>
      <c r="D1019" s="406" t="s">
        <v>3137</v>
      </c>
      <c r="E1019" s="406">
        <v>24.2</v>
      </c>
      <c r="F1019" s="406">
        <v>-1.7458000000000001E-2</v>
      </c>
      <c r="G1019" s="406">
        <v>0</v>
      </c>
      <c r="H1019" s="409">
        <v>2.7000000000000001E-3</v>
      </c>
      <c r="I1019" s="409">
        <f t="shared" si="7"/>
        <v>-2.0158000000000002E-2</v>
      </c>
      <c r="J1019" s="407">
        <v>40452</v>
      </c>
    </row>
    <row r="1020" spans="1:10">
      <c r="A1020" s="406">
        <v>90</v>
      </c>
      <c r="B1020" s="407">
        <v>40483</v>
      </c>
      <c r="C1020" s="406" t="s">
        <v>3139</v>
      </c>
      <c r="D1020" s="406" t="s">
        <v>3137</v>
      </c>
      <c r="E1020" s="406">
        <v>24.98</v>
      </c>
      <c r="F1020" s="406">
        <v>3.9255999999999999E-2</v>
      </c>
      <c r="G1020" s="406">
        <v>0.17</v>
      </c>
      <c r="H1020" s="409">
        <v>3.2000000000000002E-3</v>
      </c>
      <c r="I1020" s="409">
        <f t="shared" si="7"/>
        <v>3.6055999999999998E-2</v>
      </c>
      <c r="J1020" s="407">
        <v>40483</v>
      </c>
    </row>
    <row r="1021" spans="1:10">
      <c r="A1021" s="406">
        <v>90</v>
      </c>
      <c r="B1021" s="407">
        <v>40513</v>
      </c>
      <c r="C1021" s="406" t="s">
        <v>3139</v>
      </c>
      <c r="D1021" s="406" t="s">
        <v>3137</v>
      </c>
      <c r="E1021" s="406">
        <v>26.47</v>
      </c>
      <c r="F1021" s="406">
        <v>5.9648E-2</v>
      </c>
      <c r="G1021" s="406">
        <v>0</v>
      </c>
      <c r="H1021" s="409">
        <v>3.2000000000000002E-3</v>
      </c>
      <c r="I1021" s="409">
        <f t="shared" si="7"/>
        <v>5.6447999999999998E-2</v>
      </c>
      <c r="J1021" s="407">
        <v>40513</v>
      </c>
    </row>
    <row r="1022" spans="1:10">
      <c r="A1022" s="63">
        <v>90</v>
      </c>
      <c r="B1022" s="407">
        <v>40544</v>
      </c>
      <c r="C1022" s="63" t="s">
        <v>3139</v>
      </c>
      <c r="D1022" s="63" t="s">
        <v>3137</v>
      </c>
      <c r="E1022" s="63">
        <v>24.44</v>
      </c>
      <c r="F1022" s="63">
        <v>-7.6690999999999995E-2</v>
      </c>
      <c r="G1022" s="63">
        <v>0</v>
      </c>
      <c r="H1022" s="406">
        <v>3.5666666699999999E-3</v>
      </c>
      <c r="I1022" s="409">
        <f t="shared" si="7"/>
        <v>-8.0257666669999991E-2</v>
      </c>
      <c r="J1022" s="407">
        <v>40544</v>
      </c>
    </row>
    <row r="1023" spans="1:10">
      <c r="A1023" s="63">
        <v>90</v>
      </c>
      <c r="B1023" s="407">
        <v>40575</v>
      </c>
      <c r="C1023" s="63" t="s">
        <v>3139</v>
      </c>
      <c r="D1023" s="63" t="s">
        <v>3137</v>
      </c>
      <c r="E1023" s="63">
        <v>24.82</v>
      </c>
      <c r="F1023" s="63">
        <v>2.2606000000000001E-2</v>
      </c>
      <c r="G1023" s="63">
        <v>0.17249999999999999</v>
      </c>
      <c r="H1023" s="406">
        <v>3.68333333E-3</v>
      </c>
      <c r="I1023" s="409">
        <f t="shared" si="7"/>
        <v>1.8922666670000001E-2</v>
      </c>
      <c r="J1023" s="407">
        <v>40575</v>
      </c>
    </row>
    <row r="1024" spans="1:10">
      <c r="A1024" s="63">
        <v>90</v>
      </c>
      <c r="B1024" s="407">
        <v>40603</v>
      </c>
      <c r="C1024" s="63" t="s">
        <v>3139</v>
      </c>
      <c r="D1024" s="63" t="s">
        <v>3137</v>
      </c>
      <c r="E1024" s="63">
        <v>23.15</v>
      </c>
      <c r="F1024" s="63">
        <v>-6.7283999999999997E-2</v>
      </c>
      <c r="G1024" s="63">
        <v>0</v>
      </c>
      <c r="H1024" s="406">
        <v>3.5583333299999999E-3</v>
      </c>
      <c r="I1024" s="409">
        <f t="shared" si="7"/>
        <v>-7.0842333329999993E-2</v>
      </c>
      <c r="J1024" s="407">
        <v>40603</v>
      </c>
    </row>
    <row r="1025" spans="1:10">
      <c r="A1025" s="63">
        <v>90</v>
      </c>
      <c r="B1025" s="407">
        <v>40634</v>
      </c>
      <c r="C1025" s="63" t="s">
        <v>3139</v>
      </c>
      <c r="D1025" s="63" t="s">
        <v>3137</v>
      </c>
      <c r="E1025" s="63">
        <v>23.24</v>
      </c>
      <c r="F1025" s="63">
        <v>3.888E-3</v>
      </c>
      <c r="G1025" s="63">
        <v>0</v>
      </c>
      <c r="H1025" s="406">
        <v>3.5666666699999999E-3</v>
      </c>
      <c r="I1025" s="409">
        <f t="shared" si="7"/>
        <v>3.2133333000000002E-4</v>
      </c>
      <c r="J1025" s="407">
        <v>40634</v>
      </c>
    </row>
    <row r="1026" spans="1:10">
      <c r="A1026" s="63">
        <v>90</v>
      </c>
      <c r="B1026" s="407">
        <v>40664</v>
      </c>
      <c r="C1026" s="63" t="s">
        <v>3139</v>
      </c>
      <c r="D1026" s="63" t="s">
        <v>3137</v>
      </c>
      <c r="E1026" s="63">
        <v>23.28</v>
      </c>
      <c r="F1026" s="63">
        <v>9.1439999999999994E-3</v>
      </c>
      <c r="G1026" s="63">
        <v>0.17249999999999999</v>
      </c>
      <c r="H1026" s="406">
        <v>3.3416666699999996E-3</v>
      </c>
      <c r="I1026" s="409">
        <f t="shared" si="7"/>
        <v>5.8023333299999993E-3</v>
      </c>
      <c r="J1026" s="407">
        <v>40664</v>
      </c>
    </row>
    <row r="1027" spans="1:10">
      <c r="A1027" s="63">
        <v>90</v>
      </c>
      <c r="B1027" s="407">
        <v>40695</v>
      </c>
      <c r="C1027" s="63" t="s">
        <v>3139</v>
      </c>
      <c r="D1027" s="63" t="s">
        <v>3137</v>
      </c>
      <c r="E1027" s="63">
        <v>24.24</v>
      </c>
      <c r="F1027" s="63">
        <v>4.1237000000000003E-2</v>
      </c>
      <c r="G1027" s="63">
        <v>0</v>
      </c>
      <c r="H1027" s="406">
        <v>3.25833333E-3</v>
      </c>
      <c r="I1027" s="409">
        <f t="shared" si="7"/>
        <v>3.7978666670000001E-2</v>
      </c>
      <c r="J1027" s="407">
        <v>40695</v>
      </c>
    </row>
    <row r="1028" spans="1:10">
      <c r="A1028" s="63">
        <v>90</v>
      </c>
      <c r="B1028" s="407">
        <v>40725</v>
      </c>
      <c r="C1028" s="63" t="s">
        <v>3139</v>
      </c>
      <c r="D1028" s="63" t="s">
        <v>3137</v>
      </c>
      <c r="E1028" s="63">
        <v>23.52</v>
      </c>
      <c r="F1028" s="63">
        <v>-2.9703E-2</v>
      </c>
      <c r="G1028" s="63">
        <v>0</v>
      </c>
      <c r="H1028" s="406">
        <v>3.2916666700000003E-3</v>
      </c>
      <c r="I1028" s="409">
        <f t="shared" si="7"/>
        <v>-3.2994666669999999E-2</v>
      </c>
      <c r="J1028" s="407">
        <v>40725</v>
      </c>
    </row>
    <row r="1029" spans="1:10">
      <c r="A1029" s="63">
        <v>90</v>
      </c>
      <c r="B1029" s="407">
        <v>40756</v>
      </c>
      <c r="C1029" s="63" t="s">
        <v>3139</v>
      </c>
      <c r="D1029" s="63" t="s">
        <v>3137</v>
      </c>
      <c r="E1029" s="63">
        <v>23.32</v>
      </c>
      <c r="F1029" s="63">
        <v>-1.1689999999999999E-3</v>
      </c>
      <c r="G1029" s="63">
        <v>0.17249999999999999</v>
      </c>
      <c r="H1029" s="406">
        <f>0.0365/12</f>
        <v>3.0416666666666665E-3</v>
      </c>
      <c r="I1029" s="409">
        <f t="shared" si="7"/>
        <v>-4.2106666666666664E-3</v>
      </c>
      <c r="J1029" s="407">
        <v>40756</v>
      </c>
    </row>
    <row r="1030" spans="1:10">
      <c r="A1030" s="63">
        <v>90</v>
      </c>
      <c r="B1030" s="407">
        <v>40787</v>
      </c>
      <c r="C1030" s="63" t="s">
        <v>3139</v>
      </c>
      <c r="D1030" s="63" t="s">
        <v>3137</v>
      </c>
      <c r="E1030" s="63">
        <v>21.77</v>
      </c>
      <c r="F1030" s="63">
        <v>-6.6466999999999998E-2</v>
      </c>
      <c r="G1030" s="63">
        <v>0</v>
      </c>
      <c r="H1030" s="406">
        <v>2.3583333300000002E-3</v>
      </c>
      <c r="I1030" s="409">
        <f t="shared" si="7"/>
        <v>-6.8825333330000002E-2</v>
      </c>
      <c r="J1030" s="407">
        <v>40787</v>
      </c>
    </row>
    <row r="1031" spans="1:10">
      <c r="A1031" s="63">
        <v>90</v>
      </c>
      <c r="B1031" s="407">
        <v>40817</v>
      </c>
      <c r="C1031" s="63" t="s">
        <v>3139</v>
      </c>
      <c r="D1031" s="63" t="s">
        <v>3137</v>
      </c>
      <c r="E1031" s="63">
        <v>23.28</v>
      </c>
      <c r="F1031" s="63">
        <v>6.9361999999999993E-2</v>
      </c>
      <c r="G1031" s="63">
        <v>0</v>
      </c>
      <c r="H1031" s="406">
        <v>2.3916666700000001E-3</v>
      </c>
      <c r="I1031" s="409">
        <f t="shared" si="7"/>
        <v>6.6970333329999993E-2</v>
      </c>
      <c r="J1031" s="407">
        <v>40817</v>
      </c>
    </row>
    <row r="1032" spans="1:10">
      <c r="A1032" s="63">
        <v>90</v>
      </c>
      <c r="B1032" s="407">
        <v>40848</v>
      </c>
      <c r="C1032" s="63" t="s">
        <v>3139</v>
      </c>
      <c r="D1032" s="63" t="s">
        <v>3137</v>
      </c>
      <c r="E1032" s="63">
        <v>24.69</v>
      </c>
      <c r="F1032" s="63">
        <v>6.7976999999999996E-2</v>
      </c>
      <c r="G1032" s="63">
        <v>0.17249999999999999</v>
      </c>
      <c r="H1032" s="406">
        <v>2.26666667E-3</v>
      </c>
      <c r="I1032" s="409">
        <f t="shared" si="7"/>
        <v>6.5710333329999995E-2</v>
      </c>
      <c r="J1032" s="407">
        <v>40848</v>
      </c>
    </row>
    <row r="1033" spans="1:10">
      <c r="A1033" s="63">
        <v>90</v>
      </c>
      <c r="B1033" s="407">
        <v>40878</v>
      </c>
      <c r="C1033" s="63" t="s">
        <v>3139</v>
      </c>
      <c r="D1033" s="63" t="s">
        <v>3137</v>
      </c>
      <c r="E1033" s="63">
        <v>23.64</v>
      </c>
      <c r="F1033" s="63">
        <v>-4.2527000000000002E-2</v>
      </c>
      <c r="G1033" s="63">
        <v>0</v>
      </c>
      <c r="H1033" s="406">
        <f>0.0298/12</f>
        <v>2.4833333333333335E-3</v>
      </c>
      <c r="I1033" s="409">
        <f t="shared" si="7"/>
        <v>-4.5010333333333333E-2</v>
      </c>
      <c r="J1033" s="407">
        <v>40878</v>
      </c>
    </row>
    <row r="1034" spans="1:10">
      <c r="A1034" s="63">
        <v>90</v>
      </c>
      <c r="B1034" s="407">
        <v>40909</v>
      </c>
      <c r="C1034" s="63" t="s">
        <v>3139</v>
      </c>
      <c r="D1034" s="63" t="s">
        <v>3137</v>
      </c>
      <c r="E1034" s="63">
        <v>23.69</v>
      </c>
      <c r="F1034" s="63">
        <v>2.1150000000000001E-3</v>
      </c>
      <c r="G1034" s="63">
        <v>0</v>
      </c>
      <c r="H1034" s="406">
        <f>'PRPM WP2'!D1034</f>
        <v>2.0999999999999999E-3</v>
      </c>
      <c r="I1034" s="409">
        <f t="shared" si="7"/>
        <v>1.5000000000000256E-5</v>
      </c>
      <c r="J1034" s="407">
        <v>40909</v>
      </c>
    </row>
    <row r="1035" spans="1:10">
      <c r="A1035" s="63">
        <v>90</v>
      </c>
      <c r="B1035" s="407">
        <v>40940</v>
      </c>
      <c r="C1035" s="63" t="s">
        <v>3139</v>
      </c>
      <c r="D1035" s="63" t="s">
        <v>3137</v>
      </c>
      <c r="E1035" s="63">
        <v>23.89</v>
      </c>
      <c r="F1035" s="63">
        <v>1.5935000000000001E-2</v>
      </c>
      <c r="G1035" s="63">
        <v>0.17749999999999999</v>
      </c>
      <c r="H1035" s="406">
        <f>'PRPM WP2'!D1035</f>
        <v>2E-3</v>
      </c>
      <c r="I1035" s="409">
        <f t="shared" si="7"/>
        <v>1.3935000000000001E-2</v>
      </c>
      <c r="J1035" s="407">
        <v>40940</v>
      </c>
    </row>
    <row r="1036" spans="1:10">
      <c r="A1036" s="63">
        <v>90</v>
      </c>
      <c r="B1036" s="407">
        <v>40969</v>
      </c>
      <c r="C1036" s="63" t="s">
        <v>3139</v>
      </c>
      <c r="D1036" s="63" t="s">
        <v>3137</v>
      </c>
      <c r="E1036" s="63">
        <v>24.12</v>
      </c>
      <c r="F1036" s="63">
        <v>9.6279999999999994E-3</v>
      </c>
      <c r="G1036" s="63">
        <v>0</v>
      </c>
      <c r="H1036" s="406">
        <f>'PRPM WP2'!D1036</f>
        <v>2.2000000000000001E-3</v>
      </c>
      <c r="I1036" s="409">
        <f t="shared" si="7"/>
        <v>7.4279999999999988E-3</v>
      </c>
      <c r="J1036" s="407">
        <v>40969</v>
      </c>
    </row>
    <row r="1037" spans="1:10">
      <c r="A1037" s="63">
        <v>90</v>
      </c>
      <c r="B1037" s="407">
        <v>41000</v>
      </c>
      <c r="C1037" s="63" t="s">
        <v>3139</v>
      </c>
      <c r="D1037" s="63" t="s">
        <v>3137</v>
      </c>
      <c r="E1037" s="63">
        <v>24.1</v>
      </c>
      <c r="F1037" s="63">
        <v>-8.2899999999999998E-4</v>
      </c>
      <c r="G1037" s="63">
        <v>0</v>
      </c>
      <c r="H1037" s="406">
        <f>'PRPM WP2'!D1037</f>
        <v>2.5000000000000001E-3</v>
      </c>
      <c r="I1037" s="409">
        <f t="shared" si="7"/>
        <v>-3.3289999999999999E-3</v>
      </c>
      <c r="J1037" s="407">
        <v>41000</v>
      </c>
    </row>
    <row r="1038" spans="1:10">
      <c r="A1038" s="63">
        <v>90</v>
      </c>
      <c r="B1038" s="407">
        <v>41030</v>
      </c>
      <c r="C1038" s="63" t="s">
        <v>3139</v>
      </c>
      <c r="D1038" s="63" t="s">
        <v>3137</v>
      </c>
      <c r="E1038" s="63">
        <v>23.12</v>
      </c>
      <c r="F1038" s="63">
        <v>-3.3299000000000002E-2</v>
      </c>
      <c r="G1038" s="63">
        <v>0.17749999999999999</v>
      </c>
      <c r="H1038" s="406">
        <f>'PRPM WP2'!D1038</f>
        <v>2.3E-3</v>
      </c>
      <c r="I1038" s="409">
        <f t="shared" si="7"/>
        <v>-3.5599000000000006E-2</v>
      </c>
      <c r="J1038" s="407">
        <v>41030</v>
      </c>
    </row>
    <row r="1039" spans="1:10">
      <c r="A1039" s="63">
        <v>90</v>
      </c>
      <c r="B1039" s="407">
        <v>41061</v>
      </c>
      <c r="C1039" s="63" t="s">
        <v>3139</v>
      </c>
      <c r="D1039" s="63" t="s">
        <v>3137</v>
      </c>
      <c r="E1039" s="63">
        <v>24.01</v>
      </c>
      <c r="F1039" s="63">
        <v>3.8495000000000001E-2</v>
      </c>
      <c r="G1039" s="63">
        <v>0</v>
      </c>
      <c r="H1039" s="406">
        <f>'PRPM WP2'!D1039</f>
        <v>1.8E-3</v>
      </c>
      <c r="I1039" s="409">
        <f t="shared" si="7"/>
        <v>3.6694999999999998E-2</v>
      </c>
      <c r="J1039" s="407">
        <v>41061</v>
      </c>
    </row>
    <row r="1040" spans="1:10">
      <c r="A1040" s="63">
        <v>90</v>
      </c>
      <c r="B1040" s="407">
        <v>41091</v>
      </c>
      <c r="C1040" s="63" t="s">
        <v>3139</v>
      </c>
      <c r="D1040" s="63" t="s">
        <v>3137</v>
      </c>
      <c r="E1040" s="406">
        <v>23.33</v>
      </c>
      <c r="F1040" s="406">
        <f t="shared" ref="F1040:F1103" si="8">((E1040-E1039)/E1039)+(G1040/E1039)</f>
        <v>-2.8321532694710671E-2</v>
      </c>
      <c r="G1040" s="406">
        <v>0</v>
      </c>
      <c r="H1040" s="406">
        <f>'PRPM WP2'!D1040</f>
        <v>2E-3</v>
      </c>
      <c r="I1040" s="409">
        <f t="shared" si="7"/>
        <v>-3.0321532694710669E-2</v>
      </c>
      <c r="J1040" s="407">
        <v>41091</v>
      </c>
    </row>
    <row r="1041" spans="1:10">
      <c r="A1041" s="63">
        <v>90</v>
      </c>
      <c r="B1041" s="407">
        <v>41122</v>
      </c>
      <c r="C1041" s="63" t="s">
        <v>3139</v>
      </c>
      <c r="D1041" s="63" t="s">
        <v>3137</v>
      </c>
      <c r="E1041" s="406">
        <v>23.38</v>
      </c>
      <c r="F1041" s="406">
        <f t="shared" si="8"/>
        <v>9.7513930561509091E-3</v>
      </c>
      <c r="G1041" s="406">
        <v>0.17749999999999999</v>
      </c>
      <c r="H1041" s="406">
        <f>'PRPM WP2'!D1041</f>
        <v>1.8E-3</v>
      </c>
      <c r="I1041" s="409">
        <f t="shared" si="7"/>
        <v>7.9513930561509096E-3</v>
      </c>
      <c r="J1041" s="407">
        <v>41122</v>
      </c>
    </row>
    <row r="1042" spans="1:10">
      <c r="A1042" s="63">
        <v>90</v>
      </c>
      <c r="B1042" s="407">
        <v>41153</v>
      </c>
      <c r="C1042" s="63" t="s">
        <v>3139</v>
      </c>
      <c r="D1042" s="63" t="s">
        <v>3137</v>
      </c>
      <c r="E1042" s="406">
        <v>25.36</v>
      </c>
      <c r="F1042" s="406">
        <f t="shared" si="8"/>
        <v>8.4687767322497887E-2</v>
      </c>
      <c r="G1042" s="406">
        <v>0</v>
      </c>
      <c r="H1042" s="406">
        <f>'PRPM WP2'!D1042</f>
        <v>1.6999999999999999E-3</v>
      </c>
      <c r="I1042" s="409">
        <f t="shared" si="7"/>
        <v>8.2987767322497893E-2</v>
      </c>
      <c r="J1042" s="407">
        <v>41153</v>
      </c>
    </row>
    <row r="1043" spans="1:10">
      <c r="A1043" s="63">
        <v>90</v>
      </c>
      <c r="B1043" s="407">
        <v>41183</v>
      </c>
      <c r="C1043" s="63" t="s">
        <v>3139</v>
      </c>
      <c r="D1043" s="63" t="s">
        <v>3137</v>
      </c>
      <c r="E1043" s="406">
        <v>24.24</v>
      </c>
      <c r="F1043" s="406">
        <f t="shared" si="8"/>
        <v>-4.4164037854889628E-2</v>
      </c>
      <c r="G1043" s="406">
        <v>0</v>
      </c>
      <c r="H1043" s="406">
        <f>'PRPM WP2'!D1043</f>
        <v>2.0999999999999999E-3</v>
      </c>
      <c r="I1043" s="409">
        <f t="shared" si="7"/>
        <v>-4.6264037854889625E-2</v>
      </c>
      <c r="J1043" s="407">
        <v>41183</v>
      </c>
    </row>
    <row r="1044" spans="1:10">
      <c r="A1044" s="63">
        <v>91</v>
      </c>
      <c r="B1044" s="407">
        <v>41214</v>
      </c>
      <c r="C1044" s="63" t="s">
        <v>3139</v>
      </c>
      <c r="D1044" s="63" t="s">
        <v>3137</v>
      </c>
      <c r="E1044" s="406">
        <v>24.46</v>
      </c>
      <c r="F1044" s="406">
        <f t="shared" si="8"/>
        <v>1.6398514851485246E-2</v>
      </c>
      <c r="G1044" s="406">
        <v>0.17749999999999999</v>
      </c>
      <c r="H1044" s="406">
        <f>'PRPM WP2'!D1044</f>
        <v>1.9E-3</v>
      </c>
      <c r="I1044" s="409">
        <f t="shared" si="7"/>
        <v>1.4498514851485246E-2</v>
      </c>
      <c r="J1044" s="407">
        <v>41214</v>
      </c>
    </row>
    <row r="1045" spans="1:10">
      <c r="A1045" s="63">
        <v>92</v>
      </c>
      <c r="B1045" s="407">
        <v>41244</v>
      </c>
      <c r="C1045" s="63" t="s">
        <v>3139</v>
      </c>
      <c r="D1045" s="63" t="s">
        <v>3137</v>
      </c>
      <c r="E1045" s="406">
        <v>26.6</v>
      </c>
      <c r="F1045" s="406">
        <f t="shared" si="8"/>
        <v>8.7489779231398224E-2</v>
      </c>
      <c r="G1045" s="406">
        <v>0</v>
      </c>
      <c r="H1045" s="406">
        <f>'PRPM WP2'!D1045</f>
        <v>1.9E-3</v>
      </c>
      <c r="I1045" s="409">
        <f t="shared" si="7"/>
        <v>8.5589779231398225E-2</v>
      </c>
      <c r="J1045" s="407">
        <v>41244</v>
      </c>
    </row>
    <row r="1046" spans="1:10">
      <c r="A1046" s="63">
        <v>93</v>
      </c>
      <c r="B1046" s="407">
        <v>41275</v>
      </c>
      <c r="C1046" s="63" t="s">
        <v>3139</v>
      </c>
      <c r="D1046" s="63" t="s">
        <v>3137</v>
      </c>
      <c r="E1046" s="406">
        <v>27.12</v>
      </c>
      <c r="F1046" s="406">
        <f t="shared" si="8"/>
        <v>1.9548872180451111E-2</v>
      </c>
      <c r="G1046" s="406">
        <v>0</v>
      </c>
      <c r="H1046" s="406">
        <f>'PRPM WP2'!D1046</f>
        <v>2.2000000000000001E-3</v>
      </c>
      <c r="I1046" s="409">
        <f t="shared" si="7"/>
        <v>1.734887218045111E-2</v>
      </c>
      <c r="J1046" s="407">
        <v>41275</v>
      </c>
    </row>
    <row r="1047" spans="1:10">
      <c r="A1047" s="63">
        <v>94</v>
      </c>
      <c r="B1047" s="407">
        <v>41306</v>
      </c>
      <c r="C1047" s="63" t="s">
        <v>3139</v>
      </c>
      <c r="D1047" s="63" t="s">
        <v>3137</v>
      </c>
      <c r="E1047" s="406">
        <v>26.51</v>
      </c>
      <c r="F1047" s="406">
        <f t="shared" si="8"/>
        <v>-1.5763274336283162E-2</v>
      </c>
      <c r="G1047" s="406">
        <v>0.1825</v>
      </c>
      <c r="H1047" s="406">
        <f>'PRPM WP2'!D1047</f>
        <v>2.2000000000000001E-3</v>
      </c>
      <c r="I1047" s="409">
        <f t="shared" si="7"/>
        <v>-1.7963274336283162E-2</v>
      </c>
      <c r="J1047" s="407">
        <v>41306</v>
      </c>
    </row>
    <row r="1048" spans="1:10">
      <c r="B1048" s="407">
        <v>41334</v>
      </c>
      <c r="C1048" s="63" t="s">
        <v>3139</v>
      </c>
      <c r="D1048" s="63" t="s">
        <v>3137</v>
      </c>
      <c r="E1048" s="406">
        <v>26.5</v>
      </c>
      <c r="F1048" s="406">
        <f t="shared" si="8"/>
        <v>-3.7721614485105854E-4</v>
      </c>
      <c r="G1048" s="406">
        <v>0</v>
      </c>
      <c r="H1048" s="406">
        <f>'PRPM WP2'!D1048</f>
        <v>2.0999999999999999E-3</v>
      </c>
      <c r="I1048" s="409">
        <f t="shared" si="7"/>
        <v>-2.4772161448510582E-3</v>
      </c>
      <c r="J1048" s="407">
        <v>41334</v>
      </c>
    </row>
    <row r="1049" spans="1:10">
      <c r="B1049" s="407">
        <v>41365</v>
      </c>
      <c r="C1049" s="63" t="s">
        <v>3139</v>
      </c>
      <c r="D1049" s="63" t="s">
        <v>3137</v>
      </c>
      <c r="E1049" s="406">
        <v>25.36</v>
      </c>
      <c r="F1049" s="406">
        <f t="shared" si="8"/>
        <v>-4.3018867924528324E-2</v>
      </c>
      <c r="G1049" s="406">
        <v>0</v>
      </c>
      <c r="H1049" s="406">
        <f>'PRPM WP2'!D1049</f>
        <v>2.5999999999999999E-3</v>
      </c>
      <c r="I1049" s="409">
        <f t="shared" si="7"/>
        <v>-4.5618867924528322E-2</v>
      </c>
      <c r="J1049" s="407">
        <v>41365</v>
      </c>
    </row>
    <row r="1050" spans="1:10">
      <c r="B1050" s="407">
        <v>41395</v>
      </c>
      <c r="C1050" s="63" t="s">
        <v>3139</v>
      </c>
      <c r="D1050" s="63" t="s">
        <v>3137</v>
      </c>
      <c r="E1050" s="406">
        <v>27.05</v>
      </c>
      <c r="F1050" s="406">
        <f t="shared" si="8"/>
        <v>7.3836750788643588E-2</v>
      </c>
      <c r="G1050" s="406">
        <v>0.1825</v>
      </c>
      <c r="H1050" s="406">
        <f>'PRPM WP2'!D1050</f>
        <v>2.3E-3</v>
      </c>
      <c r="I1050" s="409">
        <f t="shared" si="7"/>
        <v>7.1536750788643591E-2</v>
      </c>
      <c r="J1050" s="407">
        <v>41395</v>
      </c>
    </row>
    <row r="1051" spans="1:10">
      <c r="B1051" s="407">
        <v>41426</v>
      </c>
      <c r="C1051" s="63" t="s">
        <v>3139</v>
      </c>
      <c r="D1051" s="63" t="s">
        <v>3137</v>
      </c>
      <c r="E1051" s="406">
        <v>26.2</v>
      </c>
      <c r="F1051" s="406">
        <f t="shared" si="8"/>
        <v>-3.1423290203327223E-2</v>
      </c>
      <c r="G1051" s="406">
        <v>0</v>
      </c>
      <c r="H1051" s="406">
        <f>'PRPM WP2'!D1051</f>
        <v>2.3999999999999998E-3</v>
      </c>
      <c r="I1051" s="409">
        <f t="shared" si="7"/>
        <v>-3.3823290203327222E-2</v>
      </c>
      <c r="J1051" s="407">
        <v>41426</v>
      </c>
    </row>
    <row r="1052" spans="1:10">
      <c r="B1052" s="407">
        <v>41456</v>
      </c>
      <c r="C1052" s="63" t="s">
        <v>3139</v>
      </c>
      <c r="D1052" s="63" t="s">
        <v>3137</v>
      </c>
      <c r="E1052" s="406">
        <v>27.89</v>
      </c>
      <c r="F1052" s="406">
        <f t="shared" si="8"/>
        <v>6.4503816793893179E-2</v>
      </c>
      <c r="G1052" s="406">
        <v>0</v>
      </c>
      <c r="H1052" s="406">
        <f>'PRPM WP2'!D1052</f>
        <v>3.0000000000000001E-3</v>
      </c>
      <c r="I1052" s="409">
        <f t="shared" si="7"/>
        <v>6.1503816793893176E-2</v>
      </c>
      <c r="J1052" s="407">
        <v>41456</v>
      </c>
    </row>
    <row r="1053" spans="1:10">
      <c r="B1053" s="407">
        <v>41487</v>
      </c>
      <c r="C1053" s="63" t="s">
        <v>3139</v>
      </c>
      <c r="D1053" s="63" t="s">
        <v>3137</v>
      </c>
      <c r="E1053" s="406">
        <v>26.15</v>
      </c>
      <c r="F1053" s="406">
        <f t="shared" si="8"/>
        <v>-5.5844388669774189E-2</v>
      </c>
      <c r="G1053" s="406">
        <v>0.1825</v>
      </c>
      <c r="H1053" s="406">
        <f>'PRPM WP2'!D1053</f>
        <v>2.8E-3</v>
      </c>
      <c r="I1053" s="409">
        <f t="shared" si="7"/>
        <v>-5.8644388669774186E-2</v>
      </c>
      <c r="J1053" s="407">
        <v>41487</v>
      </c>
    </row>
    <row r="1054" spans="1:10">
      <c r="B1054" s="407">
        <v>41518</v>
      </c>
      <c r="C1054" s="63" t="s">
        <v>3139</v>
      </c>
      <c r="D1054" s="63" t="s">
        <v>3137</v>
      </c>
      <c r="E1054" s="406">
        <v>28.02</v>
      </c>
      <c r="F1054" s="406">
        <f t="shared" si="8"/>
        <v>7.1510516252390105E-2</v>
      </c>
      <c r="G1054" s="406">
        <v>0</v>
      </c>
      <c r="H1054" s="406">
        <f>'PRPM WP2'!D1054</f>
        <v>2.8999999999999998E-3</v>
      </c>
      <c r="I1054" s="409">
        <f t="shared" si="7"/>
        <v>6.8610516252390105E-2</v>
      </c>
      <c r="J1054" s="407">
        <v>41518</v>
      </c>
    </row>
    <row r="1055" spans="1:10">
      <c r="B1055" s="407">
        <v>41548</v>
      </c>
      <c r="C1055" s="63" t="s">
        <v>3139</v>
      </c>
      <c r="D1055" s="63" t="s">
        <v>3137</v>
      </c>
      <c r="E1055" s="406">
        <v>28.23</v>
      </c>
      <c r="F1055" s="406">
        <f t="shared" si="8"/>
        <v>7.4946466809422147E-3</v>
      </c>
      <c r="G1055" s="406">
        <v>0</v>
      </c>
      <c r="H1055" s="406">
        <f>'PRPM WP2'!D1055</f>
        <v>2.8999999999999998E-3</v>
      </c>
      <c r="I1055" s="409">
        <f t="shared" si="7"/>
        <v>4.5946466809422149E-3</v>
      </c>
      <c r="J1055" s="407">
        <v>41548</v>
      </c>
    </row>
    <row r="1056" spans="1:10">
      <c r="B1056" s="407">
        <v>41579</v>
      </c>
      <c r="C1056" s="63" t="s">
        <v>3139</v>
      </c>
      <c r="D1056" s="63" t="s">
        <v>3137</v>
      </c>
      <c r="E1056" s="406">
        <v>27.46</v>
      </c>
      <c r="F1056" s="406">
        <f t="shared" si="8"/>
        <v>-2.0811193765497685E-2</v>
      </c>
      <c r="G1056" s="406">
        <v>0.1825</v>
      </c>
      <c r="H1056" s="406">
        <f>'PRPM WP2'!D1056</f>
        <v>2.7000000000000001E-3</v>
      </c>
      <c r="I1056" s="409">
        <f t="shared" si="7"/>
        <v>-2.3511193765497686E-2</v>
      </c>
      <c r="J1056" s="407">
        <v>41579</v>
      </c>
    </row>
    <row r="1057" spans="2:10">
      <c r="B1057" s="407">
        <v>41609</v>
      </c>
      <c r="C1057" s="63" t="s">
        <v>3139</v>
      </c>
      <c r="D1057" s="63" t="s">
        <v>3137</v>
      </c>
      <c r="E1057" s="406">
        <v>29.79</v>
      </c>
      <c r="F1057" s="406">
        <f t="shared" si="8"/>
        <v>8.4850691915513407E-2</v>
      </c>
      <c r="G1057" s="406">
        <v>0</v>
      </c>
      <c r="H1057" s="406">
        <f>'PRPM WP2'!D1057</f>
        <v>3.0999999999999999E-3</v>
      </c>
      <c r="I1057" s="409">
        <f t="shared" si="7"/>
        <v>8.1750691915513402E-2</v>
      </c>
      <c r="J1057" s="407">
        <v>41609</v>
      </c>
    </row>
    <row r="1058" spans="2:10">
      <c r="B1058" s="407">
        <v>41640</v>
      </c>
      <c r="C1058" s="63" t="s">
        <v>3139</v>
      </c>
      <c r="D1058" s="63" t="s">
        <v>3137</v>
      </c>
      <c r="E1058" s="406">
        <v>28.61</v>
      </c>
      <c r="F1058" s="406">
        <f t="shared" si="8"/>
        <v>-3.9610607586438397E-2</v>
      </c>
      <c r="G1058" s="406">
        <v>0</v>
      </c>
      <c r="H1058" s="406">
        <f>'PRPM WP2'!D1058</f>
        <v>3.2000000000000002E-3</v>
      </c>
      <c r="I1058" s="409">
        <f t="shared" si="7"/>
        <v>-4.2810607586438398E-2</v>
      </c>
      <c r="J1058" s="407">
        <v>41640</v>
      </c>
    </row>
    <row r="1059" spans="2:10">
      <c r="B1059" s="407">
        <v>41671</v>
      </c>
      <c r="C1059" s="63" t="s">
        <v>3139</v>
      </c>
      <c r="D1059" s="63" t="s">
        <v>3137</v>
      </c>
      <c r="E1059" s="406">
        <v>29.59</v>
      </c>
      <c r="F1059" s="406">
        <f t="shared" si="8"/>
        <v>4.0807409996504736E-2</v>
      </c>
      <c r="G1059" s="406">
        <v>0.1875</v>
      </c>
      <c r="H1059" s="406">
        <f>'PRPM WP2'!D1059</f>
        <v>2.5999999999999999E-3</v>
      </c>
      <c r="I1059" s="409">
        <f t="shared" si="7"/>
        <v>3.8207409996504738E-2</v>
      </c>
      <c r="J1059" s="407">
        <v>41671</v>
      </c>
    </row>
    <row r="1060" spans="2:10">
      <c r="B1060" s="407">
        <v>41699</v>
      </c>
      <c r="C1060" s="63" t="s">
        <v>3139</v>
      </c>
      <c r="D1060" s="63" t="s">
        <v>3137</v>
      </c>
      <c r="E1060" s="406">
        <v>29.56</v>
      </c>
      <c r="F1060" s="406">
        <f t="shared" si="8"/>
        <v>-1.0138560324434315E-3</v>
      </c>
      <c r="G1060" s="406">
        <v>0</v>
      </c>
      <c r="H1060" s="406">
        <f>'PRPM WP2'!D1060</f>
        <v>2.8999999999999998E-3</v>
      </c>
      <c r="I1060" s="409">
        <f t="shared" si="7"/>
        <v>-3.913856032443431E-3</v>
      </c>
      <c r="J1060" s="407">
        <v>41699</v>
      </c>
    </row>
    <row r="1061" spans="2:10">
      <c r="B1061" s="407">
        <v>41730</v>
      </c>
      <c r="C1061" s="63" t="s">
        <v>3139</v>
      </c>
      <c r="D1061" s="63" t="s">
        <v>3137</v>
      </c>
      <c r="E1061" s="406">
        <v>27.23</v>
      </c>
      <c r="F1061" s="406">
        <f t="shared" si="8"/>
        <v>-7.8822733423545274E-2</v>
      </c>
      <c r="G1061" s="406">
        <v>0</v>
      </c>
      <c r="H1061" s="406">
        <f>'PRPM WP2'!D1061</f>
        <v>2.8E-3</v>
      </c>
      <c r="I1061" s="409">
        <f t="shared" si="7"/>
        <v>-8.1622733423545271E-2</v>
      </c>
      <c r="J1061" s="407">
        <v>41730</v>
      </c>
    </row>
    <row r="1062" spans="2:10">
      <c r="B1062" s="407">
        <v>41760</v>
      </c>
      <c r="C1062" s="63" t="s">
        <v>3139</v>
      </c>
      <c r="D1062" s="63" t="s">
        <v>3137</v>
      </c>
      <c r="E1062" s="406">
        <v>27.04</v>
      </c>
      <c r="F1062" s="406">
        <f t="shared" si="8"/>
        <v>-9.1810503121603736E-5</v>
      </c>
      <c r="G1062" s="406">
        <v>0.1875</v>
      </c>
      <c r="H1062" s="406">
        <f>'PRPM WP2'!D1062</f>
        <v>2.8E-3</v>
      </c>
      <c r="I1062" s="409">
        <f t="shared" si="7"/>
        <v>-2.8918105031216037E-3</v>
      </c>
      <c r="J1062" s="407">
        <v>41760</v>
      </c>
    </row>
    <row r="1063" spans="2:10">
      <c r="B1063" s="407">
        <v>41791</v>
      </c>
      <c r="C1063" s="63" t="s">
        <v>3139</v>
      </c>
      <c r="D1063" s="63" t="s">
        <v>3137</v>
      </c>
      <c r="E1063" s="406">
        <v>27.2</v>
      </c>
      <c r="F1063" s="406">
        <f t="shared" si="8"/>
        <v>5.9171597633136145E-3</v>
      </c>
      <c r="G1063" s="406">
        <v>0</v>
      </c>
      <c r="H1063" s="406">
        <f>'PRPM WP2'!D1063</f>
        <v>2.5000000000000001E-3</v>
      </c>
      <c r="I1063" s="409">
        <f t="shared" si="7"/>
        <v>3.4171597633136145E-3</v>
      </c>
      <c r="J1063" s="407">
        <v>41791</v>
      </c>
    </row>
    <row r="1064" spans="2:10" ht="15">
      <c r="B1064" s="407">
        <v>41821</v>
      </c>
      <c r="C1064" s="63" t="s">
        <v>3139</v>
      </c>
      <c r="D1064" s="63" t="s">
        <v>3137</v>
      </c>
      <c r="E1064" s="418">
        <v>26.81</v>
      </c>
      <c r="F1064" s="406">
        <f t="shared" si="8"/>
        <v>-1.4338235294117669E-2</v>
      </c>
      <c r="G1064" s="406">
        <v>0</v>
      </c>
      <c r="H1064" s="406">
        <f>'PRPM WP2'!D1064</f>
        <v>2.7000000000000001E-3</v>
      </c>
      <c r="I1064" s="409">
        <f t="shared" si="7"/>
        <v>-1.703823529411767E-2</v>
      </c>
      <c r="J1064" s="407">
        <v>41821</v>
      </c>
    </row>
    <row r="1065" spans="2:10" ht="15">
      <c r="B1065" s="407">
        <v>41852</v>
      </c>
      <c r="C1065" s="63" t="s">
        <v>3139</v>
      </c>
      <c r="D1065" s="63" t="s">
        <v>3137</v>
      </c>
      <c r="E1065" s="418">
        <v>27.34</v>
      </c>
      <c r="F1065" s="406">
        <f t="shared" si="8"/>
        <v>2.6762402088772889E-2</v>
      </c>
      <c r="G1065" s="406">
        <v>0.1875</v>
      </c>
      <c r="H1065" s="406">
        <f>'PRPM WP2'!D1065</f>
        <v>2.5999999999999999E-3</v>
      </c>
      <c r="I1065" s="409">
        <f t="shared" si="7"/>
        <v>2.4162402088772891E-2</v>
      </c>
      <c r="J1065" s="407">
        <v>41852</v>
      </c>
    </row>
    <row r="1066" spans="2:10" ht="15">
      <c r="B1066" s="407">
        <v>41883</v>
      </c>
      <c r="C1066" s="63" t="s">
        <v>3139</v>
      </c>
      <c r="D1066" s="63" t="s">
        <v>3137</v>
      </c>
      <c r="E1066" s="418">
        <v>26.87</v>
      </c>
      <c r="F1066" s="406">
        <f t="shared" si="8"/>
        <v>-1.7190929041697105E-2</v>
      </c>
      <c r="G1066" s="406">
        <v>0</v>
      </c>
      <c r="H1066" s="406">
        <f>'PRPM WP2'!D1066</f>
        <v>2.3E-3</v>
      </c>
      <c r="I1066" s="409">
        <f t="shared" si="7"/>
        <v>-1.9490929041697105E-2</v>
      </c>
      <c r="J1066" s="407">
        <v>41883</v>
      </c>
    </row>
    <row r="1067" spans="2:10" ht="15">
      <c r="B1067" s="407">
        <v>41913</v>
      </c>
      <c r="C1067" s="63" t="s">
        <v>3139</v>
      </c>
      <c r="D1067" s="63" t="s">
        <v>3137</v>
      </c>
      <c r="E1067" s="418">
        <v>31.96</v>
      </c>
      <c r="F1067" s="406">
        <f t="shared" si="8"/>
        <v>0.18943059173799776</v>
      </c>
      <c r="G1067" s="406">
        <v>0</v>
      </c>
      <c r="H1067" s="406">
        <f>'PRPM WP2'!D1067</f>
        <v>2.5000000000000001E-3</v>
      </c>
      <c r="I1067" s="409">
        <f t="shared" si="7"/>
        <v>0.18693059173799775</v>
      </c>
      <c r="J1067" s="407">
        <v>41913</v>
      </c>
    </row>
    <row r="1068" spans="2:10" ht="15">
      <c r="B1068" s="407">
        <v>41944</v>
      </c>
      <c r="C1068" s="63" t="s">
        <v>3139</v>
      </c>
      <c r="D1068" s="63" t="s">
        <v>3137</v>
      </c>
      <c r="E1068" s="418">
        <v>29.94</v>
      </c>
      <c r="F1068" s="406">
        <f t="shared" si="8"/>
        <v>-5.7337296620775954E-2</v>
      </c>
      <c r="G1068" s="406">
        <v>0.1875</v>
      </c>
      <c r="H1068" s="406">
        <f>'PRPM WP2'!D1068</f>
        <v>2.3E-3</v>
      </c>
      <c r="I1068" s="409">
        <f t="shared" ref="I1068:I1131" si="9">F1068-H1068</f>
        <v>-5.9637296620775951E-2</v>
      </c>
      <c r="J1068" s="407">
        <v>41944</v>
      </c>
    </row>
    <row r="1069" spans="2:10">
      <c r="B1069" s="407">
        <v>41974</v>
      </c>
      <c r="C1069" s="63" t="s">
        <v>3139</v>
      </c>
      <c r="D1069" s="63" t="s">
        <v>3137</v>
      </c>
      <c r="E1069" s="406">
        <v>32.119999999999997</v>
      </c>
      <c r="F1069" s="406">
        <f t="shared" si="8"/>
        <v>7.281229124916487E-2</v>
      </c>
      <c r="G1069" s="406">
        <v>0</v>
      </c>
      <c r="H1069" s="406">
        <f>'PRPM WP2'!D1069</f>
        <v>2.2000000000000001E-3</v>
      </c>
      <c r="I1069" s="409">
        <f t="shared" si="9"/>
        <v>7.0612291249164877E-2</v>
      </c>
      <c r="J1069" s="407">
        <v>41974</v>
      </c>
    </row>
    <row r="1070" spans="2:10">
      <c r="B1070" s="407">
        <v>42005</v>
      </c>
      <c r="C1070" s="63" t="s">
        <v>3139</v>
      </c>
      <c r="D1070" s="63" t="s">
        <v>3137</v>
      </c>
      <c r="E1070" s="63">
        <v>33.770000000000003</v>
      </c>
      <c r="F1070" s="406">
        <f t="shared" si="8"/>
        <v>5.1369863013698815E-2</v>
      </c>
      <c r="G1070" s="406">
        <v>0</v>
      </c>
      <c r="H1070" s="406">
        <f>'PRPM WP2'!D1070</f>
        <v>2E-3</v>
      </c>
      <c r="I1070" s="409">
        <f t="shared" si="9"/>
        <v>4.9369863013698813E-2</v>
      </c>
      <c r="J1070" s="407">
        <v>42005</v>
      </c>
    </row>
    <row r="1071" spans="2:10">
      <c r="B1071" s="407">
        <v>42036</v>
      </c>
      <c r="C1071" s="63" t="s">
        <v>3139</v>
      </c>
      <c r="D1071" s="63" t="s">
        <v>3137</v>
      </c>
      <c r="E1071" s="63">
        <v>33.24</v>
      </c>
      <c r="F1071" s="406">
        <f t="shared" si="8"/>
        <v>-9.920047379330799E-3</v>
      </c>
      <c r="G1071" s="406">
        <v>0.19500000000000001</v>
      </c>
      <c r="H1071" s="406">
        <f>'PRPM WP2'!D1071</f>
        <v>1.5E-3</v>
      </c>
      <c r="I1071" s="409">
        <f t="shared" si="9"/>
        <v>-1.1420047379330799E-2</v>
      </c>
      <c r="J1071" s="407">
        <v>42036</v>
      </c>
    </row>
    <row r="1072" spans="2:10">
      <c r="B1072" s="407">
        <v>42064</v>
      </c>
      <c r="C1072" s="63" t="s">
        <v>3139</v>
      </c>
      <c r="D1072" s="63" t="s">
        <v>3137</v>
      </c>
      <c r="E1072" s="63">
        <v>30.91</v>
      </c>
      <c r="F1072" s="406">
        <f t="shared" si="8"/>
        <v>-7.0096269554753357E-2</v>
      </c>
      <c r="G1072" s="406">
        <v>0</v>
      </c>
      <c r="H1072" s="406">
        <f>'PRPM WP2'!D1072</f>
        <v>2.0999999999999999E-3</v>
      </c>
      <c r="I1072" s="409">
        <f t="shared" si="9"/>
        <v>-7.2196269554753362E-2</v>
      </c>
      <c r="J1072" s="407">
        <v>42064</v>
      </c>
    </row>
    <row r="1073" spans="2:10">
      <c r="B1073" s="407">
        <v>42095</v>
      </c>
      <c r="C1073" s="63" t="s">
        <v>3139</v>
      </c>
      <c r="D1073" s="63" t="s">
        <v>3137</v>
      </c>
      <c r="E1073" s="406">
        <v>29.25</v>
      </c>
      <c r="F1073" s="406">
        <f t="shared" si="8"/>
        <v>-5.3704302814623101E-2</v>
      </c>
      <c r="G1073" s="406">
        <v>0</v>
      </c>
      <c r="H1073" s="406">
        <f>'PRPM WP2'!D1073</f>
        <v>1.9E-3</v>
      </c>
      <c r="I1073" s="409">
        <f t="shared" si="9"/>
        <v>-5.5604302814623099E-2</v>
      </c>
      <c r="J1073" s="407">
        <v>42095</v>
      </c>
    </row>
    <row r="1074" spans="2:10">
      <c r="B1074" s="407">
        <v>42125</v>
      </c>
      <c r="C1074" s="63" t="s">
        <v>3139</v>
      </c>
      <c r="D1074" s="63" t="s">
        <v>3137</v>
      </c>
      <c r="E1074" s="406">
        <v>30.12</v>
      </c>
      <c r="F1074" s="406">
        <f t="shared" si="8"/>
        <v>3.6410256410256442E-2</v>
      </c>
      <c r="G1074" s="406">
        <v>0.19500000000000001</v>
      </c>
      <c r="H1074" s="406">
        <f>'PRPM WP2'!D1074</f>
        <v>2E-3</v>
      </c>
      <c r="I1074" s="409">
        <f t="shared" si="9"/>
        <v>3.441025641025644E-2</v>
      </c>
      <c r="J1074" s="407">
        <v>42125</v>
      </c>
    </row>
    <row r="1075" spans="2:10">
      <c r="B1075" s="407">
        <v>42156</v>
      </c>
      <c r="C1075" s="63" t="s">
        <v>3139</v>
      </c>
      <c r="D1075" s="63" t="s">
        <v>3137</v>
      </c>
      <c r="E1075" s="406">
        <v>30.69</v>
      </c>
      <c r="F1075" s="406">
        <f t="shared" si="8"/>
        <v>1.8924302788844629E-2</v>
      </c>
      <c r="G1075" s="406">
        <v>0</v>
      </c>
      <c r="H1075" s="406">
        <f>'PRPM WP2'!D1075</f>
        <v>2.3E-3</v>
      </c>
      <c r="I1075" s="409">
        <f t="shared" si="9"/>
        <v>1.6624302788844629E-2</v>
      </c>
      <c r="J1075" s="407">
        <f t="shared" ref="J1075:J1138" si="10">B1075</f>
        <v>42156</v>
      </c>
    </row>
    <row r="1076" spans="2:10">
      <c r="B1076" s="407">
        <v>42186</v>
      </c>
      <c r="C1076" s="63" t="s">
        <v>3139</v>
      </c>
      <c r="D1076" s="63" t="s">
        <v>3137</v>
      </c>
      <c r="E1076" s="406">
        <v>29.85</v>
      </c>
      <c r="F1076" s="406">
        <f t="shared" si="8"/>
        <v>-2.7370478983382202E-2</v>
      </c>
      <c r="G1076" s="406">
        <v>0</v>
      </c>
      <c r="H1076" s="406">
        <f>'PRPM WP2'!D1076</f>
        <v>2.3999999999999998E-3</v>
      </c>
      <c r="I1076" s="409">
        <f t="shared" si="9"/>
        <v>-2.9770478983382202E-2</v>
      </c>
      <c r="J1076" s="407">
        <f t="shared" si="10"/>
        <v>42186</v>
      </c>
    </row>
    <row r="1077" spans="2:10">
      <c r="B1077" s="407">
        <v>42217</v>
      </c>
      <c r="C1077" s="63" t="s">
        <v>3139</v>
      </c>
      <c r="D1077" s="63" t="s">
        <v>3137</v>
      </c>
      <c r="E1077" s="406">
        <v>28.74</v>
      </c>
      <c r="F1077" s="406">
        <f t="shared" si="8"/>
        <v>-3.0653266331658394E-2</v>
      </c>
      <c r="G1077" s="406">
        <v>0.19500000000000001</v>
      </c>
      <c r="H1077" s="406">
        <f>'PRPM WP2'!D1077</f>
        <v>2.2000000000000001E-3</v>
      </c>
      <c r="I1077" s="409">
        <f t="shared" si="9"/>
        <v>-3.2853266331658394E-2</v>
      </c>
      <c r="J1077" s="407">
        <f t="shared" si="10"/>
        <v>42217</v>
      </c>
    </row>
    <row r="1078" spans="2:10">
      <c r="B1078" s="407">
        <v>42248</v>
      </c>
      <c r="C1078" s="406" t="s">
        <v>3139</v>
      </c>
      <c r="D1078" s="406" t="s">
        <v>3137</v>
      </c>
      <c r="E1078" s="406">
        <v>30.75</v>
      </c>
      <c r="F1078" s="406">
        <f t="shared" si="8"/>
        <v>6.9937369519833037E-2</v>
      </c>
      <c r="G1078" s="406">
        <v>0</v>
      </c>
      <c r="H1078" s="406">
        <f>'PRPM WP2'!D1078</f>
        <v>2.0999999999999999E-3</v>
      </c>
      <c r="I1078" s="406">
        <f t="shared" si="9"/>
        <v>6.7837369519833032E-2</v>
      </c>
      <c r="J1078" s="407">
        <f t="shared" si="10"/>
        <v>42248</v>
      </c>
    </row>
    <row r="1079" spans="2:10">
      <c r="B1079" s="407">
        <v>42278</v>
      </c>
      <c r="C1079" s="406" t="s">
        <v>3139</v>
      </c>
      <c r="D1079" s="406" t="s">
        <v>3137</v>
      </c>
      <c r="E1079" s="406">
        <v>31.73</v>
      </c>
      <c r="F1079" s="406">
        <f t="shared" si="8"/>
        <v>3.1869918699187004E-2</v>
      </c>
      <c r="G1079" s="406">
        <v>0</v>
      </c>
      <c r="H1079" s="406">
        <f>'PRPM WP2'!D1079</f>
        <v>2.0999999999999999E-3</v>
      </c>
      <c r="I1079" s="406">
        <f t="shared" si="9"/>
        <v>2.9769918699187003E-2</v>
      </c>
      <c r="J1079" s="407">
        <f t="shared" si="10"/>
        <v>42278</v>
      </c>
    </row>
    <row r="1080" spans="2:10">
      <c r="B1080" s="407">
        <v>42309</v>
      </c>
      <c r="C1080" s="406" t="s">
        <v>3139</v>
      </c>
      <c r="D1080" s="406" t="s">
        <v>3137</v>
      </c>
      <c r="E1080" s="406">
        <v>30.37</v>
      </c>
      <c r="F1080" s="406">
        <f t="shared" si="8"/>
        <v>-3.6716041601008484E-2</v>
      </c>
      <c r="G1080" s="406">
        <v>0.19500000000000001</v>
      </c>
      <c r="H1080" s="406">
        <f>'PRPM WP2'!D1080</f>
        <v>2.2000000000000001E-3</v>
      </c>
      <c r="I1080" s="406">
        <f t="shared" si="9"/>
        <v>-3.8916041601008484E-2</v>
      </c>
      <c r="J1080" s="407">
        <f t="shared" si="10"/>
        <v>42309</v>
      </c>
    </row>
    <row r="1081" spans="2:10">
      <c r="B1081" s="407">
        <v>42339</v>
      </c>
      <c r="C1081" s="406" t="s">
        <v>3139</v>
      </c>
      <c r="D1081" s="406" t="s">
        <v>3137</v>
      </c>
      <c r="E1081" s="406">
        <v>29.65</v>
      </c>
      <c r="F1081" s="406">
        <f t="shared" si="8"/>
        <v>-2.3707606190319475E-2</v>
      </c>
      <c r="G1081" s="406">
        <v>0</v>
      </c>
      <c r="H1081" s="406">
        <f>'PRPM WP2'!D1081</f>
        <v>2.2000000000000001E-3</v>
      </c>
      <c r="I1081" s="406">
        <f t="shared" si="9"/>
        <v>-2.5907606190319475E-2</v>
      </c>
      <c r="J1081" s="407">
        <f t="shared" si="10"/>
        <v>42339</v>
      </c>
    </row>
    <row r="1082" spans="2:10">
      <c r="B1082" s="407">
        <v>42370</v>
      </c>
      <c r="C1082" s="406" t="s">
        <v>3139</v>
      </c>
      <c r="D1082" s="406" t="s">
        <v>3137</v>
      </c>
      <c r="E1082" s="406">
        <v>32.6</v>
      </c>
      <c r="F1082" s="406">
        <f t="shared" si="8"/>
        <v>9.9494097807757267E-2</v>
      </c>
      <c r="G1082" s="406">
        <v>0</v>
      </c>
      <c r="H1082" s="406">
        <f>'PRPM WP2'!D1082</f>
        <v>2.0999999999999999E-3</v>
      </c>
      <c r="I1082" s="406">
        <f t="shared" si="9"/>
        <v>9.7394097807757263E-2</v>
      </c>
      <c r="J1082" s="407">
        <f t="shared" si="10"/>
        <v>42370</v>
      </c>
    </row>
    <row r="1083" spans="2:10">
      <c r="B1083" s="407">
        <v>42401</v>
      </c>
      <c r="C1083" s="406" t="s">
        <v>3139</v>
      </c>
      <c r="D1083" s="406" t="s">
        <v>3137</v>
      </c>
      <c r="E1083" s="406">
        <v>36.26</v>
      </c>
      <c r="F1083" s="406">
        <f t="shared" si="8"/>
        <v>0.11848159509202444</v>
      </c>
      <c r="G1083" s="406">
        <v>0.20250000000000001</v>
      </c>
      <c r="H1083" s="406">
        <f>'PRPM WP2'!D1083</f>
        <v>2E-3</v>
      </c>
      <c r="I1083" s="406">
        <f t="shared" si="9"/>
        <v>0.11648159509202444</v>
      </c>
      <c r="J1083" s="407">
        <f t="shared" si="10"/>
        <v>42401</v>
      </c>
    </row>
    <row r="1084" spans="2:10">
      <c r="B1084" s="407">
        <v>42430</v>
      </c>
      <c r="C1084" s="406" t="s">
        <v>3139</v>
      </c>
      <c r="D1084" s="406" t="s">
        <v>3137</v>
      </c>
      <c r="E1084" s="406">
        <v>36.35</v>
      </c>
      <c r="F1084" s="406">
        <f t="shared" si="8"/>
        <v>2.4820739106454332E-3</v>
      </c>
      <c r="G1084" s="406">
        <v>0</v>
      </c>
      <c r="H1084" s="406">
        <f>'PRPM WP2'!D1084</f>
        <v>1.8E-3</v>
      </c>
      <c r="I1084" s="406">
        <f t="shared" si="9"/>
        <v>6.8207391064543325E-4</v>
      </c>
      <c r="J1084" s="407">
        <f t="shared" si="10"/>
        <v>42430</v>
      </c>
    </row>
    <row r="1085" spans="2:10">
      <c r="B1085" s="407">
        <v>42461</v>
      </c>
      <c r="C1085" s="406" t="s">
        <v>3139</v>
      </c>
      <c r="D1085" s="406" t="s">
        <v>3137</v>
      </c>
      <c r="E1085" s="406">
        <v>34.409999999999997</v>
      </c>
      <c r="F1085" s="406">
        <f t="shared" si="8"/>
        <v>-5.3370013755158312E-2</v>
      </c>
      <c r="G1085" s="406">
        <v>0</v>
      </c>
      <c r="H1085" s="406">
        <f>'PRPM WP2'!D1085</f>
        <v>1.6999999999999999E-3</v>
      </c>
      <c r="I1085" s="406">
        <f t="shared" si="9"/>
        <v>-5.5070013755158312E-2</v>
      </c>
      <c r="J1085" s="407">
        <f t="shared" si="10"/>
        <v>42461</v>
      </c>
    </row>
    <row r="1086" spans="2:10">
      <c r="B1086" s="407">
        <v>42491</v>
      </c>
      <c r="C1086" s="406" t="s">
        <v>3139</v>
      </c>
      <c r="D1086" s="406" t="s">
        <v>3137</v>
      </c>
      <c r="E1086" s="406">
        <v>34.49</v>
      </c>
      <c r="F1086" s="406">
        <f t="shared" si="8"/>
        <v>8.2098227259519152E-3</v>
      </c>
      <c r="G1086" s="406">
        <v>0.20250000000000001</v>
      </c>
      <c r="H1086" s="406">
        <f>'PRPM WP2'!D1086</f>
        <v>2E-3</v>
      </c>
      <c r="I1086" s="406">
        <f t="shared" si="9"/>
        <v>6.2098227259519152E-3</v>
      </c>
      <c r="J1086" s="407">
        <f t="shared" si="10"/>
        <v>42491</v>
      </c>
    </row>
    <row r="1087" spans="2:10">
      <c r="B1087" s="407">
        <v>42522</v>
      </c>
      <c r="C1087" s="406" t="s">
        <v>3139</v>
      </c>
      <c r="D1087" s="406" t="s">
        <v>3137</v>
      </c>
      <c r="E1087" s="406">
        <v>39.380000000000003</v>
      </c>
      <c r="F1087" s="406">
        <f t="shared" si="8"/>
        <v>0.14178022615250799</v>
      </c>
      <c r="G1087" s="406">
        <v>0</v>
      </c>
      <c r="H1087" s="406">
        <f>'PRPM WP2'!D1087</f>
        <v>1.8E-3</v>
      </c>
      <c r="I1087" s="406">
        <f t="shared" si="9"/>
        <v>0.13998022615250799</v>
      </c>
      <c r="J1087" s="407">
        <f t="shared" si="10"/>
        <v>42522</v>
      </c>
    </row>
    <row r="1088" spans="2:10">
      <c r="B1088" s="407">
        <v>42552</v>
      </c>
      <c r="C1088" s="406" t="s">
        <v>3139</v>
      </c>
      <c r="D1088" s="406" t="s">
        <v>3137</v>
      </c>
      <c r="E1088" s="406">
        <v>42.36</v>
      </c>
      <c r="F1088" s="406">
        <f t="shared" si="8"/>
        <v>7.5672930421533682E-2</v>
      </c>
      <c r="G1088" s="406">
        <v>0</v>
      </c>
      <c r="H1088" s="406">
        <f>'PRPM WP2'!D1088</f>
        <v>1.4E-3</v>
      </c>
      <c r="I1088" s="406">
        <f t="shared" si="9"/>
        <v>7.4272930421533684E-2</v>
      </c>
      <c r="J1088" s="407">
        <f t="shared" si="10"/>
        <v>42552</v>
      </c>
    </row>
    <row r="1089" spans="2:10">
      <c r="B1089" s="407">
        <v>42583</v>
      </c>
      <c r="C1089" s="406" t="s">
        <v>3139</v>
      </c>
      <c r="D1089" s="406" t="s">
        <v>3137</v>
      </c>
      <c r="E1089" s="406">
        <v>42.69</v>
      </c>
      <c r="F1089" s="406">
        <f t="shared" si="8"/>
        <v>1.2570821529745002E-2</v>
      </c>
      <c r="G1089" s="406">
        <v>0.20250000000000001</v>
      </c>
      <c r="H1089" s="406">
        <f>'PRPM WP2'!D1089</f>
        <v>1.6000000000000001E-3</v>
      </c>
      <c r="I1089" s="406">
        <f t="shared" si="9"/>
        <v>1.0970821529745002E-2</v>
      </c>
      <c r="J1089" s="407">
        <f t="shared" si="10"/>
        <v>42583</v>
      </c>
    </row>
    <row r="1090" spans="2:10">
      <c r="B1090" s="407">
        <v>42614</v>
      </c>
      <c r="C1090" s="406" t="s">
        <v>3139</v>
      </c>
      <c r="D1090" s="406" t="s">
        <v>3137</v>
      </c>
      <c r="E1090" s="406">
        <v>43.68</v>
      </c>
      <c r="F1090" s="406">
        <f t="shared" si="8"/>
        <v>2.3190442726633918E-2</v>
      </c>
      <c r="G1090" s="406">
        <v>0</v>
      </c>
      <c r="H1090" s="406">
        <f>'PRPM WP2'!D1090</f>
        <v>1.5E-3</v>
      </c>
      <c r="I1090" s="406">
        <f t="shared" si="9"/>
        <v>2.1690442726633917E-2</v>
      </c>
      <c r="J1090" s="407">
        <f t="shared" si="10"/>
        <v>42614</v>
      </c>
    </row>
    <row r="1091" spans="2:10">
      <c r="B1091" s="407">
        <v>42644</v>
      </c>
      <c r="C1091" s="406" t="s">
        <v>3139</v>
      </c>
      <c r="D1091" s="406" t="s">
        <v>3137</v>
      </c>
      <c r="E1091" s="406">
        <v>50.73</v>
      </c>
      <c r="F1091" s="406">
        <f t="shared" si="8"/>
        <v>0.16140109890109883</v>
      </c>
      <c r="G1091" s="406">
        <v>0</v>
      </c>
      <c r="H1091" s="406">
        <f>'PRPM WP2'!D1091</f>
        <v>1.6000000000000001E-3</v>
      </c>
      <c r="I1091" s="406">
        <f t="shared" si="9"/>
        <v>0.15980109890109884</v>
      </c>
      <c r="J1091" s="407">
        <f t="shared" si="10"/>
        <v>42644</v>
      </c>
    </row>
    <row r="1092" spans="2:10">
      <c r="B1092" s="407">
        <v>42675</v>
      </c>
      <c r="C1092" s="406" t="s">
        <v>3139</v>
      </c>
      <c r="D1092" s="406" t="s">
        <v>3137</v>
      </c>
      <c r="E1092" s="406">
        <v>53.67</v>
      </c>
      <c r="F1092" s="406">
        <f t="shared" si="8"/>
        <v>6.1945594322885961E-2</v>
      </c>
      <c r="G1092" s="406">
        <v>0.20250000000000001</v>
      </c>
      <c r="H1092" s="406">
        <f>'PRPM WP2'!D1092</f>
        <v>1.8E-3</v>
      </c>
      <c r="I1092" s="406">
        <f t="shared" si="9"/>
        <v>6.0145594322885958E-2</v>
      </c>
      <c r="J1092" s="407">
        <f t="shared" si="10"/>
        <v>42675</v>
      </c>
    </row>
    <row r="1093" spans="2:10">
      <c r="B1093" s="407">
        <v>42705</v>
      </c>
      <c r="C1093" s="406" t="s">
        <v>3139</v>
      </c>
      <c r="D1093" s="406" t="s">
        <v>3137</v>
      </c>
      <c r="E1093" s="406">
        <v>55.98</v>
      </c>
      <c r="F1093" s="406">
        <f t="shared" si="8"/>
        <v>4.3040804918949044E-2</v>
      </c>
      <c r="G1093" s="406">
        <v>0</v>
      </c>
      <c r="H1093" s="406">
        <f>'PRPM WP2'!D1093</f>
        <v>2.2000000000000001E-3</v>
      </c>
      <c r="I1093" s="406">
        <f t="shared" si="9"/>
        <v>4.0840804918949043E-2</v>
      </c>
      <c r="J1093" s="407">
        <f t="shared" si="10"/>
        <v>42705</v>
      </c>
    </row>
    <row r="1094" spans="2:10">
      <c r="B1094" s="407">
        <v>42736</v>
      </c>
      <c r="C1094" s="406" t="s">
        <v>3139</v>
      </c>
      <c r="D1094" s="406" t="s">
        <v>3137</v>
      </c>
      <c r="E1094" s="406">
        <v>50.1</v>
      </c>
      <c r="F1094" s="406">
        <f t="shared" si="8"/>
        <v>-0.10503751339764195</v>
      </c>
      <c r="G1094" s="406">
        <v>0</v>
      </c>
      <c r="H1094" s="406">
        <f>'PRPM WP2'!D1094</f>
        <v>2.3999999999999998E-3</v>
      </c>
      <c r="I1094" s="406">
        <f t="shared" si="9"/>
        <v>-0.10743751339764195</v>
      </c>
      <c r="J1094" s="407">
        <f t="shared" si="10"/>
        <v>42736</v>
      </c>
    </row>
    <row r="1095" spans="2:10">
      <c r="B1095" s="407">
        <v>42767</v>
      </c>
      <c r="C1095" s="406" t="s">
        <v>3139</v>
      </c>
      <c r="D1095" s="406" t="s">
        <v>3137</v>
      </c>
      <c r="E1095" s="406">
        <v>48.53</v>
      </c>
      <c r="F1095" s="406">
        <f t="shared" si="8"/>
        <v>-2.6996007984031938E-2</v>
      </c>
      <c r="G1095" s="406">
        <v>0.2175</v>
      </c>
      <c r="H1095" s="406">
        <f>'PRPM WP2'!D1095</f>
        <v>2.0999999999999999E-3</v>
      </c>
      <c r="I1095" s="406">
        <f t="shared" si="9"/>
        <v>-2.9096007984031939E-2</v>
      </c>
      <c r="J1095" s="407">
        <f t="shared" si="10"/>
        <v>42767</v>
      </c>
    </row>
    <row r="1096" spans="2:10">
      <c r="B1096" s="407">
        <v>42795</v>
      </c>
      <c r="C1096" s="406" t="s">
        <v>3139</v>
      </c>
      <c r="D1096" s="406" t="s">
        <v>3137</v>
      </c>
      <c r="E1096" s="406">
        <v>48.22</v>
      </c>
      <c r="F1096" s="406">
        <f t="shared" si="8"/>
        <v>-6.3878013599835623E-3</v>
      </c>
      <c r="G1096" s="406">
        <v>0</v>
      </c>
      <c r="H1096" s="406">
        <f>'PRPM WP2'!D1096</f>
        <v>2.3E-3</v>
      </c>
      <c r="I1096" s="406">
        <f t="shared" si="9"/>
        <v>-8.6878013599835623E-3</v>
      </c>
      <c r="J1096" s="407">
        <f t="shared" si="10"/>
        <v>42795</v>
      </c>
    </row>
    <row r="1097" spans="2:10">
      <c r="B1097" s="407">
        <v>42826</v>
      </c>
      <c r="C1097" s="406" t="s">
        <v>3139</v>
      </c>
      <c r="D1097" s="406" t="s">
        <v>3137</v>
      </c>
      <c r="E1097" s="406">
        <v>48.84</v>
      </c>
      <c r="F1097" s="406">
        <f t="shared" si="8"/>
        <v>1.2857735379510671E-2</v>
      </c>
      <c r="G1097" s="406">
        <v>0</v>
      </c>
      <c r="H1097" s="406">
        <f>'PRPM WP2'!D1097</f>
        <v>2.0999999999999999E-3</v>
      </c>
      <c r="I1097" s="406">
        <f t="shared" si="9"/>
        <v>1.0757735379510672E-2</v>
      </c>
      <c r="J1097" s="407">
        <f t="shared" si="10"/>
        <v>42826</v>
      </c>
    </row>
    <row r="1098" spans="2:10">
      <c r="B1098" s="407">
        <v>42856</v>
      </c>
      <c r="C1098" s="406" t="s">
        <v>3139</v>
      </c>
      <c r="D1098" s="406" t="s">
        <v>3137</v>
      </c>
      <c r="E1098" s="406">
        <v>48.04</v>
      </c>
      <c r="F1098" s="406">
        <f t="shared" si="8"/>
        <v>-1.1926699426699515E-2</v>
      </c>
      <c r="G1098" s="406">
        <v>0.2175</v>
      </c>
      <c r="H1098" s="406">
        <f>'PRPM WP2'!D1098</f>
        <v>2.3999999999999998E-3</v>
      </c>
      <c r="I1098" s="406">
        <f t="shared" si="9"/>
        <v>-1.4326699426699514E-2</v>
      </c>
      <c r="J1098" s="407">
        <f t="shared" si="10"/>
        <v>42856</v>
      </c>
    </row>
    <row r="1099" spans="2:10">
      <c r="B1099" s="407">
        <v>42887</v>
      </c>
      <c r="C1099" s="406" t="s">
        <v>3139</v>
      </c>
      <c r="D1099" s="406" t="s">
        <v>3137</v>
      </c>
      <c r="E1099" s="406">
        <v>49.18</v>
      </c>
      <c r="F1099" s="406">
        <f t="shared" si="8"/>
        <v>2.3730224812656131E-2</v>
      </c>
      <c r="G1099" s="406">
        <v>0</v>
      </c>
      <c r="H1099" s="406">
        <f>'PRPM WP2'!D1099</f>
        <v>2.0999999999999999E-3</v>
      </c>
      <c r="I1099" s="406">
        <f t="shared" si="9"/>
        <v>2.163022481265613E-2</v>
      </c>
      <c r="J1099" s="407">
        <f t="shared" si="10"/>
        <v>42887</v>
      </c>
    </row>
    <row r="1100" spans="2:10">
      <c r="B1100" s="407">
        <v>42917</v>
      </c>
      <c r="C1100" s="406" t="s">
        <v>3139</v>
      </c>
      <c r="D1100" s="406" t="s">
        <v>3137</v>
      </c>
      <c r="E1100" s="406">
        <v>52.87</v>
      </c>
      <c r="F1100" s="406">
        <f t="shared" si="8"/>
        <v>7.5030500203334641E-2</v>
      </c>
      <c r="G1100" s="406">
        <v>0</v>
      </c>
      <c r="H1100" s="406">
        <f>'PRPM WP2'!D1100</f>
        <v>2.2000000000000001E-3</v>
      </c>
      <c r="I1100" s="406">
        <f t="shared" si="9"/>
        <v>7.2830500203334647E-2</v>
      </c>
      <c r="J1100" s="407">
        <f t="shared" si="10"/>
        <v>42917</v>
      </c>
    </row>
    <row r="1101" spans="2:10">
      <c r="B1101" s="407">
        <v>42948</v>
      </c>
      <c r="C1101" s="406" t="s">
        <v>3139</v>
      </c>
      <c r="D1101" s="406" t="s">
        <v>3137</v>
      </c>
      <c r="E1101" s="406">
        <v>55.5</v>
      </c>
      <c r="F1101" s="406">
        <f t="shared" si="8"/>
        <v>5.3858520900321595E-2</v>
      </c>
      <c r="G1101" s="406">
        <v>0.2175</v>
      </c>
      <c r="H1101" s="406">
        <f>'PRPM WP2'!D1101</f>
        <v>2.2000000000000001E-3</v>
      </c>
      <c r="I1101" s="406">
        <f t="shared" si="9"/>
        <v>5.1658520900321594E-2</v>
      </c>
      <c r="J1101" s="407">
        <f t="shared" si="10"/>
        <v>42948</v>
      </c>
    </row>
    <row r="1102" spans="2:10">
      <c r="B1102" s="407">
        <v>42979</v>
      </c>
      <c r="C1102" s="406" t="s">
        <v>3139</v>
      </c>
      <c r="D1102" s="406" t="s">
        <v>3137</v>
      </c>
      <c r="E1102" s="406">
        <v>56.6</v>
      </c>
      <c r="F1102" s="406">
        <f t="shared" si="8"/>
        <v>1.9819819819819846E-2</v>
      </c>
      <c r="G1102" s="406">
        <v>0</v>
      </c>
      <c r="H1102" s="406">
        <f>'PRPM WP2'!D1102</f>
        <v>1.9E-3</v>
      </c>
      <c r="I1102" s="406">
        <f t="shared" si="9"/>
        <v>1.7919819819819847E-2</v>
      </c>
      <c r="J1102" s="407">
        <f t="shared" si="10"/>
        <v>42979</v>
      </c>
    </row>
    <row r="1103" spans="2:10">
      <c r="B1103" s="407">
        <v>43009</v>
      </c>
      <c r="C1103" s="406" t="s">
        <v>3139</v>
      </c>
      <c r="D1103" s="406" t="s">
        <v>3137</v>
      </c>
      <c r="E1103" s="406">
        <v>59.31</v>
      </c>
      <c r="F1103" s="406">
        <f t="shared" si="8"/>
        <v>4.7879858657243833E-2</v>
      </c>
      <c r="G1103" s="406">
        <v>0</v>
      </c>
      <c r="H1103" s="406">
        <f>'PRPM WP2'!D1103</f>
        <v>2.2000000000000001E-3</v>
      </c>
      <c r="I1103" s="406">
        <f t="shared" si="9"/>
        <v>4.5679858657243833E-2</v>
      </c>
      <c r="J1103" s="407">
        <f t="shared" si="10"/>
        <v>43009</v>
      </c>
    </row>
    <row r="1104" spans="2:10">
      <c r="B1104" s="407">
        <v>43040</v>
      </c>
      <c r="C1104" s="406" t="s">
        <v>3139</v>
      </c>
      <c r="D1104" s="406" t="s">
        <v>3137</v>
      </c>
      <c r="E1104" s="406">
        <v>68.13</v>
      </c>
      <c r="F1104" s="406">
        <f t="shared" ref="F1104:F1163" si="11">((E1104-E1103)/E1103)+(G1104/E1103)</f>
        <v>0.14942674085314439</v>
      </c>
      <c r="G1104" s="406">
        <v>4.2500000000000003E-2</v>
      </c>
      <c r="H1104" s="406">
        <f>'PRPM WP2'!D1104</f>
        <v>2.0999999999999999E-3</v>
      </c>
      <c r="I1104" s="406">
        <f t="shared" si="9"/>
        <v>0.1473267408531444</v>
      </c>
      <c r="J1104" s="407">
        <f t="shared" si="10"/>
        <v>43040</v>
      </c>
    </row>
    <row r="1105" spans="2:10">
      <c r="B1105" s="407">
        <v>43070</v>
      </c>
      <c r="C1105" s="406" t="s">
        <v>3139</v>
      </c>
      <c r="D1105" s="406" t="s">
        <v>3137</v>
      </c>
      <c r="E1105" s="406">
        <v>63.83</v>
      </c>
      <c r="F1105" s="406">
        <f t="shared" si="11"/>
        <v>-6.3114633788345767E-2</v>
      </c>
      <c r="G1105" s="406">
        <v>0</v>
      </c>
      <c r="H1105" s="406">
        <f>'PRPM WP2'!D1105</f>
        <v>2E-3</v>
      </c>
      <c r="I1105" s="406">
        <f t="shared" si="9"/>
        <v>-6.5114633788345769E-2</v>
      </c>
      <c r="J1105" s="407">
        <f t="shared" si="10"/>
        <v>43070</v>
      </c>
    </row>
    <row r="1106" spans="2:10">
      <c r="B1106" s="407">
        <v>43101</v>
      </c>
      <c r="C1106" s="406" t="s">
        <v>3139</v>
      </c>
      <c r="D1106" s="406" t="s">
        <v>3137</v>
      </c>
      <c r="E1106" s="406">
        <v>59.84</v>
      </c>
      <c r="F1106" s="406">
        <f t="shared" si="11"/>
        <v>-6.2509791634027811E-2</v>
      </c>
      <c r="G1106" s="406">
        <v>0</v>
      </c>
      <c r="H1106" s="406">
        <f>'PRPM WP2'!D1106</f>
        <v>2.3999999999999998E-3</v>
      </c>
      <c r="I1106" s="406">
        <f t="shared" si="9"/>
        <v>-6.4909791634027811E-2</v>
      </c>
      <c r="J1106" s="407">
        <f t="shared" si="10"/>
        <v>43101</v>
      </c>
    </row>
    <row r="1107" spans="2:10">
      <c r="B1107" s="407">
        <v>43132</v>
      </c>
      <c r="C1107" s="406" t="s">
        <v>3139</v>
      </c>
      <c r="D1107" s="406" t="s">
        <v>3137</v>
      </c>
      <c r="E1107" s="406">
        <v>52.94</v>
      </c>
      <c r="F1107" s="406">
        <f t="shared" si="11"/>
        <v>-0.11062834224598939</v>
      </c>
      <c r="G1107" s="406">
        <v>0.28000000000000003</v>
      </c>
      <c r="H1107" s="406">
        <f>'PRPM WP2'!D1107</f>
        <v>2.2000000000000001E-3</v>
      </c>
      <c r="I1107" s="406">
        <f t="shared" si="9"/>
        <v>-0.11282834224598938</v>
      </c>
      <c r="J1107" s="407">
        <f t="shared" si="10"/>
        <v>43132</v>
      </c>
    </row>
    <row r="1108" spans="2:10">
      <c r="B1108" s="407">
        <v>43160</v>
      </c>
      <c r="C1108" s="406" t="s">
        <v>3139</v>
      </c>
      <c r="D1108" s="406" t="s">
        <v>3137</v>
      </c>
      <c r="E1108" s="406">
        <v>52.71</v>
      </c>
      <c r="F1108" s="406">
        <f t="shared" si="11"/>
        <v>-4.3445409897997144E-3</v>
      </c>
      <c r="G1108" s="406">
        <v>0</v>
      </c>
      <c r="H1108" s="406">
        <f>'PRPM WP2'!D1108</f>
        <v>2.3999999999999998E-3</v>
      </c>
      <c r="I1108" s="406">
        <f t="shared" si="9"/>
        <v>-6.7445409897997147E-3</v>
      </c>
      <c r="J1108" s="407">
        <f t="shared" si="10"/>
        <v>43160</v>
      </c>
    </row>
    <row r="1109" spans="2:10">
      <c r="B1109" s="407">
        <v>43191</v>
      </c>
      <c r="C1109" s="406" t="s">
        <v>3139</v>
      </c>
      <c r="D1109" s="406" t="s">
        <v>3137</v>
      </c>
      <c r="E1109" s="406">
        <v>60.45</v>
      </c>
      <c r="F1109" s="406">
        <f t="shared" si="11"/>
        <v>0.14684120660216282</v>
      </c>
      <c r="G1109" s="406">
        <v>0</v>
      </c>
      <c r="H1109" s="406">
        <f>'PRPM WP2'!D1109</f>
        <v>2.5000000000000001E-3</v>
      </c>
      <c r="I1109" s="406">
        <f t="shared" si="9"/>
        <v>0.14434120660216282</v>
      </c>
      <c r="J1109" s="407">
        <f t="shared" si="10"/>
        <v>43191</v>
      </c>
    </row>
    <row r="1110" spans="2:10">
      <c r="B1110" s="407">
        <v>43221</v>
      </c>
      <c r="C1110" s="406" t="s">
        <v>3139</v>
      </c>
      <c r="D1110" s="406" t="s">
        <v>3137</v>
      </c>
      <c r="E1110" s="406">
        <v>63.13</v>
      </c>
      <c r="F1110" s="406">
        <f t="shared" si="11"/>
        <v>4.8966087675765088E-2</v>
      </c>
      <c r="G1110" s="406">
        <v>0.28000000000000003</v>
      </c>
      <c r="H1110" s="406">
        <f>'PRPM WP2'!D1110</f>
        <v>2.5000000000000001E-3</v>
      </c>
      <c r="I1110" s="406">
        <f t="shared" si="9"/>
        <v>4.6466087675765086E-2</v>
      </c>
      <c r="J1110" s="407">
        <f t="shared" si="10"/>
        <v>43221</v>
      </c>
    </row>
    <row r="1111" spans="2:10">
      <c r="B1111" s="407">
        <v>43252</v>
      </c>
      <c r="C1111" s="406" t="s">
        <v>3139</v>
      </c>
      <c r="D1111" s="406" t="s">
        <v>3137</v>
      </c>
      <c r="E1111" s="406">
        <v>66.22</v>
      </c>
      <c r="F1111" s="406">
        <f t="shared" si="11"/>
        <v>4.8946618089656203E-2</v>
      </c>
      <c r="G1111" s="406">
        <v>0</v>
      </c>
      <c r="H1111" s="406">
        <f>'PRPM WP2'!D1111</f>
        <v>2.3E-3</v>
      </c>
      <c r="I1111" s="406">
        <f t="shared" si="9"/>
        <v>4.66466180896562E-2</v>
      </c>
      <c r="J1111" s="407">
        <f t="shared" si="10"/>
        <v>43252</v>
      </c>
    </row>
    <row r="1112" spans="2:10">
      <c r="B1112" s="407">
        <v>43282</v>
      </c>
      <c r="C1112" s="406" t="s">
        <v>3139</v>
      </c>
      <c r="D1112" s="406" t="s">
        <v>3137</v>
      </c>
      <c r="E1112" s="406">
        <v>64.680000000000007</v>
      </c>
      <c r="F1112" s="406">
        <f t="shared" si="11"/>
        <v>-2.3255813953488254E-2</v>
      </c>
      <c r="G1112" s="406">
        <v>0</v>
      </c>
      <c r="H1112" s="406">
        <f>'PRPM WP2'!D1112</f>
        <v>2.5000000000000001E-3</v>
      </c>
      <c r="I1112" s="406">
        <f t="shared" si="9"/>
        <v>-2.5755813953488253E-2</v>
      </c>
      <c r="J1112" s="407">
        <f t="shared" si="10"/>
        <v>43282</v>
      </c>
    </row>
    <row r="1113" spans="2:10">
      <c r="B1113" s="407">
        <v>43313</v>
      </c>
      <c r="C1113" s="406" t="s">
        <v>3139</v>
      </c>
      <c r="D1113" s="406" t="s">
        <v>3137</v>
      </c>
      <c r="E1113" s="406">
        <v>57.91</v>
      </c>
      <c r="F1113" s="406">
        <f t="shared" si="11"/>
        <v>-0.10034013605442191</v>
      </c>
      <c r="G1113" s="406">
        <v>0.28000000000000003</v>
      </c>
      <c r="H1113" s="406">
        <f>'PRPM WP2'!D1113</f>
        <v>2.5000000000000001E-3</v>
      </c>
      <c r="I1113" s="406">
        <f t="shared" si="9"/>
        <v>-0.10284013605442191</v>
      </c>
      <c r="J1113" s="407">
        <f t="shared" si="10"/>
        <v>43313</v>
      </c>
    </row>
    <row r="1114" spans="2:10">
      <c r="B1114" s="407">
        <v>43344</v>
      </c>
      <c r="C1114" s="406" t="s">
        <v>3139</v>
      </c>
      <c r="D1114" s="406" t="s">
        <v>3137</v>
      </c>
      <c r="E1114" s="406">
        <v>61.15</v>
      </c>
      <c r="F1114" s="406">
        <f t="shared" si="11"/>
        <v>5.5948886202728407E-2</v>
      </c>
      <c r="G1114" s="406">
        <v>0</v>
      </c>
      <c r="H1114" s="406">
        <f>'PRPM WP2'!D1114</f>
        <v>2.2000000000000001E-3</v>
      </c>
      <c r="I1114" s="406">
        <f t="shared" si="9"/>
        <v>5.3748886202728406E-2</v>
      </c>
      <c r="J1114" s="407">
        <f t="shared" si="10"/>
        <v>43344</v>
      </c>
    </row>
    <row r="1115" spans="2:10">
      <c r="B1115" s="407">
        <v>43374</v>
      </c>
      <c r="C1115" s="406" t="s">
        <v>3139</v>
      </c>
      <c r="D1115" s="406" t="s">
        <v>3137</v>
      </c>
      <c r="E1115" s="406">
        <v>60.73</v>
      </c>
      <c r="F1115" s="406">
        <f t="shared" si="11"/>
        <v>-6.8683565004088584E-3</v>
      </c>
      <c r="G1115" s="406">
        <v>0</v>
      </c>
      <c r="H1115" s="406">
        <f>'PRPM WP2'!D1115</f>
        <v>3.0000000000000001E-3</v>
      </c>
      <c r="I1115" s="406">
        <f t="shared" si="9"/>
        <v>-9.8683565004088585E-3</v>
      </c>
      <c r="J1115" s="407">
        <f t="shared" si="10"/>
        <v>43374</v>
      </c>
    </row>
    <row r="1116" spans="2:10">
      <c r="B1116" s="407">
        <v>43405</v>
      </c>
      <c r="C1116" s="406" t="s">
        <v>3139</v>
      </c>
      <c r="D1116" s="406" t="s">
        <v>3137</v>
      </c>
      <c r="E1116" s="406">
        <v>56.04</v>
      </c>
      <c r="F1116" s="406">
        <f t="shared" si="11"/>
        <v>-7.2616499259015282E-2</v>
      </c>
      <c r="G1116" s="406">
        <v>0.28000000000000003</v>
      </c>
      <c r="H1116" s="406">
        <f>'PRPM WP2'!D1116</f>
        <v>2.8E-3</v>
      </c>
      <c r="I1116" s="406">
        <f t="shared" si="9"/>
        <v>-7.5416499259015279E-2</v>
      </c>
      <c r="J1116" s="407">
        <f t="shared" si="10"/>
        <v>43405</v>
      </c>
    </row>
    <row r="1117" spans="2:10">
      <c r="B1117" s="407">
        <v>43435</v>
      </c>
      <c r="C1117" s="406" t="s">
        <v>3139</v>
      </c>
      <c r="D1117" s="406" t="s">
        <v>3137</v>
      </c>
      <c r="E1117" s="406">
        <v>55.62</v>
      </c>
      <c r="F1117" s="406">
        <f t="shared" si="11"/>
        <v>-7.4946466809422147E-3</v>
      </c>
      <c r="G1117" s="406">
        <v>0</v>
      </c>
      <c r="H1117" s="406">
        <f>'PRPM WP2'!D1117</f>
        <v>2.7000000000000001E-3</v>
      </c>
      <c r="I1117" s="406">
        <f t="shared" si="9"/>
        <v>-1.0194646680942214E-2</v>
      </c>
      <c r="J1117" s="407">
        <f t="shared" si="10"/>
        <v>43435</v>
      </c>
    </row>
    <row r="1118" spans="2:10">
      <c r="B1118" s="407">
        <v>43466</v>
      </c>
      <c r="C1118" s="406" t="s">
        <v>3139</v>
      </c>
      <c r="D1118" s="406" t="s">
        <v>3137</v>
      </c>
      <c r="E1118" s="406">
        <v>59.95</v>
      </c>
      <c r="F1118" s="406">
        <f t="shared" si="11"/>
        <v>7.7849694354548818E-2</v>
      </c>
      <c r="G1118" s="406">
        <v>0</v>
      </c>
      <c r="H1118" s="406">
        <f>'PRPM WP2'!D1118</f>
        <v>2.5000000000000001E-3</v>
      </c>
      <c r="I1118" s="406">
        <f t="shared" si="9"/>
        <v>7.5349694354548816E-2</v>
      </c>
      <c r="J1118" s="407">
        <f t="shared" si="10"/>
        <v>43466</v>
      </c>
    </row>
    <row r="1119" spans="2:10">
      <c r="B1119" s="407">
        <v>43497</v>
      </c>
      <c r="C1119" s="406" t="s">
        <v>3139</v>
      </c>
      <c r="D1119" s="406" t="s">
        <v>3137</v>
      </c>
      <c r="E1119" s="406">
        <v>61.17</v>
      </c>
      <c r="F1119" s="406">
        <f t="shared" si="11"/>
        <v>2.5354462051709735E-2</v>
      </c>
      <c r="G1119" s="406">
        <v>0.3</v>
      </c>
      <c r="H1119" s="406">
        <f>'PRPM WP2'!D1119</f>
        <v>2.2000000000000001E-3</v>
      </c>
      <c r="I1119" s="406">
        <f t="shared" si="9"/>
        <v>2.3154462051709734E-2</v>
      </c>
      <c r="J1119" s="407">
        <f t="shared" si="10"/>
        <v>43497</v>
      </c>
    </row>
    <row r="1120" spans="2:10">
      <c r="B1120" s="407">
        <v>43525</v>
      </c>
      <c r="C1120" s="406" t="s">
        <v>3139</v>
      </c>
      <c r="D1120" s="406" t="s">
        <v>3137</v>
      </c>
      <c r="E1120" s="406">
        <v>61.74</v>
      </c>
      <c r="F1120" s="406">
        <f t="shared" si="11"/>
        <v>9.3182932810201118E-3</v>
      </c>
      <c r="G1120" s="406">
        <v>0</v>
      </c>
      <c r="H1120" s="406">
        <f>'PRPM WP2'!D1120</f>
        <v>2.3E-3</v>
      </c>
      <c r="I1120" s="406">
        <f t="shared" si="9"/>
        <v>7.0182932810201118E-3</v>
      </c>
      <c r="J1120" s="407">
        <f t="shared" si="10"/>
        <v>43525</v>
      </c>
    </row>
    <row r="1121" spans="2:10">
      <c r="B1121" s="407">
        <v>43556</v>
      </c>
      <c r="C1121" s="406" t="s">
        <v>3139</v>
      </c>
      <c r="D1121" s="406" t="s">
        <v>3137</v>
      </c>
      <c r="E1121" s="406">
        <v>62.06</v>
      </c>
      <c r="F1121" s="406">
        <f t="shared" si="11"/>
        <v>5.1830255911888608E-3</v>
      </c>
      <c r="G1121" s="406">
        <v>0</v>
      </c>
      <c r="H1121" s="406">
        <f>'PRPM WP2'!D1121</f>
        <v>2.3E-3</v>
      </c>
      <c r="I1121" s="406">
        <f t="shared" si="9"/>
        <v>2.8830255911888609E-3</v>
      </c>
      <c r="J1121" s="407">
        <f t="shared" si="10"/>
        <v>43556</v>
      </c>
    </row>
    <row r="1122" spans="2:10">
      <c r="B1122" s="407">
        <v>43586</v>
      </c>
      <c r="C1122" s="406" t="s">
        <v>3139</v>
      </c>
      <c r="D1122" s="406" t="s">
        <v>3137</v>
      </c>
      <c r="E1122" s="406">
        <v>61.63</v>
      </c>
      <c r="F1122" s="406">
        <f t="shared" si="11"/>
        <v>-2.0947470190138531E-3</v>
      </c>
      <c r="G1122" s="406">
        <v>0.3</v>
      </c>
      <c r="H1122" s="406">
        <f>'PRPM WP2'!D1122</f>
        <v>2.3E-3</v>
      </c>
      <c r="I1122" s="406">
        <f t="shared" si="9"/>
        <v>-4.3947470190138531E-3</v>
      </c>
      <c r="J1122" s="407">
        <f t="shared" si="10"/>
        <v>43586</v>
      </c>
    </row>
    <row r="1123" spans="2:10">
      <c r="B1123" s="407">
        <v>43617</v>
      </c>
      <c r="C1123" s="406" t="s">
        <v>3139</v>
      </c>
      <c r="D1123" s="406" t="s">
        <v>3137</v>
      </c>
      <c r="E1123" s="406">
        <v>60.77</v>
      </c>
      <c r="F1123" s="406">
        <f t="shared" si="11"/>
        <v>-1.3954243063443119E-2</v>
      </c>
      <c r="G1123" s="406">
        <v>0</v>
      </c>
      <c r="H1123" s="406">
        <f>'PRPM WP2'!D1123</f>
        <v>1.8E-3</v>
      </c>
      <c r="I1123" s="406">
        <f t="shared" si="9"/>
        <v>-1.575424306344312E-2</v>
      </c>
      <c r="J1123" s="407">
        <f t="shared" si="10"/>
        <v>43617</v>
      </c>
    </row>
    <row r="1124" spans="2:10">
      <c r="B1124" s="407">
        <v>43647</v>
      </c>
      <c r="C1124" s="406" t="s">
        <v>3139</v>
      </c>
      <c r="D1124" s="406" t="s">
        <v>3137</v>
      </c>
      <c r="E1124" s="406">
        <v>64.89</v>
      </c>
      <c r="F1124" s="406">
        <f t="shared" si="11"/>
        <v>6.7796610169491484E-2</v>
      </c>
      <c r="G1124" s="406">
        <v>0</v>
      </c>
      <c r="H1124" s="406">
        <f>'PRPM WP2'!D1124</f>
        <v>2.0999999999999999E-3</v>
      </c>
      <c r="I1124" s="406">
        <f t="shared" si="9"/>
        <v>6.5696610169491479E-2</v>
      </c>
      <c r="J1124" s="407">
        <f t="shared" si="10"/>
        <v>43647</v>
      </c>
    </row>
    <row r="1125" spans="2:10">
      <c r="B1125" s="407">
        <v>43678</v>
      </c>
      <c r="C1125" s="406" t="s">
        <v>3139</v>
      </c>
      <c r="D1125" s="406" t="s">
        <v>3137</v>
      </c>
      <c r="E1125" s="406">
        <v>68.33</v>
      </c>
      <c r="F1125" s="406">
        <f t="shared" si="11"/>
        <v>5.7635999383572167E-2</v>
      </c>
      <c r="G1125" s="406">
        <v>0.3</v>
      </c>
      <c r="H1125" s="406">
        <f>'PRPM WP2'!D1125</f>
        <v>1.9E-3</v>
      </c>
      <c r="I1125" s="406">
        <f t="shared" si="9"/>
        <v>5.5735999383572168E-2</v>
      </c>
      <c r="J1125" s="407">
        <f t="shared" si="10"/>
        <v>43678</v>
      </c>
    </row>
    <row r="1126" spans="2:10">
      <c r="B1126" s="407">
        <v>43709</v>
      </c>
      <c r="C1126" s="406" t="s">
        <v>3139</v>
      </c>
      <c r="D1126" s="406" t="s">
        <v>3137</v>
      </c>
      <c r="E1126" s="406">
        <v>68.290000000000006</v>
      </c>
      <c r="F1126" s="406">
        <f t="shared" si="11"/>
        <v>-5.8539440948327296E-4</v>
      </c>
      <c r="G1126" s="406">
        <v>0</v>
      </c>
      <c r="H1126" s="406">
        <f>'PRPM WP2'!D1126</f>
        <v>1.5E-3</v>
      </c>
      <c r="I1126" s="406">
        <f t="shared" si="9"/>
        <v>-2.0853944094832728E-3</v>
      </c>
      <c r="J1126" s="407">
        <f t="shared" si="10"/>
        <v>43709</v>
      </c>
    </row>
    <row r="1127" spans="2:10">
      <c r="B1127" s="407">
        <v>43739</v>
      </c>
      <c r="C1127" s="406" t="s">
        <v>3139</v>
      </c>
      <c r="D1127" s="406" t="s">
        <v>3137</v>
      </c>
      <c r="E1127" s="406">
        <v>72.349999999999994</v>
      </c>
      <c r="F1127" s="406">
        <f t="shared" si="11"/>
        <v>5.9452335627470897E-2</v>
      </c>
      <c r="G1127" s="406">
        <v>0</v>
      </c>
      <c r="H1127" s="406">
        <f>'PRPM WP2'!D1127</f>
        <v>1.6000000000000001E-3</v>
      </c>
      <c r="I1127" s="406">
        <f t="shared" si="9"/>
        <v>5.7852335627470899E-2</v>
      </c>
      <c r="J1127" s="407">
        <f t="shared" si="10"/>
        <v>43739</v>
      </c>
    </row>
    <row r="1128" spans="2:10">
      <c r="B1128" s="407">
        <v>43770</v>
      </c>
      <c r="C1128" s="406" t="s">
        <v>3139</v>
      </c>
      <c r="D1128" s="406" t="s">
        <v>3137</v>
      </c>
      <c r="E1128" s="406">
        <v>70.819999999999993</v>
      </c>
      <c r="F1128" s="406">
        <f t="shared" si="11"/>
        <v>-1.7000691085003471E-2</v>
      </c>
      <c r="G1128" s="406">
        <v>0.3</v>
      </c>
      <c r="H1128" s="406">
        <f>'PRPM WP2'!D1128</f>
        <v>1.6000000000000001E-3</v>
      </c>
      <c r="I1128" s="406">
        <f t="shared" si="9"/>
        <v>-1.8600691085003472E-2</v>
      </c>
      <c r="J1128" s="407">
        <f t="shared" si="10"/>
        <v>43770</v>
      </c>
    </row>
    <row r="1129" spans="2:10">
      <c r="B1129" s="407">
        <v>43800</v>
      </c>
      <c r="C1129" s="406" t="s">
        <v>3139</v>
      </c>
      <c r="D1129" s="406" t="s">
        <v>3137</v>
      </c>
      <c r="E1129" s="406">
        <v>71.06</v>
      </c>
      <c r="F1129" s="406">
        <f t="shared" si="11"/>
        <v>3.3888731996612412E-3</v>
      </c>
      <c r="G1129" s="406">
        <v>0</v>
      </c>
      <c r="H1129" s="406">
        <f>'PRPM WP2'!D1129</f>
        <v>1.8E-3</v>
      </c>
      <c r="I1129" s="406">
        <f t="shared" si="9"/>
        <v>1.5888731996612413E-3</v>
      </c>
      <c r="J1129" s="407">
        <f t="shared" si="10"/>
        <v>43800</v>
      </c>
    </row>
    <row r="1130" spans="2:10">
      <c r="B1130" s="407">
        <v>43831</v>
      </c>
      <c r="C1130" s="406" t="s">
        <v>3139</v>
      </c>
      <c r="D1130" s="406" t="s">
        <v>3137</v>
      </c>
      <c r="E1130" s="406">
        <v>73.349999999999994</v>
      </c>
      <c r="F1130" s="406">
        <f t="shared" si="11"/>
        <v>3.2226287644244185E-2</v>
      </c>
      <c r="G1130" s="406">
        <v>0</v>
      </c>
      <c r="H1130" s="406">
        <f>'PRPM WP2'!D1130</f>
        <v>2E-3</v>
      </c>
      <c r="I1130" s="406">
        <f t="shared" si="9"/>
        <v>3.0226287644244183E-2</v>
      </c>
      <c r="J1130" s="407">
        <f t="shared" si="10"/>
        <v>43831</v>
      </c>
    </row>
    <row r="1131" spans="2:10">
      <c r="B1131" s="407">
        <v>43862</v>
      </c>
      <c r="C1131" s="406" t="s">
        <v>3139</v>
      </c>
      <c r="D1131" s="406" t="s">
        <v>3137</v>
      </c>
      <c r="E1131" s="406">
        <v>61.18</v>
      </c>
      <c r="F1131" s="406">
        <f t="shared" si="11"/>
        <v>-0.1615541922290388</v>
      </c>
      <c r="G1131" s="406">
        <v>0.32</v>
      </c>
      <c r="H1131" s="406">
        <f>'PRPM WP2'!D1131</f>
        <v>1.5E-3</v>
      </c>
      <c r="I1131" s="406">
        <f t="shared" si="9"/>
        <v>-0.1630541922290388</v>
      </c>
      <c r="J1131" s="407">
        <f t="shared" si="10"/>
        <v>43862</v>
      </c>
    </row>
    <row r="1132" spans="2:10">
      <c r="B1132" s="407">
        <v>43891</v>
      </c>
      <c r="C1132" s="406" t="s">
        <v>3139</v>
      </c>
      <c r="D1132" s="406" t="s">
        <v>3137</v>
      </c>
      <c r="E1132" s="406">
        <v>57.77</v>
      </c>
      <c r="F1132" s="406">
        <f t="shared" si="11"/>
        <v>-5.573716900948017E-2</v>
      </c>
      <c r="G1132" s="406">
        <v>0</v>
      </c>
      <c r="H1132" s="406">
        <f>'PRPM WP2'!D1132</f>
        <v>1.23E-3</v>
      </c>
      <c r="I1132" s="406">
        <f t="shared" ref="I1132:I1163" si="12">F1132-H1132</f>
        <v>-5.6967169009480172E-2</v>
      </c>
      <c r="J1132" s="407">
        <f t="shared" si="10"/>
        <v>43891</v>
      </c>
    </row>
    <row r="1133" spans="2:10">
      <c r="B1133" s="407">
        <v>43922</v>
      </c>
      <c r="C1133" s="406" t="s">
        <v>3139</v>
      </c>
      <c r="D1133" s="406" t="s">
        <v>3137</v>
      </c>
      <c r="E1133" s="406">
        <v>59.53</v>
      </c>
      <c r="F1133" s="406">
        <f t="shared" si="11"/>
        <v>3.0465639605331451E-2</v>
      </c>
      <c r="G1133" s="406">
        <v>0</v>
      </c>
      <c r="H1133" s="406">
        <f>'PRPM WP2'!D1133</f>
        <v>8.9999999999999998E-4</v>
      </c>
      <c r="I1133" s="406">
        <f t="shared" si="12"/>
        <v>2.9565639605331449E-2</v>
      </c>
      <c r="J1133" s="407">
        <f t="shared" si="10"/>
        <v>43922</v>
      </c>
    </row>
    <row r="1134" spans="2:10">
      <c r="B1134" s="407">
        <v>43952</v>
      </c>
      <c r="C1134" s="406" t="s">
        <v>3139</v>
      </c>
      <c r="D1134" s="406" t="s">
        <v>3137</v>
      </c>
      <c r="E1134" s="406">
        <v>62.84</v>
      </c>
      <c r="F1134" s="406">
        <f t="shared" si="11"/>
        <v>6.0977658323534391E-2</v>
      </c>
      <c r="G1134" s="406">
        <v>0.32</v>
      </c>
      <c r="H1134" s="406">
        <f>'PRPM WP2'!D1134</f>
        <v>8.9999999999999998E-4</v>
      </c>
      <c r="I1134" s="406">
        <f t="shared" si="12"/>
        <v>6.0077658323534393E-2</v>
      </c>
      <c r="J1134" s="407">
        <f t="shared" si="10"/>
        <v>43952</v>
      </c>
    </row>
    <row r="1135" spans="2:10">
      <c r="B1135" s="407">
        <v>43983</v>
      </c>
      <c r="C1135" s="406" t="s">
        <v>3139</v>
      </c>
      <c r="D1135" s="406" t="s">
        <v>3137</v>
      </c>
      <c r="E1135" s="406">
        <v>62.11</v>
      </c>
      <c r="F1135" s="406">
        <f t="shared" si="11"/>
        <v>-1.1616804583068172E-2</v>
      </c>
      <c r="G1135" s="406">
        <v>0</v>
      </c>
      <c r="H1135" s="406">
        <f>'PRPM WP2'!D1135</f>
        <v>8.9999999999999998E-4</v>
      </c>
      <c r="I1135" s="406">
        <f t="shared" si="12"/>
        <v>-1.2516804583068171E-2</v>
      </c>
      <c r="J1135" s="407">
        <f t="shared" si="10"/>
        <v>43983</v>
      </c>
    </row>
    <row r="1136" spans="2:10">
      <c r="B1136" s="407">
        <v>44013</v>
      </c>
      <c r="C1136" s="406" t="s">
        <v>3139</v>
      </c>
      <c r="D1136" s="406" t="s">
        <v>3137</v>
      </c>
      <c r="E1136" s="406">
        <v>62.46</v>
      </c>
      <c r="F1136" s="406">
        <f t="shared" si="11"/>
        <v>5.6351634197391951E-3</v>
      </c>
      <c r="G1136" s="406">
        <v>0</v>
      </c>
      <c r="H1136" s="406">
        <f>'PRPM WP2'!D1136</f>
        <v>1E-3</v>
      </c>
      <c r="I1136" s="406">
        <f t="shared" si="12"/>
        <v>4.6351634197391951E-3</v>
      </c>
      <c r="J1136" s="407">
        <f t="shared" si="10"/>
        <v>44013</v>
      </c>
    </row>
    <row r="1137" spans="2:10">
      <c r="B1137" s="407">
        <v>44044</v>
      </c>
      <c r="C1137" s="406" t="s">
        <v>3139</v>
      </c>
      <c r="D1137" s="406" t="s">
        <v>3137</v>
      </c>
      <c r="E1137" s="406">
        <v>62.53</v>
      </c>
      <c r="F1137" s="406">
        <f t="shared" si="11"/>
        <v>6.243996157540831E-3</v>
      </c>
      <c r="G1137" s="406">
        <v>0.32</v>
      </c>
      <c r="H1137" s="406">
        <f>'PRPM WP2'!D1137</f>
        <v>8.0000000000000004E-4</v>
      </c>
      <c r="I1137" s="406">
        <f t="shared" si="12"/>
        <v>5.4439961575408306E-3</v>
      </c>
      <c r="J1137" s="407">
        <f t="shared" si="10"/>
        <v>44044</v>
      </c>
    </row>
    <row r="1138" spans="2:10">
      <c r="B1138" s="407">
        <v>44075</v>
      </c>
      <c r="C1138" s="406" t="s">
        <v>3139</v>
      </c>
      <c r="D1138" s="406" t="s">
        <v>3137</v>
      </c>
      <c r="E1138" s="406">
        <v>60.86</v>
      </c>
      <c r="F1138" s="406">
        <f t="shared" si="11"/>
        <v>-2.6707180553334427E-2</v>
      </c>
      <c r="G1138" s="406">
        <v>0</v>
      </c>
      <c r="H1138" s="406">
        <f>'PRPM WP2'!D1138</f>
        <v>0</v>
      </c>
      <c r="I1138" s="406">
        <f t="shared" si="12"/>
        <v>-2.6707180553334427E-2</v>
      </c>
      <c r="J1138" s="407">
        <f t="shared" si="10"/>
        <v>44075</v>
      </c>
    </row>
    <row r="1139" spans="2:10">
      <c r="B1139" s="407">
        <v>44105</v>
      </c>
      <c r="C1139" s="406" t="s">
        <v>3139</v>
      </c>
      <c r="D1139" s="406" t="s">
        <v>3137</v>
      </c>
      <c r="E1139" s="406">
        <v>60.69</v>
      </c>
      <c r="F1139" s="406">
        <f t="shared" si="11"/>
        <v>-2.7932960893855027E-3</v>
      </c>
      <c r="G1139" s="406">
        <v>0</v>
      </c>
      <c r="H1139" s="406">
        <f>'PRPM WP2'!D1139</f>
        <v>8.9999999999999998E-4</v>
      </c>
      <c r="I1139" s="406">
        <f t="shared" si="12"/>
        <v>-3.6932960893855029E-3</v>
      </c>
      <c r="J1139" s="407">
        <f t="shared" ref="J1139:J1163" si="13">B1139</f>
        <v>44105</v>
      </c>
    </row>
    <row r="1140" spans="2:10">
      <c r="B1140" s="407">
        <v>44136</v>
      </c>
      <c r="C1140" s="406" t="s">
        <v>3139</v>
      </c>
      <c r="D1140" s="406" t="s">
        <v>3137</v>
      </c>
      <c r="E1140" s="406">
        <v>65.599999999999994</v>
      </c>
      <c r="F1140" s="406">
        <f t="shared" si="11"/>
        <v>8.6175646729279895E-2</v>
      </c>
      <c r="G1140" s="406">
        <v>0.32</v>
      </c>
      <c r="H1140" s="406">
        <f>'PRPM WP2'!D1140</f>
        <v>1.1000000000000001E-3</v>
      </c>
      <c r="I1140" s="406">
        <f t="shared" si="12"/>
        <v>8.5075646729279891E-2</v>
      </c>
      <c r="J1140" s="407">
        <f t="shared" si="13"/>
        <v>44136</v>
      </c>
    </row>
    <row r="1141" spans="2:10">
      <c r="B1141" s="407">
        <v>44166</v>
      </c>
      <c r="C1141" s="406" t="s">
        <v>3139</v>
      </c>
      <c r="D1141" s="406" t="s">
        <v>3137</v>
      </c>
      <c r="E1141" s="406">
        <v>69.36</v>
      </c>
      <c r="F1141" s="406">
        <f t="shared" si="11"/>
        <v>5.7317073170731793E-2</v>
      </c>
      <c r="G1141" s="406">
        <v>0</v>
      </c>
      <c r="H1141" s="406">
        <f>'PRPM WP2'!D1141</f>
        <v>1.1000000000000001E-3</v>
      </c>
      <c r="I1141" s="406">
        <f t="shared" si="12"/>
        <v>5.6217073170731796E-2</v>
      </c>
      <c r="J1141" s="407">
        <f t="shared" si="13"/>
        <v>44166</v>
      </c>
    </row>
    <row r="1142" spans="2:10">
      <c r="B1142" s="407">
        <v>44197</v>
      </c>
      <c r="C1142" s="406" t="s">
        <v>3139</v>
      </c>
      <c r="D1142" s="406" t="s">
        <v>3137</v>
      </c>
      <c r="E1142" s="406">
        <v>66.17</v>
      </c>
      <c r="F1142" s="406">
        <f t="shared" si="11"/>
        <v>-4.5991926182237568E-2</v>
      </c>
      <c r="G1142" s="406">
        <v>0</v>
      </c>
      <c r="H1142" s="406">
        <f>'PRPM WP2'!D1142</f>
        <v>1.1000000000000001E-3</v>
      </c>
      <c r="I1142" s="406">
        <f t="shared" si="12"/>
        <v>-4.7091926182237565E-2</v>
      </c>
      <c r="J1142" s="407">
        <f t="shared" si="13"/>
        <v>44197</v>
      </c>
    </row>
    <row r="1143" spans="2:10">
      <c r="B1143" s="407">
        <v>44228</v>
      </c>
      <c r="C1143" s="406" t="s">
        <v>3139</v>
      </c>
      <c r="D1143" s="406" t="s">
        <v>3137</v>
      </c>
      <c r="E1143" s="406">
        <v>62.68</v>
      </c>
      <c r="F1143" s="406">
        <f t="shared" si="11"/>
        <v>-4.7604654677346259E-2</v>
      </c>
      <c r="G1143" s="406">
        <v>0.34</v>
      </c>
      <c r="H1143" s="406">
        <f>'PRPM WP2'!D1143</f>
        <v>1.1999999999999999E-3</v>
      </c>
      <c r="I1143" s="406">
        <f t="shared" si="12"/>
        <v>-4.8804654677346258E-2</v>
      </c>
      <c r="J1143" s="407">
        <f t="shared" si="13"/>
        <v>44228</v>
      </c>
    </row>
    <row r="1144" spans="2:10">
      <c r="B1144" s="407">
        <v>44256</v>
      </c>
      <c r="C1144" s="406" t="s">
        <v>3139</v>
      </c>
      <c r="D1144" s="406" t="s">
        <v>3137</v>
      </c>
      <c r="E1144" s="406">
        <v>62.99</v>
      </c>
      <c r="F1144" s="406">
        <f t="shared" si="11"/>
        <v>4.9457562220804451E-3</v>
      </c>
      <c r="G1144" s="406">
        <v>0</v>
      </c>
      <c r="H1144" s="406">
        <f>'PRPM WP2'!D1144</f>
        <v>1.8E-3</v>
      </c>
      <c r="I1144" s="406">
        <f t="shared" si="12"/>
        <v>3.1457562220804452E-3</v>
      </c>
      <c r="J1144" s="407">
        <f t="shared" si="13"/>
        <v>44256</v>
      </c>
    </row>
    <row r="1145" spans="2:10">
      <c r="B1145" s="407">
        <v>44287</v>
      </c>
      <c r="C1145" s="406" t="s">
        <v>3139</v>
      </c>
      <c r="D1145" s="406" t="s">
        <v>3137</v>
      </c>
      <c r="E1145" s="406">
        <v>65.55</v>
      </c>
      <c r="F1145" s="406">
        <f t="shared" si="11"/>
        <v>4.0641371646292987E-2</v>
      </c>
      <c r="G1145" s="406">
        <v>0</v>
      </c>
      <c r="H1145" s="406">
        <f>'PRPM WP2'!D1145</f>
        <v>1.9E-3</v>
      </c>
      <c r="I1145" s="406">
        <f t="shared" si="12"/>
        <v>3.8741371646292988E-2</v>
      </c>
      <c r="J1145" s="407">
        <f t="shared" si="13"/>
        <v>44287</v>
      </c>
    </row>
    <row r="1146" spans="2:10">
      <c r="B1146" s="407">
        <v>44317</v>
      </c>
      <c r="C1146" s="406" t="s">
        <v>3139</v>
      </c>
      <c r="D1146" s="406" t="s">
        <v>3137</v>
      </c>
      <c r="E1146" s="406">
        <v>64.45</v>
      </c>
      <c r="F1146" s="406">
        <f t="shared" si="11"/>
        <v>-1.1594202898550638E-2</v>
      </c>
      <c r="G1146" s="406">
        <v>0.34</v>
      </c>
      <c r="H1146" s="406">
        <f>'PRPM WP2'!D1146</f>
        <v>1.8E-3</v>
      </c>
      <c r="I1146" s="406">
        <f t="shared" si="12"/>
        <v>-1.3394202898550638E-2</v>
      </c>
      <c r="J1146" s="407">
        <f t="shared" si="13"/>
        <v>44317</v>
      </c>
    </row>
    <row r="1147" spans="2:10">
      <c r="B1147" s="407">
        <v>44348</v>
      </c>
      <c r="C1147" s="406" t="s">
        <v>3139</v>
      </c>
      <c r="D1147" s="406" t="s">
        <v>3137</v>
      </c>
      <c r="E1147" s="406">
        <v>63.3</v>
      </c>
      <c r="F1147" s="406">
        <f t="shared" si="11"/>
        <v>-1.7843289371605984E-2</v>
      </c>
      <c r="G1147" s="406">
        <v>0</v>
      </c>
      <c r="H1147" s="406">
        <f>'PRPM WP2'!D1147</f>
        <v>1.6999999999999999E-3</v>
      </c>
      <c r="I1147" s="406">
        <f t="shared" si="12"/>
        <v>-1.9543289371605984E-2</v>
      </c>
      <c r="J1147" s="407">
        <f t="shared" si="13"/>
        <v>44348</v>
      </c>
    </row>
    <row r="1148" spans="2:10">
      <c r="B1148" s="407">
        <v>44378</v>
      </c>
      <c r="C1148" s="406" t="s">
        <v>3139</v>
      </c>
      <c r="D1148" s="406" t="s">
        <v>3137</v>
      </c>
      <c r="E1148" s="406">
        <v>68.930000000000007</v>
      </c>
      <c r="F1148" s="406">
        <f t="shared" si="11"/>
        <v>8.8941548183254504E-2</v>
      </c>
      <c r="G1148" s="406">
        <v>0</v>
      </c>
      <c r="H1148" s="406">
        <f>'PRPM WP2'!D1148</f>
        <v>1.6000000000000001E-3</v>
      </c>
      <c r="I1148" s="406">
        <f t="shared" si="12"/>
        <v>8.73415481832545E-2</v>
      </c>
      <c r="J1148" s="407">
        <f t="shared" si="13"/>
        <v>44378</v>
      </c>
    </row>
    <row r="1149" spans="2:10">
      <c r="B1149" s="407">
        <v>44409</v>
      </c>
      <c r="C1149" s="406" t="s">
        <v>3139</v>
      </c>
      <c r="D1149" s="406" t="s">
        <v>3137</v>
      </c>
      <c r="E1149" s="406">
        <v>69.33</v>
      </c>
      <c r="F1149" s="406">
        <f t="shared" si="11"/>
        <v>1.0735528797330501E-2</v>
      </c>
      <c r="G1149" s="406">
        <v>0.34</v>
      </c>
      <c r="H1149" s="406">
        <f>'PRPM WP2'!D1149</f>
        <v>1.5E-3</v>
      </c>
      <c r="I1149" s="406">
        <f t="shared" si="12"/>
        <v>9.2355287973305018E-3</v>
      </c>
      <c r="J1149" s="407">
        <f t="shared" si="13"/>
        <v>44409</v>
      </c>
    </row>
    <row r="1150" spans="2:10">
      <c r="B1150" s="407">
        <v>44440</v>
      </c>
      <c r="C1150" s="406" t="s">
        <v>3139</v>
      </c>
      <c r="D1150" s="406" t="s">
        <v>3137</v>
      </c>
      <c r="E1150" s="406">
        <v>66.06</v>
      </c>
      <c r="F1150" s="406">
        <f t="shared" si="11"/>
        <v>-4.716572912159233E-2</v>
      </c>
      <c r="G1150" s="406">
        <v>0</v>
      </c>
      <c r="H1150" s="406">
        <f>'PRPM WP2'!D1150</f>
        <v>1.4E-3</v>
      </c>
      <c r="I1150" s="406">
        <f t="shared" si="12"/>
        <v>-4.8565729121592328E-2</v>
      </c>
      <c r="J1150" s="407">
        <f t="shared" si="13"/>
        <v>44440</v>
      </c>
    </row>
    <row r="1151" spans="2:10">
      <c r="B1151" s="407">
        <v>44470</v>
      </c>
      <c r="C1151" s="406" t="s">
        <v>3139</v>
      </c>
      <c r="D1151" s="406" t="s">
        <v>3137</v>
      </c>
      <c r="E1151" s="406">
        <v>65.92</v>
      </c>
      <c r="F1151" s="406">
        <f t="shared" si="11"/>
        <v>-2.1192854980321006E-3</v>
      </c>
      <c r="G1151" s="406">
        <v>0</v>
      </c>
      <c r="H1151" s="406">
        <f>'PRPM WP2'!D1151</f>
        <v>1.5E-3</v>
      </c>
      <c r="I1151" s="406">
        <f t="shared" si="12"/>
        <v>-3.6192854980321007E-3</v>
      </c>
      <c r="J1151" s="407">
        <f t="shared" si="13"/>
        <v>44470</v>
      </c>
    </row>
    <row r="1152" spans="2:10">
      <c r="B1152" s="407">
        <v>44501</v>
      </c>
      <c r="C1152" s="406" t="s">
        <v>3139</v>
      </c>
      <c r="D1152" s="406" t="s">
        <v>3137</v>
      </c>
      <c r="E1152" s="406">
        <v>67.349999999999994</v>
      </c>
      <c r="F1152" s="406">
        <f t="shared" si="11"/>
        <v>2.6850728155339693E-2</v>
      </c>
      <c r="G1152" s="406">
        <v>0.34</v>
      </c>
      <c r="H1152" s="406">
        <f>'PRPM WP2'!D1152</f>
        <v>1.6999999999999999E-3</v>
      </c>
      <c r="I1152" s="406">
        <f t="shared" si="12"/>
        <v>2.5150728155339693E-2</v>
      </c>
      <c r="J1152" s="407">
        <f t="shared" si="13"/>
        <v>44501</v>
      </c>
    </row>
    <row r="1153" spans="2:10">
      <c r="B1153" s="407">
        <v>44531</v>
      </c>
      <c r="C1153" s="406" t="s">
        <v>3139</v>
      </c>
      <c r="D1153" s="406" t="s">
        <v>3137</v>
      </c>
      <c r="E1153" s="406">
        <v>73.2</v>
      </c>
      <c r="F1153" s="406">
        <f t="shared" si="11"/>
        <v>8.6859688195991228E-2</v>
      </c>
      <c r="G1153" s="406">
        <v>0</v>
      </c>
      <c r="H1153" s="406">
        <f>'PRPM WP2'!D1153</f>
        <v>1.5E-3</v>
      </c>
      <c r="I1153" s="406">
        <f t="shared" si="12"/>
        <v>8.5359688195991226E-2</v>
      </c>
      <c r="J1153" s="407">
        <f t="shared" si="13"/>
        <v>44531</v>
      </c>
    </row>
    <row r="1154" spans="2:10">
      <c r="B1154" s="407">
        <v>44562</v>
      </c>
      <c r="C1154" s="406" t="s">
        <v>3139</v>
      </c>
      <c r="D1154" s="406" t="s">
        <v>3137</v>
      </c>
      <c r="E1154" s="406">
        <v>68.86</v>
      </c>
      <c r="F1154" s="406">
        <f t="shared" si="11"/>
        <v>-5.928961748633884E-2</v>
      </c>
      <c r="G1154" s="406">
        <v>0</v>
      </c>
      <c r="H1154" s="406">
        <f>'PRPM WP2'!D1154</f>
        <v>1.7500000000000003E-3</v>
      </c>
      <c r="I1154" s="406">
        <f t="shared" si="12"/>
        <v>-6.1039617486338842E-2</v>
      </c>
      <c r="J1154" s="407">
        <f t="shared" si="13"/>
        <v>44562</v>
      </c>
    </row>
    <row r="1155" spans="2:10">
      <c r="B1155" s="407">
        <v>44593</v>
      </c>
      <c r="C1155" s="406" t="s">
        <v>3139</v>
      </c>
      <c r="D1155" s="406" t="s">
        <v>3137</v>
      </c>
      <c r="E1155" s="406">
        <v>65.22</v>
      </c>
      <c r="F1155" s="406">
        <f t="shared" si="11"/>
        <v>-4.7632878303804825E-2</v>
      </c>
      <c r="G1155" s="406">
        <v>0.36</v>
      </c>
      <c r="H1155" s="406">
        <f>'PRPM WP2'!D1155</f>
        <v>1.8749999999999999E-3</v>
      </c>
      <c r="I1155" s="406">
        <f t="shared" si="12"/>
        <v>-4.9507878303804827E-2</v>
      </c>
      <c r="J1155" s="407">
        <f t="shared" si="13"/>
        <v>44593</v>
      </c>
    </row>
    <row r="1156" spans="2:10">
      <c r="B1156" s="407">
        <v>44621</v>
      </c>
      <c r="C1156" s="406" t="s">
        <v>3139</v>
      </c>
      <c r="D1156" s="406" t="s">
        <v>3137</v>
      </c>
      <c r="E1156" s="406">
        <v>69.58</v>
      </c>
      <c r="F1156" s="406">
        <f t="shared" si="11"/>
        <v>6.6850659306961047E-2</v>
      </c>
      <c r="G1156" s="406">
        <v>0</v>
      </c>
      <c r="H1156" s="406">
        <f>'PRPM WP2'!D1156</f>
        <v>2.0083333333333333E-3</v>
      </c>
      <c r="I1156" s="406">
        <f t="shared" si="12"/>
        <v>6.4842325973627712E-2</v>
      </c>
      <c r="J1156" s="407">
        <f t="shared" si="13"/>
        <v>44621</v>
      </c>
    </row>
    <row r="1157" spans="2:10">
      <c r="B1157" s="407">
        <v>44652</v>
      </c>
      <c r="C1157" s="406" t="s">
        <v>3139</v>
      </c>
      <c r="D1157" s="406" t="s">
        <v>3137</v>
      </c>
      <c r="E1157" s="406">
        <v>59</v>
      </c>
      <c r="F1157" s="406">
        <f t="shared" si="11"/>
        <v>-0.15205518827249206</v>
      </c>
      <c r="G1157" s="406">
        <v>0</v>
      </c>
      <c r="H1157" s="406">
        <f>'PRPM WP2'!D1157</f>
        <v>2.3416666666666668E-3</v>
      </c>
      <c r="I1157" s="406">
        <f t="shared" si="12"/>
        <v>-0.15439685493915872</v>
      </c>
      <c r="J1157" s="407">
        <f t="shared" si="13"/>
        <v>44652</v>
      </c>
    </row>
    <row r="1158" spans="2:10">
      <c r="B1158" s="407">
        <v>44682</v>
      </c>
      <c r="C1158" s="406" t="s">
        <v>3139</v>
      </c>
      <c r="D1158" s="406" t="s">
        <v>3137</v>
      </c>
      <c r="E1158" s="406">
        <v>61.85</v>
      </c>
      <c r="F1158" s="406">
        <f t="shared" si="11"/>
        <v>5.4406779661016973E-2</v>
      </c>
      <c r="G1158" s="406">
        <v>0.36</v>
      </c>
      <c r="H1158" s="406">
        <f>'PRPM WP2'!D1158</f>
        <v>2.558333333333333E-3</v>
      </c>
      <c r="I1158" s="406">
        <f t="shared" si="12"/>
        <v>5.1848446327683637E-2</v>
      </c>
      <c r="J1158" s="407">
        <f t="shared" si="13"/>
        <v>44682</v>
      </c>
    </row>
    <row r="1159" spans="2:10">
      <c r="B1159" s="407">
        <v>44713</v>
      </c>
      <c r="C1159" s="406" t="s">
        <v>3139</v>
      </c>
      <c r="D1159" s="406" t="s">
        <v>3137</v>
      </c>
      <c r="E1159" s="406">
        <v>62.41</v>
      </c>
      <c r="F1159" s="406">
        <f t="shared" si="11"/>
        <v>9.0541632983022653E-3</v>
      </c>
      <c r="G1159" s="406">
        <v>0</v>
      </c>
      <c r="H1159" s="406">
        <f>'PRPM WP2'!D1159</f>
        <v>2.708333333333333E-3</v>
      </c>
      <c r="I1159" s="406">
        <f t="shared" si="12"/>
        <v>6.3458299649689319E-3</v>
      </c>
      <c r="J1159" s="407">
        <f t="shared" si="13"/>
        <v>44713</v>
      </c>
    </row>
    <row r="1160" spans="2:10">
      <c r="B1160" s="407">
        <v>44743</v>
      </c>
      <c r="C1160" s="406" t="s">
        <v>3139</v>
      </c>
      <c r="D1160" s="406" t="s">
        <v>3137</v>
      </c>
      <c r="E1160" s="406">
        <v>65.66</v>
      </c>
      <c r="F1160" s="406">
        <f t="shared" si="11"/>
        <v>5.2074987982695081E-2</v>
      </c>
      <c r="G1160" s="406">
        <v>0</v>
      </c>
      <c r="H1160" s="406">
        <f>'PRPM WP2'!D1160</f>
        <v>2.5833333333333337E-3</v>
      </c>
      <c r="I1160" s="406">
        <f t="shared" si="12"/>
        <v>4.9491654649361748E-2</v>
      </c>
      <c r="J1160" s="407">
        <f t="shared" si="13"/>
        <v>44743</v>
      </c>
    </row>
    <row r="1161" spans="2:10">
      <c r="B1161" s="407">
        <v>44774</v>
      </c>
      <c r="C1161" s="406" t="s">
        <v>3139</v>
      </c>
      <c r="D1161" s="406" t="s">
        <v>3137</v>
      </c>
      <c r="E1161" s="406">
        <v>64.3</v>
      </c>
      <c r="F1161" s="406">
        <f t="shared" si="11"/>
        <v>-1.5229972586049335E-2</v>
      </c>
      <c r="G1161" s="406">
        <v>0.36</v>
      </c>
      <c r="H1161" s="406">
        <f>'PRPM WP2'!D1161</f>
        <v>2.6083333333333332E-3</v>
      </c>
      <c r="I1161" s="406">
        <f t="shared" si="12"/>
        <v>-1.7838305919382669E-2</v>
      </c>
      <c r="J1161" s="407">
        <f t="shared" si="13"/>
        <v>44774</v>
      </c>
    </row>
    <row r="1162" spans="2:10">
      <c r="B1162" s="407">
        <v>44805</v>
      </c>
      <c r="C1162" s="406" t="s">
        <v>3139</v>
      </c>
      <c r="D1162" s="406" t="s">
        <v>3137</v>
      </c>
      <c r="E1162" s="406">
        <v>57.6</v>
      </c>
      <c r="F1162" s="406">
        <f t="shared" si="11"/>
        <v>-0.10419906687402793</v>
      </c>
      <c r="G1162" s="406">
        <v>0</v>
      </c>
      <c r="H1162" s="406">
        <f>'PRPM WP2'!D1162</f>
        <v>2.9666666666666669E-3</v>
      </c>
      <c r="I1162" s="406">
        <f t="shared" si="12"/>
        <v>-0.1071657335406946</v>
      </c>
      <c r="J1162" s="407">
        <f t="shared" si="13"/>
        <v>44805</v>
      </c>
    </row>
    <row r="1163" spans="2:10">
      <c r="B1163" s="407">
        <v>44835</v>
      </c>
      <c r="C1163" s="406" t="s">
        <v>3139</v>
      </c>
      <c r="D1163" s="406" t="s">
        <v>3137</v>
      </c>
      <c r="E1163" s="406">
        <v>70.680000000000007</v>
      </c>
      <c r="F1163" s="406">
        <f t="shared" si="11"/>
        <v>0.22708333333333341</v>
      </c>
      <c r="G1163" s="406">
        <v>0</v>
      </c>
      <c r="H1163" s="406">
        <f>'PRPM WP2'!D1163</f>
        <v>3.3666666666666667E-3</v>
      </c>
      <c r="I1163" s="406">
        <f t="shared" si="12"/>
        <v>0.22371666666666676</v>
      </c>
      <c r="J1163" s="407">
        <f t="shared" si="13"/>
        <v>44835</v>
      </c>
    </row>
    <row r="1164" spans="2:10">
      <c r="B1164" s="407">
        <v>44866</v>
      </c>
      <c r="C1164" s="406" t="s">
        <v>3139</v>
      </c>
      <c r="D1164" s="406" t="s">
        <v>3137</v>
      </c>
      <c r="E1164" s="406">
        <v>74.69</v>
      </c>
      <c r="F1164" s="406">
        <f>((E1164-E1163)/E1163)+(G1164/E1163)</f>
        <v>6.1827956989247181E-2</v>
      </c>
      <c r="G1164" s="406">
        <v>0.36</v>
      </c>
      <c r="H1164" s="406">
        <f>'PRPM WP2'!D1164</f>
        <v>3.3333333333333331E-3</v>
      </c>
      <c r="I1164" s="406">
        <f>F1164-H1164</f>
        <v>5.8494623655913847E-2</v>
      </c>
      <c r="J1164" s="407">
        <f>B1164</f>
        <v>44866</v>
      </c>
    </row>
    <row r="1165" spans="2:10">
      <c r="B1165" s="407">
        <v>44896</v>
      </c>
      <c r="C1165" s="406" t="s">
        <v>3139</v>
      </c>
      <c r="D1165" s="406" t="s">
        <v>3137</v>
      </c>
      <c r="E1165" s="406">
        <v>81.19</v>
      </c>
      <c r="F1165" s="406">
        <f>((E1165-E1164)/E1164)+(G1165/E1164)</f>
        <v>8.7026375686169499E-2</v>
      </c>
      <c r="G1165" s="406">
        <v>0</v>
      </c>
      <c r="H1165" s="406">
        <f>'PRPM WP2'!D1165</f>
        <v>3.0499999999999998E-3</v>
      </c>
      <c r="I1165" s="406">
        <f>F1165-H1165</f>
        <v>8.3976375686169502E-2</v>
      </c>
      <c r="J1165" s="407">
        <f>B1165</f>
        <v>44896</v>
      </c>
    </row>
  </sheetData>
  <conditionalFormatting sqref="E555:E1032">
    <cfRule type="cellIs" dxfId="11" priority="2" operator="lessThan">
      <formula>0</formula>
    </cfRule>
  </conditionalFormatting>
  <conditionalFormatting sqref="F555:F1026">
    <cfRule type="cellIs" dxfId="10" priority="1" operator="lessThan">
      <formula>-1</formula>
    </cfRule>
  </conditionalFormatting>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ECEB-226C-4E77-AD3D-617F8500519E}">
  <sheetPr codeName="historicalBetaWrksht">
    <tabColor rgb="FF92D050"/>
  </sheetPr>
  <dimension ref="B1:N16"/>
  <sheetViews>
    <sheetView showGridLines="0" tabSelected="1" zoomScale="85" zoomScaleNormal="85" workbookViewId="0"/>
  </sheetViews>
  <sheetFormatPr defaultRowHeight="12.75"/>
  <cols>
    <col min="1" max="1" width="1.28515625" style="78" customWidth="1"/>
    <col min="2" max="2" width="8.28515625" style="78" customWidth="1"/>
    <col min="3" max="3" width="16.140625" style="78" bestFit="1" customWidth="1"/>
    <col min="4" max="4" width="14.7109375" style="78" customWidth="1"/>
    <col min="5" max="5" width="16.7109375" style="78" customWidth="1"/>
    <col min="6" max="6" width="12.5703125" style="78" customWidth="1"/>
    <col min="7" max="7" width="13.85546875" style="78" customWidth="1"/>
    <col min="8" max="8" width="12.5703125" style="78" customWidth="1"/>
    <col min="9" max="9" width="14.28515625" style="78" customWidth="1"/>
    <col min="10" max="10" width="11" style="78" customWidth="1"/>
    <col min="11" max="11" width="15.5703125" style="78" bestFit="1" customWidth="1"/>
    <col min="12" max="12" width="15.85546875" style="78" bestFit="1" customWidth="1"/>
    <col min="13" max="13" width="14.5703125" style="78" bestFit="1" customWidth="1"/>
    <col min="14" max="14" width="17.85546875" style="78" bestFit="1" customWidth="1"/>
    <col min="15" max="15" width="19.85546875" style="78" customWidth="1"/>
    <col min="16" max="16" width="15.85546875" style="78" bestFit="1" customWidth="1"/>
    <col min="17" max="17" width="30.140625" style="78" bestFit="1" customWidth="1"/>
    <col min="18" max="18" width="31.140625" style="78" bestFit="1" customWidth="1"/>
    <col min="19" max="19" width="26.85546875" style="78" bestFit="1" customWidth="1"/>
    <col min="20" max="20" width="17.7109375" style="78" bestFit="1" customWidth="1"/>
    <col min="21" max="21" width="31.42578125" style="78" bestFit="1" customWidth="1"/>
    <col min="22" max="22" width="34.28515625" style="78" bestFit="1" customWidth="1"/>
    <col min="23" max="23" width="40.28515625" style="78" bestFit="1" customWidth="1"/>
    <col min="24" max="24" width="18.85546875" style="78" bestFit="1" customWidth="1"/>
    <col min="25" max="25" width="18.7109375" style="78" bestFit="1" customWidth="1"/>
    <col min="26" max="26" width="32.28515625" style="78" bestFit="1" customWidth="1"/>
    <col min="27" max="27" width="30.28515625" style="78" bestFit="1" customWidth="1"/>
    <col min="28" max="256" width="9.140625" style="78"/>
    <col min="257" max="257" width="1.28515625" style="78" customWidth="1"/>
    <col min="258" max="258" width="8.28515625" style="78" customWidth="1"/>
    <col min="259" max="259" width="16.140625" style="78" bestFit="1" customWidth="1"/>
    <col min="260" max="260" width="14.7109375" style="78" customWidth="1"/>
    <col min="261" max="261" width="16.7109375" style="78" customWidth="1"/>
    <col min="262" max="262" width="12.5703125" style="78" customWidth="1"/>
    <col min="263" max="263" width="13.85546875" style="78" customWidth="1"/>
    <col min="264" max="264" width="12.5703125" style="78" customWidth="1"/>
    <col min="265" max="265" width="14.28515625" style="78" customWidth="1"/>
    <col min="266" max="266" width="11" style="78" customWidth="1"/>
    <col min="267" max="267" width="15.5703125" style="78" bestFit="1" customWidth="1"/>
    <col min="268" max="268" width="15.85546875" style="78" bestFit="1" customWidth="1"/>
    <col min="269" max="269" width="14.5703125" style="78" bestFit="1" customWidth="1"/>
    <col min="270" max="270" width="17.85546875" style="78" bestFit="1" customWidth="1"/>
    <col min="271" max="271" width="19.85546875" style="78" customWidth="1"/>
    <col min="272" max="272" width="15.85546875" style="78" bestFit="1" customWidth="1"/>
    <col min="273" max="273" width="30.140625" style="78" bestFit="1" customWidth="1"/>
    <col min="274" max="274" width="31.140625" style="78" bestFit="1" customWidth="1"/>
    <col min="275" max="275" width="26.85546875" style="78" bestFit="1" customWidth="1"/>
    <col min="276" max="276" width="17.7109375" style="78" bestFit="1" customWidth="1"/>
    <col min="277" max="277" width="31.42578125" style="78" bestFit="1" customWidth="1"/>
    <col min="278" max="278" width="34.28515625" style="78" bestFit="1" customWidth="1"/>
    <col min="279" max="279" width="40.28515625" style="78" bestFit="1" customWidth="1"/>
    <col min="280" max="280" width="18.85546875" style="78" bestFit="1" customWidth="1"/>
    <col min="281" max="281" width="18.7109375" style="78" bestFit="1" customWidth="1"/>
    <col min="282" max="282" width="32.28515625" style="78" bestFit="1" customWidth="1"/>
    <col min="283" max="283" width="30.28515625" style="78" bestFit="1" customWidth="1"/>
    <col min="284" max="512" width="9.140625" style="78"/>
    <col min="513" max="513" width="1.28515625" style="78" customWidth="1"/>
    <col min="514" max="514" width="8.28515625" style="78" customWidth="1"/>
    <col min="515" max="515" width="16.140625" style="78" bestFit="1" customWidth="1"/>
    <col min="516" max="516" width="14.7109375" style="78" customWidth="1"/>
    <col min="517" max="517" width="16.7109375" style="78" customWidth="1"/>
    <col min="518" max="518" width="12.5703125" style="78" customWidth="1"/>
    <col min="519" max="519" width="13.85546875" style="78" customWidth="1"/>
    <col min="520" max="520" width="12.5703125" style="78" customWidth="1"/>
    <col min="521" max="521" width="14.28515625" style="78" customWidth="1"/>
    <col min="522" max="522" width="11" style="78" customWidth="1"/>
    <col min="523" max="523" width="15.5703125" style="78" bestFit="1" customWidth="1"/>
    <col min="524" max="524" width="15.85546875" style="78" bestFit="1" customWidth="1"/>
    <col min="525" max="525" width="14.5703125" style="78" bestFit="1" customWidth="1"/>
    <col min="526" max="526" width="17.85546875" style="78" bestFit="1" customWidth="1"/>
    <col min="527" max="527" width="19.85546875" style="78" customWidth="1"/>
    <col min="528" max="528" width="15.85546875" style="78" bestFit="1" customWidth="1"/>
    <col min="529" max="529" width="30.140625" style="78" bestFit="1" customWidth="1"/>
    <col min="530" max="530" width="31.140625" style="78" bestFit="1" customWidth="1"/>
    <col min="531" max="531" width="26.85546875" style="78" bestFit="1" customWidth="1"/>
    <col min="532" max="532" width="17.7109375" style="78" bestFit="1" customWidth="1"/>
    <col min="533" max="533" width="31.42578125" style="78" bestFit="1" customWidth="1"/>
    <col min="534" max="534" width="34.28515625" style="78" bestFit="1" customWidth="1"/>
    <col min="535" max="535" width="40.28515625" style="78" bestFit="1" customWidth="1"/>
    <col min="536" max="536" width="18.85546875" style="78" bestFit="1" customWidth="1"/>
    <col min="537" max="537" width="18.7109375" style="78" bestFit="1" customWidth="1"/>
    <col min="538" max="538" width="32.28515625" style="78" bestFit="1" customWidth="1"/>
    <col min="539" max="539" width="30.28515625" style="78" bestFit="1" customWidth="1"/>
    <col min="540" max="768" width="9.140625" style="78"/>
    <col min="769" max="769" width="1.28515625" style="78" customWidth="1"/>
    <col min="770" max="770" width="8.28515625" style="78" customWidth="1"/>
    <col min="771" max="771" width="16.140625" style="78" bestFit="1" customWidth="1"/>
    <col min="772" max="772" width="14.7109375" style="78" customWidth="1"/>
    <col min="773" max="773" width="16.7109375" style="78" customWidth="1"/>
    <col min="774" max="774" width="12.5703125" style="78" customWidth="1"/>
    <col min="775" max="775" width="13.85546875" style="78" customWidth="1"/>
    <col min="776" max="776" width="12.5703125" style="78" customWidth="1"/>
    <col min="777" max="777" width="14.28515625" style="78" customWidth="1"/>
    <col min="778" max="778" width="11" style="78" customWidth="1"/>
    <col min="779" max="779" width="15.5703125" style="78" bestFit="1" customWidth="1"/>
    <col min="780" max="780" width="15.85546875" style="78" bestFit="1" customWidth="1"/>
    <col min="781" max="781" width="14.5703125" style="78" bestFit="1" customWidth="1"/>
    <col min="782" max="782" width="17.85546875" style="78" bestFit="1" customWidth="1"/>
    <col min="783" max="783" width="19.85546875" style="78" customWidth="1"/>
    <col min="784" max="784" width="15.85546875" style="78" bestFit="1" customWidth="1"/>
    <col min="785" max="785" width="30.140625" style="78" bestFit="1" customWidth="1"/>
    <col min="786" max="786" width="31.140625" style="78" bestFit="1" customWidth="1"/>
    <col min="787" max="787" width="26.85546875" style="78" bestFit="1" customWidth="1"/>
    <col min="788" max="788" width="17.7109375" style="78" bestFit="1" customWidth="1"/>
    <col min="789" max="789" width="31.42578125" style="78" bestFit="1" customWidth="1"/>
    <col min="790" max="790" width="34.28515625" style="78" bestFit="1" customWidth="1"/>
    <col min="791" max="791" width="40.28515625" style="78" bestFit="1" customWidth="1"/>
    <col min="792" max="792" width="18.85546875" style="78" bestFit="1" customWidth="1"/>
    <col min="793" max="793" width="18.7109375" style="78" bestFit="1" customWidth="1"/>
    <col min="794" max="794" width="32.28515625" style="78" bestFit="1" customWidth="1"/>
    <col min="795" max="795" width="30.28515625" style="78" bestFit="1" customWidth="1"/>
    <col min="796" max="1024" width="9.140625" style="78"/>
    <col min="1025" max="1025" width="1.28515625" style="78" customWidth="1"/>
    <col min="1026" max="1026" width="8.28515625" style="78" customWidth="1"/>
    <col min="1027" max="1027" width="16.140625" style="78" bestFit="1" customWidth="1"/>
    <col min="1028" max="1028" width="14.7109375" style="78" customWidth="1"/>
    <col min="1029" max="1029" width="16.7109375" style="78" customWidth="1"/>
    <col min="1030" max="1030" width="12.5703125" style="78" customWidth="1"/>
    <col min="1031" max="1031" width="13.85546875" style="78" customWidth="1"/>
    <col min="1032" max="1032" width="12.5703125" style="78" customWidth="1"/>
    <col min="1033" max="1033" width="14.28515625" style="78" customWidth="1"/>
    <col min="1034" max="1034" width="11" style="78" customWidth="1"/>
    <col min="1035" max="1035" width="15.5703125" style="78" bestFit="1" customWidth="1"/>
    <col min="1036" max="1036" width="15.85546875" style="78" bestFit="1" customWidth="1"/>
    <col min="1037" max="1037" width="14.5703125" style="78" bestFit="1" customWidth="1"/>
    <col min="1038" max="1038" width="17.85546875" style="78" bestFit="1" customWidth="1"/>
    <col min="1039" max="1039" width="19.85546875" style="78" customWidth="1"/>
    <col min="1040" max="1040" width="15.85546875" style="78" bestFit="1" customWidth="1"/>
    <col min="1041" max="1041" width="30.140625" style="78" bestFit="1" customWidth="1"/>
    <col min="1042" max="1042" width="31.140625" style="78" bestFit="1" customWidth="1"/>
    <col min="1043" max="1043" width="26.85546875" style="78" bestFit="1" customWidth="1"/>
    <col min="1044" max="1044" width="17.7109375" style="78" bestFit="1" customWidth="1"/>
    <col min="1045" max="1045" width="31.42578125" style="78" bestFit="1" customWidth="1"/>
    <col min="1046" max="1046" width="34.28515625" style="78" bestFit="1" customWidth="1"/>
    <col min="1047" max="1047" width="40.28515625" style="78" bestFit="1" customWidth="1"/>
    <col min="1048" max="1048" width="18.85546875" style="78" bestFit="1" customWidth="1"/>
    <col min="1049" max="1049" width="18.7109375" style="78" bestFit="1" customWidth="1"/>
    <col min="1050" max="1050" width="32.28515625" style="78" bestFit="1" customWidth="1"/>
    <col min="1051" max="1051" width="30.28515625" style="78" bestFit="1" customWidth="1"/>
    <col min="1052" max="1280" width="9.140625" style="78"/>
    <col min="1281" max="1281" width="1.28515625" style="78" customWidth="1"/>
    <col min="1282" max="1282" width="8.28515625" style="78" customWidth="1"/>
    <col min="1283" max="1283" width="16.140625" style="78" bestFit="1" customWidth="1"/>
    <col min="1284" max="1284" width="14.7109375" style="78" customWidth="1"/>
    <col min="1285" max="1285" width="16.7109375" style="78" customWidth="1"/>
    <col min="1286" max="1286" width="12.5703125" style="78" customWidth="1"/>
    <col min="1287" max="1287" width="13.85546875" style="78" customWidth="1"/>
    <col min="1288" max="1288" width="12.5703125" style="78" customWidth="1"/>
    <col min="1289" max="1289" width="14.28515625" style="78" customWidth="1"/>
    <col min="1290" max="1290" width="11" style="78" customWidth="1"/>
    <col min="1291" max="1291" width="15.5703125" style="78" bestFit="1" customWidth="1"/>
    <col min="1292" max="1292" width="15.85546875" style="78" bestFit="1" customWidth="1"/>
    <col min="1293" max="1293" width="14.5703125" style="78" bestFit="1" customWidth="1"/>
    <col min="1294" max="1294" width="17.85546875" style="78" bestFit="1" customWidth="1"/>
    <col min="1295" max="1295" width="19.85546875" style="78" customWidth="1"/>
    <col min="1296" max="1296" width="15.85546875" style="78" bestFit="1" customWidth="1"/>
    <col min="1297" max="1297" width="30.140625" style="78" bestFit="1" customWidth="1"/>
    <col min="1298" max="1298" width="31.140625" style="78" bestFit="1" customWidth="1"/>
    <col min="1299" max="1299" width="26.85546875" style="78" bestFit="1" customWidth="1"/>
    <col min="1300" max="1300" width="17.7109375" style="78" bestFit="1" customWidth="1"/>
    <col min="1301" max="1301" width="31.42578125" style="78" bestFit="1" customWidth="1"/>
    <col min="1302" max="1302" width="34.28515625" style="78" bestFit="1" customWidth="1"/>
    <col min="1303" max="1303" width="40.28515625" style="78" bestFit="1" customWidth="1"/>
    <col min="1304" max="1304" width="18.85546875" style="78" bestFit="1" customWidth="1"/>
    <col min="1305" max="1305" width="18.7109375" style="78" bestFit="1" customWidth="1"/>
    <col min="1306" max="1306" width="32.28515625" style="78" bestFit="1" customWidth="1"/>
    <col min="1307" max="1307" width="30.28515625" style="78" bestFit="1" customWidth="1"/>
    <col min="1308" max="1536" width="9.140625" style="78"/>
    <col min="1537" max="1537" width="1.28515625" style="78" customWidth="1"/>
    <col min="1538" max="1538" width="8.28515625" style="78" customWidth="1"/>
    <col min="1539" max="1539" width="16.140625" style="78" bestFit="1" customWidth="1"/>
    <col min="1540" max="1540" width="14.7109375" style="78" customWidth="1"/>
    <col min="1541" max="1541" width="16.7109375" style="78" customWidth="1"/>
    <col min="1542" max="1542" width="12.5703125" style="78" customWidth="1"/>
    <col min="1543" max="1543" width="13.85546875" style="78" customWidth="1"/>
    <col min="1544" max="1544" width="12.5703125" style="78" customWidth="1"/>
    <col min="1545" max="1545" width="14.28515625" style="78" customWidth="1"/>
    <col min="1546" max="1546" width="11" style="78" customWidth="1"/>
    <col min="1547" max="1547" width="15.5703125" style="78" bestFit="1" customWidth="1"/>
    <col min="1548" max="1548" width="15.85546875" style="78" bestFit="1" customWidth="1"/>
    <col min="1549" max="1549" width="14.5703125" style="78" bestFit="1" customWidth="1"/>
    <col min="1550" max="1550" width="17.85546875" style="78" bestFit="1" customWidth="1"/>
    <col min="1551" max="1551" width="19.85546875" style="78" customWidth="1"/>
    <col min="1552" max="1552" width="15.85546875" style="78" bestFit="1" customWidth="1"/>
    <col min="1553" max="1553" width="30.140625" style="78" bestFit="1" customWidth="1"/>
    <col min="1554" max="1554" width="31.140625" style="78" bestFit="1" customWidth="1"/>
    <col min="1555" max="1555" width="26.85546875" style="78" bestFit="1" customWidth="1"/>
    <col min="1556" max="1556" width="17.7109375" style="78" bestFit="1" customWidth="1"/>
    <col min="1557" max="1557" width="31.42578125" style="78" bestFit="1" customWidth="1"/>
    <col min="1558" max="1558" width="34.28515625" style="78" bestFit="1" customWidth="1"/>
    <col min="1559" max="1559" width="40.28515625" style="78" bestFit="1" customWidth="1"/>
    <col min="1560" max="1560" width="18.85546875" style="78" bestFit="1" customWidth="1"/>
    <col min="1561" max="1561" width="18.7109375" style="78" bestFit="1" customWidth="1"/>
    <col min="1562" max="1562" width="32.28515625" style="78" bestFit="1" customWidth="1"/>
    <col min="1563" max="1563" width="30.28515625" style="78" bestFit="1" customWidth="1"/>
    <col min="1564" max="1792" width="9.140625" style="78"/>
    <col min="1793" max="1793" width="1.28515625" style="78" customWidth="1"/>
    <col min="1794" max="1794" width="8.28515625" style="78" customWidth="1"/>
    <col min="1795" max="1795" width="16.140625" style="78" bestFit="1" customWidth="1"/>
    <col min="1796" max="1796" width="14.7109375" style="78" customWidth="1"/>
    <col min="1797" max="1797" width="16.7109375" style="78" customWidth="1"/>
    <col min="1798" max="1798" width="12.5703125" style="78" customWidth="1"/>
    <col min="1799" max="1799" width="13.85546875" style="78" customWidth="1"/>
    <col min="1800" max="1800" width="12.5703125" style="78" customWidth="1"/>
    <col min="1801" max="1801" width="14.28515625" style="78" customWidth="1"/>
    <col min="1802" max="1802" width="11" style="78" customWidth="1"/>
    <col min="1803" max="1803" width="15.5703125" style="78" bestFit="1" customWidth="1"/>
    <col min="1804" max="1804" width="15.85546875" style="78" bestFit="1" customWidth="1"/>
    <col min="1805" max="1805" width="14.5703125" style="78" bestFit="1" customWidth="1"/>
    <col min="1806" max="1806" width="17.85546875" style="78" bestFit="1" customWidth="1"/>
    <col min="1807" max="1807" width="19.85546875" style="78" customWidth="1"/>
    <col min="1808" max="1808" width="15.85546875" style="78" bestFit="1" customWidth="1"/>
    <col min="1809" max="1809" width="30.140625" style="78" bestFit="1" customWidth="1"/>
    <col min="1810" max="1810" width="31.140625" style="78" bestFit="1" customWidth="1"/>
    <col min="1811" max="1811" width="26.85546875" style="78" bestFit="1" customWidth="1"/>
    <col min="1812" max="1812" width="17.7109375" style="78" bestFit="1" customWidth="1"/>
    <col min="1813" max="1813" width="31.42578125" style="78" bestFit="1" customWidth="1"/>
    <col min="1814" max="1814" width="34.28515625" style="78" bestFit="1" customWidth="1"/>
    <col min="1815" max="1815" width="40.28515625" style="78" bestFit="1" customWidth="1"/>
    <col min="1816" max="1816" width="18.85546875" style="78" bestFit="1" customWidth="1"/>
    <col min="1817" max="1817" width="18.7109375" style="78" bestFit="1" customWidth="1"/>
    <col min="1818" max="1818" width="32.28515625" style="78" bestFit="1" customWidth="1"/>
    <col min="1819" max="1819" width="30.28515625" style="78" bestFit="1" customWidth="1"/>
    <col min="1820" max="2048" width="9.140625" style="78"/>
    <col min="2049" max="2049" width="1.28515625" style="78" customWidth="1"/>
    <col min="2050" max="2050" width="8.28515625" style="78" customWidth="1"/>
    <col min="2051" max="2051" width="16.140625" style="78" bestFit="1" customWidth="1"/>
    <col min="2052" max="2052" width="14.7109375" style="78" customWidth="1"/>
    <col min="2053" max="2053" width="16.7109375" style="78" customWidth="1"/>
    <col min="2054" max="2054" width="12.5703125" style="78" customWidth="1"/>
    <col min="2055" max="2055" width="13.85546875" style="78" customWidth="1"/>
    <col min="2056" max="2056" width="12.5703125" style="78" customWidth="1"/>
    <col min="2057" max="2057" width="14.28515625" style="78" customWidth="1"/>
    <col min="2058" max="2058" width="11" style="78" customWidth="1"/>
    <col min="2059" max="2059" width="15.5703125" style="78" bestFit="1" customWidth="1"/>
    <col min="2060" max="2060" width="15.85546875" style="78" bestFit="1" customWidth="1"/>
    <col min="2061" max="2061" width="14.5703125" style="78" bestFit="1" customWidth="1"/>
    <col min="2062" max="2062" width="17.85546875" style="78" bestFit="1" customWidth="1"/>
    <col min="2063" max="2063" width="19.85546875" style="78" customWidth="1"/>
    <col min="2064" max="2064" width="15.85546875" style="78" bestFit="1" customWidth="1"/>
    <col min="2065" max="2065" width="30.140625" style="78" bestFit="1" customWidth="1"/>
    <col min="2066" max="2066" width="31.140625" style="78" bestFit="1" customWidth="1"/>
    <col min="2067" max="2067" width="26.85546875" style="78" bestFit="1" customWidth="1"/>
    <col min="2068" max="2068" width="17.7109375" style="78" bestFit="1" customWidth="1"/>
    <col min="2069" max="2069" width="31.42578125" style="78" bestFit="1" customWidth="1"/>
    <col min="2070" max="2070" width="34.28515625" style="78" bestFit="1" customWidth="1"/>
    <col min="2071" max="2071" width="40.28515625" style="78" bestFit="1" customWidth="1"/>
    <col min="2072" max="2072" width="18.85546875" style="78" bestFit="1" customWidth="1"/>
    <col min="2073" max="2073" width="18.7109375" style="78" bestFit="1" customWidth="1"/>
    <col min="2074" max="2074" width="32.28515625" style="78" bestFit="1" customWidth="1"/>
    <col min="2075" max="2075" width="30.28515625" style="78" bestFit="1" customWidth="1"/>
    <col min="2076" max="2304" width="9.140625" style="78"/>
    <col min="2305" max="2305" width="1.28515625" style="78" customWidth="1"/>
    <col min="2306" max="2306" width="8.28515625" style="78" customWidth="1"/>
    <col min="2307" max="2307" width="16.140625" style="78" bestFit="1" customWidth="1"/>
    <col min="2308" max="2308" width="14.7109375" style="78" customWidth="1"/>
    <col min="2309" max="2309" width="16.7109375" style="78" customWidth="1"/>
    <col min="2310" max="2310" width="12.5703125" style="78" customWidth="1"/>
    <col min="2311" max="2311" width="13.85546875" style="78" customWidth="1"/>
    <col min="2312" max="2312" width="12.5703125" style="78" customWidth="1"/>
    <col min="2313" max="2313" width="14.28515625" style="78" customWidth="1"/>
    <col min="2314" max="2314" width="11" style="78" customWidth="1"/>
    <col min="2315" max="2315" width="15.5703125" style="78" bestFit="1" customWidth="1"/>
    <col min="2316" max="2316" width="15.85546875" style="78" bestFit="1" customWidth="1"/>
    <col min="2317" max="2317" width="14.5703125" style="78" bestFit="1" customWidth="1"/>
    <col min="2318" max="2318" width="17.85546875" style="78" bestFit="1" customWidth="1"/>
    <col min="2319" max="2319" width="19.85546875" style="78" customWidth="1"/>
    <col min="2320" max="2320" width="15.85546875" style="78" bestFit="1" customWidth="1"/>
    <col min="2321" max="2321" width="30.140625" style="78" bestFit="1" customWidth="1"/>
    <col min="2322" max="2322" width="31.140625" style="78" bestFit="1" customWidth="1"/>
    <col min="2323" max="2323" width="26.85546875" style="78" bestFit="1" customWidth="1"/>
    <col min="2324" max="2324" width="17.7109375" style="78" bestFit="1" customWidth="1"/>
    <col min="2325" max="2325" width="31.42578125" style="78" bestFit="1" customWidth="1"/>
    <col min="2326" max="2326" width="34.28515625" style="78" bestFit="1" customWidth="1"/>
    <col min="2327" max="2327" width="40.28515625" style="78" bestFit="1" customWidth="1"/>
    <col min="2328" max="2328" width="18.85546875" style="78" bestFit="1" customWidth="1"/>
    <col min="2329" max="2329" width="18.7109375" style="78" bestFit="1" customWidth="1"/>
    <col min="2330" max="2330" width="32.28515625" style="78" bestFit="1" customWidth="1"/>
    <col min="2331" max="2331" width="30.28515625" style="78" bestFit="1" customWidth="1"/>
    <col min="2332" max="2560" width="9.140625" style="78"/>
    <col min="2561" max="2561" width="1.28515625" style="78" customWidth="1"/>
    <col min="2562" max="2562" width="8.28515625" style="78" customWidth="1"/>
    <col min="2563" max="2563" width="16.140625" style="78" bestFit="1" customWidth="1"/>
    <col min="2564" max="2564" width="14.7109375" style="78" customWidth="1"/>
    <col min="2565" max="2565" width="16.7109375" style="78" customWidth="1"/>
    <col min="2566" max="2566" width="12.5703125" style="78" customWidth="1"/>
    <col min="2567" max="2567" width="13.85546875" style="78" customWidth="1"/>
    <col min="2568" max="2568" width="12.5703125" style="78" customWidth="1"/>
    <col min="2569" max="2569" width="14.28515625" style="78" customWidth="1"/>
    <col min="2570" max="2570" width="11" style="78" customWidth="1"/>
    <col min="2571" max="2571" width="15.5703125" style="78" bestFit="1" customWidth="1"/>
    <col min="2572" max="2572" width="15.85546875" style="78" bestFit="1" customWidth="1"/>
    <col min="2573" max="2573" width="14.5703125" style="78" bestFit="1" customWidth="1"/>
    <col min="2574" max="2574" width="17.85546875" style="78" bestFit="1" customWidth="1"/>
    <col min="2575" max="2575" width="19.85546875" style="78" customWidth="1"/>
    <col min="2576" max="2576" width="15.85546875" style="78" bestFit="1" customWidth="1"/>
    <col min="2577" max="2577" width="30.140625" style="78" bestFit="1" customWidth="1"/>
    <col min="2578" max="2578" width="31.140625" style="78" bestFit="1" customWidth="1"/>
    <col min="2579" max="2579" width="26.85546875" style="78" bestFit="1" customWidth="1"/>
    <col min="2580" max="2580" width="17.7109375" style="78" bestFit="1" customWidth="1"/>
    <col min="2581" max="2581" width="31.42578125" style="78" bestFit="1" customWidth="1"/>
    <col min="2582" max="2582" width="34.28515625" style="78" bestFit="1" customWidth="1"/>
    <col min="2583" max="2583" width="40.28515625" style="78" bestFit="1" customWidth="1"/>
    <col min="2584" max="2584" width="18.85546875" style="78" bestFit="1" customWidth="1"/>
    <col min="2585" max="2585" width="18.7109375" style="78" bestFit="1" customWidth="1"/>
    <col min="2586" max="2586" width="32.28515625" style="78" bestFit="1" customWidth="1"/>
    <col min="2587" max="2587" width="30.28515625" style="78" bestFit="1" customWidth="1"/>
    <col min="2588" max="2816" width="9.140625" style="78"/>
    <col min="2817" max="2817" width="1.28515625" style="78" customWidth="1"/>
    <col min="2818" max="2818" width="8.28515625" style="78" customWidth="1"/>
    <col min="2819" max="2819" width="16.140625" style="78" bestFit="1" customWidth="1"/>
    <col min="2820" max="2820" width="14.7109375" style="78" customWidth="1"/>
    <col min="2821" max="2821" width="16.7109375" style="78" customWidth="1"/>
    <col min="2822" max="2822" width="12.5703125" style="78" customWidth="1"/>
    <col min="2823" max="2823" width="13.85546875" style="78" customWidth="1"/>
    <col min="2824" max="2824" width="12.5703125" style="78" customWidth="1"/>
    <col min="2825" max="2825" width="14.28515625" style="78" customWidth="1"/>
    <col min="2826" max="2826" width="11" style="78" customWidth="1"/>
    <col min="2827" max="2827" width="15.5703125" style="78" bestFit="1" customWidth="1"/>
    <col min="2828" max="2828" width="15.85546875" style="78" bestFit="1" customWidth="1"/>
    <col min="2829" max="2829" width="14.5703125" style="78" bestFit="1" customWidth="1"/>
    <col min="2830" max="2830" width="17.85546875" style="78" bestFit="1" customWidth="1"/>
    <col min="2831" max="2831" width="19.85546875" style="78" customWidth="1"/>
    <col min="2832" max="2832" width="15.85546875" style="78" bestFit="1" customWidth="1"/>
    <col min="2833" max="2833" width="30.140625" style="78" bestFit="1" customWidth="1"/>
    <col min="2834" max="2834" width="31.140625" style="78" bestFit="1" customWidth="1"/>
    <col min="2835" max="2835" width="26.85546875" style="78" bestFit="1" customWidth="1"/>
    <col min="2836" max="2836" width="17.7109375" style="78" bestFit="1" customWidth="1"/>
    <col min="2837" max="2837" width="31.42578125" style="78" bestFit="1" customWidth="1"/>
    <col min="2838" max="2838" width="34.28515625" style="78" bestFit="1" customWidth="1"/>
    <col min="2839" max="2839" width="40.28515625" style="78" bestFit="1" customWidth="1"/>
    <col min="2840" max="2840" width="18.85546875" style="78" bestFit="1" customWidth="1"/>
    <col min="2841" max="2841" width="18.7109375" style="78" bestFit="1" customWidth="1"/>
    <col min="2842" max="2842" width="32.28515625" style="78" bestFit="1" customWidth="1"/>
    <col min="2843" max="2843" width="30.28515625" style="78" bestFit="1" customWidth="1"/>
    <col min="2844" max="3072" width="9.140625" style="78"/>
    <col min="3073" max="3073" width="1.28515625" style="78" customWidth="1"/>
    <col min="3074" max="3074" width="8.28515625" style="78" customWidth="1"/>
    <col min="3075" max="3075" width="16.140625" style="78" bestFit="1" customWidth="1"/>
    <col min="3076" max="3076" width="14.7109375" style="78" customWidth="1"/>
    <col min="3077" max="3077" width="16.7109375" style="78" customWidth="1"/>
    <col min="3078" max="3078" width="12.5703125" style="78" customWidth="1"/>
    <col min="3079" max="3079" width="13.85546875" style="78" customWidth="1"/>
    <col min="3080" max="3080" width="12.5703125" style="78" customWidth="1"/>
    <col min="3081" max="3081" width="14.28515625" style="78" customWidth="1"/>
    <col min="3082" max="3082" width="11" style="78" customWidth="1"/>
    <col min="3083" max="3083" width="15.5703125" style="78" bestFit="1" customWidth="1"/>
    <col min="3084" max="3084" width="15.85546875" style="78" bestFit="1" customWidth="1"/>
    <col min="3085" max="3085" width="14.5703125" style="78" bestFit="1" customWidth="1"/>
    <col min="3086" max="3086" width="17.85546875" style="78" bestFit="1" customWidth="1"/>
    <col min="3087" max="3087" width="19.85546875" style="78" customWidth="1"/>
    <col min="3088" max="3088" width="15.85546875" style="78" bestFit="1" customWidth="1"/>
    <col min="3089" max="3089" width="30.140625" style="78" bestFit="1" customWidth="1"/>
    <col min="3090" max="3090" width="31.140625" style="78" bestFit="1" customWidth="1"/>
    <col min="3091" max="3091" width="26.85546875" style="78" bestFit="1" customWidth="1"/>
    <col min="3092" max="3092" width="17.7109375" style="78" bestFit="1" customWidth="1"/>
    <col min="3093" max="3093" width="31.42578125" style="78" bestFit="1" customWidth="1"/>
    <col min="3094" max="3094" width="34.28515625" style="78" bestFit="1" customWidth="1"/>
    <col min="3095" max="3095" width="40.28515625" style="78" bestFit="1" customWidth="1"/>
    <col min="3096" max="3096" width="18.85546875" style="78" bestFit="1" customWidth="1"/>
    <col min="3097" max="3097" width="18.7109375" style="78" bestFit="1" customWidth="1"/>
    <col min="3098" max="3098" width="32.28515625" style="78" bestFit="1" customWidth="1"/>
    <col min="3099" max="3099" width="30.28515625" style="78" bestFit="1" customWidth="1"/>
    <col min="3100" max="3328" width="9.140625" style="78"/>
    <col min="3329" max="3329" width="1.28515625" style="78" customWidth="1"/>
    <col min="3330" max="3330" width="8.28515625" style="78" customWidth="1"/>
    <col min="3331" max="3331" width="16.140625" style="78" bestFit="1" customWidth="1"/>
    <col min="3332" max="3332" width="14.7109375" style="78" customWidth="1"/>
    <col min="3333" max="3333" width="16.7109375" style="78" customWidth="1"/>
    <col min="3334" max="3334" width="12.5703125" style="78" customWidth="1"/>
    <col min="3335" max="3335" width="13.85546875" style="78" customWidth="1"/>
    <col min="3336" max="3336" width="12.5703125" style="78" customWidth="1"/>
    <col min="3337" max="3337" width="14.28515625" style="78" customWidth="1"/>
    <col min="3338" max="3338" width="11" style="78" customWidth="1"/>
    <col min="3339" max="3339" width="15.5703125" style="78" bestFit="1" customWidth="1"/>
    <col min="3340" max="3340" width="15.85546875" style="78" bestFit="1" customWidth="1"/>
    <col min="3341" max="3341" width="14.5703125" style="78" bestFit="1" customWidth="1"/>
    <col min="3342" max="3342" width="17.85546875" style="78" bestFit="1" customWidth="1"/>
    <col min="3343" max="3343" width="19.85546875" style="78" customWidth="1"/>
    <col min="3344" max="3344" width="15.85546875" style="78" bestFit="1" customWidth="1"/>
    <col min="3345" max="3345" width="30.140625" style="78" bestFit="1" customWidth="1"/>
    <col min="3346" max="3346" width="31.140625" style="78" bestFit="1" customWidth="1"/>
    <col min="3347" max="3347" width="26.85546875" style="78" bestFit="1" customWidth="1"/>
    <col min="3348" max="3348" width="17.7109375" style="78" bestFit="1" customWidth="1"/>
    <col min="3349" max="3349" width="31.42578125" style="78" bestFit="1" customWidth="1"/>
    <col min="3350" max="3350" width="34.28515625" style="78" bestFit="1" customWidth="1"/>
    <col min="3351" max="3351" width="40.28515625" style="78" bestFit="1" customWidth="1"/>
    <col min="3352" max="3352" width="18.85546875" style="78" bestFit="1" customWidth="1"/>
    <col min="3353" max="3353" width="18.7109375" style="78" bestFit="1" customWidth="1"/>
    <col min="3354" max="3354" width="32.28515625" style="78" bestFit="1" customWidth="1"/>
    <col min="3355" max="3355" width="30.28515625" style="78" bestFit="1" customWidth="1"/>
    <col min="3356" max="3584" width="9.140625" style="78"/>
    <col min="3585" max="3585" width="1.28515625" style="78" customWidth="1"/>
    <col min="3586" max="3586" width="8.28515625" style="78" customWidth="1"/>
    <col min="3587" max="3587" width="16.140625" style="78" bestFit="1" customWidth="1"/>
    <col min="3588" max="3588" width="14.7109375" style="78" customWidth="1"/>
    <col min="3589" max="3589" width="16.7109375" style="78" customWidth="1"/>
    <col min="3590" max="3590" width="12.5703125" style="78" customWidth="1"/>
    <col min="3591" max="3591" width="13.85546875" style="78" customWidth="1"/>
    <col min="3592" max="3592" width="12.5703125" style="78" customWidth="1"/>
    <col min="3593" max="3593" width="14.28515625" style="78" customWidth="1"/>
    <col min="3594" max="3594" width="11" style="78" customWidth="1"/>
    <col min="3595" max="3595" width="15.5703125" style="78" bestFit="1" customWidth="1"/>
    <col min="3596" max="3596" width="15.85546875" style="78" bestFit="1" customWidth="1"/>
    <col min="3597" max="3597" width="14.5703125" style="78" bestFit="1" customWidth="1"/>
    <col min="3598" max="3598" width="17.85546875" style="78" bestFit="1" customWidth="1"/>
    <col min="3599" max="3599" width="19.85546875" style="78" customWidth="1"/>
    <col min="3600" max="3600" width="15.85546875" style="78" bestFit="1" customWidth="1"/>
    <col min="3601" max="3601" width="30.140625" style="78" bestFit="1" customWidth="1"/>
    <col min="3602" max="3602" width="31.140625" style="78" bestFit="1" customWidth="1"/>
    <col min="3603" max="3603" width="26.85546875" style="78" bestFit="1" customWidth="1"/>
    <col min="3604" max="3604" width="17.7109375" style="78" bestFit="1" customWidth="1"/>
    <col min="3605" max="3605" width="31.42578125" style="78" bestFit="1" customWidth="1"/>
    <col min="3606" max="3606" width="34.28515625" style="78" bestFit="1" customWidth="1"/>
    <col min="3607" max="3607" width="40.28515625" style="78" bestFit="1" customWidth="1"/>
    <col min="3608" max="3608" width="18.85546875" style="78" bestFit="1" customWidth="1"/>
    <col min="3609" max="3609" width="18.7109375" style="78" bestFit="1" customWidth="1"/>
    <col min="3610" max="3610" width="32.28515625" style="78" bestFit="1" customWidth="1"/>
    <col min="3611" max="3611" width="30.28515625" style="78" bestFit="1" customWidth="1"/>
    <col min="3612" max="3840" width="9.140625" style="78"/>
    <col min="3841" max="3841" width="1.28515625" style="78" customWidth="1"/>
    <col min="3842" max="3842" width="8.28515625" style="78" customWidth="1"/>
    <col min="3843" max="3843" width="16.140625" style="78" bestFit="1" customWidth="1"/>
    <col min="3844" max="3844" width="14.7109375" style="78" customWidth="1"/>
    <col min="3845" max="3845" width="16.7109375" style="78" customWidth="1"/>
    <col min="3846" max="3846" width="12.5703125" style="78" customWidth="1"/>
    <col min="3847" max="3847" width="13.85546875" style="78" customWidth="1"/>
    <col min="3848" max="3848" width="12.5703125" style="78" customWidth="1"/>
    <col min="3849" max="3849" width="14.28515625" style="78" customWidth="1"/>
    <col min="3850" max="3850" width="11" style="78" customWidth="1"/>
    <col min="3851" max="3851" width="15.5703125" style="78" bestFit="1" customWidth="1"/>
    <col min="3852" max="3852" width="15.85546875" style="78" bestFit="1" customWidth="1"/>
    <col min="3853" max="3853" width="14.5703125" style="78" bestFit="1" customWidth="1"/>
    <col min="3854" max="3854" width="17.85546875" style="78" bestFit="1" customWidth="1"/>
    <col min="3855" max="3855" width="19.85546875" style="78" customWidth="1"/>
    <col min="3856" max="3856" width="15.85546875" style="78" bestFit="1" customWidth="1"/>
    <col min="3857" max="3857" width="30.140625" style="78" bestFit="1" customWidth="1"/>
    <col min="3858" max="3858" width="31.140625" style="78" bestFit="1" customWidth="1"/>
    <col min="3859" max="3859" width="26.85546875" style="78" bestFit="1" customWidth="1"/>
    <col min="3860" max="3860" width="17.7109375" style="78" bestFit="1" customWidth="1"/>
    <col min="3861" max="3861" width="31.42578125" style="78" bestFit="1" customWidth="1"/>
    <col min="3862" max="3862" width="34.28515625" style="78" bestFit="1" customWidth="1"/>
    <col min="3863" max="3863" width="40.28515625" style="78" bestFit="1" customWidth="1"/>
    <col min="3864" max="3864" width="18.85546875" style="78" bestFit="1" customWidth="1"/>
    <col min="3865" max="3865" width="18.7109375" style="78" bestFit="1" customWidth="1"/>
    <col min="3866" max="3866" width="32.28515625" style="78" bestFit="1" customWidth="1"/>
    <col min="3867" max="3867" width="30.28515625" style="78" bestFit="1" customWidth="1"/>
    <col min="3868" max="4096" width="9.140625" style="78"/>
    <col min="4097" max="4097" width="1.28515625" style="78" customWidth="1"/>
    <col min="4098" max="4098" width="8.28515625" style="78" customWidth="1"/>
    <col min="4099" max="4099" width="16.140625" style="78" bestFit="1" customWidth="1"/>
    <col min="4100" max="4100" width="14.7109375" style="78" customWidth="1"/>
    <col min="4101" max="4101" width="16.7109375" style="78" customWidth="1"/>
    <col min="4102" max="4102" width="12.5703125" style="78" customWidth="1"/>
    <col min="4103" max="4103" width="13.85546875" style="78" customWidth="1"/>
    <col min="4104" max="4104" width="12.5703125" style="78" customWidth="1"/>
    <col min="4105" max="4105" width="14.28515625" style="78" customWidth="1"/>
    <col min="4106" max="4106" width="11" style="78" customWidth="1"/>
    <col min="4107" max="4107" width="15.5703125" style="78" bestFit="1" customWidth="1"/>
    <col min="4108" max="4108" width="15.85546875" style="78" bestFit="1" customWidth="1"/>
    <col min="4109" max="4109" width="14.5703125" style="78" bestFit="1" customWidth="1"/>
    <col min="4110" max="4110" width="17.85546875" style="78" bestFit="1" customWidth="1"/>
    <col min="4111" max="4111" width="19.85546875" style="78" customWidth="1"/>
    <col min="4112" max="4112" width="15.85546875" style="78" bestFit="1" customWidth="1"/>
    <col min="4113" max="4113" width="30.140625" style="78" bestFit="1" customWidth="1"/>
    <col min="4114" max="4114" width="31.140625" style="78" bestFit="1" customWidth="1"/>
    <col min="4115" max="4115" width="26.85546875" style="78" bestFit="1" customWidth="1"/>
    <col min="4116" max="4116" width="17.7109375" style="78" bestFit="1" customWidth="1"/>
    <col min="4117" max="4117" width="31.42578125" style="78" bestFit="1" customWidth="1"/>
    <col min="4118" max="4118" width="34.28515625" style="78" bestFit="1" customWidth="1"/>
    <col min="4119" max="4119" width="40.28515625" style="78" bestFit="1" customWidth="1"/>
    <col min="4120" max="4120" width="18.85546875" style="78" bestFit="1" customWidth="1"/>
    <col min="4121" max="4121" width="18.7109375" style="78" bestFit="1" customWidth="1"/>
    <col min="4122" max="4122" width="32.28515625" style="78" bestFit="1" customWidth="1"/>
    <col min="4123" max="4123" width="30.28515625" style="78" bestFit="1" customWidth="1"/>
    <col min="4124" max="4352" width="9.140625" style="78"/>
    <col min="4353" max="4353" width="1.28515625" style="78" customWidth="1"/>
    <col min="4354" max="4354" width="8.28515625" style="78" customWidth="1"/>
    <col min="4355" max="4355" width="16.140625" style="78" bestFit="1" customWidth="1"/>
    <col min="4356" max="4356" width="14.7109375" style="78" customWidth="1"/>
    <col min="4357" max="4357" width="16.7109375" style="78" customWidth="1"/>
    <col min="4358" max="4358" width="12.5703125" style="78" customWidth="1"/>
    <col min="4359" max="4359" width="13.85546875" style="78" customWidth="1"/>
    <col min="4360" max="4360" width="12.5703125" style="78" customWidth="1"/>
    <col min="4361" max="4361" width="14.28515625" style="78" customWidth="1"/>
    <col min="4362" max="4362" width="11" style="78" customWidth="1"/>
    <col min="4363" max="4363" width="15.5703125" style="78" bestFit="1" customWidth="1"/>
    <col min="4364" max="4364" width="15.85546875" style="78" bestFit="1" customWidth="1"/>
    <col min="4365" max="4365" width="14.5703125" style="78" bestFit="1" customWidth="1"/>
    <col min="4366" max="4366" width="17.85546875" style="78" bestFit="1" customWidth="1"/>
    <col min="4367" max="4367" width="19.85546875" style="78" customWidth="1"/>
    <col min="4368" max="4368" width="15.85546875" style="78" bestFit="1" customWidth="1"/>
    <col min="4369" max="4369" width="30.140625" style="78" bestFit="1" customWidth="1"/>
    <col min="4370" max="4370" width="31.140625" style="78" bestFit="1" customWidth="1"/>
    <col min="4371" max="4371" width="26.85546875" style="78" bestFit="1" customWidth="1"/>
    <col min="4372" max="4372" width="17.7109375" style="78" bestFit="1" customWidth="1"/>
    <col min="4373" max="4373" width="31.42578125" style="78" bestFit="1" customWidth="1"/>
    <col min="4374" max="4374" width="34.28515625" style="78" bestFit="1" customWidth="1"/>
    <col min="4375" max="4375" width="40.28515625" style="78" bestFit="1" customWidth="1"/>
    <col min="4376" max="4376" width="18.85546875" style="78" bestFit="1" customWidth="1"/>
    <col min="4377" max="4377" width="18.7109375" style="78" bestFit="1" customWidth="1"/>
    <col min="4378" max="4378" width="32.28515625" style="78" bestFit="1" customWidth="1"/>
    <col min="4379" max="4379" width="30.28515625" style="78" bestFit="1" customWidth="1"/>
    <col min="4380" max="4608" width="9.140625" style="78"/>
    <col min="4609" max="4609" width="1.28515625" style="78" customWidth="1"/>
    <col min="4610" max="4610" width="8.28515625" style="78" customWidth="1"/>
    <col min="4611" max="4611" width="16.140625" style="78" bestFit="1" customWidth="1"/>
    <col min="4612" max="4612" width="14.7109375" style="78" customWidth="1"/>
    <col min="4613" max="4613" width="16.7109375" style="78" customWidth="1"/>
    <col min="4614" max="4614" width="12.5703125" style="78" customWidth="1"/>
    <col min="4615" max="4615" width="13.85546875" style="78" customWidth="1"/>
    <col min="4616" max="4616" width="12.5703125" style="78" customWidth="1"/>
    <col min="4617" max="4617" width="14.28515625" style="78" customWidth="1"/>
    <col min="4618" max="4618" width="11" style="78" customWidth="1"/>
    <col min="4619" max="4619" width="15.5703125" style="78" bestFit="1" customWidth="1"/>
    <col min="4620" max="4620" width="15.85546875" style="78" bestFit="1" customWidth="1"/>
    <col min="4621" max="4621" width="14.5703125" style="78" bestFit="1" customWidth="1"/>
    <col min="4622" max="4622" width="17.85546875" style="78" bestFit="1" customWidth="1"/>
    <col min="4623" max="4623" width="19.85546875" style="78" customWidth="1"/>
    <col min="4624" max="4624" width="15.85546875" style="78" bestFit="1" customWidth="1"/>
    <col min="4625" max="4625" width="30.140625" style="78" bestFit="1" customWidth="1"/>
    <col min="4626" max="4626" width="31.140625" style="78" bestFit="1" customWidth="1"/>
    <col min="4627" max="4627" width="26.85546875" style="78" bestFit="1" customWidth="1"/>
    <col min="4628" max="4628" width="17.7109375" style="78" bestFit="1" customWidth="1"/>
    <col min="4629" max="4629" width="31.42578125" style="78" bestFit="1" customWidth="1"/>
    <col min="4630" max="4630" width="34.28515625" style="78" bestFit="1" customWidth="1"/>
    <col min="4631" max="4631" width="40.28515625" style="78" bestFit="1" customWidth="1"/>
    <col min="4632" max="4632" width="18.85546875" style="78" bestFit="1" customWidth="1"/>
    <col min="4633" max="4633" width="18.7109375" style="78" bestFit="1" customWidth="1"/>
    <col min="4634" max="4634" width="32.28515625" style="78" bestFit="1" customWidth="1"/>
    <col min="4635" max="4635" width="30.28515625" style="78" bestFit="1" customWidth="1"/>
    <col min="4636" max="4864" width="9.140625" style="78"/>
    <col min="4865" max="4865" width="1.28515625" style="78" customWidth="1"/>
    <col min="4866" max="4866" width="8.28515625" style="78" customWidth="1"/>
    <col min="4867" max="4867" width="16.140625" style="78" bestFit="1" customWidth="1"/>
    <col min="4868" max="4868" width="14.7109375" style="78" customWidth="1"/>
    <col min="4869" max="4869" width="16.7109375" style="78" customWidth="1"/>
    <col min="4870" max="4870" width="12.5703125" style="78" customWidth="1"/>
    <col min="4871" max="4871" width="13.85546875" style="78" customWidth="1"/>
    <col min="4872" max="4872" width="12.5703125" style="78" customWidth="1"/>
    <col min="4873" max="4873" width="14.28515625" style="78" customWidth="1"/>
    <col min="4874" max="4874" width="11" style="78" customWidth="1"/>
    <col min="4875" max="4875" width="15.5703125" style="78" bestFit="1" customWidth="1"/>
    <col min="4876" max="4876" width="15.85546875" style="78" bestFit="1" customWidth="1"/>
    <col min="4877" max="4877" width="14.5703125" style="78" bestFit="1" customWidth="1"/>
    <col min="4878" max="4878" width="17.85546875" style="78" bestFit="1" customWidth="1"/>
    <col min="4879" max="4879" width="19.85546875" style="78" customWidth="1"/>
    <col min="4880" max="4880" width="15.85546875" style="78" bestFit="1" customWidth="1"/>
    <col min="4881" max="4881" width="30.140625" style="78" bestFit="1" customWidth="1"/>
    <col min="4882" max="4882" width="31.140625" style="78" bestFit="1" customWidth="1"/>
    <col min="4883" max="4883" width="26.85546875" style="78" bestFit="1" customWidth="1"/>
    <col min="4884" max="4884" width="17.7109375" style="78" bestFit="1" customWidth="1"/>
    <col min="4885" max="4885" width="31.42578125" style="78" bestFit="1" customWidth="1"/>
    <col min="4886" max="4886" width="34.28515625" style="78" bestFit="1" customWidth="1"/>
    <col min="4887" max="4887" width="40.28515625" style="78" bestFit="1" customWidth="1"/>
    <col min="4888" max="4888" width="18.85546875" style="78" bestFit="1" customWidth="1"/>
    <col min="4889" max="4889" width="18.7109375" style="78" bestFit="1" customWidth="1"/>
    <col min="4890" max="4890" width="32.28515625" style="78" bestFit="1" customWidth="1"/>
    <col min="4891" max="4891" width="30.28515625" style="78" bestFit="1" customWidth="1"/>
    <col min="4892" max="5120" width="9.140625" style="78"/>
    <col min="5121" max="5121" width="1.28515625" style="78" customWidth="1"/>
    <col min="5122" max="5122" width="8.28515625" style="78" customWidth="1"/>
    <col min="5123" max="5123" width="16.140625" style="78" bestFit="1" customWidth="1"/>
    <col min="5124" max="5124" width="14.7109375" style="78" customWidth="1"/>
    <col min="5125" max="5125" width="16.7109375" style="78" customWidth="1"/>
    <col min="5126" max="5126" width="12.5703125" style="78" customWidth="1"/>
    <col min="5127" max="5127" width="13.85546875" style="78" customWidth="1"/>
    <col min="5128" max="5128" width="12.5703125" style="78" customWidth="1"/>
    <col min="5129" max="5129" width="14.28515625" style="78" customWidth="1"/>
    <col min="5130" max="5130" width="11" style="78" customWidth="1"/>
    <col min="5131" max="5131" width="15.5703125" style="78" bestFit="1" customWidth="1"/>
    <col min="5132" max="5132" width="15.85546875" style="78" bestFit="1" customWidth="1"/>
    <col min="5133" max="5133" width="14.5703125" style="78" bestFit="1" customWidth="1"/>
    <col min="5134" max="5134" width="17.85546875" style="78" bestFit="1" customWidth="1"/>
    <col min="5135" max="5135" width="19.85546875" style="78" customWidth="1"/>
    <col min="5136" max="5136" width="15.85546875" style="78" bestFit="1" customWidth="1"/>
    <col min="5137" max="5137" width="30.140625" style="78" bestFit="1" customWidth="1"/>
    <col min="5138" max="5138" width="31.140625" style="78" bestFit="1" customWidth="1"/>
    <col min="5139" max="5139" width="26.85546875" style="78" bestFit="1" customWidth="1"/>
    <col min="5140" max="5140" width="17.7109375" style="78" bestFit="1" customWidth="1"/>
    <col min="5141" max="5141" width="31.42578125" style="78" bestFit="1" customWidth="1"/>
    <col min="5142" max="5142" width="34.28515625" style="78" bestFit="1" customWidth="1"/>
    <col min="5143" max="5143" width="40.28515625" style="78" bestFit="1" customWidth="1"/>
    <col min="5144" max="5144" width="18.85546875" style="78" bestFit="1" customWidth="1"/>
    <col min="5145" max="5145" width="18.7109375" style="78" bestFit="1" customWidth="1"/>
    <col min="5146" max="5146" width="32.28515625" style="78" bestFit="1" customWidth="1"/>
    <col min="5147" max="5147" width="30.28515625" style="78" bestFit="1" customWidth="1"/>
    <col min="5148" max="5376" width="9.140625" style="78"/>
    <col min="5377" max="5377" width="1.28515625" style="78" customWidth="1"/>
    <col min="5378" max="5378" width="8.28515625" style="78" customWidth="1"/>
    <col min="5379" max="5379" width="16.140625" style="78" bestFit="1" customWidth="1"/>
    <col min="5380" max="5380" width="14.7109375" style="78" customWidth="1"/>
    <col min="5381" max="5381" width="16.7109375" style="78" customWidth="1"/>
    <col min="5382" max="5382" width="12.5703125" style="78" customWidth="1"/>
    <col min="5383" max="5383" width="13.85546875" style="78" customWidth="1"/>
    <col min="5384" max="5384" width="12.5703125" style="78" customWidth="1"/>
    <col min="5385" max="5385" width="14.28515625" style="78" customWidth="1"/>
    <col min="5386" max="5386" width="11" style="78" customWidth="1"/>
    <col min="5387" max="5387" width="15.5703125" style="78" bestFit="1" customWidth="1"/>
    <col min="5388" max="5388" width="15.85546875" style="78" bestFit="1" customWidth="1"/>
    <col min="5389" max="5389" width="14.5703125" style="78" bestFit="1" customWidth="1"/>
    <col min="5390" max="5390" width="17.85546875" style="78" bestFit="1" customWidth="1"/>
    <col min="5391" max="5391" width="19.85546875" style="78" customWidth="1"/>
    <col min="5392" max="5392" width="15.85546875" style="78" bestFit="1" customWidth="1"/>
    <col min="5393" max="5393" width="30.140625" style="78" bestFit="1" customWidth="1"/>
    <col min="5394" max="5394" width="31.140625" style="78" bestFit="1" customWidth="1"/>
    <col min="5395" max="5395" width="26.85546875" style="78" bestFit="1" customWidth="1"/>
    <col min="5396" max="5396" width="17.7109375" style="78" bestFit="1" customWidth="1"/>
    <col min="5397" max="5397" width="31.42578125" style="78" bestFit="1" customWidth="1"/>
    <col min="5398" max="5398" width="34.28515625" style="78" bestFit="1" customWidth="1"/>
    <col min="5399" max="5399" width="40.28515625" style="78" bestFit="1" customWidth="1"/>
    <col min="5400" max="5400" width="18.85546875" style="78" bestFit="1" customWidth="1"/>
    <col min="5401" max="5401" width="18.7109375" style="78" bestFit="1" customWidth="1"/>
    <col min="5402" max="5402" width="32.28515625" style="78" bestFit="1" customWidth="1"/>
    <col min="5403" max="5403" width="30.28515625" style="78" bestFit="1" customWidth="1"/>
    <col min="5404" max="5632" width="9.140625" style="78"/>
    <col min="5633" max="5633" width="1.28515625" style="78" customWidth="1"/>
    <col min="5634" max="5634" width="8.28515625" style="78" customWidth="1"/>
    <col min="5635" max="5635" width="16.140625" style="78" bestFit="1" customWidth="1"/>
    <col min="5636" max="5636" width="14.7109375" style="78" customWidth="1"/>
    <col min="5637" max="5637" width="16.7109375" style="78" customWidth="1"/>
    <col min="5638" max="5638" width="12.5703125" style="78" customWidth="1"/>
    <col min="5639" max="5639" width="13.85546875" style="78" customWidth="1"/>
    <col min="5640" max="5640" width="12.5703125" style="78" customWidth="1"/>
    <col min="5641" max="5641" width="14.28515625" style="78" customWidth="1"/>
    <col min="5642" max="5642" width="11" style="78" customWidth="1"/>
    <col min="5643" max="5643" width="15.5703125" style="78" bestFit="1" customWidth="1"/>
    <col min="5644" max="5644" width="15.85546875" style="78" bestFit="1" customWidth="1"/>
    <col min="5645" max="5645" width="14.5703125" style="78" bestFit="1" customWidth="1"/>
    <col min="5646" max="5646" width="17.85546875" style="78" bestFit="1" customWidth="1"/>
    <col min="5647" max="5647" width="19.85546875" style="78" customWidth="1"/>
    <col min="5648" max="5648" width="15.85546875" style="78" bestFit="1" customWidth="1"/>
    <col min="5649" max="5649" width="30.140625" style="78" bestFit="1" customWidth="1"/>
    <col min="5650" max="5650" width="31.140625" style="78" bestFit="1" customWidth="1"/>
    <col min="5651" max="5651" width="26.85546875" style="78" bestFit="1" customWidth="1"/>
    <col min="5652" max="5652" width="17.7109375" style="78" bestFit="1" customWidth="1"/>
    <col min="5653" max="5653" width="31.42578125" style="78" bestFit="1" customWidth="1"/>
    <col min="5654" max="5654" width="34.28515625" style="78" bestFit="1" customWidth="1"/>
    <col min="5655" max="5655" width="40.28515625" style="78" bestFit="1" customWidth="1"/>
    <col min="5656" max="5656" width="18.85546875" style="78" bestFit="1" customWidth="1"/>
    <col min="5657" max="5657" width="18.7109375" style="78" bestFit="1" customWidth="1"/>
    <col min="5658" max="5658" width="32.28515625" style="78" bestFit="1" customWidth="1"/>
    <col min="5659" max="5659" width="30.28515625" style="78" bestFit="1" customWidth="1"/>
    <col min="5660" max="5888" width="9.140625" style="78"/>
    <col min="5889" max="5889" width="1.28515625" style="78" customWidth="1"/>
    <col min="5890" max="5890" width="8.28515625" style="78" customWidth="1"/>
    <col min="5891" max="5891" width="16.140625" style="78" bestFit="1" customWidth="1"/>
    <col min="5892" max="5892" width="14.7109375" style="78" customWidth="1"/>
    <col min="5893" max="5893" width="16.7109375" style="78" customWidth="1"/>
    <col min="5894" max="5894" width="12.5703125" style="78" customWidth="1"/>
    <col min="5895" max="5895" width="13.85546875" style="78" customWidth="1"/>
    <col min="5896" max="5896" width="12.5703125" style="78" customWidth="1"/>
    <col min="5897" max="5897" width="14.28515625" style="78" customWidth="1"/>
    <col min="5898" max="5898" width="11" style="78" customWidth="1"/>
    <col min="5899" max="5899" width="15.5703125" style="78" bestFit="1" customWidth="1"/>
    <col min="5900" max="5900" width="15.85546875" style="78" bestFit="1" customWidth="1"/>
    <col min="5901" max="5901" width="14.5703125" style="78" bestFit="1" customWidth="1"/>
    <col min="5902" max="5902" width="17.85546875" style="78" bestFit="1" customWidth="1"/>
    <col min="5903" max="5903" width="19.85546875" style="78" customWidth="1"/>
    <col min="5904" max="5904" width="15.85546875" style="78" bestFit="1" customWidth="1"/>
    <col min="5905" max="5905" width="30.140625" style="78" bestFit="1" customWidth="1"/>
    <col min="5906" max="5906" width="31.140625" style="78" bestFit="1" customWidth="1"/>
    <col min="5907" max="5907" width="26.85546875" style="78" bestFit="1" customWidth="1"/>
    <col min="5908" max="5908" width="17.7109375" style="78" bestFit="1" customWidth="1"/>
    <col min="5909" max="5909" width="31.42578125" style="78" bestFit="1" customWidth="1"/>
    <col min="5910" max="5910" width="34.28515625" style="78" bestFit="1" customWidth="1"/>
    <col min="5911" max="5911" width="40.28515625" style="78" bestFit="1" customWidth="1"/>
    <col min="5912" max="5912" width="18.85546875" style="78" bestFit="1" customWidth="1"/>
    <col min="5913" max="5913" width="18.7109375" style="78" bestFit="1" customWidth="1"/>
    <col min="5914" max="5914" width="32.28515625" style="78" bestFit="1" customWidth="1"/>
    <col min="5915" max="5915" width="30.28515625" style="78" bestFit="1" customWidth="1"/>
    <col min="5916" max="6144" width="9.140625" style="78"/>
    <col min="6145" max="6145" width="1.28515625" style="78" customWidth="1"/>
    <col min="6146" max="6146" width="8.28515625" style="78" customWidth="1"/>
    <col min="6147" max="6147" width="16.140625" style="78" bestFit="1" customWidth="1"/>
    <col min="6148" max="6148" width="14.7109375" style="78" customWidth="1"/>
    <col min="6149" max="6149" width="16.7109375" style="78" customWidth="1"/>
    <col min="6150" max="6150" width="12.5703125" style="78" customWidth="1"/>
    <col min="6151" max="6151" width="13.85546875" style="78" customWidth="1"/>
    <col min="6152" max="6152" width="12.5703125" style="78" customWidth="1"/>
    <col min="6153" max="6153" width="14.28515625" style="78" customWidth="1"/>
    <col min="6154" max="6154" width="11" style="78" customWidth="1"/>
    <col min="6155" max="6155" width="15.5703125" style="78" bestFit="1" customWidth="1"/>
    <col min="6156" max="6156" width="15.85546875" style="78" bestFit="1" customWidth="1"/>
    <col min="6157" max="6157" width="14.5703125" style="78" bestFit="1" customWidth="1"/>
    <col min="6158" max="6158" width="17.85546875" style="78" bestFit="1" customWidth="1"/>
    <col min="6159" max="6159" width="19.85546875" style="78" customWidth="1"/>
    <col min="6160" max="6160" width="15.85546875" style="78" bestFit="1" customWidth="1"/>
    <col min="6161" max="6161" width="30.140625" style="78" bestFit="1" customWidth="1"/>
    <col min="6162" max="6162" width="31.140625" style="78" bestFit="1" customWidth="1"/>
    <col min="6163" max="6163" width="26.85546875" style="78" bestFit="1" customWidth="1"/>
    <col min="6164" max="6164" width="17.7109375" style="78" bestFit="1" customWidth="1"/>
    <col min="6165" max="6165" width="31.42578125" style="78" bestFit="1" customWidth="1"/>
    <col min="6166" max="6166" width="34.28515625" style="78" bestFit="1" customWidth="1"/>
    <col min="6167" max="6167" width="40.28515625" style="78" bestFit="1" customWidth="1"/>
    <col min="6168" max="6168" width="18.85546875" style="78" bestFit="1" customWidth="1"/>
    <col min="6169" max="6169" width="18.7109375" style="78" bestFit="1" customWidth="1"/>
    <col min="6170" max="6170" width="32.28515625" style="78" bestFit="1" customWidth="1"/>
    <col min="6171" max="6171" width="30.28515625" style="78" bestFit="1" customWidth="1"/>
    <col min="6172" max="6400" width="9.140625" style="78"/>
    <col min="6401" max="6401" width="1.28515625" style="78" customWidth="1"/>
    <col min="6402" max="6402" width="8.28515625" style="78" customWidth="1"/>
    <col min="6403" max="6403" width="16.140625" style="78" bestFit="1" customWidth="1"/>
    <col min="6404" max="6404" width="14.7109375" style="78" customWidth="1"/>
    <col min="6405" max="6405" width="16.7109375" style="78" customWidth="1"/>
    <col min="6406" max="6406" width="12.5703125" style="78" customWidth="1"/>
    <col min="6407" max="6407" width="13.85546875" style="78" customWidth="1"/>
    <col min="6408" max="6408" width="12.5703125" style="78" customWidth="1"/>
    <col min="6409" max="6409" width="14.28515625" style="78" customWidth="1"/>
    <col min="6410" max="6410" width="11" style="78" customWidth="1"/>
    <col min="6411" max="6411" width="15.5703125" style="78" bestFit="1" customWidth="1"/>
    <col min="6412" max="6412" width="15.85546875" style="78" bestFit="1" customWidth="1"/>
    <col min="6413" max="6413" width="14.5703125" style="78" bestFit="1" customWidth="1"/>
    <col min="6414" max="6414" width="17.85546875" style="78" bestFit="1" customWidth="1"/>
    <col min="6415" max="6415" width="19.85546875" style="78" customWidth="1"/>
    <col min="6416" max="6416" width="15.85546875" style="78" bestFit="1" customWidth="1"/>
    <col min="6417" max="6417" width="30.140625" style="78" bestFit="1" customWidth="1"/>
    <col min="6418" max="6418" width="31.140625" style="78" bestFit="1" customWidth="1"/>
    <col min="6419" max="6419" width="26.85546875" style="78" bestFit="1" customWidth="1"/>
    <col min="6420" max="6420" width="17.7109375" style="78" bestFit="1" customWidth="1"/>
    <col min="6421" max="6421" width="31.42578125" style="78" bestFit="1" customWidth="1"/>
    <col min="6422" max="6422" width="34.28515625" style="78" bestFit="1" customWidth="1"/>
    <col min="6423" max="6423" width="40.28515625" style="78" bestFit="1" customWidth="1"/>
    <col min="6424" max="6424" width="18.85546875" style="78" bestFit="1" customWidth="1"/>
    <col min="6425" max="6425" width="18.7109375" style="78" bestFit="1" customWidth="1"/>
    <col min="6426" max="6426" width="32.28515625" style="78" bestFit="1" customWidth="1"/>
    <col min="6427" max="6427" width="30.28515625" style="78" bestFit="1" customWidth="1"/>
    <col min="6428" max="6656" width="9.140625" style="78"/>
    <col min="6657" max="6657" width="1.28515625" style="78" customWidth="1"/>
    <col min="6658" max="6658" width="8.28515625" style="78" customWidth="1"/>
    <col min="6659" max="6659" width="16.140625" style="78" bestFit="1" customWidth="1"/>
    <col min="6660" max="6660" width="14.7109375" style="78" customWidth="1"/>
    <col min="6661" max="6661" width="16.7109375" style="78" customWidth="1"/>
    <col min="6662" max="6662" width="12.5703125" style="78" customWidth="1"/>
    <col min="6663" max="6663" width="13.85546875" style="78" customWidth="1"/>
    <col min="6664" max="6664" width="12.5703125" style="78" customWidth="1"/>
    <col min="6665" max="6665" width="14.28515625" style="78" customWidth="1"/>
    <col min="6666" max="6666" width="11" style="78" customWidth="1"/>
    <col min="6667" max="6667" width="15.5703125" style="78" bestFit="1" customWidth="1"/>
    <col min="6668" max="6668" width="15.85546875" style="78" bestFit="1" customWidth="1"/>
    <col min="6669" max="6669" width="14.5703125" style="78" bestFit="1" customWidth="1"/>
    <col min="6670" max="6670" width="17.85546875" style="78" bestFit="1" customWidth="1"/>
    <col min="6671" max="6671" width="19.85546875" style="78" customWidth="1"/>
    <col min="6672" max="6672" width="15.85546875" style="78" bestFit="1" customWidth="1"/>
    <col min="6673" max="6673" width="30.140625" style="78" bestFit="1" customWidth="1"/>
    <col min="6674" max="6674" width="31.140625" style="78" bestFit="1" customWidth="1"/>
    <col min="6675" max="6675" width="26.85546875" style="78" bestFit="1" customWidth="1"/>
    <col min="6676" max="6676" width="17.7109375" style="78" bestFit="1" customWidth="1"/>
    <col min="6677" max="6677" width="31.42578125" style="78" bestFit="1" customWidth="1"/>
    <col min="6678" max="6678" width="34.28515625" style="78" bestFit="1" customWidth="1"/>
    <col min="6679" max="6679" width="40.28515625" style="78" bestFit="1" customWidth="1"/>
    <col min="6680" max="6680" width="18.85546875" style="78" bestFit="1" customWidth="1"/>
    <col min="6681" max="6681" width="18.7109375" style="78" bestFit="1" customWidth="1"/>
    <col min="6682" max="6682" width="32.28515625" style="78" bestFit="1" customWidth="1"/>
    <col min="6683" max="6683" width="30.28515625" style="78" bestFit="1" customWidth="1"/>
    <col min="6684" max="6912" width="9.140625" style="78"/>
    <col min="6913" max="6913" width="1.28515625" style="78" customWidth="1"/>
    <col min="6914" max="6914" width="8.28515625" style="78" customWidth="1"/>
    <col min="6915" max="6915" width="16.140625" style="78" bestFit="1" customWidth="1"/>
    <col min="6916" max="6916" width="14.7109375" style="78" customWidth="1"/>
    <col min="6917" max="6917" width="16.7109375" style="78" customWidth="1"/>
    <col min="6918" max="6918" width="12.5703125" style="78" customWidth="1"/>
    <col min="6919" max="6919" width="13.85546875" style="78" customWidth="1"/>
    <col min="6920" max="6920" width="12.5703125" style="78" customWidth="1"/>
    <col min="6921" max="6921" width="14.28515625" style="78" customWidth="1"/>
    <col min="6922" max="6922" width="11" style="78" customWidth="1"/>
    <col min="6923" max="6923" width="15.5703125" style="78" bestFit="1" customWidth="1"/>
    <col min="6924" max="6924" width="15.85546875" style="78" bestFit="1" customWidth="1"/>
    <col min="6925" max="6925" width="14.5703125" style="78" bestFit="1" customWidth="1"/>
    <col min="6926" max="6926" width="17.85546875" style="78" bestFit="1" customWidth="1"/>
    <col min="6927" max="6927" width="19.85546875" style="78" customWidth="1"/>
    <col min="6928" max="6928" width="15.85546875" style="78" bestFit="1" customWidth="1"/>
    <col min="6929" max="6929" width="30.140625" style="78" bestFit="1" customWidth="1"/>
    <col min="6930" max="6930" width="31.140625" style="78" bestFit="1" customWidth="1"/>
    <col min="6931" max="6931" width="26.85546875" style="78" bestFit="1" customWidth="1"/>
    <col min="6932" max="6932" width="17.7109375" style="78" bestFit="1" customWidth="1"/>
    <col min="6933" max="6933" width="31.42578125" style="78" bestFit="1" customWidth="1"/>
    <col min="6934" max="6934" width="34.28515625" style="78" bestFit="1" customWidth="1"/>
    <col min="6935" max="6935" width="40.28515625" style="78" bestFit="1" customWidth="1"/>
    <col min="6936" max="6936" width="18.85546875" style="78" bestFit="1" customWidth="1"/>
    <col min="6937" max="6937" width="18.7109375" style="78" bestFit="1" customWidth="1"/>
    <col min="6938" max="6938" width="32.28515625" style="78" bestFit="1" customWidth="1"/>
    <col min="6939" max="6939" width="30.28515625" style="78" bestFit="1" customWidth="1"/>
    <col min="6940" max="7168" width="9.140625" style="78"/>
    <col min="7169" max="7169" width="1.28515625" style="78" customWidth="1"/>
    <col min="7170" max="7170" width="8.28515625" style="78" customWidth="1"/>
    <col min="7171" max="7171" width="16.140625" style="78" bestFit="1" customWidth="1"/>
    <col min="7172" max="7172" width="14.7109375" style="78" customWidth="1"/>
    <col min="7173" max="7173" width="16.7109375" style="78" customWidth="1"/>
    <col min="7174" max="7174" width="12.5703125" style="78" customWidth="1"/>
    <col min="7175" max="7175" width="13.85546875" style="78" customWidth="1"/>
    <col min="7176" max="7176" width="12.5703125" style="78" customWidth="1"/>
    <col min="7177" max="7177" width="14.28515625" style="78" customWidth="1"/>
    <col min="7178" max="7178" width="11" style="78" customWidth="1"/>
    <col min="7179" max="7179" width="15.5703125" style="78" bestFit="1" customWidth="1"/>
    <col min="7180" max="7180" width="15.85546875" style="78" bestFit="1" customWidth="1"/>
    <col min="7181" max="7181" width="14.5703125" style="78" bestFit="1" customWidth="1"/>
    <col min="7182" max="7182" width="17.85546875" style="78" bestFit="1" customWidth="1"/>
    <col min="7183" max="7183" width="19.85546875" style="78" customWidth="1"/>
    <col min="7184" max="7184" width="15.85546875" style="78" bestFit="1" customWidth="1"/>
    <col min="7185" max="7185" width="30.140625" style="78" bestFit="1" customWidth="1"/>
    <col min="7186" max="7186" width="31.140625" style="78" bestFit="1" customWidth="1"/>
    <col min="7187" max="7187" width="26.85546875" style="78" bestFit="1" customWidth="1"/>
    <col min="7188" max="7188" width="17.7109375" style="78" bestFit="1" customWidth="1"/>
    <col min="7189" max="7189" width="31.42578125" style="78" bestFit="1" customWidth="1"/>
    <col min="7190" max="7190" width="34.28515625" style="78" bestFit="1" customWidth="1"/>
    <col min="7191" max="7191" width="40.28515625" style="78" bestFit="1" customWidth="1"/>
    <col min="7192" max="7192" width="18.85546875" style="78" bestFit="1" customWidth="1"/>
    <col min="7193" max="7193" width="18.7109375" style="78" bestFit="1" customWidth="1"/>
    <col min="7194" max="7194" width="32.28515625" style="78" bestFit="1" customWidth="1"/>
    <col min="7195" max="7195" width="30.28515625" style="78" bestFit="1" customWidth="1"/>
    <col min="7196" max="7424" width="9.140625" style="78"/>
    <col min="7425" max="7425" width="1.28515625" style="78" customWidth="1"/>
    <col min="7426" max="7426" width="8.28515625" style="78" customWidth="1"/>
    <col min="7427" max="7427" width="16.140625" style="78" bestFit="1" customWidth="1"/>
    <col min="7428" max="7428" width="14.7109375" style="78" customWidth="1"/>
    <col min="7429" max="7429" width="16.7109375" style="78" customWidth="1"/>
    <col min="7430" max="7430" width="12.5703125" style="78" customWidth="1"/>
    <col min="7431" max="7431" width="13.85546875" style="78" customWidth="1"/>
    <col min="7432" max="7432" width="12.5703125" style="78" customWidth="1"/>
    <col min="7433" max="7433" width="14.28515625" style="78" customWidth="1"/>
    <col min="7434" max="7434" width="11" style="78" customWidth="1"/>
    <col min="7435" max="7435" width="15.5703125" style="78" bestFit="1" customWidth="1"/>
    <col min="7436" max="7436" width="15.85546875" style="78" bestFit="1" customWidth="1"/>
    <col min="7437" max="7437" width="14.5703125" style="78" bestFit="1" customWidth="1"/>
    <col min="7438" max="7438" width="17.85546875" style="78" bestFit="1" customWidth="1"/>
    <col min="7439" max="7439" width="19.85546875" style="78" customWidth="1"/>
    <col min="7440" max="7440" width="15.85546875" style="78" bestFit="1" customWidth="1"/>
    <col min="7441" max="7441" width="30.140625" style="78" bestFit="1" customWidth="1"/>
    <col min="7442" max="7442" width="31.140625" style="78" bestFit="1" customWidth="1"/>
    <col min="7443" max="7443" width="26.85546875" style="78" bestFit="1" customWidth="1"/>
    <col min="7444" max="7444" width="17.7109375" style="78" bestFit="1" customWidth="1"/>
    <col min="7445" max="7445" width="31.42578125" style="78" bestFit="1" customWidth="1"/>
    <col min="7446" max="7446" width="34.28515625" style="78" bestFit="1" customWidth="1"/>
    <col min="7447" max="7447" width="40.28515625" style="78" bestFit="1" customWidth="1"/>
    <col min="7448" max="7448" width="18.85546875" style="78" bestFit="1" customWidth="1"/>
    <col min="7449" max="7449" width="18.7109375" style="78" bestFit="1" customWidth="1"/>
    <col min="7450" max="7450" width="32.28515625" style="78" bestFit="1" customWidth="1"/>
    <col min="7451" max="7451" width="30.28515625" style="78" bestFit="1" customWidth="1"/>
    <col min="7452" max="7680" width="9.140625" style="78"/>
    <col min="7681" max="7681" width="1.28515625" style="78" customWidth="1"/>
    <col min="7682" max="7682" width="8.28515625" style="78" customWidth="1"/>
    <col min="7683" max="7683" width="16.140625" style="78" bestFit="1" customWidth="1"/>
    <col min="7684" max="7684" width="14.7109375" style="78" customWidth="1"/>
    <col min="7685" max="7685" width="16.7109375" style="78" customWidth="1"/>
    <col min="7686" max="7686" width="12.5703125" style="78" customWidth="1"/>
    <col min="7687" max="7687" width="13.85546875" style="78" customWidth="1"/>
    <col min="7688" max="7688" width="12.5703125" style="78" customWidth="1"/>
    <col min="7689" max="7689" width="14.28515625" style="78" customWidth="1"/>
    <col min="7690" max="7690" width="11" style="78" customWidth="1"/>
    <col min="7691" max="7691" width="15.5703125" style="78" bestFit="1" customWidth="1"/>
    <col min="7692" max="7692" width="15.85546875" style="78" bestFit="1" customWidth="1"/>
    <col min="7693" max="7693" width="14.5703125" style="78" bestFit="1" customWidth="1"/>
    <col min="7694" max="7694" width="17.85546875" style="78" bestFit="1" customWidth="1"/>
    <col min="7695" max="7695" width="19.85546875" style="78" customWidth="1"/>
    <col min="7696" max="7696" width="15.85546875" style="78" bestFit="1" customWidth="1"/>
    <col min="7697" max="7697" width="30.140625" style="78" bestFit="1" customWidth="1"/>
    <col min="7698" max="7698" width="31.140625" style="78" bestFit="1" customWidth="1"/>
    <col min="7699" max="7699" width="26.85546875" style="78" bestFit="1" customWidth="1"/>
    <col min="7700" max="7700" width="17.7109375" style="78" bestFit="1" customWidth="1"/>
    <col min="7701" max="7701" width="31.42578125" style="78" bestFit="1" customWidth="1"/>
    <col min="7702" max="7702" width="34.28515625" style="78" bestFit="1" customWidth="1"/>
    <col min="7703" max="7703" width="40.28515625" style="78" bestFit="1" customWidth="1"/>
    <col min="7704" max="7704" width="18.85546875" style="78" bestFit="1" customWidth="1"/>
    <col min="7705" max="7705" width="18.7109375" style="78" bestFit="1" customWidth="1"/>
    <col min="7706" max="7706" width="32.28515625" style="78" bestFit="1" customWidth="1"/>
    <col min="7707" max="7707" width="30.28515625" style="78" bestFit="1" customWidth="1"/>
    <col min="7708" max="7936" width="9.140625" style="78"/>
    <col min="7937" max="7937" width="1.28515625" style="78" customWidth="1"/>
    <col min="7938" max="7938" width="8.28515625" style="78" customWidth="1"/>
    <col min="7939" max="7939" width="16.140625" style="78" bestFit="1" customWidth="1"/>
    <col min="7940" max="7940" width="14.7109375" style="78" customWidth="1"/>
    <col min="7941" max="7941" width="16.7109375" style="78" customWidth="1"/>
    <col min="7942" max="7942" width="12.5703125" style="78" customWidth="1"/>
    <col min="7943" max="7943" width="13.85546875" style="78" customWidth="1"/>
    <col min="7944" max="7944" width="12.5703125" style="78" customWidth="1"/>
    <col min="7945" max="7945" width="14.28515625" style="78" customWidth="1"/>
    <col min="7946" max="7946" width="11" style="78" customWidth="1"/>
    <col min="7947" max="7947" width="15.5703125" style="78" bestFit="1" customWidth="1"/>
    <col min="7948" max="7948" width="15.85546875" style="78" bestFit="1" customWidth="1"/>
    <col min="7949" max="7949" width="14.5703125" style="78" bestFit="1" customWidth="1"/>
    <col min="7950" max="7950" width="17.85546875" style="78" bestFit="1" customWidth="1"/>
    <col min="7951" max="7951" width="19.85546875" style="78" customWidth="1"/>
    <col min="7952" max="7952" width="15.85546875" style="78" bestFit="1" customWidth="1"/>
    <col min="7953" max="7953" width="30.140625" style="78" bestFit="1" customWidth="1"/>
    <col min="7954" max="7954" width="31.140625" style="78" bestFit="1" customWidth="1"/>
    <col min="7955" max="7955" width="26.85546875" style="78" bestFit="1" customWidth="1"/>
    <col min="7956" max="7956" width="17.7109375" style="78" bestFit="1" customWidth="1"/>
    <col min="7957" max="7957" width="31.42578125" style="78" bestFit="1" customWidth="1"/>
    <col min="7958" max="7958" width="34.28515625" style="78" bestFit="1" customWidth="1"/>
    <col min="7959" max="7959" width="40.28515625" style="78" bestFit="1" customWidth="1"/>
    <col min="7960" max="7960" width="18.85546875" style="78" bestFit="1" customWidth="1"/>
    <col min="7961" max="7961" width="18.7109375" style="78" bestFit="1" customWidth="1"/>
    <col min="7962" max="7962" width="32.28515625" style="78" bestFit="1" customWidth="1"/>
    <col min="7963" max="7963" width="30.28515625" style="78" bestFit="1" customWidth="1"/>
    <col min="7964" max="8192" width="9.140625" style="78"/>
    <col min="8193" max="8193" width="1.28515625" style="78" customWidth="1"/>
    <col min="8194" max="8194" width="8.28515625" style="78" customWidth="1"/>
    <col min="8195" max="8195" width="16.140625" style="78" bestFit="1" customWidth="1"/>
    <col min="8196" max="8196" width="14.7109375" style="78" customWidth="1"/>
    <col min="8197" max="8197" width="16.7109375" style="78" customWidth="1"/>
    <col min="8198" max="8198" width="12.5703125" style="78" customWidth="1"/>
    <col min="8199" max="8199" width="13.85546875" style="78" customWidth="1"/>
    <col min="8200" max="8200" width="12.5703125" style="78" customWidth="1"/>
    <col min="8201" max="8201" width="14.28515625" style="78" customWidth="1"/>
    <col min="8202" max="8202" width="11" style="78" customWidth="1"/>
    <col min="8203" max="8203" width="15.5703125" style="78" bestFit="1" customWidth="1"/>
    <col min="8204" max="8204" width="15.85546875" style="78" bestFit="1" customWidth="1"/>
    <col min="8205" max="8205" width="14.5703125" style="78" bestFit="1" customWidth="1"/>
    <col min="8206" max="8206" width="17.85546875" style="78" bestFit="1" customWidth="1"/>
    <col min="8207" max="8207" width="19.85546875" style="78" customWidth="1"/>
    <col min="8208" max="8208" width="15.85546875" style="78" bestFit="1" customWidth="1"/>
    <col min="8209" max="8209" width="30.140625" style="78" bestFit="1" customWidth="1"/>
    <col min="8210" max="8210" width="31.140625" style="78" bestFit="1" customWidth="1"/>
    <col min="8211" max="8211" width="26.85546875" style="78" bestFit="1" customWidth="1"/>
    <col min="8212" max="8212" width="17.7109375" style="78" bestFit="1" customWidth="1"/>
    <col min="8213" max="8213" width="31.42578125" style="78" bestFit="1" customWidth="1"/>
    <col min="8214" max="8214" width="34.28515625" style="78" bestFit="1" customWidth="1"/>
    <col min="8215" max="8215" width="40.28515625" style="78" bestFit="1" customWidth="1"/>
    <col min="8216" max="8216" width="18.85546875" style="78" bestFit="1" customWidth="1"/>
    <col min="8217" max="8217" width="18.7109375" style="78" bestFit="1" customWidth="1"/>
    <col min="8218" max="8218" width="32.28515625" style="78" bestFit="1" customWidth="1"/>
    <col min="8219" max="8219" width="30.28515625" style="78" bestFit="1" customWidth="1"/>
    <col min="8220" max="8448" width="9.140625" style="78"/>
    <col min="8449" max="8449" width="1.28515625" style="78" customWidth="1"/>
    <col min="8450" max="8450" width="8.28515625" style="78" customWidth="1"/>
    <col min="8451" max="8451" width="16.140625" style="78" bestFit="1" customWidth="1"/>
    <col min="8452" max="8452" width="14.7109375" style="78" customWidth="1"/>
    <col min="8453" max="8453" width="16.7109375" style="78" customWidth="1"/>
    <col min="8454" max="8454" width="12.5703125" style="78" customWidth="1"/>
    <col min="8455" max="8455" width="13.85546875" style="78" customWidth="1"/>
    <col min="8456" max="8456" width="12.5703125" style="78" customWidth="1"/>
    <col min="8457" max="8457" width="14.28515625" style="78" customWidth="1"/>
    <col min="8458" max="8458" width="11" style="78" customWidth="1"/>
    <col min="8459" max="8459" width="15.5703125" style="78" bestFit="1" customWidth="1"/>
    <col min="8460" max="8460" width="15.85546875" style="78" bestFit="1" customWidth="1"/>
    <col min="8461" max="8461" width="14.5703125" style="78" bestFit="1" customWidth="1"/>
    <col min="8462" max="8462" width="17.85546875" style="78" bestFit="1" customWidth="1"/>
    <col min="8463" max="8463" width="19.85546875" style="78" customWidth="1"/>
    <col min="8464" max="8464" width="15.85546875" style="78" bestFit="1" customWidth="1"/>
    <col min="8465" max="8465" width="30.140625" style="78" bestFit="1" customWidth="1"/>
    <col min="8466" max="8466" width="31.140625" style="78" bestFit="1" customWidth="1"/>
    <col min="8467" max="8467" width="26.85546875" style="78" bestFit="1" customWidth="1"/>
    <col min="8468" max="8468" width="17.7109375" style="78" bestFit="1" customWidth="1"/>
    <col min="8469" max="8469" width="31.42578125" style="78" bestFit="1" customWidth="1"/>
    <col min="8470" max="8470" width="34.28515625" style="78" bestFit="1" customWidth="1"/>
    <col min="8471" max="8471" width="40.28515625" style="78" bestFit="1" customWidth="1"/>
    <col min="8472" max="8472" width="18.85546875" style="78" bestFit="1" customWidth="1"/>
    <col min="8473" max="8473" width="18.7109375" style="78" bestFit="1" customWidth="1"/>
    <col min="8474" max="8474" width="32.28515625" style="78" bestFit="1" customWidth="1"/>
    <col min="8475" max="8475" width="30.28515625" style="78" bestFit="1" customWidth="1"/>
    <col min="8476" max="8704" width="9.140625" style="78"/>
    <col min="8705" max="8705" width="1.28515625" style="78" customWidth="1"/>
    <col min="8706" max="8706" width="8.28515625" style="78" customWidth="1"/>
    <col min="8707" max="8707" width="16.140625" style="78" bestFit="1" customWidth="1"/>
    <col min="8708" max="8708" width="14.7109375" style="78" customWidth="1"/>
    <col min="8709" max="8709" width="16.7109375" style="78" customWidth="1"/>
    <col min="8710" max="8710" width="12.5703125" style="78" customWidth="1"/>
    <col min="8711" max="8711" width="13.85546875" style="78" customWidth="1"/>
    <col min="8712" max="8712" width="12.5703125" style="78" customWidth="1"/>
    <col min="8713" max="8713" width="14.28515625" style="78" customWidth="1"/>
    <col min="8714" max="8714" width="11" style="78" customWidth="1"/>
    <col min="8715" max="8715" width="15.5703125" style="78" bestFit="1" customWidth="1"/>
    <col min="8716" max="8716" width="15.85546875" style="78" bestFit="1" customWidth="1"/>
    <col min="8717" max="8717" width="14.5703125" style="78" bestFit="1" customWidth="1"/>
    <col min="8718" max="8718" width="17.85546875" style="78" bestFit="1" customWidth="1"/>
    <col min="8719" max="8719" width="19.85546875" style="78" customWidth="1"/>
    <col min="8720" max="8720" width="15.85546875" style="78" bestFit="1" customWidth="1"/>
    <col min="8721" max="8721" width="30.140625" style="78" bestFit="1" customWidth="1"/>
    <col min="8722" max="8722" width="31.140625" style="78" bestFit="1" customWidth="1"/>
    <col min="8723" max="8723" width="26.85546875" style="78" bestFit="1" customWidth="1"/>
    <col min="8724" max="8724" width="17.7109375" style="78" bestFit="1" customWidth="1"/>
    <col min="8725" max="8725" width="31.42578125" style="78" bestFit="1" customWidth="1"/>
    <col min="8726" max="8726" width="34.28515625" style="78" bestFit="1" customWidth="1"/>
    <col min="8727" max="8727" width="40.28515625" style="78" bestFit="1" customWidth="1"/>
    <col min="8728" max="8728" width="18.85546875" style="78" bestFit="1" customWidth="1"/>
    <col min="8729" max="8729" width="18.7109375" style="78" bestFit="1" customWidth="1"/>
    <col min="8730" max="8730" width="32.28515625" style="78" bestFit="1" customWidth="1"/>
    <col min="8731" max="8731" width="30.28515625" style="78" bestFit="1" customWidth="1"/>
    <col min="8732" max="8960" width="9.140625" style="78"/>
    <col min="8961" max="8961" width="1.28515625" style="78" customWidth="1"/>
    <col min="8962" max="8962" width="8.28515625" style="78" customWidth="1"/>
    <col min="8963" max="8963" width="16.140625" style="78" bestFit="1" customWidth="1"/>
    <col min="8964" max="8964" width="14.7109375" style="78" customWidth="1"/>
    <col min="8965" max="8965" width="16.7109375" style="78" customWidth="1"/>
    <col min="8966" max="8966" width="12.5703125" style="78" customWidth="1"/>
    <col min="8967" max="8967" width="13.85546875" style="78" customWidth="1"/>
    <col min="8968" max="8968" width="12.5703125" style="78" customWidth="1"/>
    <col min="8969" max="8969" width="14.28515625" style="78" customWidth="1"/>
    <col min="8970" max="8970" width="11" style="78" customWidth="1"/>
    <col min="8971" max="8971" width="15.5703125" style="78" bestFit="1" customWidth="1"/>
    <col min="8972" max="8972" width="15.85546875" style="78" bestFit="1" customWidth="1"/>
    <col min="8973" max="8973" width="14.5703125" style="78" bestFit="1" customWidth="1"/>
    <col min="8974" max="8974" width="17.85546875" style="78" bestFit="1" customWidth="1"/>
    <col min="8975" max="8975" width="19.85546875" style="78" customWidth="1"/>
    <col min="8976" max="8976" width="15.85546875" style="78" bestFit="1" customWidth="1"/>
    <col min="8977" max="8977" width="30.140625" style="78" bestFit="1" customWidth="1"/>
    <col min="8978" max="8978" width="31.140625" style="78" bestFit="1" customWidth="1"/>
    <col min="8979" max="8979" width="26.85546875" style="78" bestFit="1" customWidth="1"/>
    <col min="8980" max="8980" width="17.7109375" style="78" bestFit="1" customWidth="1"/>
    <col min="8981" max="8981" width="31.42578125" style="78" bestFit="1" customWidth="1"/>
    <col min="8982" max="8982" width="34.28515625" style="78" bestFit="1" customWidth="1"/>
    <col min="8983" max="8983" width="40.28515625" style="78" bestFit="1" customWidth="1"/>
    <col min="8984" max="8984" width="18.85546875" style="78" bestFit="1" customWidth="1"/>
    <col min="8985" max="8985" width="18.7109375" style="78" bestFit="1" customWidth="1"/>
    <col min="8986" max="8986" width="32.28515625" style="78" bestFit="1" customWidth="1"/>
    <col min="8987" max="8987" width="30.28515625" style="78" bestFit="1" customWidth="1"/>
    <col min="8988" max="9216" width="9.140625" style="78"/>
    <col min="9217" max="9217" width="1.28515625" style="78" customWidth="1"/>
    <col min="9218" max="9218" width="8.28515625" style="78" customWidth="1"/>
    <col min="9219" max="9219" width="16.140625" style="78" bestFit="1" customWidth="1"/>
    <col min="9220" max="9220" width="14.7109375" style="78" customWidth="1"/>
    <col min="9221" max="9221" width="16.7109375" style="78" customWidth="1"/>
    <col min="9222" max="9222" width="12.5703125" style="78" customWidth="1"/>
    <col min="9223" max="9223" width="13.85546875" style="78" customWidth="1"/>
    <col min="9224" max="9224" width="12.5703125" style="78" customWidth="1"/>
    <col min="9225" max="9225" width="14.28515625" style="78" customWidth="1"/>
    <col min="9226" max="9226" width="11" style="78" customWidth="1"/>
    <col min="9227" max="9227" width="15.5703125" style="78" bestFit="1" customWidth="1"/>
    <col min="9228" max="9228" width="15.85546875" style="78" bestFit="1" customWidth="1"/>
    <col min="9229" max="9229" width="14.5703125" style="78" bestFit="1" customWidth="1"/>
    <col min="9230" max="9230" width="17.85546875" style="78" bestFit="1" customWidth="1"/>
    <col min="9231" max="9231" width="19.85546875" style="78" customWidth="1"/>
    <col min="9232" max="9232" width="15.85546875" style="78" bestFit="1" customWidth="1"/>
    <col min="9233" max="9233" width="30.140625" style="78" bestFit="1" customWidth="1"/>
    <col min="9234" max="9234" width="31.140625" style="78" bestFit="1" customWidth="1"/>
    <col min="9235" max="9235" width="26.85546875" style="78" bestFit="1" customWidth="1"/>
    <col min="9236" max="9236" width="17.7109375" style="78" bestFit="1" customWidth="1"/>
    <col min="9237" max="9237" width="31.42578125" style="78" bestFit="1" customWidth="1"/>
    <col min="9238" max="9238" width="34.28515625" style="78" bestFit="1" customWidth="1"/>
    <col min="9239" max="9239" width="40.28515625" style="78" bestFit="1" customWidth="1"/>
    <col min="9240" max="9240" width="18.85546875" style="78" bestFit="1" customWidth="1"/>
    <col min="9241" max="9241" width="18.7109375" style="78" bestFit="1" customWidth="1"/>
    <col min="9242" max="9242" width="32.28515625" style="78" bestFit="1" customWidth="1"/>
    <col min="9243" max="9243" width="30.28515625" style="78" bestFit="1" customWidth="1"/>
    <col min="9244" max="9472" width="9.140625" style="78"/>
    <col min="9473" max="9473" width="1.28515625" style="78" customWidth="1"/>
    <col min="9474" max="9474" width="8.28515625" style="78" customWidth="1"/>
    <col min="9475" max="9475" width="16.140625" style="78" bestFit="1" customWidth="1"/>
    <col min="9476" max="9476" width="14.7109375" style="78" customWidth="1"/>
    <col min="9477" max="9477" width="16.7109375" style="78" customWidth="1"/>
    <col min="9478" max="9478" width="12.5703125" style="78" customWidth="1"/>
    <col min="9479" max="9479" width="13.85546875" style="78" customWidth="1"/>
    <col min="9480" max="9480" width="12.5703125" style="78" customWidth="1"/>
    <col min="9481" max="9481" width="14.28515625" style="78" customWidth="1"/>
    <col min="9482" max="9482" width="11" style="78" customWidth="1"/>
    <col min="9483" max="9483" width="15.5703125" style="78" bestFit="1" customWidth="1"/>
    <col min="9484" max="9484" width="15.85546875" style="78" bestFit="1" customWidth="1"/>
    <col min="9485" max="9485" width="14.5703125" style="78" bestFit="1" customWidth="1"/>
    <col min="9486" max="9486" width="17.85546875" style="78" bestFit="1" customWidth="1"/>
    <col min="9487" max="9487" width="19.85546875" style="78" customWidth="1"/>
    <col min="9488" max="9488" width="15.85546875" style="78" bestFit="1" customWidth="1"/>
    <col min="9489" max="9489" width="30.140625" style="78" bestFit="1" customWidth="1"/>
    <col min="9490" max="9490" width="31.140625" style="78" bestFit="1" customWidth="1"/>
    <col min="9491" max="9491" width="26.85546875" style="78" bestFit="1" customWidth="1"/>
    <col min="9492" max="9492" width="17.7109375" style="78" bestFit="1" customWidth="1"/>
    <col min="9493" max="9493" width="31.42578125" style="78" bestFit="1" customWidth="1"/>
    <col min="9494" max="9494" width="34.28515625" style="78" bestFit="1" customWidth="1"/>
    <col min="9495" max="9495" width="40.28515625" style="78" bestFit="1" customWidth="1"/>
    <col min="9496" max="9496" width="18.85546875" style="78" bestFit="1" customWidth="1"/>
    <col min="9497" max="9497" width="18.7109375" style="78" bestFit="1" customWidth="1"/>
    <col min="9498" max="9498" width="32.28515625" style="78" bestFit="1" customWidth="1"/>
    <col min="9499" max="9499" width="30.28515625" style="78" bestFit="1" customWidth="1"/>
    <col min="9500" max="9728" width="9.140625" style="78"/>
    <col min="9729" max="9729" width="1.28515625" style="78" customWidth="1"/>
    <col min="9730" max="9730" width="8.28515625" style="78" customWidth="1"/>
    <col min="9731" max="9731" width="16.140625" style="78" bestFit="1" customWidth="1"/>
    <col min="9732" max="9732" width="14.7109375" style="78" customWidth="1"/>
    <col min="9733" max="9733" width="16.7109375" style="78" customWidth="1"/>
    <col min="9734" max="9734" width="12.5703125" style="78" customWidth="1"/>
    <col min="9735" max="9735" width="13.85546875" style="78" customWidth="1"/>
    <col min="9736" max="9736" width="12.5703125" style="78" customWidth="1"/>
    <col min="9737" max="9737" width="14.28515625" style="78" customWidth="1"/>
    <col min="9738" max="9738" width="11" style="78" customWidth="1"/>
    <col min="9739" max="9739" width="15.5703125" style="78" bestFit="1" customWidth="1"/>
    <col min="9740" max="9740" width="15.85546875" style="78" bestFit="1" customWidth="1"/>
    <col min="9741" max="9741" width="14.5703125" style="78" bestFit="1" customWidth="1"/>
    <col min="9742" max="9742" width="17.85546875" style="78" bestFit="1" customWidth="1"/>
    <col min="9743" max="9743" width="19.85546875" style="78" customWidth="1"/>
    <col min="9744" max="9744" width="15.85546875" style="78" bestFit="1" customWidth="1"/>
    <col min="9745" max="9745" width="30.140625" style="78" bestFit="1" customWidth="1"/>
    <col min="9746" max="9746" width="31.140625" style="78" bestFit="1" customWidth="1"/>
    <col min="9747" max="9747" width="26.85546875" style="78" bestFit="1" customWidth="1"/>
    <col min="9748" max="9748" width="17.7109375" style="78" bestFit="1" customWidth="1"/>
    <col min="9749" max="9749" width="31.42578125" style="78" bestFit="1" customWidth="1"/>
    <col min="9750" max="9750" width="34.28515625" style="78" bestFit="1" customWidth="1"/>
    <col min="9751" max="9751" width="40.28515625" style="78" bestFit="1" customWidth="1"/>
    <col min="9752" max="9752" width="18.85546875" style="78" bestFit="1" customWidth="1"/>
    <col min="9753" max="9753" width="18.7109375" style="78" bestFit="1" customWidth="1"/>
    <col min="9754" max="9754" width="32.28515625" style="78" bestFit="1" customWidth="1"/>
    <col min="9755" max="9755" width="30.28515625" style="78" bestFit="1" customWidth="1"/>
    <col min="9756" max="9984" width="9.140625" style="78"/>
    <col min="9985" max="9985" width="1.28515625" style="78" customWidth="1"/>
    <col min="9986" max="9986" width="8.28515625" style="78" customWidth="1"/>
    <col min="9987" max="9987" width="16.140625" style="78" bestFit="1" customWidth="1"/>
    <col min="9988" max="9988" width="14.7109375" style="78" customWidth="1"/>
    <col min="9989" max="9989" width="16.7109375" style="78" customWidth="1"/>
    <col min="9990" max="9990" width="12.5703125" style="78" customWidth="1"/>
    <col min="9991" max="9991" width="13.85546875" style="78" customWidth="1"/>
    <col min="9992" max="9992" width="12.5703125" style="78" customWidth="1"/>
    <col min="9993" max="9993" width="14.28515625" style="78" customWidth="1"/>
    <col min="9994" max="9994" width="11" style="78" customWidth="1"/>
    <col min="9995" max="9995" width="15.5703125" style="78" bestFit="1" customWidth="1"/>
    <col min="9996" max="9996" width="15.85546875" style="78" bestFit="1" customWidth="1"/>
    <col min="9997" max="9997" width="14.5703125" style="78" bestFit="1" customWidth="1"/>
    <col min="9998" max="9998" width="17.85546875" style="78" bestFit="1" customWidth="1"/>
    <col min="9999" max="9999" width="19.85546875" style="78" customWidth="1"/>
    <col min="10000" max="10000" width="15.85546875" style="78" bestFit="1" customWidth="1"/>
    <col min="10001" max="10001" width="30.140625" style="78" bestFit="1" customWidth="1"/>
    <col min="10002" max="10002" width="31.140625" style="78" bestFit="1" customWidth="1"/>
    <col min="10003" max="10003" width="26.85546875" style="78" bestFit="1" customWidth="1"/>
    <col min="10004" max="10004" width="17.7109375" style="78" bestFit="1" customWidth="1"/>
    <col min="10005" max="10005" width="31.42578125" style="78" bestFit="1" customWidth="1"/>
    <col min="10006" max="10006" width="34.28515625" style="78" bestFit="1" customWidth="1"/>
    <col min="10007" max="10007" width="40.28515625" style="78" bestFit="1" customWidth="1"/>
    <col min="10008" max="10008" width="18.85546875" style="78" bestFit="1" customWidth="1"/>
    <col min="10009" max="10009" width="18.7109375" style="78" bestFit="1" customWidth="1"/>
    <col min="10010" max="10010" width="32.28515625" style="78" bestFit="1" customWidth="1"/>
    <col min="10011" max="10011" width="30.28515625" style="78" bestFit="1" customWidth="1"/>
    <col min="10012" max="10240" width="9.140625" style="78"/>
    <col min="10241" max="10241" width="1.28515625" style="78" customWidth="1"/>
    <col min="10242" max="10242" width="8.28515625" style="78" customWidth="1"/>
    <col min="10243" max="10243" width="16.140625" style="78" bestFit="1" customWidth="1"/>
    <col min="10244" max="10244" width="14.7109375" style="78" customWidth="1"/>
    <col min="10245" max="10245" width="16.7109375" style="78" customWidth="1"/>
    <col min="10246" max="10246" width="12.5703125" style="78" customWidth="1"/>
    <col min="10247" max="10247" width="13.85546875" style="78" customWidth="1"/>
    <col min="10248" max="10248" width="12.5703125" style="78" customWidth="1"/>
    <col min="10249" max="10249" width="14.28515625" style="78" customWidth="1"/>
    <col min="10250" max="10250" width="11" style="78" customWidth="1"/>
    <col min="10251" max="10251" width="15.5703125" style="78" bestFit="1" customWidth="1"/>
    <col min="10252" max="10252" width="15.85546875" style="78" bestFit="1" customWidth="1"/>
    <col min="10253" max="10253" width="14.5703125" style="78" bestFit="1" customWidth="1"/>
    <col min="10254" max="10254" width="17.85546875" style="78" bestFit="1" customWidth="1"/>
    <col min="10255" max="10255" width="19.85546875" style="78" customWidth="1"/>
    <col min="10256" max="10256" width="15.85546875" style="78" bestFit="1" customWidth="1"/>
    <col min="10257" max="10257" width="30.140625" style="78" bestFit="1" customWidth="1"/>
    <col min="10258" max="10258" width="31.140625" style="78" bestFit="1" customWidth="1"/>
    <col min="10259" max="10259" width="26.85546875" style="78" bestFit="1" customWidth="1"/>
    <col min="10260" max="10260" width="17.7109375" style="78" bestFit="1" customWidth="1"/>
    <col min="10261" max="10261" width="31.42578125" style="78" bestFit="1" customWidth="1"/>
    <col min="10262" max="10262" width="34.28515625" style="78" bestFit="1" customWidth="1"/>
    <col min="10263" max="10263" width="40.28515625" style="78" bestFit="1" customWidth="1"/>
    <col min="10264" max="10264" width="18.85546875" style="78" bestFit="1" customWidth="1"/>
    <col min="10265" max="10265" width="18.7109375" style="78" bestFit="1" customWidth="1"/>
    <col min="10266" max="10266" width="32.28515625" style="78" bestFit="1" customWidth="1"/>
    <col min="10267" max="10267" width="30.28515625" style="78" bestFit="1" customWidth="1"/>
    <col min="10268" max="10496" width="9.140625" style="78"/>
    <col min="10497" max="10497" width="1.28515625" style="78" customWidth="1"/>
    <col min="10498" max="10498" width="8.28515625" style="78" customWidth="1"/>
    <col min="10499" max="10499" width="16.140625" style="78" bestFit="1" customWidth="1"/>
    <col min="10500" max="10500" width="14.7109375" style="78" customWidth="1"/>
    <col min="10501" max="10501" width="16.7109375" style="78" customWidth="1"/>
    <col min="10502" max="10502" width="12.5703125" style="78" customWidth="1"/>
    <col min="10503" max="10503" width="13.85546875" style="78" customWidth="1"/>
    <col min="10504" max="10504" width="12.5703125" style="78" customWidth="1"/>
    <col min="10505" max="10505" width="14.28515625" style="78" customWidth="1"/>
    <col min="10506" max="10506" width="11" style="78" customWidth="1"/>
    <col min="10507" max="10507" width="15.5703125" style="78" bestFit="1" customWidth="1"/>
    <col min="10508" max="10508" width="15.85546875" style="78" bestFit="1" customWidth="1"/>
    <col min="10509" max="10509" width="14.5703125" style="78" bestFit="1" customWidth="1"/>
    <col min="10510" max="10510" width="17.85546875" style="78" bestFit="1" customWidth="1"/>
    <col min="10511" max="10511" width="19.85546875" style="78" customWidth="1"/>
    <col min="10512" max="10512" width="15.85546875" style="78" bestFit="1" customWidth="1"/>
    <col min="10513" max="10513" width="30.140625" style="78" bestFit="1" customWidth="1"/>
    <col min="10514" max="10514" width="31.140625" style="78" bestFit="1" customWidth="1"/>
    <col min="10515" max="10515" width="26.85546875" style="78" bestFit="1" customWidth="1"/>
    <col min="10516" max="10516" width="17.7109375" style="78" bestFit="1" customWidth="1"/>
    <col min="10517" max="10517" width="31.42578125" style="78" bestFit="1" customWidth="1"/>
    <col min="10518" max="10518" width="34.28515625" style="78" bestFit="1" customWidth="1"/>
    <col min="10519" max="10519" width="40.28515625" style="78" bestFit="1" customWidth="1"/>
    <col min="10520" max="10520" width="18.85546875" style="78" bestFit="1" customWidth="1"/>
    <col min="10521" max="10521" width="18.7109375" style="78" bestFit="1" customWidth="1"/>
    <col min="10522" max="10522" width="32.28515625" style="78" bestFit="1" customWidth="1"/>
    <col min="10523" max="10523" width="30.28515625" style="78" bestFit="1" customWidth="1"/>
    <col min="10524" max="10752" width="9.140625" style="78"/>
    <col min="10753" max="10753" width="1.28515625" style="78" customWidth="1"/>
    <col min="10754" max="10754" width="8.28515625" style="78" customWidth="1"/>
    <col min="10755" max="10755" width="16.140625" style="78" bestFit="1" customWidth="1"/>
    <col min="10756" max="10756" width="14.7109375" style="78" customWidth="1"/>
    <col min="10757" max="10757" width="16.7109375" style="78" customWidth="1"/>
    <col min="10758" max="10758" width="12.5703125" style="78" customWidth="1"/>
    <col min="10759" max="10759" width="13.85546875" style="78" customWidth="1"/>
    <col min="10760" max="10760" width="12.5703125" style="78" customWidth="1"/>
    <col min="10761" max="10761" width="14.28515625" style="78" customWidth="1"/>
    <col min="10762" max="10762" width="11" style="78" customWidth="1"/>
    <col min="10763" max="10763" width="15.5703125" style="78" bestFit="1" customWidth="1"/>
    <col min="10764" max="10764" width="15.85546875" style="78" bestFit="1" customWidth="1"/>
    <col min="10765" max="10765" width="14.5703125" style="78" bestFit="1" customWidth="1"/>
    <col min="10766" max="10766" width="17.85546875" style="78" bestFit="1" customWidth="1"/>
    <col min="10767" max="10767" width="19.85546875" style="78" customWidth="1"/>
    <col min="10768" max="10768" width="15.85546875" style="78" bestFit="1" customWidth="1"/>
    <col min="10769" max="10769" width="30.140625" style="78" bestFit="1" customWidth="1"/>
    <col min="10770" max="10770" width="31.140625" style="78" bestFit="1" customWidth="1"/>
    <col min="10771" max="10771" width="26.85546875" style="78" bestFit="1" customWidth="1"/>
    <col min="10772" max="10772" width="17.7109375" style="78" bestFit="1" customWidth="1"/>
    <col min="10773" max="10773" width="31.42578125" style="78" bestFit="1" customWidth="1"/>
    <col min="10774" max="10774" width="34.28515625" style="78" bestFit="1" customWidth="1"/>
    <col min="10775" max="10775" width="40.28515625" style="78" bestFit="1" customWidth="1"/>
    <col min="10776" max="10776" width="18.85546875" style="78" bestFit="1" customWidth="1"/>
    <col min="10777" max="10777" width="18.7109375" style="78" bestFit="1" customWidth="1"/>
    <col min="10778" max="10778" width="32.28515625" style="78" bestFit="1" customWidth="1"/>
    <col min="10779" max="10779" width="30.28515625" style="78" bestFit="1" customWidth="1"/>
    <col min="10780" max="11008" width="9.140625" style="78"/>
    <col min="11009" max="11009" width="1.28515625" style="78" customWidth="1"/>
    <col min="11010" max="11010" width="8.28515625" style="78" customWidth="1"/>
    <col min="11011" max="11011" width="16.140625" style="78" bestFit="1" customWidth="1"/>
    <col min="11012" max="11012" width="14.7109375" style="78" customWidth="1"/>
    <col min="11013" max="11013" width="16.7109375" style="78" customWidth="1"/>
    <col min="11014" max="11014" width="12.5703125" style="78" customWidth="1"/>
    <col min="11015" max="11015" width="13.85546875" style="78" customWidth="1"/>
    <col min="11016" max="11016" width="12.5703125" style="78" customWidth="1"/>
    <col min="11017" max="11017" width="14.28515625" style="78" customWidth="1"/>
    <col min="11018" max="11018" width="11" style="78" customWidth="1"/>
    <col min="11019" max="11019" width="15.5703125" style="78" bestFit="1" customWidth="1"/>
    <col min="11020" max="11020" width="15.85546875" style="78" bestFit="1" customWidth="1"/>
    <col min="11021" max="11021" width="14.5703125" style="78" bestFit="1" customWidth="1"/>
    <col min="11022" max="11022" width="17.85546875" style="78" bestFit="1" customWidth="1"/>
    <col min="11023" max="11023" width="19.85546875" style="78" customWidth="1"/>
    <col min="11024" max="11024" width="15.85546875" style="78" bestFit="1" customWidth="1"/>
    <col min="11025" max="11025" width="30.140625" style="78" bestFit="1" customWidth="1"/>
    <col min="11026" max="11026" width="31.140625" style="78" bestFit="1" customWidth="1"/>
    <col min="11027" max="11027" width="26.85546875" style="78" bestFit="1" customWidth="1"/>
    <col min="11028" max="11028" width="17.7109375" style="78" bestFit="1" customWidth="1"/>
    <col min="11029" max="11029" width="31.42578125" style="78" bestFit="1" customWidth="1"/>
    <col min="11030" max="11030" width="34.28515625" style="78" bestFit="1" customWidth="1"/>
    <col min="11031" max="11031" width="40.28515625" style="78" bestFit="1" customWidth="1"/>
    <col min="11032" max="11032" width="18.85546875" style="78" bestFit="1" customWidth="1"/>
    <col min="11033" max="11033" width="18.7109375" style="78" bestFit="1" customWidth="1"/>
    <col min="11034" max="11034" width="32.28515625" style="78" bestFit="1" customWidth="1"/>
    <col min="11035" max="11035" width="30.28515625" style="78" bestFit="1" customWidth="1"/>
    <col min="11036" max="11264" width="9.140625" style="78"/>
    <col min="11265" max="11265" width="1.28515625" style="78" customWidth="1"/>
    <col min="11266" max="11266" width="8.28515625" style="78" customWidth="1"/>
    <col min="11267" max="11267" width="16.140625" style="78" bestFit="1" customWidth="1"/>
    <col min="11268" max="11268" width="14.7109375" style="78" customWidth="1"/>
    <col min="11269" max="11269" width="16.7109375" style="78" customWidth="1"/>
    <col min="11270" max="11270" width="12.5703125" style="78" customWidth="1"/>
    <col min="11271" max="11271" width="13.85546875" style="78" customWidth="1"/>
    <col min="11272" max="11272" width="12.5703125" style="78" customWidth="1"/>
    <col min="11273" max="11273" width="14.28515625" style="78" customWidth="1"/>
    <col min="11274" max="11274" width="11" style="78" customWidth="1"/>
    <col min="11275" max="11275" width="15.5703125" style="78" bestFit="1" customWidth="1"/>
    <col min="11276" max="11276" width="15.85546875" style="78" bestFit="1" customWidth="1"/>
    <col min="11277" max="11277" width="14.5703125" style="78" bestFit="1" customWidth="1"/>
    <col min="11278" max="11278" width="17.85546875" style="78" bestFit="1" customWidth="1"/>
    <col min="11279" max="11279" width="19.85546875" style="78" customWidth="1"/>
    <col min="11280" max="11280" width="15.85546875" style="78" bestFit="1" customWidth="1"/>
    <col min="11281" max="11281" width="30.140625" style="78" bestFit="1" customWidth="1"/>
    <col min="11282" max="11282" width="31.140625" style="78" bestFit="1" customWidth="1"/>
    <col min="11283" max="11283" width="26.85546875" style="78" bestFit="1" customWidth="1"/>
    <col min="11284" max="11284" width="17.7109375" style="78" bestFit="1" customWidth="1"/>
    <col min="11285" max="11285" width="31.42578125" style="78" bestFit="1" customWidth="1"/>
    <col min="11286" max="11286" width="34.28515625" style="78" bestFit="1" customWidth="1"/>
    <col min="11287" max="11287" width="40.28515625" style="78" bestFit="1" customWidth="1"/>
    <col min="11288" max="11288" width="18.85546875" style="78" bestFit="1" customWidth="1"/>
    <col min="11289" max="11289" width="18.7109375" style="78" bestFit="1" customWidth="1"/>
    <col min="11290" max="11290" width="32.28515625" style="78" bestFit="1" customWidth="1"/>
    <col min="11291" max="11291" width="30.28515625" style="78" bestFit="1" customWidth="1"/>
    <col min="11292" max="11520" width="9.140625" style="78"/>
    <col min="11521" max="11521" width="1.28515625" style="78" customWidth="1"/>
    <col min="11522" max="11522" width="8.28515625" style="78" customWidth="1"/>
    <col min="11523" max="11523" width="16.140625" style="78" bestFit="1" customWidth="1"/>
    <col min="11524" max="11524" width="14.7109375" style="78" customWidth="1"/>
    <col min="11525" max="11525" width="16.7109375" style="78" customWidth="1"/>
    <col min="11526" max="11526" width="12.5703125" style="78" customWidth="1"/>
    <col min="11527" max="11527" width="13.85546875" style="78" customWidth="1"/>
    <col min="11528" max="11528" width="12.5703125" style="78" customWidth="1"/>
    <col min="11529" max="11529" width="14.28515625" style="78" customWidth="1"/>
    <col min="11530" max="11530" width="11" style="78" customWidth="1"/>
    <col min="11531" max="11531" width="15.5703125" style="78" bestFit="1" customWidth="1"/>
    <col min="11532" max="11532" width="15.85546875" style="78" bestFit="1" customWidth="1"/>
    <col min="11533" max="11533" width="14.5703125" style="78" bestFit="1" customWidth="1"/>
    <col min="11534" max="11534" width="17.85546875" style="78" bestFit="1" customWidth="1"/>
    <col min="11535" max="11535" width="19.85546875" style="78" customWidth="1"/>
    <col min="11536" max="11536" width="15.85546875" style="78" bestFit="1" customWidth="1"/>
    <col min="11537" max="11537" width="30.140625" style="78" bestFit="1" customWidth="1"/>
    <col min="11538" max="11538" width="31.140625" style="78" bestFit="1" customWidth="1"/>
    <col min="11539" max="11539" width="26.85546875" style="78" bestFit="1" customWidth="1"/>
    <col min="11540" max="11540" width="17.7109375" style="78" bestFit="1" customWidth="1"/>
    <col min="11541" max="11541" width="31.42578125" style="78" bestFit="1" customWidth="1"/>
    <col min="11542" max="11542" width="34.28515625" style="78" bestFit="1" customWidth="1"/>
    <col min="11543" max="11543" width="40.28515625" style="78" bestFit="1" customWidth="1"/>
    <col min="11544" max="11544" width="18.85546875" style="78" bestFit="1" customWidth="1"/>
    <col min="11545" max="11545" width="18.7109375" style="78" bestFit="1" customWidth="1"/>
    <col min="11546" max="11546" width="32.28515625" style="78" bestFit="1" customWidth="1"/>
    <col min="11547" max="11547" width="30.28515625" style="78" bestFit="1" customWidth="1"/>
    <col min="11548" max="11776" width="9.140625" style="78"/>
    <col min="11777" max="11777" width="1.28515625" style="78" customWidth="1"/>
    <col min="11778" max="11778" width="8.28515625" style="78" customWidth="1"/>
    <col min="11779" max="11779" width="16.140625" style="78" bestFit="1" customWidth="1"/>
    <col min="11780" max="11780" width="14.7109375" style="78" customWidth="1"/>
    <col min="11781" max="11781" width="16.7109375" style="78" customWidth="1"/>
    <col min="11782" max="11782" width="12.5703125" style="78" customWidth="1"/>
    <col min="11783" max="11783" width="13.85546875" style="78" customWidth="1"/>
    <col min="11784" max="11784" width="12.5703125" style="78" customWidth="1"/>
    <col min="11785" max="11785" width="14.28515625" style="78" customWidth="1"/>
    <col min="11786" max="11786" width="11" style="78" customWidth="1"/>
    <col min="11787" max="11787" width="15.5703125" style="78" bestFit="1" customWidth="1"/>
    <col min="11788" max="11788" width="15.85546875" style="78" bestFit="1" customWidth="1"/>
    <col min="11789" max="11789" width="14.5703125" style="78" bestFit="1" customWidth="1"/>
    <col min="11790" max="11790" width="17.85546875" style="78" bestFit="1" customWidth="1"/>
    <col min="11791" max="11791" width="19.85546875" style="78" customWidth="1"/>
    <col min="11792" max="11792" width="15.85546875" style="78" bestFit="1" customWidth="1"/>
    <col min="11793" max="11793" width="30.140625" style="78" bestFit="1" customWidth="1"/>
    <col min="11794" max="11794" width="31.140625" style="78" bestFit="1" customWidth="1"/>
    <col min="11795" max="11795" width="26.85546875" style="78" bestFit="1" customWidth="1"/>
    <col min="11796" max="11796" width="17.7109375" style="78" bestFit="1" customWidth="1"/>
    <col min="11797" max="11797" width="31.42578125" style="78" bestFit="1" customWidth="1"/>
    <col min="11798" max="11798" width="34.28515625" style="78" bestFit="1" customWidth="1"/>
    <col min="11799" max="11799" width="40.28515625" style="78" bestFit="1" customWidth="1"/>
    <col min="11800" max="11800" width="18.85546875" style="78" bestFit="1" customWidth="1"/>
    <col min="11801" max="11801" width="18.7109375" style="78" bestFit="1" customWidth="1"/>
    <col min="11802" max="11802" width="32.28515625" style="78" bestFit="1" customWidth="1"/>
    <col min="11803" max="11803" width="30.28515625" style="78" bestFit="1" customWidth="1"/>
    <col min="11804" max="12032" width="9.140625" style="78"/>
    <col min="12033" max="12033" width="1.28515625" style="78" customWidth="1"/>
    <col min="12034" max="12034" width="8.28515625" style="78" customWidth="1"/>
    <col min="12035" max="12035" width="16.140625" style="78" bestFit="1" customWidth="1"/>
    <col min="12036" max="12036" width="14.7109375" style="78" customWidth="1"/>
    <col min="12037" max="12037" width="16.7109375" style="78" customWidth="1"/>
    <col min="12038" max="12038" width="12.5703125" style="78" customWidth="1"/>
    <col min="12039" max="12039" width="13.85546875" style="78" customWidth="1"/>
    <col min="12040" max="12040" width="12.5703125" style="78" customWidth="1"/>
    <col min="12041" max="12041" width="14.28515625" style="78" customWidth="1"/>
    <col min="12042" max="12042" width="11" style="78" customWidth="1"/>
    <col min="12043" max="12043" width="15.5703125" style="78" bestFit="1" customWidth="1"/>
    <col min="12044" max="12044" width="15.85546875" style="78" bestFit="1" customWidth="1"/>
    <col min="12045" max="12045" width="14.5703125" style="78" bestFit="1" customWidth="1"/>
    <col min="12046" max="12046" width="17.85546875" style="78" bestFit="1" customWidth="1"/>
    <col min="12047" max="12047" width="19.85546875" style="78" customWidth="1"/>
    <col min="12048" max="12048" width="15.85546875" style="78" bestFit="1" customWidth="1"/>
    <col min="12049" max="12049" width="30.140625" style="78" bestFit="1" customWidth="1"/>
    <col min="12050" max="12050" width="31.140625" style="78" bestFit="1" customWidth="1"/>
    <col min="12051" max="12051" width="26.85546875" style="78" bestFit="1" customWidth="1"/>
    <col min="12052" max="12052" width="17.7109375" style="78" bestFit="1" customWidth="1"/>
    <col min="12053" max="12053" width="31.42578125" style="78" bestFit="1" customWidth="1"/>
    <col min="12054" max="12054" width="34.28515625" style="78" bestFit="1" customWidth="1"/>
    <col min="12055" max="12055" width="40.28515625" style="78" bestFit="1" customWidth="1"/>
    <col min="12056" max="12056" width="18.85546875" style="78" bestFit="1" customWidth="1"/>
    <col min="12057" max="12057" width="18.7109375" style="78" bestFit="1" customWidth="1"/>
    <col min="12058" max="12058" width="32.28515625" style="78" bestFit="1" customWidth="1"/>
    <col min="12059" max="12059" width="30.28515625" style="78" bestFit="1" customWidth="1"/>
    <col min="12060" max="12288" width="9.140625" style="78"/>
    <col min="12289" max="12289" width="1.28515625" style="78" customWidth="1"/>
    <col min="12290" max="12290" width="8.28515625" style="78" customWidth="1"/>
    <col min="12291" max="12291" width="16.140625" style="78" bestFit="1" customWidth="1"/>
    <col min="12292" max="12292" width="14.7109375" style="78" customWidth="1"/>
    <col min="12293" max="12293" width="16.7109375" style="78" customWidth="1"/>
    <col min="12294" max="12294" width="12.5703125" style="78" customWidth="1"/>
    <col min="12295" max="12295" width="13.85546875" style="78" customWidth="1"/>
    <col min="12296" max="12296" width="12.5703125" style="78" customWidth="1"/>
    <col min="12297" max="12297" width="14.28515625" style="78" customWidth="1"/>
    <col min="12298" max="12298" width="11" style="78" customWidth="1"/>
    <col min="12299" max="12299" width="15.5703125" style="78" bestFit="1" customWidth="1"/>
    <col min="12300" max="12300" width="15.85546875" style="78" bestFit="1" customWidth="1"/>
    <col min="12301" max="12301" width="14.5703125" style="78" bestFit="1" customWidth="1"/>
    <col min="12302" max="12302" width="17.85546875" style="78" bestFit="1" customWidth="1"/>
    <col min="12303" max="12303" width="19.85546875" style="78" customWidth="1"/>
    <col min="12304" max="12304" width="15.85546875" style="78" bestFit="1" customWidth="1"/>
    <col min="12305" max="12305" width="30.140625" style="78" bestFit="1" customWidth="1"/>
    <col min="12306" max="12306" width="31.140625" style="78" bestFit="1" customWidth="1"/>
    <col min="12307" max="12307" width="26.85546875" style="78" bestFit="1" customWidth="1"/>
    <col min="12308" max="12308" width="17.7109375" style="78" bestFit="1" customWidth="1"/>
    <col min="12309" max="12309" width="31.42578125" style="78" bestFit="1" customWidth="1"/>
    <col min="12310" max="12310" width="34.28515625" style="78" bestFit="1" customWidth="1"/>
    <col min="12311" max="12311" width="40.28515625" style="78" bestFit="1" customWidth="1"/>
    <col min="12312" max="12312" width="18.85546875" style="78" bestFit="1" customWidth="1"/>
    <col min="12313" max="12313" width="18.7109375" style="78" bestFit="1" customWidth="1"/>
    <col min="12314" max="12314" width="32.28515625" style="78" bestFit="1" customWidth="1"/>
    <col min="12315" max="12315" width="30.28515625" style="78" bestFit="1" customWidth="1"/>
    <col min="12316" max="12544" width="9.140625" style="78"/>
    <col min="12545" max="12545" width="1.28515625" style="78" customWidth="1"/>
    <col min="12546" max="12546" width="8.28515625" style="78" customWidth="1"/>
    <col min="12547" max="12547" width="16.140625" style="78" bestFit="1" customWidth="1"/>
    <col min="12548" max="12548" width="14.7109375" style="78" customWidth="1"/>
    <col min="12549" max="12549" width="16.7109375" style="78" customWidth="1"/>
    <col min="12550" max="12550" width="12.5703125" style="78" customWidth="1"/>
    <col min="12551" max="12551" width="13.85546875" style="78" customWidth="1"/>
    <col min="12552" max="12552" width="12.5703125" style="78" customWidth="1"/>
    <col min="12553" max="12553" width="14.28515625" style="78" customWidth="1"/>
    <col min="12554" max="12554" width="11" style="78" customWidth="1"/>
    <col min="12555" max="12555" width="15.5703125" style="78" bestFit="1" customWidth="1"/>
    <col min="12556" max="12556" width="15.85546875" style="78" bestFit="1" customWidth="1"/>
    <col min="12557" max="12557" width="14.5703125" style="78" bestFit="1" customWidth="1"/>
    <col min="12558" max="12558" width="17.85546875" style="78" bestFit="1" customWidth="1"/>
    <col min="12559" max="12559" width="19.85546875" style="78" customWidth="1"/>
    <col min="12560" max="12560" width="15.85546875" style="78" bestFit="1" customWidth="1"/>
    <col min="12561" max="12561" width="30.140625" style="78" bestFit="1" customWidth="1"/>
    <col min="12562" max="12562" width="31.140625" style="78" bestFit="1" customWidth="1"/>
    <col min="12563" max="12563" width="26.85546875" style="78" bestFit="1" customWidth="1"/>
    <col min="12564" max="12564" width="17.7109375" style="78" bestFit="1" customWidth="1"/>
    <col min="12565" max="12565" width="31.42578125" style="78" bestFit="1" customWidth="1"/>
    <col min="12566" max="12566" width="34.28515625" style="78" bestFit="1" customWidth="1"/>
    <col min="12567" max="12567" width="40.28515625" style="78" bestFit="1" customWidth="1"/>
    <col min="12568" max="12568" width="18.85546875" style="78" bestFit="1" customWidth="1"/>
    <col min="12569" max="12569" width="18.7109375" style="78" bestFit="1" customWidth="1"/>
    <col min="12570" max="12570" width="32.28515625" style="78" bestFit="1" customWidth="1"/>
    <col min="12571" max="12571" width="30.28515625" style="78" bestFit="1" customWidth="1"/>
    <col min="12572" max="12800" width="9.140625" style="78"/>
    <col min="12801" max="12801" width="1.28515625" style="78" customWidth="1"/>
    <col min="12802" max="12802" width="8.28515625" style="78" customWidth="1"/>
    <col min="12803" max="12803" width="16.140625" style="78" bestFit="1" customWidth="1"/>
    <col min="12804" max="12804" width="14.7109375" style="78" customWidth="1"/>
    <col min="12805" max="12805" width="16.7109375" style="78" customWidth="1"/>
    <col min="12806" max="12806" width="12.5703125" style="78" customWidth="1"/>
    <col min="12807" max="12807" width="13.85546875" style="78" customWidth="1"/>
    <col min="12808" max="12808" width="12.5703125" style="78" customWidth="1"/>
    <col min="12809" max="12809" width="14.28515625" style="78" customWidth="1"/>
    <col min="12810" max="12810" width="11" style="78" customWidth="1"/>
    <col min="12811" max="12811" width="15.5703125" style="78" bestFit="1" customWidth="1"/>
    <col min="12812" max="12812" width="15.85546875" style="78" bestFit="1" customWidth="1"/>
    <col min="12813" max="12813" width="14.5703125" style="78" bestFit="1" customWidth="1"/>
    <col min="12814" max="12814" width="17.85546875" style="78" bestFit="1" customWidth="1"/>
    <col min="12815" max="12815" width="19.85546875" style="78" customWidth="1"/>
    <col min="12816" max="12816" width="15.85546875" style="78" bestFit="1" customWidth="1"/>
    <col min="12817" max="12817" width="30.140625" style="78" bestFit="1" customWidth="1"/>
    <col min="12818" max="12818" width="31.140625" style="78" bestFit="1" customWidth="1"/>
    <col min="12819" max="12819" width="26.85546875" style="78" bestFit="1" customWidth="1"/>
    <col min="12820" max="12820" width="17.7109375" style="78" bestFit="1" customWidth="1"/>
    <col min="12821" max="12821" width="31.42578125" style="78" bestFit="1" customWidth="1"/>
    <col min="12822" max="12822" width="34.28515625" style="78" bestFit="1" customWidth="1"/>
    <col min="12823" max="12823" width="40.28515625" style="78" bestFit="1" customWidth="1"/>
    <col min="12824" max="12824" width="18.85546875" style="78" bestFit="1" customWidth="1"/>
    <col min="12825" max="12825" width="18.7109375" style="78" bestFit="1" customWidth="1"/>
    <col min="12826" max="12826" width="32.28515625" style="78" bestFit="1" customWidth="1"/>
    <col min="12827" max="12827" width="30.28515625" style="78" bestFit="1" customWidth="1"/>
    <col min="12828" max="13056" width="9.140625" style="78"/>
    <col min="13057" max="13057" width="1.28515625" style="78" customWidth="1"/>
    <col min="13058" max="13058" width="8.28515625" style="78" customWidth="1"/>
    <col min="13059" max="13059" width="16.140625" style="78" bestFit="1" customWidth="1"/>
    <col min="13060" max="13060" width="14.7109375" style="78" customWidth="1"/>
    <col min="13061" max="13061" width="16.7109375" style="78" customWidth="1"/>
    <col min="13062" max="13062" width="12.5703125" style="78" customWidth="1"/>
    <col min="13063" max="13063" width="13.85546875" style="78" customWidth="1"/>
    <col min="13064" max="13064" width="12.5703125" style="78" customWidth="1"/>
    <col min="13065" max="13065" width="14.28515625" style="78" customWidth="1"/>
    <col min="13066" max="13066" width="11" style="78" customWidth="1"/>
    <col min="13067" max="13067" width="15.5703125" style="78" bestFit="1" customWidth="1"/>
    <col min="13068" max="13068" width="15.85546875" style="78" bestFit="1" customWidth="1"/>
    <col min="13069" max="13069" width="14.5703125" style="78" bestFit="1" customWidth="1"/>
    <col min="13070" max="13070" width="17.85546875" style="78" bestFit="1" customWidth="1"/>
    <col min="13071" max="13071" width="19.85546875" style="78" customWidth="1"/>
    <col min="13072" max="13072" width="15.85546875" style="78" bestFit="1" customWidth="1"/>
    <col min="13073" max="13073" width="30.140625" style="78" bestFit="1" customWidth="1"/>
    <col min="13074" max="13074" width="31.140625" style="78" bestFit="1" customWidth="1"/>
    <col min="13075" max="13075" width="26.85546875" style="78" bestFit="1" customWidth="1"/>
    <col min="13076" max="13076" width="17.7109375" style="78" bestFit="1" customWidth="1"/>
    <col min="13077" max="13077" width="31.42578125" style="78" bestFit="1" customWidth="1"/>
    <col min="13078" max="13078" width="34.28515625" style="78" bestFit="1" customWidth="1"/>
    <col min="13079" max="13079" width="40.28515625" style="78" bestFit="1" customWidth="1"/>
    <col min="13080" max="13080" width="18.85546875" style="78" bestFit="1" customWidth="1"/>
    <col min="13081" max="13081" width="18.7109375" style="78" bestFit="1" customWidth="1"/>
    <col min="13082" max="13082" width="32.28515625" style="78" bestFit="1" customWidth="1"/>
    <col min="13083" max="13083" width="30.28515625" style="78" bestFit="1" customWidth="1"/>
    <col min="13084" max="13312" width="9.140625" style="78"/>
    <col min="13313" max="13313" width="1.28515625" style="78" customWidth="1"/>
    <col min="13314" max="13314" width="8.28515625" style="78" customWidth="1"/>
    <col min="13315" max="13315" width="16.140625" style="78" bestFit="1" customWidth="1"/>
    <col min="13316" max="13316" width="14.7109375" style="78" customWidth="1"/>
    <col min="13317" max="13317" width="16.7109375" style="78" customWidth="1"/>
    <col min="13318" max="13318" width="12.5703125" style="78" customWidth="1"/>
    <col min="13319" max="13319" width="13.85546875" style="78" customWidth="1"/>
    <col min="13320" max="13320" width="12.5703125" style="78" customWidth="1"/>
    <col min="13321" max="13321" width="14.28515625" style="78" customWidth="1"/>
    <col min="13322" max="13322" width="11" style="78" customWidth="1"/>
    <col min="13323" max="13323" width="15.5703125" style="78" bestFit="1" customWidth="1"/>
    <col min="13324" max="13324" width="15.85546875" style="78" bestFit="1" customWidth="1"/>
    <col min="13325" max="13325" width="14.5703125" style="78" bestFit="1" customWidth="1"/>
    <col min="13326" max="13326" width="17.85546875" style="78" bestFit="1" customWidth="1"/>
    <col min="13327" max="13327" width="19.85546875" style="78" customWidth="1"/>
    <col min="13328" max="13328" width="15.85546875" style="78" bestFit="1" customWidth="1"/>
    <col min="13329" max="13329" width="30.140625" style="78" bestFit="1" customWidth="1"/>
    <col min="13330" max="13330" width="31.140625" style="78" bestFit="1" customWidth="1"/>
    <col min="13331" max="13331" width="26.85546875" style="78" bestFit="1" customWidth="1"/>
    <col min="13332" max="13332" width="17.7109375" style="78" bestFit="1" customWidth="1"/>
    <col min="13333" max="13333" width="31.42578125" style="78" bestFit="1" customWidth="1"/>
    <col min="13334" max="13334" width="34.28515625" style="78" bestFit="1" customWidth="1"/>
    <col min="13335" max="13335" width="40.28515625" style="78" bestFit="1" customWidth="1"/>
    <col min="13336" max="13336" width="18.85546875" style="78" bestFit="1" customWidth="1"/>
    <col min="13337" max="13337" width="18.7109375" style="78" bestFit="1" customWidth="1"/>
    <col min="13338" max="13338" width="32.28515625" style="78" bestFit="1" customWidth="1"/>
    <col min="13339" max="13339" width="30.28515625" style="78" bestFit="1" customWidth="1"/>
    <col min="13340" max="13568" width="9.140625" style="78"/>
    <col min="13569" max="13569" width="1.28515625" style="78" customWidth="1"/>
    <col min="13570" max="13570" width="8.28515625" style="78" customWidth="1"/>
    <col min="13571" max="13571" width="16.140625" style="78" bestFit="1" customWidth="1"/>
    <col min="13572" max="13572" width="14.7109375" style="78" customWidth="1"/>
    <col min="13573" max="13573" width="16.7109375" style="78" customWidth="1"/>
    <col min="13574" max="13574" width="12.5703125" style="78" customWidth="1"/>
    <col min="13575" max="13575" width="13.85546875" style="78" customWidth="1"/>
    <col min="13576" max="13576" width="12.5703125" style="78" customWidth="1"/>
    <col min="13577" max="13577" width="14.28515625" style="78" customWidth="1"/>
    <col min="13578" max="13578" width="11" style="78" customWidth="1"/>
    <col min="13579" max="13579" width="15.5703125" style="78" bestFit="1" customWidth="1"/>
    <col min="13580" max="13580" width="15.85546875" style="78" bestFit="1" customWidth="1"/>
    <col min="13581" max="13581" width="14.5703125" style="78" bestFit="1" customWidth="1"/>
    <col min="13582" max="13582" width="17.85546875" style="78" bestFit="1" customWidth="1"/>
    <col min="13583" max="13583" width="19.85546875" style="78" customWidth="1"/>
    <col min="13584" max="13584" width="15.85546875" style="78" bestFit="1" customWidth="1"/>
    <col min="13585" max="13585" width="30.140625" style="78" bestFit="1" customWidth="1"/>
    <col min="13586" max="13586" width="31.140625" style="78" bestFit="1" customWidth="1"/>
    <col min="13587" max="13587" width="26.85546875" style="78" bestFit="1" customWidth="1"/>
    <col min="13588" max="13588" width="17.7109375" style="78" bestFit="1" customWidth="1"/>
    <col min="13589" max="13589" width="31.42578125" style="78" bestFit="1" customWidth="1"/>
    <col min="13590" max="13590" width="34.28515625" style="78" bestFit="1" customWidth="1"/>
    <col min="13591" max="13591" width="40.28515625" style="78" bestFit="1" customWidth="1"/>
    <col min="13592" max="13592" width="18.85546875" style="78" bestFit="1" customWidth="1"/>
    <col min="13593" max="13593" width="18.7109375" style="78" bestFit="1" customWidth="1"/>
    <col min="13594" max="13594" width="32.28515625" style="78" bestFit="1" customWidth="1"/>
    <col min="13595" max="13595" width="30.28515625" style="78" bestFit="1" customWidth="1"/>
    <col min="13596" max="13824" width="9.140625" style="78"/>
    <col min="13825" max="13825" width="1.28515625" style="78" customWidth="1"/>
    <col min="13826" max="13826" width="8.28515625" style="78" customWidth="1"/>
    <col min="13827" max="13827" width="16.140625" style="78" bestFit="1" customWidth="1"/>
    <col min="13828" max="13828" width="14.7109375" style="78" customWidth="1"/>
    <col min="13829" max="13829" width="16.7109375" style="78" customWidth="1"/>
    <col min="13830" max="13830" width="12.5703125" style="78" customWidth="1"/>
    <col min="13831" max="13831" width="13.85546875" style="78" customWidth="1"/>
    <col min="13832" max="13832" width="12.5703125" style="78" customWidth="1"/>
    <col min="13833" max="13833" width="14.28515625" style="78" customWidth="1"/>
    <col min="13834" max="13834" width="11" style="78" customWidth="1"/>
    <col min="13835" max="13835" width="15.5703125" style="78" bestFit="1" customWidth="1"/>
    <col min="13836" max="13836" width="15.85546875" style="78" bestFit="1" customWidth="1"/>
    <col min="13837" max="13837" width="14.5703125" style="78" bestFit="1" customWidth="1"/>
    <col min="13838" max="13838" width="17.85546875" style="78" bestFit="1" customWidth="1"/>
    <col min="13839" max="13839" width="19.85546875" style="78" customWidth="1"/>
    <col min="13840" max="13840" width="15.85546875" style="78" bestFit="1" customWidth="1"/>
    <col min="13841" max="13841" width="30.140625" style="78" bestFit="1" customWidth="1"/>
    <col min="13842" max="13842" width="31.140625" style="78" bestFit="1" customWidth="1"/>
    <col min="13843" max="13843" width="26.85546875" style="78" bestFit="1" customWidth="1"/>
    <col min="13844" max="13844" width="17.7109375" style="78" bestFit="1" customWidth="1"/>
    <col min="13845" max="13845" width="31.42578125" style="78" bestFit="1" customWidth="1"/>
    <col min="13846" max="13846" width="34.28515625" style="78" bestFit="1" customWidth="1"/>
    <col min="13847" max="13847" width="40.28515625" style="78" bestFit="1" customWidth="1"/>
    <col min="13848" max="13848" width="18.85546875" style="78" bestFit="1" customWidth="1"/>
    <col min="13849" max="13849" width="18.7109375" style="78" bestFit="1" customWidth="1"/>
    <col min="13850" max="13850" width="32.28515625" style="78" bestFit="1" customWidth="1"/>
    <col min="13851" max="13851" width="30.28515625" style="78" bestFit="1" customWidth="1"/>
    <col min="13852" max="14080" width="9.140625" style="78"/>
    <col min="14081" max="14081" width="1.28515625" style="78" customWidth="1"/>
    <col min="14082" max="14082" width="8.28515625" style="78" customWidth="1"/>
    <col min="14083" max="14083" width="16.140625" style="78" bestFit="1" customWidth="1"/>
    <col min="14084" max="14084" width="14.7109375" style="78" customWidth="1"/>
    <col min="14085" max="14085" width="16.7109375" style="78" customWidth="1"/>
    <col min="14086" max="14086" width="12.5703125" style="78" customWidth="1"/>
    <col min="14087" max="14087" width="13.85546875" style="78" customWidth="1"/>
    <col min="14088" max="14088" width="12.5703125" style="78" customWidth="1"/>
    <col min="14089" max="14089" width="14.28515625" style="78" customWidth="1"/>
    <col min="14090" max="14090" width="11" style="78" customWidth="1"/>
    <col min="14091" max="14091" width="15.5703125" style="78" bestFit="1" customWidth="1"/>
    <col min="14092" max="14092" width="15.85546875" style="78" bestFit="1" customWidth="1"/>
    <col min="14093" max="14093" width="14.5703125" style="78" bestFit="1" customWidth="1"/>
    <col min="14094" max="14094" width="17.85546875" style="78" bestFit="1" customWidth="1"/>
    <col min="14095" max="14095" width="19.85546875" style="78" customWidth="1"/>
    <col min="14096" max="14096" width="15.85546875" style="78" bestFit="1" customWidth="1"/>
    <col min="14097" max="14097" width="30.140625" style="78" bestFit="1" customWidth="1"/>
    <col min="14098" max="14098" width="31.140625" style="78" bestFit="1" customWidth="1"/>
    <col min="14099" max="14099" width="26.85546875" style="78" bestFit="1" customWidth="1"/>
    <col min="14100" max="14100" width="17.7109375" style="78" bestFit="1" customWidth="1"/>
    <col min="14101" max="14101" width="31.42578125" style="78" bestFit="1" customWidth="1"/>
    <col min="14102" max="14102" width="34.28515625" style="78" bestFit="1" customWidth="1"/>
    <col min="14103" max="14103" width="40.28515625" style="78" bestFit="1" customWidth="1"/>
    <col min="14104" max="14104" width="18.85546875" style="78" bestFit="1" customWidth="1"/>
    <col min="14105" max="14105" width="18.7109375" style="78" bestFit="1" customWidth="1"/>
    <col min="14106" max="14106" width="32.28515625" style="78" bestFit="1" customWidth="1"/>
    <col min="14107" max="14107" width="30.28515625" style="78" bestFit="1" customWidth="1"/>
    <col min="14108" max="14336" width="9.140625" style="78"/>
    <col min="14337" max="14337" width="1.28515625" style="78" customWidth="1"/>
    <col min="14338" max="14338" width="8.28515625" style="78" customWidth="1"/>
    <col min="14339" max="14339" width="16.140625" style="78" bestFit="1" customWidth="1"/>
    <col min="14340" max="14340" width="14.7109375" style="78" customWidth="1"/>
    <col min="14341" max="14341" width="16.7109375" style="78" customWidth="1"/>
    <col min="14342" max="14342" width="12.5703125" style="78" customWidth="1"/>
    <col min="14343" max="14343" width="13.85546875" style="78" customWidth="1"/>
    <col min="14344" max="14344" width="12.5703125" style="78" customWidth="1"/>
    <col min="14345" max="14345" width="14.28515625" style="78" customWidth="1"/>
    <col min="14346" max="14346" width="11" style="78" customWidth="1"/>
    <col min="14347" max="14347" width="15.5703125" style="78" bestFit="1" customWidth="1"/>
    <col min="14348" max="14348" width="15.85546875" style="78" bestFit="1" customWidth="1"/>
    <col min="14349" max="14349" width="14.5703125" style="78" bestFit="1" customWidth="1"/>
    <col min="14350" max="14350" width="17.85546875" style="78" bestFit="1" customWidth="1"/>
    <col min="14351" max="14351" width="19.85546875" style="78" customWidth="1"/>
    <col min="14352" max="14352" width="15.85546875" style="78" bestFit="1" customWidth="1"/>
    <col min="14353" max="14353" width="30.140625" style="78" bestFit="1" customWidth="1"/>
    <col min="14354" max="14354" width="31.140625" style="78" bestFit="1" customWidth="1"/>
    <col min="14355" max="14355" width="26.85546875" style="78" bestFit="1" customWidth="1"/>
    <col min="14356" max="14356" width="17.7109375" style="78" bestFit="1" customWidth="1"/>
    <col min="14357" max="14357" width="31.42578125" style="78" bestFit="1" customWidth="1"/>
    <col min="14358" max="14358" width="34.28515625" style="78" bestFit="1" customWidth="1"/>
    <col min="14359" max="14359" width="40.28515625" style="78" bestFit="1" customWidth="1"/>
    <col min="14360" max="14360" width="18.85546875" style="78" bestFit="1" customWidth="1"/>
    <col min="14361" max="14361" width="18.7109375" style="78" bestFit="1" customWidth="1"/>
    <col min="14362" max="14362" width="32.28515625" style="78" bestFit="1" customWidth="1"/>
    <col min="14363" max="14363" width="30.28515625" style="78" bestFit="1" customWidth="1"/>
    <col min="14364" max="14592" width="9.140625" style="78"/>
    <col min="14593" max="14593" width="1.28515625" style="78" customWidth="1"/>
    <col min="14594" max="14594" width="8.28515625" style="78" customWidth="1"/>
    <col min="14595" max="14595" width="16.140625" style="78" bestFit="1" customWidth="1"/>
    <col min="14596" max="14596" width="14.7109375" style="78" customWidth="1"/>
    <col min="14597" max="14597" width="16.7109375" style="78" customWidth="1"/>
    <col min="14598" max="14598" width="12.5703125" style="78" customWidth="1"/>
    <col min="14599" max="14599" width="13.85546875" style="78" customWidth="1"/>
    <col min="14600" max="14600" width="12.5703125" style="78" customWidth="1"/>
    <col min="14601" max="14601" width="14.28515625" style="78" customWidth="1"/>
    <col min="14602" max="14602" width="11" style="78" customWidth="1"/>
    <col min="14603" max="14603" width="15.5703125" style="78" bestFit="1" customWidth="1"/>
    <col min="14604" max="14604" width="15.85546875" style="78" bestFit="1" customWidth="1"/>
    <col min="14605" max="14605" width="14.5703125" style="78" bestFit="1" customWidth="1"/>
    <col min="14606" max="14606" width="17.85546875" style="78" bestFit="1" customWidth="1"/>
    <col min="14607" max="14607" width="19.85546875" style="78" customWidth="1"/>
    <col min="14608" max="14608" width="15.85546875" style="78" bestFit="1" customWidth="1"/>
    <col min="14609" max="14609" width="30.140625" style="78" bestFit="1" customWidth="1"/>
    <col min="14610" max="14610" width="31.140625" style="78" bestFit="1" customWidth="1"/>
    <col min="14611" max="14611" width="26.85546875" style="78" bestFit="1" customWidth="1"/>
    <col min="14612" max="14612" width="17.7109375" style="78" bestFit="1" customWidth="1"/>
    <col min="14613" max="14613" width="31.42578125" style="78" bestFit="1" customWidth="1"/>
    <col min="14614" max="14614" width="34.28515625" style="78" bestFit="1" customWidth="1"/>
    <col min="14615" max="14615" width="40.28515625" style="78" bestFit="1" customWidth="1"/>
    <col min="14616" max="14616" width="18.85546875" style="78" bestFit="1" customWidth="1"/>
    <col min="14617" max="14617" width="18.7109375" style="78" bestFit="1" customWidth="1"/>
    <col min="14618" max="14618" width="32.28515625" style="78" bestFit="1" customWidth="1"/>
    <col min="14619" max="14619" width="30.28515625" style="78" bestFit="1" customWidth="1"/>
    <col min="14620" max="14848" width="9.140625" style="78"/>
    <col min="14849" max="14849" width="1.28515625" style="78" customWidth="1"/>
    <col min="14850" max="14850" width="8.28515625" style="78" customWidth="1"/>
    <col min="14851" max="14851" width="16.140625" style="78" bestFit="1" customWidth="1"/>
    <col min="14852" max="14852" width="14.7109375" style="78" customWidth="1"/>
    <col min="14853" max="14853" width="16.7109375" style="78" customWidth="1"/>
    <col min="14854" max="14854" width="12.5703125" style="78" customWidth="1"/>
    <col min="14855" max="14855" width="13.85546875" style="78" customWidth="1"/>
    <col min="14856" max="14856" width="12.5703125" style="78" customWidth="1"/>
    <col min="14857" max="14857" width="14.28515625" style="78" customWidth="1"/>
    <col min="14858" max="14858" width="11" style="78" customWidth="1"/>
    <col min="14859" max="14859" width="15.5703125" style="78" bestFit="1" customWidth="1"/>
    <col min="14860" max="14860" width="15.85546875" style="78" bestFit="1" customWidth="1"/>
    <col min="14861" max="14861" width="14.5703125" style="78" bestFit="1" customWidth="1"/>
    <col min="14862" max="14862" width="17.85546875" style="78" bestFit="1" customWidth="1"/>
    <col min="14863" max="14863" width="19.85546875" style="78" customWidth="1"/>
    <col min="14864" max="14864" width="15.85546875" style="78" bestFit="1" customWidth="1"/>
    <col min="14865" max="14865" width="30.140625" style="78" bestFit="1" customWidth="1"/>
    <col min="14866" max="14866" width="31.140625" style="78" bestFit="1" customWidth="1"/>
    <col min="14867" max="14867" width="26.85546875" style="78" bestFit="1" customWidth="1"/>
    <col min="14868" max="14868" width="17.7109375" style="78" bestFit="1" customWidth="1"/>
    <col min="14869" max="14869" width="31.42578125" style="78" bestFit="1" customWidth="1"/>
    <col min="14870" max="14870" width="34.28515625" style="78" bestFit="1" customWidth="1"/>
    <col min="14871" max="14871" width="40.28515625" style="78" bestFit="1" customWidth="1"/>
    <col min="14872" max="14872" width="18.85546875" style="78" bestFit="1" customWidth="1"/>
    <col min="14873" max="14873" width="18.7109375" style="78" bestFit="1" customWidth="1"/>
    <col min="14874" max="14874" width="32.28515625" style="78" bestFit="1" customWidth="1"/>
    <col min="14875" max="14875" width="30.28515625" style="78" bestFit="1" customWidth="1"/>
    <col min="14876" max="15104" width="9.140625" style="78"/>
    <col min="15105" max="15105" width="1.28515625" style="78" customWidth="1"/>
    <col min="15106" max="15106" width="8.28515625" style="78" customWidth="1"/>
    <col min="15107" max="15107" width="16.140625" style="78" bestFit="1" customWidth="1"/>
    <col min="15108" max="15108" width="14.7109375" style="78" customWidth="1"/>
    <col min="15109" max="15109" width="16.7109375" style="78" customWidth="1"/>
    <col min="15110" max="15110" width="12.5703125" style="78" customWidth="1"/>
    <col min="15111" max="15111" width="13.85546875" style="78" customWidth="1"/>
    <col min="15112" max="15112" width="12.5703125" style="78" customWidth="1"/>
    <col min="15113" max="15113" width="14.28515625" style="78" customWidth="1"/>
    <col min="15114" max="15114" width="11" style="78" customWidth="1"/>
    <col min="15115" max="15115" width="15.5703125" style="78" bestFit="1" customWidth="1"/>
    <col min="15116" max="15116" width="15.85546875" style="78" bestFit="1" customWidth="1"/>
    <col min="15117" max="15117" width="14.5703125" style="78" bestFit="1" customWidth="1"/>
    <col min="15118" max="15118" width="17.85546875" style="78" bestFit="1" customWidth="1"/>
    <col min="15119" max="15119" width="19.85546875" style="78" customWidth="1"/>
    <col min="15120" max="15120" width="15.85546875" style="78" bestFit="1" customWidth="1"/>
    <col min="15121" max="15121" width="30.140625" style="78" bestFit="1" customWidth="1"/>
    <col min="15122" max="15122" width="31.140625" style="78" bestFit="1" customWidth="1"/>
    <col min="15123" max="15123" width="26.85546875" style="78" bestFit="1" customWidth="1"/>
    <col min="15124" max="15124" width="17.7109375" style="78" bestFit="1" customWidth="1"/>
    <col min="15125" max="15125" width="31.42578125" style="78" bestFit="1" customWidth="1"/>
    <col min="15126" max="15126" width="34.28515625" style="78" bestFit="1" customWidth="1"/>
    <col min="15127" max="15127" width="40.28515625" style="78" bestFit="1" customWidth="1"/>
    <col min="15128" max="15128" width="18.85546875" style="78" bestFit="1" customWidth="1"/>
    <col min="15129" max="15129" width="18.7109375" style="78" bestFit="1" customWidth="1"/>
    <col min="15130" max="15130" width="32.28515625" style="78" bestFit="1" customWidth="1"/>
    <col min="15131" max="15131" width="30.28515625" style="78" bestFit="1" customWidth="1"/>
    <col min="15132" max="15360" width="9.140625" style="78"/>
    <col min="15361" max="15361" width="1.28515625" style="78" customWidth="1"/>
    <col min="15362" max="15362" width="8.28515625" style="78" customWidth="1"/>
    <col min="15363" max="15363" width="16.140625" style="78" bestFit="1" customWidth="1"/>
    <col min="15364" max="15364" width="14.7109375" style="78" customWidth="1"/>
    <col min="15365" max="15365" width="16.7109375" style="78" customWidth="1"/>
    <col min="15366" max="15366" width="12.5703125" style="78" customWidth="1"/>
    <col min="15367" max="15367" width="13.85546875" style="78" customWidth="1"/>
    <col min="15368" max="15368" width="12.5703125" style="78" customWidth="1"/>
    <col min="15369" max="15369" width="14.28515625" style="78" customWidth="1"/>
    <col min="15370" max="15370" width="11" style="78" customWidth="1"/>
    <col min="15371" max="15371" width="15.5703125" style="78" bestFit="1" customWidth="1"/>
    <col min="15372" max="15372" width="15.85546875" style="78" bestFit="1" customWidth="1"/>
    <col min="15373" max="15373" width="14.5703125" style="78" bestFit="1" customWidth="1"/>
    <col min="15374" max="15374" width="17.85546875" style="78" bestFit="1" customWidth="1"/>
    <col min="15375" max="15375" width="19.85546875" style="78" customWidth="1"/>
    <col min="15376" max="15376" width="15.85546875" style="78" bestFit="1" customWidth="1"/>
    <col min="15377" max="15377" width="30.140625" style="78" bestFit="1" customWidth="1"/>
    <col min="15378" max="15378" width="31.140625" style="78" bestFit="1" customWidth="1"/>
    <col min="15379" max="15379" width="26.85546875" style="78" bestFit="1" customWidth="1"/>
    <col min="15380" max="15380" width="17.7109375" style="78" bestFit="1" customWidth="1"/>
    <col min="15381" max="15381" width="31.42578125" style="78" bestFit="1" customWidth="1"/>
    <col min="15382" max="15382" width="34.28515625" style="78" bestFit="1" customWidth="1"/>
    <col min="15383" max="15383" width="40.28515625" style="78" bestFit="1" customWidth="1"/>
    <col min="15384" max="15384" width="18.85546875" style="78" bestFit="1" customWidth="1"/>
    <col min="15385" max="15385" width="18.7109375" style="78" bestFit="1" customWidth="1"/>
    <col min="15386" max="15386" width="32.28515625" style="78" bestFit="1" customWidth="1"/>
    <col min="15387" max="15387" width="30.28515625" style="78" bestFit="1" customWidth="1"/>
    <col min="15388" max="15616" width="9.140625" style="78"/>
    <col min="15617" max="15617" width="1.28515625" style="78" customWidth="1"/>
    <col min="15618" max="15618" width="8.28515625" style="78" customWidth="1"/>
    <col min="15619" max="15619" width="16.140625" style="78" bestFit="1" customWidth="1"/>
    <col min="15620" max="15620" width="14.7109375" style="78" customWidth="1"/>
    <col min="15621" max="15621" width="16.7109375" style="78" customWidth="1"/>
    <col min="15622" max="15622" width="12.5703125" style="78" customWidth="1"/>
    <col min="15623" max="15623" width="13.85546875" style="78" customWidth="1"/>
    <col min="15624" max="15624" width="12.5703125" style="78" customWidth="1"/>
    <col min="15625" max="15625" width="14.28515625" style="78" customWidth="1"/>
    <col min="15626" max="15626" width="11" style="78" customWidth="1"/>
    <col min="15627" max="15627" width="15.5703125" style="78" bestFit="1" customWidth="1"/>
    <col min="15628" max="15628" width="15.85546875" style="78" bestFit="1" customWidth="1"/>
    <col min="15629" max="15629" width="14.5703125" style="78" bestFit="1" customWidth="1"/>
    <col min="15630" max="15630" width="17.85546875" style="78" bestFit="1" customWidth="1"/>
    <col min="15631" max="15631" width="19.85546875" style="78" customWidth="1"/>
    <col min="15632" max="15632" width="15.85546875" style="78" bestFit="1" customWidth="1"/>
    <col min="15633" max="15633" width="30.140625" style="78" bestFit="1" customWidth="1"/>
    <col min="15634" max="15634" width="31.140625" style="78" bestFit="1" customWidth="1"/>
    <col min="15635" max="15635" width="26.85546875" style="78" bestFit="1" customWidth="1"/>
    <col min="15636" max="15636" width="17.7109375" style="78" bestFit="1" customWidth="1"/>
    <col min="15637" max="15637" width="31.42578125" style="78" bestFit="1" customWidth="1"/>
    <col min="15638" max="15638" width="34.28515625" style="78" bestFit="1" customWidth="1"/>
    <col min="15639" max="15639" width="40.28515625" style="78" bestFit="1" customWidth="1"/>
    <col min="15640" max="15640" width="18.85546875" style="78" bestFit="1" customWidth="1"/>
    <col min="15641" max="15641" width="18.7109375" style="78" bestFit="1" customWidth="1"/>
    <col min="15642" max="15642" width="32.28515625" style="78" bestFit="1" customWidth="1"/>
    <col min="15643" max="15643" width="30.28515625" style="78" bestFit="1" customWidth="1"/>
    <col min="15644" max="15872" width="9.140625" style="78"/>
    <col min="15873" max="15873" width="1.28515625" style="78" customWidth="1"/>
    <col min="15874" max="15874" width="8.28515625" style="78" customWidth="1"/>
    <col min="15875" max="15875" width="16.140625" style="78" bestFit="1" customWidth="1"/>
    <col min="15876" max="15876" width="14.7109375" style="78" customWidth="1"/>
    <col min="15877" max="15877" width="16.7109375" style="78" customWidth="1"/>
    <col min="15878" max="15878" width="12.5703125" style="78" customWidth="1"/>
    <col min="15879" max="15879" width="13.85546875" style="78" customWidth="1"/>
    <col min="15880" max="15880" width="12.5703125" style="78" customWidth="1"/>
    <col min="15881" max="15881" width="14.28515625" style="78" customWidth="1"/>
    <col min="15882" max="15882" width="11" style="78" customWidth="1"/>
    <col min="15883" max="15883" width="15.5703125" style="78" bestFit="1" customWidth="1"/>
    <col min="15884" max="15884" width="15.85546875" style="78" bestFit="1" customWidth="1"/>
    <col min="15885" max="15885" width="14.5703125" style="78" bestFit="1" customWidth="1"/>
    <col min="15886" max="15886" width="17.85546875" style="78" bestFit="1" customWidth="1"/>
    <col min="15887" max="15887" width="19.85546875" style="78" customWidth="1"/>
    <col min="15888" max="15888" width="15.85546875" style="78" bestFit="1" customWidth="1"/>
    <col min="15889" max="15889" width="30.140625" style="78" bestFit="1" customWidth="1"/>
    <col min="15890" max="15890" width="31.140625" style="78" bestFit="1" customWidth="1"/>
    <col min="15891" max="15891" width="26.85546875" style="78" bestFit="1" customWidth="1"/>
    <col min="15892" max="15892" width="17.7109375" style="78" bestFit="1" customWidth="1"/>
    <col min="15893" max="15893" width="31.42578125" style="78" bestFit="1" customWidth="1"/>
    <col min="15894" max="15894" width="34.28515625" style="78" bestFit="1" customWidth="1"/>
    <col min="15895" max="15895" width="40.28515625" style="78" bestFit="1" customWidth="1"/>
    <col min="15896" max="15896" width="18.85546875" style="78" bestFit="1" customWidth="1"/>
    <col min="15897" max="15897" width="18.7109375" style="78" bestFit="1" customWidth="1"/>
    <col min="15898" max="15898" width="32.28515625" style="78" bestFit="1" customWidth="1"/>
    <col min="15899" max="15899" width="30.28515625" style="78" bestFit="1" customWidth="1"/>
    <col min="15900" max="16128" width="9.140625" style="78"/>
    <col min="16129" max="16129" width="1.28515625" style="78" customWidth="1"/>
    <col min="16130" max="16130" width="8.28515625" style="78" customWidth="1"/>
    <col min="16131" max="16131" width="16.140625" style="78" bestFit="1" customWidth="1"/>
    <col min="16132" max="16132" width="14.7109375" style="78" customWidth="1"/>
    <col min="16133" max="16133" width="16.7109375" style="78" customWidth="1"/>
    <col min="16134" max="16134" width="12.5703125" style="78" customWidth="1"/>
    <col min="16135" max="16135" width="13.85546875" style="78" customWidth="1"/>
    <col min="16136" max="16136" width="12.5703125" style="78" customWidth="1"/>
    <col min="16137" max="16137" width="14.28515625" style="78" customWidth="1"/>
    <col min="16138" max="16138" width="11" style="78" customWidth="1"/>
    <col min="16139" max="16139" width="15.5703125" style="78" bestFit="1" customWidth="1"/>
    <col min="16140" max="16140" width="15.85546875" style="78" bestFit="1" customWidth="1"/>
    <col min="16141" max="16141" width="14.5703125" style="78" bestFit="1" customWidth="1"/>
    <col min="16142" max="16142" width="17.85546875" style="78" bestFit="1" customWidth="1"/>
    <col min="16143" max="16143" width="19.85546875" style="78" customWidth="1"/>
    <col min="16144" max="16144" width="15.85546875" style="78" bestFit="1" customWidth="1"/>
    <col min="16145" max="16145" width="30.140625" style="78" bestFit="1" customWidth="1"/>
    <col min="16146" max="16146" width="31.140625" style="78" bestFit="1" customWidth="1"/>
    <col min="16147" max="16147" width="26.85546875" style="78" bestFit="1" customWidth="1"/>
    <col min="16148" max="16148" width="17.7109375" style="78" bestFit="1" customWidth="1"/>
    <col min="16149" max="16149" width="31.42578125" style="78" bestFit="1" customWidth="1"/>
    <col min="16150" max="16150" width="34.28515625" style="78" bestFit="1" customWidth="1"/>
    <col min="16151" max="16151" width="40.28515625" style="78" bestFit="1" customWidth="1"/>
    <col min="16152" max="16152" width="18.85546875" style="78" bestFit="1" customWidth="1"/>
    <col min="16153" max="16153" width="18.7109375" style="78" bestFit="1" customWidth="1"/>
    <col min="16154" max="16154" width="32.28515625" style="78" bestFit="1" customWidth="1"/>
    <col min="16155" max="16155" width="30.28515625" style="78" bestFit="1" customWidth="1"/>
    <col min="16156" max="16384" width="9.140625" style="78"/>
  </cols>
  <sheetData>
    <row r="1" spans="2:14" ht="24" customHeight="1"/>
    <row r="2" spans="2:14" ht="30.75" customHeight="1"/>
    <row r="3" spans="2:14" ht="15.75" customHeight="1">
      <c r="C3" s="451"/>
      <c r="D3" s="452" t="s">
        <v>3147</v>
      </c>
      <c r="E3" s="453">
        <v>43113</v>
      </c>
      <c r="G3" s="452" t="s">
        <v>3148</v>
      </c>
      <c r="H3" s="454">
        <v>260.85714285714283</v>
      </c>
      <c r="J3" s="452" t="s">
        <v>3149</v>
      </c>
      <c r="K3" s="455" t="s">
        <v>3150</v>
      </c>
    </row>
    <row r="4" spans="2:14" ht="15.75" customHeight="1">
      <c r="D4" s="452" t="s">
        <v>3151</v>
      </c>
      <c r="E4" s="453">
        <v>44939</v>
      </c>
      <c r="G4" s="452" t="s">
        <v>3152</v>
      </c>
      <c r="H4" s="456">
        <v>5.0027397260273974</v>
      </c>
      <c r="J4" s="452" t="s">
        <v>3153</v>
      </c>
      <c r="K4" s="457" t="s">
        <v>3154</v>
      </c>
    </row>
    <row r="5" spans="2:14" ht="15.75" customHeight="1">
      <c r="D5" s="452" t="s">
        <v>3155</v>
      </c>
      <c r="E5" s="458" t="s">
        <v>3156</v>
      </c>
      <c r="F5" s="459" t="s">
        <v>3157</v>
      </c>
      <c r="J5" s="451"/>
    </row>
    <row r="6" spans="2:14" ht="8.25" customHeight="1">
      <c r="C6" s="460"/>
    </row>
    <row r="7" spans="2:14" ht="2.25" hidden="1" customHeight="1"/>
    <row r="8" spans="2:14" ht="11.25" hidden="1" customHeight="1"/>
    <row r="9" spans="2:14" hidden="1"/>
    <row r="10" spans="2:14" ht="30" customHeight="1">
      <c r="B10" s="461" t="s">
        <v>119</v>
      </c>
      <c r="C10" s="461" t="s">
        <v>3158</v>
      </c>
      <c r="D10" s="462" t="s">
        <v>3159</v>
      </c>
      <c r="E10" s="463"/>
      <c r="F10" s="461" t="s">
        <v>3160</v>
      </c>
      <c r="G10" s="464" t="s">
        <v>3161</v>
      </c>
      <c r="H10" s="461" t="s">
        <v>3162</v>
      </c>
      <c r="I10" s="461" t="s">
        <v>3163</v>
      </c>
      <c r="J10" s="461" t="s">
        <v>3164</v>
      </c>
      <c r="K10" s="461" t="s">
        <v>3165</v>
      </c>
      <c r="L10" s="461" t="s">
        <v>3166</v>
      </c>
      <c r="N10" s="470" t="s">
        <v>3179</v>
      </c>
    </row>
    <row r="11" spans="2:14" ht="15">
      <c r="B11" s="465" t="s">
        <v>109</v>
      </c>
      <c r="C11" s="466" t="s">
        <v>3167</v>
      </c>
      <c r="D11" s="466" t="s">
        <v>3168</v>
      </c>
      <c r="E11" s="467"/>
      <c r="F11" s="468">
        <v>0.41676123643525059</v>
      </c>
      <c r="G11" s="468">
        <v>0.61116804588192419</v>
      </c>
      <c r="H11" s="468">
        <v>0.79141135249180361</v>
      </c>
      <c r="I11" s="468">
        <v>0.12956902151020444</v>
      </c>
      <c r="J11" s="468">
        <v>5.8843691460740244</v>
      </c>
      <c r="K11" s="468">
        <v>0.14307589457851858</v>
      </c>
      <c r="L11" s="469">
        <v>59</v>
      </c>
      <c r="M11" s="472" t="str">
        <f>B11</f>
        <v>AWR</v>
      </c>
      <c r="N11" s="471">
        <f>F11*0.66+0.33</f>
        <v>0.60506241604726541</v>
      </c>
    </row>
    <row r="12" spans="2:14" ht="15">
      <c r="B12" s="465" t="s">
        <v>110</v>
      </c>
      <c r="C12" s="466" t="s">
        <v>3169</v>
      </c>
      <c r="D12" s="466" t="s">
        <v>3170</v>
      </c>
      <c r="E12" s="467"/>
      <c r="F12" s="468">
        <v>0.55249215316077327</v>
      </c>
      <c r="G12" s="468">
        <v>0.70165441882616109</v>
      </c>
      <c r="H12" s="468">
        <v>0.84518548942578697</v>
      </c>
      <c r="I12" s="468">
        <v>0.24172375711823207</v>
      </c>
      <c r="J12" s="468">
        <v>5.330601079791629</v>
      </c>
      <c r="K12" s="468">
        <v>0.12961126319569108</v>
      </c>
      <c r="L12" s="469">
        <v>59</v>
      </c>
      <c r="M12" s="472" t="str">
        <f t="shared" ref="M12:M16" si="0">B12</f>
        <v>AWK</v>
      </c>
      <c r="N12" s="471">
        <f t="shared" ref="N12:N16" si="1">F12*0.66+0.33</f>
        <v>0.69464482108611036</v>
      </c>
    </row>
    <row r="13" spans="2:14" ht="15">
      <c r="B13" s="465" t="s">
        <v>111</v>
      </c>
      <c r="C13" s="466" t="s">
        <v>3171</v>
      </c>
      <c r="D13" s="466" t="s">
        <v>3172</v>
      </c>
      <c r="E13" s="467"/>
      <c r="F13" s="468">
        <v>0.49097220409704356</v>
      </c>
      <c r="G13" s="468">
        <v>0.66064152958333511</v>
      </c>
      <c r="H13" s="468">
        <v>0.56198496339400783</v>
      </c>
      <c r="I13" s="468">
        <v>0.16349312777782202</v>
      </c>
      <c r="J13" s="468">
        <v>6.0497568907318229</v>
      </c>
      <c r="K13" s="468">
        <v>0.14709722616595405</v>
      </c>
      <c r="L13" s="469">
        <v>59</v>
      </c>
      <c r="M13" s="472" t="str">
        <f t="shared" si="0"/>
        <v>CWT</v>
      </c>
      <c r="N13" s="471">
        <f t="shared" si="1"/>
        <v>0.65404165470404885</v>
      </c>
    </row>
    <row r="14" spans="2:14" ht="15">
      <c r="B14" s="465" t="s">
        <v>2860</v>
      </c>
      <c r="C14" s="466" t="s">
        <v>3173</v>
      </c>
      <c r="D14" s="466" t="s">
        <v>3174</v>
      </c>
      <c r="E14" s="467"/>
      <c r="F14" s="468">
        <v>0.79752092360212323</v>
      </c>
      <c r="G14" s="468">
        <v>0.86500529892859146</v>
      </c>
      <c r="H14" s="468">
        <v>0.15482727135273919</v>
      </c>
      <c r="I14" s="468">
        <v>0.42984777055349344</v>
      </c>
      <c r="J14" s="468">
        <v>5.0035261271299607</v>
      </c>
      <c r="K14" s="468">
        <v>0.12165857697145635</v>
      </c>
      <c r="L14" s="469">
        <v>59</v>
      </c>
      <c r="M14" s="472" t="str">
        <f t="shared" si="0"/>
        <v>WTRG</v>
      </c>
      <c r="N14" s="471">
        <f t="shared" si="1"/>
        <v>0.85636380957740132</v>
      </c>
    </row>
    <row r="15" spans="2:14" ht="15">
      <c r="B15" s="465" t="s">
        <v>112</v>
      </c>
      <c r="C15" s="466" t="s">
        <v>3175</v>
      </c>
      <c r="D15" s="466" t="s">
        <v>3176</v>
      </c>
      <c r="E15" s="467"/>
      <c r="F15" s="468">
        <v>0.73813650032132039</v>
      </c>
      <c r="G15" s="468">
        <v>0.82541607930421157</v>
      </c>
      <c r="H15" s="468">
        <v>1.109122174296979</v>
      </c>
      <c r="I15" s="468">
        <v>0.2248021097038885</v>
      </c>
      <c r="J15" s="468">
        <v>7.4668734855075263</v>
      </c>
      <c r="K15" s="468">
        <v>0.18155380417565853</v>
      </c>
      <c r="L15" s="469">
        <v>59</v>
      </c>
      <c r="M15" s="472" t="str">
        <f t="shared" si="0"/>
        <v>MSEX</v>
      </c>
      <c r="N15" s="471">
        <f t="shared" si="1"/>
        <v>0.81717009021207154</v>
      </c>
    </row>
    <row r="16" spans="2:14" ht="15">
      <c r="B16" s="465" t="s">
        <v>2680</v>
      </c>
      <c r="C16" s="466" t="s">
        <v>3177</v>
      </c>
      <c r="D16" s="466" t="s">
        <v>3178</v>
      </c>
      <c r="E16" s="467"/>
      <c r="F16" s="468">
        <v>0.62603198761798939</v>
      </c>
      <c r="G16" s="468">
        <v>0.75068048486540884</v>
      </c>
      <c r="H16" s="468">
        <v>0.32060700640367679</v>
      </c>
      <c r="I16" s="468">
        <v>0.25556041582443195</v>
      </c>
      <c r="J16" s="468">
        <v>5.8205023926859401</v>
      </c>
      <c r="K16" s="468">
        <v>0.1415230020512164</v>
      </c>
      <c r="L16" s="469">
        <v>59</v>
      </c>
      <c r="M16" s="472" t="str">
        <f t="shared" si="0"/>
        <v>SJW</v>
      </c>
      <c r="N16" s="471">
        <f t="shared" si="1"/>
        <v>0.74318111182787305</v>
      </c>
    </row>
  </sheetData>
  <mergeCells count="1">
    <mergeCell ref="D10:E10"/>
  </mergeCells>
  <conditionalFormatting sqref="D11:L16">
    <cfRule type="expression" dxfId="9" priority="9" stopIfTrue="1">
      <formula>MOD(ROW(),2)=0</formula>
    </cfRule>
    <cfRule type="expression" dxfId="8" priority="10" stopIfTrue="1">
      <formula>MOD(ROW(),2)=1</formula>
    </cfRule>
  </conditionalFormatting>
  <conditionalFormatting sqref="H4">
    <cfRule type="expression" dxfId="7" priority="7" stopIfTrue="1">
      <formula>MOD(ROW(),2)=0</formula>
    </cfRule>
    <cfRule type="expression" dxfId="6" priority="8" stopIfTrue="1">
      <formula>MOD(ROW(),2)=1</formula>
    </cfRule>
  </conditionalFormatting>
  <conditionalFormatting sqref="H3">
    <cfRule type="expression" dxfId="5" priority="5" stopIfTrue="1">
      <formula>MOD(ROW(),2)=0</formula>
    </cfRule>
    <cfRule type="expression" dxfId="4" priority="6" stopIfTrue="1">
      <formula>MOD(ROW(),2)=1</formula>
    </cfRule>
  </conditionalFormatting>
  <conditionalFormatting sqref="B11:B16">
    <cfRule type="expression" dxfId="3" priority="3" stopIfTrue="1">
      <formula>MOD(ROW(),2)=0</formula>
    </cfRule>
    <cfRule type="expression" dxfId="2" priority="4" stopIfTrue="1">
      <formula>MOD(ROW(),2)=1</formula>
    </cfRule>
  </conditionalFormatting>
  <conditionalFormatting sqref="C11:C16">
    <cfRule type="expression" dxfId="1" priority="1" stopIfTrue="1">
      <formula>MOD(ROW(),2)=0</formula>
    </cfRule>
    <cfRule type="expression" dxfId="0" priority="2" stopIfTrue="1">
      <formula>MOD(ROW(),2)=1</formula>
    </cfRule>
  </conditionalFormatting>
  <dataValidations count="2">
    <dataValidation type="list" allowBlank="1" showInputMessage="1" showErrorMessage="1"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xr:uid="{1091AD20-5209-43FA-B4CC-E018B055D0C1}">
      <formula1>BETA_PERIODS</formula1>
    </dataValidation>
    <dataValidation type="list" allowBlank="1" showInputMessage="1" showErrorMessage="1" sqref="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xr:uid="{9E400AE6-4FB3-4E79-9968-A25C1D0BFFC0}">
      <formula1>BETA_CURRENCIES</formula1>
    </dataValidation>
  </dataValidations>
  <pageMargins left="0.75" right="0.75" top="1" bottom="1" header="0.5" footer="0.5"/>
  <pageSetup orientation="portrait" r:id="rId1"/>
  <headerFooter alignWithMargins="0"/>
  <drawing r:id="rId2"/>
  <legacyDrawing r:id="rId3"/>
  <controls>
    <mc:AlternateContent xmlns:mc="http://schemas.openxmlformats.org/markup-compatibility/2006">
      <mc:Choice Requires="x14">
        <control shapeId="2050" r:id="rId4" name="cmdHelp">
          <controlPr defaultSize="0" autoLine="0" r:id="rId5">
            <anchor moveWithCells="1">
              <from>
                <xdr:col>2</xdr:col>
                <xdr:colOff>9525</xdr:colOff>
                <xdr:row>0</xdr:row>
                <xdr:rowOff>28575</xdr:rowOff>
              </from>
              <to>
                <xdr:col>2</xdr:col>
                <xdr:colOff>800100</xdr:colOff>
                <xdr:row>1</xdr:row>
                <xdr:rowOff>0</xdr:rowOff>
              </to>
            </anchor>
          </controlPr>
        </control>
      </mc:Choice>
      <mc:Fallback>
        <control shapeId="2050" r:id="rId4" name="cmdHelp"/>
      </mc:Fallback>
    </mc:AlternateContent>
    <mc:AlternateContent xmlns:mc="http://schemas.openxmlformats.org/markup-compatibility/2006">
      <mc:Choice Requires="x14">
        <control shapeId="2049" r:id="rId6" name="cmdRefresh">
          <controlPr defaultSize="0" autoFill="0" autoLine="0" r:id="rId7">
            <anchor moveWithCells="1" sizeWithCells="1">
              <from>
                <xdr:col>2</xdr:col>
                <xdr:colOff>28575</xdr:colOff>
                <xdr:row>3</xdr:row>
                <xdr:rowOff>114300</xdr:rowOff>
              </from>
              <to>
                <xdr:col>3</xdr:col>
                <xdr:colOff>0</xdr:colOff>
                <xdr:row>4</xdr:row>
                <xdr:rowOff>180975</xdr:rowOff>
              </to>
            </anchor>
          </controlPr>
        </control>
      </mc:Choice>
      <mc:Fallback>
        <control shapeId="2049" r:id="rId6" name="cmdRefresh"/>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2DE40-299E-40B9-A314-F12B7650F4A8}">
  <dimension ref="A1:HO154"/>
  <sheetViews>
    <sheetView zoomScale="85" zoomScaleNormal="85" workbookViewId="0"/>
  </sheetViews>
  <sheetFormatPr defaultColWidth="9" defaultRowHeight="12.75"/>
  <cols>
    <col min="1" max="1" width="35.28515625" style="128" bestFit="1" customWidth="1"/>
    <col min="2" max="2" width="19" style="128" bestFit="1" customWidth="1"/>
    <col min="3" max="3" width="20.28515625" style="128" customWidth="1"/>
    <col min="4" max="4" width="2.85546875" style="128" customWidth="1"/>
    <col min="5" max="5" width="19" style="128" customWidth="1"/>
    <col min="6" max="6" width="3" style="128" customWidth="1"/>
    <col min="7" max="7" width="19" style="128" customWidth="1"/>
    <col min="8" max="8" width="2.85546875" style="128" customWidth="1"/>
    <col min="9" max="9" width="19" style="128" customWidth="1"/>
    <col min="10" max="10" width="2.28515625" style="128" customWidth="1"/>
    <col min="11" max="11" width="18.28515625" style="128" bestFit="1" customWidth="1"/>
    <col min="12" max="12" width="2" style="128" customWidth="1"/>
    <col min="13" max="13" width="18.28515625" style="128" bestFit="1" customWidth="1"/>
    <col min="14" max="15" width="1.85546875" style="128" customWidth="1"/>
    <col min="16" max="16" width="9" style="128"/>
    <col min="17" max="17" width="58.7109375" style="128" bestFit="1" customWidth="1"/>
    <col min="18" max="18" width="4" style="128" customWidth="1"/>
    <col min="19" max="19" width="16.5703125" style="128" customWidth="1"/>
    <col min="20" max="20" width="2.85546875" style="128" customWidth="1"/>
    <col min="21" max="21" width="14.85546875" style="128" customWidth="1"/>
    <col min="22" max="22" width="3" style="128" customWidth="1"/>
    <col min="23" max="23" width="15.85546875" style="128" customWidth="1"/>
    <col min="24" max="24" width="3.5703125" style="128" customWidth="1"/>
    <col min="25" max="25" width="12.28515625" style="128" bestFit="1" customWidth="1"/>
    <col min="26" max="26" width="3.28515625" style="128" bestFit="1" customWidth="1"/>
    <col min="27" max="27" width="11.28515625" style="128" bestFit="1" customWidth="1"/>
    <col min="28" max="28" width="3.28515625" style="128" bestFit="1" customWidth="1"/>
    <col min="29" max="29" width="8" style="128" bestFit="1" customWidth="1"/>
    <col min="30" max="30" width="3.28515625" style="128" bestFit="1" customWidth="1"/>
    <col min="31" max="31" width="9" style="128"/>
    <col min="32" max="32" width="4.28515625" style="128" customWidth="1"/>
    <col min="33" max="33" width="3.7109375" style="128" customWidth="1"/>
    <col min="34" max="34" width="22.28515625" style="128" customWidth="1"/>
    <col min="35" max="222" width="9" style="128"/>
    <col min="223" max="223" width="25.85546875" style="128" bestFit="1" customWidth="1"/>
    <col min="224" max="16384" width="9" style="128"/>
  </cols>
  <sheetData>
    <row r="1" spans="1:30" ht="16.149999999999999" customHeight="1"/>
    <row r="2" spans="1:30" ht="16.149999999999999" customHeight="1"/>
    <row r="3" spans="1:30" ht="16.149999999999999" customHeight="1"/>
    <row r="4" spans="1:30" ht="16.149999999999999" customHeight="1" thickBot="1">
      <c r="C4" s="130"/>
    </row>
    <row r="5" spans="1:30" ht="16.5">
      <c r="A5" s="129" t="s">
        <v>2134</v>
      </c>
      <c r="C5" s="130"/>
    </row>
    <row r="6" spans="1:30" ht="13.5" thickBot="1">
      <c r="A6" s="131" t="s">
        <v>109</v>
      </c>
      <c r="E6" s="445" t="s">
        <v>1351</v>
      </c>
      <c r="F6" s="445"/>
      <c r="G6" s="445"/>
      <c r="H6" s="445"/>
      <c r="I6" s="445"/>
      <c r="J6" s="445"/>
      <c r="K6" s="445"/>
      <c r="L6" s="445"/>
      <c r="M6" s="445"/>
      <c r="N6" s="445"/>
      <c r="O6" s="134"/>
      <c r="Q6" s="145" t="str">
        <f>E6</f>
        <v xml:space="preserve">Amer. States Water  </v>
      </c>
      <c r="R6" s="145"/>
      <c r="S6" s="145"/>
      <c r="T6" s="145"/>
      <c r="U6" s="145"/>
      <c r="V6" s="145"/>
      <c r="W6" s="145"/>
      <c r="X6" s="133"/>
      <c r="Y6" s="133"/>
      <c r="Z6" s="132"/>
      <c r="AA6" s="133"/>
      <c r="AB6" s="133"/>
      <c r="AC6" s="133"/>
    </row>
    <row r="7" spans="1:30">
      <c r="E7" s="446" t="s">
        <v>0</v>
      </c>
      <c r="F7" s="446"/>
      <c r="G7" s="446"/>
      <c r="H7" s="446"/>
      <c r="I7" s="446"/>
      <c r="J7" s="446"/>
      <c r="K7" s="446"/>
      <c r="L7" s="446"/>
      <c r="M7" s="446"/>
      <c r="N7" s="446"/>
      <c r="O7" s="146"/>
      <c r="Q7" s="133" t="str">
        <f>E7</f>
        <v>CAPITALIZATION AND FINANCIAL STATISTICS  (1)</v>
      </c>
      <c r="R7" s="133"/>
      <c r="S7" s="133"/>
      <c r="T7" s="133"/>
      <c r="U7" s="133"/>
      <c r="V7" s="133"/>
      <c r="W7" s="133"/>
      <c r="X7" s="133"/>
      <c r="Y7" s="133"/>
      <c r="Z7" s="133"/>
      <c r="AA7" s="133"/>
      <c r="AB7" s="133"/>
      <c r="AC7" s="133"/>
    </row>
    <row r="8" spans="1:30" ht="15">
      <c r="E8" s="446" t="s">
        <v>2980</v>
      </c>
      <c r="F8" s="447"/>
      <c r="G8" s="447"/>
      <c r="H8" s="447"/>
      <c r="I8" s="447"/>
      <c r="J8" s="447"/>
      <c r="K8" s="447"/>
      <c r="L8" s="447"/>
      <c r="M8" s="447"/>
      <c r="N8" s="447"/>
      <c r="O8" s="133"/>
      <c r="Q8" s="132" t="str">
        <f>E8</f>
        <v>2017 - 2021, Inclusive</v>
      </c>
      <c r="R8" s="132"/>
      <c r="S8" s="132"/>
      <c r="T8" s="132"/>
      <c r="U8" s="132"/>
      <c r="V8" s="132"/>
      <c r="W8" s="132"/>
      <c r="X8" s="133"/>
      <c r="Y8" s="133"/>
      <c r="Z8" s="132"/>
      <c r="AA8" s="133"/>
      <c r="AB8" s="133"/>
      <c r="AC8" s="133"/>
    </row>
    <row r="9" spans="1:30">
      <c r="Q9" s="133"/>
      <c r="R9" s="133"/>
      <c r="S9" s="133"/>
      <c r="T9" s="133"/>
      <c r="U9" s="133"/>
      <c r="V9" s="133"/>
      <c r="W9" s="133"/>
      <c r="X9" s="133"/>
      <c r="Y9" s="132"/>
      <c r="Z9" s="132"/>
      <c r="AA9" s="133"/>
      <c r="AB9" s="133"/>
      <c r="AC9" s="133"/>
    </row>
    <row r="10" spans="1:30">
      <c r="B10" s="128" t="s">
        <v>2981</v>
      </c>
      <c r="C10" s="134">
        <v>2021</v>
      </c>
      <c r="E10" s="134">
        <v>2020</v>
      </c>
      <c r="G10" s="134">
        <v>2019</v>
      </c>
      <c r="I10" s="134">
        <v>2018</v>
      </c>
      <c r="K10" s="134">
        <v>2017</v>
      </c>
      <c r="M10" s="134">
        <v>2016</v>
      </c>
      <c r="N10" s="134"/>
      <c r="O10" s="134"/>
      <c r="Y10" s="132"/>
      <c r="Z10" s="132"/>
      <c r="AA10" s="133"/>
      <c r="AB10" s="133"/>
    </row>
    <row r="11" spans="1:30">
      <c r="A11" s="128" t="s">
        <v>1</v>
      </c>
    </row>
    <row r="12" spans="1:30">
      <c r="A12" s="128" t="s">
        <v>2</v>
      </c>
      <c r="B12" s="128" t="s">
        <v>65</v>
      </c>
      <c r="C12" s="148">
        <f>412176000+377000</f>
        <v>412553000</v>
      </c>
      <c r="E12" s="148">
        <f>440348000+358000</f>
        <v>440706000</v>
      </c>
      <c r="G12" s="148">
        <f>280996000+344000</f>
        <v>281340000</v>
      </c>
      <c r="I12" s="135">
        <f>281087000+40320000</f>
        <v>321407000</v>
      </c>
      <c r="K12" s="135">
        <f>321039000+324000</f>
        <v>321363000</v>
      </c>
      <c r="M12" s="135">
        <f>320981000+330000</f>
        <v>321311000</v>
      </c>
      <c r="N12" s="136"/>
      <c r="O12" s="136"/>
      <c r="S12" s="134">
        <f>C10</f>
        <v>2021</v>
      </c>
      <c r="U12" s="134">
        <f>E10</f>
        <v>2020</v>
      </c>
      <c r="V12" s="134"/>
      <c r="W12" s="134">
        <f>G10</f>
        <v>2019</v>
      </c>
      <c r="X12" s="134"/>
      <c r="Y12" s="134">
        <f>I10</f>
        <v>2018</v>
      </c>
      <c r="Z12" s="134"/>
      <c r="AA12" s="134">
        <f>K10</f>
        <v>2017</v>
      </c>
      <c r="AB12" s="134"/>
      <c r="AC12" s="108"/>
      <c r="AD12" s="108"/>
    </row>
    <row r="13" spans="1:30">
      <c r="A13" s="128" t="s">
        <v>3</v>
      </c>
      <c r="B13" s="128" t="s">
        <v>66</v>
      </c>
      <c r="C13" s="135">
        <v>0</v>
      </c>
      <c r="E13" s="135">
        <v>0</v>
      </c>
      <c r="G13" s="135">
        <v>0</v>
      </c>
      <c r="I13" s="135">
        <v>0</v>
      </c>
      <c r="K13" s="135">
        <v>0</v>
      </c>
      <c r="M13" s="135">
        <v>0</v>
      </c>
      <c r="N13" s="136"/>
      <c r="O13" s="136"/>
      <c r="U13" s="448" t="s">
        <v>4</v>
      </c>
      <c r="V13" s="448"/>
      <c r="W13" s="448"/>
      <c r="X13" s="448"/>
      <c r="Y13" s="448"/>
      <c r="Z13" s="448"/>
      <c r="AA13" s="448"/>
      <c r="AB13" s="448"/>
      <c r="AC13" s="109" t="s">
        <v>5</v>
      </c>
      <c r="AD13" s="108"/>
    </row>
    <row r="14" spans="1:30">
      <c r="K14" s="135"/>
      <c r="M14" s="135"/>
      <c r="Q14" s="137" t="s">
        <v>6</v>
      </c>
      <c r="R14" s="137"/>
      <c r="S14" s="137"/>
      <c r="T14" s="137"/>
      <c r="U14" s="137"/>
      <c r="V14" s="137"/>
      <c r="W14" s="137"/>
      <c r="X14" s="137"/>
      <c r="Y14" s="108"/>
      <c r="Z14" s="108"/>
      <c r="AA14" s="108"/>
      <c r="AB14" s="108"/>
      <c r="AC14" s="108"/>
      <c r="AD14" s="108"/>
    </row>
    <row r="15" spans="1:30">
      <c r="A15" s="128" t="s">
        <v>8</v>
      </c>
      <c r="B15" s="128" t="s">
        <v>58</v>
      </c>
      <c r="C15" s="135">
        <v>36936285</v>
      </c>
      <c r="E15" s="135">
        <v>36889103</v>
      </c>
      <c r="G15" s="135">
        <v>36846614</v>
      </c>
      <c r="I15" s="135">
        <v>36757842</v>
      </c>
      <c r="K15" s="135">
        <v>36680794</v>
      </c>
      <c r="M15" s="135">
        <v>36571360</v>
      </c>
      <c r="N15" s="136"/>
      <c r="O15" s="136"/>
      <c r="Y15" s="108"/>
      <c r="Z15" s="108"/>
      <c r="AA15" s="108"/>
      <c r="AB15" s="108"/>
      <c r="AC15" s="108"/>
      <c r="AD15" s="108"/>
    </row>
    <row r="16" spans="1:30">
      <c r="A16" s="128" t="s">
        <v>10</v>
      </c>
      <c r="B16" s="128" t="s">
        <v>60</v>
      </c>
      <c r="C16" s="135">
        <v>685947000</v>
      </c>
      <c r="E16" s="135">
        <v>641673000</v>
      </c>
      <c r="G16" s="135">
        <v>601530000</v>
      </c>
      <c r="I16" s="135">
        <v>558223000</v>
      </c>
      <c r="K16" s="135">
        <v>529945000</v>
      </c>
      <c r="M16" s="135">
        <v>494297000</v>
      </c>
      <c r="N16" s="136"/>
      <c r="O16" s="136"/>
      <c r="Q16" s="137" t="s">
        <v>9</v>
      </c>
      <c r="R16" s="137"/>
      <c r="S16" s="137"/>
      <c r="T16" s="137"/>
      <c r="U16" s="137"/>
      <c r="V16" s="137"/>
      <c r="W16" s="137"/>
      <c r="X16" s="137"/>
      <c r="Y16" s="108"/>
      <c r="Z16" s="108"/>
      <c r="AA16" s="108"/>
      <c r="AB16" s="108"/>
      <c r="AC16" s="108"/>
      <c r="AD16" s="108"/>
    </row>
    <row r="17" spans="1:30">
      <c r="A17" s="128" t="s">
        <v>49</v>
      </c>
      <c r="B17" s="128" t="s">
        <v>58</v>
      </c>
      <c r="C17" s="135">
        <v>0</v>
      </c>
      <c r="E17" s="135">
        <v>0</v>
      </c>
      <c r="G17" s="135">
        <v>0</v>
      </c>
      <c r="I17" s="135">
        <v>0</v>
      </c>
      <c r="K17" s="135">
        <v>0</v>
      </c>
      <c r="M17" s="135">
        <v>0</v>
      </c>
      <c r="N17" s="136"/>
      <c r="O17" s="136"/>
      <c r="Q17" s="128" t="s">
        <v>11</v>
      </c>
      <c r="S17" s="111">
        <f>C50/1000000</f>
        <v>1098.5</v>
      </c>
      <c r="U17" s="111">
        <f>E50/1000000</f>
        <v>1082.3789999999999</v>
      </c>
      <c r="W17" s="111">
        <f>G50/1000000</f>
        <v>882.87</v>
      </c>
      <c r="Y17" s="111">
        <f>I50/1000000</f>
        <v>879.63</v>
      </c>
      <c r="Z17" s="111"/>
      <c r="AA17" s="111">
        <f>K50/1000000</f>
        <v>851.30799999999999</v>
      </c>
      <c r="AB17" s="111"/>
      <c r="AC17" s="108"/>
      <c r="AD17" s="108"/>
    </row>
    <row r="18" spans="1:30">
      <c r="K18" s="135"/>
      <c r="M18" s="135"/>
      <c r="Q18" s="128" t="s">
        <v>12</v>
      </c>
      <c r="S18" s="112">
        <f>C19/1000000</f>
        <v>174.5</v>
      </c>
      <c r="U18" s="112">
        <f>E19/1000000</f>
        <v>134.19999999999999</v>
      </c>
      <c r="W18" s="112">
        <f>G19/1000000</f>
        <v>200</v>
      </c>
      <c r="Y18" s="112">
        <f>I19/1000000</f>
        <v>95.5</v>
      </c>
      <c r="Z18" s="111"/>
      <c r="AA18" s="112">
        <f>K19/1000000</f>
        <v>59</v>
      </c>
      <c r="AB18" s="111"/>
      <c r="AC18" s="108"/>
      <c r="AD18" s="108"/>
    </row>
    <row r="19" spans="1:30">
      <c r="A19" s="128" t="s">
        <v>15</v>
      </c>
      <c r="B19" s="128" t="s">
        <v>67</v>
      </c>
      <c r="C19" s="135">
        <v>174500000</v>
      </c>
      <c r="E19" s="135">
        <v>134200000</v>
      </c>
      <c r="G19" s="135">
        <v>200000000</v>
      </c>
      <c r="I19" s="135">
        <v>95500000</v>
      </c>
      <c r="K19" s="135">
        <v>59000000</v>
      </c>
      <c r="M19" s="135">
        <v>90000000</v>
      </c>
      <c r="N19" s="136"/>
      <c r="O19" s="136"/>
      <c r="Q19" s="128" t="s">
        <v>14</v>
      </c>
      <c r="S19" s="113">
        <f>SUM(S17:S18)</f>
        <v>1273</v>
      </c>
      <c r="U19" s="113">
        <f>SUM(U17:U18)</f>
        <v>1216.579</v>
      </c>
      <c r="W19" s="113">
        <f>SUM(W17:W18)</f>
        <v>1082.8699999999999</v>
      </c>
      <c r="Y19" s="113">
        <f>SUM(Y17:Y18)</f>
        <v>975.13</v>
      </c>
      <c r="Z19" s="111"/>
      <c r="AA19" s="113">
        <f>SUM(AA17:AA18)</f>
        <v>910.30799999999999</v>
      </c>
      <c r="AB19" s="111"/>
      <c r="AC19" s="108"/>
      <c r="AD19" s="108"/>
    </row>
    <row r="20" spans="1:30">
      <c r="K20" s="135"/>
      <c r="M20" s="135"/>
      <c r="N20" s="136"/>
      <c r="O20" s="136"/>
      <c r="S20" s="108"/>
      <c r="U20" s="108"/>
      <c r="W20" s="108"/>
      <c r="Y20" s="108"/>
      <c r="Z20" s="108"/>
      <c r="AA20" s="108"/>
      <c r="AB20" s="108"/>
      <c r="AC20" s="108"/>
      <c r="AD20" s="108"/>
    </row>
    <row r="21" spans="1:30">
      <c r="A21" s="128" t="s">
        <v>17</v>
      </c>
      <c r="B21" s="128" t="s">
        <v>61</v>
      </c>
      <c r="C21" s="135">
        <v>2.5499999999999998</v>
      </c>
      <c r="E21" s="135">
        <v>2.33</v>
      </c>
      <c r="G21" s="135">
        <v>2.2799999999999998</v>
      </c>
      <c r="I21" s="135">
        <v>1.72</v>
      </c>
      <c r="K21" s="135">
        <v>1.88</v>
      </c>
      <c r="M21" s="135">
        <v>1.62</v>
      </c>
      <c r="N21" s="136"/>
      <c r="O21" s="136"/>
      <c r="Q21" s="137" t="s">
        <v>16</v>
      </c>
      <c r="R21" s="137"/>
      <c r="S21" s="108"/>
      <c r="T21" s="137"/>
      <c r="U21" s="108"/>
      <c r="V21" s="137"/>
      <c r="W21" s="108"/>
      <c r="X21" s="137"/>
      <c r="Y21" s="108"/>
      <c r="Z21" s="108"/>
      <c r="AA21" s="108"/>
      <c r="AB21" s="108"/>
      <c r="AC21" s="108"/>
      <c r="AD21" s="108"/>
    </row>
    <row r="22" spans="1:30">
      <c r="A22" s="128" t="s">
        <v>19</v>
      </c>
      <c r="B22" s="128" t="s">
        <v>1270</v>
      </c>
      <c r="C22" s="128">
        <v>103.44</v>
      </c>
      <c r="E22" s="128">
        <v>93.85</v>
      </c>
      <c r="G22" s="149">
        <v>95.13</v>
      </c>
      <c r="I22" s="149">
        <v>69.19</v>
      </c>
      <c r="K22" s="135">
        <v>57.91</v>
      </c>
      <c r="M22" s="135">
        <v>47.18</v>
      </c>
      <c r="N22" s="136"/>
      <c r="O22" s="136"/>
      <c r="Q22" s="128" t="s">
        <v>54</v>
      </c>
      <c r="S22" s="116">
        <f>(ROUND((C30/(AVERAGE(C54,E54))*100),2))</f>
        <v>3.93</v>
      </c>
      <c r="T22" s="117" t="s">
        <v>18</v>
      </c>
      <c r="U22" s="116">
        <f>(ROUND((E30/(AVERAGE(E54,G54))*100),2))</f>
        <v>4.2699999999999996</v>
      </c>
      <c r="V22" s="117" t="s">
        <v>18</v>
      </c>
      <c r="W22" s="116">
        <f>(ROUND((G30/(AVERAGE(G54,I54))*100),2))</f>
        <v>5.47</v>
      </c>
      <c r="X22" s="117" t="s">
        <v>18</v>
      </c>
      <c r="Y22" s="116">
        <f>(ROUND((I30/(AVERAGE(I54,K54))*100),2))</f>
        <v>5.88</v>
      </c>
      <c r="Z22" s="117" t="s">
        <v>18</v>
      </c>
      <c r="AA22" s="116">
        <f>(ROUND((K30/(AVERAGE(K54,M54))*100),2))</f>
        <v>5.7</v>
      </c>
      <c r="AB22" s="117" t="s">
        <v>18</v>
      </c>
      <c r="AC22" s="118"/>
      <c r="AD22" s="108"/>
    </row>
    <row r="23" spans="1:30">
      <c r="A23" s="128" t="s">
        <v>21</v>
      </c>
      <c r="B23" s="128" t="s">
        <v>1270</v>
      </c>
      <c r="C23" s="128">
        <v>70.64</v>
      </c>
      <c r="E23" s="128">
        <v>65.41</v>
      </c>
      <c r="G23" s="149">
        <v>63.35</v>
      </c>
      <c r="I23" s="149">
        <v>50.34</v>
      </c>
      <c r="K23" s="135">
        <v>41.22</v>
      </c>
      <c r="M23" s="135">
        <v>37.619999999999997</v>
      </c>
      <c r="N23" s="136"/>
      <c r="O23" s="136"/>
      <c r="Q23" s="128" t="s">
        <v>20</v>
      </c>
      <c r="S23" s="116"/>
      <c r="T23" s="117"/>
      <c r="U23" s="116"/>
      <c r="V23" s="117"/>
      <c r="W23" s="116"/>
      <c r="X23" s="117"/>
      <c r="Y23" s="116"/>
      <c r="Z23" s="117"/>
      <c r="AA23" s="116"/>
      <c r="AB23" s="117"/>
      <c r="AC23" s="108"/>
      <c r="AD23" s="108"/>
    </row>
    <row r="24" spans="1:30">
      <c r="K24" s="135"/>
      <c r="M24" s="135"/>
      <c r="S24" s="108"/>
      <c r="T24" s="108"/>
      <c r="U24" s="108"/>
      <c r="V24" s="108"/>
      <c r="W24" s="108"/>
      <c r="X24" s="108"/>
      <c r="Y24" s="108"/>
      <c r="Z24" s="108"/>
      <c r="AA24" s="108"/>
      <c r="AB24" s="108"/>
      <c r="AC24" s="444" t="s">
        <v>52</v>
      </c>
      <c r="AD24" s="444"/>
    </row>
    <row r="25" spans="1:30">
      <c r="K25" s="135"/>
      <c r="M25" s="135"/>
      <c r="N25" s="136"/>
      <c r="O25" s="136"/>
      <c r="Q25" s="137" t="s">
        <v>30</v>
      </c>
      <c r="R25" s="137"/>
      <c r="S25" s="108"/>
      <c r="T25" s="108"/>
      <c r="U25" s="108"/>
      <c r="V25" s="108"/>
      <c r="W25" s="108"/>
      <c r="X25" s="108"/>
      <c r="Y25" s="108"/>
      <c r="Z25" s="108"/>
      <c r="AA25" s="108"/>
      <c r="AB25" s="108"/>
      <c r="AC25" s="444" t="s">
        <v>22</v>
      </c>
      <c r="AD25" s="444"/>
    </row>
    <row r="26" spans="1:30">
      <c r="A26" s="128" t="s">
        <v>26</v>
      </c>
      <c r="B26" s="128" t="s">
        <v>101</v>
      </c>
      <c r="C26" s="135">
        <v>1.4</v>
      </c>
      <c r="E26" s="135">
        <v>1.28</v>
      </c>
      <c r="G26" s="135">
        <v>1.1599999999999999</v>
      </c>
      <c r="I26" s="135">
        <v>1.06</v>
      </c>
      <c r="K26" s="135">
        <v>0.99399999999999999</v>
      </c>
      <c r="M26" s="135">
        <v>0.91400000000000003</v>
      </c>
      <c r="N26" s="136"/>
      <c r="O26" s="136"/>
      <c r="Q26" s="128" t="s">
        <v>32</v>
      </c>
      <c r="S26" s="108"/>
      <c r="T26" s="108"/>
      <c r="U26" s="108"/>
      <c r="V26" s="108"/>
      <c r="W26" s="108"/>
      <c r="X26" s="108"/>
      <c r="Y26" s="108"/>
      <c r="Z26" s="108"/>
      <c r="AA26" s="108"/>
      <c r="AB26" s="108"/>
      <c r="AC26" s="108"/>
      <c r="AD26" s="108"/>
    </row>
    <row r="27" spans="1:30">
      <c r="K27" s="135"/>
      <c r="M27" s="135"/>
      <c r="N27" s="136"/>
      <c r="O27" s="136"/>
      <c r="Q27" s="128" t="s">
        <v>33</v>
      </c>
      <c r="S27" s="116">
        <f>ROUND(((C12/C50)*100),2)</f>
        <v>37.56</v>
      </c>
      <c r="T27" s="117" t="s">
        <v>18</v>
      </c>
      <c r="U27" s="116">
        <f>ROUND(((E12/E50)*100),2)</f>
        <v>40.72</v>
      </c>
      <c r="V27" s="117" t="s">
        <v>18</v>
      </c>
      <c r="W27" s="116">
        <f>ROUND(((G12/G50)*100),2)</f>
        <v>31.87</v>
      </c>
      <c r="X27" s="117" t="s">
        <v>18</v>
      </c>
      <c r="Y27" s="116">
        <f>ROUND(((I12/I50)*100),2)</f>
        <v>36.54</v>
      </c>
      <c r="Z27" s="117" t="s">
        <v>18</v>
      </c>
      <c r="AA27" s="116">
        <f>ROUND(((K12/K50)*100),2)</f>
        <v>37.75</v>
      </c>
      <c r="AB27" s="117" t="s">
        <v>18</v>
      </c>
      <c r="AC27" s="116">
        <f>ROUND(AVERAGE(S27:AB27),2)</f>
        <v>36.89</v>
      </c>
      <c r="AD27" s="117" t="s">
        <v>18</v>
      </c>
    </row>
    <row r="28" spans="1:30">
      <c r="A28" s="128" t="s">
        <v>37</v>
      </c>
      <c r="B28" s="128" t="s">
        <v>37</v>
      </c>
      <c r="C28" s="135">
        <v>216000</v>
      </c>
      <c r="E28" s="135">
        <v>200000</v>
      </c>
      <c r="G28" s="135">
        <v>0</v>
      </c>
      <c r="I28" s="135">
        <v>156000</v>
      </c>
      <c r="K28" s="135">
        <v>0</v>
      </c>
      <c r="M28" s="135">
        <v>101000</v>
      </c>
      <c r="N28" s="136"/>
      <c r="O28" s="136"/>
      <c r="Q28" s="128" t="s">
        <v>34</v>
      </c>
      <c r="S28" s="116">
        <f>ROUND(((SUM(C13,C17)/C50)*100),2)</f>
        <v>0</v>
      </c>
      <c r="T28" s="117"/>
      <c r="U28" s="116">
        <f>ROUND(((SUM(E13,E17)/E50)*100),2)</f>
        <v>0</v>
      </c>
      <c r="V28" s="117"/>
      <c r="W28" s="116">
        <f>ROUND(((SUM(G13,G17)/G50)*100),2)</f>
        <v>0</v>
      </c>
      <c r="X28" s="117"/>
      <c r="Y28" s="116">
        <f>ROUND(((SUM(I13,I17)/I50)*100),2)</f>
        <v>0</v>
      </c>
      <c r="Z28" s="117"/>
      <c r="AA28" s="116">
        <f>ROUND(((SUM(K13,K17)/K50)*100),2)</f>
        <v>0</v>
      </c>
      <c r="AB28" s="117"/>
      <c r="AC28" s="116">
        <f t="shared" ref="AC28:AC29" si="0">ROUND(AVERAGE(S28:AB28),2)</f>
        <v>0</v>
      </c>
      <c r="AD28" s="117"/>
    </row>
    <row r="29" spans="1:30">
      <c r="K29" s="135"/>
      <c r="M29" s="135"/>
      <c r="N29" s="136"/>
      <c r="O29" s="136"/>
      <c r="Q29" s="128" t="s">
        <v>35</v>
      </c>
      <c r="S29" s="119">
        <f>ROUND(((C16/C50)*100),2)</f>
        <v>62.44</v>
      </c>
      <c r="T29" s="117"/>
      <c r="U29" s="119">
        <f>ROUND(((E16/E50)*100),2)</f>
        <v>59.28</v>
      </c>
      <c r="V29" s="117"/>
      <c r="W29" s="119">
        <f>ROUND(((G16/G50)*100),2)</f>
        <v>68.13</v>
      </c>
      <c r="X29" s="117"/>
      <c r="Y29" s="119">
        <f>ROUND(((I16/I50)*100),2)</f>
        <v>63.46</v>
      </c>
      <c r="Z29" s="117"/>
      <c r="AA29" s="119">
        <f>ROUND(((K16/K50)*100),2)</f>
        <v>62.25</v>
      </c>
      <c r="AB29" s="117"/>
      <c r="AC29" s="116">
        <f t="shared" si="0"/>
        <v>63.11</v>
      </c>
      <c r="AD29" s="117"/>
    </row>
    <row r="30" spans="1:30">
      <c r="A30" s="128" t="s">
        <v>42</v>
      </c>
      <c r="B30" s="128" t="s">
        <v>62</v>
      </c>
      <c r="C30" s="135">
        <v>22834000</v>
      </c>
      <c r="E30" s="135">
        <v>22531000</v>
      </c>
      <c r="G30" s="135">
        <v>24586000</v>
      </c>
      <c r="I30" s="135">
        <v>23433000</v>
      </c>
      <c r="K30" s="135">
        <v>22582000</v>
      </c>
      <c r="M30" s="135">
        <v>21992000</v>
      </c>
      <c r="N30" s="136"/>
      <c r="O30" s="136"/>
      <c r="Q30" s="128" t="s">
        <v>36</v>
      </c>
      <c r="S30" s="120">
        <f>SUM(S27:S29)</f>
        <v>100</v>
      </c>
      <c r="T30" s="117" t="s">
        <v>18</v>
      </c>
      <c r="U30" s="120">
        <f>SUM(U27:U29)</f>
        <v>100</v>
      </c>
      <c r="V30" s="117" t="s">
        <v>18</v>
      </c>
      <c r="W30" s="120">
        <f>SUM(W27:W29)</f>
        <v>100</v>
      </c>
      <c r="X30" s="117" t="s">
        <v>18</v>
      </c>
      <c r="Y30" s="120">
        <f>SUM(Y27:Y29)</f>
        <v>100</v>
      </c>
      <c r="Z30" s="117" t="s">
        <v>18</v>
      </c>
      <c r="AA30" s="120">
        <f>SUM(AA27:AA29)</f>
        <v>100</v>
      </c>
      <c r="AB30" s="117" t="s">
        <v>18</v>
      </c>
      <c r="AC30" s="120">
        <f>SUM(AC27:AC29)</f>
        <v>100</v>
      </c>
      <c r="AD30" s="117" t="s">
        <v>18</v>
      </c>
    </row>
    <row r="31" spans="1:30">
      <c r="K31" s="135"/>
      <c r="M31" s="135"/>
      <c r="N31" s="136"/>
      <c r="O31" s="136"/>
      <c r="S31" s="108"/>
      <c r="T31" s="108"/>
      <c r="U31" s="108"/>
      <c r="V31" s="108"/>
      <c r="W31" s="108"/>
      <c r="X31" s="108"/>
      <c r="Y31" s="108"/>
      <c r="Z31" s="108"/>
      <c r="AA31" s="108"/>
      <c r="AB31" s="108"/>
      <c r="AC31" s="108"/>
      <c r="AD31" s="108"/>
    </row>
    <row r="32" spans="1:30">
      <c r="A32" s="128" t="s">
        <v>43</v>
      </c>
      <c r="B32" s="128" t="s">
        <v>63</v>
      </c>
      <c r="C32" s="135">
        <v>94347000</v>
      </c>
      <c r="E32" s="135">
        <v>86425000</v>
      </c>
      <c r="G32" s="135">
        <v>84342000</v>
      </c>
      <c r="I32" s="135">
        <v>63871000</v>
      </c>
      <c r="K32" s="135">
        <v>69367000</v>
      </c>
      <c r="M32" s="135">
        <v>59743000</v>
      </c>
      <c r="N32" s="136"/>
      <c r="O32" s="136"/>
      <c r="Q32" s="128" t="s">
        <v>38</v>
      </c>
      <c r="S32" s="108"/>
      <c r="T32" s="108"/>
      <c r="U32" s="108"/>
      <c r="V32" s="108"/>
      <c r="W32" s="108"/>
      <c r="X32" s="108"/>
      <c r="Y32" s="108"/>
      <c r="Z32" s="108"/>
      <c r="AA32" s="108"/>
      <c r="AB32" s="108"/>
      <c r="AC32" s="108"/>
      <c r="AD32" s="108"/>
    </row>
    <row r="33" spans="1:30">
      <c r="A33" s="139"/>
      <c r="B33" s="139"/>
      <c r="C33" s="139"/>
      <c r="D33" s="139"/>
      <c r="E33" s="139"/>
      <c r="F33" s="139"/>
      <c r="G33" s="139"/>
      <c r="H33" s="139"/>
      <c r="I33" s="139"/>
      <c r="J33" s="139"/>
      <c r="K33" s="140"/>
      <c r="L33" s="139"/>
      <c r="M33" s="140"/>
      <c r="N33" s="141"/>
      <c r="O33" s="141"/>
      <c r="Q33" s="128" t="s">
        <v>39</v>
      </c>
      <c r="S33" s="116">
        <f>ROUND((((C12+C19)/C56)*100),2)</f>
        <v>46.12</v>
      </c>
      <c r="T33" s="117" t="s">
        <v>18</v>
      </c>
      <c r="U33" s="116">
        <f>ROUND((((E12+E19)/E56)*100),2)</f>
        <v>47.26</v>
      </c>
      <c r="V33" s="117" t="s">
        <v>18</v>
      </c>
      <c r="W33" s="116">
        <f>ROUND((((G12+G19)/G56)*100),2)</f>
        <v>44.45</v>
      </c>
      <c r="X33" s="117" t="s">
        <v>18</v>
      </c>
      <c r="Y33" s="116">
        <f>ROUND((((I12+I19)/I56)*100),2)</f>
        <v>42.75</v>
      </c>
      <c r="Z33" s="117" t="s">
        <v>18</v>
      </c>
      <c r="AA33" s="116">
        <f>ROUND((((K12+K19)/K56)*100),2)</f>
        <v>41.78</v>
      </c>
      <c r="AB33" s="117" t="s">
        <v>18</v>
      </c>
      <c r="AC33" s="116">
        <f t="shared" ref="AC33:AC35" si="1">ROUND(AVERAGE(S33:AB33),2)</f>
        <v>44.47</v>
      </c>
      <c r="AD33" s="117" t="s">
        <v>18</v>
      </c>
    </row>
    <row r="34" spans="1:30">
      <c r="A34" s="128" t="s">
        <v>46</v>
      </c>
      <c r="B34" s="128" t="s">
        <v>70</v>
      </c>
      <c r="C34" s="135">
        <f>C32</f>
        <v>94347000</v>
      </c>
      <c r="E34" s="135">
        <v>86425000</v>
      </c>
      <c r="G34" s="135">
        <v>84342000</v>
      </c>
      <c r="I34" s="135">
        <v>63871000</v>
      </c>
      <c r="K34" s="135">
        <v>69367000</v>
      </c>
      <c r="M34" s="135">
        <v>59743000</v>
      </c>
      <c r="N34" s="136"/>
      <c r="O34" s="136"/>
      <c r="Q34" s="128" t="s">
        <v>34</v>
      </c>
      <c r="S34" s="116">
        <f>ROUND((((SUM(C13,C17))/C56)*100),2)</f>
        <v>0</v>
      </c>
      <c r="T34" s="117"/>
      <c r="U34" s="116">
        <f>ROUND((((SUM(E13,E17))/E56)*100),2)</f>
        <v>0</v>
      </c>
      <c r="V34" s="117"/>
      <c r="W34" s="116">
        <f>ROUND((((SUM(G13,G17))/G56)*100),2)</f>
        <v>0</v>
      </c>
      <c r="X34" s="117"/>
      <c r="Y34" s="116">
        <f>ROUND((((SUM(I13,I17))/I56)*100),2)</f>
        <v>0</v>
      </c>
      <c r="Z34" s="117"/>
      <c r="AA34" s="116">
        <f>ROUND((((SUM(K13,K17))/K56)*100),2)</f>
        <v>0</v>
      </c>
      <c r="AB34" s="117"/>
      <c r="AC34" s="116">
        <f t="shared" si="1"/>
        <v>0</v>
      </c>
      <c r="AD34" s="117"/>
    </row>
    <row r="35" spans="1:30">
      <c r="K35" s="135"/>
      <c r="M35" s="135"/>
      <c r="Q35" s="128" t="s">
        <v>35</v>
      </c>
      <c r="S35" s="119">
        <f>ROUND((((C16)/C56)*100),2)</f>
        <v>53.88</v>
      </c>
      <c r="T35" s="117"/>
      <c r="U35" s="119">
        <f>ROUND((((E16)/E56)*100),2)</f>
        <v>52.74</v>
      </c>
      <c r="V35" s="117"/>
      <c r="W35" s="119">
        <f>ROUND((((G16)/G56)*100),2)</f>
        <v>55.55</v>
      </c>
      <c r="X35" s="117"/>
      <c r="Y35" s="119">
        <f>ROUND((((I16)/I56)*100),2)</f>
        <v>57.25</v>
      </c>
      <c r="Z35" s="117"/>
      <c r="AA35" s="119">
        <f>ROUND((((K16)/K56)*100),2)</f>
        <v>58.22</v>
      </c>
      <c r="AB35" s="117"/>
      <c r="AC35" s="116">
        <f t="shared" si="1"/>
        <v>55.53</v>
      </c>
      <c r="AD35" s="117"/>
    </row>
    <row r="36" spans="1:30">
      <c r="A36" s="128" t="s">
        <v>45</v>
      </c>
      <c r="B36" s="128" t="s">
        <v>68</v>
      </c>
      <c r="C36" s="135">
        <v>0</v>
      </c>
      <c r="E36" s="135">
        <v>0</v>
      </c>
      <c r="G36" s="135">
        <v>0</v>
      </c>
      <c r="I36" s="135">
        <v>0</v>
      </c>
      <c r="K36" s="135">
        <v>0</v>
      </c>
      <c r="M36" s="135">
        <v>0</v>
      </c>
      <c r="N36" s="136"/>
      <c r="O36" s="136"/>
      <c r="Q36" s="128" t="s">
        <v>36</v>
      </c>
      <c r="S36" s="120">
        <f>SUM(S33:S35)</f>
        <v>100</v>
      </c>
      <c r="T36" s="117" t="s">
        <v>18</v>
      </c>
      <c r="U36" s="120">
        <f>SUM(U33:U35)</f>
        <v>100</v>
      </c>
      <c r="V36" s="117" t="s">
        <v>18</v>
      </c>
      <c r="W36" s="120">
        <f>SUM(W33:W35)</f>
        <v>100</v>
      </c>
      <c r="X36" s="117" t="s">
        <v>18</v>
      </c>
      <c r="Y36" s="120">
        <f>SUM(Y33:Y35)</f>
        <v>100</v>
      </c>
      <c r="Z36" s="117" t="s">
        <v>18</v>
      </c>
      <c r="AA36" s="120">
        <f>SUM(AA33:AA35)</f>
        <v>100</v>
      </c>
      <c r="AB36" s="117" t="s">
        <v>18</v>
      </c>
      <c r="AC36" s="120">
        <f>SUM(AC33:AC35)</f>
        <v>100</v>
      </c>
      <c r="AD36" s="117" t="s">
        <v>18</v>
      </c>
    </row>
    <row r="37" spans="1:30">
      <c r="K37" s="135"/>
      <c r="M37" s="135"/>
      <c r="S37" s="108"/>
      <c r="T37" s="108"/>
      <c r="U37" s="108"/>
      <c r="V37" s="108"/>
      <c r="W37" s="108"/>
      <c r="X37" s="108"/>
      <c r="Y37" s="108"/>
      <c r="Z37" s="108"/>
      <c r="AA37" s="108"/>
      <c r="AB37" s="108"/>
      <c r="AC37" s="108"/>
      <c r="AD37" s="108"/>
    </row>
    <row r="38" spans="1:30">
      <c r="A38" s="128" t="s">
        <v>47</v>
      </c>
      <c r="B38" s="128" t="s">
        <v>64</v>
      </c>
      <c r="C38" s="135">
        <v>51689000</v>
      </c>
      <c r="E38" s="135">
        <v>47206000</v>
      </c>
      <c r="G38" s="135">
        <v>42702000</v>
      </c>
      <c r="I38" s="135">
        <v>38937000</v>
      </c>
      <c r="K38" s="135">
        <v>36417000</v>
      </c>
      <c r="M38" s="135">
        <v>33408000</v>
      </c>
      <c r="N38" s="136"/>
      <c r="O38" s="136"/>
      <c r="S38" s="108"/>
      <c r="T38" s="108"/>
      <c r="U38" s="108"/>
      <c r="V38" s="108"/>
      <c r="W38" s="108"/>
      <c r="X38" s="108"/>
      <c r="Y38" s="108"/>
      <c r="Z38" s="108"/>
      <c r="AA38" s="108"/>
      <c r="AB38" s="108"/>
      <c r="AC38" s="108"/>
      <c r="AD38" s="108"/>
    </row>
    <row r="39" spans="1:30">
      <c r="K39" s="135"/>
      <c r="M39" s="135"/>
      <c r="N39" s="136"/>
      <c r="O39" s="136"/>
      <c r="S39" s="108"/>
      <c r="T39" s="108"/>
      <c r="U39" s="108"/>
      <c r="V39" s="108"/>
      <c r="W39" s="108"/>
      <c r="X39" s="108"/>
      <c r="Y39" s="108"/>
      <c r="Z39" s="108"/>
      <c r="AA39" s="108"/>
      <c r="AB39" s="108"/>
      <c r="AC39" s="108"/>
      <c r="AD39" s="108"/>
    </row>
    <row r="40" spans="1:30">
      <c r="A40" s="128" t="s">
        <v>55</v>
      </c>
      <c r="B40" s="128" t="s">
        <v>69</v>
      </c>
      <c r="C40" s="135">
        <v>94347000</v>
      </c>
      <c r="E40" s="135">
        <v>86425000</v>
      </c>
      <c r="G40" s="135">
        <v>84342000</v>
      </c>
      <c r="I40" s="135">
        <v>63871000</v>
      </c>
      <c r="K40" s="135">
        <v>69367000</v>
      </c>
      <c r="M40" s="135">
        <v>59743000</v>
      </c>
      <c r="N40" s="136"/>
      <c r="O40" s="136"/>
      <c r="Q40" s="137" t="s">
        <v>40</v>
      </c>
      <c r="R40" s="137"/>
      <c r="S40" s="108"/>
      <c r="T40" s="108"/>
      <c r="U40" s="108"/>
      <c r="V40" s="108"/>
      <c r="W40" s="108"/>
      <c r="X40" s="108"/>
      <c r="Y40" s="108"/>
      <c r="Z40" s="108"/>
      <c r="AA40" s="108"/>
      <c r="AB40" s="108"/>
      <c r="AC40" s="108"/>
      <c r="AD40" s="108"/>
    </row>
    <row r="41" spans="1:30">
      <c r="A41" s="128" t="s">
        <v>72</v>
      </c>
      <c r="B41" s="128" t="s">
        <v>71</v>
      </c>
      <c r="C41" s="135">
        <v>115584000</v>
      </c>
      <c r="E41" s="135">
        <v>122170000</v>
      </c>
      <c r="G41" s="135">
        <v>116864000</v>
      </c>
      <c r="I41" s="135">
        <v>136774000</v>
      </c>
      <c r="K41" s="135">
        <v>144552000</v>
      </c>
      <c r="M41" s="135">
        <v>96949000</v>
      </c>
      <c r="N41" s="136"/>
      <c r="O41" s="136"/>
      <c r="Q41" s="137"/>
      <c r="R41" s="137"/>
      <c r="S41" s="108"/>
      <c r="T41" s="108"/>
      <c r="U41" s="108"/>
      <c r="V41" s="108"/>
      <c r="W41" s="108"/>
      <c r="X41" s="108"/>
      <c r="Y41" s="108"/>
      <c r="Z41" s="108"/>
      <c r="AA41" s="108"/>
      <c r="AB41" s="108"/>
      <c r="AC41" s="108"/>
      <c r="AD41" s="108"/>
    </row>
    <row r="42" spans="1:30">
      <c r="A42" s="128" t="s">
        <v>1352</v>
      </c>
      <c r="B42" s="128" t="s">
        <v>1353</v>
      </c>
      <c r="C42" s="135">
        <f>(-4688-1037-1422-4713-3544+1323+235-5842-2881-2254-1543+3051+2000)*1000</f>
        <v>-21315000</v>
      </c>
      <c r="E42" s="135">
        <f>(-13272-6678-1204-3889-2190+1686-588+10150+5348+12270-9367+1444+2593)*1000</f>
        <v>-3697000</v>
      </c>
      <c r="G42" s="135">
        <f>(1882-5515+214+1144-654+3978+3979-11597-249-3786+3637+1994-4659)*1000</f>
        <v>-9632000</v>
      </c>
      <c r="I42" s="135">
        <f>(1882+2823+5151-20976-980-519+5941+33834+1282+2708+3619-1086-928)*1000</f>
        <v>32751000</v>
      </c>
      <c r="K42" s="135">
        <f>(-7671-2020-1671+4742-501-1641-2881+24626+4358+13206+1648-878-1589)*1000</f>
        <v>29728000</v>
      </c>
      <c r="M42" s="135">
        <f>(-1750-4901-1233-2606+1121+2239-10433-5610-3442-6993-1501-289+3095)*1000</f>
        <v>-32303000</v>
      </c>
      <c r="N42" s="136"/>
      <c r="O42" s="136"/>
      <c r="Q42" s="137" t="s">
        <v>24</v>
      </c>
      <c r="R42" s="137"/>
      <c r="S42" s="108"/>
      <c r="T42" s="108"/>
      <c r="U42" s="108"/>
      <c r="V42" s="108"/>
      <c r="W42" s="108"/>
      <c r="X42" s="108"/>
      <c r="Y42" s="108"/>
      <c r="Z42" s="108"/>
      <c r="AA42" s="108"/>
      <c r="AB42" s="108"/>
      <c r="AC42" s="108"/>
      <c r="AD42" s="108"/>
    </row>
    <row r="43" spans="1:30">
      <c r="A43" s="128" t="s">
        <v>1354</v>
      </c>
      <c r="B43" s="128" t="s">
        <v>1355</v>
      </c>
      <c r="C43" s="135">
        <v>39596000</v>
      </c>
      <c r="E43" s="135">
        <v>36850000</v>
      </c>
      <c r="G43" s="135">
        <v>35397000</v>
      </c>
      <c r="I43" s="135">
        <v>40425000</v>
      </c>
      <c r="K43" s="135">
        <v>39031000</v>
      </c>
      <c r="M43" s="135">
        <v>38850000</v>
      </c>
      <c r="N43" s="136"/>
      <c r="O43" s="136"/>
      <c r="Q43" s="128" t="s">
        <v>25</v>
      </c>
      <c r="S43" s="116">
        <f>ROUND(C21/C52,4)*100</f>
        <v>2.93</v>
      </c>
      <c r="T43" s="117" t="s">
        <v>18</v>
      </c>
      <c r="U43" s="116">
        <f>ROUND(E21/E52,4)*100</f>
        <v>2.93</v>
      </c>
      <c r="V43" s="117" t="s">
        <v>18</v>
      </c>
      <c r="W43" s="116">
        <f>ROUND(G21/G52,4)*100</f>
        <v>2.88</v>
      </c>
      <c r="X43" s="117" t="s">
        <v>18</v>
      </c>
      <c r="Y43" s="116">
        <f>ROUND(I21/I52,4)*100</f>
        <v>2.88</v>
      </c>
      <c r="Z43" s="117" t="s">
        <v>18</v>
      </c>
      <c r="AA43" s="116">
        <f>ROUND(K21/K52,4)*100</f>
        <v>3.7900000000000005</v>
      </c>
      <c r="AB43" s="117" t="s">
        <v>18</v>
      </c>
      <c r="AC43" s="116">
        <f t="shared" ref="AC43:AC46" si="2">ROUND(AVERAGE(S43:AB43),2)</f>
        <v>3.08</v>
      </c>
      <c r="AD43" s="117" t="s">
        <v>18</v>
      </c>
    </row>
    <row r="44" spans="1:30">
      <c r="A44" s="128" t="s">
        <v>1356</v>
      </c>
      <c r="B44" s="128" t="s">
        <v>1357</v>
      </c>
      <c r="C44" s="135">
        <v>30423000</v>
      </c>
      <c r="E44" s="135">
        <v>28197000</v>
      </c>
      <c r="G44" s="135">
        <v>24670000</v>
      </c>
      <c r="I44" s="135">
        <v>18017000</v>
      </c>
      <c r="K44" s="135">
        <v>38974000</v>
      </c>
      <c r="M44" s="135">
        <v>34735000</v>
      </c>
      <c r="Q44" s="128" t="s">
        <v>27</v>
      </c>
      <c r="S44" s="116">
        <f>(ROUND((C52/(AVERAGE(C48,E48))*100),2))</f>
        <v>484.02</v>
      </c>
      <c r="T44" s="108"/>
      <c r="U44" s="116">
        <f>(ROUND((E52/(AVERAGE(E48,G48))*100),2))</f>
        <v>472.3</v>
      </c>
      <c r="V44" s="108"/>
      <c r="W44" s="116">
        <f>(ROUND((G52/(AVERAGE(G48,I48))*100),2))</f>
        <v>502.92</v>
      </c>
      <c r="X44" s="108"/>
      <c r="Y44" s="116">
        <f>(ROUND((I52/(AVERAGE(I48,K48))*100),2))</f>
        <v>403.35</v>
      </c>
      <c r="Z44" s="108"/>
      <c r="AA44" s="116">
        <f>(ROUND((K52/(AVERAGE(K48,M48))*100),2))</f>
        <v>354.5</v>
      </c>
      <c r="AB44" s="108"/>
      <c r="AC44" s="116">
        <f t="shared" si="2"/>
        <v>443.42</v>
      </c>
      <c r="AD44" s="108"/>
    </row>
    <row r="45" spans="1:30">
      <c r="M45" s="135"/>
      <c r="Q45" s="128" t="s">
        <v>28</v>
      </c>
      <c r="S45" s="116">
        <f>ROUND(((+C26/C52)*100),2)</f>
        <v>1.61</v>
      </c>
      <c r="T45" s="108"/>
      <c r="U45" s="116">
        <f>ROUND(((+E26/E52)*100),2)</f>
        <v>1.61</v>
      </c>
      <c r="V45" s="108"/>
      <c r="W45" s="116">
        <f>ROUND(((+G26/G52)*100),2)</f>
        <v>1.46</v>
      </c>
      <c r="X45" s="108"/>
      <c r="Y45" s="116">
        <f>ROUND(((+I26/I52)*100),2)</f>
        <v>1.77</v>
      </c>
      <c r="Z45" s="108"/>
      <c r="AA45" s="116">
        <f>ROUND(((+K26/K52)*100),2)</f>
        <v>2.0099999999999998</v>
      </c>
      <c r="AB45" s="108"/>
      <c r="AC45" s="116">
        <f t="shared" si="2"/>
        <v>1.69</v>
      </c>
      <c r="AD45" s="108"/>
    </row>
    <row r="46" spans="1:30">
      <c r="A46" s="128" t="s">
        <v>59</v>
      </c>
      <c r="M46" s="135"/>
      <c r="N46" s="136"/>
      <c r="O46" s="136"/>
      <c r="Q46" s="128" t="s">
        <v>29</v>
      </c>
      <c r="S46" s="116">
        <f>ROUND(((+C38/C34)*100),2)</f>
        <v>54.79</v>
      </c>
      <c r="T46" s="108"/>
      <c r="U46" s="116">
        <f>ROUND(((+E38/E34)*100),2)</f>
        <v>54.62</v>
      </c>
      <c r="V46" s="108"/>
      <c r="W46" s="116">
        <f>ROUND(((+G38/G34)*100),2)</f>
        <v>50.63</v>
      </c>
      <c r="X46" s="108"/>
      <c r="Y46" s="116">
        <f>ROUND(((+I38/I34)*100),2)</f>
        <v>60.96</v>
      </c>
      <c r="Z46" s="108"/>
      <c r="AA46" s="116">
        <f>ROUND(((+K38/K34)*100),2)</f>
        <v>52.5</v>
      </c>
      <c r="AB46" s="108"/>
      <c r="AC46" s="116">
        <f t="shared" si="2"/>
        <v>54.7</v>
      </c>
      <c r="AD46" s="108"/>
    </row>
    <row r="47" spans="1:30">
      <c r="M47" s="135"/>
      <c r="N47" s="136"/>
      <c r="O47" s="136"/>
      <c r="S47" s="116"/>
      <c r="T47" s="108"/>
      <c r="U47" s="116"/>
      <c r="V47" s="108"/>
      <c r="W47" s="116"/>
      <c r="X47" s="108"/>
      <c r="Y47" s="116"/>
      <c r="Z47" s="108"/>
      <c r="AA47" s="116"/>
      <c r="AB47" s="108"/>
      <c r="AC47" s="116"/>
      <c r="AD47" s="108"/>
    </row>
    <row r="48" spans="1:30">
      <c r="A48" s="128" t="s">
        <v>7</v>
      </c>
      <c r="B48" s="128" t="s">
        <v>50</v>
      </c>
      <c r="C48" s="96">
        <f>C16/C15</f>
        <v>18.571088023606055</v>
      </c>
      <c r="E48" s="96">
        <f>E16/E15</f>
        <v>17.394649037684651</v>
      </c>
      <c r="G48" s="96">
        <f>G16/G15</f>
        <v>16.325244973662979</v>
      </c>
      <c r="I48" s="96">
        <f>I16/I15</f>
        <v>15.186500883267303</v>
      </c>
      <c r="K48" s="96">
        <f>K16/K15</f>
        <v>14.447478972238169</v>
      </c>
      <c r="M48" s="96">
        <f>M16/M15</f>
        <v>13.515958936173005</v>
      </c>
      <c r="N48" s="136"/>
      <c r="O48" s="136"/>
      <c r="Q48" s="137" t="s">
        <v>41</v>
      </c>
      <c r="R48" s="137"/>
      <c r="S48" s="116">
        <f>ROUND(((C34/AVERAGE(C16,E16))*100),2)</f>
        <v>14.21</v>
      </c>
      <c r="T48" s="108" t="s">
        <v>18</v>
      </c>
      <c r="U48" s="116">
        <f>ROUND(((E34/AVERAGE(E16,G16))*100),2)</f>
        <v>13.9</v>
      </c>
      <c r="V48" s="108" t="s">
        <v>18</v>
      </c>
      <c r="W48" s="116">
        <f>ROUND(((G34/AVERAGE(G16,I16))*100),2)</f>
        <v>14.54</v>
      </c>
      <c r="X48" s="108" t="s">
        <v>18</v>
      </c>
      <c r="Y48" s="116">
        <f>ROUND(((I34/AVERAGE(I16,K16))*100),2)</f>
        <v>11.74</v>
      </c>
      <c r="Z48" s="108" t="s">
        <v>18</v>
      </c>
      <c r="AA48" s="116">
        <f>ROUND(((K34/AVERAGE(K16,M16))*100),2)</f>
        <v>13.55</v>
      </c>
      <c r="AB48" s="108" t="s">
        <v>18</v>
      </c>
      <c r="AC48" s="116">
        <f>ROUND(AVERAGE(S48:AB48),2)</f>
        <v>13.59</v>
      </c>
      <c r="AD48" s="108" t="s">
        <v>18</v>
      </c>
    </row>
    <row r="49" spans="1:30">
      <c r="C49" s="135"/>
      <c r="E49" s="135"/>
      <c r="G49" s="135"/>
      <c r="I49" s="135"/>
      <c r="K49" s="135"/>
      <c r="M49" s="135"/>
      <c r="N49" s="136"/>
      <c r="O49" s="136"/>
      <c r="S49" s="116"/>
      <c r="T49" s="108"/>
      <c r="U49" s="116"/>
      <c r="V49" s="108"/>
      <c r="W49" s="116"/>
      <c r="X49" s="108"/>
      <c r="Y49" s="116"/>
      <c r="Z49" s="108"/>
      <c r="AA49" s="116"/>
      <c r="AB49" s="108"/>
      <c r="AC49" s="117"/>
      <c r="AD49" s="108"/>
    </row>
    <row r="50" spans="1:30">
      <c r="A50" s="128" t="s">
        <v>13</v>
      </c>
      <c r="B50" s="128" t="s">
        <v>50</v>
      </c>
      <c r="C50" s="96">
        <f>SUM(C12:C13,C16:C17)</f>
        <v>1098500000</v>
      </c>
      <c r="E50" s="96">
        <f>SUM(E12:E13,E16:E17)</f>
        <v>1082379000</v>
      </c>
      <c r="G50" s="96">
        <f>SUM(G12:G13,G16:G17)</f>
        <v>882870000</v>
      </c>
      <c r="I50" s="96">
        <f>SUM(I12:I13,I16:I17)</f>
        <v>879630000</v>
      </c>
      <c r="K50" s="96">
        <f>SUM(K12:K13,K16:K17)</f>
        <v>851308000</v>
      </c>
      <c r="M50" s="96">
        <f>SUM(M12:M13,M16:M17)</f>
        <v>815608000</v>
      </c>
      <c r="N50" s="136"/>
      <c r="O50" s="136"/>
      <c r="Q50" s="137" t="s">
        <v>100</v>
      </c>
      <c r="R50" s="137"/>
      <c r="S50" s="116">
        <f>ROUND((C54/C62),2)</f>
        <v>3.14</v>
      </c>
      <c r="T50" s="117" t="s">
        <v>44</v>
      </c>
      <c r="U50" s="116">
        <f>ROUND((E54/E62),2)</f>
        <v>3.3</v>
      </c>
      <c r="V50" s="117" t="s">
        <v>44</v>
      </c>
      <c r="W50" s="116">
        <f>ROUND((G54/G62),2)</f>
        <v>2.85</v>
      </c>
      <c r="X50" s="117" t="s">
        <v>44</v>
      </c>
      <c r="Y50" s="116">
        <f>ROUND((I54/I62),2)</f>
        <v>2.86</v>
      </c>
      <c r="Z50" s="117" t="s">
        <v>44</v>
      </c>
      <c r="AA50" s="116">
        <f>ROUND((K54/K62),2)</f>
        <v>2.2400000000000002</v>
      </c>
      <c r="AB50" s="117" t="s">
        <v>44</v>
      </c>
      <c r="AC50" s="116">
        <f>ROUND(AVERAGE(S50:AB50),2)</f>
        <v>2.88</v>
      </c>
      <c r="AD50" s="108" t="s">
        <v>44</v>
      </c>
    </row>
    <row r="51" spans="1:30">
      <c r="C51" s="135"/>
      <c r="E51" s="135"/>
      <c r="G51" s="135"/>
      <c r="I51" s="135"/>
      <c r="K51" s="135"/>
      <c r="M51" s="135"/>
      <c r="N51" s="136"/>
      <c r="O51" s="136"/>
      <c r="Q51" s="137"/>
      <c r="R51" s="137"/>
      <c r="S51" s="116"/>
      <c r="T51" s="108"/>
      <c r="U51" s="116"/>
      <c r="V51" s="108"/>
      <c r="W51" s="116"/>
      <c r="X51" s="108"/>
      <c r="Y51" s="116"/>
      <c r="Z51" s="108"/>
      <c r="AA51" s="116"/>
      <c r="AB51" s="108"/>
      <c r="AC51" s="116"/>
      <c r="AD51" s="108"/>
    </row>
    <row r="52" spans="1:30">
      <c r="A52" s="128" t="s">
        <v>23</v>
      </c>
      <c r="B52" s="128" t="s">
        <v>50</v>
      </c>
      <c r="C52" s="96">
        <f>AVERAGE(C22:C23)</f>
        <v>87.039999999999992</v>
      </c>
      <c r="E52" s="96">
        <f>AVERAGE(E22:E23)</f>
        <v>79.63</v>
      </c>
      <c r="G52" s="96">
        <f>AVERAGE(G22:G23)</f>
        <v>79.239999999999995</v>
      </c>
      <c r="I52" s="96">
        <f>AVERAGE(I22:I23)</f>
        <v>59.765000000000001</v>
      </c>
      <c r="K52" s="96">
        <f>AVERAGE(K22:K23)</f>
        <v>49.564999999999998</v>
      </c>
      <c r="M52" s="96">
        <f>AVERAGE(M22:M23)</f>
        <v>42.4</v>
      </c>
      <c r="N52" s="136"/>
      <c r="O52" s="136"/>
      <c r="Q52" s="137" t="s">
        <v>57</v>
      </c>
      <c r="R52" s="137"/>
      <c r="S52" s="116">
        <f>ROUND(((C60/C54)*100),2)</f>
        <v>16.02</v>
      </c>
      <c r="T52" s="117" t="s">
        <v>18</v>
      </c>
      <c r="U52" s="116">
        <f>ROUND(((E60/E54)*100),2)</f>
        <v>20.57</v>
      </c>
      <c r="V52" s="117" t="s">
        <v>18</v>
      </c>
      <c r="W52" s="116">
        <f>ROUND(((G60/G54)*100),2)</f>
        <v>22.28</v>
      </c>
      <c r="X52" s="117" t="s">
        <v>18</v>
      </c>
      <c r="Y52" s="116">
        <f>ROUND(((I60/I54)*100),2)</f>
        <v>40.630000000000003</v>
      </c>
      <c r="Z52" s="117" t="s">
        <v>18</v>
      </c>
      <c r="AA52" s="116">
        <f>ROUND(((K60/K54)*100),2)</f>
        <v>45.82</v>
      </c>
      <c r="AB52" s="117" t="s">
        <v>18</v>
      </c>
      <c r="AC52" s="116">
        <f>ROUND(AVERAGE(S52:AB52),2)</f>
        <v>29.06</v>
      </c>
      <c r="AD52" s="108" t="s">
        <v>18</v>
      </c>
    </row>
    <row r="53" spans="1:30">
      <c r="C53" s="135"/>
      <c r="E53" s="135"/>
      <c r="G53" s="135"/>
      <c r="I53" s="135"/>
      <c r="K53" s="135"/>
      <c r="M53" s="135"/>
      <c r="N53" s="136"/>
      <c r="O53" s="136"/>
      <c r="Q53" s="142"/>
      <c r="R53" s="142"/>
      <c r="S53" s="116"/>
      <c r="T53" s="108"/>
      <c r="U53" s="116"/>
      <c r="V53" s="108"/>
      <c r="W53" s="116"/>
      <c r="X53" s="108"/>
      <c r="Y53" s="116"/>
      <c r="Z53" s="108"/>
      <c r="AA53" s="116"/>
      <c r="AB53" s="108"/>
      <c r="AC53" s="108"/>
      <c r="AD53" s="108"/>
    </row>
    <row r="54" spans="1:30">
      <c r="A54" s="128" t="s">
        <v>53</v>
      </c>
      <c r="C54" s="96">
        <f>+C19+C12</f>
        <v>587053000</v>
      </c>
      <c r="E54" s="96">
        <f>+E19+E12</f>
        <v>574906000</v>
      </c>
      <c r="G54" s="96">
        <f>+G19+G12</f>
        <v>481340000</v>
      </c>
      <c r="I54" s="96">
        <f>+I19+I12</f>
        <v>416907000</v>
      </c>
      <c r="K54" s="96">
        <f>+K19+K12</f>
        <v>380363000</v>
      </c>
      <c r="M54" s="96">
        <f>+M19+M12</f>
        <v>411311000</v>
      </c>
      <c r="N54" s="52"/>
      <c r="O54" s="52"/>
      <c r="Q54" s="142" t="s">
        <v>56</v>
      </c>
      <c r="R54" s="142"/>
      <c r="S54" s="116">
        <f>S33</f>
        <v>46.12</v>
      </c>
      <c r="T54" s="117" t="s">
        <v>18</v>
      </c>
      <c r="U54" s="116">
        <f>U33</f>
        <v>47.26</v>
      </c>
      <c r="V54" s="117" t="s">
        <v>18</v>
      </c>
      <c r="W54" s="116">
        <f>W33</f>
        <v>44.45</v>
      </c>
      <c r="X54" s="117" t="s">
        <v>18</v>
      </c>
      <c r="Y54" s="116">
        <f>Y33</f>
        <v>42.75</v>
      </c>
      <c r="Z54" s="117" t="s">
        <v>18</v>
      </c>
      <c r="AA54" s="116">
        <f>AA33</f>
        <v>41.78</v>
      </c>
      <c r="AB54" s="117" t="s">
        <v>18</v>
      </c>
      <c r="AC54" s="116">
        <f>ROUND(AVERAGE(S54:AB54),2)</f>
        <v>44.47</v>
      </c>
      <c r="AD54" s="117" t="s">
        <v>18</v>
      </c>
    </row>
    <row r="55" spans="1:30">
      <c r="C55" s="135"/>
      <c r="E55" s="135"/>
      <c r="G55" s="135"/>
      <c r="I55" s="135"/>
      <c r="K55" s="135"/>
      <c r="M55" s="135"/>
      <c r="N55" s="136"/>
      <c r="O55" s="136"/>
    </row>
    <row r="56" spans="1:30">
      <c r="A56" s="128" t="s">
        <v>31</v>
      </c>
      <c r="B56" s="128" t="s">
        <v>50</v>
      </c>
      <c r="C56" s="96">
        <f>SUM(C50,C19)</f>
        <v>1273000000</v>
      </c>
      <c r="E56" s="96">
        <f>SUM(E50,E19)</f>
        <v>1216579000</v>
      </c>
      <c r="G56" s="96">
        <f>SUM(G50,G19)</f>
        <v>1082870000</v>
      </c>
      <c r="I56" s="96">
        <f>SUM(I50,I19)</f>
        <v>975130000</v>
      </c>
      <c r="K56" s="96">
        <f>SUM(K50,K19)</f>
        <v>910308000</v>
      </c>
      <c r="M56" s="96">
        <f>SUM(M50,M19)</f>
        <v>905608000</v>
      </c>
      <c r="N56" s="136"/>
      <c r="O56" s="136"/>
    </row>
    <row r="57" spans="1:30">
      <c r="C57" s="135"/>
      <c r="E57" s="135"/>
      <c r="G57" s="135"/>
      <c r="I57" s="135"/>
      <c r="K57" s="135"/>
      <c r="M57" s="135"/>
      <c r="N57" s="136"/>
      <c r="O57" s="136"/>
    </row>
    <row r="58" spans="1:30">
      <c r="A58" s="128" t="s">
        <v>51</v>
      </c>
      <c r="B58" s="128" t="s">
        <v>50</v>
      </c>
      <c r="C58" s="96">
        <f>SUM(C13,C17)</f>
        <v>0</v>
      </c>
      <c r="E58" s="96">
        <f>SUM(E13,E17)</f>
        <v>0</v>
      </c>
      <c r="G58" s="96">
        <f>SUM(G13,G17)</f>
        <v>0</v>
      </c>
      <c r="I58" s="96">
        <f>SUM(I13,I17)</f>
        <v>0</v>
      </c>
      <c r="K58" s="96">
        <f>SUM(K13,K17)</f>
        <v>0</v>
      </c>
      <c r="M58" s="96">
        <f>SUM(M13,M17)</f>
        <v>0</v>
      </c>
      <c r="N58" s="136"/>
      <c r="O58" s="136"/>
    </row>
    <row r="59" spans="1:30">
      <c r="C59" s="135"/>
      <c r="E59" s="135"/>
      <c r="G59" s="135"/>
      <c r="I59" s="135"/>
      <c r="K59" s="135"/>
      <c r="M59" s="135"/>
      <c r="N59" s="136"/>
      <c r="O59" s="136"/>
    </row>
    <row r="60" spans="1:30" ht="25.5">
      <c r="A60" s="143" t="s">
        <v>1358</v>
      </c>
      <c r="B60" s="128" t="s">
        <v>50</v>
      </c>
      <c r="C60" s="96">
        <f>ROUND(C41+C42-C28,3)</f>
        <v>94053000</v>
      </c>
      <c r="E60" s="96">
        <f>ROUND(E41+E42-E28,3)</f>
        <v>118273000</v>
      </c>
      <c r="G60" s="96">
        <f>ROUND(G41+G42-G28,3)</f>
        <v>107232000</v>
      </c>
      <c r="I60" s="96">
        <f>ROUND(I41+I42-I28,3)</f>
        <v>169369000</v>
      </c>
      <c r="K60" s="96">
        <f>ROUND(K41+K42-K28,3)</f>
        <v>174280000</v>
      </c>
      <c r="M60" s="96">
        <f>ROUND(M41+M42-M28,3)</f>
        <v>64545000</v>
      </c>
      <c r="N60" s="136"/>
      <c r="O60" s="136"/>
    </row>
    <row r="61" spans="1:30">
      <c r="A61" s="143"/>
      <c r="N61" s="136"/>
      <c r="O61" s="136"/>
    </row>
    <row r="62" spans="1:30">
      <c r="A62" s="128" t="s">
        <v>1359</v>
      </c>
      <c r="B62" s="128" t="s">
        <v>50</v>
      </c>
      <c r="C62" s="135">
        <f>C40+C43+C44+C30</f>
        <v>187200000</v>
      </c>
      <c r="E62" s="135">
        <f>E40+E43+E44+E30</f>
        <v>174003000</v>
      </c>
      <c r="G62" s="135">
        <f>G40+G43+G44+G30</f>
        <v>168995000</v>
      </c>
      <c r="I62" s="135">
        <f>I40+I43+I44+I30</f>
        <v>145746000</v>
      </c>
      <c r="K62" s="135">
        <f>K40+K43+K44+K30</f>
        <v>169954000</v>
      </c>
      <c r="M62" s="135">
        <f>M40+M43+M44+M30</f>
        <v>155320000</v>
      </c>
    </row>
    <row r="63" spans="1:30">
      <c r="K63" s="136"/>
      <c r="L63" s="136"/>
      <c r="M63" s="136"/>
      <c r="N63" s="136"/>
      <c r="O63" s="136"/>
    </row>
    <row r="64" spans="1:30">
      <c r="K64" s="97"/>
      <c r="L64" s="136"/>
      <c r="M64" s="97"/>
      <c r="N64" s="136"/>
      <c r="O64" s="136"/>
    </row>
    <row r="71" spans="11:15">
      <c r="K71" s="136"/>
      <c r="L71" s="136"/>
      <c r="M71" s="136"/>
      <c r="N71" s="136"/>
      <c r="O71" s="136"/>
    </row>
    <row r="81" spans="11:223">
      <c r="HK81" s="144"/>
      <c r="HL81" s="144"/>
      <c r="HO81" s="128" t="s">
        <v>48</v>
      </c>
    </row>
    <row r="94" spans="11:223">
      <c r="K94" s="136"/>
      <c r="L94" s="136"/>
      <c r="M94" s="136"/>
      <c r="N94" s="136"/>
      <c r="O94" s="136"/>
    </row>
    <row r="95" spans="11:223">
      <c r="K95" s="136"/>
      <c r="L95" s="136"/>
      <c r="M95" s="136"/>
      <c r="N95" s="136"/>
      <c r="O95" s="136"/>
    </row>
    <row r="96" spans="11:223">
      <c r="K96" s="136"/>
      <c r="L96" s="136"/>
      <c r="M96" s="136"/>
      <c r="N96" s="136"/>
      <c r="O96" s="136"/>
    </row>
    <row r="97" spans="11:15">
      <c r="K97" s="136"/>
      <c r="L97" s="136"/>
      <c r="M97" s="136"/>
      <c r="N97" s="136"/>
      <c r="O97" s="136"/>
    </row>
    <row r="98" spans="11:15">
      <c r="K98" s="136"/>
      <c r="L98" s="136"/>
      <c r="M98" s="136"/>
      <c r="N98" s="136"/>
      <c r="O98" s="136"/>
    </row>
    <row r="99" spans="11:15">
      <c r="K99" s="136"/>
      <c r="L99" s="136"/>
      <c r="M99" s="136"/>
      <c r="N99" s="136"/>
      <c r="O99" s="136"/>
    </row>
    <row r="100" spans="11:15">
      <c r="K100" s="136"/>
      <c r="L100" s="136"/>
      <c r="M100" s="136"/>
      <c r="N100" s="136"/>
      <c r="O100" s="136"/>
    </row>
    <row r="101" spans="11:15">
      <c r="K101" s="136"/>
      <c r="L101" s="136"/>
      <c r="M101" s="136"/>
      <c r="N101" s="136"/>
      <c r="O101" s="136"/>
    </row>
    <row r="102" spans="11:15">
      <c r="K102" s="136"/>
      <c r="L102" s="136"/>
      <c r="M102" s="136"/>
      <c r="N102" s="136"/>
      <c r="O102" s="136"/>
    </row>
    <row r="103" spans="11:15">
      <c r="K103" s="136"/>
      <c r="L103" s="136"/>
      <c r="M103" s="136"/>
      <c r="N103" s="136"/>
      <c r="O103" s="136"/>
    </row>
    <row r="104" spans="11:15">
      <c r="K104" s="136"/>
      <c r="L104" s="136"/>
      <c r="M104" s="136"/>
      <c r="N104" s="136"/>
      <c r="O104" s="136"/>
    </row>
    <row r="105" spans="11:15">
      <c r="K105" s="136"/>
      <c r="L105" s="136"/>
      <c r="M105" s="136"/>
      <c r="N105" s="136"/>
      <c r="O105" s="136"/>
    </row>
    <row r="106" spans="11:15">
      <c r="K106" s="136"/>
      <c r="L106" s="136"/>
      <c r="M106" s="136"/>
      <c r="N106" s="136"/>
      <c r="O106" s="136"/>
    </row>
    <row r="107" spans="11:15">
      <c r="K107" s="136"/>
      <c r="L107" s="136"/>
      <c r="M107" s="136"/>
      <c r="N107" s="136"/>
      <c r="O107" s="136"/>
    </row>
    <row r="108" spans="11:15">
      <c r="K108" s="136"/>
      <c r="L108" s="136"/>
      <c r="M108" s="136"/>
      <c r="N108" s="136"/>
      <c r="O108" s="136"/>
    </row>
    <row r="109" spans="11:15">
      <c r="K109" s="136"/>
      <c r="L109" s="136"/>
      <c r="M109" s="136"/>
      <c r="N109" s="136"/>
      <c r="O109" s="136"/>
    </row>
    <row r="110" spans="11:15">
      <c r="K110" s="136"/>
      <c r="L110" s="136"/>
      <c r="M110" s="136"/>
      <c r="N110" s="136"/>
      <c r="O110" s="136"/>
    </row>
    <row r="111" spans="11:15">
      <c r="K111" s="136"/>
      <c r="L111" s="136"/>
      <c r="M111" s="136"/>
      <c r="N111" s="136"/>
      <c r="O111" s="136"/>
    </row>
    <row r="112" spans="11:15">
      <c r="K112" s="136"/>
      <c r="L112" s="136"/>
      <c r="M112" s="136"/>
      <c r="N112" s="136"/>
      <c r="O112" s="136"/>
    </row>
    <row r="113" spans="11:15">
      <c r="K113" s="136"/>
      <c r="L113" s="136"/>
      <c r="M113" s="136"/>
      <c r="N113" s="136"/>
      <c r="O113" s="136"/>
    </row>
    <row r="114" spans="11:15">
      <c r="K114" s="136"/>
      <c r="L114" s="136"/>
      <c r="M114" s="136"/>
      <c r="N114" s="136"/>
      <c r="O114" s="136"/>
    </row>
    <row r="115" spans="11:15">
      <c r="K115" s="136"/>
      <c r="L115" s="136"/>
      <c r="M115" s="136"/>
      <c r="N115" s="136"/>
      <c r="O115" s="136"/>
    </row>
    <row r="116" spans="11:15">
      <c r="K116" s="136"/>
      <c r="L116" s="136"/>
      <c r="M116" s="136"/>
      <c r="N116" s="136"/>
      <c r="O116" s="136"/>
    </row>
    <row r="117" spans="11:15">
      <c r="K117" s="136"/>
      <c r="L117" s="136"/>
      <c r="M117" s="136"/>
      <c r="N117" s="136"/>
      <c r="O117" s="136"/>
    </row>
    <row r="118" spans="11:15">
      <c r="K118" s="136"/>
      <c r="L118" s="136"/>
      <c r="M118" s="136"/>
      <c r="N118" s="136"/>
      <c r="O118" s="136"/>
    </row>
    <row r="119" spans="11:15">
      <c r="K119" s="136"/>
      <c r="L119" s="136"/>
      <c r="M119" s="136"/>
      <c r="N119" s="136"/>
      <c r="O119" s="136"/>
    </row>
    <row r="120" spans="11:15">
      <c r="K120" s="136"/>
      <c r="L120" s="136"/>
      <c r="M120" s="136"/>
      <c r="N120" s="136"/>
      <c r="O120" s="136"/>
    </row>
    <row r="121" spans="11:15">
      <c r="K121" s="136"/>
      <c r="L121" s="136"/>
      <c r="M121" s="136"/>
      <c r="N121" s="136"/>
      <c r="O121" s="136"/>
    </row>
    <row r="122" spans="11:15">
      <c r="K122" s="136"/>
      <c r="L122" s="136"/>
      <c r="M122" s="136"/>
      <c r="N122" s="136"/>
      <c r="O122" s="136"/>
    </row>
    <row r="123" spans="11:15">
      <c r="K123" s="136"/>
      <c r="L123" s="136"/>
      <c r="M123" s="136"/>
      <c r="N123" s="136"/>
      <c r="O123" s="136"/>
    </row>
    <row r="124" spans="11:15">
      <c r="K124" s="136"/>
      <c r="L124" s="136"/>
      <c r="M124" s="136"/>
      <c r="N124" s="136"/>
      <c r="O124" s="136"/>
    </row>
    <row r="125" spans="11:15">
      <c r="K125" s="136"/>
      <c r="L125" s="136"/>
      <c r="M125" s="136"/>
      <c r="N125" s="136"/>
      <c r="O125" s="136"/>
    </row>
    <row r="126" spans="11:15">
      <c r="K126" s="136"/>
      <c r="L126" s="136"/>
      <c r="M126" s="136"/>
      <c r="N126" s="136"/>
      <c r="O126" s="136"/>
    </row>
    <row r="127" spans="11:15">
      <c r="K127" s="136"/>
      <c r="L127" s="136"/>
      <c r="M127" s="136"/>
      <c r="N127" s="136"/>
      <c r="O127" s="136"/>
    </row>
    <row r="128" spans="11:15">
      <c r="K128" s="136"/>
      <c r="L128" s="136"/>
      <c r="M128" s="136"/>
      <c r="N128" s="136"/>
      <c r="O128" s="136"/>
    </row>
    <row r="129" spans="11:15">
      <c r="K129" s="136"/>
      <c r="L129" s="136"/>
      <c r="M129" s="136"/>
      <c r="N129" s="136"/>
      <c r="O129" s="136"/>
    </row>
    <row r="130" spans="11:15">
      <c r="K130" s="136"/>
      <c r="L130" s="136"/>
      <c r="M130" s="136"/>
      <c r="N130" s="136"/>
      <c r="O130" s="136"/>
    </row>
    <row r="131" spans="11:15">
      <c r="K131" s="136"/>
      <c r="L131" s="136"/>
      <c r="M131" s="136"/>
      <c r="N131" s="136"/>
      <c r="O131" s="136"/>
    </row>
    <row r="132" spans="11:15">
      <c r="K132" s="136"/>
      <c r="L132" s="136"/>
      <c r="M132" s="136"/>
      <c r="N132" s="136"/>
      <c r="O132" s="136"/>
    </row>
    <row r="133" spans="11:15">
      <c r="K133" s="136"/>
      <c r="L133" s="136"/>
      <c r="M133" s="136"/>
      <c r="N133" s="136"/>
      <c r="O133" s="136"/>
    </row>
    <row r="134" spans="11:15">
      <c r="K134" s="136"/>
      <c r="L134" s="136"/>
      <c r="M134" s="136"/>
      <c r="N134" s="136"/>
      <c r="O134" s="136"/>
    </row>
    <row r="135" spans="11:15">
      <c r="K135" s="136"/>
      <c r="L135" s="136"/>
      <c r="M135" s="136"/>
      <c r="N135" s="136"/>
      <c r="O135" s="136"/>
    </row>
    <row r="136" spans="11:15">
      <c r="K136" s="136"/>
      <c r="L136" s="136"/>
      <c r="M136" s="136"/>
      <c r="N136" s="136"/>
      <c r="O136" s="136"/>
    </row>
    <row r="137" spans="11:15">
      <c r="K137" s="136"/>
      <c r="L137" s="136"/>
      <c r="M137" s="136"/>
      <c r="N137" s="136"/>
      <c r="O137" s="136"/>
    </row>
    <row r="138" spans="11:15">
      <c r="K138" s="136"/>
      <c r="L138" s="136"/>
      <c r="M138" s="136"/>
      <c r="N138" s="136"/>
      <c r="O138" s="136"/>
    </row>
    <row r="139" spans="11:15">
      <c r="K139" s="136"/>
      <c r="L139" s="136"/>
      <c r="M139" s="136"/>
      <c r="N139" s="136"/>
      <c r="O139" s="136"/>
    </row>
    <row r="140" spans="11:15">
      <c r="K140" s="136"/>
      <c r="L140" s="136"/>
      <c r="M140" s="136"/>
      <c r="N140" s="136"/>
      <c r="O140" s="136"/>
    </row>
    <row r="141" spans="11:15">
      <c r="K141" s="136"/>
      <c r="L141" s="136"/>
      <c r="M141" s="136"/>
      <c r="N141" s="136"/>
      <c r="O141" s="136"/>
    </row>
    <row r="142" spans="11:15">
      <c r="K142" s="136"/>
      <c r="L142" s="136"/>
      <c r="M142" s="136"/>
      <c r="N142" s="136"/>
      <c r="O142" s="136"/>
    </row>
    <row r="143" spans="11:15">
      <c r="K143" s="136"/>
      <c r="L143" s="136"/>
      <c r="M143" s="136"/>
      <c r="N143" s="136"/>
      <c r="O143" s="136"/>
    </row>
    <row r="144" spans="11:15">
      <c r="K144" s="136"/>
      <c r="L144" s="136"/>
      <c r="M144" s="136"/>
      <c r="N144" s="136"/>
      <c r="O144" s="136"/>
    </row>
    <row r="145" spans="11:15">
      <c r="K145" s="136"/>
      <c r="L145" s="136"/>
      <c r="M145" s="136"/>
      <c r="N145" s="136"/>
      <c r="O145" s="136"/>
    </row>
    <row r="146" spans="11:15">
      <c r="K146" s="136"/>
      <c r="L146" s="136"/>
      <c r="M146" s="136"/>
      <c r="N146" s="136"/>
      <c r="O146" s="136"/>
    </row>
    <row r="147" spans="11:15">
      <c r="K147" s="136"/>
      <c r="L147" s="136"/>
      <c r="M147" s="136"/>
      <c r="N147" s="136"/>
      <c r="O147" s="136"/>
    </row>
    <row r="148" spans="11:15">
      <c r="K148" s="136"/>
      <c r="L148" s="136"/>
      <c r="M148" s="136"/>
      <c r="N148" s="136"/>
      <c r="O148" s="136"/>
    </row>
    <row r="149" spans="11:15">
      <c r="K149" s="136"/>
      <c r="L149" s="136"/>
      <c r="M149" s="136"/>
      <c r="N149" s="136"/>
      <c r="O149" s="136"/>
    </row>
    <row r="150" spans="11:15">
      <c r="K150" s="136"/>
      <c r="L150" s="136"/>
      <c r="M150" s="136"/>
      <c r="N150" s="136"/>
      <c r="O150" s="136"/>
    </row>
    <row r="151" spans="11:15">
      <c r="K151" s="136"/>
      <c r="L151" s="136"/>
      <c r="M151" s="136"/>
      <c r="N151" s="136"/>
      <c r="O151" s="136"/>
    </row>
    <row r="152" spans="11:15">
      <c r="K152" s="136"/>
      <c r="L152" s="136"/>
      <c r="M152" s="136"/>
      <c r="N152" s="136"/>
      <c r="O152" s="136"/>
    </row>
    <row r="153" spans="11:15">
      <c r="K153" s="136"/>
      <c r="L153" s="136"/>
      <c r="M153" s="136"/>
      <c r="N153" s="136"/>
      <c r="O153" s="136"/>
    </row>
    <row r="154" spans="11:15">
      <c r="K154" s="136"/>
      <c r="L154" s="136"/>
      <c r="M154" s="136"/>
      <c r="N154" s="136"/>
      <c r="O154" s="136"/>
    </row>
  </sheetData>
  <mergeCells count="6">
    <mergeCell ref="AC25:AD25"/>
    <mergeCell ref="E6:N6"/>
    <mergeCell ref="E7:N7"/>
    <mergeCell ref="E8:N8"/>
    <mergeCell ref="U13:AB13"/>
    <mergeCell ref="AC24:AD24"/>
  </mergeCells>
  <printOptions horizontalCentered="1"/>
  <pageMargins left="0.75" right="0.75" top="1" bottom="1" header="0.5" footer="0.5"/>
  <pageSetup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41574-8DA5-4342-950C-9D1386C4B7A0}">
  <sheetPr>
    <pageSetUpPr fitToPage="1"/>
  </sheetPr>
  <dimension ref="A1:HO154"/>
  <sheetViews>
    <sheetView zoomScale="85" zoomScaleNormal="85" workbookViewId="0"/>
  </sheetViews>
  <sheetFormatPr defaultColWidth="9" defaultRowHeight="12.75"/>
  <cols>
    <col min="1" max="1" width="35.28515625" style="128" bestFit="1" customWidth="1"/>
    <col min="2" max="2" width="19" style="128" bestFit="1" customWidth="1"/>
    <col min="3" max="3" width="18.28515625" style="128" customWidth="1"/>
    <col min="4" max="4" width="1.7109375" style="128" customWidth="1"/>
    <col min="5" max="5" width="19" style="128" customWidth="1"/>
    <col min="6" max="6" width="2.7109375" style="128" customWidth="1"/>
    <col min="7" max="7" width="19" style="128" customWidth="1"/>
    <col min="8" max="8" width="2.7109375" style="128" customWidth="1"/>
    <col min="9" max="9" width="19.28515625" style="128" customWidth="1"/>
    <col min="10" max="10" width="2.7109375" style="128" customWidth="1"/>
    <col min="11" max="11" width="21.28515625" style="128" bestFit="1" customWidth="1"/>
    <col min="12" max="12" width="2" style="128" customWidth="1"/>
    <col min="13" max="13" width="21.28515625" style="128" bestFit="1" customWidth="1"/>
    <col min="14" max="15" width="1.85546875" style="128" customWidth="1"/>
    <col min="16" max="16" width="9" style="128"/>
    <col min="17" max="17" width="58.7109375" style="128" bestFit="1" customWidth="1"/>
    <col min="18" max="18" width="4" style="128" customWidth="1"/>
    <col min="19" max="19" width="19.85546875" style="128" customWidth="1"/>
    <col min="20" max="20" width="3.85546875" style="128" customWidth="1"/>
    <col min="21" max="21" width="18.7109375" style="128" customWidth="1"/>
    <col min="22" max="22" width="3.28515625" style="128" customWidth="1"/>
    <col min="23" max="23" width="18.5703125" style="128" customWidth="1"/>
    <col min="24" max="24" width="3.28515625" style="128" customWidth="1"/>
    <col min="25" max="25" width="14.5703125" style="128" bestFit="1" customWidth="1"/>
    <col min="26" max="26" width="3.28515625" style="128" customWidth="1"/>
    <col min="27" max="27" width="14.5703125" style="128" bestFit="1" customWidth="1"/>
    <col min="28" max="28" width="3.28515625" style="128" bestFit="1" customWidth="1"/>
    <col min="29" max="29" width="8.28515625" style="128" bestFit="1" customWidth="1"/>
    <col min="30" max="30" width="3.28515625" style="128" bestFit="1" customWidth="1"/>
    <col min="31" max="31" width="9" style="128"/>
    <col min="32" max="32" width="4.28515625" style="128" customWidth="1"/>
    <col min="33" max="33" width="3.7109375" style="128" customWidth="1"/>
    <col min="34" max="34" width="22.28515625" style="128" customWidth="1"/>
    <col min="35" max="222" width="9" style="128"/>
    <col min="223" max="223" width="25.85546875" style="128" bestFit="1" customWidth="1"/>
    <col min="224" max="16384" width="9" style="128"/>
  </cols>
  <sheetData>
    <row r="1" spans="1:30" ht="16.149999999999999" customHeight="1"/>
    <row r="2" spans="1:30" ht="16.149999999999999" customHeight="1"/>
    <row r="3" spans="1:30" ht="16.149999999999999" customHeight="1"/>
    <row r="4" spans="1:30" ht="16.149999999999999" customHeight="1" thickBot="1">
      <c r="C4" s="130"/>
    </row>
    <row r="5" spans="1:30" ht="16.5">
      <c r="A5" s="129" t="s">
        <v>2135</v>
      </c>
      <c r="C5" s="130"/>
    </row>
    <row r="6" spans="1:30" ht="13.5" thickBot="1">
      <c r="A6" s="131" t="s">
        <v>110</v>
      </c>
      <c r="E6" s="445" t="s">
        <v>1360</v>
      </c>
      <c r="F6" s="445"/>
      <c r="G6" s="445"/>
      <c r="H6" s="445"/>
      <c r="I6" s="445"/>
      <c r="J6" s="445"/>
      <c r="K6" s="445"/>
      <c r="L6" s="445"/>
      <c r="M6" s="445"/>
      <c r="N6" s="445"/>
      <c r="O6" s="134"/>
      <c r="Q6" s="145" t="str">
        <f>E6</f>
        <v xml:space="preserve">Amer. Water Works   </v>
      </c>
      <c r="R6" s="145"/>
      <c r="S6" s="145"/>
      <c r="T6" s="145"/>
      <c r="U6" s="145"/>
      <c r="V6" s="145"/>
      <c r="W6" s="145"/>
      <c r="X6" s="133"/>
      <c r="Y6" s="133"/>
      <c r="Z6" s="132"/>
      <c r="AA6" s="133"/>
      <c r="AB6" s="133"/>
      <c r="AC6" s="133"/>
    </row>
    <row r="7" spans="1:30">
      <c r="E7" s="446" t="s">
        <v>0</v>
      </c>
      <c r="F7" s="446"/>
      <c r="G7" s="446"/>
      <c r="H7" s="446"/>
      <c r="I7" s="446"/>
      <c r="J7" s="446"/>
      <c r="K7" s="446"/>
      <c r="L7" s="446"/>
      <c r="M7" s="446"/>
      <c r="N7" s="446"/>
      <c r="O7" s="146"/>
      <c r="Q7" s="133" t="str">
        <f>E7</f>
        <v>CAPITALIZATION AND FINANCIAL STATISTICS  (1)</v>
      </c>
      <c r="R7" s="133"/>
      <c r="S7" s="133"/>
      <c r="T7" s="133"/>
      <c r="U7" s="133"/>
      <c r="V7" s="133"/>
      <c r="W7" s="133"/>
      <c r="X7" s="133"/>
      <c r="Y7" s="133"/>
      <c r="Z7" s="133"/>
      <c r="AA7" s="133"/>
      <c r="AB7" s="133"/>
      <c r="AC7" s="133"/>
    </row>
    <row r="8" spans="1:30" ht="15">
      <c r="E8" s="446" t="s">
        <v>2980</v>
      </c>
      <c r="F8" s="447"/>
      <c r="G8" s="447"/>
      <c r="H8" s="447"/>
      <c r="I8" s="447"/>
      <c r="J8" s="447"/>
      <c r="K8" s="447"/>
      <c r="L8" s="447"/>
      <c r="M8" s="447"/>
      <c r="N8" s="447"/>
      <c r="O8" s="133"/>
      <c r="Q8" s="132" t="str">
        <f>E8</f>
        <v>2017 - 2021, Inclusive</v>
      </c>
      <c r="R8" s="132"/>
      <c r="S8" s="132"/>
      <c r="T8" s="132"/>
      <c r="U8" s="132"/>
      <c r="V8" s="132"/>
      <c r="W8" s="132"/>
      <c r="X8" s="133"/>
      <c r="Y8" s="133"/>
      <c r="Z8" s="132"/>
      <c r="AA8" s="133"/>
      <c r="AB8" s="133"/>
      <c r="AC8" s="133"/>
    </row>
    <row r="9" spans="1:30">
      <c r="Q9" s="133"/>
      <c r="R9" s="133"/>
      <c r="S9" s="133"/>
      <c r="T9" s="133"/>
      <c r="U9" s="133"/>
      <c r="V9" s="133"/>
      <c r="W9" s="133"/>
      <c r="X9" s="133"/>
      <c r="Y9" s="132"/>
      <c r="Z9" s="132"/>
      <c r="AA9" s="133"/>
      <c r="AB9" s="133"/>
      <c r="AC9" s="133"/>
    </row>
    <row r="10" spans="1:30">
      <c r="B10" s="128" t="s">
        <v>2981</v>
      </c>
      <c r="C10" s="134">
        <v>2021</v>
      </c>
      <c r="E10" s="134">
        <v>2020</v>
      </c>
      <c r="G10" s="134">
        <v>2019</v>
      </c>
      <c r="I10" s="134">
        <v>2018</v>
      </c>
      <c r="K10" s="134">
        <v>2017</v>
      </c>
      <c r="L10" s="134"/>
      <c r="M10" s="134">
        <v>2016</v>
      </c>
      <c r="N10" s="134"/>
      <c r="O10" s="134"/>
      <c r="Y10" s="132"/>
      <c r="Z10" s="132"/>
      <c r="AA10" s="133"/>
      <c r="AB10" s="133"/>
    </row>
    <row r="11" spans="1:30">
      <c r="A11" s="128" t="s">
        <v>1</v>
      </c>
    </row>
    <row r="12" spans="1:30">
      <c r="A12" s="128" t="s">
        <v>2</v>
      </c>
      <c r="B12" s="128" t="s">
        <v>65</v>
      </c>
      <c r="C12" s="135">
        <f>10341000000+57000000</f>
        <v>10398000000</v>
      </c>
      <c r="E12" s="135">
        <f>9329000000+329000000</f>
        <v>9658000000</v>
      </c>
      <c r="G12" s="135">
        <f>8639000000+28000000</f>
        <v>8667000000</v>
      </c>
      <c r="I12" s="135">
        <f>7569000000+71000000</f>
        <v>7640000000</v>
      </c>
      <c r="K12" s="135">
        <f>6490000000+322000000</f>
        <v>6812000000</v>
      </c>
      <c r="L12" s="135"/>
      <c r="M12" s="135">
        <f>5749000000+574000000</f>
        <v>6323000000</v>
      </c>
      <c r="N12" s="136"/>
      <c r="O12" s="136"/>
      <c r="S12" s="134">
        <f>C10</f>
        <v>2021</v>
      </c>
      <c r="U12" s="134">
        <f>E10</f>
        <v>2020</v>
      </c>
      <c r="W12" s="134">
        <f>G10</f>
        <v>2019</v>
      </c>
      <c r="Y12" s="134">
        <f>I10</f>
        <v>2018</v>
      </c>
      <c r="Z12" s="127"/>
      <c r="AA12" s="134">
        <f>K10</f>
        <v>2017</v>
      </c>
      <c r="AB12" s="127"/>
      <c r="AC12" s="108"/>
      <c r="AD12" s="108"/>
    </row>
    <row r="13" spans="1:30">
      <c r="A13" s="128" t="s">
        <v>3</v>
      </c>
      <c r="B13" s="128" t="s">
        <v>66</v>
      </c>
      <c r="C13" s="135">
        <v>3000000</v>
      </c>
      <c r="E13" s="135">
        <v>4000000</v>
      </c>
      <c r="G13" s="135">
        <v>5000000</v>
      </c>
      <c r="I13" s="135">
        <v>7000000</v>
      </c>
      <c r="K13" s="135">
        <v>8000000</v>
      </c>
      <c r="L13" s="135"/>
      <c r="M13" s="135">
        <v>10000000</v>
      </c>
      <c r="N13" s="136"/>
      <c r="O13" s="136"/>
      <c r="U13" s="448" t="s">
        <v>4</v>
      </c>
      <c r="V13" s="448"/>
      <c r="W13" s="448"/>
      <c r="X13" s="448"/>
      <c r="Y13" s="448"/>
      <c r="Z13" s="448"/>
      <c r="AA13" s="448"/>
      <c r="AB13" s="448"/>
      <c r="AC13" s="109" t="s">
        <v>5</v>
      </c>
      <c r="AD13" s="108"/>
    </row>
    <row r="14" spans="1:30">
      <c r="K14" s="135"/>
      <c r="L14" s="135"/>
      <c r="M14" s="135"/>
      <c r="Q14" s="137" t="s">
        <v>6</v>
      </c>
      <c r="R14" s="137"/>
      <c r="S14" s="137"/>
      <c r="T14" s="137"/>
      <c r="U14" s="137"/>
      <c r="V14" s="137"/>
      <c r="W14" s="137"/>
      <c r="X14" s="137"/>
      <c r="Y14" s="108"/>
      <c r="Z14" s="108"/>
      <c r="AA14" s="108"/>
      <c r="AB14" s="108"/>
      <c r="AC14" s="108"/>
      <c r="AD14" s="108"/>
    </row>
    <row r="15" spans="1:30">
      <c r="A15" s="128" t="s">
        <v>8</v>
      </c>
      <c r="B15" s="128" t="s">
        <v>58</v>
      </c>
      <c r="C15" s="135">
        <f>186880413-5269324</f>
        <v>181611089</v>
      </c>
      <c r="E15" s="135">
        <f>186466707-5168215</f>
        <v>181298492</v>
      </c>
      <c r="G15" s="135">
        <f>185903727-5090855</f>
        <v>180812872</v>
      </c>
      <c r="I15" s="135">
        <f>185367158-4683156</f>
        <v>180684002</v>
      </c>
      <c r="K15" s="135">
        <f>182508564-4064010</f>
        <v>178444554</v>
      </c>
      <c r="L15" s="135"/>
      <c r="M15" s="135">
        <f>181798555-3701867</f>
        <v>178096688</v>
      </c>
      <c r="N15" s="136"/>
      <c r="O15" s="136"/>
      <c r="Y15" s="108"/>
      <c r="Z15" s="108"/>
      <c r="AA15" s="108"/>
      <c r="AB15" s="108"/>
      <c r="AC15" s="108"/>
      <c r="AD15" s="108"/>
    </row>
    <row r="16" spans="1:30">
      <c r="A16" s="128" t="s">
        <v>10</v>
      </c>
      <c r="B16" s="128" t="s">
        <v>60</v>
      </c>
      <c r="C16" s="135">
        <v>7298000000</v>
      </c>
      <c r="E16" s="135">
        <v>6454000000</v>
      </c>
      <c r="G16" s="135">
        <v>6121000000</v>
      </c>
      <c r="I16" s="135">
        <v>5864000000</v>
      </c>
      <c r="K16" s="135">
        <v>5385000000</v>
      </c>
      <c r="L16" s="135"/>
      <c r="M16" s="135">
        <v>5218000000</v>
      </c>
      <c r="N16" s="136"/>
      <c r="O16" s="136"/>
      <c r="Q16" s="137" t="s">
        <v>9</v>
      </c>
      <c r="R16" s="137"/>
      <c r="S16" s="137"/>
      <c r="T16" s="137"/>
      <c r="U16" s="137"/>
      <c r="V16" s="137"/>
      <c r="W16" s="137"/>
      <c r="X16" s="137"/>
      <c r="Y16" s="108"/>
      <c r="Z16" s="108"/>
      <c r="AA16" s="108"/>
      <c r="AB16" s="108"/>
      <c r="AC16" s="108"/>
      <c r="AD16" s="108"/>
    </row>
    <row r="17" spans="1:30">
      <c r="A17" s="128" t="s">
        <v>49</v>
      </c>
      <c r="B17" s="128" t="s">
        <v>58</v>
      </c>
      <c r="K17" s="135">
        <v>0</v>
      </c>
      <c r="L17" s="135"/>
      <c r="M17" s="135">
        <v>0</v>
      </c>
      <c r="N17" s="136"/>
      <c r="O17" s="136"/>
      <c r="Q17" s="128" t="s">
        <v>11</v>
      </c>
      <c r="S17" s="111">
        <f>C50/1000000</f>
        <v>17699</v>
      </c>
      <c r="U17" s="111">
        <f>E50/1000000</f>
        <v>16116</v>
      </c>
      <c r="W17" s="111">
        <f>G50/1000000</f>
        <v>14793</v>
      </c>
      <c r="Y17" s="111">
        <f>I50/1000000</f>
        <v>13511</v>
      </c>
      <c r="Z17" s="111"/>
      <c r="AA17" s="111">
        <f>K50/1000000</f>
        <v>12205</v>
      </c>
      <c r="AB17" s="111"/>
      <c r="AC17" s="108"/>
      <c r="AD17" s="108"/>
    </row>
    <row r="18" spans="1:30">
      <c r="K18" s="135"/>
      <c r="L18" s="135"/>
      <c r="M18" s="135"/>
      <c r="Q18" s="128" t="s">
        <v>12</v>
      </c>
      <c r="S18" s="112">
        <f>C19/1000000</f>
        <v>584</v>
      </c>
      <c r="U18" s="112">
        <f>E19/1000000</f>
        <v>1282</v>
      </c>
      <c r="W18" s="112">
        <f>G19/1000000</f>
        <v>786</v>
      </c>
      <c r="Y18" s="112">
        <f>I19/1000000</f>
        <v>964</v>
      </c>
      <c r="Z18" s="111"/>
      <c r="AA18" s="112">
        <f>K19/1000000</f>
        <v>905</v>
      </c>
      <c r="AB18" s="111"/>
      <c r="AC18" s="108"/>
      <c r="AD18" s="108"/>
    </row>
    <row r="19" spans="1:30">
      <c r="A19" s="128" t="s">
        <v>15</v>
      </c>
      <c r="B19" s="128" t="s">
        <v>67</v>
      </c>
      <c r="C19" s="135">
        <v>584000000</v>
      </c>
      <c r="E19" s="135">
        <v>1282000000</v>
      </c>
      <c r="G19" s="135">
        <v>786000000</v>
      </c>
      <c r="I19" s="135">
        <v>964000000</v>
      </c>
      <c r="K19" s="135">
        <v>905000000</v>
      </c>
      <c r="L19" s="135"/>
      <c r="M19" s="135">
        <v>849000000</v>
      </c>
      <c r="N19" s="136"/>
      <c r="O19" s="136"/>
      <c r="Q19" s="128" t="s">
        <v>14</v>
      </c>
      <c r="S19" s="113">
        <f>SUM(S17:S18)</f>
        <v>18283</v>
      </c>
      <c r="U19" s="113">
        <f>SUM(U17:U18)</f>
        <v>17398</v>
      </c>
      <c r="W19" s="113">
        <f>SUM(W17:W18)</f>
        <v>15579</v>
      </c>
      <c r="Y19" s="113">
        <f>SUM(Y17:Y18)</f>
        <v>14475</v>
      </c>
      <c r="Z19" s="111"/>
      <c r="AA19" s="113">
        <f>SUM(AA17:AA18)</f>
        <v>13110</v>
      </c>
      <c r="AB19" s="111"/>
      <c r="AC19" s="108"/>
      <c r="AD19" s="108"/>
    </row>
    <row r="20" spans="1:30">
      <c r="K20" s="135"/>
      <c r="L20" s="135"/>
      <c r="M20" s="135"/>
      <c r="N20" s="136"/>
      <c r="O20" s="136"/>
      <c r="S20" s="108"/>
      <c r="U20" s="108"/>
      <c r="W20" s="108"/>
      <c r="Y20" s="108"/>
      <c r="Z20" s="108"/>
      <c r="AA20" s="108"/>
      <c r="AB20" s="108"/>
      <c r="AC20" s="108"/>
      <c r="AD20" s="108"/>
    </row>
    <row r="21" spans="1:30">
      <c r="A21" s="128" t="s">
        <v>17</v>
      </c>
      <c r="B21" s="128" t="s">
        <v>61</v>
      </c>
      <c r="C21" s="135">
        <v>6.95</v>
      </c>
      <c r="E21" s="135">
        <v>3.91</v>
      </c>
      <c r="G21" s="135">
        <v>3.43</v>
      </c>
      <c r="I21" s="135">
        <v>3.15</v>
      </c>
      <c r="K21" s="135">
        <v>2.38</v>
      </c>
      <c r="L21" s="135"/>
      <c r="M21" s="135">
        <v>2.62</v>
      </c>
      <c r="N21" s="136"/>
      <c r="O21" s="136"/>
      <c r="Q21" s="137" t="s">
        <v>16</v>
      </c>
      <c r="R21" s="137"/>
      <c r="S21" s="108"/>
      <c r="T21" s="137"/>
      <c r="U21" s="108"/>
      <c r="V21" s="137"/>
      <c r="W21" s="108"/>
      <c r="X21" s="137"/>
      <c r="Y21" s="108"/>
      <c r="Z21" s="108"/>
      <c r="AA21" s="108"/>
      <c r="AB21" s="108"/>
      <c r="AC21" s="108"/>
      <c r="AD21" s="108"/>
    </row>
    <row r="22" spans="1:30">
      <c r="A22" s="128" t="s">
        <v>19</v>
      </c>
      <c r="B22" s="128" t="s">
        <v>1270</v>
      </c>
      <c r="C22" s="128">
        <v>188.86</v>
      </c>
      <c r="E22" s="135">
        <v>165.55</v>
      </c>
      <c r="G22" s="135">
        <v>129.5</v>
      </c>
      <c r="I22" s="135">
        <v>97.8</v>
      </c>
      <c r="K22" s="135">
        <v>92.25</v>
      </c>
      <c r="L22" s="135"/>
      <c r="M22" s="135">
        <v>84.76</v>
      </c>
      <c r="N22" s="136"/>
      <c r="O22" s="136"/>
      <c r="Q22" s="128" t="s">
        <v>54</v>
      </c>
      <c r="S22" s="116">
        <f>(ROUND((C30/(AVERAGE(C54,E54))*100),2))</f>
        <v>3.64</v>
      </c>
      <c r="T22" s="117" t="s">
        <v>18</v>
      </c>
      <c r="U22" s="116">
        <f>(ROUND((E30/(AVERAGE(E54,G54))*100),2))</f>
        <v>3.87</v>
      </c>
      <c r="V22" s="117" t="s">
        <v>18</v>
      </c>
      <c r="W22" s="116">
        <f>(ROUND((G30/(AVERAGE(G54,I54))*100),2))</f>
        <v>4.2300000000000004</v>
      </c>
      <c r="X22" s="117" t="s">
        <v>18</v>
      </c>
      <c r="Y22" s="116">
        <f>(ROUND((I30/(AVERAGE(I54,K54))*100),2))</f>
        <v>4.29</v>
      </c>
      <c r="Z22" s="117" t="s">
        <v>18</v>
      </c>
      <c r="AA22" s="116">
        <f>(ROUND((K30/(AVERAGE(K54,M54))*100),2))</f>
        <v>4.59</v>
      </c>
      <c r="AB22" s="117" t="s">
        <v>18</v>
      </c>
      <c r="AC22" s="118"/>
      <c r="AD22" s="108"/>
    </row>
    <row r="23" spans="1:30">
      <c r="A23" s="128" t="s">
        <v>21</v>
      </c>
      <c r="B23" s="128" t="s">
        <v>1270</v>
      </c>
      <c r="C23" s="128">
        <v>132.13</v>
      </c>
      <c r="E23" s="135">
        <v>97.07</v>
      </c>
      <c r="G23" s="135">
        <v>88.77</v>
      </c>
      <c r="I23" s="135">
        <v>76.06</v>
      </c>
      <c r="K23" s="135">
        <v>70.569999999999993</v>
      </c>
      <c r="L23" s="135"/>
      <c r="M23" s="135">
        <v>59.44</v>
      </c>
      <c r="N23" s="136"/>
      <c r="O23" s="136"/>
      <c r="Q23" s="128" t="s">
        <v>20</v>
      </c>
      <c r="S23" s="116"/>
      <c r="T23" s="117"/>
      <c r="U23" s="116"/>
      <c r="V23" s="117"/>
      <c r="W23" s="116"/>
      <c r="X23" s="117"/>
      <c r="Y23" s="116"/>
      <c r="Z23" s="117"/>
      <c r="AA23" s="116"/>
      <c r="AB23" s="117"/>
      <c r="AC23" s="108"/>
      <c r="AD23" s="108"/>
    </row>
    <row r="24" spans="1:30">
      <c r="K24" s="135"/>
      <c r="L24" s="135"/>
      <c r="M24" s="135"/>
      <c r="S24" s="108"/>
      <c r="T24" s="108"/>
      <c r="U24" s="108"/>
      <c r="V24" s="108"/>
      <c r="W24" s="108"/>
      <c r="X24" s="108"/>
      <c r="Y24" s="108"/>
      <c r="Z24" s="108"/>
      <c r="AA24" s="108"/>
      <c r="AB24" s="108"/>
      <c r="AC24" s="444" t="s">
        <v>52</v>
      </c>
      <c r="AD24" s="444"/>
    </row>
    <row r="25" spans="1:30">
      <c r="K25" s="135"/>
      <c r="L25" s="135"/>
      <c r="M25" s="135"/>
      <c r="N25" s="136"/>
      <c r="O25" s="136"/>
      <c r="Q25" s="137" t="s">
        <v>30</v>
      </c>
      <c r="R25" s="137"/>
      <c r="S25" s="108"/>
      <c r="T25" s="108"/>
      <c r="U25" s="108"/>
      <c r="V25" s="108"/>
      <c r="W25" s="108"/>
      <c r="X25" s="108"/>
      <c r="Y25" s="108"/>
      <c r="Z25" s="108"/>
      <c r="AA25" s="108"/>
      <c r="AB25" s="108"/>
      <c r="AC25" s="444" t="s">
        <v>22</v>
      </c>
      <c r="AD25" s="444"/>
    </row>
    <row r="26" spans="1:30">
      <c r="A26" s="128" t="s">
        <v>26</v>
      </c>
      <c r="B26" s="128" t="s">
        <v>101</v>
      </c>
      <c r="C26" s="135">
        <v>2.41</v>
      </c>
      <c r="E26" s="135">
        <v>2.2000000000000002</v>
      </c>
      <c r="G26" s="135">
        <v>2</v>
      </c>
      <c r="I26" s="135">
        <v>1.82</v>
      </c>
      <c r="K26" s="135">
        <v>1.62</v>
      </c>
      <c r="L26" s="135"/>
      <c r="M26" s="135">
        <v>1.5</v>
      </c>
      <c r="N26" s="136"/>
      <c r="O26" s="136"/>
      <c r="Q26" s="128" t="s">
        <v>32</v>
      </c>
      <c r="S26" s="108"/>
      <c r="T26" s="108"/>
      <c r="U26" s="108"/>
      <c r="V26" s="108"/>
      <c r="W26" s="108"/>
      <c r="X26" s="108"/>
      <c r="Y26" s="108"/>
      <c r="Z26" s="108"/>
      <c r="AA26" s="108"/>
      <c r="AB26" s="108"/>
      <c r="AC26" s="108"/>
      <c r="AD26" s="108"/>
    </row>
    <row r="27" spans="1:30">
      <c r="K27" s="135"/>
      <c r="L27" s="135"/>
      <c r="M27" s="135"/>
      <c r="N27" s="136"/>
      <c r="O27" s="136"/>
      <c r="Q27" s="128" t="s">
        <v>33</v>
      </c>
      <c r="S27" s="116">
        <f>ROUND(((C12/C50)*100),2)</f>
        <v>58.75</v>
      </c>
      <c r="T27" s="117" t="s">
        <v>18</v>
      </c>
      <c r="U27" s="116">
        <f>ROUND(((E12/E50)*100),2)</f>
        <v>59.93</v>
      </c>
      <c r="V27" s="117" t="s">
        <v>18</v>
      </c>
      <c r="W27" s="116">
        <f>ROUND(((G12/G50)*100),2)</f>
        <v>58.59</v>
      </c>
      <c r="X27" s="117" t="s">
        <v>18</v>
      </c>
      <c r="Y27" s="116">
        <f>ROUND(((I12/I50)*100),2)</f>
        <v>56.55</v>
      </c>
      <c r="Z27" s="117" t="s">
        <v>18</v>
      </c>
      <c r="AA27" s="116">
        <f>ROUND(((K12/K50)*100),2)</f>
        <v>55.81</v>
      </c>
      <c r="AB27" s="117" t="s">
        <v>18</v>
      </c>
      <c r="AC27" s="116">
        <f>ROUND(AVERAGE(S27:AB27),2)</f>
        <v>57.93</v>
      </c>
      <c r="AD27" s="117" t="s">
        <v>18</v>
      </c>
    </row>
    <row r="28" spans="1:30">
      <c r="A28" s="128" t="s">
        <v>37</v>
      </c>
      <c r="B28" s="128" t="s">
        <v>37</v>
      </c>
      <c r="C28" s="135">
        <f>27000000+10000000</f>
        <v>37000000</v>
      </c>
      <c r="E28" s="135">
        <f>30000000+13000000</f>
        <v>43000000</v>
      </c>
      <c r="G28" s="135">
        <f>28000000+13000000</f>
        <v>41000000</v>
      </c>
      <c r="I28" s="135">
        <f>24000000+13000000</f>
        <v>37000000</v>
      </c>
      <c r="K28" s="135">
        <f>19000000+8000000</f>
        <v>27000000</v>
      </c>
      <c r="L28" s="135"/>
      <c r="M28" s="135">
        <f>6000000+15000000</f>
        <v>21000000</v>
      </c>
      <c r="N28" s="136"/>
      <c r="O28" s="136"/>
      <c r="Q28" s="128" t="s">
        <v>34</v>
      </c>
      <c r="S28" s="116">
        <f>ROUND(((SUM(C13,C17)/C50)*100),2)</f>
        <v>0.02</v>
      </c>
      <c r="T28" s="117"/>
      <c r="U28" s="116">
        <f>ROUND(((SUM(E13,E17)/E50)*100),2)</f>
        <v>0.02</v>
      </c>
      <c r="V28" s="117"/>
      <c r="W28" s="116">
        <f>ROUND(((SUM(G13,G17)/G50)*100),2)</f>
        <v>0.03</v>
      </c>
      <c r="X28" s="117"/>
      <c r="Y28" s="116">
        <f>ROUND(((SUM(I13,I17)/I50)*100),2)</f>
        <v>0.05</v>
      </c>
      <c r="Z28" s="117"/>
      <c r="AA28" s="116">
        <f>ROUND(((SUM(K13,K17)/K50)*100),2)</f>
        <v>7.0000000000000007E-2</v>
      </c>
      <c r="AB28" s="117"/>
      <c r="AC28" s="116">
        <f t="shared" ref="AC28:AC29" si="0">ROUND(AVERAGE(S28:AB28),2)</f>
        <v>0.04</v>
      </c>
      <c r="AD28" s="117"/>
    </row>
    <row r="29" spans="1:30">
      <c r="K29" s="135"/>
      <c r="L29" s="135"/>
      <c r="M29" s="135"/>
      <c r="N29" s="136"/>
      <c r="O29" s="136"/>
      <c r="Q29" s="128" t="s">
        <v>35</v>
      </c>
      <c r="S29" s="119">
        <f>ROUND(((C16/C50)*100),2)</f>
        <v>41.23</v>
      </c>
      <c r="T29" s="117"/>
      <c r="U29" s="119">
        <f>ROUND(((E16/E50)*100),2)</f>
        <v>40.049999999999997</v>
      </c>
      <c r="V29" s="117"/>
      <c r="W29" s="119">
        <f>ROUND(((G16/G50)*100),2)</f>
        <v>41.38</v>
      </c>
      <c r="X29" s="117"/>
      <c r="Y29" s="119">
        <f>ROUND(((I16/I50)*100),2)</f>
        <v>43.4</v>
      </c>
      <c r="Z29" s="117"/>
      <c r="AA29" s="119">
        <f>ROUND(((K16/K50)*100),2)</f>
        <v>44.12</v>
      </c>
      <c r="AB29" s="117"/>
      <c r="AC29" s="116">
        <f t="shared" si="0"/>
        <v>42.04</v>
      </c>
      <c r="AD29" s="117"/>
    </row>
    <row r="30" spans="1:30">
      <c r="A30" s="128" t="s">
        <v>42</v>
      </c>
      <c r="B30" s="128" t="s">
        <v>62</v>
      </c>
      <c r="C30" s="135">
        <v>399000000</v>
      </c>
      <c r="E30" s="135">
        <v>395000000</v>
      </c>
      <c r="G30" s="135">
        <v>382000000</v>
      </c>
      <c r="I30" s="135">
        <v>350000000</v>
      </c>
      <c r="K30" s="135">
        <v>342000000</v>
      </c>
      <c r="L30" s="135"/>
      <c r="M30" s="135">
        <v>325000000</v>
      </c>
      <c r="N30" s="136"/>
      <c r="O30" s="136"/>
      <c r="Q30" s="128" t="s">
        <v>36</v>
      </c>
      <c r="S30" s="120">
        <f>SUM(S27:S29)</f>
        <v>100</v>
      </c>
      <c r="T30" s="117" t="s">
        <v>18</v>
      </c>
      <c r="U30" s="120">
        <f>SUM(U27:U29)</f>
        <v>100</v>
      </c>
      <c r="V30" s="117" t="s">
        <v>18</v>
      </c>
      <c r="W30" s="120">
        <f>SUM(W27:W29)</f>
        <v>100</v>
      </c>
      <c r="X30" s="117" t="s">
        <v>18</v>
      </c>
      <c r="Y30" s="120">
        <f>SUM(Y27:Y29)</f>
        <v>100</v>
      </c>
      <c r="Z30" s="117" t="s">
        <v>18</v>
      </c>
      <c r="AA30" s="120">
        <f>SUM(AA27:AA29)</f>
        <v>100</v>
      </c>
      <c r="AB30" s="117" t="s">
        <v>18</v>
      </c>
      <c r="AC30" s="120">
        <f>SUM(AC27:AC29)</f>
        <v>100.00999999999999</v>
      </c>
      <c r="AD30" s="117" t="s">
        <v>18</v>
      </c>
    </row>
    <row r="31" spans="1:30">
      <c r="K31" s="135"/>
      <c r="L31" s="135"/>
      <c r="M31" s="135"/>
      <c r="N31" s="136"/>
      <c r="O31" s="136"/>
      <c r="S31" s="108"/>
      <c r="T31" s="108"/>
      <c r="U31" s="108"/>
      <c r="V31" s="108"/>
      <c r="W31" s="108"/>
      <c r="X31" s="108"/>
      <c r="Y31" s="108"/>
      <c r="Z31" s="108"/>
      <c r="AA31" s="108"/>
      <c r="AB31" s="108"/>
      <c r="AC31" s="108"/>
      <c r="AD31" s="108"/>
    </row>
    <row r="32" spans="1:30">
      <c r="A32" s="128" t="s">
        <v>43</v>
      </c>
      <c r="B32" s="128" t="s">
        <v>63</v>
      </c>
      <c r="C32" s="135">
        <v>1263000000</v>
      </c>
      <c r="E32" s="135">
        <v>709000000</v>
      </c>
      <c r="G32" s="135">
        <v>621000000</v>
      </c>
      <c r="I32" s="135">
        <v>565000000</v>
      </c>
      <c r="K32" s="135">
        <v>426000000</v>
      </c>
      <c r="L32" s="135"/>
      <c r="M32" s="135">
        <v>468000000</v>
      </c>
      <c r="N32" s="136"/>
      <c r="O32" s="136"/>
      <c r="Q32" s="128" t="s">
        <v>38</v>
      </c>
      <c r="S32" s="108"/>
      <c r="T32" s="108"/>
      <c r="U32" s="108"/>
      <c r="V32" s="108"/>
      <c r="W32" s="108"/>
      <c r="X32" s="108"/>
      <c r="Y32" s="108"/>
      <c r="Z32" s="108"/>
      <c r="AA32" s="108"/>
      <c r="AB32" s="108"/>
      <c r="AC32" s="108"/>
      <c r="AD32" s="108"/>
    </row>
    <row r="33" spans="1:30">
      <c r="A33" s="139"/>
      <c r="B33" s="139"/>
      <c r="C33" s="139"/>
      <c r="D33" s="139"/>
      <c r="E33" s="139"/>
      <c r="F33" s="139"/>
      <c r="G33" s="139"/>
      <c r="H33" s="139"/>
      <c r="I33" s="139"/>
      <c r="J33" s="139"/>
      <c r="K33" s="140"/>
      <c r="L33" s="140"/>
      <c r="M33" s="140"/>
      <c r="N33" s="141"/>
      <c r="O33" s="141"/>
      <c r="Q33" s="128" t="s">
        <v>39</v>
      </c>
      <c r="S33" s="116">
        <f>ROUND((((C12+C19)/C56)*100),2)</f>
        <v>60.07</v>
      </c>
      <c r="T33" s="117" t="s">
        <v>18</v>
      </c>
      <c r="U33" s="116">
        <f>ROUND((((E12+E19)/E56)*100),2)</f>
        <v>62.88</v>
      </c>
      <c r="V33" s="117" t="s">
        <v>18</v>
      </c>
      <c r="W33" s="116">
        <f>ROUND((((G12+G19)/G56)*100),2)</f>
        <v>60.68</v>
      </c>
      <c r="X33" s="117" t="s">
        <v>18</v>
      </c>
      <c r="Y33" s="116">
        <f>ROUND((((I12+I19)/I56)*100),2)</f>
        <v>59.44</v>
      </c>
      <c r="Z33" s="117" t="s">
        <v>18</v>
      </c>
      <c r="AA33" s="116">
        <f>ROUND((((K12+K19)/K56)*100),2)</f>
        <v>58.86</v>
      </c>
      <c r="AB33" s="117" t="s">
        <v>18</v>
      </c>
      <c r="AC33" s="116">
        <f t="shared" ref="AC33:AC35" si="1">ROUND(AVERAGE(S33:AB33),2)</f>
        <v>60.39</v>
      </c>
      <c r="AD33" s="117" t="s">
        <v>18</v>
      </c>
    </row>
    <row r="34" spans="1:30">
      <c r="A34" s="128" t="s">
        <v>46</v>
      </c>
      <c r="B34" s="128" t="s">
        <v>70</v>
      </c>
      <c r="C34" s="135">
        <f>C32</f>
        <v>1263000000</v>
      </c>
      <c r="E34" s="135">
        <v>709000000</v>
      </c>
      <c r="G34" s="135">
        <v>621000000</v>
      </c>
      <c r="I34" s="135">
        <v>567000000</v>
      </c>
      <c r="K34" s="135">
        <v>426000000</v>
      </c>
      <c r="L34" s="135"/>
      <c r="M34" s="135">
        <v>468000000</v>
      </c>
      <c r="N34" s="136"/>
      <c r="O34" s="136"/>
      <c r="Q34" s="128" t="s">
        <v>34</v>
      </c>
      <c r="S34" s="116">
        <f>ROUND((((SUM(C13,C17))/C56)*100),2)</f>
        <v>0.02</v>
      </c>
      <c r="T34" s="117"/>
      <c r="U34" s="116">
        <f>ROUND((((SUM(E13,E17))/E56)*100),2)</f>
        <v>0.02</v>
      </c>
      <c r="V34" s="117"/>
      <c r="W34" s="116">
        <f>ROUND((((SUM(G13,G17))/G56)*100),2)</f>
        <v>0.03</v>
      </c>
      <c r="X34" s="117"/>
      <c r="Y34" s="116">
        <f>ROUND((((SUM(I13,I17))/I56)*100),2)</f>
        <v>0.05</v>
      </c>
      <c r="Z34" s="117"/>
      <c r="AA34" s="116">
        <f>ROUND((((SUM(K13,K17))/K56)*100),2)</f>
        <v>0.06</v>
      </c>
      <c r="AB34" s="117"/>
      <c r="AC34" s="116">
        <f t="shared" si="1"/>
        <v>0.04</v>
      </c>
      <c r="AD34" s="117"/>
    </row>
    <row r="35" spans="1:30">
      <c r="K35" s="135"/>
      <c r="L35" s="135"/>
      <c r="M35" s="135"/>
      <c r="Q35" s="128" t="s">
        <v>35</v>
      </c>
      <c r="S35" s="119">
        <f>ROUND((((C16)/C56)*100),2)</f>
        <v>39.92</v>
      </c>
      <c r="T35" s="117"/>
      <c r="U35" s="119">
        <f>ROUND((((E16)/E56)*100),2)</f>
        <v>37.1</v>
      </c>
      <c r="V35" s="117"/>
      <c r="W35" s="119">
        <f>ROUND((((G16)/G56)*100),2)</f>
        <v>39.29</v>
      </c>
      <c r="X35" s="117"/>
      <c r="Y35" s="119">
        <f>ROUND((((I16)/I56)*100),2)</f>
        <v>40.51</v>
      </c>
      <c r="Z35" s="117"/>
      <c r="AA35" s="119">
        <f>ROUND((((K16)/K56)*100),2)</f>
        <v>41.08</v>
      </c>
      <c r="AB35" s="117"/>
      <c r="AC35" s="116">
        <f t="shared" si="1"/>
        <v>39.58</v>
      </c>
      <c r="AD35" s="117"/>
    </row>
    <row r="36" spans="1:30">
      <c r="A36" s="128" t="s">
        <v>45</v>
      </c>
      <c r="B36" s="128" t="s">
        <v>68</v>
      </c>
      <c r="C36" s="135">
        <v>0</v>
      </c>
      <c r="E36" s="135">
        <v>0</v>
      </c>
      <c r="G36" s="135">
        <v>0</v>
      </c>
      <c r="I36" s="135">
        <v>0</v>
      </c>
      <c r="K36" s="135">
        <v>0</v>
      </c>
      <c r="L36" s="135"/>
      <c r="M36" s="135">
        <v>0</v>
      </c>
      <c r="N36" s="136"/>
      <c r="O36" s="136"/>
      <c r="Q36" s="128" t="s">
        <v>36</v>
      </c>
      <c r="S36" s="120">
        <f>SUM(S33:S35)</f>
        <v>100.01</v>
      </c>
      <c r="T36" s="117" t="s">
        <v>18</v>
      </c>
      <c r="U36" s="120">
        <f>SUM(U33:U35)</f>
        <v>100</v>
      </c>
      <c r="V36" s="117" t="s">
        <v>18</v>
      </c>
      <c r="W36" s="120">
        <f>SUM(W33:W35)</f>
        <v>100</v>
      </c>
      <c r="X36" s="117" t="s">
        <v>18</v>
      </c>
      <c r="Y36" s="120">
        <f>SUM(Y33:Y35)</f>
        <v>100</v>
      </c>
      <c r="Z36" s="117" t="s">
        <v>18</v>
      </c>
      <c r="AA36" s="120">
        <f>SUM(AA33:AA35)</f>
        <v>100</v>
      </c>
      <c r="AB36" s="117" t="s">
        <v>18</v>
      </c>
      <c r="AC36" s="120">
        <f>SUM(AC33:AC35)</f>
        <v>100.00999999999999</v>
      </c>
      <c r="AD36" s="117" t="s">
        <v>18</v>
      </c>
    </row>
    <row r="37" spans="1:30">
      <c r="K37" s="135"/>
      <c r="L37" s="135"/>
      <c r="M37" s="135"/>
      <c r="S37" s="108"/>
      <c r="T37" s="108"/>
      <c r="U37" s="108"/>
      <c r="V37" s="108"/>
      <c r="W37" s="108"/>
      <c r="X37" s="108"/>
      <c r="Y37" s="108"/>
      <c r="Z37" s="108"/>
      <c r="AA37" s="108"/>
      <c r="AB37" s="108"/>
      <c r="AC37" s="108"/>
      <c r="AD37" s="108"/>
    </row>
    <row r="38" spans="1:30">
      <c r="A38" s="128" t="s">
        <v>47</v>
      </c>
      <c r="B38" s="128" t="s">
        <v>64</v>
      </c>
      <c r="C38" s="135">
        <v>428000000</v>
      </c>
      <c r="E38" s="135">
        <v>389000000</v>
      </c>
      <c r="G38" s="135">
        <v>353000000</v>
      </c>
      <c r="I38" s="135">
        <v>319000000</v>
      </c>
      <c r="K38" s="135">
        <v>289000000</v>
      </c>
      <c r="L38" s="135"/>
      <c r="M38" s="135">
        <v>261000000</v>
      </c>
      <c r="N38" s="136"/>
      <c r="O38" s="136"/>
      <c r="S38" s="108"/>
      <c r="T38" s="108"/>
      <c r="U38" s="108"/>
      <c r="V38" s="108"/>
      <c r="W38" s="108"/>
      <c r="X38" s="108"/>
      <c r="Y38" s="108"/>
      <c r="Z38" s="108"/>
      <c r="AA38" s="108"/>
      <c r="AB38" s="108"/>
      <c r="AC38" s="108"/>
      <c r="AD38" s="108"/>
    </row>
    <row r="39" spans="1:30">
      <c r="K39" s="135"/>
      <c r="L39" s="135"/>
      <c r="M39" s="135"/>
      <c r="N39" s="136"/>
      <c r="O39" s="136"/>
      <c r="S39" s="108"/>
      <c r="T39" s="108"/>
      <c r="U39" s="108"/>
      <c r="V39" s="108"/>
      <c r="W39" s="108"/>
      <c r="X39" s="108"/>
      <c r="Y39" s="108"/>
      <c r="Z39" s="108"/>
      <c r="AA39" s="108"/>
      <c r="AB39" s="108"/>
      <c r="AC39" s="108"/>
      <c r="AD39" s="108"/>
    </row>
    <row r="40" spans="1:30">
      <c r="A40" s="128" t="s">
        <v>55</v>
      </c>
      <c r="B40" s="128" t="s">
        <v>69</v>
      </c>
      <c r="C40" s="135">
        <v>1263000000</v>
      </c>
      <c r="E40" s="135">
        <v>709000000</v>
      </c>
      <c r="G40" s="135">
        <v>621000000</v>
      </c>
      <c r="I40" s="135">
        <v>565000000</v>
      </c>
      <c r="K40" s="135">
        <v>426000000</v>
      </c>
      <c r="L40" s="135"/>
      <c r="M40" s="135">
        <v>468000000</v>
      </c>
      <c r="N40" s="136"/>
      <c r="O40" s="136"/>
      <c r="Q40" s="137" t="s">
        <v>40</v>
      </c>
      <c r="R40" s="137"/>
      <c r="S40" s="108"/>
      <c r="T40" s="108"/>
      <c r="U40" s="108"/>
      <c r="V40" s="108"/>
      <c r="W40" s="108"/>
      <c r="X40" s="108"/>
      <c r="Y40" s="108"/>
      <c r="Z40" s="108"/>
      <c r="AA40" s="108"/>
      <c r="AB40" s="108"/>
      <c r="AC40" s="108"/>
      <c r="AD40" s="108"/>
    </row>
    <row r="41" spans="1:30">
      <c r="A41" s="128" t="s">
        <v>72</v>
      </c>
      <c r="B41" s="128" t="s">
        <v>71</v>
      </c>
      <c r="C41" s="135">
        <v>1441000000</v>
      </c>
      <c r="E41" s="135">
        <v>1426000000</v>
      </c>
      <c r="G41" s="135">
        <v>1383000000</v>
      </c>
      <c r="I41" s="135">
        <v>1386000000</v>
      </c>
      <c r="K41" s="135">
        <v>1449000000</v>
      </c>
      <c r="L41" s="135"/>
      <c r="M41" s="135">
        <v>1276000000</v>
      </c>
      <c r="N41" s="136"/>
      <c r="O41" s="136"/>
      <c r="Q41" s="137"/>
      <c r="R41" s="137"/>
      <c r="S41" s="108"/>
      <c r="T41" s="108"/>
      <c r="U41" s="108"/>
      <c r="V41" s="108"/>
      <c r="W41" s="108"/>
      <c r="X41" s="108"/>
      <c r="Y41" s="108"/>
      <c r="Z41" s="108"/>
      <c r="AA41" s="108"/>
      <c r="AB41" s="108"/>
      <c r="AC41" s="108"/>
      <c r="AD41" s="108"/>
    </row>
    <row r="42" spans="1:30">
      <c r="A42" s="128" t="s">
        <v>1352</v>
      </c>
      <c r="B42" s="128" t="s">
        <v>1353</v>
      </c>
      <c r="C42" s="135">
        <f>(-74-40+66+134)*1000000</f>
        <v>86000000</v>
      </c>
      <c r="E42" s="135">
        <f>(-97-39-2+44)*1000000</f>
        <v>-94000000</v>
      </c>
      <c r="G42" s="135">
        <f>(-25-31+66-72-4)*1000000</f>
        <v>-66000000</v>
      </c>
      <c r="I42" s="135">
        <f>(-17-22+25+22-40)*1000000</f>
        <v>-32000000</v>
      </c>
      <c r="K42" s="135">
        <f>(21-48+38+64-22)*1000000</f>
        <v>53000000</v>
      </c>
      <c r="L42" s="135"/>
      <c r="M42" s="135">
        <f>(-31-53+60-20+65)*1000</f>
        <v>21000</v>
      </c>
      <c r="N42" s="136"/>
      <c r="O42" s="136"/>
      <c r="Q42" s="137" t="s">
        <v>24</v>
      </c>
      <c r="R42" s="137"/>
      <c r="S42" s="108"/>
      <c r="T42" s="108"/>
      <c r="U42" s="108"/>
      <c r="V42" s="108"/>
      <c r="W42" s="108"/>
      <c r="X42" s="108"/>
      <c r="Y42" s="108"/>
      <c r="Z42" s="108"/>
      <c r="AA42" s="108"/>
      <c r="AB42" s="108"/>
      <c r="AC42" s="108"/>
      <c r="AD42" s="108"/>
    </row>
    <row r="43" spans="1:30">
      <c r="A43" s="128" t="s">
        <v>1354</v>
      </c>
      <c r="B43" s="128" t="s">
        <v>1355</v>
      </c>
      <c r="C43" s="135">
        <v>636000000</v>
      </c>
      <c r="E43" s="135">
        <v>604000000</v>
      </c>
      <c r="G43" s="135">
        <v>582000000</v>
      </c>
      <c r="I43" s="135">
        <v>545000000</v>
      </c>
      <c r="K43" s="135">
        <v>492000000</v>
      </c>
      <c r="L43" s="135"/>
      <c r="M43" s="135">
        <v>470000000</v>
      </c>
      <c r="N43" s="136"/>
      <c r="O43" s="136"/>
      <c r="Q43" s="128" t="s">
        <v>25</v>
      </c>
      <c r="S43" s="116">
        <f>ROUND(C21/C52,4)*100</f>
        <v>4.33</v>
      </c>
      <c r="T43" s="117" t="s">
        <v>18</v>
      </c>
      <c r="U43" s="116">
        <f>ROUND(E21/E52,4)*100</f>
        <v>2.98</v>
      </c>
      <c r="V43" s="117" t="s">
        <v>18</v>
      </c>
      <c r="W43" s="116">
        <f>ROUND(G21/G52,4)*100</f>
        <v>3.1399999999999997</v>
      </c>
      <c r="X43" s="117" t="s">
        <v>18</v>
      </c>
      <c r="Y43" s="116">
        <f>ROUND(I21/I52,4)*100</f>
        <v>3.62</v>
      </c>
      <c r="Z43" s="117" t="s">
        <v>18</v>
      </c>
      <c r="AA43" s="116">
        <f>ROUND(K21/K52,4)*100</f>
        <v>2.92</v>
      </c>
      <c r="AB43" s="117" t="s">
        <v>18</v>
      </c>
      <c r="AC43" s="116">
        <f t="shared" ref="AC43:AC46" si="2">ROUND(AVERAGE(S43:AB43),2)</f>
        <v>3.4</v>
      </c>
      <c r="AD43" s="117" t="s">
        <v>18</v>
      </c>
    </row>
    <row r="44" spans="1:30">
      <c r="A44" s="128" t="s">
        <v>1356</v>
      </c>
      <c r="B44" s="128" t="s">
        <v>1357</v>
      </c>
      <c r="C44" s="135">
        <v>377000000</v>
      </c>
      <c r="E44" s="135">
        <v>215000000</v>
      </c>
      <c r="G44" s="135">
        <v>212000000</v>
      </c>
      <c r="I44" s="135">
        <v>222000000</v>
      </c>
      <c r="K44" s="135">
        <v>486000000</v>
      </c>
      <c r="L44" s="135"/>
      <c r="M44" s="135">
        <v>302000000</v>
      </c>
      <c r="Q44" s="128" t="s">
        <v>27</v>
      </c>
      <c r="S44" s="116">
        <f>(ROUND((C52/(AVERAGE(C48,E48))*100),2))</f>
        <v>423.56</v>
      </c>
      <c r="T44" s="108"/>
      <c r="U44" s="116">
        <f>(ROUND((E52/(AVERAGE(E48,G48))*100),2))</f>
        <v>378.13</v>
      </c>
      <c r="V44" s="108"/>
      <c r="W44" s="116">
        <f>(ROUND((G52/(AVERAGE(G48,I48))*100),2))</f>
        <v>329.18</v>
      </c>
      <c r="X44" s="108"/>
      <c r="Y44" s="116">
        <f>(ROUND((I52/(AVERAGE(I48,K48))*100),2))</f>
        <v>277.58999999999997</v>
      </c>
      <c r="Z44" s="108"/>
      <c r="AA44" s="116">
        <f>(ROUND((K52/(AVERAGE(K48,M48))*100),2))</f>
        <v>273.76</v>
      </c>
      <c r="AB44" s="108"/>
      <c r="AC44" s="116">
        <f t="shared" si="2"/>
        <v>336.44</v>
      </c>
      <c r="AD44" s="108"/>
    </row>
    <row r="45" spans="1:30">
      <c r="M45" s="135"/>
      <c r="Q45" s="128" t="s">
        <v>28</v>
      </c>
      <c r="S45" s="116">
        <f>ROUND(((+C26/C52)*100),2)</f>
        <v>1.5</v>
      </c>
      <c r="T45" s="108"/>
      <c r="U45" s="116">
        <f>ROUND(((+E26/E52)*100),2)</f>
        <v>1.68</v>
      </c>
      <c r="V45" s="108"/>
      <c r="W45" s="116">
        <f>ROUND(((+G26/G52)*100),2)</f>
        <v>1.83</v>
      </c>
      <c r="X45" s="108"/>
      <c r="Y45" s="116">
        <f>ROUND(((+I26/I52)*100),2)</f>
        <v>2.09</v>
      </c>
      <c r="Z45" s="108"/>
      <c r="AA45" s="116">
        <f>ROUND(((+K26/K52)*100),2)</f>
        <v>1.99</v>
      </c>
      <c r="AB45" s="108"/>
      <c r="AC45" s="116">
        <f t="shared" si="2"/>
        <v>1.82</v>
      </c>
      <c r="AD45" s="108"/>
    </row>
    <row r="46" spans="1:30">
      <c r="A46" s="128" t="s">
        <v>59</v>
      </c>
      <c r="M46" s="135"/>
      <c r="N46" s="136"/>
      <c r="O46" s="136"/>
      <c r="Q46" s="128" t="s">
        <v>29</v>
      </c>
      <c r="S46" s="116">
        <f>ROUND(((+C38/C34)*100),2)</f>
        <v>33.89</v>
      </c>
      <c r="T46" s="108"/>
      <c r="U46" s="116">
        <f>ROUND(((+E38/E34)*100),2)</f>
        <v>54.87</v>
      </c>
      <c r="V46" s="108"/>
      <c r="W46" s="116">
        <f>ROUND(((+G38/G34)*100),2)</f>
        <v>56.84</v>
      </c>
      <c r="X46" s="108"/>
      <c r="Y46" s="116">
        <f>ROUND(((+I38/I34)*100),2)</f>
        <v>56.26</v>
      </c>
      <c r="Z46" s="108"/>
      <c r="AA46" s="116">
        <f>ROUND(((+K38/K34)*100),2)</f>
        <v>67.84</v>
      </c>
      <c r="AB46" s="108"/>
      <c r="AC46" s="116">
        <f t="shared" si="2"/>
        <v>53.94</v>
      </c>
      <c r="AD46" s="108"/>
    </row>
    <row r="47" spans="1:30">
      <c r="M47" s="135"/>
      <c r="N47" s="136"/>
      <c r="O47" s="136"/>
      <c r="S47" s="116"/>
      <c r="T47" s="108"/>
      <c r="U47" s="116"/>
      <c r="V47" s="108"/>
      <c r="W47" s="116"/>
      <c r="X47" s="108"/>
      <c r="Y47" s="116"/>
      <c r="Z47" s="108"/>
      <c r="AA47" s="116"/>
      <c r="AB47" s="108"/>
      <c r="AC47" s="116"/>
      <c r="AD47" s="108"/>
    </row>
    <row r="48" spans="1:30">
      <c r="A48" s="128" t="s">
        <v>7</v>
      </c>
      <c r="B48" s="128" t="s">
        <v>50</v>
      </c>
      <c r="C48" s="96">
        <f>C16/C15</f>
        <v>40.184770875967821</v>
      </c>
      <c r="E48" s="96">
        <f>E16/E15</f>
        <v>35.598751698386991</v>
      </c>
      <c r="G48" s="96">
        <f>G16/G15</f>
        <v>33.852678364624396</v>
      </c>
      <c r="I48" s="96">
        <f>I16/I15</f>
        <v>32.454450505252808</v>
      </c>
      <c r="K48" s="96">
        <f>K16/K15</f>
        <v>30.177440999404219</v>
      </c>
      <c r="M48" s="96">
        <f>M16/M15</f>
        <v>29.298691955461855</v>
      </c>
      <c r="N48" s="136"/>
      <c r="O48" s="136"/>
      <c r="Q48" s="137" t="s">
        <v>41</v>
      </c>
      <c r="R48" s="137"/>
      <c r="S48" s="116">
        <f>ROUND(((C34/AVERAGE(C16,E16))*100),2)</f>
        <v>18.37</v>
      </c>
      <c r="T48" s="108" t="s">
        <v>18</v>
      </c>
      <c r="U48" s="116">
        <f>ROUND(((E34/AVERAGE(E16,G16))*100),2)</f>
        <v>11.28</v>
      </c>
      <c r="V48" s="108" t="s">
        <v>18</v>
      </c>
      <c r="W48" s="116">
        <f>ROUND(((G34/AVERAGE(G16,I16))*100),2)</f>
        <v>10.36</v>
      </c>
      <c r="X48" s="108" t="s">
        <v>18</v>
      </c>
      <c r="Y48" s="116">
        <f>ROUND(((I34/AVERAGE(I16,K16))*100),2)</f>
        <v>10.08</v>
      </c>
      <c r="Z48" s="108" t="s">
        <v>18</v>
      </c>
      <c r="AA48" s="116">
        <f>ROUND(((K34/AVERAGE(K16,M16))*100),2)</f>
        <v>8.0399999999999991</v>
      </c>
      <c r="AB48" s="108" t="s">
        <v>18</v>
      </c>
      <c r="AC48" s="116">
        <f>ROUND(AVERAGE(S48:AB48),2)</f>
        <v>11.63</v>
      </c>
      <c r="AD48" s="108" t="s">
        <v>18</v>
      </c>
    </row>
    <row r="49" spans="1:30">
      <c r="C49" s="135"/>
      <c r="E49" s="135"/>
      <c r="G49" s="135"/>
      <c r="I49" s="135"/>
      <c r="K49" s="135"/>
      <c r="M49" s="135"/>
      <c r="N49" s="136"/>
      <c r="O49" s="136"/>
      <c r="S49" s="116"/>
      <c r="T49" s="108"/>
      <c r="U49" s="116"/>
      <c r="V49" s="108"/>
      <c r="W49" s="116"/>
      <c r="X49" s="108"/>
      <c r="Y49" s="116"/>
      <c r="Z49" s="108"/>
      <c r="AA49" s="116"/>
      <c r="AB49" s="108"/>
      <c r="AC49" s="117"/>
      <c r="AD49" s="108"/>
    </row>
    <row r="50" spans="1:30">
      <c r="A50" s="128" t="s">
        <v>13</v>
      </c>
      <c r="B50" s="128" t="s">
        <v>50</v>
      </c>
      <c r="C50" s="96">
        <f>SUM(C12:C13,C16:C17)</f>
        <v>17699000000</v>
      </c>
      <c r="E50" s="96">
        <f>SUM(E12:E13,E16:E17)</f>
        <v>16116000000</v>
      </c>
      <c r="G50" s="96">
        <f>SUM(G12:G13,G16:G17)</f>
        <v>14793000000</v>
      </c>
      <c r="I50" s="96">
        <f>SUM(I12:I13,I16:I17)</f>
        <v>13511000000</v>
      </c>
      <c r="K50" s="96">
        <f>SUM(K12:K13,K16:K17)</f>
        <v>12205000000</v>
      </c>
      <c r="M50" s="96">
        <f>SUM(M12:M13,M16:M17)</f>
        <v>11551000000</v>
      </c>
      <c r="N50" s="136"/>
      <c r="O50" s="136"/>
      <c r="Q50" s="137" t="s">
        <v>100</v>
      </c>
      <c r="R50" s="137"/>
      <c r="S50" s="116">
        <f>ROUND((C54/C62),2)</f>
        <v>4.1100000000000003</v>
      </c>
      <c r="T50" s="117" t="s">
        <v>44</v>
      </c>
      <c r="U50" s="116">
        <f>ROUND((E54/E62),2)</f>
        <v>5.69</v>
      </c>
      <c r="V50" s="117" t="s">
        <v>44</v>
      </c>
      <c r="W50" s="116">
        <f>ROUND((G54/G62),2)</f>
        <v>5.26</v>
      </c>
      <c r="X50" s="117" t="s">
        <v>44</v>
      </c>
      <c r="Y50" s="116">
        <f>ROUND((I54/I62),2)</f>
        <v>5.12</v>
      </c>
      <c r="Z50" s="117" t="s">
        <v>44</v>
      </c>
      <c r="AA50" s="116">
        <f>ROUND((K54/K62),2)</f>
        <v>4.42</v>
      </c>
      <c r="AB50" s="117" t="s">
        <v>44</v>
      </c>
      <c r="AC50" s="116">
        <f>ROUND(AVERAGE(S50:AB50),2)</f>
        <v>4.92</v>
      </c>
      <c r="AD50" s="108" t="s">
        <v>44</v>
      </c>
    </row>
    <row r="51" spans="1:30">
      <c r="C51" s="135"/>
      <c r="E51" s="135"/>
      <c r="G51" s="135"/>
      <c r="I51" s="135"/>
      <c r="K51" s="135"/>
      <c r="M51" s="135"/>
      <c r="N51" s="136"/>
      <c r="O51" s="136"/>
      <c r="Q51" s="137"/>
      <c r="R51" s="137"/>
      <c r="S51" s="116"/>
      <c r="T51" s="108"/>
      <c r="U51" s="116"/>
      <c r="V51" s="108"/>
      <c r="W51" s="116"/>
      <c r="X51" s="108"/>
      <c r="Y51" s="116"/>
      <c r="Z51" s="108"/>
      <c r="AA51" s="116"/>
      <c r="AB51" s="108"/>
      <c r="AC51" s="116"/>
      <c r="AD51" s="108"/>
    </row>
    <row r="52" spans="1:30">
      <c r="A52" s="128" t="s">
        <v>23</v>
      </c>
      <c r="B52" s="128" t="s">
        <v>50</v>
      </c>
      <c r="C52" s="96">
        <f>AVERAGE(C22:C23)</f>
        <v>160.495</v>
      </c>
      <c r="E52" s="96">
        <f>AVERAGE(E22:E23)</f>
        <v>131.31</v>
      </c>
      <c r="G52" s="96">
        <f>AVERAGE(G22:G23)</f>
        <v>109.13499999999999</v>
      </c>
      <c r="I52" s="96">
        <f>AVERAGE(I22:I23)</f>
        <v>86.93</v>
      </c>
      <c r="K52" s="96">
        <f>AVERAGE(K22:K23)</f>
        <v>81.41</v>
      </c>
      <c r="M52" s="96">
        <f>AVERAGE(M22:M23)</f>
        <v>72.099999999999994</v>
      </c>
      <c r="N52" s="136"/>
      <c r="O52" s="136"/>
      <c r="Q52" s="137" t="s">
        <v>57</v>
      </c>
      <c r="R52" s="137"/>
      <c r="S52" s="116">
        <f>ROUND(((C60/C54)*100),2)</f>
        <v>13.57</v>
      </c>
      <c r="T52" s="117" t="s">
        <v>18</v>
      </c>
      <c r="U52" s="116">
        <f>ROUND(((E60/E54)*100),2)</f>
        <v>11.78</v>
      </c>
      <c r="V52" s="117" t="s">
        <v>18</v>
      </c>
      <c r="W52" s="116">
        <f>ROUND(((G60/G54)*100),2)</f>
        <v>13.5</v>
      </c>
      <c r="X52" s="117" t="s">
        <v>18</v>
      </c>
      <c r="Y52" s="116">
        <f>ROUND(((I60/I54)*100),2)</f>
        <v>15.31</v>
      </c>
      <c r="Z52" s="117" t="s">
        <v>18</v>
      </c>
      <c r="AA52" s="116">
        <f>ROUND(((K60/K54)*100),2)</f>
        <v>19.11</v>
      </c>
      <c r="AB52" s="117" t="s">
        <v>18</v>
      </c>
      <c r="AC52" s="116">
        <f>ROUND(AVERAGE(S52:AB52),2)</f>
        <v>14.65</v>
      </c>
      <c r="AD52" s="108" t="s">
        <v>18</v>
      </c>
    </row>
    <row r="53" spans="1:30">
      <c r="C53" s="135"/>
      <c r="E53" s="135"/>
      <c r="G53" s="135"/>
      <c r="I53" s="135"/>
      <c r="K53" s="135"/>
      <c r="M53" s="135"/>
      <c r="N53" s="136"/>
      <c r="O53" s="136"/>
      <c r="Q53" s="142"/>
      <c r="R53" s="142"/>
      <c r="S53" s="116"/>
      <c r="T53" s="108"/>
      <c r="U53" s="116"/>
      <c r="V53" s="108"/>
      <c r="W53" s="116"/>
      <c r="X53" s="108"/>
      <c r="Y53" s="116"/>
      <c r="Z53" s="108"/>
      <c r="AA53" s="116"/>
      <c r="AB53" s="108"/>
      <c r="AC53" s="108"/>
      <c r="AD53" s="108"/>
    </row>
    <row r="54" spans="1:30">
      <c r="A54" s="128" t="s">
        <v>53</v>
      </c>
      <c r="C54" s="96">
        <f>+C19+C12</f>
        <v>10982000000</v>
      </c>
      <c r="E54" s="96">
        <f>+E19+E12</f>
        <v>10940000000</v>
      </c>
      <c r="G54" s="96">
        <f>+G19+G12</f>
        <v>9453000000</v>
      </c>
      <c r="I54" s="96">
        <f>+I19+I12</f>
        <v>8604000000</v>
      </c>
      <c r="K54" s="96">
        <f>+K19+K12</f>
        <v>7717000000</v>
      </c>
      <c r="M54" s="96">
        <f>+M19+M12</f>
        <v>7172000000</v>
      </c>
      <c r="N54" s="52"/>
      <c r="O54" s="52"/>
      <c r="Q54" s="142" t="s">
        <v>56</v>
      </c>
      <c r="R54" s="142"/>
      <c r="S54" s="116">
        <f>S33</f>
        <v>60.07</v>
      </c>
      <c r="T54" s="117" t="s">
        <v>18</v>
      </c>
      <c r="U54" s="116">
        <f>U33</f>
        <v>62.88</v>
      </c>
      <c r="V54" s="117" t="s">
        <v>18</v>
      </c>
      <c r="W54" s="116">
        <f>W33</f>
        <v>60.68</v>
      </c>
      <c r="X54" s="117" t="s">
        <v>18</v>
      </c>
      <c r="Y54" s="116">
        <f>Y33</f>
        <v>59.44</v>
      </c>
      <c r="Z54" s="117" t="s">
        <v>18</v>
      </c>
      <c r="AA54" s="116">
        <f>AA33</f>
        <v>58.86</v>
      </c>
      <c r="AB54" s="117" t="s">
        <v>18</v>
      </c>
      <c r="AC54" s="116">
        <f>ROUND(AVERAGE(S54:AB54),2)</f>
        <v>60.39</v>
      </c>
      <c r="AD54" s="117" t="s">
        <v>18</v>
      </c>
    </row>
    <row r="55" spans="1:30">
      <c r="C55" s="135"/>
      <c r="E55" s="135"/>
      <c r="G55" s="135"/>
      <c r="I55" s="135"/>
      <c r="K55" s="135"/>
      <c r="M55" s="135"/>
      <c r="N55" s="136"/>
      <c r="O55" s="136"/>
    </row>
    <row r="56" spans="1:30">
      <c r="A56" s="128" t="s">
        <v>31</v>
      </c>
      <c r="B56" s="128" t="s">
        <v>50</v>
      </c>
      <c r="C56" s="96">
        <f>SUM(C50,C19)</f>
        <v>18283000000</v>
      </c>
      <c r="E56" s="96">
        <f>SUM(E50,E19)</f>
        <v>17398000000</v>
      </c>
      <c r="G56" s="96">
        <f>SUM(G50,G19)</f>
        <v>15579000000</v>
      </c>
      <c r="I56" s="96">
        <f>SUM(I50,I19)</f>
        <v>14475000000</v>
      </c>
      <c r="K56" s="96">
        <f>SUM(K50,K19)</f>
        <v>13110000000</v>
      </c>
      <c r="M56" s="96">
        <f>SUM(M50,M19)</f>
        <v>12400000000</v>
      </c>
      <c r="N56" s="136"/>
      <c r="O56" s="136"/>
    </row>
    <row r="57" spans="1:30">
      <c r="C57" s="135"/>
      <c r="E57" s="135"/>
      <c r="G57" s="135"/>
      <c r="I57" s="135"/>
      <c r="K57" s="135"/>
      <c r="M57" s="135"/>
      <c r="N57" s="136"/>
      <c r="O57" s="136"/>
    </row>
    <row r="58" spans="1:30">
      <c r="A58" s="128" t="s">
        <v>51</v>
      </c>
      <c r="B58" s="128" t="s">
        <v>50</v>
      </c>
      <c r="C58" s="96">
        <f>SUM(C13,C17)</f>
        <v>3000000</v>
      </c>
      <c r="E58" s="96">
        <f>SUM(E13,E17)</f>
        <v>4000000</v>
      </c>
      <c r="G58" s="96">
        <f>SUM(G13,G17)</f>
        <v>5000000</v>
      </c>
      <c r="I58" s="96">
        <f>SUM(I13,I17)</f>
        <v>7000000</v>
      </c>
      <c r="K58" s="96">
        <f>SUM(K13,K17)</f>
        <v>8000000</v>
      </c>
      <c r="M58" s="96">
        <f>SUM(M13,M17)</f>
        <v>10000000</v>
      </c>
      <c r="N58" s="136"/>
      <c r="O58" s="136"/>
    </row>
    <row r="59" spans="1:30">
      <c r="C59" s="135"/>
      <c r="E59" s="135"/>
      <c r="G59" s="135"/>
      <c r="I59" s="135"/>
      <c r="K59" s="135"/>
      <c r="M59" s="135"/>
      <c r="N59" s="136"/>
      <c r="O59" s="136"/>
    </row>
    <row r="60" spans="1:30" ht="25.5">
      <c r="A60" s="143" t="s">
        <v>1358</v>
      </c>
      <c r="B60" s="128" t="s">
        <v>50</v>
      </c>
      <c r="C60" s="96">
        <f>ROUND(C41+C42-C28,3)</f>
        <v>1490000000</v>
      </c>
      <c r="E60" s="96">
        <f>ROUND(E41+E42-E28,3)</f>
        <v>1289000000</v>
      </c>
      <c r="G60" s="96">
        <f>ROUND(G41+G42-G28,3)</f>
        <v>1276000000</v>
      </c>
      <c r="I60" s="96">
        <f>ROUND(I41+I42-I28,3)</f>
        <v>1317000000</v>
      </c>
      <c r="K60" s="96">
        <f>ROUND(K41+K42-K28,3)</f>
        <v>1475000000</v>
      </c>
      <c r="M60" s="96">
        <f>ROUND(M41+M42-M28,3)</f>
        <v>1255021000</v>
      </c>
      <c r="N60" s="136"/>
      <c r="O60" s="136"/>
    </row>
    <row r="61" spans="1:30">
      <c r="A61" s="143"/>
      <c r="N61" s="136"/>
      <c r="O61" s="136"/>
    </row>
    <row r="62" spans="1:30">
      <c r="A62" s="128" t="s">
        <v>1359</v>
      </c>
      <c r="B62" s="128" t="s">
        <v>50</v>
      </c>
      <c r="C62" s="135">
        <f>C40+C43+C44+C30</f>
        <v>2675000000</v>
      </c>
      <c r="E62" s="135">
        <f>E40+E43+E44+E30</f>
        <v>1923000000</v>
      </c>
      <c r="G62" s="135">
        <f>G40+G43+G44+G30</f>
        <v>1797000000</v>
      </c>
      <c r="I62" s="135">
        <f>I40+I43+I44+I30</f>
        <v>1682000000</v>
      </c>
      <c r="K62" s="135">
        <f>K40+K43+K44+K30</f>
        <v>1746000000</v>
      </c>
      <c r="M62" s="135">
        <f>M40+M43+M44+M30</f>
        <v>1565000000</v>
      </c>
    </row>
    <row r="63" spans="1:30">
      <c r="K63" s="136"/>
      <c r="L63" s="136"/>
      <c r="M63" s="136"/>
      <c r="N63" s="136"/>
      <c r="O63" s="136"/>
    </row>
    <row r="64" spans="1:30">
      <c r="K64" s="136"/>
      <c r="L64" s="136"/>
      <c r="M64" s="53"/>
      <c r="N64" s="136"/>
      <c r="O64" s="136"/>
    </row>
    <row r="65" spans="11:15">
      <c r="M65" s="53"/>
    </row>
    <row r="71" spans="11:15">
      <c r="K71" s="136"/>
      <c r="L71" s="136"/>
      <c r="M71" s="136"/>
      <c r="N71" s="136"/>
      <c r="O71" s="136"/>
    </row>
    <row r="81" spans="11:223">
      <c r="HK81" s="144"/>
      <c r="HL81" s="144"/>
      <c r="HO81" s="128" t="s">
        <v>48</v>
      </c>
    </row>
    <row r="94" spans="11:223">
      <c r="K94" s="136"/>
      <c r="L94" s="136"/>
      <c r="M94" s="136"/>
      <c r="N94" s="136"/>
      <c r="O94" s="136"/>
    </row>
    <row r="95" spans="11:223">
      <c r="K95" s="136"/>
      <c r="L95" s="136"/>
      <c r="M95" s="136"/>
      <c r="N95" s="136"/>
      <c r="O95" s="136"/>
    </row>
    <row r="96" spans="11:223">
      <c r="K96" s="136"/>
      <c r="L96" s="136"/>
      <c r="M96" s="136"/>
      <c r="N96" s="136"/>
      <c r="O96" s="136"/>
    </row>
    <row r="97" spans="11:15">
      <c r="K97" s="136"/>
      <c r="L97" s="136"/>
      <c r="M97" s="136"/>
      <c r="N97" s="136"/>
      <c r="O97" s="136"/>
    </row>
    <row r="98" spans="11:15">
      <c r="K98" s="136"/>
      <c r="L98" s="136"/>
      <c r="M98" s="136"/>
      <c r="N98" s="136"/>
      <c r="O98" s="136"/>
    </row>
    <row r="99" spans="11:15">
      <c r="K99" s="136"/>
      <c r="L99" s="136"/>
      <c r="M99" s="136"/>
      <c r="N99" s="136"/>
      <c r="O99" s="136"/>
    </row>
    <row r="100" spans="11:15">
      <c r="K100" s="136"/>
      <c r="L100" s="136"/>
      <c r="M100" s="136"/>
      <c r="N100" s="136"/>
      <c r="O100" s="136"/>
    </row>
    <row r="101" spans="11:15">
      <c r="K101" s="136"/>
      <c r="L101" s="136"/>
      <c r="M101" s="136"/>
      <c r="N101" s="136"/>
      <c r="O101" s="136"/>
    </row>
    <row r="102" spans="11:15">
      <c r="K102" s="136"/>
      <c r="L102" s="136"/>
      <c r="M102" s="136"/>
      <c r="N102" s="136"/>
      <c r="O102" s="136"/>
    </row>
    <row r="103" spans="11:15">
      <c r="K103" s="136"/>
      <c r="L103" s="136"/>
      <c r="M103" s="136"/>
      <c r="N103" s="136"/>
      <c r="O103" s="136"/>
    </row>
    <row r="104" spans="11:15">
      <c r="K104" s="136"/>
      <c r="L104" s="136"/>
      <c r="M104" s="136"/>
      <c r="N104" s="136"/>
      <c r="O104" s="136"/>
    </row>
    <row r="105" spans="11:15">
      <c r="K105" s="136"/>
      <c r="L105" s="136"/>
      <c r="M105" s="136"/>
      <c r="N105" s="136"/>
      <c r="O105" s="136"/>
    </row>
    <row r="106" spans="11:15">
      <c r="K106" s="136"/>
      <c r="L106" s="136"/>
      <c r="M106" s="136"/>
      <c r="N106" s="136"/>
      <c r="O106" s="136"/>
    </row>
    <row r="107" spans="11:15">
      <c r="K107" s="136"/>
      <c r="L107" s="136"/>
      <c r="M107" s="136"/>
      <c r="N107" s="136"/>
      <c r="O107" s="136"/>
    </row>
    <row r="108" spans="11:15">
      <c r="K108" s="136"/>
      <c r="L108" s="136"/>
      <c r="M108" s="136"/>
      <c r="N108" s="136"/>
      <c r="O108" s="136"/>
    </row>
    <row r="109" spans="11:15">
      <c r="K109" s="136"/>
      <c r="L109" s="136"/>
      <c r="M109" s="136"/>
      <c r="N109" s="136"/>
      <c r="O109" s="136"/>
    </row>
    <row r="110" spans="11:15">
      <c r="K110" s="136"/>
      <c r="L110" s="136"/>
      <c r="M110" s="136"/>
      <c r="N110" s="136"/>
      <c r="O110" s="136"/>
    </row>
    <row r="111" spans="11:15">
      <c r="K111" s="136"/>
      <c r="L111" s="136"/>
      <c r="M111" s="136"/>
      <c r="N111" s="136"/>
      <c r="O111" s="136"/>
    </row>
    <row r="112" spans="11:15">
      <c r="K112" s="136"/>
      <c r="L112" s="136"/>
      <c r="M112" s="136"/>
      <c r="N112" s="136"/>
      <c r="O112" s="136"/>
    </row>
    <row r="113" spans="11:15">
      <c r="K113" s="136"/>
      <c r="L113" s="136"/>
      <c r="M113" s="136"/>
      <c r="N113" s="136"/>
      <c r="O113" s="136"/>
    </row>
    <row r="114" spans="11:15">
      <c r="K114" s="136"/>
      <c r="L114" s="136"/>
      <c r="M114" s="136"/>
      <c r="N114" s="136"/>
      <c r="O114" s="136"/>
    </row>
    <row r="115" spans="11:15">
      <c r="K115" s="136"/>
      <c r="L115" s="136"/>
      <c r="M115" s="136"/>
      <c r="N115" s="136"/>
      <c r="O115" s="136"/>
    </row>
    <row r="116" spans="11:15">
      <c r="K116" s="136"/>
      <c r="L116" s="136"/>
      <c r="M116" s="136"/>
      <c r="N116" s="136"/>
      <c r="O116" s="136"/>
    </row>
    <row r="117" spans="11:15">
      <c r="K117" s="136"/>
      <c r="L117" s="136"/>
      <c r="M117" s="136"/>
      <c r="N117" s="136"/>
      <c r="O117" s="136"/>
    </row>
    <row r="118" spans="11:15">
      <c r="K118" s="136"/>
      <c r="L118" s="136"/>
      <c r="M118" s="136"/>
      <c r="N118" s="136"/>
      <c r="O118" s="136"/>
    </row>
    <row r="119" spans="11:15">
      <c r="K119" s="136"/>
      <c r="L119" s="136"/>
      <c r="M119" s="136"/>
      <c r="N119" s="136"/>
      <c r="O119" s="136"/>
    </row>
    <row r="120" spans="11:15">
      <c r="K120" s="136"/>
      <c r="L120" s="136"/>
      <c r="M120" s="136"/>
      <c r="N120" s="136"/>
      <c r="O120" s="136"/>
    </row>
    <row r="121" spans="11:15">
      <c r="K121" s="136"/>
      <c r="L121" s="136"/>
      <c r="M121" s="136"/>
      <c r="N121" s="136"/>
      <c r="O121" s="136"/>
    </row>
    <row r="122" spans="11:15">
      <c r="K122" s="136"/>
      <c r="L122" s="136"/>
      <c r="M122" s="136"/>
      <c r="N122" s="136"/>
      <c r="O122" s="136"/>
    </row>
    <row r="123" spans="11:15">
      <c r="K123" s="136"/>
      <c r="L123" s="136"/>
      <c r="M123" s="136"/>
      <c r="N123" s="136"/>
      <c r="O123" s="136"/>
    </row>
    <row r="124" spans="11:15">
      <c r="K124" s="136"/>
      <c r="L124" s="136"/>
      <c r="M124" s="136"/>
      <c r="N124" s="136"/>
      <c r="O124" s="136"/>
    </row>
    <row r="125" spans="11:15">
      <c r="K125" s="136"/>
      <c r="L125" s="136"/>
      <c r="M125" s="136"/>
      <c r="N125" s="136"/>
      <c r="O125" s="136"/>
    </row>
    <row r="126" spans="11:15">
      <c r="K126" s="136"/>
      <c r="L126" s="136"/>
      <c r="M126" s="136"/>
      <c r="N126" s="136"/>
      <c r="O126" s="136"/>
    </row>
    <row r="127" spans="11:15">
      <c r="K127" s="136"/>
      <c r="L127" s="136"/>
      <c r="M127" s="136"/>
      <c r="N127" s="136"/>
      <c r="O127" s="136"/>
    </row>
    <row r="128" spans="11:15">
      <c r="K128" s="136"/>
      <c r="L128" s="136"/>
      <c r="M128" s="136"/>
      <c r="N128" s="136"/>
      <c r="O128" s="136"/>
    </row>
    <row r="129" spans="11:15">
      <c r="K129" s="136"/>
      <c r="L129" s="136"/>
      <c r="M129" s="136"/>
      <c r="N129" s="136"/>
      <c r="O129" s="136"/>
    </row>
    <row r="130" spans="11:15">
      <c r="K130" s="136"/>
      <c r="L130" s="136"/>
      <c r="M130" s="136"/>
      <c r="N130" s="136"/>
      <c r="O130" s="136"/>
    </row>
    <row r="131" spans="11:15">
      <c r="K131" s="136"/>
      <c r="L131" s="136"/>
      <c r="M131" s="136"/>
      <c r="N131" s="136"/>
      <c r="O131" s="136"/>
    </row>
    <row r="132" spans="11:15">
      <c r="K132" s="136"/>
      <c r="L132" s="136"/>
      <c r="M132" s="136"/>
      <c r="N132" s="136"/>
      <c r="O132" s="136"/>
    </row>
    <row r="133" spans="11:15">
      <c r="K133" s="136"/>
      <c r="L133" s="136"/>
      <c r="M133" s="136"/>
      <c r="N133" s="136"/>
      <c r="O133" s="136"/>
    </row>
    <row r="134" spans="11:15">
      <c r="K134" s="136"/>
      <c r="L134" s="136"/>
      <c r="M134" s="136"/>
      <c r="N134" s="136"/>
      <c r="O134" s="136"/>
    </row>
    <row r="135" spans="11:15">
      <c r="K135" s="136"/>
      <c r="L135" s="136"/>
      <c r="M135" s="136"/>
      <c r="N135" s="136"/>
      <c r="O135" s="136"/>
    </row>
    <row r="136" spans="11:15">
      <c r="K136" s="136"/>
      <c r="L136" s="136"/>
      <c r="M136" s="136"/>
      <c r="N136" s="136"/>
      <c r="O136" s="136"/>
    </row>
    <row r="137" spans="11:15">
      <c r="K137" s="136"/>
      <c r="L137" s="136"/>
      <c r="M137" s="136"/>
      <c r="N137" s="136"/>
      <c r="O137" s="136"/>
    </row>
    <row r="138" spans="11:15">
      <c r="K138" s="136"/>
      <c r="L138" s="136"/>
      <c r="M138" s="136"/>
      <c r="N138" s="136"/>
      <c r="O138" s="136"/>
    </row>
    <row r="139" spans="11:15">
      <c r="K139" s="136"/>
      <c r="L139" s="136"/>
      <c r="M139" s="136"/>
      <c r="N139" s="136"/>
      <c r="O139" s="136"/>
    </row>
    <row r="140" spans="11:15">
      <c r="K140" s="136"/>
      <c r="L140" s="136"/>
      <c r="M140" s="136"/>
      <c r="N140" s="136"/>
      <c r="O140" s="136"/>
    </row>
    <row r="141" spans="11:15">
      <c r="K141" s="136"/>
      <c r="L141" s="136"/>
      <c r="M141" s="136"/>
      <c r="N141" s="136"/>
      <c r="O141" s="136"/>
    </row>
    <row r="142" spans="11:15">
      <c r="K142" s="136"/>
      <c r="L142" s="136"/>
      <c r="M142" s="136"/>
      <c r="N142" s="136"/>
      <c r="O142" s="136"/>
    </row>
    <row r="143" spans="11:15">
      <c r="K143" s="136"/>
      <c r="L143" s="136"/>
      <c r="M143" s="136"/>
      <c r="N143" s="136"/>
      <c r="O143" s="136"/>
    </row>
    <row r="144" spans="11:15">
      <c r="K144" s="136"/>
      <c r="L144" s="136"/>
      <c r="M144" s="136"/>
      <c r="N144" s="136"/>
      <c r="O144" s="136"/>
    </row>
    <row r="145" spans="11:15">
      <c r="K145" s="136"/>
      <c r="L145" s="136"/>
      <c r="M145" s="136"/>
      <c r="N145" s="136"/>
      <c r="O145" s="136"/>
    </row>
    <row r="146" spans="11:15">
      <c r="K146" s="136"/>
      <c r="L146" s="136"/>
      <c r="M146" s="136"/>
      <c r="N146" s="136"/>
      <c r="O146" s="136"/>
    </row>
    <row r="147" spans="11:15">
      <c r="K147" s="136"/>
      <c r="L147" s="136"/>
      <c r="M147" s="136"/>
      <c r="N147" s="136"/>
      <c r="O147" s="136"/>
    </row>
    <row r="148" spans="11:15">
      <c r="K148" s="136"/>
      <c r="L148" s="136"/>
      <c r="M148" s="136"/>
      <c r="N148" s="136"/>
      <c r="O148" s="136"/>
    </row>
    <row r="149" spans="11:15">
      <c r="K149" s="136"/>
      <c r="L149" s="136"/>
      <c r="M149" s="136"/>
      <c r="N149" s="136"/>
      <c r="O149" s="136"/>
    </row>
    <row r="150" spans="11:15">
      <c r="K150" s="136"/>
      <c r="L150" s="136"/>
      <c r="M150" s="136"/>
      <c r="N150" s="136"/>
      <c r="O150" s="136"/>
    </row>
    <row r="151" spans="11:15">
      <c r="K151" s="136"/>
      <c r="L151" s="136"/>
      <c r="M151" s="136"/>
      <c r="N151" s="136"/>
      <c r="O151" s="136"/>
    </row>
    <row r="152" spans="11:15">
      <c r="K152" s="136"/>
      <c r="L152" s="136"/>
      <c r="M152" s="136"/>
      <c r="N152" s="136"/>
      <c r="O152" s="136"/>
    </row>
    <row r="153" spans="11:15">
      <c r="K153" s="136"/>
      <c r="L153" s="136"/>
      <c r="M153" s="136"/>
      <c r="N153" s="136"/>
      <c r="O153" s="136"/>
    </row>
    <row r="154" spans="11:15">
      <c r="K154" s="136"/>
      <c r="L154" s="136"/>
      <c r="M154" s="136"/>
      <c r="N154" s="136"/>
      <c r="O154" s="136"/>
    </row>
  </sheetData>
  <mergeCells count="6">
    <mergeCell ref="AC25:AD25"/>
    <mergeCell ref="E6:N6"/>
    <mergeCell ref="E7:N7"/>
    <mergeCell ref="E8:N8"/>
    <mergeCell ref="U13:AB13"/>
    <mergeCell ref="AC24:AD24"/>
  </mergeCells>
  <printOptions horizontalCentered="1"/>
  <pageMargins left="0.75" right="0.75" top="1" bottom="1" header="0.5" footer="0.5"/>
  <pageSetup scale="10" orientation="landscape"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FD10-1F3E-46BC-96ED-2FCA92A01523}">
  <sheetPr>
    <pageSetUpPr fitToPage="1"/>
  </sheetPr>
  <dimension ref="A1:HO154"/>
  <sheetViews>
    <sheetView zoomScale="85" zoomScaleNormal="85" workbookViewId="0"/>
  </sheetViews>
  <sheetFormatPr defaultColWidth="9" defaultRowHeight="12.75"/>
  <cols>
    <col min="1" max="1" width="35.28515625" style="128" bestFit="1" customWidth="1"/>
    <col min="2" max="2" width="19" style="128" bestFit="1" customWidth="1"/>
    <col min="3" max="3" width="17.28515625" style="128" customWidth="1"/>
    <col min="4" max="4" width="2" style="128" customWidth="1"/>
    <col min="5" max="5" width="19" style="128" customWidth="1"/>
    <col min="6" max="6" width="2.5703125" style="128" customWidth="1"/>
    <col min="7" max="7" width="19" style="128" customWidth="1"/>
    <col min="8" max="8" width="2.5703125" style="128" customWidth="1"/>
    <col min="9" max="9" width="19" style="128" customWidth="1"/>
    <col min="10" max="10" width="2.28515625" style="128" customWidth="1"/>
    <col min="11" max="11" width="20" style="128" bestFit="1" customWidth="1"/>
    <col min="12" max="12" width="2" style="128" customWidth="1"/>
    <col min="13" max="13" width="20" style="128" bestFit="1" customWidth="1"/>
    <col min="14" max="14" width="9" style="128" customWidth="1"/>
    <col min="15" max="16" width="1.85546875" style="128" customWidth="1"/>
    <col min="17" max="17" width="58.7109375" style="128" bestFit="1" customWidth="1"/>
    <col min="18" max="18" width="4" style="128" customWidth="1"/>
    <col min="19" max="19" width="17.85546875" style="128" customWidth="1"/>
    <col min="20" max="20" width="4" style="128" customWidth="1"/>
    <col min="21" max="21" width="17.28515625" style="128" customWidth="1"/>
    <col min="22" max="22" width="4.28515625" style="128" customWidth="1"/>
    <col min="23" max="23" width="17.28515625" style="128" customWidth="1"/>
    <col min="24" max="24" width="2.85546875" style="128" customWidth="1"/>
    <col min="25" max="25" width="13.28515625" style="128" bestFit="1" customWidth="1"/>
    <col min="26" max="26" width="3.28515625" style="128" bestFit="1" customWidth="1"/>
    <col min="27" max="27" width="13.28515625" style="128" bestFit="1" customWidth="1"/>
    <col min="28" max="28" width="3.28515625" style="128" bestFit="1" customWidth="1"/>
    <col min="29" max="29" width="8.28515625" style="128" bestFit="1" customWidth="1"/>
    <col min="30" max="30" width="3.28515625" style="128" bestFit="1" customWidth="1"/>
    <col min="31" max="31" width="9" style="128"/>
    <col min="32" max="32" width="4.28515625" style="128" customWidth="1"/>
    <col min="33" max="33" width="3.7109375" style="128" customWidth="1"/>
    <col min="34" max="34" width="22.28515625" style="128" customWidth="1"/>
    <col min="35" max="222" width="9" style="128"/>
    <col min="223" max="223" width="25.85546875" style="128" bestFit="1" customWidth="1"/>
    <col min="224" max="16384" width="9" style="128"/>
  </cols>
  <sheetData>
    <row r="1" spans="1:30" ht="16.149999999999999" customHeight="1"/>
    <row r="2" spans="1:30" ht="16.149999999999999" customHeight="1"/>
    <row r="3" spans="1:30" ht="16.149999999999999" customHeight="1"/>
    <row r="4" spans="1:30" ht="16.149999999999999" customHeight="1" thickBot="1"/>
    <row r="5" spans="1:30" ht="15">
      <c r="A5" s="129" t="s">
        <v>2135</v>
      </c>
    </row>
    <row r="6" spans="1:30" ht="13.5" thickBot="1">
      <c r="A6" s="131" t="s">
        <v>111</v>
      </c>
      <c r="E6" s="445" t="s">
        <v>2638</v>
      </c>
      <c r="F6" s="445"/>
      <c r="G6" s="445"/>
      <c r="H6" s="445"/>
      <c r="I6" s="445"/>
      <c r="J6" s="445"/>
      <c r="K6" s="445"/>
      <c r="L6" s="445"/>
      <c r="M6" s="445"/>
      <c r="N6" s="445"/>
      <c r="O6" s="134"/>
      <c r="Q6" s="145" t="str">
        <f>E6</f>
        <v>California Water</v>
      </c>
      <c r="R6" s="145"/>
      <c r="S6" s="145"/>
      <c r="T6" s="145"/>
      <c r="U6" s="145"/>
      <c r="V6" s="145"/>
      <c r="W6" s="145"/>
      <c r="X6" s="133"/>
      <c r="Y6" s="133"/>
      <c r="Z6" s="132"/>
      <c r="AA6" s="133"/>
      <c r="AB6" s="133"/>
      <c r="AC6" s="133"/>
    </row>
    <row r="7" spans="1:30">
      <c r="E7" s="446" t="s">
        <v>0</v>
      </c>
      <c r="F7" s="446"/>
      <c r="G7" s="446"/>
      <c r="H7" s="446"/>
      <c r="I7" s="446"/>
      <c r="J7" s="446"/>
      <c r="K7" s="446"/>
      <c r="L7" s="446"/>
      <c r="M7" s="446"/>
      <c r="N7" s="446"/>
      <c r="O7" s="146"/>
      <c r="Q7" s="133" t="str">
        <f>E7</f>
        <v>CAPITALIZATION AND FINANCIAL STATISTICS  (1)</v>
      </c>
      <c r="R7" s="133"/>
      <c r="S7" s="133"/>
      <c r="T7" s="133"/>
      <c r="U7" s="133"/>
      <c r="V7" s="133"/>
      <c r="W7" s="133"/>
      <c r="X7" s="133"/>
      <c r="Y7" s="133"/>
      <c r="Z7" s="133"/>
      <c r="AA7" s="133"/>
      <c r="AB7" s="133"/>
      <c r="AC7" s="133"/>
    </row>
    <row r="8" spans="1:30" ht="15">
      <c r="E8" s="446" t="s">
        <v>2980</v>
      </c>
      <c r="F8" s="447"/>
      <c r="G8" s="447"/>
      <c r="H8" s="447"/>
      <c r="I8" s="447"/>
      <c r="J8" s="447"/>
      <c r="K8" s="447"/>
      <c r="L8" s="447"/>
      <c r="M8" s="447"/>
      <c r="N8" s="447"/>
      <c r="O8" s="133"/>
      <c r="Q8" s="132" t="str">
        <f>E8</f>
        <v>2017 - 2021, Inclusive</v>
      </c>
      <c r="R8" s="132"/>
      <c r="S8" s="132"/>
      <c r="T8" s="132"/>
      <c r="U8" s="132"/>
      <c r="V8" s="132"/>
      <c r="W8" s="132"/>
      <c r="X8" s="133"/>
      <c r="Y8" s="133"/>
      <c r="Z8" s="132"/>
      <c r="AA8" s="133"/>
      <c r="AB8" s="133"/>
      <c r="AC8" s="133"/>
    </row>
    <row r="9" spans="1:30">
      <c r="Q9" s="133"/>
      <c r="R9" s="133"/>
      <c r="S9" s="133"/>
      <c r="T9" s="133"/>
      <c r="U9" s="133"/>
      <c r="V9" s="133"/>
      <c r="W9" s="133"/>
      <c r="X9" s="133"/>
      <c r="Y9" s="132"/>
      <c r="Z9" s="132"/>
      <c r="AA9" s="133"/>
      <c r="AB9" s="133"/>
      <c r="AC9" s="133"/>
    </row>
    <row r="10" spans="1:30">
      <c r="B10" s="128" t="s">
        <v>2981</v>
      </c>
      <c r="C10" s="134">
        <v>2021</v>
      </c>
      <c r="E10" s="134">
        <v>2020</v>
      </c>
      <c r="G10" s="134">
        <v>2019</v>
      </c>
      <c r="I10" s="134">
        <v>2018</v>
      </c>
      <c r="K10" s="134">
        <v>2017</v>
      </c>
      <c r="M10" s="134">
        <v>2016</v>
      </c>
      <c r="N10" s="134"/>
      <c r="O10" s="134"/>
      <c r="Y10" s="132"/>
      <c r="Z10" s="132"/>
      <c r="AA10" s="133"/>
      <c r="AB10" s="133"/>
    </row>
    <row r="11" spans="1:30">
      <c r="A11" s="128" t="s">
        <v>1</v>
      </c>
    </row>
    <row r="12" spans="1:30">
      <c r="A12" s="128" t="s">
        <v>2</v>
      </c>
      <c r="B12" s="128" t="s">
        <v>65</v>
      </c>
      <c r="C12" s="96">
        <f>1055794000+5192000</f>
        <v>1060986000</v>
      </c>
      <c r="E12" s="96">
        <f>781100000+5127000</f>
        <v>786227000</v>
      </c>
      <c r="G12" s="96">
        <f>786754000+21868000</f>
        <v>808622000</v>
      </c>
      <c r="I12" s="96">
        <f>710027000+104911000</f>
        <v>814938000</v>
      </c>
      <c r="K12" s="96">
        <f>515793000+15920000</f>
        <v>531713000</v>
      </c>
      <c r="M12" s="96">
        <f>531745000+26208000</f>
        <v>557953000</v>
      </c>
      <c r="N12" s="136"/>
      <c r="O12" s="136"/>
      <c r="S12" s="134">
        <f>C10</f>
        <v>2021</v>
      </c>
      <c r="U12" s="134">
        <f>E10</f>
        <v>2020</v>
      </c>
      <c r="W12" s="134">
        <f>G10</f>
        <v>2019</v>
      </c>
      <c r="Y12" s="127">
        <f>I10</f>
        <v>2018</v>
      </c>
      <c r="Z12" s="127"/>
      <c r="AA12" s="127">
        <f>K10</f>
        <v>2017</v>
      </c>
      <c r="AB12" s="127"/>
      <c r="AC12" s="108"/>
      <c r="AD12" s="108"/>
    </row>
    <row r="13" spans="1:30">
      <c r="A13" s="128" t="s">
        <v>3</v>
      </c>
      <c r="B13" s="128" t="s">
        <v>66</v>
      </c>
      <c r="C13" s="96">
        <v>0</v>
      </c>
      <c r="E13" s="96">
        <v>0</v>
      </c>
      <c r="G13" s="96">
        <v>0</v>
      </c>
      <c r="I13" s="96">
        <v>0</v>
      </c>
      <c r="K13" s="96">
        <v>0</v>
      </c>
      <c r="M13" s="96">
        <v>0</v>
      </c>
      <c r="N13" s="136"/>
      <c r="O13" s="136"/>
      <c r="U13" s="448" t="s">
        <v>4</v>
      </c>
      <c r="V13" s="448"/>
      <c r="W13" s="448"/>
      <c r="X13" s="448"/>
      <c r="Y13" s="448"/>
      <c r="Z13" s="448"/>
      <c r="AA13" s="448"/>
      <c r="AB13" s="448"/>
      <c r="AC13" s="109" t="s">
        <v>5</v>
      </c>
      <c r="AD13" s="108"/>
    </row>
    <row r="14" spans="1:30">
      <c r="C14" s="135"/>
      <c r="E14" s="135"/>
      <c r="G14" s="135"/>
      <c r="I14" s="135"/>
      <c r="K14" s="135"/>
      <c r="M14" s="135"/>
      <c r="Q14" s="137" t="s">
        <v>6</v>
      </c>
      <c r="R14" s="137"/>
      <c r="S14" s="137"/>
      <c r="T14" s="137"/>
      <c r="U14" s="137"/>
      <c r="V14" s="137"/>
      <c r="W14" s="137"/>
      <c r="X14" s="137"/>
      <c r="Y14" s="108"/>
      <c r="Z14" s="108"/>
      <c r="AA14" s="108"/>
      <c r="AB14" s="108"/>
      <c r="AC14" s="108"/>
      <c r="AD14" s="108"/>
    </row>
    <row r="15" spans="1:30">
      <c r="A15" s="128" t="s">
        <v>8</v>
      </c>
      <c r="B15" s="128" t="s">
        <v>58</v>
      </c>
      <c r="C15" s="96">
        <v>53716000</v>
      </c>
      <c r="E15" s="96">
        <v>50333655</v>
      </c>
      <c r="G15" s="96">
        <v>48532199</v>
      </c>
      <c r="I15" s="96">
        <v>48064707</v>
      </c>
      <c r="K15" s="96">
        <v>48012432</v>
      </c>
      <c r="M15" s="96">
        <v>47964915</v>
      </c>
      <c r="N15" s="136"/>
      <c r="O15" s="136"/>
      <c r="Y15" s="108"/>
      <c r="Z15" s="108"/>
      <c r="AA15" s="108"/>
      <c r="AB15" s="108"/>
      <c r="AC15" s="108"/>
      <c r="AD15" s="108"/>
    </row>
    <row r="16" spans="1:30">
      <c r="A16" s="128" t="s">
        <v>10</v>
      </c>
      <c r="B16" s="128" t="s">
        <v>60</v>
      </c>
      <c r="C16" s="96">
        <v>1182980000</v>
      </c>
      <c r="E16" s="96">
        <v>921344000</v>
      </c>
      <c r="G16" s="96">
        <v>779906000</v>
      </c>
      <c r="I16" s="96">
        <v>730157000</v>
      </c>
      <c r="K16" s="96">
        <v>693462000</v>
      </c>
      <c r="M16" s="96">
        <v>659471000</v>
      </c>
      <c r="N16" s="136"/>
      <c r="O16" s="136"/>
      <c r="Q16" s="137" t="s">
        <v>9</v>
      </c>
      <c r="R16" s="137"/>
      <c r="S16" s="137"/>
      <c r="T16" s="137"/>
      <c r="U16" s="137"/>
      <c r="V16" s="137"/>
      <c r="W16" s="137"/>
      <c r="X16" s="137"/>
      <c r="Y16" s="108"/>
      <c r="Z16" s="108"/>
      <c r="AA16" s="108"/>
      <c r="AB16" s="108"/>
      <c r="AC16" s="108"/>
      <c r="AD16" s="108"/>
    </row>
    <row r="17" spans="1:30">
      <c r="A17" s="128" t="s">
        <v>49</v>
      </c>
      <c r="B17" s="128" t="s">
        <v>58</v>
      </c>
      <c r="C17" s="96">
        <v>0</v>
      </c>
      <c r="E17" s="96">
        <v>0</v>
      </c>
      <c r="G17" s="96">
        <v>0</v>
      </c>
      <c r="I17" s="96">
        <v>0</v>
      </c>
      <c r="K17" s="96">
        <v>0</v>
      </c>
      <c r="M17" s="96">
        <v>0</v>
      </c>
      <c r="N17" s="136"/>
      <c r="O17" s="136"/>
      <c r="Q17" s="128" t="s">
        <v>11</v>
      </c>
      <c r="S17" s="111">
        <f>C50/1000000</f>
        <v>2243.9659999999999</v>
      </c>
      <c r="U17" s="111">
        <f>E50/1000000</f>
        <v>1707.5709999999999</v>
      </c>
      <c r="W17" s="111">
        <f>G50/1000000</f>
        <v>1588.528</v>
      </c>
      <c r="Y17" s="111">
        <f>I50/1000000</f>
        <v>1545.095</v>
      </c>
      <c r="Z17" s="111"/>
      <c r="AA17" s="111">
        <f>K50/1000000</f>
        <v>1225.175</v>
      </c>
      <c r="AB17" s="111"/>
      <c r="AC17" s="108"/>
      <c r="AD17" s="108"/>
    </row>
    <row r="18" spans="1:30">
      <c r="C18" s="135"/>
      <c r="E18" s="135"/>
      <c r="G18" s="135"/>
      <c r="I18" s="135"/>
      <c r="K18" s="135"/>
      <c r="M18" s="135"/>
      <c r="Q18" s="128" t="s">
        <v>12</v>
      </c>
      <c r="S18" s="112">
        <f>C19/1000000</f>
        <v>35</v>
      </c>
      <c r="U18" s="112">
        <f>E19/1000000</f>
        <v>370</v>
      </c>
      <c r="W18" s="112">
        <f>G19/1000000</f>
        <v>175.1</v>
      </c>
      <c r="Y18" s="112">
        <f>I19/1000000</f>
        <v>65.099999999999994</v>
      </c>
      <c r="Z18" s="111"/>
      <c r="AA18" s="112">
        <f>K19/1000000</f>
        <v>275.10000000000002</v>
      </c>
      <c r="AB18" s="111"/>
      <c r="AC18" s="108"/>
      <c r="AD18" s="108"/>
    </row>
    <row r="19" spans="1:30">
      <c r="A19" s="128" t="s">
        <v>15</v>
      </c>
      <c r="B19" s="128" t="s">
        <v>67</v>
      </c>
      <c r="C19" s="98">
        <v>35000000</v>
      </c>
      <c r="E19" s="98">
        <v>370000000</v>
      </c>
      <c r="G19" s="98">
        <v>175100000</v>
      </c>
      <c r="I19" s="96">
        <v>65100000</v>
      </c>
      <c r="K19" s="96">
        <v>275100000</v>
      </c>
      <c r="M19" s="96">
        <v>97100000</v>
      </c>
      <c r="N19" s="136"/>
      <c r="O19" s="136"/>
      <c r="Q19" s="128" t="s">
        <v>14</v>
      </c>
      <c r="S19" s="113">
        <f>SUM(S17:S18)</f>
        <v>2278.9659999999999</v>
      </c>
      <c r="U19" s="113">
        <f>SUM(U17:U18)</f>
        <v>2077.5709999999999</v>
      </c>
      <c r="W19" s="113">
        <f>SUM(W17:W18)</f>
        <v>1763.6279999999999</v>
      </c>
      <c r="Y19" s="113">
        <f>SUM(Y17:Y18)</f>
        <v>1610.1949999999999</v>
      </c>
      <c r="Z19" s="111"/>
      <c r="AA19" s="113">
        <f>SUM(AA17:AA18)</f>
        <v>1500.2750000000001</v>
      </c>
      <c r="AB19" s="111"/>
      <c r="AC19" s="108"/>
      <c r="AD19" s="108"/>
    </row>
    <row r="20" spans="1:30">
      <c r="C20" s="135"/>
      <c r="E20" s="135"/>
      <c r="G20" s="135"/>
      <c r="I20" s="135"/>
      <c r="K20" s="135"/>
      <c r="M20" s="135"/>
      <c r="N20" s="136"/>
      <c r="O20" s="136"/>
      <c r="S20" s="108"/>
      <c r="U20" s="108"/>
      <c r="W20" s="108"/>
      <c r="Y20" s="108"/>
      <c r="Z20" s="108"/>
      <c r="AA20" s="108"/>
      <c r="AB20" s="108"/>
      <c r="AC20" s="108"/>
      <c r="AD20" s="108"/>
    </row>
    <row r="21" spans="1:30">
      <c r="A21" s="128" t="s">
        <v>17</v>
      </c>
      <c r="B21" s="128" t="s">
        <v>61</v>
      </c>
      <c r="C21" s="135">
        <v>1.96</v>
      </c>
      <c r="E21" s="135">
        <v>1.97</v>
      </c>
      <c r="G21" s="135">
        <v>1.31</v>
      </c>
      <c r="I21" s="135">
        <v>1.36</v>
      </c>
      <c r="K21" s="135">
        <v>1.4</v>
      </c>
      <c r="M21" s="135">
        <v>1.01</v>
      </c>
      <c r="N21" s="136"/>
      <c r="O21" s="136"/>
      <c r="Q21" s="137" t="s">
        <v>16</v>
      </c>
      <c r="R21" s="137"/>
      <c r="S21" s="108"/>
      <c r="T21" s="137"/>
      <c r="U21" s="108"/>
      <c r="V21" s="137"/>
      <c r="W21" s="108"/>
      <c r="X21" s="137"/>
      <c r="Y21" s="108"/>
      <c r="Z21" s="108"/>
      <c r="AA21" s="108"/>
      <c r="AB21" s="108"/>
      <c r="AC21" s="108"/>
      <c r="AD21" s="108"/>
    </row>
    <row r="22" spans="1:30">
      <c r="A22" s="128" t="s">
        <v>19</v>
      </c>
      <c r="B22" s="128" t="s">
        <v>1270</v>
      </c>
      <c r="C22" s="135">
        <v>71.86</v>
      </c>
      <c r="E22" s="135">
        <v>56.8</v>
      </c>
      <c r="G22" s="135">
        <v>57.02</v>
      </c>
      <c r="I22" s="135">
        <v>48.77</v>
      </c>
      <c r="K22" s="135">
        <v>45.6</v>
      </c>
      <c r="M22" s="135">
        <v>36.799999999999997</v>
      </c>
      <c r="N22" s="136"/>
      <c r="O22" s="136"/>
      <c r="Q22" s="128" t="s">
        <v>54</v>
      </c>
      <c r="S22" s="116">
        <f>(ROUND((C30/(AVERAGE(C54,E54))*100),2))</f>
        <v>3.84</v>
      </c>
      <c r="T22" s="117" t="s">
        <v>18</v>
      </c>
      <c r="U22" s="116">
        <f>(ROUND((E30/(AVERAGE(E54,G54))*100),2))</f>
        <v>3.91</v>
      </c>
      <c r="V22" s="117" t="s">
        <v>18</v>
      </c>
      <c r="W22" s="116">
        <f>(ROUND((G30/(AVERAGE(G54,I54))*100),2))</f>
        <v>4.42</v>
      </c>
      <c r="X22" s="117" t="s">
        <v>18</v>
      </c>
      <c r="Y22" s="116">
        <f>(ROUND((I30/(AVERAGE(I54,K54))*100),2))</f>
        <v>4.49</v>
      </c>
      <c r="Z22" s="117" t="s">
        <v>18</v>
      </c>
      <c r="AA22" s="116">
        <f>(ROUND((K30/(AVERAGE(K54,M54))*100),2))</f>
        <v>4.6399999999999997</v>
      </c>
      <c r="AB22" s="117" t="s">
        <v>18</v>
      </c>
      <c r="AC22" s="118"/>
      <c r="AD22" s="108"/>
    </row>
    <row r="23" spans="1:30">
      <c r="A23" s="128" t="s">
        <v>21</v>
      </c>
      <c r="B23" s="128" t="s">
        <v>1270</v>
      </c>
      <c r="C23" s="135">
        <v>52.59</v>
      </c>
      <c r="E23" s="135">
        <v>41.66</v>
      </c>
      <c r="G23" s="135">
        <v>44.86</v>
      </c>
      <c r="I23" s="135">
        <v>35.4</v>
      </c>
      <c r="K23" s="135">
        <v>32.5</v>
      </c>
      <c r="M23" s="135">
        <v>22.96</v>
      </c>
      <c r="N23" s="136"/>
      <c r="O23" s="136"/>
      <c r="Q23" s="128" t="s">
        <v>20</v>
      </c>
      <c r="S23" s="116"/>
      <c r="T23" s="117"/>
      <c r="U23" s="116"/>
      <c r="V23" s="117"/>
      <c r="W23" s="116"/>
      <c r="X23" s="117"/>
      <c r="Y23" s="116"/>
      <c r="Z23" s="117"/>
      <c r="AA23" s="116"/>
      <c r="AB23" s="117"/>
      <c r="AC23" s="108"/>
      <c r="AD23" s="108"/>
    </row>
    <row r="24" spans="1:30">
      <c r="C24" s="135"/>
      <c r="E24" s="135"/>
      <c r="G24" s="135"/>
      <c r="I24" s="135"/>
      <c r="K24" s="135"/>
      <c r="M24" s="135"/>
      <c r="S24" s="108"/>
      <c r="T24" s="108"/>
      <c r="U24" s="108"/>
      <c r="V24" s="108"/>
      <c r="W24" s="108"/>
      <c r="X24" s="108"/>
      <c r="Y24" s="108"/>
      <c r="Z24" s="108"/>
      <c r="AA24" s="108"/>
      <c r="AB24" s="108"/>
      <c r="AC24" s="444" t="s">
        <v>52</v>
      </c>
      <c r="AD24" s="444"/>
    </row>
    <row r="25" spans="1:30">
      <c r="C25" s="135"/>
      <c r="E25" s="135"/>
      <c r="G25" s="135"/>
      <c r="I25" s="135"/>
      <c r="K25" s="135"/>
      <c r="M25" s="135"/>
      <c r="N25" s="136"/>
      <c r="O25" s="136"/>
      <c r="Q25" s="137" t="s">
        <v>30</v>
      </c>
      <c r="R25" s="137"/>
      <c r="S25" s="108"/>
      <c r="T25" s="108"/>
      <c r="U25" s="108"/>
      <c r="V25" s="108"/>
      <c r="W25" s="108"/>
      <c r="X25" s="108"/>
      <c r="Y25" s="108"/>
      <c r="Z25" s="108"/>
      <c r="AA25" s="108"/>
      <c r="AB25" s="108"/>
      <c r="AC25" s="444" t="s">
        <v>22</v>
      </c>
      <c r="AD25" s="444"/>
    </row>
    <row r="26" spans="1:30">
      <c r="A26" s="128" t="s">
        <v>26</v>
      </c>
      <c r="B26" s="128" t="s">
        <v>101</v>
      </c>
      <c r="C26" s="135">
        <v>0.92</v>
      </c>
      <c r="E26" s="135">
        <v>0.85</v>
      </c>
      <c r="G26" s="135">
        <v>0.79</v>
      </c>
      <c r="I26" s="135">
        <v>0.75</v>
      </c>
      <c r="K26" s="135">
        <v>0.72</v>
      </c>
      <c r="M26" s="135">
        <v>0.69</v>
      </c>
      <c r="N26" s="136"/>
      <c r="O26" s="136"/>
      <c r="Q26" s="128" t="s">
        <v>32</v>
      </c>
      <c r="S26" s="108"/>
      <c r="T26" s="108"/>
      <c r="U26" s="108"/>
      <c r="V26" s="108"/>
      <c r="W26" s="108"/>
      <c r="X26" s="108"/>
      <c r="Y26" s="108"/>
      <c r="Z26" s="108"/>
      <c r="AA26" s="108"/>
      <c r="AB26" s="108"/>
      <c r="AC26" s="108"/>
      <c r="AD26" s="108"/>
    </row>
    <row r="27" spans="1:30">
      <c r="C27" s="135"/>
      <c r="E27" s="135"/>
      <c r="G27" s="135"/>
      <c r="I27" s="135"/>
      <c r="K27" s="135"/>
      <c r="M27" s="135"/>
      <c r="N27" s="136"/>
      <c r="O27" s="136"/>
      <c r="Q27" s="128" t="s">
        <v>33</v>
      </c>
      <c r="S27" s="116">
        <f>ROUND(((C12/C50)*100),2)</f>
        <v>47.28</v>
      </c>
      <c r="T27" s="117" t="s">
        <v>18</v>
      </c>
      <c r="U27" s="116">
        <f>ROUND(((E12/E50)*100),2)</f>
        <v>46.04</v>
      </c>
      <c r="V27" s="117" t="s">
        <v>18</v>
      </c>
      <c r="W27" s="116">
        <f>ROUND(((G12/G50)*100),2)</f>
        <v>50.9</v>
      </c>
      <c r="X27" s="117" t="s">
        <v>18</v>
      </c>
      <c r="Y27" s="116">
        <f>ROUND(((I12/I50)*100),2)</f>
        <v>52.74</v>
      </c>
      <c r="Z27" s="117" t="s">
        <v>18</v>
      </c>
      <c r="AA27" s="116">
        <f>ROUND(((K12/K50)*100),2)</f>
        <v>43.4</v>
      </c>
      <c r="AB27" s="117" t="s">
        <v>18</v>
      </c>
      <c r="AC27" s="116">
        <f>ROUND(AVERAGE(S27:AB27),2)</f>
        <v>48.07</v>
      </c>
      <c r="AD27" s="117" t="s">
        <v>18</v>
      </c>
    </row>
    <row r="28" spans="1:30">
      <c r="A28" s="128" t="s">
        <v>37</v>
      </c>
      <c r="B28" s="128" t="s">
        <v>37</v>
      </c>
      <c r="C28" s="135">
        <v>1766000</v>
      </c>
      <c r="E28" s="135">
        <v>3185000</v>
      </c>
      <c r="G28" s="135">
        <v>3670000</v>
      </c>
      <c r="I28" s="135">
        <v>2063000</v>
      </c>
      <c r="K28" s="135">
        <v>2360000</v>
      </c>
      <c r="M28" s="135">
        <v>2965000</v>
      </c>
      <c r="N28" s="136"/>
      <c r="O28" s="136"/>
      <c r="Q28" s="128" t="s">
        <v>34</v>
      </c>
      <c r="S28" s="116">
        <f>ROUND(((SUM(C13,C17)/C50)*100),2)</f>
        <v>0</v>
      </c>
      <c r="T28" s="117"/>
      <c r="U28" s="116">
        <f>ROUND(((SUM(E13,E17)/E50)*100),2)</f>
        <v>0</v>
      </c>
      <c r="V28" s="117"/>
      <c r="W28" s="116">
        <f>ROUND(((SUM(G13,G17)/G50)*100),2)</f>
        <v>0</v>
      </c>
      <c r="X28" s="117"/>
      <c r="Y28" s="116">
        <f>ROUND(((SUM(I13,I17)/I50)*100),2)</f>
        <v>0</v>
      </c>
      <c r="Z28" s="117"/>
      <c r="AA28" s="116">
        <f>ROUND(((SUM(K13,K17)/K50)*100),2)</f>
        <v>0</v>
      </c>
      <c r="AB28" s="117"/>
      <c r="AC28" s="116">
        <f t="shared" ref="AC28:AC29" si="0">ROUND(AVERAGE(S28:AB28),2)</f>
        <v>0</v>
      </c>
      <c r="AD28" s="117"/>
    </row>
    <row r="29" spans="1:30">
      <c r="C29" s="135"/>
      <c r="E29" s="135"/>
      <c r="G29" s="135"/>
      <c r="I29" s="135"/>
      <c r="K29" s="135"/>
      <c r="M29" s="135"/>
      <c r="N29" s="136"/>
      <c r="O29" s="136"/>
      <c r="Q29" s="128" t="s">
        <v>35</v>
      </c>
      <c r="S29" s="119">
        <f>ROUND(((C16/C50)*100),2)</f>
        <v>52.72</v>
      </c>
      <c r="T29" s="117"/>
      <c r="U29" s="119">
        <f>ROUND(((E16/E50)*100),2)</f>
        <v>53.96</v>
      </c>
      <c r="V29" s="117"/>
      <c r="W29" s="119">
        <f>ROUND(((G16/G50)*100),2)</f>
        <v>49.1</v>
      </c>
      <c r="X29" s="117"/>
      <c r="Y29" s="119">
        <f>ROUND(((I16/I50)*100),2)</f>
        <v>47.26</v>
      </c>
      <c r="Z29" s="117"/>
      <c r="AA29" s="119">
        <f>ROUND(((K16/K50)*100),2)</f>
        <v>56.6</v>
      </c>
      <c r="AB29" s="117"/>
      <c r="AC29" s="116">
        <f t="shared" si="0"/>
        <v>51.93</v>
      </c>
      <c r="AD29" s="117"/>
    </row>
    <row r="30" spans="1:30">
      <c r="A30" s="128" t="s">
        <v>42</v>
      </c>
      <c r="B30" s="128" t="s">
        <v>62</v>
      </c>
      <c r="C30" s="96">
        <v>43214000</v>
      </c>
      <c r="E30" s="96">
        <v>41862000</v>
      </c>
      <c r="G30" s="96">
        <v>41221000</v>
      </c>
      <c r="I30" s="96">
        <v>37854000</v>
      </c>
      <c r="K30" s="96">
        <v>33928000</v>
      </c>
      <c r="M30" s="96">
        <v>30501000</v>
      </c>
      <c r="N30" s="136"/>
      <c r="O30" s="136"/>
      <c r="Q30" s="128" t="s">
        <v>36</v>
      </c>
      <c r="S30" s="120">
        <f>SUM(S27:S29)</f>
        <v>100</v>
      </c>
      <c r="T30" s="117" t="s">
        <v>18</v>
      </c>
      <c r="U30" s="120">
        <f>SUM(U27:U29)</f>
        <v>100</v>
      </c>
      <c r="V30" s="117" t="s">
        <v>18</v>
      </c>
      <c r="W30" s="120">
        <f>SUM(W27:W29)</f>
        <v>100</v>
      </c>
      <c r="X30" s="117" t="s">
        <v>18</v>
      </c>
      <c r="Y30" s="120">
        <f>SUM(Y27:Y29)</f>
        <v>100</v>
      </c>
      <c r="Z30" s="117" t="s">
        <v>18</v>
      </c>
      <c r="AA30" s="120">
        <f>SUM(AA27:AA29)</f>
        <v>100</v>
      </c>
      <c r="AB30" s="117" t="s">
        <v>18</v>
      </c>
      <c r="AC30" s="120">
        <f>SUM(AC27:AC29)</f>
        <v>100</v>
      </c>
      <c r="AD30" s="117" t="s">
        <v>18</v>
      </c>
    </row>
    <row r="31" spans="1:30">
      <c r="C31" s="135"/>
      <c r="E31" s="135"/>
      <c r="G31" s="135"/>
      <c r="I31" s="135"/>
      <c r="K31" s="135"/>
      <c r="M31" s="135"/>
      <c r="N31" s="136"/>
      <c r="O31" s="136"/>
      <c r="S31" s="108"/>
      <c r="T31" s="108"/>
      <c r="U31" s="108"/>
      <c r="V31" s="108"/>
      <c r="W31" s="108"/>
      <c r="X31" s="108"/>
      <c r="Y31" s="108"/>
      <c r="Z31" s="108"/>
      <c r="AA31" s="108"/>
      <c r="AB31" s="108"/>
      <c r="AC31" s="108"/>
      <c r="AD31" s="108"/>
    </row>
    <row r="32" spans="1:30">
      <c r="A32" s="128" t="s">
        <v>43</v>
      </c>
      <c r="B32" s="128" t="s">
        <v>63</v>
      </c>
      <c r="C32" s="96">
        <v>100979000</v>
      </c>
      <c r="E32" s="96">
        <v>96831000</v>
      </c>
      <c r="G32" s="96">
        <v>63116000</v>
      </c>
      <c r="I32" s="96">
        <v>65584000</v>
      </c>
      <c r="K32" s="96">
        <v>67181000</v>
      </c>
      <c r="M32" s="96">
        <v>48675000</v>
      </c>
      <c r="N32" s="136"/>
      <c r="O32" s="136"/>
      <c r="Q32" s="128" t="s">
        <v>38</v>
      </c>
      <c r="S32" s="108"/>
      <c r="T32" s="108"/>
      <c r="U32" s="108"/>
      <c r="V32" s="108"/>
      <c r="W32" s="108"/>
      <c r="X32" s="108"/>
      <c r="Y32" s="108"/>
      <c r="Z32" s="108"/>
      <c r="AA32" s="108"/>
      <c r="AB32" s="108"/>
      <c r="AC32" s="108"/>
      <c r="AD32" s="108"/>
    </row>
    <row r="33" spans="1:30">
      <c r="A33" s="139"/>
      <c r="B33" s="139"/>
      <c r="C33" s="140"/>
      <c r="D33" s="139"/>
      <c r="E33" s="140"/>
      <c r="F33" s="139"/>
      <c r="G33" s="140"/>
      <c r="H33" s="139"/>
      <c r="I33" s="140"/>
      <c r="J33" s="139"/>
      <c r="K33" s="140"/>
      <c r="L33" s="139"/>
      <c r="M33" s="140"/>
      <c r="N33" s="141"/>
      <c r="O33" s="141"/>
      <c r="Q33" s="128" t="s">
        <v>39</v>
      </c>
      <c r="S33" s="116">
        <f>ROUND((((C12+C19)/C56)*100),2)</f>
        <v>48.09</v>
      </c>
      <c r="T33" s="117" t="s">
        <v>18</v>
      </c>
      <c r="U33" s="116">
        <f>ROUND((((E12+E19)/E56)*100),2)</f>
        <v>55.65</v>
      </c>
      <c r="V33" s="117" t="s">
        <v>18</v>
      </c>
      <c r="W33" s="116">
        <f>ROUND((((G12+G19)/G56)*100),2)</f>
        <v>55.78</v>
      </c>
      <c r="X33" s="117" t="s">
        <v>18</v>
      </c>
      <c r="Y33" s="116">
        <f>ROUND((((I12+I19)/I56)*100),2)</f>
        <v>54.65</v>
      </c>
      <c r="Z33" s="117" t="s">
        <v>18</v>
      </c>
      <c r="AA33" s="116">
        <f>ROUND((((K12+K19)/K56)*100),2)</f>
        <v>53.78</v>
      </c>
      <c r="AB33" s="117" t="s">
        <v>18</v>
      </c>
      <c r="AC33" s="116">
        <f t="shared" ref="AC33:AC35" si="1">ROUND(AVERAGE(S33:AB33),2)</f>
        <v>53.59</v>
      </c>
      <c r="AD33" s="117" t="s">
        <v>18</v>
      </c>
    </row>
    <row r="34" spans="1:30">
      <c r="A34" s="128" t="s">
        <v>46</v>
      </c>
      <c r="B34" s="128" t="s">
        <v>70</v>
      </c>
      <c r="C34" s="96">
        <v>101125000</v>
      </c>
      <c r="E34" s="96">
        <v>96831000</v>
      </c>
      <c r="G34" s="96">
        <v>63116000</v>
      </c>
      <c r="I34" s="96">
        <v>65584000</v>
      </c>
      <c r="K34" s="96">
        <v>67181000</v>
      </c>
      <c r="M34" s="96">
        <v>48675000</v>
      </c>
      <c r="N34" s="136"/>
      <c r="O34" s="136"/>
      <c r="Q34" s="128" t="s">
        <v>34</v>
      </c>
      <c r="S34" s="116">
        <f>ROUND((((SUM(C13,C17))/C56)*100),2)</f>
        <v>0</v>
      </c>
      <c r="T34" s="117"/>
      <c r="U34" s="116">
        <f>ROUND((((SUM(E13,E17))/E56)*100),2)</f>
        <v>0</v>
      </c>
      <c r="V34" s="117"/>
      <c r="W34" s="116">
        <f>ROUND((((SUM(G13,G17))/G56)*100),2)</f>
        <v>0</v>
      </c>
      <c r="X34" s="117"/>
      <c r="Y34" s="116">
        <f>ROUND((((SUM(I13,I17))/I56)*100),2)</f>
        <v>0</v>
      </c>
      <c r="Z34" s="117"/>
      <c r="AA34" s="116">
        <f>ROUND((((SUM(K13,K17))/K56)*100),2)</f>
        <v>0</v>
      </c>
      <c r="AB34" s="117"/>
      <c r="AC34" s="116">
        <f t="shared" si="1"/>
        <v>0</v>
      </c>
      <c r="AD34" s="117"/>
    </row>
    <row r="35" spans="1:30">
      <c r="C35" s="135"/>
      <c r="E35" s="135"/>
      <c r="G35" s="135"/>
      <c r="I35" s="135"/>
      <c r="K35" s="135"/>
      <c r="M35" s="135"/>
      <c r="Q35" s="128" t="s">
        <v>35</v>
      </c>
      <c r="S35" s="119">
        <f>ROUND((((C16)/C56)*100),2)</f>
        <v>51.91</v>
      </c>
      <c r="T35" s="117"/>
      <c r="U35" s="119">
        <f>ROUND((((E16)/E56)*100),2)</f>
        <v>44.35</v>
      </c>
      <c r="V35" s="117"/>
      <c r="W35" s="119">
        <f>ROUND((((G16)/G56)*100),2)</f>
        <v>44.22</v>
      </c>
      <c r="X35" s="117"/>
      <c r="Y35" s="119">
        <f>ROUND((((I16)/I56)*100),2)</f>
        <v>45.35</v>
      </c>
      <c r="Z35" s="117"/>
      <c r="AA35" s="119">
        <f>ROUND((((K16)/K56)*100),2)</f>
        <v>46.22</v>
      </c>
      <c r="AB35" s="117"/>
      <c r="AC35" s="116">
        <f t="shared" si="1"/>
        <v>46.41</v>
      </c>
      <c r="AD35" s="117"/>
    </row>
    <row r="36" spans="1:30">
      <c r="A36" s="128" t="s">
        <v>45</v>
      </c>
      <c r="B36" s="128" t="s">
        <v>68</v>
      </c>
      <c r="C36" s="135">
        <v>0</v>
      </c>
      <c r="E36" s="135">
        <v>0</v>
      </c>
      <c r="G36" s="135">
        <v>0</v>
      </c>
      <c r="I36" s="135">
        <v>0</v>
      </c>
      <c r="K36" s="135">
        <v>0</v>
      </c>
      <c r="M36" s="135">
        <v>0</v>
      </c>
      <c r="N36" s="136"/>
      <c r="O36" s="136"/>
      <c r="Q36" s="128" t="s">
        <v>36</v>
      </c>
      <c r="S36" s="120">
        <f>SUM(S33:S35)</f>
        <v>100</v>
      </c>
      <c r="T36" s="117" t="s">
        <v>18</v>
      </c>
      <c r="U36" s="120">
        <f>SUM(U33:U35)</f>
        <v>100</v>
      </c>
      <c r="V36" s="117" t="s">
        <v>18</v>
      </c>
      <c r="W36" s="120">
        <f>SUM(W33:W35)</f>
        <v>100</v>
      </c>
      <c r="X36" s="117" t="s">
        <v>18</v>
      </c>
      <c r="Y36" s="120">
        <f>SUM(Y33:Y35)</f>
        <v>100</v>
      </c>
      <c r="Z36" s="117" t="s">
        <v>18</v>
      </c>
      <c r="AA36" s="120">
        <f>SUM(AA33:AA35)</f>
        <v>100</v>
      </c>
      <c r="AB36" s="117" t="s">
        <v>18</v>
      </c>
      <c r="AC36" s="120">
        <f>SUM(AC33:AC35)</f>
        <v>100</v>
      </c>
      <c r="AD36" s="117" t="s">
        <v>18</v>
      </c>
    </row>
    <row r="37" spans="1:30">
      <c r="C37" s="135"/>
      <c r="E37" s="135"/>
      <c r="G37" s="135"/>
      <c r="I37" s="135"/>
      <c r="K37" s="135"/>
      <c r="M37" s="135"/>
      <c r="S37" s="108"/>
      <c r="T37" s="108"/>
      <c r="U37" s="108"/>
      <c r="V37" s="108"/>
      <c r="W37" s="108"/>
      <c r="X37" s="108"/>
      <c r="Y37" s="108"/>
      <c r="Z37" s="108"/>
      <c r="AA37" s="108"/>
      <c r="AB37" s="108"/>
      <c r="AC37" s="108"/>
      <c r="AD37" s="108"/>
    </row>
    <row r="38" spans="1:30">
      <c r="A38" s="128" t="s">
        <v>47</v>
      </c>
      <c r="B38" s="128" t="s">
        <v>64</v>
      </c>
      <c r="C38" s="96">
        <v>47398000</v>
      </c>
      <c r="E38" s="96">
        <v>41768000</v>
      </c>
      <c r="G38" s="96">
        <v>38023000</v>
      </c>
      <c r="I38" s="96">
        <v>36043000</v>
      </c>
      <c r="K38" s="96">
        <v>34563000</v>
      </c>
      <c r="M38" s="96">
        <v>33081000</v>
      </c>
      <c r="N38" s="136"/>
      <c r="O38" s="136"/>
      <c r="S38" s="108"/>
      <c r="T38" s="108"/>
      <c r="U38" s="108"/>
      <c r="V38" s="108"/>
      <c r="W38" s="108"/>
      <c r="X38" s="108"/>
      <c r="Y38" s="108"/>
      <c r="Z38" s="108"/>
      <c r="AA38" s="108"/>
      <c r="AB38" s="108"/>
      <c r="AC38" s="108"/>
      <c r="AD38" s="108"/>
    </row>
    <row r="39" spans="1:30">
      <c r="C39" s="135"/>
      <c r="E39" s="135"/>
      <c r="G39" s="135"/>
      <c r="I39" s="135"/>
      <c r="K39" s="135"/>
      <c r="M39" s="135"/>
      <c r="N39" s="136"/>
      <c r="O39" s="136"/>
      <c r="S39" s="108"/>
      <c r="T39" s="108"/>
      <c r="U39" s="108"/>
      <c r="V39" s="108"/>
      <c r="W39" s="108"/>
      <c r="X39" s="108"/>
      <c r="Y39" s="108"/>
      <c r="Z39" s="108"/>
      <c r="AA39" s="108"/>
      <c r="AB39" s="108"/>
      <c r="AC39" s="108"/>
      <c r="AD39" s="108"/>
    </row>
    <row r="40" spans="1:30">
      <c r="A40" s="128" t="s">
        <v>55</v>
      </c>
      <c r="B40" s="128" t="s">
        <v>69</v>
      </c>
      <c r="C40" s="96">
        <v>100979000</v>
      </c>
      <c r="E40" s="96">
        <v>96831000</v>
      </c>
      <c r="G40" s="98">
        <v>63116000</v>
      </c>
      <c r="I40" s="96">
        <v>65584000</v>
      </c>
      <c r="K40" s="96">
        <v>67181000</v>
      </c>
      <c r="M40" s="96">
        <v>48675000</v>
      </c>
      <c r="N40" s="136"/>
      <c r="O40" s="136"/>
      <c r="Q40" s="137" t="s">
        <v>40</v>
      </c>
      <c r="R40" s="137"/>
      <c r="S40" s="108"/>
      <c r="T40" s="108"/>
      <c r="U40" s="108"/>
      <c r="V40" s="108"/>
      <c r="W40" s="108"/>
      <c r="X40" s="108"/>
      <c r="Y40" s="108"/>
      <c r="Z40" s="108"/>
      <c r="AA40" s="108"/>
      <c r="AB40" s="108"/>
      <c r="AC40" s="108"/>
      <c r="AD40" s="108"/>
    </row>
    <row r="41" spans="1:30">
      <c r="A41" s="128" t="s">
        <v>72</v>
      </c>
      <c r="B41" s="128" t="s">
        <v>71</v>
      </c>
      <c r="C41" s="98">
        <v>231718000</v>
      </c>
      <c r="E41" s="98">
        <v>117924000</v>
      </c>
      <c r="G41" s="98">
        <v>168794000</v>
      </c>
      <c r="I41" s="96">
        <v>179019000</v>
      </c>
      <c r="K41" s="96">
        <v>147842000</v>
      </c>
      <c r="M41" s="96">
        <v>159700000</v>
      </c>
      <c r="N41" s="136"/>
      <c r="O41" s="136"/>
      <c r="Q41" s="137"/>
      <c r="R41" s="137"/>
      <c r="S41" s="108"/>
      <c r="T41" s="108"/>
      <c r="U41" s="108"/>
      <c r="V41" s="108"/>
      <c r="W41" s="108"/>
      <c r="X41" s="108"/>
      <c r="Y41" s="108"/>
      <c r="Z41" s="108"/>
      <c r="AA41" s="108"/>
      <c r="AB41" s="108"/>
      <c r="AC41" s="108"/>
      <c r="AD41" s="108"/>
    </row>
    <row r="42" spans="1:30">
      <c r="A42" s="128" t="s">
        <v>1352</v>
      </c>
      <c r="B42" s="128" t="s">
        <v>1353</v>
      </c>
      <c r="C42" s="98">
        <f>(-12833+1309-2745-2938+1141)*1000</f>
        <v>-16066000</v>
      </c>
      <c r="E42" s="98">
        <f>(-18343+1148-3647+373-6097)*1000</f>
        <v>-26566000</v>
      </c>
      <c r="G42" s="98">
        <f>(-4580-1452-3545+10719+1282)*1000</f>
        <v>2424000</v>
      </c>
      <c r="I42" s="96">
        <f>(20442-3671-587+4701-4382)*1000</f>
        <v>16503000</v>
      </c>
      <c r="K42" s="96">
        <f>(-31871-4528-3718+1564+2164)*1000</f>
        <v>-36389000</v>
      </c>
      <c r="M42" s="96">
        <f>(-343-2047+1276+3839+4056)*1000</f>
        <v>6781000</v>
      </c>
      <c r="N42" s="136"/>
      <c r="O42" s="136"/>
      <c r="Q42" s="137" t="s">
        <v>24</v>
      </c>
      <c r="R42" s="137"/>
      <c r="S42" s="108"/>
      <c r="T42" s="108"/>
      <c r="U42" s="108"/>
      <c r="V42" s="108"/>
      <c r="W42" s="108"/>
      <c r="X42" s="108"/>
      <c r="Y42" s="108"/>
      <c r="Z42" s="108"/>
      <c r="AA42" s="108"/>
      <c r="AB42" s="108"/>
      <c r="AC42" s="108"/>
      <c r="AD42" s="108"/>
    </row>
    <row r="43" spans="1:30">
      <c r="A43" s="128" t="s">
        <v>1354</v>
      </c>
      <c r="B43" s="128" t="s">
        <v>1355</v>
      </c>
      <c r="C43" s="98">
        <v>108715000</v>
      </c>
      <c r="E43" s="98">
        <v>98505000</v>
      </c>
      <c r="G43" s="98">
        <v>89220000</v>
      </c>
      <c r="I43" s="96">
        <v>83781000</v>
      </c>
      <c r="K43" s="96">
        <v>76783000</v>
      </c>
      <c r="M43" s="96">
        <v>63599000</v>
      </c>
      <c r="N43" s="136"/>
      <c r="O43" s="136"/>
      <c r="Q43" s="128" t="s">
        <v>25</v>
      </c>
      <c r="S43" s="116">
        <f>ROUND(C21/C52,4)*100</f>
        <v>3.15</v>
      </c>
      <c r="T43" s="117" t="s">
        <v>18</v>
      </c>
      <c r="U43" s="116">
        <f>ROUND(E21/E52,4)*100</f>
        <v>4</v>
      </c>
      <c r="V43" s="117" t="s">
        <v>18</v>
      </c>
      <c r="W43" s="116">
        <f>ROUND(G21/G52,4)*100</f>
        <v>2.5700000000000003</v>
      </c>
      <c r="X43" s="117" t="s">
        <v>18</v>
      </c>
      <c r="Y43" s="116">
        <f>ROUND(I21/I52,4)*100</f>
        <v>3.2300000000000004</v>
      </c>
      <c r="Z43" s="117" t="s">
        <v>18</v>
      </c>
      <c r="AA43" s="116">
        <f>ROUND(K21/K52,4)*100</f>
        <v>3.5900000000000003</v>
      </c>
      <c r="AB43" s="117" t="s">
        <v>18</v>
      </c>
      <c r="AC43" s="116">
        <f t="shared" ref="AC43:AC46" si="2">ROUND(AVERAGE(S43:AB43),2)</f>
        <v>3.31</v>
      </c>
      <c r="AD43" s="117" t="s">
        <v>18</v>
      </c>
    </row>
    <row r="44" spans="1:30">
      <c r="A44" s="128" t="s">
        <v>1356</v>
      </c>
      <c r="B44" s="128" t="s">
        <v>1357</v>
      </c>
      <c r="C44" s="96">
        <f>2805000-1287000</f>
        <v>1518000</v>
      </c>
      <c r="E44" s="96">
        <f>11435000-583000</f>
        <v>10852000</v>
      </c>
      <c r="G44" s="96">
        <f>16280000-1391000</f>
        <v>14889000</v>
      </c>
      <c r="I44" s="96">
        <f>18589000+2717000</f>
        <v>21306000</v>
      </c>
      <c r="K44" s="96">
        <f>28928000+4435000</f>
        <v>33363000</v>
      </c>
      <c r="M44" s="96">
        <f>24804000+2012000</f>
        <v>26816000</v>
      </c>
      <c r="Q44" s="128" t="s">
        <v>27</v>
      </c>
      <c r="S44" s="116">
        <f>(ROUND((C52/(AVERAGE(C48,E48))*100),2))</f>
        <v>308.60000000000002</v>
      </c>
      <c r="T44" s="108"/>
      <c r="U44" s="116">
        <f>(ROUND((E52/(AVERAGE(E48,G48))*100),2))</f>
        <v>286.43</v>
      </c>
      <c r="V44" s="108"/>
      <c r="W44" s="116">
        <f>(ROUND((G52/(AVERAGE(G48,I48))*100),2))</f>
        <v>325.89999999999998</v>
      </c>
      <c r="X44" s="108"/>
      <c r="Y44" s="116">
        <f>(ROUND((I52/(AVERAGE(I48,K48))*100),2))</f>
        <v>284.02999999999997</v>
      </c>
      <c r="Z44" s="108"/>
      <c r="AA44" s="116">
        <f>(ROUND((K52/(AVERAGE(K48,M48))*100),2))</f>
        <v>277.02</v>
      </c>
      <c r="AB44" s="108"/>
      <c r="AC44" s="116">
        <f t="shared" si="2"/>
        <v>296.39999999999998</v>
      </c>
      <c r="AD44" s="108"/>
    </row>
    <row r="45" spans="1:30">
      <c r="M45" s="135"/>
      <c r="Q45" s="128" t="s">
        <v>28</v>
      </c>
      <c r="S45" s="116">
        <f>ROUND(((+C26/C52)*100),2)</f>
        <v>1.48</v>
      </c>
      <c r="T45" s="108"/>
      <c r="U45" s="116">
        <f>ROUND(((+E26/E52)*100),2)</f>
        <v>1.73</v>
      </c>
      <c r="V45" s="108"/>
      <c r="W45" s="116">
        <f>ROUND(((+G26/G52)*100),2)</f>
        <v>1.55</v>
      </c>
      <c r="X45" s="108"/>
      <c r="Y45" s="116">
        <f>ROUND(((+I26/I52)*100),2)</f>
        <v>1.78</v>
      </c>
      <c r="Z45" s="108"/>
      <c r="AA45" s="116">
        <f>ROUND(((+K26/K52)*100),2)</f>
        <v>1.84</v>
      </c>
      <c r="AB45" s="108"/>
      <c r="AC45" s="116">
        <f t="shared" si="2"/>
        <v>1.68</v>
      </c>
      <c r="AD45" s="108"/>
    </row>
    <row r="46" spans="1:30">
      <c r="A46" s="128" t="s">
        <v>59</v>
      </c>
      <c r="M46" s="135"/>
      <c r="N46" s="136"/>
      <c r="O46" s="136"/>
      <c r="Q46" s="128" t="s">
        <v>29</v>
      </c>
      <c r="S46" s="116">
        <f>ROUND(((+C38/C34)*100),2)</f>
        <v>46.87</v>
      </c>
      <c r="T46" s="108"/>
      <c r="U46" s="116">
        <f>ROUND(((+E38/E34)*100),2)</f>
        <v>43.13</v>
      </c>
      <c r="V46" s="108"/>
      <c r="W46" s="116">
        <f>ROUND(((+G38/G34)*100),2)</f>
        <v>60.24</v>
      </c>
      <c r="X46" s="108"/>
      <c r="Y46" s="116">
        <f>ROUND(((+I38/I34)*100),2)</f>
        <v>54.96</v>
      </c>
      <c r="Z46" s="108"/>
      <c r="AA46" s="116">
        <f>ROUND(((+K38/K34)*100),2)</f>
        <v>51.45</v>
      </c>
      <c r="AB46" s="108"/>
      <c r="AC46" s="116">
        <f t="shared" si="2"/>
        <v>51.33</v>
      </c>
      <c r="AD46" s="108"/>
    </row>
    <row r="47" spans="1:30">
      <c r="M47" s="135"/>
      <c r="N47" s="136"/>
      <c r="O47" s="136"/>
      <c r="S47" s="116"/>
      <c r="T47" s="108"/>
      <c r="U47" s="116"/>
      <c r="V47" s="108"/>
      <c r="W47" s="116"/>
      <c r="X47" s="108"/>
      <c r="Y47" s="116"/>
      <c r="Z47" s="108"/>
      <c r="AA47" s="116"/>
      <c r="AB47" s="108"/>
      <c r="AC47" s="116"/>
      <c r="AD47" s="108"/>
    </row>
    <row r="48" spans="1:30">
      <c r="A48" s="128" t="s">
        <v>7</v>
      </c>
      <c r="B48" s="128" t="s">
        <v>50</v>
      </c>
      <c r="C48" s="96">
        <f>C16/C15</f>
        <v>22.022860972522153</v>
      </c>
      <c r="E48" s="96">
        <f>E16/E15</f>
        <v>18.304730701555449</v>
      </c>
      <c r="G48" s="96">
        <f>G16/G15</f>
        <v>16.069867347243012</v>
      </c>
      <c r="I48" s="96">
        <f>I16/I15</f>
        <v>15.191125579939559</v>
      </c>
      <c r="K48" s="96">
        <f>K16/K15</f>
        <v>14.443384163501653</v>
      </c>
      <c r="M48" s="96">
        <f>M16/M15</f>
        <v>13.749028847439842</v>
      </c>
      <c r="N48" s="136"/>
      <c r="O48" s="136"/>
      <c r="Q48" s="137" t="s">
        <v>41</v>
      </c>
      <c r="R48" s="137"/>
      <c r="S48" s="116">
        <f>ROUND(((C34/AVERAGE(C16,E16))*100),2)</f>
        <v>9.61</v>
      </c>
      <c r="T48" s="108" t="s">
        <v>18</v>
      </c>
      <c r="U48" s="116">
        <f>ROUND(((E34/AVERAGE(E16,G16))*100),2)</f>
        <v>11.38</v>
      </c>
      <c r="V48" s="108" t="s">
        <v>18</v>
      </c>
      <c r="W48" s="116">
        <f>ROUND(((G34/AVERAGE(G16,I16))*100),2)</f>
        <v>8.36</v>
      </c>
      <c r="X48" s="108" t="s">
        <v>18</v>
      </c>
      <c r="Y48" s="116">
        <f>ROUND(((I34/AVERAGE(I16,K16))*100),2)</f>
        <v>9.2100000000000009</v>
      </c>
      <c r="Z48" s="108" t="s">
        <v>18</v>
      </c>
      <c r="AA48" s="116">
        <f>ROUND(((K34/AVERAGE(K16,M16))*100),2)</f>
        <v>9.93</v>
      </c>
      <c r="AB48" s="108" t="s">
        <v>18</v>
      </c>
      <c r="AC48" s="116">
        <f>ROUND(AVERAGE(S48:AB48),2)</f>
        <v>9.6999999999999993</v>
      </c>
      <c r="AD48" s="108" t="s">
        <v>18</v>
      </c>
    </row>
    <row r="49" spans="1:30">
      <c r="C49" s="135"/>
      <c r="E49" s="135"/>
      <c r="G49" s="135"/>
      <c r="I49" s="135"/>
      <c r="K49" s="135"/>
      <c r="M49" s="135"/>
      <c r="N49" s="136"/>
      <c r="O49" s="136"/>
      <c r="S49" s="116"/>
      <c r="T49" s="108"/>
      <c r="U49" s="116"/>
      <c r="V49" s="108"/>
      <c r="W49" s="116"/>
      <c r="X49" s="108"/>
      <c r="Y49" s="116"/>
      <c r="Z49" s="108"/>
      <c r="AA49" s="116"/>
      <c r="AB49" s="108"/>
      <c r="AC49" s="117"/>
      <c r="AD49" s="108"/>
    </row>
    <row r="50" spans="1:30">
      <c r="A50" s="128" t="s">
        <v>13</v>
      </c>
      <c r="B50" s="128" t="s">
        <v>50</v>
      </c>
      <c r="C50" s="96">
        <f>SUM(C12:C13,C16:C17)</f>
        <v>2243966000</v>
      </c>
      <c r="E50" s="96">
        <f>SUM(E12:E13,E16:E17)</f>
        <v>1707571000</v>
      </c>
      <c r="G50" s="96">
        <f>SUM(G12:G13,G16:G17)</f>
        <v>1588528000</v>
      </c>
      <c r="I50" s="96">
        <f>SUM(I12:I13,I16:I17)</f>
        <v>1545095000</v>
      </c>
      <c r="K50" s="96">
        <f>SUM(K12:K13,K16:K17)</f>
        <v>1225175000</v>
      </c>
      <c r="M50" s="96">
        <f>SUM(M12:M13,M16:M17)</f>
        <v>1217424000</v>
      </c>
      <c r="N50" s="136"/>
      <c r="O50" s="136"/>
      <c r="Q50" s="137" t="s">
        <v>100</v>
      </c>
      <c r="R50" s="137"/>
      <c r="S50" s="116">
        <f>ROUND((C54/C62),2)</f>
        <v>4.3099999999999996</v>
      </c>
      <c r="T50" s="117" t="s">
        <v>44</v>
      </c>
      <c r="U50" s="116">
        <f>ROUND((E54/E62),2)</f>
        <v>4.66</v>
      </c>
      <c r="V50" s="117" t="s">
        <v>44</v>
      </c>
      <c r="W50" s="116">
        <f>ROUND((G54/G62),2)</f>
        <v>4.72</v>
      </c>
      <c r="X50" s="117" t="s">
        <v>44</v>
      </c>
      <c r="Y50" s="116">
        <f>ROUND((I54/I62),2)</f>
        <v>4.22</v>
      </c>
      <c r="Z50" s="117" t="s">
        <v>44</v>
      </c>
      <c r="AA50" s="116">
        <f>ROUND((K54/K62),2)</f>
        <v>3.82</v>
      </c>
      <c r="AB50" s="117" t="s">
        <v>44</v>
      </c>
      <c r="AC50" s="116">
        <f>ROUND(AVERAGE(S50:AB50),2)</f>
        <v>4.3499999999999996</v>
      </c>
      <c r="AD50" s="108" t="s">
        <v>44</v>
      </c>
    </row>
    <row r="51" spans="1:30">
      <c r="C51" s="135"/>
      <c r="E51" s="135"/>
      <c r="G51" s="135"/>
      <c r="I51" s="135"/>
      <c r="K51" s="135"/>
      <c r="M51" s="135"/>
      <c r="N51" s="136"/>
      <c r="O51" s="136"/>
      <c r="Q51" s="137"/>
      <c r="R51" s="137"/>
      <c r="S51" s="116"/>
      <c r="T51" s="108"/>
      <c r="U51" s="116"/>
      <c r="V51" s="108"/>
      <c r="W51" s="116"/>
      <c r="X51" s="108"/>
      <c r="Y51" s="116"/>
      <c r="Z51" s="108"/>
      <c r="AA51" s="116"/>
      <c r="AB51" s="108"/>
      <c r="AC51" s="116"/>
      <c r="AD51" s="108"/>
    </row>
    <row r="52" spans="1:30">
      <c r="A52" s="128" t="s">
        <v>23</v>
      </c>
      <c r="B52" s="128" t="s">
        <v>50</v>
      </c>
      <c r="C52" s="96">
        <f>AVERAGE(C22:C23)</f>
        <v>62.225000000000001</v>
      </c>
      <c r="E52" s="96">
        <f>AVERAGE(E22:E23)</f>
        <v>49.23</v>
      </c>
      <c r="G52" s="96">
        <f>AVERAGE(G22:G23)</f>
        <v>50.94</v>
      </c>
      <c r="I52" s="96">
        <f>AVERAGE(I22:I23)</f>
        <v>42.085000000000001</v>
      </c>
      <c r="K52" s="96">
        <f>AVERAGE(K22:K23)</f>
        <v>39.049999999999997</v>
      </c>
      <c r="M52" s="96">
        <f>AVERAGE(M22:M23)</f>
        <v>29.88</v>
      </c>
      <c r="N52" s="136"/>
      <c r="O52" s="136"/>
      <c r="Q52" s="137" t="s">
        <v>57</v>
      </c>
      <c r="R52" s="137"/>
      <c r="S52" s="116">
        <f>ROUND(((C60/C54)*100),2)</f>
        <v>19.52</v>
      </c>
      <c r="T52" s="117" t="s">
        <v>18</v>
      </c>
      <c r="U52" s="116">
        <f>ROUND(((E60/E54)*100),2)</f>
        <v>7.63</v>
      </c>
      <c r="V52" s="117" t="s">
        <v>18</v>
      </c>
      <c r="W52" s="116">
        <f>ROUND(((G60/G54)*100),2)</f>
        <v>17.03</v>
      </c>
      <c r="X52" s="117" t="s">
        <v>18</v>
      </c>
      <c r="Y52" s="116">
        <f>ROUND(((I60/I54)*100),2)</f>
        <v>21.98</v>
      </c>
      <c r="Z52" s="117" t="s">
        <v>18</v>
      </c>
      <c r="AA52" s="116">
        <f>ROUND(((K60/K54)*100),2)</f>
        <v>13.52</v>
      </c>
      <c r="AB52" s="117" t="s">
        <v>18</v>
      </c>
      <c r="AC52" s="116">
        <f>ROUND(AVERAGE(S52:AB52),2)</f>
        <v>15.94</v>
      </c>
      <c r="AD52" s="108" t="s">
        <v>18</v>
      </c>
    </row>
    <row r="53" spans="1:30">
      <c r="C53" s="135"/>
      <c r="E53" s="135"/>
      <c r="G53" s="135"/>
      <c r="I53" s="135"/>
      <c r="K53" s="135"/>
      <c r="M53" s="135"/>
      <c r="N53" s="136"/>
      <c r="O53" s="136"/>
      <c r="Q53" s="142"/>
      <c r="R53" s="142"/>
      <c r="S53" s="116"/>
      <c r="T53" s="108"/>
      <c r="U53" s="116"/>
      <c r="V53" s="108"/>
      <c r="W53" s="116"/>
      <c r="X53" s="108"/>
      <c r="Y53" s="116"/>
      <c r="Z53" s="108"/>
      <c r="AA53" s="116"/>
      <c r="AB53" s="108"/>
      <c r="AC53" s="108"/>
      <c r="AD53" s="108"/>
    </row>
    <row r="54" spans="1:30">
      <c r="A54" s="128" t="s">
        <v>53</v>
      </c>
      <c r="C54" s="96">
        <f>+C19+C12</f>
        <v>1095986000</v>
      </c>
      <c r="E54" s="96">
        <f>+E19+E12</f>
        <v>1156227000</v>
      </c>
      <c r="G54" s="96">
        <f>+G19+G12</f>
        <v>983722000</v>
      </c>
      <c r="I54" s="96">
        <f>+I19+I12</f>
        <v>880038000</v>
      </c>
      <c r="K54" s="96">
        <f>+K19+K12</f>
        <v>806813000</v>
      </c>
      <c r="M54" s="96">
        <f>+M19+M12</f>
        <v>655053000</v>
      </c>
      <c r="N54" s="52"/>
      <c r="O54" s="52"/>
      <c r="Q54" s="142" t="s">
        <v>56</v>
      </c>
      <c r="R54" s="142"/>
      <c r="S54" s="116">
        <f>S33</f>
        <v>48.09</v>
      </c>
      <c r="T54" s="117" t="s">
        <v>18</v>
      </c>
      <c r="U54" s="116">
        <f>U33</f>
        <v>55.65</v>
      </c>
      <c r="V54" s="117" t="s">
        <v>18</v>
      </c>
      <c r="W54" s="116">
        <f>W33</f>
        <v>55.78</v>
      </c>
      <c r="X54" s="117" t="s">
        <v>18</v>
      </c>
      <c r="Y54" s="116">
        <f>Y33</f>
        <v>54.65</v>
      </c>
      <c r="Z54" s="117" t="s">
        <v>18</v>
      </c>
      <c r="AA54" s="116">
        <f>AA33</f>
        <v>53.78</v>
      </c>
      <c r="AB54" s="117" t="s">
        <v>18</v>
      </c>
      <c r="AC54" s="116">
        <f>ROUND(AVERAGE(S54:AB54),2)</f>
        <v>53.59</v>
      </c>
      <c r="AD54" s="117" t="s">
        <v>18</v>
      </c>
    </row>
    <row r="55" spans="1:30">
      <c r="C55" s="135"/>
      <c r="E55" s="135"/>
      <c r="G55" s="135"/>
      <c r="I55" s="135"/>
      <c r="K55" s="135"/>
      <c r="M55" s="135"/>
      <c r="N55" s="136"/>
      <c r="O55" s="136"/>
    </row>
    <row r="56" spans="1:30">
      <c r="A56" s="128" t="s">
        <v>31</v>
      </c>
      <c r="B56" s="128" t="s">
        <v>50</v>
      </c>
      <c r="C56" s="96">
        <f>SUM(C50,C19)</f>
        <v>2278966000</v>
      </c>
      <c r="E56" s="96">
        <f>SUM(E50,E19)</f>
        <v>2077571000</v>
      </c>
      <c r="G56" s="96">
        <f>SUM(G50,G19)</f>
        <v>1763628000</v>
      </c>
      <c r="I56" s="96">
        <f>SUM(I50,I19)</f>
        <v>1610195000</v>
      </c>
      <c r="K56" s="96">
        <f>SUM(K50,K19)</f>
        <v>1500275000</v>
      </c>
      <c r="M56" s="96">
        <f>SUM(M50,M19)</f>
        <v>1314524000</v>
      </c>
      <c r="N56" s="136"/>
      <c r="O56" s="136"/>
    </row>
    <row r="57" spans="1:30">
      <c r="C57" s="135"/>
      <c r="E57" s="135"/>
      <c r="G57" s="135"/>
      <c r="I57" s="135"/>
      <c r="K57" s="135"/>
      <c r="M57" s="135"/>
      <c r="N57" s="136"/>
      <c r="O57" s="136"/>
    </row>
    <row r="58" spans="1:30">
      <c r="A58" s="128" t="s">
        <v>51</v>
      </c>
      <c r="B58" s="128" t="s">
        <v>50</v>
      </c>
      <c r="C58" s="96">
        <f>SUM(C13,C17)</f>
        <v>0</v>
      </c>
      <c r="E58" s="96">
        <f>SUM(E13,E17)</f>
        <v>0</v>
      </c>
      <c r="G58" s="96">
        <f>SUM(G13,G17)</f>
        <v>0</v>
      </c>
      <c r="I58" s="96">
        <f>SUM(I13,I17)</f>
        <v>0</v>
      </c>
      <c r="K58" s="96">
        <f>SUM(K13,K17)</f>
        <v>0</v>
      </c>
      <c r="M58" s="96">
        <f>SUM(M13,M17)</f>
        <v>0</v>
      </c>
      <c r="N58" s="136"/>
      <c r="O58" s="136"/>
    </row>
    <row r="59" spans="1:30">
      <c r="C59" s="135"/>
      <c r="E59" s="135"/>
      <c r="G59" s="135"/>
      <c r="I59" s="135"/>
      <c r="K59" s="135"/>
      <c r="M59" s="135"/>
      <c r="N59" s="136"/>
      <c r="O59" s="136"/>
    </row>
    <row r="60" spans="1:30" ht="25.5">
      <c r="A60" s="143" t="s">
        <v>1358</v>
      </c>
      <c r="B60" s="128" t="s">
        <v>50</v>
      </c>
      <c r="C60" s="96">
        <f>ROUND(C41+C42-C28,3)</f>
        <v>213886000</v>
      </c>
      <c r="E60" s="96">
        <f>ROUND(E41+E42-E28,3)</f>
        <v>88173000</v>
      </c>
      <c r="G60" s="96">
        <f>ROUND(G41+G42-G28,3)</f>
        <v>167548000</v>
      </c>
      <c r="I60" s="96">
        <f>ROUND(I41+I42-I28,3)</f>
        <v>193459000</v>
      </c>
      <c r="K60" s="96">
        <f>ROUND(K41+K42-K28,3)</f>
        <v>109093000</v>
      </c>
      <c r="M60" s="96">
        <f>ROUND(M41+M42-M28,3)</f>
        <v>163516000</v>
      </c>
      <c r="N60" s="136"/>
      <c r="O60" s="136"/>
    </row>
    <row r="61" spans="1:30">
      <c r="A61" s="143"/>
      <c r="N61" s="136"/>
      <c r="O61" s="136"/>
    </row>
    <row r="62" spans="1:30">
      <c r="A62" s="128" t="s">
        <v>1359</v>
      </c>
      <c r="B62" s="128" t="s">
        <v>50</v>
      </c>
      <c r="C62" s="135">
        <f>C40+C43+C44+C30</f>
        <v>254426000</v>
      </c>
      <c r="E62" s="135">
        <f>E40+E43+E44+E30</f>
        <v>248050000</v>
      </c>
      <c r="G62" s="135">
        <f>G40+G43+G44+G30</f>
        <v>208446000</v>
      </c>
      <c r="I62" s="135">
        <f>I40+I43+I44+I30</f>
        <v>208525000</v>
      </c>
      <c r="K62" s="135">
        <f>K40+K43+K44+K30</f>
        <v>211255000</v>
      </c>
      <c r="M62" s="135">
        <f>M40+M43+M44+M30</f>
        <v>169591000</v>
      </c>
    </row>
    <row r="63" spans="1:30">
      <c r="K63" s="136"/>
      <c r="L63" s="136"/>
      <c r="M63" s="136"/>
      <c r="N63" s="136"/>
      <c r="O63" s="136"/>
    </row>
    <row r="64" spans="1:30">
      <c r="K64" s="53"/>
      <c r="L64" s="136"/>
      <c r="M64" s="136"/>
      <c r="N64" s="136"/>
      <c r="O64" s="136"/>
    </row>
    <row r="65" spans="11:15">
      <c r="K65" s="147"/>
    </row>
    <row r="66" spans="11:15">
      <c r="K66" s="147"/>
    </row>
    <row r="71" spans="11:15">
      <c r="K71" s="136"/>
      <c r="L71" s="136"/>
      <c r="M71" s="136"/>
      <c r="N71" s="136"/>
      <c r="O71" s="136"/>
    </row>
    <row r="81" spans="11:223">
      <c r="HK81" s="144"/>
      <c r="HL81" s="144"/>
      <c r="HO81" s="128" t="s">
        <v>48</v>
      </c>
    </row>
    <row r="94" spans="11:223">
      <c r="K94" s="136"/>
      <c r="L94" s="136"/>
      <c r="M94" s="136"/>
      <c r="N94" s="136"/>
      <c r="O94" s="136"/>
    </row>
    <row r="95" spans="11:223">
      <c r="K95" s="136"/>
      <c r="L95" s="136"/>
      <c r="M95" s="136"/>
      <c r="N95" s="136"/>
      <c r="O95" s="136"/>
    </row>
    <row r="96" spans="11:223">
      <c r="K96" s="136"/>
      <c r="L96" s="136"/>
      <c r="M96" s="136"/>
      <c r="N96" s="136"/>
      <c r="O96" s="136"/>
    </row>
    <row r="97" spans="11:15">
      <c r="K97" s="136"/>
      <c r="L97" s="136"/>
      <c r="M97" s="136"/>
      <c r="N97" s="136"/>
      <c r="O97" s="136"/>
    </row>
    <row r="98" spans="11:15">
      <c r="K98" s="136"/>
      <c r="L98" s="136"/>
      <c r="M98" s="136"/>
      <c r="N98" s="136"/>
      <c r="O98" s="136"/>
    </row>
    <row r="99" spans="11:15">
      <c r="K99" s="136"/>
      <c r="L99" s="136"/>
      <c r="M99" s="136"/>
      <c r="N99" s="136"/>
      <c r="O99" s="136"/>
    </row>
    <row r="100" spans="11:15">
      <c r="K100" s="136"/>
      <c r="L100" s="136"/>
      <c r="M100" s="136"/>
      <c r="N100" s="136"/>
      <c r="O100" s="136"/>
    </row>
    <row r="101" spans="11:15">
      <c r="K101" s="136"/>
      <c r="L101" s="136"/>
      <c r="M101" s="136"/>
      <c r="N101" s="136"/>
      <c r="O101" s="136"/>
    </row>
    <row r="102" spans="11:15">
      <c r="K102" s="136"/>
      <c r="L102" s="136"/>
      <c r="M102" s="136"/>
      <c r="N102" s="136"/>
      <c r="O102" s="136"/>
    </row>
    <row r="103" spans="11:15">
      <c r="K103" s="136"/>
      <c r="L103" s="136"/>
      <c r="M103" s="136"/>
      <c r="N103" s="136"/>
      <c r="O103" s="136"/>
    </row>
    <row r="104" spans="11:15">
      <c r="K104" s="136"/>
      <c r="L104" s="136"/>
      <c r="M104" s="136"/>
      <c r="N104" s="136"/>
      <c r="O104" s="136"/>
    </row>
    <row r="105" spans="11:15">
      <c r="K105" s="136"/>
      <c r="L105" s="136"/>
      <c r="M105" s="136"/>
      <c r="N105" s="136"/>
      <c r="O105" s="136"/>
    </row>
    <row r="106" spans="11:15">
      <c r="K106" s="136"/>
      <c r="L106" s="136"/>
      <c r="M106" s="136"/>
      <c r="N106" s="136"/>
      <c r="O106" s="136"/>
    </row>
    <row r="107" spans="11:15">
      <c r="K107" s="136"/>
      <c r="L107" s="136"/>
      <c r="M107" s="136"/>
      <c r="N107" s="136"/>
      <c r="O107" s="136"/>
    </row>
    <row r="108" spans="11:15">
      <c r="K108" s="136"/>
      <c r="L108" s="136"/>
      <c r="M108" s="136"/>
      <c r="N108" s="136"/>
      <c r="O108" s="136"/>
    </row>
    <row r="109" spans="11:15">
      <c r="K109" s="136"/>
      <c r="L109" s="136"/>
      <c r="M109" s="136"/>
      <c r="N109" s="136"/>
      <c r="O109" s="136"/>
    </row>
    <row r="110" spans="11:15">
      <c r="K110" s="136"/>
      <c r="L110" s="136"/>
      <c r="M110" s="136"/>
      <c r="N110" s="136"/>
      <c r="O110" s="136"/>
    </row>
    <row r="111" spans="11:15">
      <c r="K111" s="136"/>
      <c r="L111" s="136"/>
      <c r="M111" s="136"/>
      <c r="N111" s="136"/>
      <c r="O111" s="136"/>
    </row>
    <row r="112" spans="11:15">
      <c r="K112" s="136"/>
      <c r="L112" s="136"/>
      <c r="M112" s="136"/>
      <c r="N112" s="136"/>
      <c r="O112" s="136"/>
    </row>
    <row r="113" spans="11:15">
      <c r="K113" s="136"/>
      <c r="L113" s="136"/>
      <c r="M113" s="136"/>
      <c r="N113" s="136"/>
      <c r="O113" s="136"/>
    </row>
    <row r="114" spans="11:15">
      <c r="K114" s="136"/>
      <c r="L114" s="136"/>
      <c r="M114" s="136"/>
      <c r="N114" s="136"/>
      <c r="O114" s="136"/>
    </row>
    <row r="115" spans="11:15">
      <c r="K115" s="136"/>
      <c r="L115" s="136"/>
      <c r="M115" s="136"/>
      <c r="N115" s="136"/>
      <c r="O115" s="136"/>
    </row>
    <row r="116" spans="11:15">
      <c r="K116" s="136"/>
      <c r="L116" s="136"/>
      <c r="M116" s="136"/>
      <c r="N116" s="136"/>
      <c r="O116" s="136"/>
    </row>
    <row r="117" spans="11:15">
      <c r="K117" s="136"/>
      <c r="L117" s="136"/>
      <c r="M117" s="136"/>
      <c r="N117" s="136"/>
      <c r="O117" s="136"/>
    </row>
    <row r="118" spans="11:15">
      <c r="K118" s="136"/>
      <c r="L118" s="136"/>
      <c r="M118" s="136"/>
      <c r="N118" s="136"/>
      <c r="O118" s="136"/>
    </row>
    <row r="119" spans="11:15">
      <c r="K119" s="136"/>
      <c r="L119" s="136"/>
      <c r="M119" s="136"/>
      <c r="N119" s="136"/>
      <c r="O119" s="136"/>
    </row>
    <row r="120" spans="11:15">
      <c r="K120" s="136"/>
      <c r="L120" s="136"/>
      <c r="M120" s="136"/>
      <c r="N120" s="136"/>
      <c r="O120" s="136"/>
    </row>
    <row r="121" spans="11:15">
      <c r="K121" s="136"/>
      <c r="L121" s="136"/>
      <c r="M121" s="136"/>
      <c r="N121" s="136"/>
      <c r="O121" s="136"/>
    </row>
    <row r="122" spans="11:15">
      <c r="K122" s="136"/>
      <c r="L122" s="136"/>
      <c r="M122" s="136"/>
      <c r="N122" s="136"/>
      <c r="O122" s="136"/>
    </row>
    <row r="123" spans="11:15">
      <c r="K123" s="136"/>
      <c r="L123" s="136"/>
      <c r="M123" s="136"/>
      <c r="N123" s="136"/>
      <c r="O123" s="136"/>
    </row>
    <row r="124" spans="11:15">
      <c r="K124" s="136"/>
      <c r="L124" s="136"/>
      <c r="M124" s="136"/>
      <c r="N124" s="136"/>
      <c r="O124" s="136"/>
    </row>
    <row r="125" spans="11:15">
      <c r="K125" s="136"/>
      <c r="L125" s="136"/>
      <c r="M125" s="136"/>
      <c r="N125" s="136"/>
      <c r="O125" s="136"/>
    </row>
    <row r="126" spans="11:15">
      <c r="K126" s="136"/>
      <c r="L126" s="136"/>
      <c r="M126" s="136"/>
      <c r="N126" s="136"/>
      <c r="O126" s="136"/>
    </row>
    <row r="127" spans="11:15">
      <c r="K127" s="136"/>
      <c r="L127" s="136"/>
      <c r="M127" s="136"/>
      <c r="N127" s="136"/>
      <c r="O127" s="136"/>
    </row>
    <row r="128" spans="11:15">
      <c r="K128" s="136"/>
      <c r="L128" s="136"/>
      <c r="M128" s="136"/>
      <c r="N128" s="136"/>
      <c r="O128" s="136"/>
    </row>
    <row r="129" spans="11:15">
      <c r="K129" s="136"/>
      <c r="L129" s="136"/>
      <c r="M129" s="136"/>
      <c r="N129" s="136"/>
      <c r="O129" s="136"/>
    </row>
    <row r="130" spans="11:15">
      <c r="K130" s="136"/>
      <c r="L130" s="136"/>
      <c r="M130" s="136"/>
      <c r="N130" s="136"/>
      <c r="O130" s="136"/>
    </row>
    <row r="131" spans="11:15">
      <c r="K131" s="136"/>
      <c r="L131" s="136"/>
      <c r="M131" s="136"/>
      <c r="N131" s="136"/>
      <c r="O131" s="136"/>
    </row>
    <row r="132" spans="11:15">
      <c r="K132" s="136"/>
      <c r="L132" s="136"/>
      <c r="M132" s="136"/>
      <c r="N132" s="136"/>
      <c r="O132" s="136"/>
    </row>
    <row r="133" spans="11:15">
      <c r="K133" s="136"/>
      <c r="L133" s="136"/>
      <c r="M133" s="136"/>
      <c r="N133" s="136"/>
      <c r="O133" s="136"/>
    </row>
    <row r="134" spans="11:15">
      <c r="K134" s="136"/>
      <c r="L134" s="136"/>
      <c r="M134" s="136"/>
      <c r="N134" s="136"/>
      <c r="O134" s="136"/>
    </row>
    <row r="135" spans="11:15">
      <c r="K135" s="136"/>
      <c r="L135" s="136"/>
      <c r="M135" s="136"/>
      <c r="N135" s="136"/>
      <c r="O135" s="136"/>
    </row>
    <row r="136" spans="11:15">
      <c r="K136" s="136"/>
      <c r="L136" s="136"/>
      <c r="M136" s="136"/>
      <c r="N136" s="136"/>
      <c r="O136" s="136"/>
    </row>
    <row r="137" spans="11:15">
      <c r="K137" s="136"/>
      <c r="L137" s="136"/>
      <c r="M137" s="136"/>
      <c r="N137" s="136"/>
      <c r="O137" s="136"/>
    </row>
    <row r="138" spans="11:15">
      <c r="K138" s="136"/>
      <c r="L138" s="136"/>
      <c r="M138" s="136"/>
      <c r="N138" s="136"/>
      <c r="O138" s="136"/>
    </row>
    <row r="139" spans="11:15">
      <c r="K139" s="136"/>
      <c r="L139" s="136"/>
      <c r="M139" s="136"/>
      <c r="N139" s="136"/>
      <c r="O139" s="136"/>
    </row>
    <row r="140" spans="11:15">
      <c r="K140" s="136"/>
      <c r="L140" s="136"/>
      <c r="M140" s="136"/>
      <c r="N140" s="136"/>
      <c r="O140" s="136"/>
    </row>
    <row r="141" spans="11:15">
      <c r="K141" s="136"/>
      <c r="L141" s="136"/>
      <c r="M141" s="136"/>
      <c r="N141" s="136"/>
      <c r="O141" s="136"/>
    </row>
    <row r="142" spans="11:15">
      <c r="K142" s="136"/>
      <c r="L142" s="136"/>
      <c r="M142" s="136"/>
      <c r="N142" s="136"/>
      <c r="O142" s="136"/>
    </row>
    <row r="143" spans="11:15">
      <c r="K143" s="136"/>
      <c r="L143" s="136"/>
      <c r="M143" s="136"/>
      <c r="N143" s="136"/>
      <c r="O143" s="136"/>
    </row>
    <row r="144" spans="11:15">
      <c r="K144" s="136"/>
      <c r="L144" s="136"/>
      <c r="M144" s="136"/>
      <c r="N144" s="136"/>
      <c r="O144" s="136"/>
    </row>
    <row r="145" spans="11:15">
      <c r="K145" s="136"/>
      <c r="L145" s="136"/>
      <c r="M145" s="136"/>
      <c r="N145" s="136"/>
      <c r="O145" s="136"/>
    </row>
    <row r="146" spans="11:15">
      <c r="K146" s="136"/>
      <c r="L146" s="136"/>
      <c r="M146" s="136"/>
      <c r="N146" s="136"/>
      <c r="O146" s="136"/>
    </row>
    <row r="147" spans="11:15">
      <c r="K147" s="136"/>
      <c r="L147" s="136"/>
      <c r="M147" s="136"/>
      <c r="N147" s="136"/>
      <c r="O147" s="136"/>
    </row>
    <row r="148" spans="11:15">
      <c r="K148" s="136"/>
      <c r="L148" s="136"/>
      <c r="M148" s="136"/>
      <c r="N148" s="136"/>
      <c r="O148" s="136"/>
    </row>
    <row r="149" spans="11:15">
      <c r="K149" s="136"/>
      <c r="L149" s="136"/>
      <c r="M149" s="136"/>
      <c r="N149" s="136"/>
      <c r="O149" s="136"/>
    </row>
    <row r="150" spans="11:15">
      <c r="K150" s="136"/>
      <c r="L150" s="136"/>
      <c r="M150" s="136"/>
      <c r="N150" s="136"/>
      <c r="O150" s="136"/>
    </row>
    <row r="151" spans="11:15">
      <c r="K151" s="136"/>
      <c r="L151" s="136"/>
      <c r="M151" s="136"/>
      <c r="N151" s="136"/>
      <c r="O151" s="136"/>
    </row>
    <row r="152" spans="11:15">
      <c r="K152" s="136"/>
      <c r="L152" s="136"/>
      <c r="M152" s="136"/>
      <c r="N152" s="136"/>
      <c r="O152" s="136"/>
    </row>
    <row r="153" spans="11:15">
      <c r="K153" s="136"/>
      <c r="L153" s="136"/>
      <c r="M153" s="136"/>
      <c r="N153" s="136"/>
      <c r="O153" s="136"/>
    </row>
    <row r="154" spans="11:15">
      <c r="K154" s="136"/>
      <c r="L154" s="136"/>
      <c r="M154" s="136"/>
      <c r="N154" s="136"/>
      <c r="O154" s="136"/>
    </row>
  </sheetData>
  <mergeCells count="6">
    <mergeCell ref="AC25:AD25"/>
    <mergeCell ref="E6:N6"/>
    <mergeCell ref="E7:N7"/>
    <mergeCell ref="E8:N8"/>
    <mergeCell ref="U13:AB13"/>
    <mergeCell ref="AC24:AD24"/>
  </mergeCells>
  <printOptions horizontalCentered="1"/>
  <pageMargins left="0.75" right="0.75" top="1" bottom="1" header="0.5" footer="0.5"/>
  <pageSetup scale="10" orientation="landscape"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9A17B-635C-4C9E-AEAA-03F11A85EF98}">
  <sheetPr>
    <pageSetUpPr fitToPage="1"/>
  </sheetPr>
  <dimension ref="A1:HO154"/>
  <sheetViews>
    <sheetView zoomScale="85" zoomScaleNormal="85" workbookViewId="0"/>
  </sheetViews>
  <sheetFormatPr defaultColWidth="9" defaultRowHeight="12.75"/>
  <cols>
    <col min="1" max="1" width="35.28515625" style="128" bestFit="1" customWidth="1"/>
    <col min="2" max="2" width="19" style="128" bestFit="1" customWidth="1"/>
    <col min="3" max="3" width="19" style="128" customWidth="1"/>
    <col min="4" max="4" width="2" style="128" customWidth="1"/>
    <col min="5" max="5" width="19" style="128" customWidth="1"/>
    <col min="6" max="6" width="2" style="128" customWidth="1"/>
    <col min="7" max="7" width="19" style="128" customWidth="1"/>
    <col min="8" max="8" width="2" style="128" customWidth="1"/>
    <col min="9" max="9" width="19" style="128" customWidth="1"/>
    <col min="10" max="10" width="1.7109375" style="128" customWidth="1"/>
    <col min="11" max="11" width="20" style="128" bestFit="1" customWidth="1"/>
    <col min="12" max="12" width="2" style="128" customWidth="1"/>
    <col min="13" max="13" width="20" style="128" bestFit="1" customWidth="1"/>
    <col min="14" max="15" width="1.85546875" style="128" customWidth="1"/>
    <col min="16" max="16" width="9.5703125" style="128" customWidth="1"/>
    <col min="17" max="17" width="46.28515625" style="128" customWidth="1"/>
    <col min="18" max="18" width="4" style="128" customWidth="1"/>
    <col min="19" max="19" width="18.28515625" style="128" customWidth="1"/>
    <col min="20" max="20" width="6.7109375" style="128" customWidth="1"/>
    <col min="21" max="21" width="16.85546875" style="128" customWidth="1"/>
    <col min="22" max="22" width="6.7109375" style="128" customWidth="1"/>
    <col min="23" max="23" width="16.85546875" style="128" customWidth="1"/>
    <col min="24" max="24" width="6.7109375" style="128" customWidth="1"/>
    <col min="25" max="25" width="13" style="128" bestFit="1" customWidth="1"/>
    <col min="26" max="26" width="3.28515625" style="128" bestFit="1" customWidth="1"/>
    <col min="27" max="27" width="13" style="128" bestFit="1" customWidth="1"/>
    <col min="28" max="28" width="3.28515625" style="128" bestFit="1" customWidth="1"/>
    <col min="29" max="29" width="8" style="128" bestFit="1" customWidth="1"/>
    <col min="30" max="30" width="3.28515625" style="128" bestFit="1" customWidth="1"/>
    <col min="31" max="31" width="9" style="128"/>
    <col min="32" max="32" width="4.28515625" style="128" customWidth="1"/>
    <col min="33" max="33" width="3.7109375" style="128" customWidth="1"/>
    <col min="34" max="34" width="22.28515625" style="128" customWidth="1"/>
    <col min="35" max="222" width="9" style="128"/>
    <col min="223" max="223" width="25.85546875" style="128" bestFit="1" customWidth="1"/>
    <col min="224" max="16384" width="9" style="128"/>
  </cols>
  <sheetData>
    <row r="1" spans="1:30" ht="16.149999999999999" customHeight="1"/>
    <row r="2" spans="1:30" ht="16.149999999999999" customHeight="1"/>
    <row r="3" spans="1:30" ht="16.149999999999999" customHeight="1"/>
    <row r="4" spans="1:30" ht="16.149999999999999" customHeight="1" thickBot="1">
      <c r="C4" s="130"/>
    </row>
    <row r="5" spans="1:30" ht="16.5">
      <c r="A5" s="129" t="s">
        <v>2135</v>
      </c>
      <c r="C5" s="130"/>
    </row>
    <row r="6" spans="1:30" ht="13.5" thickBot="1">
      <c r="A6" s="131" t="s">
        <v>2860</v>
      </c>
      <c r="E6" s="445" t="s">
        <v>2869</v>
      </c>
      <c r="F6" s="445"/>
      <c r="G6" s="445"/>
      <c r="H6" s="445"/>
      <c r="I6" s="445"/>
      <c r="J6" s="445"/>
      <c r="K6" s="445"/>
      <c r="L6" s="445"/>
      <c r="M6" s="445"/>
      <c r="N6" s="445"/>
      <c r="O6" s="134"/>
      <c r="Q6" s="145" t="str">
        <f>E6</f>
        <v>Essential Utilities, Inc.</v>
      </c>
      <c r="R6" s="145"/>
      <c r="S6" s="145"/>
      <c r="T6" s="133"/>
      <c r="U6" s="145"/>
      <c r="V6" s="133"/>
      <c r="W6" s="145"/>
      <c r="X6" s="133"/>
      <c r="Y6" s="133"/>
      <c r="Z6" s="132"/>
      <c r="AA6" s="133"/>
      <c r="AB6" s="133"/>
      <c r="AC6" s="133"/>
    </row>
    <row r="7" spans="1:30" ht="15">
      <c r="A7" s="130"/>
      <c r="E7" s="446" t="s">
        <v>0</v>
      </c>
      <c r="F7" s="446"/>
      <c r="G7" s="446"/>
      <c r="H7" s="446"/>
      <c r="I7" s="446"/>
      <c r="J7" s="446"/>
      <c r="K7" s="446"/>
      <c r="L7" s="446"/>
      <c r="M7" s="446"/>
      <c r="N7" s="446"/>
      <c r="O7" s="146"/>
      <c r="Q7" s="133" t="str">
        <f>E7</f>
        <v>CAPITALIZATION AND FINANCIAL STATISTICS  (1)</v>
      </c>
      <c r="R7" s="133"/>
      <c r="S7" s="133"/>
      <c r="T7" s="133"/>
      <c r="U7" s="133"/>
      <c r="V7" s="133"/>
      <c r="W7" s="133"/>
      <c r="X7" s="133"/>
      <c r="Y7" s="133"/>
      <c r="Z7" s="133"/>
      <c r="AA7" s="133"/>
      <c r="AB7" s="133"/>
      <c r="AC7" s="133"/>
    </row>
    <row r="8" spans="1:30" ht="15">
      <c r="E8" s="446" t="s">
        <v>2980</v>
      </c>
      <c r="F8" s="447"/>
      <c r="G8" s="447"/>
      <c r="H8" s="447"/>
      <c r="I8" s="447"/>
      <c r="J8" s="447"/>
      <c r="K8" s="447"/>
      <c r="L8" s="447"/>
      <c r="M8" s="447"/>
      <c r="N8" s="447"/>
      <c r="O8" s="146"/>
      <c r="Q8" s="132" t="str">
        <f>E8</f>
        <v>2017 - 2021, Inclusive</v>
      </c>
      <c r="R8" s="132"/>
      <c r="S8" s="132"/>
      <c r="T8" s="133"/>
      <c r="U8" s="132"/>
      <c r="V8" s="133"/>
      <c r="W8" s="132"/>
      <c r="X8" s="133"/>
      <c r="Y8" s="133"/>
      <c r="Z8" s="132"/>
      <c r="AA8" s="133"/>
      <c r="AB8" s="133"/>
      <c r="AC8" s="133"/>
    </row>
    <row r="9" spans="1:30">
      <c r="Q9" s="133"/>
      <c r="R9" s="133"/>
      <c r="S9" s="133"/>
      <c r="T9" s="133"/>
      <c r="U9" s="133"/>
      <c r="V9" s="133"/>
      <c r="W9" s="133"/>
      <c r="X9" s="133"/>
      <c r="Y9" s="132"/>
      <c r="Z9" s="132"/>
      <c r="AA9" s="133"/>
      <c r="AB9" s="133"/>
      <c r="AC9" s="133"/>
    </row>
    <row r="10" spans="1:30">
      <c r="B10" s="128" t="s">
        <v>2981</v>
      </c>
      <c r="C10" s="134">
        <v>2021</v>
      </c>
      <c r="E10" s="134">
        <v>2020</v>
      </c>
      <c r="G10" s="134">
        <v>2019</v>
      </c>
      <c r="I10" s="134">
        <v>2018</v>
      </c>
      <c r="K10" s="134">
        <v>2017</v>
      </c>
      <c r="M10" s="134">
        <v>2016</v>
      </c>
      <c r="N10" s="134"/>
      <c r="O10" s="134"/>
      <c r="Y10" s="132"/>
      <c r="Z10" s="132"/>
      <c r="AA10" s="133"/>
      <c r="AB10" s="133"/>
    </row>
    <row r="11" spans="1:30">
      <c r="A11" s="128" t="s">
        <v>1</v>
      </c>
    </row>
    <row r="12" spans="1:30">
      <c r="A12" s="128" t="s">
        <v>2</v>
      </c>
      <c r="B12" s="128" t="s">
        <v>65</v>
      </c>
      <c r="C12" s="96">
        <f>5779504000+132146000</f>
        <v>5911650000</v>
      </c>
      <c r="E12" s="96">
        <f>5507744000+84353000</f>
        <v>5592097000</v>
      </c>
      <c r="G12" s="96">
        <f>2972349000+105051000</f>
        <v>3077400000</v>
      </c>
      <c r="I12" s="96">
        <f>2419115000+144545000</f>
        <v>2563660000</v>
      </c>
      <c r="K12" s="96">
        <f>2029358000+113769000</f>
        <v>2143127000</v>
      </c>
      <c r="M12" s="96">
        <f>1759962000+150671000</f>
        <v>1910633000</v>
      </c>
      <c r="N12" s="136"/>
      <c r="O12" s="136"/>
      <c r="S12" s="134">
        <f>C10</f>
        <v>2021</v>
      </c>
      <c r="U12" s="134">
        <f>E10</f>
        <v>2020</v>
      </c>
      <c r="W12" s="134">
        <f>G10</f>
        <v>2019</v>
      </c>
      <c r="Y12" s="134">
        <f>I10</f>
        <v>2018</v>
      </c>
      <c r="Z12" s="127"/>
      <c r="AA12" s="134">
        <f>K10</f>
        <v>2017</v>
      </c>
      <c r="AB12" s="127"/>
      <c r="AC12" s="108"/>
      <c r="AD12" s="108"/>
    </row>
    <row r="13" spans="1:30">
      <c r="A13" s="128" t="s">
        <v>3</v>
      </c>
      <c r="B13" s="128" t="s">
        <v>66</v>
      </c>
      <c r="C13" s="96">
        <v>0</v>
      </c>
      <c r="E13" s="96">
        <v>0</v>
      </c>
      <c r="G13" s="96">
        <v>0</v>
      </c>
      <c r="I13" s="96">
        <v>0</v>
      </c>
      <c r="K13" s="96">
        <v>0</v>
      </c>
      <c r="M13" s="96">
        <v>0</v>
      </c>
      <c r="N13" s="136"/>
      <c r="O13" s="136"/>
      <c r="U13" s="448" t="s">
        <v>4</v>
      </c>
      <c r="V13" s="448"/>
      <c r="W13" s="448"/>
      <c r="X13" s="448"/>
      <c r="Y13" s="448"/>
      <c r="Z13" s="448"/>
      <c r="AA13" s="448"/>
      <c r="AB13" s="448"/>
      <c r="AC13" s="109" t="s">
        <v>5</v>
      </c>
      <c r="AD13" s="108"/>
    </row>
    <row r="14" spans="1:30">
      <c r="K14" s="135"/>
      <c r="M14" s="135"/>
      <c r="Q14" s="137" t="s">
        <v>6</v>
      </c>
      <c r="R14" s="137"/>
      <c r="S14" s="137"/>
      <c r="T14" s="137"/>
      <c r="U14" s="137"/>
      <c r="V14" s="137"/>
      <c r="W14" s="137"/>
      <c r="X14" s="137"/>
      <c r="Y14" s="108"/>
      <c r="Z14" s="108"/>
      <c r="AA14" s="108"/>
      <c r="AB14" s="108"/>
      <c r="AC14" s="108"/>
      <c r="AD14" s="108"/>
    </row>
    <row r="15" spans="1:30">
      <c r="A15" s="128" t="s">
        <v>8</v>
      </c>
      <c r="B15" s="128" t="s">
        <v>58</v>
      </c>
      <c r="C15" s="96">
        <f>256102388-3234765</f>
        <v>252867623</v>
      </c>
      <c r="E15" s="96">
        <f>248571355-3180887</f>
        <v>245390468</v>
      </c>
      <c r="G15" s="96">
        <f>223871284-3112565</f>
        <v>220758719</v>
      </c>
      <c r="I15" s="96">
        <f>181151827-3060206</f>
        <v>178091621</v>
      </c>
      <c r="K15" s="96">
        <f>180700251-2986308</f>
        <v>177713943</v>
      </c>
      <c r="M15" s="96">
        <f>180311345-2916969</f>
        <v>177394376</v>
      </c>
      <c r="N15" s="136"/>
      <c r="O15" s="136"/>
      <c r="Y15" s="108"/>
      <c r="Z15" s="108"/>
      <c r="AA15" s="108"/>
      <c r="AB15" s="108"/>
      <c r="AC15" s="108"/>
      <c r="AD15" s="108"/>
    </row>
    <row r="16" spans="1:30">
      <c r="A16" s="128" t="s">
        <v>10</v>
      </c>
      <c r="B16" s="128" t="s">
        <v>60</v>
      </c>
      <c r="C16" s="96">
        <v>5184450000</v>
      </c>
      <c r="E16" s="96">
        <v>4683877000</v>
      </c>
      <c r="G16" s="96">
        <v>3880860000</v>
      </c>
      <c r="I16" s="96">
        <v>2009364000</v>
      </c>
      <c r="K16" s="96">
        <v>1957621000</v>
      </c>
      <c r="M16" s="96">
        <v>1850068000</v>
      </c>
      <c r="N16" s="136"/>
      <c r="O16" s="136"/>
      <c r="Q16" s="137" t="s">
        <v>9</v>
      </c>
      <c r="R16" s="137"/>
      <c r="S16" s="137"/>
      <c r="T16" s="137"/>
      <c r="U16" s="137"/>
      <c r="V16" s="137"/>
      <c r="W16" s="137"/>
      <c r="X16" s="137"/>
      <c r="Y16" s="108"/>
      <c r="Z16" s="108"/>
      <c r="AA16" s="108"/>
      <c r="AB16" s="108"/>
      <c r="AC16" s="108"/>
      <c r="AD16" s="108"/>
    </row>
    <row r="17" spans="1:30">
      <c r="A17" s="128" t="s">
        <v>49</v>
      </c>
      <c r="B17" s="128" t="s">
        <v>58</v>
      </c>
      <c r="K17" s="96">
        <v>0</v>
      </c>
      <c r="M17" s="96">
        <v>0</v>
      </c>
      <c r="N17" s="136"/>
      <c r="O17" s="136"/>
      <c r="Q17" s="128" t="s">
        <v>11</v>
      </c>
      <c r="S17" s="111">
        <f>C50/1000000</f>
        <v>11096.1</v>
      </c>
      <c r="U17" s="111">
        <f>E50/1000000</f>
        <v>10275.974</v>
      </c>
      <c r="W17" s="111">
        <f>G50/1000000</f>
        <v>6958.26</v>
      </c>
      <c r="Y17" s="111">
        <f>I50/1000000</f>
        <v>4573.0240000000003</v>
      </c>
      <c r="Z17" s="111"/>
      <c r="AA17" s="111">
        <f>K50/1000000</f>
        <v>4100.7479999999996</v>
      </c>
      <c r="AB17" s="111"/>
      <c r="AC17" s="108"/>
      <c r="AD17" s="108"/>
    </row>
    <row r="18" spans="1:30">
      <c r="K18" s="135"/>
      <c r="M18" s="135"/>
      <c r="Q18" s="128" t="s">
        <v>12</v>
      </c>
      <c r="S18" s="112">
        <f>C19/1000000</f>
        <v>65</v>
      </c>
      <c r="U18" s="112">
        <f>E19/1000000</f>
        <v>78.197999999999993</v>
      </c>
      <c r="W18" s="112">
        <f>G19/1000000</f>
        <v>25.724</v>
      </c>
      <c r="Y18" s="112">
        <f>I19/1000000</f>
        <v>15.449</v>
      </c>
      <c r="Z18" s="111"/>
      <c r="AA18" s="112">
        <f>K19/1000000</f>
        <v>3.65</v>
      </c>
      <c r="AB18" s="111"/>
      <c r="AC18" s="108"/>
      <c r="AD18" s="108"/>
    </row>
    <row r="19" spans="1:30">
      <c r="A19" s="128" t="s">
        <v>15</v>
      </c>
      <c r="B19" s="128" t="s">
        <v>67</v>
      </c>
      <c r="C19" s="96">
        <v>65000000</v>
      </c>
      <c r="E19" s="96">
        <v>78198000</v>
      </c>
      <c r="G19" s="96">
        <v>25724000</v>
      </c>
      <c r="I19" s="96">
        <v>15449000</v>
      </c>
      <c r="K19" s="96">
        <v>3650000</v>
      </c>
      <c r="M19" s="96">
        <v>6535000</v>
      </c>
      <c r="N19" s="136"/>
      <c r="O19" s="136"/>
      <c r="Q19" s="128" t="s">
        <v>14</v>
      </c>
      <c r="S19" s="113">
        <f>SUM(S17:S18)</f>
        <v>11161.1</v>
      </c>
      <c r="U19" s="113">
        <f>SUM(U17:U18)</f>
        <v>10354.172</v>
      </c>
      <c r="W19" s="113">
        <f>SUM(W17:W18)</f>
        <v>6983.9840000000004</v>
      </c>
      <c r="Y19" s="113">
        <f>SUM(Y17:Y18)</f>
        <v>4588.473</v>
      </c>
      <c r="Z19" s="111"/>
      <c r="AA19" s="113">
        <f>SUM(AA17:AA18)</f>
        <v>4104.3979999999992</v>
      </c>
      <c r="AB19" s="111"/>
      <c r="AC19" s="108"/>
      <c r="AD19" s="108"/>
    </row>
    <row r="20" spans="1:30">
      <c r="K20" s="135"/>
      <c r="M20" s="135"/>
      <c r="N20" s="136"/>
      <c r="O20" s="136"/>
      <c r="S20" s="108"/>
      <c r="U20" s="108"/>
      <c r="W20" s="108"/>
      <c r="Y20" s="108"/>
      <c r="Z20" s="108"/>
      <c r="AA20" s="108"/>
      <c r="AB20" s="108"/>
      <c r="AC20" s="108"/>
      <c r="AD20" s="108"/>
    </row>
    <row r="21" spans="1:30">
      <c r="A21" s="128" t="s">
        <v>17</v>
      </c>
      <c r="B21" s="128" t="s">
        <v>61</v>
      </c>
      <c r="C21" s="135">
        <v>1.67</v>
      </c>
      <c r="E21" s="135">
        <v>1.1200000000000001</v>
      </c>
      <c r="G21" s="135">
        <v>1.04</v>
      </c>
      <c r="I21" s="135">
        <v>1.08</v>
      </c>
      <c r="K21" s="135">
        <v>1.35</v>
      </c>
      <c r="M21" s="135">
        <v>1.32</v>
      </c>
      <c r="N21" s="136"/>
      <c r="O21" s="136"/>
      <c r="Q21" s="137" t="s">
        <v>16</v>
      </c>
      <c r="R21" s="137"/>
      <c r="S21" s="108"/>
      <c r="T21" s="137"/>
      <c r="U21" s="108"/>
      <c r="V21" s="137"/>
      <c r="W21" s="108"/>
      <c r="X21" s="137"/>
      <c r="Y21" s="108"/>
      <c r="Z21" s="108"/>
      <c r="AA21" s="108"/>
      <c r="AB21" s="108"/>
      <c r="AC21" s="108"/>
      <c r="AD21" s="108"/>
    </row>
    <row r="22" spans="1:30">
      <c r="A22" s="128" t="s">
        <v>19</v>
      </c>
      <c r="B22" s="128" t="s">
        <v>1270</v>
      </c>
      <c r="C22" s="128">
        <v>53.69</v>
      </c>
      <c r="E22" s="135">
        <v>54.07</v>
      </c>
      <c r="G22" s="135">
        <v>47.08</v>
      </c>
      <c r="I22" s="135">
        <v>39.229999999999997</v>
      </c>
      <c r="K22" s="135">
        <v>39.33</v>
      </c>
      <c r="M22" s="135">
        <v>35.659999999999997</v>
      </c>
      <c r="N22" s="136"/>
      <c r="O22" s="136"/>
      <c r="Q22" s="128" t="s">
        <v>54</v>
      </c>
      <c r="S22" s="116">
        <f>(ROUND((C30/(AVERAGE(C54,E54))*100),2))</f>
        <v>3.53</v>
      </c>
      <c r="T22" s="117" t="s">
        <v>18</v>
      </c>
      <c r="U22" s="116">
        <f>(ROUND((E30/(AVERAGE(E54,G54))*100),2))</f>
        <v>4.17</v>
      </c>
      <c r="V22" s="117" t="s">
        <v>18</v>
      </c>
      <c r="W22" s="116">
        <f>(ROUND((G30/(AVERAGE(G54,I54))*100),2))</f>
        <v>3.52</v>
      </c>
      <c r="X22" s="117" t="s">
        <v>18</v>
      </c>
      <c r="Y22" s="116">
        <f>(ROUND((I30/(AVERAGE(I54,K54))*100),2))</f>
        <v>4.1900000000000004</v>
      </c>
      <c r="Z22" s="117" t="s">
        <v>18</v>
      </c>
      <c r="AA22" s="116">
        <f>(ROUND((K30/(AVERAGE(K54,M54))*100),2))</f>
        <v>4.3499999999999996</v>
      </c>
      <c r="AB22" s="117" t="s">
        <v>18</v>
      </c>
      <c r="AC22" s="118"/>
      <c r="AD22" s="108"/>
    </row>
    <row r="23" spans="1:30">
      <c r="A23" s="128" t="s">
        <v>21</v>
      </c>
      <c r="B23" s="128" t="s">
        <v>1270</v>
      </c>
      <c r="C23" s="128">
        <v>41.5</v>
      </c>
      <c r="E23" s="135">
        <v>32.65</v>
      </c>
      <c r="G23" s="135">
        <v>32.83</v>
      </c>
      <c r="I23" s="135">
        <v>32.369999999999997</v>
      </c>
      <c r="K23" s="135">
        <v>29.54</v>
      </c>
      <c r="M23" s="135">
        <v>28.67</v>
      </c>
      <c r="N23" s="136"/>
      <c r="O23" s="136"/>
      <c r="Q23" s="128" t="s">
        <v>20</v>
      </c>
      <c r="S23" s="116"/>
      <c r="T23" s="117"/>
      <c r="U23" s="116"/>
      <c r="V23" s="117"/>
      <c r="W23" s="116"/>
      <c r="X23" s="117"/>
      <c r="Y23" s="116"/>
      <c r="Z23" s="117"/>
      <c r="AA23" s="116"/>
      <c r="AB23" s="117"/>
      <c r="AC23" s="108"/>
      <c r="AD23" s="108"/>
    </row>
    <row r="24" spans="1:30">
      <c r="K24" s="135"/>
      <c r="M24" s="135"/>
      <c r="S24" s="108"/>
      <c r="T24" s="108"/>
      <c r="U24" s="108"/>
      <c r="V24" s="108"/>
      <c r="W24" s="108"/>
      <c r="X24" s="108"/>
      <c r="Y24" s="108"/>
      <c r="Z24" s="108"/>
      <c r="AA24" s="108"/>
      <c r="AB24" s="108"/>
      <c r="AC24" s="444" t="s">
        <v>52</v>
      </c>
      <c r="AD24" s="444"/>
    </row>
    <row r="25" spans="1:30">
      <c r="K25" s="135"/>
      <c r="M25" s="135"/>
      <c r="N25" s="136"/>
      <c r="O25" s="136"/>
      <c r="Q25" s="137" t="s">
        <v>30</v>
      </c>
      <c r="R25" s="137"/>
      <c r="S25" s="108"/>
      <c r="T25" s="108"/>
      <c r="U25" s="108"/>
      <c r="V25" s="108"/>
      <c r="W25" s="108"/>
      <c r="X25" s="108"/>
      <c r="Y25" s="108"/>
      <c r="Z25" s="108"/>
      <c r="AA25" s="108"/>
      <c r="AB25" s="108"/>
      <c r="AC25" s="444" t="s">
        <v>22</v>
      </c>
      <c r="AD25" s="444"/>
    </row>
    <row r="26" spans="1:30">
      <c r="A26" s="128" t="s">
        <v>26</v>
      </c>
      <c r="B26" s="128" t="s">
        <v>101</v>
      </c>
      <c r="C26" s="135">
        <v>1.0378000000000001</v>
      </c>
      <c r="E26" s="135">
        <v>0.97</v>
      </c>
      <c r="G26" s="135">
        <v>0.90659999999999996</v>
      </c>
      <c r="I26" s="135">
        <v>0.84740000000000004</v>
      </c>
      <c r="K26" s="135">
        <v>0.79200000000000004</v>
      </c>
      <c r="M26" s="135">
        <v>0.73860000000000003</v>
      </c>
      <c r="N26" s="136"/>
      <c r="O26" s="136"/>
      <c r="Q26" s="128" t="s">
        <v>32</v>
      </c>
      <c r="S26" s="108"/>
      <c r="T26" s="108"/>
      <c r="U26" s="108"/>
      <c r="V26" s="108"/>
      <c r="W26" s="108"/>
      <c r="X26" s="108"/>
      <c r="Y26" s="108"/>
      <c r="Z26" s="108"/>
      <c r="AA26" s="108"/>
      <c r="AB26" s="108"/>
      <c r="AC26" s="108"/>
      <c r="AD26" s="108"/>
    </row>
    <row r="27" spans="1:30">
      <c r="K27" s="135"/>
      <c r="M27" s="135"/>
      <c r="N27" s="136"/>
      <c r="O27" s="136"/>
      <c r="Q27" s="128" t="s">
        <v>33</v>
      </c>
      <c r="S27" s="116">
        <f>ROUND(((C12/C50)*100),2)</f>
        <v>53.28</v>
      </c>
      <c r="T27" s="117" t="s">
        <v>18</v>
      </c>
      <c r="U27" s="116">
        <f>ROUND(((E12/E50)*100),2)</f>
        <v>54.42</v>
      </c>
      <c r="V27" s="117" t="s">
        <v>18</v>
      </c>
      <c r="W27" s="116">
        <f>ROUND(((G12/G50)*100),2)</f>
        <v>44.23</v>
      </c>
      <c r="X27" s="117" t="s">
        <v>18</v>
      </c>
      <c r="Y27" s="116">
        <f>ROUND(((I12/I50)*100),2)</f>
        <v>56.06</v>
      </c>
      <c r="Z27" s="117" t="s">
        <v>18</v>
      </c>
      <c r="AA27" s="116">
        <f>ROUND(((K12/K50)*100),2)</f>
        <v>52.26</v>
      </c>
      <c r="AB27" s="117" t="s">
        <v>18</v>
      </c>
      <c r="AC27" s="116">
        <f>ROUND(AVERAGE(S27:AB27),2)</f>
        <v>52.05</v>
      </c>
      <c r="AD27" s="117" t="s">
        <v>18</v>
      </c>
    </row>
    <row r="28" spans="1:30">
      <c r="A28" s="128" t="s">
        <v>37</v>
      </c>
      <c r="B28" s="128" t="s">
        <v>37</v>
      </c>
      <c r="C28" s="135">
        <v>20792000</v>
      </c>
      <c r="E28" s="135">
        <v>12687000</v>
      </c>
      <c r="G28" s="135">
        <v>16172000</v>
      </c>
      <c r="I28" s="135">
        <v>13023000</v>
      </c>
      <c r="K28" s="135">
        <v>15211000</v>
      </c>
      <c r="M28" s="135">
        <v>8815000</v>
      </c>
      <c r="N28" s="136"/>
      <c r="O28" s="136"/>
      <c r="Q28" s="128" t="s">
        <v>34</v>
      </c>
      <c r="S28" s="116">
        <f>ROUND(((SUM(C13,C17)/C50)*100),2)</f>
        <v>0</v>
      </c>
      <c r="T28" s="117"/>
      <c r="U28" s="116">
        <f>ROUND(((SUM(E13,E17)/E50)*100),2)</f>
        <v>0</v>
      </c>
      <c r="V28" s="117"/>
      <c r="W28" s="116">
        <f>ROUND(((SUM(G13,G17)/G50)*100),2)</f>
        <v>0</v>
      </c>
      <c r="X28" s="117"/>
      <c r="Y28" s="116">
        <f>ROUND(((SUM(I13,I17)/I50)*100),2)</f>
        <v>0</v>
      </c>
      <c r="Z28" s="117"/>
      <c r="AA28" s="116">
        <f>ROUND(((SUM(K13,K17)/K50)*100),2)</f>
        <v>0</v>
      </c>
      <c r="AB28" s="117"/>
      <c r="AC28" s="116">
        <f t="shared" ref="AC28:AC29" si="0">ROUND(AVERAGE(S28:AB28),2)</f>
        <v>0</v>
      </c>
      <c r="AD28" s="117"/>
    </row>
    <row r="29" spans="1:30">
      <c r="K29" s="135"/>
      <c r="M29" s="135"/>
      <c r="N29" s="136"/>
      <c r="O29" s="136"/>
      <c r="Q29" s="128" t="s">
        <v>35</v>
      </c>
      <c r="S29" s="119">
        <f>ROUND(((C16/C50)*100),2)</f>
        <v>46.72</v>
      </c>
      <c r="T29" s="117"/>
      <c r="U29" s="119">
        <f>ROUND(((E16/E50)*100),2)</f>
        <v>45.58</v>
      </c>
      <c r="V29" s="117"/>
      <c r="W29" s="119">
        <f>ROUND(((G16/G50)*100),2)</f>
        <v>55.77</v>
      </c>
      <c r="X29" s="117"/>
      <c r="Y29" s="119">
        <f>ROUND(((I16/I50)*100),2)</f>
        <v>43.94</v>
      </c>
      <c r="Z29" s="117"/>
      <c r="AA29" s="119">
        <f>ROUND(((K16/K50)*100),2)</f>
        <v>47.74</v>
      </c>
      <c r="AB29" s="117"/>
      <c r="AC29" s="116">
        <f t="shared" si="0"/>
        <v>47.95</v>
      </c>
      <c r="AD29" s="117"/>
    </row>
    <row r="30" spans="1:30">
      <c r="A30" s="128" t="s">
        <v>42</v>
      </c>
      <c r="B30" s="128" t="s">
        <v>62</v>
      </c>
      <c r="C30" s="96">
        <f>207709000-2384000</f>
        <v>205325000</v>
      </c>
      <c r="E30" s="96">
        <f>188435000-5363000</f>
        <v>183072000</v>
      </c>
      <c r="G30" s="96">
        <f>125383000-25406000</f>
        <v>99977000</v>
      </c>
      <c r="I30" s="96">
        <v>98902000</v>
      </c>
      <c r="K30" s="96">
        <v>88341000</v>
      </c>
      <c r="M30" s="96">
        <v>80594000</v>
      </c>
      <c r="N30" s="136"/>
      <c r="O30" s="136"/>
      <c r="Q30" s="128" t="s">
        <v>36</v>
      </c>
      <c r="S30" s="120">
        <f>SUM(S27:S29)</f>
        <v>100</v>
      </c>
      <c r="T30" s="117" t="s">
        <v>18</v>
      </c>
      <c r="U30" s="120">
        <f>SUM(U27:U29)</f>
        <v>100</v>
      </c>
      <c r="V30" s="117" t="s">
        <v>18</v>
      </c>
      <c r="W30" s="120">
        <f>SUM(W27:W29)</f>
        <v>100</v>
      </c>
      <c r="X30" s="117" t="s">
        <v>18</v>
      </c>
      <c r="Y30" s="120">
        <f>SUM(Y27:Y29)</f>
        <v>100</v>
      </c>
      <c r="Z30" s="117" t="s">
        <v>18</v>
      </c>
      <c r="AA30" s="120">
        <f>SUM(AA27:AA29)</f>
        <v>100</v>
      </c>
      <c r="AB30" s="117" t="s">
        <v>18</v>
      </c>
      <c r="AC30" s="120">
        <f>SUM(AC27:AC29)</f>
        <v>100</v>
      </c>
      <c r="AD30" s="117" t="s">
        <v>18</v>
      </c>
    </row>
    <row r="31" spans="1:30">
      <c r="K31" s="135"/>
      <c r="M31" s="135"/>
      <c r="N31" s="136"/>
      <c r="O31" s="136"/>
      <c r="S31" s="108"/>
      <c r="T31" s="108"/>
      <c r="U31" s="108"/>
      <c r="V31" s="108"/>
      <c r="W31" s="108"/>
      <c r="X31" s="108"/>
      <c r="Y31" s="108"/>
      <c r="Z31" s="108"/>
      <c r="AA31" s="108"/>
      <c r="AB31" s="108"/>
      <c r="AC31" s="108"/>
      <c r="AD31" s="108"/>
    </row>
    <row r="32" spans="1:30">
      <c r="A32" s="128" t="s">
        <v>43</v>
      </c>
      <c r="B32" s="128" t="s">
        <v>63</v>
      </c>
      <c r="C32" s="96">
        <v>431612000</v>
      </c>
      <c r="E32" s="96">
        <v>284849000</v>
      </c>
      <c r="G32" s="96">
        <v>224543000</v>
      </c>
      <c r="I32" s="96">
        <v>191988000</v>
      </c>
      <c r="K32" s="96">
        <v>239738000</v>
      </c>
      <c r="M32" s="96">
        <v>234182000</v>
      </c>
      <c r="N32" s="136"/>
      <c r="O32" s="136"/>
      <c r="Q32" s="128" t="s">
        <v>38</v>
      </c>
      <c r="S32" s="108"/>
      <c r="T32" s="108"/>
      <c r="U32" s="108"/>
      <c r="V32" s="108"/>
      <c r="W32" s="108"/>
      <c r="X32" s="108"/>
      <c r="Y32" s="108"/>
      <c r="Z32" s="108"/>
      <c r="AA32" s="108"/>
      <c r="AB32" s="108"/>
      <c r="AC32" s="108"/>
      <c r="AD32" s="108"/>
    </row>
    <row r="33" spans="1:30">
      <c r="A33" s="139"/>
      <c r="B33" s="139"/>
      <c r="C33" s="139"/>
      <c r="D33" s="139"/>
      <c r="E33" s="139"/>
      <c r="F33" s="139"/>
      <c r="G33" s="139"/>
      <c r="H33" s="139"/>
      <c r="I33" s="139"/>
      <c r="J33" s="139"/>
      <c r="K33" s="140"/>
      <c r="L33" s="139"/>
      <c r="M33" s="140"/>
      <c r="N33" s="141"/>
      <c r="O33" s="141"/>
      <c r="Q33" s="128" t="s">
        <v>39</v>
      </c>
      <c r="S33" s="116">
        <f>ROUND((((C12+C19)/C56)*100),2)</f>
        <v>53.55</v>
      </c>
      <c r="T33" s="117" t="s">
        <v>18</v>
      </c>
      <c r="U33" s="116">
        <f>ROUND((((E12+E19)/E56)*100),2)</f>
        <v>54.76</v>
      </c>
      <c r="V33" s="117" t="s">
        <v>18</v>
      </c>
      <c r="W33" s="116">
        <f>ROUND((((G12+G19)/G56)*100),2)</f>
        <v>44.43</v>
      </c>
      <c r="X33" s="117" t="s">
        <v>18</v>
      </c>
      <c r="Y33" s="116">
        <f>ROUND((((I12+I19)/I56)*100),2)</f>
        <v>56.21</v>
      </c>
      <c r="Z33" s="117" t="s">
        <v>18</v>
      </c>
      <c r="AA33" s="116">
        <f>ROUND((((K12+K19)/K56)*100),2)</f>
        <v>52.3</v>
      </c>
      <c r="AB33" s="117" t="s">
        <v>18</v>
      </c>
      <c r="AC33" s="116">
        <f t="shared" ref="AC33:AC35" si="1">ROUND(AVERAGE(S33:AB33),2)</f>
        <v>52.25</v>
      </c>
      <c r="AD33" s="117" t="s">
        <v>18</v>
      </c>
    </row>
    <row r="34" spans="1:30">
      <c r="A34" s="128" t="s">
        <v>46</v>
      </c>
      <c r="B34" s="128" t="s">
        <v>70</v>
      </c>
      <c r="C34" s="96">
        <f>C32</f>
        <v>431612000</v>
      </c>
      <c r="E34" s="96">
        <v>284849000</v>
      </c>
      <c r="G34" s="96">
        <v>224543000</v>
      </c>
      <c r="I34" s="96">
        <v>191988000</v>
      </c>
      <c r="K34" s="96">
        <v>239738000</v>
      </c>
      <c r="M34" s="96">
        <v>234182000</v>
      </c>
      <c r="N34" s="136"/>
      <c r="O34" s="136"/>
      <c r="Q34" s="128" t="s">
        <v>34</v>
      </c>
      <c r="S34" s="116">
        <f>ROUND((((SUM(C13,C17))/C56)*100),2)</f>
        <v>0</v>
      </c>
      <c r="T34" s="117"/>
      <c r="U34" s="116">
        <f>ROUND((((SUM(E13,E17))/E56)*100),2)</f>
        <v>0</v>
      </c>
      <c r="V34" s="117"/>
      <c r="W34" s="116">
        <f>ROUND((((SUM(G13,G17))/G56)*100),2)</f>
        <v>0</v>
      </c>
      <c r="X34" s="117"/>
      <c r="Y34" s="116">
        <f>ROUND((((SUM(I13,I17))/I56)*100),2)</f>
        <v>0</v>
      </c>
      <c r="Z34" s="117"/>
      <c r="AA34" s="116">
        <f>ROUND((((SUM(K13,K17))/K56)*100),2)</f>
        <v>0</v>
      </c>
      <c r="AB34" s="117"/>
      <c r="AC34" s="116">
        <f t="shared" si="1"/>
        <v>0</v>
      </c>
      <c r="AD34" s="117"/>
    </row>
    <row r="35" spans="1:30">
      <c r="K35" s="135"/>
      <c r="M35" s="135"/>
      <c r="Q35" s="128" t="s">
        <v>35</v>
      </c>
      <c r="S35" s="119">
        <f>ROUND((((C16)/C56)*100),2)</f>
        <v>46.45</v>
      </c>
      <c r="T35" s="117"/>
      <c r="U35" s="119">
        <f>ROUND((((E16)/E56)*100),2)</f>
        <v>45.24</v>
      </c>
      <c r="V35" s="117"/>
      <c r="W35" s="119">
        <f>ROUND((((G16)/G56)*100),2)</f>
        <v>55.57</v>
      </c>
      <c r="X35" s="117"/>
      <c r="Y35" s="119">
        <f>ROUND((((I16)/I56)*100),2)</f>
        <v>43.79</v>
      </c>
      <c r="Z35" s="117"/>
      <c r="AA35" s="119">
        <f>ROUND((((K16)/K56)*100),2)</f>
        <v>47.7</v>
      </c>
      <c r="AB35" s="117"/>
      <c r="AC35" s="116">
        <f t="shared" si="1"/>
        <v>47.75</v>
      </c>
      <c r="AD35" s="117"/>
    </row>
    <row r="36" spans="1:30">
      <c r="A36" s="128" t="s">
        <v>45</v>
      </c>
      <c r="B36" s="128" t="s">
        <v>68</v>
      </c>
      <c r="C36" s="135">
        <v>0</v>
      </c>
      <c r="E36" s="135">
        <v>0</v>
      </c>
      <c r="G36" s="135">
        <v>0</v>
      </c>
      <c r="I36" s="135">
        <v>0</v>
      </c>
      <c r="K36" s="135">
        <v>0</v>
      </c>
      <c r="M36" s="135">
        <v>0</v>
      </c>
      <c r="N36" s="136"/>
      <c r="O36" s="136"/>
      <c r="Q36" s="128" t="s">
        <v>36</v>
      </c>
      <c r="S36" s="120">
        <f>SUM(S33:S35)</f>
        <v>100</v>
      </c>
      <c r="T36" s="117" t="s">
        <v>18</v>
      </c>
      <c r="U36" s="120">
        <f>SUM(U33:U35)</f>
        <v>100</v>
      </c>
      <c r="V36" s="117" t="s">
        <v>18</v>
      </c>
      <c r="W36" s="120">
        <f>SUM(W33:W35)</f>
        <v>100</v>
      </c>
      <c r="X36" s="117" t="s">
        <v>18</v>
      </c>
      <c r="Y36" s="120">
        <f>SUM(Y33:Y35)</f>
        <v>100</v>
      </c>
      <c r="Z36" s="117" t="s">
        <v>18</v>
      </c>
      <c r="AA36" s="120">
        <f>SUM(AA33:AA35)</f>
        <v>100</v>
      </c>
      <c r="AB36" s="117" t="s">
        <v>18</v>
      </c>
      <c r="AC36" s="120">
        <f>SUM(AC33:AC35)</f>
        <v>100</v>
      </c>
      <c r="AD36" s="117" t="s">
        <v>18</v>
      </c>
    </row>
    <row r="37" spans="1:30">
      <c r="K37" s="135"/>
      <c r="M37" s="135"/>
      <c r="S37" s="108"/>
      <c r="T37" s="108"/>
      <c r="U37" s="108"/>
      <c r="V37" s="108"/>
      <c r="W37" s="108"/>
      <c r="X37" s="108"/>
      <c r="Y37" s="108"/>
      <c r="Z37" s="108"/>
      <c r="AA37" s="108"/>
      <c r="AB37" s="108"/>
      <c r="AC37" s="108"/>
      <c r="AD37" s="108"/>
    </row>
    <row r="38" spans="1:30">
      <c r="A38" s="128" t="s">
        <v>47</v>
      </c>
      <c r="B38" s="128" t="s">
        <v>64</v>
      </c>
      <c r="C38" s="96">
        <v>258650000</v>
      </c>
      <c r="E38" s="96">
        <v>232571000</v>
      </c>
      <c r="G38" s="96">
        <v>188512000</v>
      </c>
      <c r="I38" s="96">
        <v>150736000</v>
      </c>
      <c r="K38" s="96">
        <v>140660000</v>
      </c>
      <c r="M38" s="96">
        <v>130923000</v>
      </c>
      <c r="N38" s="136"/>
      <c r="O38" s="136"/>
      <c r="S38" s="108"/>
      <c r="T38" s="108"/>
      <c r="U38" s="108"/>
      <c r="V38" s="108"/>
      <c r="W38" s="108"/>
      <c r="X38" s="108"/>
      <c r="Y38" s="108"/>
      <c r="Z38" s="108"/>
      <c r="AA38" s="108"/>
      <c r="AB38" s="108"/>
      <c r="AC38" s="108"/>
      <c r="AD38" s="108"/>
    </row>
    <row r="39" spans="1:30">
      <c r="K39" s="135"/>
      <c r="M39" s="135"/>
      <c r="N39" s="136"/>
      <c r="O39" s="136"/>
      <c r="S39" s="108"/>
      <c r="T39" s="108"/>
      <c r="U39" s="108"/>
      <c r="V39" s="108"/>
      <c r="W39" s="108"/>
      <c r="X39" s="108"/>
      <c r="Y39" s="108"/>
      <c r="Z39" s="108"/>
      <c r="AA39" s="108"/>
      <c r="AB39" s="108"/>
      <c r="AC39" s="108"/>
      <c r="AD39" s="108"/>
    </row>
    <row r="40" spans="1:30">
      <c r="A40" s="128" t="s">
        <v>55</v>
      </c>
      <c r="B40" s="128" t="s">
        <v>69</v>
      </c>
      <c r="C40" s="96">
        <v>431612000</v>
      </c>
      <c r="E40" s="96">
        <v>284849000</v>
      </c>
      <c r="G40" s="96">
        <v>188512000</v>
      </c>
      <c r="I40" s="96">
        <v>191988000</v>
      </c>
      <c r="K40" s="96">
        <v>239738000</v>
      </c>
      <c r="M40" s="96">
        <v>234182000</v>
      </c>
      <c r="N40" s="136"/>
      <c r="O40" s="136"/>
      <c r="Q40" s="137" t="s">
        <v>40</v>
      </c>
      <c r="R40" s="137"/>
      <c r="S40" s="108"/>
      <c r="T40" s="108"/>
      <c r="U40" s="108"/>
      <c r="V40" s="108"/>
      <c r="W40" s="108"/>
      <c r="X40" s="108"/>
      <c r="Y40" s="108"/>
      <c r="Z40" s="108"/>
      <c r="AA40" s="108"/>
      <c r="AB40" s="108"/>
      <c r="AC40" s="108"/>
      <c r="AD40" s="108"/>
    </row>
    <row r="41" spans="1:30">
      <c r="A41" s="128" t="s">
        <v>72</v>
      </c>
      <c r="B41" s="128" t="s">
        <v>71</v>
      </c>
      <c r="C41" s="96">
        <v>644679000</v>
      </c>
      <c r="E41" s="96">
        <v>508024000</v>
      </c>
      <c r="G41" s="96">
        <v>338523000</v>
      </c>
      <c r="I41" s="96">
        <v>368522000</v>
      </c>
      <c r="K41" s="96">
        <v>381318000</v>
      </c>
      <c r="M41" s="96">
        <v>395788000</v>
      </c>
      <c r="N41" s="136"/>
      <c r="O41" s="136"/>
      <c r="Q41" s="137"/>
      <c r="R41" s="137"/>
      <c r="S41" s="108"/>
      <c r="T41" s="108"/>
      <c r="U41" s="108"/>
      <c r="V41" s="108"/>
      <c r="W41" s="108"/>
      <c r="X41" s="108"/>
      <c r="Y41" s="108"/>
      <c r="Z41" s="108"/>
      <c r="AA41" s="108"/>
      <c r="AB41" s="108"/>
      <c r="AC41" s="108"/>
      <c r="AD41" s="108"/>
    </row>
    <row r="42" spans="1:30">
      <c r="A42" s="128" t="s">
        <v>1352</v>
      </c>
      <c r="B42" s="128" t="s">
        <v>1353</v>
      </c>
      <c r="C42" s="96">
        <f>(-109605+5190)*1000</f>
        <v>-104415000</v>
      </c>
      <c r="E42" s="96">
        <f>(-35348-1819)*1000</f>
        <v>-37167000</v>
      </c>
      <c r="G42" s="96">
        <f>(-4335+5108)*1000</f>
        <v>773000</v>
      </c>
      <c r="I42" s="96">
        <f>(-18024+567)*1000</f>
        <v>-17457000</v>
      </c>
      <c r="K42" s="96">
        <f>(-6458-763)*1000</f>
        <v>-7221000</v>
      </c>
      <c r="M42" s="96">
        <f>-3974000+4756000+1769000</f>
        <v>2551000</v>
      </c>
      <c r="N42" s="136"/>
      <c r="O42" s="136"/>
      <c r="Q42" s="137" t="s">
        <v>24</v>
      </c>
      <c r="R42" s="137"/>
      <c r="S42" s="108"/>
      <c r="T42" s="108"/>
      <c r="U42" s="108"/>
      <c r="V42" s="108"/>
      <c r="W42" s="108"/>
      <c r="X42" s="108"/>
      <c r="Y42" s="108"/>
      <c r="Z42" s="108"/>
      <c r="AA42" s="108"/>
      <c r="AB42" s="108"/>
      <c r="AC42" s="108"/>
      <c r="AD42" s="108"/>
    </row>
    <row r="43" spans="1:30">
      <c r="A43" s="128" t="s">
        <v>1354</v>
      </c>
      <c r="B43" s="128" t="s">
        <v>1355</v>
      </c>
      <c r="C43" s="96">
        <f>(292191+5761)*1000</f>
        <v>297952000</v>
      </c>
      <c r="E43" s="96">
        <f>(251443+5616)*1000</f>
        <v>257059000</v>
      </c>
      <c r="G43" s="96">
        <f>(158179-1703)*1000</f>
        <v>156476000</v>
      </c>
      <c r="I43" s="96">
        <f>(146032+641)*1000</f>
        <v>146673000</v>
      </c>
      <c r="K43" s="96">
        <v>136724000</v>
      </c>
      <c r="M43" s="96">
        <v>133008000</v>
      </c>
      <c r="N43" s="136"/>
      <c r="O43" s="136"/>
      <c r="Q43" s="128" t="s">
        <v>25</v>
      </c>
      <c r="S43" s="116">
        <f>ROUND(C21/C52,4)*100</f>
        <v>3.51</v>
      </c>
      <c r="T43" s="117" t="s">
        <v>18</v>
      </c>
      <c r="U43" s="116">
        <f>ROUND(E21/E52,4)*100</f>
        <v>2.58</v>
      </c>
      <c r="V43" s="117" t="s">
        <v>18</v>
      </c>
      <c r="W43" s="116">
        <f>ROUND(G21/G52,4)*100</f>
        <v>2.6</v>
      </c>
      <c r="X43" s="117" t="s">
        <v>18</v>
      </c>
      <c r="Y43" s="116">
        <f>ROUND(I21/I52,4)*100</f>
        <v>3.02</v>
      </c>
      <c r="Z43" s="117" t="s">
        <v>18</v>
      </c>
      <c r="AA43" s="116">
        <f>ROUND(K21/K52,4)*100</f>
        <v>3.92</v>
      </c>
      <c r="AB43" s="117" t="s">
        <v>18</v>
      </c>
      <c r="AC43" s="116">
        <f t="shared" ref="AC43:AC46" si="2">ROUND(AVERAGE(S43:AB43),2)</f>
        <v>3.13</v>
      </c>
      <c r="AD43" s="117" t="s">
        <v>18</v>
      </c>
    </row>
    <row r="44" spans="1:30">
      <c r="A44" s="128" t="s">
        <v>1356</v>
      </c>
      <c r="B44" s="128" t="s">
        <v>1357</v>
      </c>
      <c r="C44" s="96">
        <v>-9612000</v>
      </c>
      <c r="E44" s="96">
        <v>-19878000</v>
      </c>
      <c r="G44" s="96">
        <v>-13017000</v>
      </c>
      <c r="I44" s="96">
        <v>-13669000</v>
      </c>
      <c r="K44" s="96">
        <v>16914000</v>
      </c>
      <c r="M44" s="96">
        <v>20978000</v>
      </c>
      <c r="Q44" s="128" t="s">
        <v>27</v>
      </c>
      <c r="S44" s="116">
        <f>(ROUND((C52/(AVERAGE(C48,E48))*100),2))</f>
        <v>240.44</v>
      </c>
      <c r="T44" s="108"/>
      <c r="U44" s="116">
        <f>(ROUND((E52/(AVERAGE(E48,G48))*100),2))</f>
        <v>236.51</v>
      </c>
      <c r="V44" s="108"/>
      <c r="W44" s="116">
        <f>(ROUND((G52/(AVERAGE(G48,I48))*100),2))</f>
        <v>276.87</v>
      </c>
      <c r="X44" s="108"/>
      <c r="Y44" s="116">
        <f>(ROUND((I52/(AVERAGE(I48,K48))*100),2))</f>
        <v>321.10000000000002</v>
      </c>
      <c r="Z44" s="108"/>
      <c r="AA44" s="116">
        <f>(ROUND((K52/(AVERAGE(K48,M48))*100),2))</f>
        <v>321.14999999999998</v>
      </c>
      <c r="AB44" s="108"/>
      <c r="AC44" s="116">
        <f t="shared" si="2"/>
        <v>279.20999999999998</v>
      </c>
      <c r="AD44" s="108"/>
    </row>
    <row r="45" spans="1:30">
      <c r="M45" s="135"/>
      <c r="Q45" s="128" t="s">
        <v>28</v>
      </c>
      <c r="S45" s="116">
        <f>ROUND(((+C26/C52)*100),2)</f>
        <v>2.1800000000000002</v>
      </c>
      <c r="T45" s="108"/>
      <c r="U45" s="116">
        <f>ROUND(((+E26/E52)*100),2)</f>
        <v>2.2400000000000002</v>
      </c>
      <c r="V45" s="108"/>
      <c r="W45" s="116">
        <f>ROUND(((+G26/G52)*100),2)</f>
        <v>2.27</v>
      </c>
      <c r="X45" s="108"/>
      <c r="Y45" s="116">
        <f>ROUND(((+I26/I52)*100),2)</f>
        <v>2.37</v>
      </c>
      <c r="Z45" s="108"/>
      <c r="AA45" s="116">
        <f>ROUND(((+K26/K52)*100),2)</f>
        <v>2.2999999999999998</v>
      </c>
      <c r="AB45" s="108"/>
      <c r="AC45" s="116">
        <f t="shared" si="2"/>
        <v>2.27</v>
      </c>
      <c r="AD45" s="108"/>
    </row>
    <row r="46" spans="1:30">
      <c r="A46" s="128" t="s">
        <v>59</v>
      </c>
      <c r="M46" s="135"/>
      <c r="N46" s="136"/>
      <c r="O46" s="136"/>
      <c r="Q46" s="128" t="s">
        <v>29</v>
      </c>
      <c r="S46" s="116">
        <f>ROUND(((+C38/C34)*100),2)</f>
        <v>59.93</v>
      </c>
      <c r="T46" s="108"/>
      <c r="U46" s="116">
        <f>ROUND(((+E38/E34)*100),2)</f>
        <v>81.650000000000006</v>
      </c>
      <c r="V46" s="108"/>
      <c r="W46" s="116">
        <f>ROUND(((+G38/G34)*100),2)</f>
        <v>83.95</v>
      </c>
      <c r="X46" s="108"/>
      <c r="Y46" s="116">
        <f>ROUND(((+I38/I34)*100),2)</f>
        <v>78.510000000000005</v>
      </c>
      <c r="Z46" s="108"/>
      <c r="AA46" s="116">
        <f>ROUND(((+K38/K34)*100),2)</f>
        <v>58.67</v>
      </c>
      <c r="AB46" s="108"/>
      <c r="AC46" s="116">
        <f t="shared" si="2"/>
        <v>72.540000000000006</v>
      </c>
      <c r="AD46" s="108"/>
    </row>
    <row r="47" spans="1:30">
      <c r="M47" s="135"/>
      <c r="N47" s="136"/>
      <c r="O47" s="136"/>
      <c r="S47" s="116"/>
      <c r="T47" s="108"/>
      <c r="U47" s="116"/>
      <c r="V47" s="108"/>
      <c r="W47" s="116"/>
      <c r="X47" s="108"/>
      <c r="Y47" s="116"/>
      <c r="Z47" s="108"/>
      <c r="AA47" s="116"/>
      <c r="AB47" s="108"/>
      <c r="AC47" s="116"/>
      <c r="AD47" s="108"/>
    </row>
    <row r="48" spans="1:30">
      <c r="A48" s="128" t="s">
        <v>7</v>
      </c>
      <c r="B48" s="128" t="s">
        <v>50</v>
      </c>
      <c r="C48" s="96">
        <f>C16/C15</f>
        <v>20.502624806181693</v>
      </c>
      <c r="E48" s="96">
        <f>E16/E15</f>
        <v>19.087444749483911</v>
      </c>
      <c r="G48" s="96">
        <f>G16/G15</f>
        <v>17.579645404628391</v>
      </c>
      <c r="I48" s="96">
        <f>I16/I15</f>
        <v>11.28275428522266</v>
      </c>
      <c r="K48" s="96">
        <f>K16/K15</f>
        <v>11.015573493859174</v>
      </c>
      <c r="M48" s="96">
        <f>M16/M15</f>
        <v>10.429124314516036</v>
      </c>
      <c r="N48" s="136"/>
      <c r="O48" s="136"/>
      <c r="Q48" s="137" t="s">
        <v>41</v>
      </c>
      <c r="R48" s="137"/>
      <c r="S48" s="116">
        <f>ROUND(((C34/AVERAGE(C16,E16))*100),2)</f>
        <v>8.75</v>
      </c>
      <c r="T48" s="108" t="s">
        <v>18</v>
      </c>
      <c r="U48" s="116">
        <f>ROUND(((E34/AVERAGE(E16,G16))*100),2)</f>
        <v>6.65</v>
      </c>
      <c r="V48" s="108" t="s">
        <v>18</v>
      </c>
      <c r="W48" s="116">
        <f>ROUND(((G34/AVERAGE(G16,I16))*100),2)</f>
        <v>7.62</v>
      </c>
      <c r="X48" s="108" t="s">
        <v>18</v>
      </c>
      <c r="Y48" s="116">
        <f>ROUND(((I34/AVERAGE(I16,K16))*100),2)</f>
        <v>9.68</v>
      </c>
      <c r="Z48" s="108" t="s">
        <v>18</v>
      </c>
      <c r="AA48" s="116">
        <f>ROUND(((K34/AVERAGE(K16,M16))*100),2)</f>
        <v>12.59</v>
      </c>
      <c r="AB48" s="108" t="s">
        <v>18</v>
      </c>
      <c r="AC48" s="116">
        <f>ROUND(AVERAGE(S48:AB48),2)</f>
        <v>9.06</v>
      </c>
      <c r="AD48" s="108" t="s">
        <v>18</v>
      </c>
    </row>
    <row r="49" spans="1:30">
      <c r="C49" s="135"/>
      <c r="E49" s="135"/>
      <c r="G49" s="135"/>
      <c r="I49" s="135"/>
      <c r="K49" s="135"/>
      <c r="M49" s="135"/>
      <c r="N49" s="136"/>
      <c r="O49" s="136"/>
      <c r="S49" s="116"/>
      <c r="T49" s="108"/>
      <c r="U49" s="116"/>
      <c r="V49" s="108"/>
      <c r="W49" s="116"/>
      <c r="X49" s="108"/>
      <c r="Y49" s="116"/>
      <c r="Z49" s="108"/>
      <c r="AA49" s="116"/>
      <c r="AB49" s="108"/>
      <c r="AC49" s="117"/>
      <c r="AD49" s="108"/>
    </row>
    <row r="50" spans="1:30">
      <c r="A50" s="128" t="s">
        <v>13</v>
      </c>
      <c r="B50" s="128" t="s">
        <v>50</v>
      </c>
      <c r="C50" s="96">
        <f>SUM(C12:C13,C16:C17)</f>
        <v>11096100000</v>
      </c>
      <c r="E50" s="96">
        <f>SUM(E12:E13,E16:E17)</f>
        <v>10275974000</v>
      </c>
      <c r="G50" s="96">
        <f>SUM(G12:G13,G16:G17)</f>
        <v>6958260000</v>
      </c>
      <c r="I50" s="96">
        <f>SUM(I12:I13,I16:I17)</f>
        <v>4573024000</v>
      </c>
      <c r="K50" s="96">
        <f>SUM(K12:K13,K16:K17)</f>
        <v>4100748000</v>
      </c>
      <c r="M50" s="96">
        <f>SUM(M12:M13,M16:M17)</f>
        <v>3760701000</v>
      </c>
      <c r="N50" s="136"/>
      <c r="O50" s="136"/>
      <c r="Q50" s="137" t="s">
        <v>100</v>
      </c>
      <c r="R50" s="137"/>
      <c r="S50" s="116">
        <f>ROUND((C54/C62),2)</f>
        <v>6.46</v>
      </c>
      <c r="T50" s="117" t="s">
        <v>44</v>
      </c>
      <c r="U50" s="116">
        <f>ROUND((E54/E62),2)</f>
        <v>8.0399999999999991</v>
      </c>
      <c r="V50" s="117" t="s">
        <v>44</v>
      </c>
      <c r="W50" s="116">
        <f>ROUND((G54/G62),2)</f>
        <v>7.18</v>
      </c>
      <c r="X50" s="117" t="s">
        <v>44</v>
      </c>
      <c r="Y50" s="116">
        <f>ROUND((I54/I62),2)</f>
        <v>6.08</v>
      </c>
      <c r="Z50" s="117" t="s">
        <v>44</v>
      </c>
      <c r="AA50" s="116">
        <f>ROUND((K54/K62),2)</f>
        <v>4.46</v>
      </c>
      <c r="AB50" s="117" t="s">
        <v>44</v>
      </c>
      <c r="AC50" s="116">
        <f>ROUND(AVERAGE(S50:AB50),2)</f>
        <v>6.44</v>
      </c>
      <c r="AD50" s="108" t="s">
        <v>44</v>
      </c>
    </row>
    <row r="51" spans="1:30">
      <c r="C51" s="135"/>
      <c r="E51" s="135"/>
      <c r="G51" s="135"/>
      <c r="I51" s="135"/>
      <c r="K51" s="135"/>
      <c r="M51" s="135"/>
      <c r="N51" s="136"/>
      <c r="O51" s="136"/>
      <c r="Q51" s="137"/>
      <c r="R51" s="137"/>
      <c r="S51" s="116"/>
      <c r="T51" s="108"/>
      <c r="U51" s="116"/>
      <c r="V51" s="108"/>
      <c r="W51" s="116"/>
      <c r="X51" s="108"/>
      <c r="Y51" s="116"/>
      <c r="Z51" s="108"/>
      <c r="AA51" s="116"/>
      <c r="AB51" s="108"/>
      <c r="AC51" s="116"/>
      <c r="AD51" s="108"/>
    </row>
    <row r="52" spans="1:30">
      <c r="A52" s="128" t="s">
        <v>23</v>
      </c>
      <c r="B52" s="128" t="s">
        <v>50</v>
      </c>
      <c r="C52" s="96">
        <f>AVERAGE(C22:C23)</f>
        <v>47.594999999999999</v>
      </c>
      <c r="E52" s="96">
        <f>AVERAGE(E22:E23)</f>
        <v>43.36</v>
      </c>
      <c r="G52" s="96">
        <f>AVERAGE(G22:G23)</f>
        <v>39.954999999999998</v>
      </c>
      <c r="I52" s="96">
        <f>AVERAGE(I22:I23)</f>
        <v>35.799999999999997</v>
      </c>
      <c r="K52" s="96">
        <f>AVERAGE(K22:K23)</f>
        <v>34.435000000000002</v>
      </c>
      <c r="M52" s="96">
        <f>AVERAGE(M22:M23)</f>
        <v>32.164999999999999</v>
      </c>
      <c r="N52" s="136"/>
      <c r="O52" s="136"/>
      <c r="Q52" s="137" t="s">
        <v>57</v>
      </c>
      <c r="R52" s="137"/>
      <c r="S52" s="116">
        <f>ROUND(((C60/C54)*100),2)</f>
        <v>8.69</v>
      </c>
      <c r="T52" s="117" t="s">
        <v>18</v>
      </c>
      <c r="U52" s="116">
        <f>ROUND(((E60/E54)*100),2)</f>
        <v>8.08</v>
      </c>
      <c r="V52" s="117" t="s">
        <v>18</v>
      </c>
      <c r="W52" s="116">
        <f>ROUND(((G60/G54)*100),2)</f>
        <v>10.41</v>
      </c>
      <c r="X52" s="117" t="s">
        <v>18</v>
      </c>
      <c r="Y52" s="116">
        <f>ROUND(((I60/I54)*100),2)</f>
        <v>13.11</v>
      </c>
      <c r="Z52" s="117" t="s">
        <v>18</v>
      </c>
      <c r="AA52" s="116">
        <f>ROUND(((K60/K54)*100),2)</f>
        <v>16.72</v>
      </c>
      <c r="AB52" s="117" t="s">
        <v>18</v>
      </c>
      <c r="AC52" s="116">
        <f>ROUND(AVERAGE(S52:AB52),2)</f>
        <v>11.4</v>
      </c>
      <c r="AD52" s="108" t="s">
        <v>18</v>
      </c>
    </row>
    <row r="53" spans="1:30">
      <c r="C53" s="135"/>
      <c r="E53" s="135"/>
      <c r="G53" s="135"/>
      <c r="I53" s="135"/>
      <c r="K53" s="135"/>
      <c r="M53" s="135"/>
      <c r="N53" s="136"/>
      <c r="O53" s="136"/>
      <c r="Q53" s="142"/>
      <c r="R53" s="142"/>
      <c r="S53" s="116"/>
      <c r="T53" s="108"/>
      <c r="U53" s="116"/>
      <c r="V53" s="108"/>
      <c r="W53" s="116"/>
      <c r="X53" s="108"/>
      <c r="Y53" s="116"/>
      <c r="Z53" s="108"/>
      <c r="AA53" s="116"/>
      <c r="AB53" s="108"/>
      <c r="AC53" s="108"/>
      <c r="AD53" s="108"/>
    </row>
    <row r="54" spans="1:30">
      <c r="A54" s="128" t="s">
        <v>53</v>
      </c>
      <c r="C54" s="96">
        <f>+C19+C12</f>
        <v>5976650000</v>
      </c>
      <c r="E54" s="96">
        <f>+E19+E12</f>
        <v>5670295000</v>
      </c>
      <c r="G54" s="96">
        <f>+G19+G12</f>
        <v>3103124000</v>
      </c>
      <c r="I54" s="96">
        <f>+I19+I12</f>
        <v>2579109000</v>
      </c>
      <c r="K54" s="96">
        <f>+K19+K12</f>
        <v>2146777000</v>
      </c>
      <c r="M54" s="96">
        <f>+M19+M12</f>
        <v>1917168000</v>
      </c>
      <c r="N54" s="52"/>
      <c r="O54" s="52"/>
      <c r="Q54" s="142" t="s">
        <v>56</v>
      </c>
      <c r="R54" s="142"/>
      <c r="S54" s="116">
        <f>S33</f>
        <v>53.55</v>
      </c>
      <c r="T54" s="117" t="s">
        <v>18</v>
      </c>
      <c r="U54" s="116">
        <f>U33</f>
        <v>54.76</v>
      </c>
      <c r="V54" s="117" t="s">
        <v>18</v>
      </c>
      <c r="W54" s="116">
        <f>W33</f>
        <v>44.43</v>
      </c>
      <c r="X54" s="117" t="s">
        <v>18</v>
      </c>
      <c r="Y54" s="116">
        <f>Y33</f>
        <v>56.21</v>
      </c>
      <c r="Z54" s="117" t="s">
        <v>18</v>
      </c>
      <c r="AA54" s="116">
        <f>AA33</f>
        <v>52.3</v>
      </c>
      <c r="AB54" s="117" t="s">
        <v>18</v>
      </c>
      <c r="AC54" s="116">
        <f>ROUND(AVERAGE(S54:AB54),2)</f>
        <v>52.25</v>
      </c>
      <c r="AD54" s="117" t="s">
        <v>18</v>
      </c>
    </row>
    <row r="55" spans="1:30">
      <c r="C55" s="135"/>
      <c r="E55" s="135"/>
      <c r="G55" s="135"/>
      <c r="I55" s="135"/>
      <c r="K55" s="135"/>
      <c r="M55" s="135"/>
      <c r="N55" s="136"/>
      <c r="O55" s="136"/>
    </row>
    <row r="56" spans="1:30">
      <c r="A56" s="128" t="s">
        <v>31</v>
      </c>
      <c r="B56" s="128" t="s">
        <v>50</v>
      </c>
      <c r="C56" s="96">
        <f>SUM(C50,C19)</f>
        <v>11161100000</v>
      </c>
      <c r="E56" s="96">
        <f>SUM(E50,E19)</f>
        <v>10354172000</v>
      </c>
      <c r="G56" s="96">
        <f>SUM(G50,G19)</f>
        <v>6983984000</v>
      </c>
      <c r="I56" s="96">
        <f>SUM(I50,I19)</f>
        <v>4588473000</v>
      </c>
      <c r="K56" s="96">
        <f>SUM(K50,K19)</f>
        <v>4104398000</v>
      </c>
      <c r="M56" s="96">
        <f>SUM(M50,M19)</f>
        <v>3767236000</v>
      </c>
      <c r="N56" s="136"/>
      <c r="O56" s="136"/>
    </row>
    <row r="57" spans="1:30">
      <c r="C57" s="135"/>
      <c r="E57" s="135"/>
      <c r="G57" s="135"/>
      <c r="I57" s="135"/>
      <c r="K57" s="135"/>
      <c r="M57" s="135"/>
      <c r="N57" s="136"/>
      <c r="O57" s="136"/>
    </row>
    <row r="58" spans="1:30">
      <c r="A58" s="128" t="s">
        <v>51</v>
      </c>
      <c r="B58" s="128" t="s">
        <v>50</v>
      </c>
      <c r="C58" s="96">
        <f>SUM(C13,C17)</f>
        <v>0</v>
      </c>
      <c r="E58" s="96">
        <f>SUM(E13,E17)</f>
        <v>0</v>
      </c>
      <c r="G58" s="96">
        <f>SUM(G13,G17)</f>
        <v>0</v>
      </c>
      <c r="I58" s="96">
        <f>SUM(I13,I17)</f>
        <v>0</v>
      </c>
      <c r="K58" s="96">
        <f>SUM(K13,K17)</f>
        <v>0</v>
      </c>
      <c r="M58" s="96">
        <f>SUM(M13,M17)</f>
        <v>0</v>
      </c>
      <c r="N58" s="136"/>
      <c r="O58" s="136"/>
    </row>
    <row r="59" spans="1:30">
      <c r="C59" s="135"/>
      <c r="E59" s="135"/>
      <c r="G59" s="135"/>
      <c r="I59" s="135"/>
      <c r="K59" s="135"/>
      <c r="M59" s="135"/>
      <c r="N59" s="136"/>
      <c r="O59" s="136"/>
    </row>
    <row r="60" spans="1:30" ht="25.5">
      <c r="A60" s="143" t="s">
        <v>1358</v>
      </c>
      <c r="B60" s="128" t="s">
        <v>50</v>
      </c>
      <c r="C60" s="96">
        <f>ROUND(C41+C42-C28,3)</f>
        <v>519472000</v>
      </c>
      <c r="E60" s="96">
        <f>ROUND(E41+E42-E28,3)</f>
        <v>458170000</v>
      </c>
      <c r="G60" s="96">
        <f>ROUND(G41+G42-G28,3)</f>
        <v>323124000</v>
      </c>
      <c r="I60" s="96">
        <f>ROUND(I41+I42-I28,3)</f>
        <v>338042000</v>
      </c>
      <c r="K60" s="96">
        <f>ROUND(K41+K42-K28,3)</f>
        <v>358886000</v>
      </c>
      <c r="M60" s="96">
        <f>ROUND(M41+M42-M28,3)</f>
        <v>389524000</v>
      </c>
      <c r="N60" s="136"/>
      <c r="O60" s="136"/>
    </row>
    <row r="61" spans="1:30">
      <c r="A61" s="143"/>
      <c r="N61" s="136"/>
      <c r="O61" s="136"/>
    </row>
    <row r="62" spans="1:30">
      <c r="A62" s="128" t="s">
        <v>1359</v>
      </c>
      <c r="B62" s="128" t="s">
        <v>50</v>
      </c>
      <c r="C62" s="135">
        <f>C40+C43+C44+C30</f>
        <v>925277000</v>
      </c>
      <c r="E62" s="135">
        <f>E40+E43+E44+E30</f>
        <v>705102000</v>
      </c>
      <c r="G62" s="135">
        <f>G40+G43+G44+G30</f>
        <v>431948000</v>
      </c>
      <c r="I62" s="135">
        <f>I40+I43+I44+I30</f>
        <v>423894000</v>
      </c>
      <c r="K62" s="135">
        <f>K40+K43+K44+K30</f>
        <v>481717000</v>
      </c>
      <c r="M62" s="135">
        <f>M40+M43+M44+M30</f>
        <v>468762000</v>
      </c>
    </row>
    <row r="63" spans="1:30">
      <c r="K63" s="136"/>
      <c r="L63" s="136"/>
      <c r="M63" s="136"/>
      <c r="N63" s="136"/>
      <c r="O63" s="136"/>
    </row>
    <row r="64" spans="1:30">
      <c r="K64" s="136"/>
      <c r="L64" s="136"/>
      <c r="M64" s="136"/>
      <c r="N64" s="136"/>
      <c r="O64" s="136"/>
    </row>
    <row r="71" spans="11:15">
      <c r="K71" s="136"/>
      <c r="L71" s="136"/>
      <c r="M71" s="136"/>
      <c r="N71" s="136"/>
      <c r="O71" s="136"/>
    </row>
    <row r="81" spans="11:223">
      <c r="HK81" s="144"/>
      <c r="HL81" s="144"/>
      <c r="HO81" s="128" t="s">
        <v>48</v>
      </c>
    </row>
    <row r="94" spans="11:223">
      <c r="K94" s="136"/>
      <c r="L94" s="136"/>
      <c r="M94" s="136"/>
      <c r="N94" s="136"/>
      <c r="O94" s="136"/>
    </row>
    <row r="95" spans="11:223">
      <c r="K95" s="136"/>
      <c r="L95" s="136"/>
      <c r="M95" s="136"/>
      <c r="N95" s="136"/>
      <c r="O95" s="136"/>
    </row>
    <row r="96" spans="11:223">
      <c r="K96" s="136"/>
      <c r="L96" s="136"/>
      <c r="M96" s="136"/>
      <c r="N96" s="136"/>
      <c r="O96" s="136"/>
    </row>
    <row r="97" spans="11:15">
      <c r="K97" s="136"/>
      <c r="L97" s="136"/>
      <c r="M97" s="136"/>
      <c r="N97" s="136"/>
      <c r="O97" s="136"/>
    </row>
    <row r="98" spans="11:15">
      <c r="K98" s="136"/>
      <c r="L98" s="136"/>
      <c r="M98" s="136"/>
      <c r="N98" s="136"/>
      <c r="O98" s="136"/>
    </row>
    <row r="99" spans="11:15">
      <c r="K99" s="136"/>
      <c r="L99" s="136"/>
      <c r="M99" s="136"/>
      <c r="N99" s="136"/>
      <c r="O99" s="136"/>
    </row>
    <row r="100" spans="11:15">
      <c r="K100" s="136"/>
      <c r="L100" s="136"/>
      <c r="M100" s="136"/>
      <c r="N100" s="136"/>
      <c r="O100" s="136"/>
    </row>
    <row r="101" spans="11:15">
      <c r="K101" s="136"/>
      <c r="L101" s="136"/>
      <c r="M101" s="136"/>
      <c r="N101" s="136"/>
      <c r="O101" s="136"/>
    </row>
    <row r="102" spans="11:15">
      <c r="K102" s="136"/>
      <c r="L102" s="136"/>
      <c r="M102" s="136"/>
      <c r="N102" s="136"/>
      <c r="O102" s="136"/>
    </row>
    <row r="103" spans="11:15">
      <c r="K103" s="136"/>
      <c r="L103" s="136"/>
      <c r="M103" s="136"/>
      <c r="N103" s="136"/>
      <c r="O103" s="136"/>
    </row>
    <row r="104" spans="11:15">
      <c r="K104" s="136"/>
      <c r="L104" s="136"/>
      <c r="M104" s="136"/>
      <c r="N104" s="136"/>
      <c r="O104" s="136"/>
    </row>
    <row r="105" spans="11:15">
      <c r="K105" s="136"/>
      <c r="L105" s="136"/>
      <c r="M105" s="136"/>
      <c r="N105" s="136"/>
      <c r="O105" s="136"/>
    </row>
    <row r="106" spans="11:15">
      <c r="K106" s="136"/>
      <c r="L106" s="136"/>
      <c r="M106" s="136"/>
      <c r="N106" s="136"/>
      <c r="O106" s="136"/>
    </row>
    <row r="107" spans="11:15">
      <c r="K107" s="136"/>
      <c r="L107" s="136"/>
      <c r="M107" s="136"/>
      <c r="N107" s="136"/>
      <c r="O107" s="136"/>
    </row>
    <row r="108" spans="11:15">
      <c r="K108" s="136"/>
      <c r="L108" s="136"/>
      <c r="M108" s="136"/>
      <c r="N108" s="136"/>
      <c r="O108" s="136"/>
    </row>
    <row r="109" spans="11:15">
      <c r="K109" s="136"/>
      <c r="L109" s="136"/>
      <c r="M109" s="136"/>
      <c r="N109" s="136"/>
      <c r="O109" s="136"/>
    </row>
    <row r="110" spans="11:15">
      <c r="K110" s="136"/>
      <c r="L110" s="136"/>
      <c r="M110" s="136"/>
      <c r="N110" s="136"/>
      <c r="O110" s="136"/>
    </row>
    <row r="111" spans="11:15">
      <c r="K111" s="136"/>
      <c r="L111" s="136"/>
      <c r="M111" s="136"/>
      <c r="N111" s="136"/>
      <c r="O111" s="136"/>
    </row>
    <row r="112" spans="11:15">
      <c r="K112" s="136"/>
      <c r="L112" s="136"/>
      <c r="M112" s="136"/>
      <c r="N112" s="136"/>
      <c r="O112" s="136"/>
    </row>
    <row r="113" spans="11:15">
      <c r="K113" s="136"/>
      <c r="L113" s="136"/>
      <c r="M113" s="136"/>
      <c r="N113" s="136"/>
      <c r="O113" s="136"/>
    </row>
    <row r="114" spans="11:15">
      <c r="K114" s="136"/>
      <c r="L114" s="136"/>
      <c r="M114" s="136"/>
      <c r="N114" s="136"/>
      <c r="O114" s="136"/>
    </row>
    <row r="115" spans="11:15">
      <c r="K115" s="136"/>
      <c r="L115" s="136"/>
      <c r="M115" s="136"/>
      <c r="N115" s="136"/>
      <c r="O115" s="136"/>
    </row>
    <row r="116" spans="11:15">
      <c r="K116" s="136"/>
      <c r="L116" s="136"/>
      <c r="M116" s="136"/>
      <c r="N116" s="136"/>
      <c r="O116" s="136"/>
    </row>
    <row r="117" spans="11:15">
      <c r="K117" s="136"/>
      <c r="L117" s="136"/>
      <c r="M117" s="136"/>
      <c r="N117" s="136"/>
      <c r="O117" s="136"/>
    </row>
    <row r="118" spans="11:15">
      <c r="K118" s="136"/>
      <c r="L118" s="136"/>
      <c r="M118" s="136"/>
      <c r="N118" s="136"/>
      <c r="O118" s="136"/>
    </row>
    <row r="119" spans="11:15">
      <c r="K119" s="136"/>
      <c r="L119" s="136"/>
      <c r="M119" s="136"/>
      <c r="N119" s="136"/>
      <c r="O119" s="136"/>
    </row>
    <row r="120" spans="11:15">
      <c r="K120" s="136"/>
      <c r="L120" s="136"/>
      <c r="M120" s="136"/>
      <c r="N120" s="136"/>
      <c r="O120" s="136"/>
    </row>
    <row r="121" spans="11:15">
      <c r="K121" s="136"/>
      <c r="L121" s="136"/>
      <c r="M121" s="136"/>
      <c r="N121" s="136"/>
      <c r="O121" s="136"/>
    </row>
    <row r="122" spans="11:15">
      <c r="K122" s="136"/>
      <c r="L122" s="136"/>
      <c r="M122" s="136"/>
      <c r="N122" s="136"/>
      <c r="O122" s="136"/>
    </row>
    <row r="123" spans="11:15">
      <c r="K123" s="136"/>
      <c r="L123" s="136"/>
      <c r="M123" s="136"/>
      <c r="N123" s="136"/>
      <c r="O123" s="136"/>
    </row>
    <row r="124" spans="11:15">
      <c r="K124" s="136"/>
      <c r="L124" s="136"/>
      <c r="M124" s="136"/>
      <c r="N124" s="136"/>
      <c r="O124" s="136"/>
    </row>
    <row r="125" spans="11:15">
      <c r="K125" s="136"/>
      <c r="L125" s="136"/>
      <c r="M125" s="136"/>
      <c r="N125" s="136"/>
      <c r="O125" s="136"/>
    </row>
    <row r="126" spans="11:15">
      <c r="K126" s="136"/>
      <c r="L126" s="136"/>
      <c r="M126" s="136"/>
      <c r="N126" s="136"/>
      <c r="O126" s="136"/>
    </row>
    <row r="127" spans="11:15">
      <c r="K127" s="136"/>
      <c r="L127" s="136"/>
      <c r="M127" s="136"/>
      <c r="N127" s="136"/>
      <c r="O127" s="136"/>
    </row>
    <row r="128" spans="11:15">
      <c r="K128" s="136"/>
      <c r="L128" s="136"/>
      <c r="M128" s="136"/>
      <c r="N128" s="136"/>
      <c r="O128" s="136"/>
    </row>
    <row r="129" spans="11:15">
      <c r="K129" s="136"/>
      <c r="L129" s="136"/>
      <c r="M129" s="136"/>
      <c r="N129" s="136"/>
      <c r="O129" s="136"/>
    </row>
    <row r="130" spans="11:15">
      <c r="K130" s="136"/>
      <c r="L130" s="136"/>
      <c r="M130" s="136"/>
      <c r="N130" s="136"/>
      <c r="O130" s="136"/>
    </row>
    <row r="131" spans="11:15">
      <c r="K131" s="136"/>
      <c r="L131" s="136"/>
      <c r="M131" s="136"/>
      <c r="N131" s="136"/>
      <c r="O131" s="136"/>
    </row>
    <row r="132" spans="11:15">
      <c r="K132" s="136"/>
      <c r="L132" s="136"/>
      <c r="M132" s="136"/>
      <c r="N132" s="136"/>
      <c r="O132" s="136"/>
    </row>
    <row r="133" spans="11:15">
      <c r="K133" s="136"/>
      <c r="L133" s="136"/>
      <c r="M133" s="136"/>
      <c r="N133" s="136"/>
      <c r="O133" s="136"/>
    </row>
    <row r="134" spans="11:15">
      <c r="K134" s="136"/>
      <c r="L134" s="136"/>
      <c r="M134" s="136"/>
      <c r="N134" s="136"/>
      <c r="O134" s="136"/>
    </row>
    <row r="135" spans="11:15">
      <c r="K135" s="136"/>
      <c r="L135" s="136"/>
      <c r="M135" s="136"/>
      <c r="N135" s="136"/>
      <c r="O135" s="136"/>
    </row>
    <row r="136" spans="11:15">
      <c r="K136" s="136"/>
      <c r="L136" s="136"/>
      <c r="M136" s="136"/>
      <c r="N136" s="136"/>
      <c r="O136" s="136"/>
    </row>
    <row r="137" spans="11:15">
      <c r="K137" s="136"/>
      <c r="L137" s="136"/>
      <c r="M137" s="136"/>
      <c r="N137" s="136"/>
      <c r="O137" s="136"/>
    </row>
    <row r="138" spans="11:15">
      <c r="K138" s="136"/>
      <c r="L138" s="136"/>
      <c r="M138" s="136"/>
      <c r="N138" s="136"/>
      <c r="O138" s="136"/>
    </row>
    <row r="139" spans="11:15">
      <c r="K139" s="136"/>
      <c r="L139" s="136"/>
      <c r="M139" s="136"/>
      <c r="N139" s="136"/>
      <c r="O139" s="136"/>
    </row>
    <row r="140" spans="11:15">
      <c r="K140" s="136"/>
      <c r="L140" s="136"/>
      <c r="M140" s="136"/>
      <c r="N140" s="136"/>
      <c r="O140" s="136"/>
    </row>
    <row r="141" spans="11:15">
      <c r="K141" s="136"/>
      <c r="L141" s="136"/>
      <c r="M141" s="136"/>
      <c r="N141" s="136"/>
      <c r="O141" s="136"/>
    </row>
    <row r="142" spans="11:15">
      <c r="K142" s="136"/>
      <c r="L142" s="136"/>
      <c r="M142" s="136"/>
      <c r="N142" s="136"/>
      <c r="O142" s="136"/>
    </row>
    <row r="143" spans="11:15">
      <c r="K143" s="136"/>
      <c r="L143" s="136"/>
      <c r="M143" s="136"/>
      <c r="N143" s="136"/>
      <c r="O143" s="136"/>
    </row>
    <row r="144" spans="11:15">
      <c r="K144" s="136"/>
      <c r="L144" s="136"/>
      <c r="M144" s="136"/>
      <c r="N144" s="136"/>
      <c r="O144" s="136"/>
    </row>
    <row r="145" spans="11:15">
      <c r="K145" s="136"/>
      <c r="L145" s="136"/>
      <c r="M145" s="136"/>
      <c r="N145" s="136"/>
      <c r="O145" s="136"/>
    </row>
    <row r="146" spans="11:15">
      <c r="K146" s="136"/>
      <c r="L146" s="136"/>
      <c r="M146" s="136"/>
      <c r="N146" s="136"/>
      <c r="O146" s="136"/>
    </row>
    <row r="147" spans="11:15">
      <c r="K147" s="136"/>
      <c r="L147" s="136"/>
      <c r="M147" s="136"/>
      <c r="N147" s="136"/>
      <c r="O147" s="136"/>
    </row>
    <row r="148" spans="11:15">
      <c r="K148" s="136"/>
      <c r="L148" s="136"/>
      <c r="M148" s="136"/>
      <c r="N148" s="136"/>
      <c r="O148" s="136"/>
    </row>
    <row r="149" spans="11:15">
      <c r="K149" s="136"/>
      <c r="L149" s="136"/>
      <c r="M149" s="136"/>
      <c r="N149" s="136"/>
      <c r="O149" s="136"/>
    </row>
    <row r="150" spans="11:15">
      <c r="K150" s="136"/>
      <c r="L150" s="136"/>
      <c r="M150" s="136"/>
      <c r="N150" s="136"/>
      <c r="O150" s="136"/>
    </row>
    <row r="151" spans="11:15">
      <c r="K151" s="136"/>
      <c r="L151" s="136"/>
      <c r="M151" s="136"/>
      <c r="N151" s="136"/>
      <c r="O151" s="136"/>
    </row>
    <row r="152" spans="11:15">
      <c r="K152" s="136"/>
      <c r="L152" s="136"/>
      <c r="M152" s="136"/>
      <c r="N152" s="136"/>
      <c r="O152" s="136"/>
    </row>
    <row r="153" spans="11:15">
      <c r="K153" s="136"/>
      <c r="L153" s="136"/>
      <c r="M153" s="136"/>
      <c r="N153" s="136"/>
      <c r="O153" s="136"/>
    </row>
    <row r="154" spans="11:15">
      <c r="K154" s="136"/>
      <c r="L154" s="136"/>
      <c r="M154" s="136"/>
      <c r="N154" s="136"/>
      <c r="O154" s="136"/>
    </row>
  </sheetData>
  <mergeCells count="6">
    <mergeCell ref="AC25:AD25"/>
    <mergeCell ref="E6:N6"/>
    <mergeCell ref="E7:N7"/>
    <mergeCell ref="E8:N8"/>
    <mergeCell ref="U13:AB13"/>
    <mergeCell ref="AC24:AD24"/>
  </mergeCells>
  <printOptions horizontalCentered="1"/>
  <pageMargins left="0.75" right="0.75" top="1" bottom="1" header="0.5" footer="0.5"/>
  <pageSetup scale="10" orientation="landscape"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E2088-17BF-44BF-B0B7-B790E65AD610}">
  <sheetPr>
    <pageSetUpPr fitToPage="1"/>
  </sheetPr>
  <dimension ref="A1:HO154"/>
  <sheetViews>
    <sheetView zoomScale="85" zoomScaleNormal="85" workbookViewId="0"/>
  </sheetViews>
  <sheetFormatPr defaultColWidth="9" defaultRowHeight="12.75"/>
  <cols>
    <col min="1" max="1" width="35.28515625" style="128" bestFit="1" customWidth="1"/>
    <col min="2" max="2" width="19.85546875" style="128" bestFit="1" customWidth="1"/>
    <col min="3" max="3" width="18.5703125" style="128" customWidth="1"/>
    <col min="4" max="4" width="4.5703125" style="128" customWidth="1"/>
    <col min="5" max="5" width="19.85546875" style="128" customWidth="1"/>
    <col min="6" max="6" width="4.28515625" style="128" customWidth="1"/>
    <col min="7" max="7" width="19.85546875" style="128" customWidth="1"/>
    <col min="8" max="8" width="4.28515625" style="128" customWidth="1"/>
    <col min="9" max="9" width="19.85546875" style="128" customWidth="1"/>
    <col min="10" max="10" width="3" style="128" customWidth="1"/>
    <col min="11" max="11" width="21.28515625" style="128" bestFit="1" customWidth="1"/>
    <col min="12" max="12" width="2" style="128" customWidth="1"/>
    <col min="13" max="13" width="21.28515625" style="128" bestFit="1" customWidth="1"/>
    <col min="14" max="14" width="12" style="128" customWidth="1"/>
    <col min="15" max="16" width="1.85546875" style="128" customWidth="1"/>
    <col min="17" max="17" width="64.28515625" style="128" customWidth="1"/>
    <col min="18" max="18" width="4" style="128" customWidth="1"/>
    <col min="19" max="19" width="14" style="128" customWidth="1"/>
    <col min="20" max="20" width="3.7109375" style="128" bestFit="1" customWidth="1"/>
    <col min="21" max="21" width="13" style="128" bestFit="1" customWidth="1"/>
    <col min="22" max="22" width="3.7109375" style="128" bestFit="1" customWidth="1"/>
    <col min="23" max="23" width="13" style="128" bestFit="1" customWidth="1"/>
    <col min="24" max="24" width="2.85546875" style="128" customWidth="1"/>
    <col min="25" max="25" width="13" style="128" bestFit="1" customWidth="1"/>
    <col min="26" max="26" width="3.7109375" style="128" bestFit="1" customWidth="1"/>
    <col min="27" max="27" width="13" style="128" bestFit="1" customWidth="1"/>
    <col min="28" max="28" width="3.7109375" style="128" bestFit="1" customWidth="1"/>
    <col min="29" max="29" width="9" style="128" bestFit="1" customWidth="1"/>
    <col min="30" max="30" width="3.7109375" style="128" bestFit="1" customWidth="1"/>
    <col min="31" max="31" width="9" style="128"/>
    <col min="32" max="32" width="4.28515625" style="128" customWidth="1"/>
    <col min="33" max="33" width="3.7109375" style="128" customWidth="1"/>
    <col min="34" max="34" width="22.28515625" style="128" customWidth="1"/>
    <col min="35" max="222" width="9" style="128"/>
    <col min="223" max="223" width="30.5703125" style="128" bestFit="1" customWidth="1"/>
    <col min="224" max="16384" width="9" style="128"/>
  </cols>
  <sheetData>
    <row r="1" spans="1:30" ht="16.149999999999999" customHeight="1"/>
    <row r="2" spans="1:30" ht="16.149999999999999" customHeight="1"/>
    <row r="3" spans="1:30" ht="16.149999999999999" customHeight="1"/>
    <row r="4" spans="1:30" ht="16.149999999999999" customHeight="1" thickBot="1"/>
    <row r="5" spans="1:30" ht="16.5">
      <c r="A5" s="129" t="s">
        <v>2135</v>
      </c>
      <c r="C5" s="130"/>
    </row>
    <row r="6" spans="1:30" ht="15.75" customHeight="1" thickBot="1">
      <c r="A6" s="131" t="s">
        <v>112</v>
      </c>
      <c r="C6" s="130"/>
      <c r="E6" s="445" t="s">
        <v>1361</v>
      </c>
      <c r="F6" s="445"/>
      <c r="G6" s="445"/>
      <c r="H6" s="445"/>
      <c r="I6" s="445"/>
      <c r="J6" s="445"/>
      <c r="K6" s="445"/>
      <c r="L6" s="445"/>
      <c r="M6" s="445"/>
      <c r="N6" s="445"/>
      <c r="O6" s="445"/>
      <c r="P6" s="445"/>
      <c r="Q6" s="132" t="str">
        <f>E6</f>
        <v>Middlesex Water</v>
      </c>
      <c r="R6" s="132"/>
      <c r="S6" s="132"/>
      <c r="T6" s="132"/>
      <c r="U6" s="133"/>
      <c r="V6" s="132"/>
      <c r="W6" s="133"/>
      <c r="X6" s="133"/>
      <c r="Y6" s="133"/>
      <c r="Z6" s="132"/>
      <c r="AA6" s="133"/>
      <c r="AB6" s="133"/>
      <c r="AC6" s="133"/>
    </row>
    <row r="7" spans="1:30">
      <c r="E7" s="446" t="s">
        <v>0</v>
      </c>
      <c r="F7" s="446"/>
      <c r="G7" s="446"/>
      <c r="H7" s="446"/>
      <c r="I7" s="446"/>
      <c r="J7" s="446"/>
      <c r="K7" s="446"/>
      <c r="L7" s="446"/>
      <c r="M7" s="446"/>
      <c r="N7" s="446"/>
      <c r="O7" s="446"/>
      <c r="P7" s="446"/>
      <c r="Q7" s="133" t="str">
        <f>E7</f>
        <v>CAPITALIZATION AND FINANCIAL STATISTICS  (1)</v>
      </c>
      <c r="R7" s="133"/>
      <c r="S7" s="133"/>
      <c r="T7" s="133"/>
      <c r="U7" s="133"/>
      <c r="V7" s="133"/>
      <c r="W7" s="133"/>
      <c r="X7" s="133"/>
      <c r="Y7" s="133"/>
      <c r="Z7" s="133"/>
      <c r="AA7" s="133"/>
      <c r="AB7" s="133"/>
      <c r="AC7" s="133"/>
    </row>
    <row r="8" spans="1:30">
      <c r="E8" s="445" t="s">
        <v>2980</v>
      </c>
      <c r="F8" s="445"/>
      <c r="G8" s="445"/>
      <c r="H8" s="445"/>
      <c r="I8" s="445"/>
      <c r="J8" s="445"/>
      <c r="K8" s="445"/>
      <c r="L8" s="445"/>
      <c r="M8" s="445"/>
      <c r="N8" s="445"/>
      <c r="O8" s="445"/>
      <c r="P8" s="445"/>
      <c r="Q8" s="132" t="str">
        <f>E8</f>
        <v>2017 - 2021, Inclusive</v>
      </c>
      <c r="R8" s="132"/>
      <c r="S8" s="132"/>
      <c r="T8" s="132"/>
      <c r="U8" s="133"/>
      <c r="V8" s="132"/>
      <c r="W8" s="133"/>
      <c r="X8" s="133"/>
      <c r="Y8" s="133"/>
      <c r="Z8" s="132"/>
      <c r="AA8" s="133"/>
      <c r="AB8" s="133"/>
      <c r="AC8" s="133"/>
    </row>
    <row r="9" spans="1:30">
      <c r="Q9" s="133"/>
      <c r="R9" s="133"/>
      <c r="S9" s="133"/>
      <c r="T9" s="132"/>
      <c r="U9" s="132"/>
      <c r="V9" s="132"/>
      <c r="W9" s="132"/>
      <c r="X9" s="133"/>
      <c r="Y9" s="132"/>
      <c r="Z9" s="132"/>
      <c r="AA9" s="133"/>
      <c r="AB9" s="133"/>
      <c r="AC9" s="133"/>
    </row>
    <row r="10" spans="1:30">
      <c r="B10" s="128" t="s">
        <v>2981</v>
      </c>
      <c r="C10" s="134">
        <v>2021</v>
      </c>
      <c r="E10" s="134">
        <v>2020</v>
      </c>
      <c r="G10" s="134">
        <v>2019</v>
      </c>
      <c r="I10" s="134">
        <v>2018</v>
      </c>
      <c r="K10" s="134">
        <v>2017</v>
      </c>
      <c r="M10" s="134">
        <v>2016</v>
      </c>
      <c r="N10" s="134"/>
      <c r="O10" s="134"/>
      <c r="P10" s="134"/>
      <c r="T10" s="132"/>
      <c r="U10" s="132"/>
      <c r="V10" s="132"/>
      <c r="W10" s="132"/>
      <c r="Y10" s="132"/>
      <c r="Z10" s="132"/>
      <c r="AA10" s="133"/>
      <c r="AB10" s="133"/>
    </row>
    <row r="11" spans="1:30">
      <c r="A11" s="128" t="s">
        <v>1</v>
      </c>
    </row>
    <row r="12" spans="1:30">
      <c r="A12" s="128" t="s">
        <v>2</v>
      </c>
      <c r="B12" s="128" t="s">
        <v>65</v>
      </c>
      <c r="C12" s="98">
        <f>306520000+6731000</f>
        <v>313251000</v>
      </c>
      <c r="E12" s="98">
        <f>273244000+7255000</f>
        <v>280499000</v>
      </c>
      <c r="G12" s="98">
        <f>230777000+7178000</f>
        <v>237955000</v>
      </c>
      <c r="I12" s="96">
        <f>152851000+7343000</f>
        <v>160194000</v>
      </c>
      <c r="K12" s="96">
        <f>139045000+6865000</f>
        <v>145910000</v>
      </c>
      <c r="M12" s="96">
        <f>6159000+134538000</f>
        <v>140697000</v>
      </c>
      <c r="N12" s="135"/>
      <c r="O12" s="135"/>
      <c r="P12" s="136"/>
      <c r="S12" s="127">
        <f>C10</f>
        <v>2021</v>
      </c>
      <c r="T12" s="127"/>
      <c r="U12" s="127">
        <f>E10</f>
        <v>2020</v>
      </c>
      <c r="V12" s="127"/>
      <c r="W12" s="127">
        <f>G10</f>
        <v>2019</v>
      </c>
      <c r="Y12" s="127">
        <f>I10</f>
        <v>2018</v>
      </c>
      <c r="Z12" s="127"/>
      <c r="AA12" s="127">
        <f>K10</f>
        <v>2017</v>
      </c>
      <c r="AB12" s="127"/>
      <c r="AC12" s="108"/>
      <c r="AD12" s="108"/>
    </row>
    <row r="13" spans="1:30">
      <c r="A13" s="128" t="s">
        <v>3</v>
      </c>
      <c r="B13" s="128" t="s">
        <v>66</v>
      </c>
      <c r="C13" s="98">
        <v>2084000</v>
      </c>
      <c r="E13" s="98">
        <v>2084000</v>
      </c>
      <c r="G13" s="98">
        <v>2084000</v>
      </c>
      <c r="I13" s="96">
        <v>2433000</v>
      </c>
      <c r="K13" s="96">
        <v>2433000</v>
      </c>
      <c r="M13" s="96">
        <v>2436000</v>
      </c>
      <c r="N13" s="135"/>
      <c r="O13" s="135"/>
      <c r="P13" s="136"/>
      <c r="U13" s="448" t="s">
        <v>4</v>
      </c>
      <c r="V13" s="448"/>
      <c r="W13" s="448"/>
      <c r="X13" s="448"/>
      <c r="Y13" s="448"/>
      <c r="Z13" s="448"/>
      <c r="AA13" s="448"/>
      <c r="AB13" s="448"/>
      <c r="AC13" s="109" t="s">
        <v>5</v>
      </c>
      <c r="AD13" s="108"/>
    </row>
    <row r="14" spans="1:30">
      <c r="C14" s="135"/>
      <c r="E14" s="135"/>
      <c r="G14" s="135"/>
      <c r="I14" s="135"/>
      <c r="K14" s="135"/>
      <c r="M14" s="135"/>
      <c r="Q14" s="137" t="s">
        <v>6</v>
      </c>
      <c r="R14" s="137"/>
      <c r="S14" s="137"/>
      <c r="T14" s="108"/>
      <c r="U14" s="108"/>
      <c r="V14" s="108"/>
      <c r="W14" s="108"/>
      <c r="X14" s="137"/>
      <c r="Y14" s="108"/>
      <c r="Z14" s="108"/>
      <c r="AA14" s="108"/>
      <c r="AB14" s="108"/>
      <c r="AC14" s="108"/>
      <c r="AD14" s="108"/>
    </row>
    <row r="15" spans="1:30">
      <c r="A15" s="128" t="s">
        <v>8</v>
      </c>
      <c r="B15" s="128" t="s">
        <v>58</v>
      </c>
      <c r="C15" s="96">
        <v>17522000</v>
      </c>
      <c r="E15" s="96">
        <v>17473000</v>
      </c>
      <c r="G15" s="96">
        <v>17434000</v>
      </c>
      <c r="I15" s="96">
        <v>16403000</v>
      </c>
      <c r="K15" s="96">
        <v>16352000</v>
      </c>
      <c r="M15" s="96">
        <v>16296000</v>
      </c>
      <c r="N15" s="135"/>
      <c r="O15" s="135"/>
      <c r="P15" s="136"/>
      <c r="T15" s="108"/>
      <c r="U15" s="108"/>
      <c r="V15" s="108"/>
      <c r="W15" s="108"/>
      <c r="Y15" s="108"/>
      <c r="Z15" s="108"/>
      <c r="AA15" s="108"/>
      <c r="AB15" s="108"/>
      <c r="AC15" s="108"/>
      <c r="AD15" s="108"/>
    </row>
    <row r="16" spans="1:30">
      <c r="A16" s="128" t="s">
        <v>10</v>
      </c>
      <c r="B16" s="128" t="s">
        <v>60</v>
      </c>
      <c r="C16" s="98">
        <v>367726000</v>
      </c>
      <c r="E16" s="98">
        <v>346208000</v>
      </c>
      <c r="G16" s="98">
        <v>323792000</v>
      </c>
      <c r="I16" s="96">
        <v>248787000</v>
      </c>
      <c r="K16" s="96">
        <v>229175000</v>
      </c>
      <c r="M16" s="96">
        <v>218437000</v>
      </c>
      <c r="N16" s="135"/>
      <c r="O16" s="135"/>
      <c r="P16" s="136"/>
      <c r="Q16" s="137" t="s">
        <v>9</v>
      </c>
      <c r="R16" s="137"/>
      <c r="S16" s="137"/>
      <c r="T16" s="108"/>
      <c r="U16" s="108"/>
      <c r="V16" s="108"/>
      <c r="W16" s="108"/>
      <c r="X16" s="137"/>
      <c r="Y16" s="108"/>
      <c r="Z16" s="108"/>
      <c r="AA16" s="108"/>
      <c r="AB16" s="108"/>
      <c r="AC16" s="108"/>
      <c r="AD16" s="108"/>
    </row>
    <row r="17" spans="1:30">
      <c r="A17" s="128" t="s">
        <v>49</v>
      </c>
      <c r="B17" s="128" t="s">
        <v>58</v>
      </c>
      <c r="C17" s="96">
        <v>0</v>
      </c>
      <c r="E17" s="96">
        <v>0</v>
      </c>
      <c r="G17" s="96">
        <v>0</v>
      </c>
      <c r="I17" s="96">
        <v>0</v>
      </c>
      <c r="K17" s="96">
        <v>0</v>
      </c>
      <c r="M17" s="96">
        <v>0</v>
      </c>
      <c r="N17" s="135"/>
      <c r="O17" s="135"/>
      <c r="P17" s="136"/>
      <c r="Q17" s="128" t="s">
        <v>11</v>
      </c>
      <c r="S17" s="111">
        <f>C50/1000000</f>
        <v>683.06100000000004</v>
      </c>
      <c r="T17" s="111"/>
      <c r="U17" s="111">
        <f>E50/1000000</f>
        <v>628.79100000000005</v>
      </c>
      <c r="V17" s="111"/>
      <c r="W17" s="111">
        <f>G50/1000000</f>
        <v>563.83100000000002</v>
      </c>
      <c r="Y17" s="111">
        <f>I50/1000000</f>
        <v>411.41399999999999</v>
      </c>
      <c r="Z17" s="111"/>
      <c r="AA17" s="111">
        <f>K50/1000000</f>
        <v>377.51799999999997</v>
      </c>
      <c r="AB17" s="111"/>
      <c r="AC17" s="108"/>
      <c r="AD17" s="108"/>
    </row>
    <row r="18" spans="1:30">
      <c r="C18" s="135"/>
      <c r="E18" s="135"/>
      <c r="G18" s="135"/>
      <c r="I18" s="135"/>
      <c r="K18" s="135"/>
      <c r="M18" s="135"/>
      <c r="Q18" s="128" t="s">
        <v>12</v>
      </c>
      <c r="S18" s="112">
        <f>C19/1000000</f>
        <v>13</v>
      </c>
      <c r="T18" s="111"/>
      <c r="U18" s="112">
        <f>E19/1000000</f>
        <v>2</v>
      </c>
      <c r="V18" s="111"/>
      <c r="W18" s="112">
        <f>G19/1000000</f>
        <v>20</v>
      </c>
      <c r="Y18" s="112">
        <f>I19/1000000</f>
        <v>48.5</v>
      </c>
      <c r="Z18" s="111"/>
      <c r="AA18" s="112">
        <f>K19/1000000</f>
        <v>28</v>
      </c>
      <c r="AB18" s="111"/>
      <c r="AC18" s="108"/>
      <c r="AD18" s="108"/>
    </row>
    <row r="19" spans="1:30">
      <c r="A19" s="128" t="s">
        <v>15</v>
      </c>
      <c r="B19" s="128" t="s">
        <v>67</v>
      </c>
      <c r="C19" s="96">
        <v>13000000</v>
      </c>
      <c r="E19" s="96">
        <v>2000000</v>
      </c>
      <c r="G19" s="96">
        <v>20000000</v>
      </c>
      <c r="I19" s="96">
        <v>48500000</v>
      </c>
      <c r="K19" s="96">
        <v>28000000</v>
      </c>
      <c r="M19" s="96">
        <v>12000000</v>
      </c>
      <c r="N19" s="135"/>
      <c r="O19" s="135"/>
      <c r="P19" s="136"/>
      <c r="Q19" s="128" t="s">
        <v>14</v>
      </c>
      <c r="S19" s="113">
        <f>SUM(S17:S18)</f>
        <v>696.06100000000004</v>
      </c>
      <c r="T19" s="111"/>
      <c r="U19" s="113">
        <f>SUM(U17:U18)</f>
        <v>630.79100000000005</v>
      </c>
      <c r="V19" s="111"/>
      <c r="W19" s="113">
        <f>SUM(W17:W18)</f>
        <v>583.83100000000002</v>
      </c>
      <c r="Y19" s="113">
        <f>SUM(Y17:Y18)</f>
        <v>459.91399999999999</v>
      </c>
      <c r="Z19" s="111"/>
      <c r="AA19" s="113">
        <f>SUM(AA17:AA18)</f>
        <v>405.51799999999997</v>
      </c>
      <c r="AB19" s="111"/>
      <c r="AC19" s="108"/>
      <c r="AD19" s="108"/>
    </row>
    <row r="20" spans="1:30">
      <c r="C20" s="135"/>
      <c r="E20" s="135"/>
      <c r="G20" s="135"/>
      <c r="I20" s="135"/>
      <c r="K20" s="135"/>
      <c r="M20" s="135"/>
      <c r="N20" s="136"/>
      <c r="O20" s="136"/>
      <c r="P20" s="136"/>
      <c r="S20" s="108"/>
      <c r="T20" s="108"/>
      <c r="U20" s="108"/>
      <c r="V20" s="108"/>
      <c r="W20" s="108"/>
      <c r="Y20" s="108"/>
      <c r="Z20" s="108"/>
      <c r="AA20" s="108"/>
      <c r="AB20" s="108"/>
      <c r="AC20" s="108"/>
      <c r="AD20" s="108"/>
    </row>
    <row r="21" spans="1:30">
      <c r="A21" s="128" t="s">
        <v>17</v>
      </c>
      <c r="B21" s="128" t="s">
        <v>61</v>
      </c>
      <c r="C21" s="135">
        <v>2.0699999999999998</v>
      </c>
      <c r="E21" s="135">
        <v>2.1800000000000002</v>
      </c>
      <c r="G21" s="135">
        <v>2.0099999999999998</v>
      </c>
      <c r="I21" s="135">
        <v>1.96</v>
      </c>
      <c r="K21" s="135">
        <v>1.38</v>
      </c>
      <c r="M21" s="135">
        <v>1.38</v>
      </c>
      <c r="N21" s="135"/>
      <c r="O21" s="135"/>
      <c r="P21" s="136"/>
      <c r="Q21" s="137" t="s">
        <v>16</v>
      </c>
      <c r="R21" s="137"/>
      <c r="S21" s="108"/>
      <c r="T21" s="108"/>
      <c r="U21" s="108"/>
      <c r="V21" s="108"/>
      <c r="W21" s="108"/>
      <c r="X21" s="137"/>
      <c r="Y21" s="108"/>
      <c r="Z21" s="108"/>
      <c r="AA21" s="108"/>
      <c r="AB21" s="108"/>
      <c r="AC21" s="108"/>
      <c r="AD21" s="108"/>
    </row>
    <row r="22" spans="1:30">
      <c r="A22" s="128" t="s">
        <v>19</v>
      </c>
      <c r="B22" s="128" t="s">
        <v>1270</v>
      </c>
      <c r="C22" s="128">
        <v>120.3</v>
      </c>
      <c r="E22" s="135">
        <v>74.58</v>
      </c>
      <c r="G22" s="135">
        <v>67.25</v>
      </c>
      <c r="I22" s="135">
        <v>58.56</v>
      </c>
      <c r="K22" s="135">
        <v>46.4</v>
      </c>
      <c r="M22" s="135">
        <v>43.91</v>
      </c>
      <c r="N22" s="135"/>
      <c r="O22" s="135"/>
      <c r="P22" s="136"/>
      <c r="Q22" s="128" t="s">
        <v>54</v>
      </c>
      <c r="S22" s="116">
        <f>(ROUND((C30/(AVERAGE(C54,E54))*100),2))</f>
        <v>2.67</v>
      </c>
      <c r="T22" s="117" t="s">
        <v>18</v>
      </c>
      <c r="U22" s="116">
        <f>(ROUND((E30/(AVERAGE(E54,G54))*100),2))</f>
        <v>2.77</v>
      </c>
      <c r="V22" s="117" t="s">
        <v>18</v>
      </c>
      <c r="W22" s="116">
        <f>(ROUND((G30/(AVERAGE(G54,I54))*100),2))</f>
        <v>3.11</v>
      </c>
      <c r="Y22" s="116">
        <f>(ROUND((I30/(AVERAGE(I54,K54))*100),2))</f>
        <v>3.53</v>
      </c>
      <c r="Z22" s="117" t="s">
        <v>18</v>
      </c>
      <c r="AA22" s="116">
        <f>(ROUND((K30/(AVERAGE(K54,M54))*100),2))</f>
        <v>3.37</v>
      </c>
      <c r="AB22" s="117" t="s">
        <v>18</v>
      </c>
      <c r="AC22" s="118"/>
      <c r="AD22" s="108"/>
    </row>
    <row r="23" spans="1:30">
      <c r="A23" s="128" t="s">
        <v>21</v>
      </c>
      <c r="B23" s="128" t="s">
        <v>1270</v>
      </c>
      <c r="C23" s="128">
        <v>67.52</v>
      </c>
      <c r="E23" s="135">
        <v>49.45</v>
      </c>
      <c r="G23" s="135">
        <v>51.85</v>
      </c>
      <c r="I23" s="135">
        <v>34.520000000000003</v>
      </c>
      <c r="K23" s="135">
        <v>32.99</v>
      </c>
      <c r="M23" s="135">
        <v>25.55</v>
      </c>
      <c r="N23" s="135"/>
      <c r="O23" s="135"/>
      <c r="P23" s="136"/>
      <c r="Q23" s="128" t="s">
        <v>20</v>
      </c>
      <c r="S23" s="115">
        <f>(ROUND((C36/(AVERAGE(C58,E58))*100),2))</f>
        <v>5.76</v>
      </c>
      <c r="T23" s="138"/>
      <c r="U23" s="115">
        <f>(ROUND((E36/(AVERAGE(E58,G58))*100),2))</f>
        <v>5.76</v>
      </c>
      <c r="V23" s="138"/>
      <c r="W23" s="115">
        <f>(ROUND((G36/(AVERAGE(G58,I58))*100),2))</f>
        <v>5.84</v>
      </c>
      <c r="Y23" s="115">
        <f>(ROUND((I36/(AVERAGE(I58,K58))*100),2))</f>
        <v>5.92</v>
      </c>
      <c r="Z23" s="138"/>
      <c r="AA23" s="115">
        <f>(ROUND((K36/(AVERAGE(K58,M58))*100),2))</f>
        <v>5.91</v>
      </c>
      <c r="AB23" s="138"/>
      <c r="AC23" s="108"/>
      <c r="AD23" s="108"/>
    </row>
    <row r="24" spans="1:30">
      <c r="C24" s="135"/>
      <c r="E24" s="135"/>
      <c r="G24" s="135"/>
      <c r="I24" s="135"/>
      <c r="K24" s="135"/>
      <c r="M24" s="135"/>
      <c r="S24" s="108"/>
      <c r="T24" s="108"/>
      <c r="U24" s="108"/>
      <c r="V24" s="108"/>
      <c r="W24" s="108"/>
      <c r="Y24" s="108"/>
      <c r="Z24" s="108"/>
      <c r="AA24" s="108"/>
      <c r="AB24" s="108"/>
      <c r="AC24" s="444" t="s">
        <v>52</v>
      </c>
      <c r="AD24" s="444"/>
    </row>
    <row r="25" spans="1:30">
      <c r="C25" s="135"/>
      <c r="E25" s="135"/>
      <c r="G25" s="135"/>
      <c r="I25" s="135"/>
      <c r="K25" s="135"/>
      <c r="M25" s="135"/>
      <c r="N25" s="136"/>
      <c r="O25" s="136"/>
      <c r="P25" s="136"/>
      <c r="Q25" s="137" t="s">
        <v>30</v>
      </c>
      <c r="R25" s="137"/>
      <c r="S25" s="108"/>
      <c r="T25" s="108"/>
      <c r="U25" s="108"/>
      <c r="V25" s="108"/>
      <c r="W25" s="108"/>
      <c r="X25" s="137"/>
      <c r="Y25" s="108"/>
      <c r="Z25" s="108"/>
      <c r="AA25" s="108"/>
      <c r="AB25" s="108"/>
      <c r="AC25" s="444" t="s">
        <v>22</v>
      </c>
      <c r="AD25" s="444"/>
    </row>
    <row r="26" spans="1:30">
      <c r="A26" s="128" t="s">
        <v>26</v>
      </c>
      <c r="B26" s="128" t="s">
        <v>101</v>
      </c>
      <c r="C26" s="135">
        <v>1.1080000000000001</v>
      </c>
      <c r="E26" s="135">
        <v>1.0409999999999999</v>
      </c>
      <c r="G26" s="135">
        <v>0.97599999999999998</v>
      </c>
      <c r="I26" s="135">
        <v>0.91100000000000003</v>
      </c>
      <c r="K26" s="135">
        <v>0.85750000000000004</v>
      </c>
      <c r="M26" s="135">
        <v>0.80800000000000005</v>
      </c>
      <c r="N26" s="135"/>
      <c r="O26" s="135"/>
      <c r="P26" s="136"/>
      <c r="Q26" s="128" t="s">
        <v>32</v>
      </c>
      <c r="S26" s="108"/>
      <c r="T26" s="108"/>
      <c r="U26" s="108"/>
      <c r="V26" s="108"/>
      <c r="W26" s="108"/>
      <c r="Y26" s="108"/>
      <c r="Z26" s="108"/>
      <c r="AA26" s="108"/>
      <c r="AB26" s="108"/>
      <c r="AC26" s="108"/>
      <c r="AD26" s="108"/>
    </row>
    <row r="27" spans="1:30">
      <c r="C27" s="135"/>
      <c r="E27" s="135"/>
      <c r="G27" s="135"/>
      <c r="I27" s="135"/>
      <c r="K27" s="135"/>
      <c r="M27" s="135"/>
      <c r="N27" s="136"/>
      <c r="O27" s="136"/>
      <c r="P27" s="136"/>
      <c r="Q27" s="128" t="s">
        <v>33</v>
      </c>
      <c r="S27" s="116">
        <f>ROUND(((C12/C50)*100),2)</f>
        <v>45.86</v>
      </c>
      <c r="T27" s="117" t="s">
        <v>18</v>
      </c>
      <c r="U27" s="116">
        <f>ROUND(((E12/E50)*100),2)</f>
        <v>44.61</v>
      </c>
      <c r="V27" s="117" t="s">
        <v>18</v>
      </c>
      <c r="W27" s="116">
        <f>ROUND(((G12/G50)*100),2)</f>
        <v>42.2</v>
      </c>
      <c r="Y27" s="116">
        <f>ROUND(((I12/I50)*100),2)</f>
        <v>38.94</v>
      </c>
      <c r="Z27" s="117" t="s">
        <v>18</v>
      </c>
      <c r="AA27" s="116">
        <f>ROUND(((K12/K50)*100),2)</f>
        <v>38.65</v>
      </c>
      <c r="AB27" s="117" t="s">
        <v>18</v>
      </c>
      <c r="AC27" s="116">
        <f>ROUND(AVERAGE(S27:AB27),2)</f>
        <v>42.05</v>
      </c>
      <c r="AD27" s="117" t="s">
        <v>18</v>
      </c>
    </row>
    <row r="28" spans="1:30">
      <c r="A28" s="128" t="s">
        <v>37</v>
      </c>
      <c r="B28" s="128" t="s">
        <v>37</v>
      </c>
      <c r="C28" s="135">
        <v>2653000</v>
      </c>
      <c r="E28" s="135">
        <v>4016000</v>
      </c>
      <c r="G28" s="135">
        <v>3146000</v>
      </c>
      <c r="I28" s="135">
        <v>1362000</v>
      </c>
      <c r="K28" s="135">
        <v>702000</v>
      </c>
      <c r="M28" s="135">
        <v>619000</v>
      </c>
      <c r="N28" s="135"/>
      <c r="O28" s="135"/>
      <c r="P28" s="136"/>
      <c r="Q28" s="128" t="s">
        <v>34</v>
      </c>
      <c r="S28" s="116">
        <f>ROUND(((SUM(C13,C17)/C50)*100),2)</f>
        <v>0.31</v>
      </c>
      <c r="T28" s="117"/>
      <c r="U28" s="116">
        <f>ROUND(((SUM(E13,E17)/E50)*100),2)</f>
        <v>0.33</v>
      </c>
      <c r="V28" s="117"/>
      <c r="W28" s="116">
        <f>ROUND(((SUM(G13,G17)/G50)*100),2)</f>
        <v>0.37</v>
      </c>
      <c r="Y28" s="116">
        <f>ROUND(((SUM(I13,I17)/I50)*100),2)</f>
        <v>0.59</v>
      </c>
      <c r="Z28" s="117"/>
      <c r="AA28" s="116">
        <f>ROUND(((SUM(K13,K17)/K50)*100),2)</f>
        <v>0.64</v>
      </c>
      <c r="AB28" s="117"/>
      <c r="AC28" s="116">
        <f t="shared" ref="AC28:AC29" si="0">ROUND(AVERAGE(S28:AB28),2)</f>
        <v>0.45</v>
      </c>
      <c r="AD28" s="117"/>
    </row>
    <row r="29" spans="1:30">
      <c r="C29" s="135"/>
      <c r="E29" s="135"/>
      <c r="G29" s="135"/>
      <c r="I29" s="135"/>
      <c r="K29" s="135"/>
      <c r="M29" s="135"/>
      <c r="N29" s="136"/>
      <c r="O29" s="136"/>
      <c r="P29" s="136"/>
      <c r="Q29" s="128" t="s">
        <v>35</v>
      </c>
      <c r="S29" s="119">
        <f>ROUND(((C16/C50)*100),2)+0.01</f>
        <v>53.85</v>
      </c>
      <c r="T29" s="117"/>
      <c r="U29" s="119">
        <f>ROUND(((E16/E50)*100),2)</f>
        <v>55.06</v>
      </c>
      <c r="V29" s="117"/>
      <c r="W29" s="119">
        <f>ROUND(((G16/G50)*100),2)</f>
        <v>57.43</v>
      </c>
      <c r="Y29" s="119">
        <f>ROUND(((I16/I50)*100),2)</f>
        <v>60.47</v>
      </c>
      <c r="Z29" s="117"/>
      <c r="AA29" s="119">
        <f>ROUND(((K16/K50)*100),2)</f>
        <v>60.71</v>
      </c>
      <c r="AB29" s="117"/>
      <c r="AC29" s="116">
        <f t="shared" si="0"/>
        <v>57.5</v>
      </c>
      <c r="AD29" s="117"/>
    </row>
    <row r="30" spans="1:30">
      <c r="A30" s="128" t="s">
        <v>42</v>
      </c>
      <c r="B30" s="128" t="s">
        <v>62</v>
      </c>
      <c r="C30" s="98">
        <v>8114000</v>
      </c>
      <c r="E30" s="98">
        <v>7493000</v>
      </c>
      <c r="G30" s="98">
        <v>7264000</v>
      </c>
      <c r="I30" s="96">
        <v>6758000</v>
      </c>
      <c r="K30" s="96">
        <v>5506000</v>
      </c>
      <c r="M30" s="96">
        <v>5293000</v>
      </c>
      <c r="N30" s="135"/>
      <c r="O30" s="135"/>
      <c r="P30" s="136"/>
      <c r="Q30" s="128" t="s">
        <v>36</v>
      </c>
      <c r="S30" s="120">
        <f>SUM(S27:S29)</f>
        <v>100.02000000000001</v>
      </c>
      <c r="T30" s="117" t="s">
        <v>18</v>
      </c>
      <c r="U30" s="120">
        <f>SUM(U27:U29)</f>
        <v>100</v>
      </c>
      <c r="V30" s="117" t="s">
        <v>18</v>
      </c>
      <c r="W30" s="120">
        <f>SUM(W27:W29)</f>
        <v>100</v>
      </c>
      <c r="Y30" s="120">
        <f>SUM(Y27:Y29)</f>
        <v>100</v>
      </c>
      <c r="Z30" s="117" t="s">
        <v>18</v>
      </c>
      <c r="AA30" s="120">
        <f>SUM(AA27:AA29)</f>
        <v>100</v>
      </c>
      <c r="AB30" s="117" t="s">
        <v>18</v>
      </c>
      <c r="AC30" s="120">
        <f>SUM(AC27:AC29)</f>
        <v>100</v>
      </c>
      <c r="AD30" s="117" t="s">
        <v>18</v>
      </c>
    </row>
    <row r="31" spans="1:30">
      <c r="C31" s="135"/>
      <c r="E31" s="135"/>
      <c r="G31" s="135"/>
      <c r="I31" s="135"/>
      <c r="K31" s="135"/>
      <c r="M31" s="135"/>
      <c r="N31" s="136"/>
      <c r="O31" s="136"/>
      <c r="P31" s="136"/>
      <c r="S31" s="108"/>
      <c r="T31" s="108"/>
      <c r="U31" s="108"/>
      <c r="V31" s="108"/>
      <c r="W31" s="108"/>
      <c r="Y31" s="108"/>
      <c r="Z31" s="108"/>
      <c r="AA31" s="108"/>
      <c r="AB31" s="108"/>
      <c r="AC31" s="108"/>
      <c r="AD31" s="108"/>
    </row>
    <row r="32" spans="1:30">
      <c r="A32" s="128" t="s">
        <v>43</v>
      </c>
      <c r="B32" s="128" t="s">
        <v>63</v>
      </c>
      <c r="C32" s="96">
        <v>36543000</v>
      </c>
      <c r="E32" s="96">
        <v>38425000</v>
      </c>
      <c r="G32" s="96">
        <v>33888000</v>
      </c>
      <c r="I32" s="96">
        <v>32452000</v>
      </c>
      <c r="K32" s="96">
        <v>22809000</v>
      </c>
      <c r="M32" s="96">
        <v>22742000</v>
      </c>
      <c r="N32" s="135"/>
      <c r="O32" s="135"/>
      <c r="P32" s="136"/>
      <c r="Q32" s="128" t="s">
        <v>38</v>
      </c>
      <c r="S32" s="108"/>
      <c r="T32" s="108"/>
      <c r="U32" s="108"/>
      <c r="V32" s="108"/>
      <c r="W32" s="108"/>
      <c r="Y32" s="108"/>
      <c r="Z32" s="108"/>
      <c r="AA32" s="108"/>
      <c r="AB32" s="108"/>
      <c r="AC32" s="108"/>
      <c r="AD32" s="108"/>
    </row>
    <row r="33" spans="1:30">
      <c r="A33" s="139"/>
      <c r="B33" s="139"/>
      <c r="C33" s="140"/>
      <c r="D33" s="139"/>
      <c r="E33" s="140"/>
      <c r="F33" s="139"/>
      <c r="G33" s="140"/>
      <c r="H33" s="139"/>
      <c r="I33" s="140"/>
      <c r="J33" s="139"/>
      <c r="K33" s="140"/>
      <c r="L33" s="139"/>
      <c r="M33" s="140"/>
      <c r="N33" s="141"/>
      <c r="O33" s="141"/>
      <c r="P33" s="141"/>
      <c r="Q33" s="128" t="s">
        <v>39</v>
      </c>
      <c r="S33" s="116">
        <f>ROUND((((C12+C19)/C56)*100),4)</f>
        <v>46.871000000000002</v>
      </c>
      <c r="T33" s="117" t="s">
        <v>18</v>
      </c>
      <c r="U33" s="116">
        <f>ROUND((((E12+E19)/E56)*100),2)</f>
        <v>44.78</v>
      </c>
      <c r="V33" s="117" t="s">
        <v>18</v>
      </c>
      <c r="W33" s="116">
        <f>ROUND((((G12+G19)/G56)*100),2)</f>
        <v>44.18</v>
      </c>
      <c r="Y33" s="116">
        <f>ROUND((((I12+I19)/I56)*100),2)</f>
        <v>45.38</v>
      </c>
      <c r="Z33" s="117" t="s">
        <v>18</v>
      </c>
      <c r="AA33" s="116">
        <f>ROUND((((K12+K19)/K56)*100),2)</f>
        <v>42.89</v>
      </c>
      <c r="AB33" s="117" t="s">
        <v>18</v>
      </c>
      <c r="AC33" s="116">
        <f t="shared" ref="AC33:AC35" si="1">ROUND(AVERAGE(S33:AB33),2)</f>
        <v>44.82</v>
      </c>
      <c r="AD33" s="117" t="s">
        <v>18</v>
      </c>
    </row>
    <row r="34" spans="1:30">
      <c r="A34" s="128" t="s">
        <v>46</v>
      </c>
      <c r="B34" s="128" t="s">
        <v>70</v>
      </c>
      <c r="C34" s="96">
        <v>36423000</v>
      </c>
      <c r="E34" s="96">
        <v>38305000</v>
      </c>
      <c r="G34" s="96">
        <v>33756000</v>
      </c>
      <c r="I34" s="96">
        <v>32308000</v>
      </c>
      <c r="K34" s="96">
        <v>22665000</v>
      </c>
      <c r="M34" s="96">
        <v>22598000</v>
      </c>
      <c r="N34" s="135"/>
      <c r="O34" s="135"/>
      <c r="P34" s="136"/>
      <c r="Q34" s="128" t="s">
        <v>34</v>
      </c>
      <c r="S34" s="116">
        <f>ROUND((((SUM(C13,C17))/C56)*100),4)</f>
        <v>0.2994</v>
      </c>
      <c r="T34" s="117"/>
      <c r="U34" s="116">
        <f>ROUND((((SUM(E13,E17))/E56)*100),2)</f>
        <v>0.33</v>
      </c>
      <c r="V34" s="117"/>
      <c r="W34" s="116">
        <f>ROUND((((SUM(G13,G17))/G56)*100),2)</f>
        <v>0.36</v>
      </c>
      <c r="Y34" s="116">
        <f>ROUND((((SUM(I13,I17))/I56)*100),2)</f>
        <v>0.53</v>
      </c>
      <c r="Z34" s="117"/>
      <c r="AA34" s="116">
        <f>ROUND((((SUM(K13,K17))/K56)*100),2)</f>
        <v>0.6</v>
      </c>
      <c r="AB34" s="117"/>
      <c r="AC34" s="116">
        <f t="shared" si="1"/>
        <v>0.42</v>
      </c>
      <c r="AD34" s="117"/>
    </row>
    <row r="35" spans="1:30">
      <c r="C35" s="135"/>
      <c r="E35" s="135"/>
      <c r="G35" s="135"/>
      <c r="I35" s="135"/>
      <c r="K35" s="135"/>
      <c r="M35" s="135"/>
      <c r="Q35" s="128" t="s">
        <v>35</v>
      </c>
      <c r="S35" s="119">
        <f>ROUND((((C16)/C56)*100),4)</f>
        <v>52.829599999999999</v>
      </c>
      <c r="T35" s="117"/>
      <c r="U35" s="119">
        <f>ROUND((((E16)/E56)*100),2)</f>
        <v>54.88</v>
      </c>
      <c r="V35" s="117"/>
      <c r="W35" s="119">
        <f>ROUND((((G16)/G56)*100),2)</f>
        <v>55.46</v>
      </c>
      <c r="Y35" s="119">
        <f>ROUND((((I16)/I56)*100),2)</f>
        <v>54.09</v>
      </c>
      <c r="Z35" s="117"/>
      <c r="AA35" s="119">
        <f>ROUND((((K16)/K56)*100),2)</f>
        <v>56.51</v>
      </c>
      <c r="AB35" s="117"/>
      <c r="AC35" s="116">
        <f t="shared" si="1"/>
        <v>54.75</v>
      </c>
      <c r="AD35" s="117"/>
    </row>
    <row r="36" spans="1:30">
      <c r="A36" s="128" t="s">
        <v>45</v>
      </c>
      <c r="B36" s="128" t="s">
        <v>68</v>
      </c>
      <c r="C36" s="135">
        <v>120000</v>
      </c>
      <c r="E36" s="135">
        <v>120000</v>
      </c>
      <c r="G36" s="135">
        <v>132000</v>
      </c>
      <c r="I36" s="135">
        <v>144000</v>
      </c>
      <c r="K36" s="135">
        <v>144000</v>
      </c>
      <c r="M36" s="135">
        <v>144000</v>
      </c>
      <c r="N36" s="135"/>
      <c r="O36" s="135"/>
      <c r="P36" s="136"/>
      <c r="Q36" s="128" t="s">
        <v>36</v>
      </c>
      <c r="S36" s="120">
        <f>SUM(S33:S35)</f>
        <v>100</v>
      </c>
      <c r="T36" s="117" t="s">
        <v>18</v>
      </c>
      <c r="U36" s="120">
        <f>SUM(U33:U35)</f>
        <v>99.990000000000009</v>
      </c>
      <c r="V36" s="117" t="s">
        <v>18</v>
      </c>
      <c r="W36" s="120">
        <f>SUM(W33:W35)</f>
        <v>100</v>
      </c>
      <c r="Y36" s="120">
        <f>SUM(Y33:Y35)</f>
        <v>100</v>
      </c>
      <c r="Z36" s="117" t="s">
        <v>18</v>
      </c>
      <c r="AA36" s="120">
        <f>SUM(AA33:AA35)</f>
        <v>100</v>
      </c>
      <c r="AB36" s="117" t="s">
        <v>18</v>
      </c>
      <c r="AC36" s="120">
        <f>SUM(AC33:AC35)</f>
        <v>99.990000000000009</v>
      </c>
      <c r="AD36" s="117" t="s">
        <v>18</v>
      </c>
    </row>
    <row r="37" spans="1:30">
      <c r="C37" s="135"/>
      <c r="E37" s="135"/>
      <c r="G37" s="135"/>
      <c r="I37" s="135"/>
      <c r="K37" s="135"/>
      <c r="M37" s="135"/>
      <c r="S37" s="108"/>
      <c r="T37" s="108"/>
      <c r="U37" s="108"/>
      <c r="V37" s="108"/>
      <c r="W37" s="108"/>
      <c r="Y37" s="108"/>
      <c r="Z37" s="108"/>
      <c r="AA37" s="108"/>
      <c r="AB37" s="108"/>
      <c r="AC37" s="108"/>
      <c r="AD37" s="108"/>
    </row>
    <row r="38" spans="1:30">
      <c r="A38" s="128" t="s">
        <v>47</v>
      </c>
      <c r="B38" s="128" t="s">
        <v>64</v>
      </c>
      <c r="C38" s="96">
        <v>19373000</v>
      </c>
      <c r="E38" s="96">
        <v>18178000</v>
      </c>
      <c r="G38" s="96">
        <v>16165000</v>
      </c>
      <c r="I38" s="96">
        <v>14930000</v>
      </c>
      <c r="K38" s="96">
        <v>14002000</v>
      </c>
      <c r="M38" s="96">
        <v>13137000</v>
      </c>
      <c r="N38" s="135"/>
      <c r="O38" s="135"/>
      <c r="P38" s="136"/>
      <c r="S38" s="108"/>
      <c r="T38" s="108"/>
      <c r="U38" s="108"/>
      <c r="V38" s="108"/>
      <c r="W38" s="108"/>
      <c r="Y38" s="108"/>
      <c r="Z38" s="108"/>
      <c r="AA38" s="108"/>
      <c r="AB38" s="108"/>
      <c r="AC38" s="108"/>
      <c r="AD38" s="108"/>
    </row>
    <row r="39" spans="1:30">
      <c r="C39" s="135"/>
      <c r="E39" s="135"/>
      <c r="G39" s="135"/>
      <c r="I39" s="135"/>
      <c r="K39" s="135"/>
      <c r="M39" s="135"/>
      <c r="N39" s="136"/>
      <c r="O39" s="136"/>
      <c r="P39" s="136"/>
      <c r="S39" s="108"/>
      <c r="T39" s="108"/>
      <c r="U39" s="108"/>
      <c r="V39" s="108"/>
      <c r="W39" s="108"/>
      <c r="Y39" s="108"/>
      <c r="Z39" s="108"/>
      <c r="AA39" s="108"/>
      <c r="AB39" s="108"/>
      <c r="AC39" s="108"/>
      <c r="AD39" s="108"/>
    </row>
    <row r="40" spans="1:30">
      <c r="A40" s="128" t="s">
        <v>55</v>
      </c>
      <c r="B40" s="128" t="s">
        <v>69</v>
      </c>
      <c r="C40" s="96">
        <f>C32</f>
        <v>36543000</v>
      </c>
      <c r="E40" s="96">
        <v>38425000</v>
      </c>
      <c r="G40" s="96">
        <v>33888000</v>
      </c>
      <c r="I40" s="96">
        <v>32452000</v>
      </c>
      <c r="K40" s="96">
        <v>22809000</v>
      </c>
      <c r="M40" s="96">
        <v>22742000</v>
      </c>
      <c r="N40" s="135"/>
      <c r="O40" s="135"/>
      <c r="P40" s="136"/>
      <c r="Q40" s="137" t="s">
        <v>40</v>
      </c>
      <c r="R40" s="137"/>
      <c r="S40" s="108"/>
      <c r="T40" s="108"/>
      <c r="U40" s="108"/>
      <c r="V40" s="108"/>
      <c r="W40" s="108"/>
      <c r="X40" s="137"/>
      <c r="Y40" s="108"/>
      <c r="Z40" s="108"/>
      <c r="AA40" s="108"/>
      <c r="AB40" s="108"/>
      <c r="AC40" s="108"/>
      <c r="AD40" s="108"/>
    </row>
    <row r="41" spans="1:30">
      <c r="A41" s="128" t="s">
        <v>72</v>
      </c>
      <c r="B41" s="128" t="s">
        <v>71</v>
      </c>
      <c r="C41" s="96">
        <v>33028000</v>
      </c>
      <c r="E41" s="96">
        <v>53355000</v>
      </c>
      <c r="G41" s="96">
        <v>36053000</v>
      </c>
      <c r="I41" s="96">
        <v>45864000</v>
      </c>
      <c r="K41" s="96">
        <v>42843000</v>
      </c>
      <c r="M41" s="96">
        <v>47071000</v>
      </c>
      <c r="N41" s="135"/>
      <c r="O41" s="135"/>
      <c r="P41" s="136"/>
      <c r="Q41" s="137"/>
      <c r="R41" s="137"/>
      <c r="S41" s="108"/>
      <c r="T41" s="108"/>
      <c r="U41" s="108"/>
      <c r="V41" s="108"/>
      <c r="W41" s="108"/>
      <c r="X41" s="137"/>
      <c r="Y41" s="108"/>
      <c r="Z41" s="108"/>
      <c r="AA41" s="108"/>
      <c r="AB41" s="108"/>
      <c r="AC41" s="108"/>
      <c r="AD41" s="108"/>
    </row>
    <row r="42" spans="1:30">
      <c r="A42" s="128" t="s">
        <v>1352</v>
      </c>
      <c r="B42" s="128" t="s">
        <v>1353</v>
      </c>
      <c r="C42" s="96">
        <f>(-742-208-246+6-9318-1517-151-2645+75-4276)*1000</f>
        <v>-19022000</v>
      </c>
      <c r="E42" s="96">
        <f>(-2661+118+333-519+7137+2503+106-1377+44+3696)*1000</f>
        <v>9380000</v>
      </c>
      <c r="G42" s="96">
        <f>(-146+110-34+277+3981-6595+742-1112+175+866)*1000</f>
        <v>-1736000</v>
      </c>
      <c r="I42" s="96">
        <f>(-977-294-1293-236+5396+2812+196-2114+85+2589)*1000</f>
        <v>6164000</v>
      </c>
      <c r="K42" s="96">
        <f>(-656-409-24-384+1586-967+9-1920+28-169)*1000</f>
        <v>-2906000</v>
      </c>
      <c r="M42" s="96">
        <f>(-69-344-1494+11+5818+3259-20-1601+43+1336)*1000</f>
        <v>6939000</v>
      </c>
      <c r="N42" s="135"/>
      <c r="O42" s="135"/>
      <c r="P42" s="136"/>
      <c r="Q42" s="137" t="s">
        <v>24</v>
      </c>
      <c r="R42" s="137"/>
      <c r="S42" s="108"/>
      <c r="T42" s="108"/>
      <c r="U42" s="108"/>
      <c r="V42" s="108"/>
      <c r="W42" s="108"/>
      <c r="Y42" s="108"/>
      <c r="Z42" s="108"/>
      <c r="AA42" s="108"/>
      <c r="AB42" s="108"/>
      <c r="AC42" s="108"/>
      <c r="AD42" s="108"/>
    </row>
    <row r="43" spans="1:30">
      <c r="A43" s="128" t="s">
        <v>1354</v>
      </c>
      <c r="B43" s="128" t="s">
        <v>1355</v>
      </c>
      <c r="C43" s="96">
        <v>26799000</v>
      </c>
      <c r="E43" s="96">
        <v>20838000</v>
      </c>
      <c r="G43" s="96">
        <v>16716000</v>
      </c>
      <c r="I43" s="96">
        <v>15037000</v>
      </c>
      <c r="K43" s="96">
        <v>14846000</v>
      </c>
      <c r="M43" s="96">
        <v>13532000</v>
      </c>
      <c r="N43" s="135"/>
      <c r="O43" s="135"/>
      <c r="P43" s="136"/>
      <c r="Q43" s="128" t="s">
        <v>25</v>
      </c>
      <c r="S43" s="116">
        <f>ROUND(C21/C52,4)*100</f>
        <v>2.1999999999999997</v>
      </c>
      <c r="T43" s="117" t="s">
        <v>18</v>
      </c>
      <c r="U43" s="116">
        <f>ROUND(E21/E52,4)*100</f>
        <v>3.52</v>
      </c>
      <c r="V43" s="117" t="s">
        <v>18</v>
      </c>
      <c r="W43" s="116">
        <f>ROUND(G21/G52,4)*100</f>
        <v>3.38</v>
      </c>
      <c r="Y43" s="116">
        <f>ROUND(I21/I52,4)*100</f>
        <v>4.21</v>
      </c>
      <c r="Z43" s="117" t="s">
        <v>18</v>
      </c>
      <c r="AA43" s="116">
        <f>ROUND(K21/K52,4)*100</f>
        <v>3.4799999999999995</v>
      </c>
      <c r="AB43" s="117" t="s">
        <v>18</v>
      </c>
      <c r="AC43" s="116">
        <f t="shared" ref="AC43:AC46" si="2">ROUND(AVERAGE(S43:AB43),2)</f>
        <v>3.36</v>
      </c>
      <c r="AD43" s="117" t="s">
        <v>18</v>
      </c>
    </row>
    <row r="44" spans="1:30">
      <c r="A44" s="128" t="s">
        <v>1356</v>
      </c>
      <c r="B44" s="128" t="s">
        <v>1357</v>
      </c>
      <c r="C44" s="96">
        <v>-5488000</v>
      </c>
      <c r="E44" s="96">
        <v>-4119000</v>
      </c>
      <c r="G44" s="96">
        <v>-3140000</v>
      </c>
      <c r="I44" s="96">
        <v>924000</v>
      </c>
      <c r="K44" s="96">
        <v>11100000</v>
      </c>
      <c r="M44" s="96">
        <v>11735000</v>
      </c>
      <c r="N44" s="135"/>
      <c r="O44" s="135"/>
      <c r="Q44" s="128" t="s">
        <v>27</v>
      </c>
      <c r="S44" s="116">
        <f>(ROUND((C52/(AVERAGE(C48,E48))*100),2))</f>
        <v>460.34</v>
      </c>
      <c r="T44" s="108"/>
      <c r="U44" s="116">
        <f>(ROUND((E52/(AVERAGE(E48,G48))*100),2))</f>
        <v>323.11</v>
      </c>
      <c r="V44" s="108"/>
      <c r="W44" s="116">
        <f>(ROUND((G52/(AVERAGE(G48,I48))*100),2))</f>
        <v>353</v>
      </c>
      <c r="Y44" s="116">
        <f>(ROUND((I52/(AVERAGE(I48,K48))*100),2))</f>
        <v>318.95999999999998</v>
      </c>
      <c r="Z44" s="108"/>
      <c r="AA44" s="116">
        <f>(ROUND((K52/(AVERAGE(K48,M48))*100),2))</f>
        <v>289.54000000000002</v>
      </c>
      <c r="AB44" s="108"/>
      <c r="AC44" s="116">
        <f t="shared" si="2"/>
        <v>348.99</v>
      </c>
      <c r="AD44" s="108"/>
    </row>
    <row r="45" spans="1:30">
      <c r="M45" s="135"/>
      <c r="Q45" s="128" t="s">
        <v>28</v>
      </c>
      <c r="S45" s="116">
        <f>ROUND(((+C26/C52)*100),2)</f>
        <v>1.18</v>
      </c>
      <c r="T45" s="108"/>
      <c r="U45" s="116">
        <f>ROUND(((+E26/E52)*100),2)</f>
        <v>1.68</v>
      </c>
      <c r="V45" s="108"/>
      <c r="W45" s="116">
        <f>ROUND(((+G26/G52)*100),2)</f>
        <v>1.64</v>
      </c>
      <c r="Y45" s="116">
        <f>ROUND(((+I26/I52)*100),2)</f>
        <v>1.96</v>
      </c>
      <c r="Z45" s="108"/>
      <c r="AA45" s="116">
        <f>ROUND(((+K26/K52)*100),2)</f>
        <v>2.16</v>
      </c>
      <c r="AB45" s="108"/>
      <c r="AC45" s="116">
        <f t="shared" si="2"/>
        <v>1.72</v>
      </c>
      <c r="AD45" s="108"/>
    </row>
    <row r="46" spans="1:30">
      <c r="A46" s="128" t="s">
        <v>59</v>
      </c>
      <c r="M46" s="135"/>
      <c r="N46" s="136"/>
      <c r="O46" s="136"/>
      <c r="P46" s="136"/>
      <c r="Q46" s="128" t="s">
        <v>29</v>
      </c>
      <c r="S46" s="116">
        <f>ROUND(((+C38/C34)*100),2)</f>
        <v>53.19</v>
      </c>
      <c r="T46" s="108"/>
      <c r="U46" s="116">
        <f>ROUND(((+E38/E34)*100),2)</f>
        <v>47.46</v>
      </c>
      <c r="V46" s="108"/>
      <c r="W46" s="116">
        <f>ROUND(((+G38/G34)*100),2)</f>
        <v>47.89</v>
      </c>
      <c r="X46" s="137"/>
      <c r="Y46" s="116">
        <f>ROUND(((+I38/I34)*100),2)</f>
        <v>46.21</v>
      </c>
      <c r="Z46" s="108"/>
      <c r="AA46" s="116">
        <f>ROUND(((+K38/K34)*100),2)</f>
        <v>61.78</v>
      </c>
      <c r="AB46" s="108"/>
      <c r="AC46" s="116">
        <f t="shared" si="2"/>
        <v>51.31</v>
      </c>
      <c r="AD46" s="108"/>
    </row>
    <row r="47" spans="1:30">
      <c r="M47" s="135"/>
      <c r="N47" s="136"/>
      <c r="O47" s="136"/>
      <c r="P47" s="136"/>
      <c r="S47" s="116"/>
      <c r="T47" s="108"/>
      <c r="U47" s="116"/>
      <c r="V47" s="108"/>
      <c r="W47" s="116"/>
      <c r="Y47" s="116"/>
      <c r="Z47" s="108"/>
      <c r="AA47" s="116"/>
      <c r="AB47" s="108"/>
      <c r="AC47" s="116"/>
      <c r="AD47" s="108"/>
    </row>
    <row r="48" spans="1:30">
      <c r="A48" s="128" t="s">
        <v>7</v>
      </c>
      <c r="B48" s="128" t="s">
        <v>50</v>
      </c>
      <c r="C48" s="96">
        <f>C16/C15</f>
        <v>20.9865312178975</v>
      </c>
      <c r="E48" s="96">
        <f>E16/E15</f>
        <v>19.813884278601272</v>
      </c>
      <c r="G48" s="96">
        <f>G16/G15</f>
        <v>18.572444648388206</v>
      </c>
      <c r="I48" s="96">
        <f>I16/I15</f>
        <v>15.16716454307139</v>
      </c>
      <c r="K48" s="96">
        <f>K16/K15</f>
        <v>14.015105185909981</v>
      </c>
      <c r="M48" s="96">
        <f>M16/M15</f>
        <v>13.404332351497301</v>
      </c>
      <c r="N48" s="135"/>
      <c r="O48" s="135"/>
      <c r="P48" s="136"/>
      <c r="Q48" s="137" t="s">
        <v>41</v>
      </c>
      <c r="R48" s="137"/>
      <c r="S48" s="116">
        <f>ROUND(((C34/AVERAGE(C16,E16))*100),2)</f>
        <v>10.199999999999999</v>
      </c>
      <c r="T48" s="108" t="s">
        <v>18</v>
      </c>
      <c r="U48" s="116">
        <f>ROUND(((E34/AVERAGE(E16,G16))*100),2)</f>
        <v>11.43</v>
      </c>
      <c r="V48" s="108" t="s">
        <v>18</v>
      </c>
      <c r="W48" s="116">
        <f>ROUND(((G34/AVERAGE(G16,I16))*100),2)</f>
        <v>11.79</v>
      </c>
      <c r="X48" s="137"/>
      <c r="Y48" s="116">
        <f>ROUND(((I34/AVERAGE(I16,K16))*100),2)</f>
        <v>13.52</v>
      </c>
      <c r="Z48" s="108" t="s">
        <v>18</v>
      </c>
      <c r="AA48" s="116">
        <f>ROUND(((K34/AVERAGE(K16,M16))*100),2)</f>
        <v>10.130000000000001</v>
      </c>
      <c r="AB48" s="108" t="s">
        <v>18</v>
      </c>
      <c r="AC48" s="116">
        <f>ROUND(AVERAGE(S48:AB48),2)</f>
        <v>11.41</v>
      </c>
      <c r="AD48" s="108" t="s">
        <v>18</v>
      </c>
    </row>
    <row r="49" spans="1:30">
      <c r="C49" s="135"/>
      <c r="E49" s="135"/>
      <c r="G49" s="135"/>
      <c r="I49" s="135"/>
      <c r="K49" s="135"/>
      <c r="M49" s="135"/>
      <c r="N49" s="136"/>
      <c r="O49" s="136"/>
      <c r="P49" s="136"/>
      <c r="S49" s="116"/>
      <c r="T49" s="108"/>
      <c r="U49" s="116"/>
      <c r="V49" s="108"/>
      <c r="W49" s="116"/>
      <c r="Y49" s="116"/>
      <c r="Z49" s="108"/>
      <c r="AA49" s="116"/>
      <c r="AB49" s="108"/>
      <c r="AC49" s="117"/>
      <c r="AD49" s="108"/>
    </row>
    <row r="50" spans="1:30">
      <c r="A50" s="128" t="s">
        <v>13</v>
      </c>
      <c r="B50" s="128" t="s">
        <v>50</v>
      </c>
      <c r="C50" s="96">
        <f>SUM(C12:C13,C16:C17)</f>
        <v>683061000</v>
      </c>
      <c r="E50" s="96">
        <f>SUM(E12:E13,E16:E17)</f>
        <v>628791000</v>
      </c>
      <c r="G50" s="96">
        <f>SUM(G12:G13,G16:G17)</f>
        <v>563831000</v>
      </c>
      <c r="I50" s="96">
        <f>SUM(I12:I13,I16:I17)</f>
        <v>411414000</v>
      </c>
      <c r="K50" s="96">
        <f>SUM(K12:K13,K16:K17)</f>
        <v>377518000</v>
      </c>
      <c r="M50" s="96">
        <f>SUM(M12:M13,M16:M17)</f>
        <v>361570000</v>
      </c>
      <c r="N50" s="135"/>
      <c r="O50" s="135"/>
      <c r="P50" s="136"/>
      <c r="Q50" s="137" t="s">
        <v>100</v>
      </c>
      <c r="R50" s="137"/>
      <c r="S50" s="116">
        <f>ROUND((C54/C62),2)</f>
        <v>4.95</v>
      </c>
      <c r="T50" s="117" t="s">
        <v>44</v>
      </c>
      <c r="U50" s="116">
        <f>ROUND((E54/E62),2)</f>
        <v>4.51</v>
      </c>
      <c r="V50" s="117" t="s">
        <v>44</v>
      </c>
      <c r="W50" s="116">
        <f>ROUND((G54/G62),2)</f>
        <v>4.71</v>
      </c>
      <c r="Y50" s="116">
        <f>ROUND((I54/I62),2)</f>
        <v>3.78</v>
      </c>
      <c r="Z50" s="117" t="s">
        <v>44</v>
      </c>
      <c r="AA50" s="116">
        <f>ROUND((K54/K62),2)</f>
        <v>3.21</v>
      </c>
      <c r="AB50" s="117" t="s">
        <v>44</v>
      </c>
      <c r="AC50" s="116">
        <f>ROUND(AVERAGE(S50:AB50),2)</f>
        <v>4.2300000000000004</v>
      </c>
      <c r="AD50" s="108" t="s">
        <v>44</v>
      </c>
    </row>
    <row r="51" spans="1:30">
      <c r="C51" s="135"/>
      <c r="E51" s="135"/>
      <c r="G51" s="135"/>
      <c r="I51" s="135"/>
      <c r="K51" s="135"/>
      <c r="M51" s="135"/>
      <c r="N51" s="136"/>
      <c r="O51" s="136"/>
      <c r="P51" s="136"/>
      <c r="Q51" s="137"/>
      <c r="R51" s="137"/>
      <c r="S51" s="116"/>
      <c r="T51" s="108"/>
      <c r="U51" s="116"/>
      <c r="V51" s="108"/>
      <c r="W51" s="116"/>
      <c r="Y51" s="116"/>
      <c r="Z51" s="108"/>
      <c r="AA51" s="116"/>
      <c r="AB51" s="108"/>
      <c r="AC51" s="116"/>
      <c r="AD51" s="108"/>
    </row>
    <row r="52" spans="1:30">
      <c r="A52" s="128" t="s">
        <v>23</v>
      </c>
      <c r="B52" s="128" t="s">
        <v>50</v>
      </c>
      <c r="C52" s="96">
        <f>AVERAGE(C22:C23)</f>
        <v>93.91</v>
      </c>
      <c r="E52" s="96">
        <f>AVERAGE(E22:E23)</f>
        <v>62.015000000000001</v>
      </c>
      <c r="G52" s="96">
        <f>AVERAGE(G22:G23)</f>
        <v>59.55</v>
      </c>
      <c r="I52" s="96">
        <f>AVERAGE(I22:I23)</f>
        <v>46.540000000000006</v>
      </c>
      <c r="K52" s="96">
        <f>AVERAGE(K22:K23)</f>
        <v>39.695</v>
      </c>
      <c r="M52" s="96">
        <f>AVERAGE(M22:M23)</f>
        <v>34.729999999999997</v>
      </c>
      <c r="N52" s="135"/>
      <c r="O52" s="135"/>
      <c r="P52" s="136"/>
      <c r="Q52" s="137" t="s">
        <v>57</v>
      </c>
      <c r="R52" s="137"/>
      <c r="S52" s="116">
        <f>ROUND(((C60/C54)*100),2)</f>
        <v>3.48</v>
      </c>
      <c r="T52" s="117" t="s">
        <v>18</v>
      </c>
      <c r="U52" s="116">
        <f>ROUND(((E60/E54)*100),2)</f>
        <v>20.79</v>
      </c>
      <c r="V52" s="117" t="s">
        <v>18</v>
      </c>
      <c r="W52" s="116">
        <f>ROUND(((G60/G54)*100),2)</f>
        <v>12.08</v>
      </c>
      <c r="Y52" s="116">
        <f>ROUND(((I60/I54)*100),2)</f>
        <v>24.28</v>
      </c>
      <c r="Z52" s="117" t="s">
        <v>18</v>
      </c>
      <c r="AA52" s="116">
        <f>ROUND(((K60/K54)*100),2)</f>
        <v>22.56</v>
      </c>
      <c r="AB52" s="117" t="s">
        <v>18</v>
      </c>
      <c r="AC52" s="116">
        <f>ROUND(AVERAGE(S52:AB52),2)</f>
        <v>16.64</v>
      </c>
      <c r="AD52" s="108" t="s">
        <v>18</v>
      </c>
    </row>
    <row r="53" spans="1:30">
      <c r="C53" s="135"/>
      <c r="E53" s="135"/>
      <c r="G53" s="135"/>
      <c r="I53" s="135"/>
      <c r="K53" s="135"/>
      <c r="M53" s="135"/>
      <c r="N53" s="136"/>
      <c r="O53" s="136"/>
      <c r="P53" s="136"/>
      <c r="Q53" s="142"/>
      <c r="R53" s="142"/>
      <c r="S53" s="116"/>
      <c r="T53" s="108"/>
      <c r="U53" s="116"/>
      <c r="V53" s="108"/>
      <c r="W53" s="116"/>
      <c r="Y53" s="116"/>
      <c r="Z53" s="108"/>
      <c r="AA53" s="116"/>
      <c r="AB53" s="108"/>
      <c r="AC53" s="108"/>
      <c r="AD53" s="108"/>
    </row>
    <row r="54" spans="1:30">
      <c r="A54" s="128" t="s">
        <v>53</v>
      </c>
      <c r="C54" s="96">
        <f>+C19+C12</f>
        <v>326251000</v>
      </c>
      <c r="E54" s="96">
        <f>+E19+E12</f>
        <v>282499000</v>
      </c>
      <c r="G54" s="96">
        <f>+G19+G12</f>
        <v>257955000</v>
      </c>
      <c r="I54" s="96">
        <f>+I19+I12</f>
        <v>208694000</v>
      </c>
      <c r="K54" s="96">
        <f>+K19+K12</f>
        <v>173910000</v>
      </c>
      <c r="M54" s="96">
        <f>+M19+M12</f>
        <v>152697000</v>
      </c>
      <c r="N54" s="51"/>
      <c r="O54" s="51"/>
      <c r="P54" s="52"/>
      <c r="Q54" s="142" t="s">
        <v>56</v>
      </c>
      <c r="R54" s="142"/>
      <c r="S54" s="116">
        <f>S33</f>
        <v>46.871000000000002</v>
      </c>
      <c r="T54" s="117" t="s">
        <v>18</v>
      </c>
      <c r="U54" s="116">
        <f>U33</f>
        <v>44.78</v>
      </c>
      <c r="V54" s="117" t="s">
        <v>18</v>
      </c>
      <c r="W54" s="116">
        <f>W33</f>
        <v>44.18</v>
      </c>
      <c r="Y54" s="116">
        <f>Y33</f>
        <v>45.38</v>
      </c>
      <c r="Z54" s="117" t="s">
        <v>18</v>
      </c>
      <c r="AA54" s="116">
        <f>AA33</f>
        <v>42.89</v>
      </c>
      <c r="AB54" s="117" t="s">
        <v>18</v>
      </c>
      <c r="AC54" s="116">
        <f>ROUND(AVERAGE(S54:AB54),2)</f>
        <v>44.82</v>
      </c>
      <c r="AD54" s="117" t="s">
        <v>18</v>
      </c>
    </row>
    <row r="55" spans="1:30">
      <c r="C55" s="135"/>
      <c r="E55" s="135"/>
      <c r="G55" s="135"/>
      <c r="I55" s="135"/>
      <c r="K55" s="135"/>
      <c r="M55" s="135"/>
      <c r="N55" s="136"/>
      <c r="O55" s="136"/>
      <c r="P55" s="136"/>
    </row>
    <row r="56" spans="1:30">
      <c r="A56" s="128" t="s">
        <v>31</v>
      </c>
      <c r="B56" s="128" t="s">
        <v>50</v>
      </c>
      <c r="C56" s="96">
        <f>SUM(C50,C19)</f>
        <v>696061000</v>
      </c>
      <c r="E56" s="96">
        <f>SUM(E50,E19)</f>
        <v>630791000</v>
      </c>
      <c r="G56" s="96">
        <f>SUM(G50,G19)</f>
        <v>583831000</v>
      </c>
      <c r="I56" s="96">
        <f>SUM(I50,I19)</f>
        <v>459914000</v>
      </c>
      <c r="K56" s="96">
        <f>SUM(K50,K19)</f>
        <v>405518000</v>
      </c>
      <c r="M56" s="96">
        <f>SUM(M50,M19)</f>
        <v>373570000</v>
      </c>
      <c r="N56" s="135"/>
      <c r="O56" s="135"/>
      <c r="P56" s="136"/>
    </row>
    <row r="57" spans="1:30">
      <c r="C57" s="135"/>
      <c r="E57" s="135"/>
      <c r="G57" s="135"/>
      <c r="I57" s="135"/>
      <c r="K57" s="135"/>
      <c r="M57" s="135"/>
      <c r="N57" s="136"/>
      <c r="O57" s="136"/>
      <c r="P57" s="136"/>
    </row>
    <row r="58" spans="1:30">
      <c r="A58" s="128" t="s">
        <v>51</v>
      </c>
      <c r="B58" s="128" t="s">
        <v>50</v>
      </c>
      <c r="C58" s="96">
        <f>SUM(C13,C17)</f>
        <v>2084000</v>
      </c>
      <c r="E58" s="96">
        <f>SUM(E13,E17)</f>
        <v>2084000</v>
      </c>
      <c r="G58" s="96">
        <f>SUM(G13,G17)</f>
        <v>2084000</v>
      </c>
      <c r="I58" s="96">
        <f>SUM(I13,I17)</f>
        <v>2433000</v>
      </c>
      <c r="K58" s="96">
        <f>SUM(K13,K17)</f>
        <v>2433000</v>
      </c>
      <c r="M58" s="96">
        <f>SUM(M13,M17)</f>
        <v>2436000</v>
      </c>
      <c r="N58" s="135"/>
      <c r="O58" s="135"/>
      <c r="P58" s="136"/>
    </row>
    <row r="59" spans="1:30">
      <c r="C59" s="135"/>
      <c r="E59" s="135"/>
      <c r="G59" s="135"/>
      <c r="I59" s="135"/>
      <c r="K59" s="135"/>
      <c r="M59" s="135"/>
      <c r="N59" s="136"/>
      <c r="O59" s="136"/>
      <c r="P59" s="136"/>
    </row>
    <row r="60" spans="1:30" ht="25.5">
      <c r="A60" s="143" t="s">
        <v>1358</v>
      </c>
      <c r="B60" s="128" t="s">
        <v>50</v>
      </c>
      <c r="C60" s="96">
        <f>ROUND(C41+C42-C28,3)</f>
        <v>11353000</v>
      </c>
      <c r="E60" s="96">
        <f>ROUND(E41+E42-E28,3)</f>
        <v>58719000</v>
      </c>
      <c r="G60" s="96">
        <f>ROUND(G41+G42-G28,3)</f>
        <v>31171000</v>
      </c>
      <c r="I60" s="96">
        <f>ROUND(I41+I42-I28,3)</f>
        <v>50666000</v>
      </c>
      <c r="K60" s="96">
        <f>ROUND(K41+K42-K28,3)</f>
        <v>39235000</v>
      </c>
      <c r="M60" s="96">
        <f>ROUND(M41+M42-M28,3)</f>
        <v>53391000</v>
      </c>
      <c r="N60" s="135"/>
      <c r="O60" s="135"/>
      <c r="P60" s="136"/>
    </row>
    <row r="61" spans="1:30">
      <c r="A61" s="143"/>
      <c r="N61" s="136"/>
      <c r="O61" s="136"/>
      <c r="P61" s="136"/>
    </row>
    <row r="62" spans="1:30">
      <c r="A62" s="128" t="s">
        <v>1359</v>
      </c>
      <c r="B62" s="128" t="s">
        <v>50</v>
      </c>
      <c r="C62" s="135">
        <f>C40+C43+C44+C30</f>
        <v>65968000</v>
      </c>
      <c r="E62" s="135">
        <f>E40+E43+E44+E30</f>
        <v>62637000</v>
      </c>
      <c r="G62" s="135">
        <f>G40+G43+G44+G30</f>
        <v>54728000</v>
      </c>
      <c r="I62" s="135">
        <f>I40+I43+I44+I30</f>
        <v>55171000</v>
      </c>
      <c r="K62" s="135">
        <f>K40+K43+K44+K30</f>
        <v>54261000</v>
      </c>
      <c r="M62" s="135">
        <f>M40+M43+M44+M30</f>
        <v>53302000</v>
      </c>
      <c r="N62" s="135"/>
      <c r="O62" s="135"/>
    </row>
    <row r="63" spans="1:30">
      <c r="K63" s="136"/>
      <c r="L63" s="136"/>
      <c r="M63" s="136"/>
      <c r="N63" s="136"/>
      <c r="O63" s="136"/>
      <c r="P63" s="136"/>
    </row>
    <row r="64" spans="1:30">
      <c r="K64" s="136"/>
      <c r="L64" s="136"/>
      <c r="M64" s="136"/>
      <c r="N64" s="136"/>
      <c r="O64" s="136"/>
      <c r="P64" s="136"/>
    </row>
    <row r="71" spans="11:16">
      <c r="K71" s="136"/>
      <c r="L71" s="136"/>
      <c r="M71" s="136"/>
      <c r="N71" s="136"/>
      <c r="O71" s="136"/>
      <c r="P71" s="136"/>
    </row>
    <row r="81" spans="11:223">
      <c r="HK81" s="144"/>
      <c r="HL81" s="144"/>
      <c r="HO81" s="128" t="s">
        <v>48</v>
      </c>
    </row>
    <row r="94" spans="11:223">
      <c r="K94" s="136"/>
      <c r="L94" s="136"/>
      <c r="M94" s="136"/>
      <c r="N94" s="136"/>
      <c r="O94" s="136"/>
      <c r="P94" s="136"/>
    </row>
    <row r="95" spans="11:223">
      <c r="K95" s="136"/>
      <c r="L95" s="136"/>
      <c r="M95" s="136"/>
      <c r="N95" s="136"/>
      <c r="O95" s="136"/>
      <c r="P95" s="136"/>
    </row>
    <row r="96" spans="11:223">
      <c r="K96" s="136"/>
      <c r="L96" s="136"/>
      <c r="M96" s="136"/>
      <c r="N96" s="136"/>
      <c r="O96" s="136"/>
      <c r="P96" s="136"/>
    </row>
    <row r="97" spans="11:16">
      <c r="K97" s="136"/>
      <c r="L97" s="136"/>
      <c r="M97" s="136"/>
      <c r="N97" s="136"/>
      <c r="O97" s="136"/>
      <c r="P97" s="136"/>
    </row>
    <row r="98" spans="11:16">
      <c r="K98" s="136"/>
      <c r="L98" s="136"/>
      <c r="M98" s="136"/>
      <c r="N98" s="136"/>
      <c r="O98" s="136"/>
      <c r="P98" s="136"/>
    </row>
    <row r="99" spans="11:16">
      <c r="K99" s="136"/>
      <c r="L99" s="136"/>
      <c r="M99" s="136"/>
      <c r="N99" s="136"/>
      <c r="O99" s="136"/>
      <c r="P99" s="136"/>
    </row>
    <row r="100" spans="11:16">
      <c r="K100" s="136"/>
      <c r="L100" s="136"/>
      <c r="M100" s="136"/>
      <c r="N100" s="136"/>
      <c r="O100" s="136"/>
      <c r="P100" s="136"/>
    </row>
    <row r="101" spans="11:16">
      <c r="K101" s="136"/>
      <c r="L101" s="136"/>
      <c r="M101" s="136"/>
      <c r="N101" s="136"/>
      <c r="O101" s="136"/>
      <c r="P101" s="136"/>
    </row>
    <row r="102" spans="11:16">
      <c r="K102" s="136"/>
      <c r="L102" s="136"/>
      <c r="M102" s="136"/>
      <c r="N102" s="136"/>
      <c r="O102" s="136"/>
      <c r="P102" s="136"/>
    </row>
    <row r="103" spans="11:16">
      <c r="K103" s="136"/>
      <c r="L103" s="136"/>
      <c r="M103" s="136"/>
      <c r="N103" s="136"/>
      <c r="O103" s="136"/>
      <c r="P103" s="136"/>
    </row>
    <row r="104" spans="11:16">
      <c r="K104" s="136"/>
      <c r="L104" s="136"/>
      <c r="M104" s="136"/>
      <c r="N104" s="136"/>
      <c r="O104" s="136"/>
      <c r="P104" s="136"/>
    </row>
    <row r="105" spans="11:16">
      <c r="K105" s="136"/>
      <c r="L105" s="136"/>
      <c r="M105" s="136"/>
      <c r="N105" s="136"/>
      <c r="O105" s="136"/>
      <c r="P105" s="136"/>
    </row>
    <row r="106" spans="11:16">
      <c r="K106" s="136"/>
      <c r="L106" s="136"/>
      <c r="M106" s="136"/>
      <c r="N106" s="136"/>
      <c r="O106" s="136"/>
      <c r="P106" s="136"/>
    </row>
    <row r="107" spans="11:16">
      <c r="K107" s="136"/>
      <c r="L107" s="136"/>
      <c r="M107" s="136"/>
      <c r="N107" s="136"/>
      <c r="O107" s="136"/>
      <c r="P107" s="136"/>
    </row>
    <row r="108" spans="11:16">
      <c r="K108" s="136"/>
      <c r="L108" s="136"/>
      <c r="M108" s="136"/>
      <c r="N108" s="136"/>
      <c r="O108" s="136"/>
      <c r="P108" s="136"/>
    </row>
    <row r="109" spans="11:16">
      <c r="K109" s="136"/>
      <c r="L109" s="136"/>
      <c r="M109" s="136"/>
      <c r="N109" s="136"/>
      <c r="O109" s="136"/>
      <c r="P109" s="136"/>
    </row>
    <row r="110" spans="11:16">
      <c r="K110" s="136"/>
      <c r="L110" s="136"/>
      <c r="M110" s="136"/>
      <c r="N110" s="136"/>
      <c r="O110" s="136"/>
      <c r="P110" s="136"/>
    </row>
    <row r="111" spans="11:16">
      <c r="K111" s="136"/>
      <c r="L111" s="136"/>
      <c r="M111" s="136"/>
      <c r="N111" s="136"/>
      <c r="O111" s="136"/>
      <c r="P111" s="136"/>
    </row>
    <row r="112" spans="11:16">
      <c r="K112" s="136"/>
      <c r="L112" s="136"/>
      <c r="M112" s="136"/>
      <c r="N112" s="136"/>
      <c r="O112" s="136"/>
      <c r="P112" s="136"/>
    </row>
    <row r="113" spans="11:16">
      <c r="K113" s="136"/>
      <c r="L113" s="136"/>
      <c r="M113" s="136"/>
      <c r="N113" s="136"/>
      <c r="O113" s="136"/>
      <c r="P113" s="136"/>
    </row>
    <row r="114" spans="11:16">
      <c r="K114" s="136"/>
      <c r="L114" s="136"/>
      <c r="M114" s="136"/>
      <c r="N114" s="136"/>
      <c r="O114" s="136"/>
      <c r="P114" s="136"/>
    </row>
    <row r="115" spans="11:16">
      <c r="K115" s="136"/>
      <c r="L115" s="136"/>
      <c r="M115" s="136"/>
      <c r="N115" s="136"/>
      <c r="O115" s="136"/>
      <c r="P115" s="136"/>
    </row>
    <row r="116" spans="11:16">
      <c r="K116" s="136"/>
      <c r="L116" s="136"/>
      <c r="M116" s="136"/>
      <c r="N116" s="136"/>
      <c r="O116" s="136"/>
      <c r="P116" s="136"/>
    </row>
    <row r="117" spans="11:16">
      <c r="K117" s="136"/>
      <c r="L117" s="136"/>
      <c r="M117" s="136"/>
      <c r="N117" s="136"/>
      <c r="O117" s="136"/>
      <c r="P117" s="136"/>
    </row>
    <row r="118" spans="11:16">
      <c r="K118" s="136"/>
      <c r="L118" s="136"/>
      <c r="M118" s="136"/>
      <c r="N118" s="136"/>
      <c r="O118" s="136"/>
      <c r="P118" s="136"/>
    </row>
    <row r="119" spans="11:16">
      <c r="K119" s="136"/>
      <c r="L119" s="136"/>
      <c r="M119" s="136"/>
      <c r="N119" s="136"/>
      <c r="O119" s="136"/>
      <c r="P119" s="136"/>
    </row>
    <row r="120" spans="11:16">
      <c r="K120" s="136"/>
      <c r="L120" s="136"/>
      <c r="M120" s="136"/>
      <c r="N120" s="136"/>
      <c r="O120" s="136"/>
      <c r="P120" s="136"/>
    </row>
    <row r="121" spans="11:16">
      <c r="K121" s="136"/>
      <c r="L121" s="136"/>
      <c r="M121" s="136"/>
      <c r="N121" s="136"/>
      <c r="O121" s="136"/>
      <c r="P121" s="136"/>
    </row>
    <row r="122" spans="11:16">
      <c r="K122" s="136"/>
      <c r="L122" s="136"/>
      <c r="M122" s="136"/>
      <c r="N122" s="136"/>
      <c r="O122" s="136"/>
      <c r="P122" s="136"/>
    </row>
    <row r="123" spans="11:16">
      <c r="K123" s="136"/>
      <c r="L123" s="136"/>
      <c r="M123" s="136"/>
      <c r="N123" s="136"/>
      <c r="O123" s="136"/>
      <c r="P123" s="136"/>
    </row>
    <row r="124" spans="11:16">
      <c r="K124" s="136"/>
      <c r="L124" s="136"/>
      <c r="M124" s="136"/>
      <c r="N124" s="136"/>
      <c r="O124" s="136"/>
      <c r="P124" s="136"/>
    </row>
    <row r="125" spans="11:16">
      <c r="K125" s="136"/>
      <c r="L125" s="136"/>
      <c r="M125" s="136"/>
      <c r="N125" s="136"/>
      <c r="O125" s="136"/>
      <c r="P125" s="136"/>
    </row>
    <row r="126" spans="11:16">
      <c r="K126" s="136"/>
      <c r="L126" s="136"/>
      <c r="M126" s="136"/>
      <c r="N126" s="136"/>
      <c r="O126" s="136"/>
      <c r="P126" s="136"/>
    </row>
    <row r="127" spans="11:16">
      <c r="K127" s="136"/>
      <c r="L127" s="136"/>
      <c r="M127" s="136"/>
      <c r="N127" s="136"/>
      <c r="O127" s="136"/>
      <c r="P127" s="136"/>
    </row>
    <row r="128" spans="11:16">
      <c r="K128" s="136"/>
      <c r="L128" s="136"/>
      <c r="M128" s="136"/>
      <c r="N128" s="136"/>
      <c r="O128" s="136"/>
      <c r="P128" s="136"/>
    </row>
    <row r="129" spans="11:16">
      <c r="K129" s="136"/>
      <c r="L129" s="136"/>
      <c r="M129" s="136"/>
      <c r="N129" s="136"/>
      <c r="O129" s="136"/>
      <c r="P129" s="136"/>
    </row>
    <row r="130" spans="11:16">
      <c r="K130" s="136"/>
      <c r="L130" s="136"/>
      <c r="M130" s="136"/>
      <c r="N130" s="136"/>
      <c r="O130" s="136"/>
      <c r="P130" s="136"/>
    </row>
    <row r="131" spans="11:16">
      <c r="K131" s="136"/>
      <c r="L131" s="136"/>
      <c r="M131" s="136"/>
      <c r="N131" s="136"/>
      <c r="O131" s="136"/>
      <c r="P131" s="136"/>
    </row>
    <row r="132" spans="11:16">
      <c r="K132" s="136"/>
      <c r="L132" s="136"/>
      <c r="M132" s="136"/>
      <c r="N132" s="136"/>
      <c r="O132" s="136"/>
      <c r="P132" s="136"/>
    </row>
    <row r="133" spans="11:16">
      <c r="K133" s="136"/>
      <c r="L133" s="136"/>
      <c r="M133" s="136"/>
      <c r="N133" s="136"/>
      <c r="O133" s="136"/>
      <c r="P133" s="136"/>
    </row>
    <row r="134" spans="11:16">
      <c r="K134" s="136"/>
      <c r="L134" s="136"/>
      <c r="M134" s="136"/>
      <c r="N134" s="136"/>
      <c r="O134" s="136"/>
      <c r="P134" s="136"/>
    </row>
    <row r="135" spans="11:16">
      <c r="K135" s="136"/>
      <c r="L135" s="136"/>
      <c r="M135" s="136"/>
      <c r="N135" s="136"/>
      <c r="O135" s="136"/>
      <c r="P135" s="136"/>
    </row>
    <row r="136" spans="11:16">
      <c r="K136" s="136"/>
      <c r="L136" s="136"/>
      <c r="M136" s="136"/>
      <c r="N136" s="136"/>
      <c r="O136" s="136"/>
      <c r="P136" s="136"/>
    </row>
    <row r="137" spans="11:16">
      <c r="K137" s="136"/>
      <c r="L137" s="136"/>
      <c r="M137" s="136"/>
      <c r="N137" s="136"/>
      <c r="O137" s="136"/>
      <c r="P137" s="136"/>
    </row>
    <row r="138" spans="11:16">
      <c r="K138" s="136"/>
      <c r="L138" s="136"/>
      <c r="M138" s="136"/>
      <c r="N138" s="136"/>
      <c r="O138" s="136"/>
      <c r="P138" s="136"/>
    </row>
    <row r="139" spans="11:16">
      <c r="K139" s="136"/>
      <c r="L139" s="136"/>
      <c r="M139" s="136"/>
      <c r="N139" s="136"/>
      <c r="O139" s="136"/>
      <c r="P139" s="136"/>
    </row>
    <row r="140" spans="11:16">
      <c r="K140" s="136"/>
      <c r="L140" s="136"/>
      <c r="M140" s="136"/>
      <c r="N140" s="136"/>
      <c r="O140" s="136"/>
      <c r="P140" s="136"/>
    </row>
    <row r="141" spans="11:16">
      <c r="K141" s="136"/>
      <c r="L141" s="136"/>
      <c r="M141" s="136"/>
      <c r="N141" s="136"/>
      <c r="O141" s="136"/>
      <c r="P141" s="136"/>
    </row>
    <row r="142" spans="11:16">
      <c r="K142" s="136"/>
      <c r="L142" s="136"/>
      <c r="M142" s="136"/>
      <c r="N142" s="136"/>
      <c r="O142" s="136"/>
      <c r="P142" s="136"/>
    </row>
    <row r="143" spans="11:16">
      <c r="K143" s="136"/>
      <c r="L143" s="136"/>
      <c r="M143" s="136"/>
      <c r="N143" s="136"/>
      <c r="O143" s="136"/>
      <c r="P143" s="136"/>
    </row>
    <row r="144" spans="11:16">
      <c r="K144" s="136"/>
      <c r="L144" s="136"/>
      <c r="M144" s="136"/>
      <c r="N144" s="136"/>
      <c r="O144" s="136"/>
      <c r="P144" s="136"/>
    </row>
    <row r="145" spans="11:16">
      <c r="K145" s="136"/>
      <c r="L145" s="136"/>
      <c r="M145" s="136"/>
      <c r="N145" s="136"/>
      <c r="O145" s="136"/>
      <c r="P145" s="136"/>
    </row>
    <row r="146" spans="11:16">
      <c r="K146" s="136"/>
      <c r="L146" s="136"/>
      <c r="M146" s="136"/>
      <c r="N146" s="136"/>
      <c r="O146" s="136"/>
      <c r="P146" s="136"/>
    </row>
    <row r="147" spans="11:16">
      <c r="K147" s="136"/>
      <c r="L147" s="136"/>
      <c r="M147" s="136"/>
      <c r="N147" s="136"/>
      <c r="O147" s="136"/>
      <c r="P147" s="136"/>
    </row>
    <row r="148" spans="11:16">
      <c r="K148" s="136"/>
      <c r="L148" s="136"/>
      <c r="M148" s="136"/>
      <c r="N148" s="136"/>
      <c r="O148" s="136"/>
      <c r="P148" s="136"/>
    </row>
    <row r="149" spans="11:16">
      <c r="K149" s="136"/>
      <c r="L149" s="136"/>
      <c r="M149" s="136"/>
      <c r="N149" s="136"/>
      <c r="O149" s="136"/>
      <c r="P149" s="136"/>
    </row>
    <row r="150" spans="11:16">
      <c r="K150" s="136"/>
      <c r="L150" s="136"/>
      <c r="M150" s="136"/>
      <c r="N150" s="136"/>
      <c r="O150" s="136"/>
      <c r="P150" s="136"/>
    </row>
    <row r="151" spans="11:16">
      <c r="K151" s="136"/>
      <c r="L151" s="136"/>
      <c r="M151" s="136"/>
      <c r="N151" s="136"/>
      <c r="O151" s="136"/>
      <c r="P151" s="136"/>
    </row>
    <row r="152" spans="11:16">
      <c r="K152" s="136"/>
      <c r="L152" s="136"/>
      <c r="M152" s="136"/>
      <c r="N152" s="136"/>
      <c r="O152" s="136"/>
      <c r="P152" s="136"/>
    </row>
    <row r="153" spans="11:16">
      <c r="K153" s="136"/>
      <c r="L153" s="136"/>
      <c r="M153" s="136"/>
      <c r="N153" s="136"/>
      <c r="O153" s="136"/>
      <c r="P153" s="136"/>
    </row>
    <row r="154" spans="11:16">
      <c r="K154" s="136"/>
      <c r="L154" s="136"/>
      <c r="M154" s="136"/>
      <c r="N154" s="136"/>
      <c r="O154" s="136"/>
      <c r="P154" s="136"/>
    </row>
  </sheetData>
  <mergeCells count="6">
    <mergeCell ref="AC25:AD25"/>
    <mergeCell ref="E6:P6"/>
    <mergeCell ref="E7:P7"/>
    <mergeCell ref="E8:P8"/>
    <mergeCell ref="U13:AB13"/>
    <mergeCell ref="AC24:AD24"/>
  </mergeCells>
  <printOptions horizontalCentered="1"/>
  <pageMargins left="0.75" right="0.75" top="1" bottom="1" header="0.5" footer="0.5"/>
  <pageSetup scale="75" orientation="landscape"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7216B-B2C7-40D7-A007-6372466DEA89}">
  <sheetPr>
    <pageSetUpPr fitToPage="1"/>
  </sheetPr>
  <dimension ref="A1:HO154"/>
  <sheetViews>
    <sheetView zoomScale="85" zoomScaleNormal="85" workbookViewId="0"/>
  </sheetViews>
  <sheetFormatPr defaultColWidth="9" defaultRowHeight="12.75"/>
  <cols>
    <col min="1" max="1" width="36.28515625" style="99" customWidth="1"/>
    <col min="2" max="2" width="18" style="99" bestFit="1" customWidth="1"/>
    <col min="3" max="3" width="18" style="99" customWidth="1"/>
    <col min="4" max="4" width="2.5703125" style="99" customWidth="1"/>
    <col min="5" max="5" width="18" style="99" customWidth="1"/>
    <col min="6" max="6" width="3.5703125" style="99" customWidth="1"/>
    <col min="7" max="7" width="18" style="99" customWidth="1"/>
    <col min="8" max="8" width="3.5703125" style="99" customWidth="1"/>
    <col min="9" max="9" width="21.7109375" style="99" customWidth="1"/>
    <col min="10" max="10" width="2" style="99" customWidth="1"/>
    <col min="11" max="11" width="21.7109375" style="99" customWidth="1"/>
    <col min="12" max="12" width="1.85546875" style="99" customWidth="1"/>
    <col min="13" max="13" width="21.7109375" style="99" customWidth="1"/>
    <col min="14" max="15" width="3.7109375" style="99" customWidth="1"/>
    <col min="16" max="16" width="3" style="99" customWidth="1"/>
    <col min="17" max="17" width="53.28515625" style="99" bestFit="1" customWidth="1"/>
    <col min="18" max="18" width="4" style="99" customWidth="1"/>
    <col min="19" max="19" width="13" style="99" customWidth="1"/>
    <col min="20" max="20" width="3.28515625" style="99" bestFit="1" customWidth="1"/>
    <col min="21" max="21" width="11.28515625" style="99" bestFit="1" customWidth="1"/>
    <col min="22" max="22" width="3.28515625" style="99" bestFit="1" customWidth="1"/>
    <col min="23" max="23" width="11.28515625" style="99" bestFit="1" customWidth="1"/>
    <col min="24" max="24" width="3.28515625" style="99" bestFit="1" customWidth="1"/>
    <col min="25" max="25" width="11.28515625" style="99" bestFit="1" customWidth="1"/>
    <col min="26" max="26" width="3.28515625" style="99" bestFit="1" customWidth="1"/>
    <col min="27" max="27" width="11.28515625" style="99" bestFit="1" customWidth="1"/>
    <col min="28" max="28" width="3.28515625" style="99" bestFit="1" customWidth="1"/>
    <col min="29" max="29" width="10.5703125" style="99" customWidth="1"/>
    <col min="30" max="30" width="2.7109375" style="99" customWidth="1"/>
    <col min="31" max="31" width="9" style="99"/>
    <col min="32" max="32" width="4.28515625" style="99" customWidth="1"/>
    <col min="33" max="33" width="3.7109375" style="99" customWidth="1"/>
    <col min="34" max="34" width="22.28515625" style="99" customWidth="1"/>
    <col min="35" max="16384" width="9" style="99"/>
  </cols>
  <sheetData>
    <row r="1" spans="1:30" ht="16.149999999999999" customHeight="1">
      <c r="A1" s="99" t="s">
        <v>5</v>
      </c>
    </row>
    <row r="2" spans="1:30" ht="16.149999999999999" customHeight="1"/>
    <row r="3" spans="1:30" ht="16.149999999999999" customHeight="1"/>
    <row r="4" spans="1:30" ht="16.149999999999999" customHeight="1" thickBot="1"/>
    <row r="5" spans="1:30" ht="15">
      <c r="A5" s="100" t="s">
        <v>2135</v>
      </c>
    </row>
    <row r="6" spans="1:30" ht="16.5" customHeight="1" thickBot="1">
      <c r="A6" s="101" t="s">
        <v>2680</v>
      </c>
      <c r="E6" s="449" t="s">
        <v>2679</v>
      </c>
      <c r="F6" s="449"/>
      <c r="G6" s="449"/>
      <c r="H6" s="449"/>
      <c r="I6" s="449"/>
      <c r="J6" s="449"/>
      <c r="K6" s="449"/>
      <c r="L6" s="449"/>
      <c r="M6" s="449"/>
      <c r="N6" s="449"/>
      <c r="O6" s="102"/>
      <c r="Q6" s="103" t="str">
        <f>E6</f>
        <v>SJW Corp.</v>
      </c>
      <c r="R6" s="103"/>
      <c r="S6" s="103"/>
      <c r="T6" s="105"/>
      <c r="U6" s="104"/>
      <c r="V6" s="105"/>
      <c r="W6" s="104"/>
      <c r="X6" s="105"/>
      <c r="Y6" s="104"/>
      <c r="Z6" s="104"/>
      <c r="AA6" s="104"/>
      <c r="AB6" s="104"/>
      <c r="AC6" s="104"/>
    </row>
    <row r="7" spans="1:30" ht="15.75" customHeight="1">
      <c r="E7" s="450" t="s">
        <v>0</v>
      </c>
      <c r="F7" s="450"/>
      <c r="G7" s="450"/>
      <c r="H7" s="450"/>
      <c r="I7" s="450"/>
      <c r="J7" s="450"/>
      <c r="K7" s="450"/>
      <c r="L7" s="450"/>
      <c r="M7" s="450"/>
      <c r="N7" s="450"/>
      <c r="O7" s="106"/>
      <c r="Q7" s="104" t="str">
        <f>E7</f>
        <v>CAPITALIZATION AND FINANCIAL STATISTICS  (1)</v>
      </c>
      <c r="R7" s="104"/>
      <c r="S7" s="104"/>
      <c r="T7" s="104"/>
      <c r="U7" s="104"/>
      <c r="V7" s="104"/>
      <c r="W7" s="104"/>
      <c r="X7" s="104"/>
      <c r="Y7" s="104"/>
      <c r="Z7" s="104"/>
      <c r="AA7" s="104"/>
      <c r="AB7" s="104"/>
      <c r="AC7" s="104"/>
    </row>
    <row r="8" spans="1:30" ht="15.75" customHeight="1">
      <c r="E8" s="449" t="s">
        <v>2980</v>
      </c>
      <c r="F8" s="449"/>
      <c r="G8" s="449"/>
      <c r="H8" s="449"/>
      <c r="I8" s="449"/>
      <c r="J8" s="449"/>
      <c r="K8" s="449"/>
      <c r="L8" s="449"/>
      <c r="M8" s="449"/>
      <c r="N8" s="449"/>
      <c r="O8" s="102"/>
      <c r="Q8" s="105" t="str">
        <f>E8</f>
        <v>2017 - 2021, Inclusive</v>
      </c>
      <c r="R8" s="105"/>
      <c r="S8" s="105"/>
      <c r="T8" s="105"/>
      <c r="U8" s="104"/>
      <c r="V8" s="105"/>
      <c r="W8" s="104"/>
      <c r="X8" s="105"/>
      <c r="Y8" s="104"/>
      <c r="Z8" s="104"/>
      <c r="AA8" s="104"/>
      <c r="AB8" s="104"/>
      <c r="AC8" s="104"/>
    </row>
    <row r="9" spans="1:30">
      <c r="Q9" s="104"/>
      <c r="R9" s="104"/>
      <c r="S9" s="104"/>
      <c r="T9" s="105"/>
      <c r="U9" s="105"/>
      <c r="V9" s="105"/>
      <c r="W9" s="105"/>
      <c r="X9" s="105"/>
      <c r="Y9" s="104"/>
      <c r="Z9" s="104"/>
      <c r="AA9" s="104"/>
      <c r="AB9" s="104"/>
      <c r="AC9" s="104"/>
    </row>
    <row r="10" spans="1:30">
      <c r="B10" s="99" t="s">
        <v>2981</v>
      </c>
      <c r="C10" s="102">
        <v>2021</v>
      </c>
      <c r="E10" s="102">
        <v>2020</v>
      </c>
      <c r="G10" s="102">
        <v>2019</v>
      </c>
      <c r="I10" s="102">
        <v>2018</v>
      </c>
      <c r="K10" s="102">
        <v>2017</v>
      </c>
      <c r="M10" s="102">
        <v>2016</v>
      </c>
      <c r="N10" s="102"/>
      <c r="O10" s="102"/>
      <c r="T10" s="105"/>
      <c r="U10" s="105"/>
      <c r="V10" s="105"/>
      <c r="W10" s="105"/>
      <c r="X10" s="105"/>
      <c r="Y10" s="104"/>
      <c r="Z10" s="104"/>
      <c r="AA10" s="104"/>
      <c r="AB10" s="104"/>
    </row>
    <row r="11" spans="1:30">
      <c r="A11" s="99" t="s">
        <v>1</v>
      </c>
    </row>
    <row r="12" spans="1:30">
      <c r="A12" s="99" t="s">
        <v>2</v>
      </c>
      <c r="B12" s="99" t="s">
        <v>65</v>
      </c>
      <c r="C12" s="98">
        <f>1492935000+39106000</f>
        <v>1532041000</v>
      </c>
      <c r="E12" s="98">
        <f>1287580000+76241000</f>
        <v>1363821000</v>
      </c>
      <c r="G12" s="98">
        <v>1283597000</v>
      </c>
      <c r="I12" s="96">
        <v>431424000</v>
      </c>
      <c r="K12" s="96">
        <v>431092000</v>
      </c>
      <c r="M12" s="107">
        <v>433460000</v>
      </c>
      <c r="N12" s="114"/>
      <c r="O12" s="114"/>
      <c r="S12" s="102">
        <f>C10</f>
        <v>2021</v>
      </c>
      <c r="T12" s="127"/>
      <c r="U12" s="102">
        <f>E10</f>
        <v>2020</v>
      </c>
      <c r="V12" s="127"/>
      <c r="W12" s="127">
        <f>G10</f>
        <v>2019</v>
      </c>
      <c r="X12" s="127"/>
      <c r="Y12" s="127">
        <f>I10</f>
        <v>2018</v>
      </c>
      <c r="Z12" s="127"/>
      <c r="AA12" s="127">
        <f>K10</f>
        <v>2017</v>
      </c>
      <c r="AB12" s="127"/>
      <c r="AC12" s="108"/>
      <c r="AD12" s="108"/>
    </row>
    <row r="13" spans="1:30">
      <c r="A13" s="99" t="s">
        <v>3</v>
      </c>
      <c r="B13" s="99" t="s">
        <v>66</v>
      </c>
      <c r="C13" s="96">
        <v>0</v>
      </c>
      <c r="E13" s="96">
        <v>0</v>
      </c>
      <c r="G13" s="96">
        <v>0</v>
      </c>
      <c r="I13" s="96">
        <v>0</v>
      </c>
      <c r="K13" s="96">
        <v>0</v>
      </c>
      <c r="M13" s="107">
        <v>0</v>
      </c>
      <c r="N13" s="114"/>
      <c r="O13" s="114"/>
      <c r="T13" s="109"/>
      <c r="U13" s="448" t="s">
        <v>4</v>
      </c>
      <c r="V13" s="448"/>
      <c r="W13" s="448"/>
      <c r="X13" s="448"/>
      <c r="Y13" s="448"/>
      <c r="Z13" s="448"/>
      <c r="AA13" s="448"/>
      <c r="AB13" s="448"/>
      <c r="AC13" s="109" t="s">
        <v>5</v>
      </c>
      <c r="AD13" s="108"/>
    </row>
    <row r="14" spans="1:30">
      <c r="C14" s="107"/>
      <c r="E14" s="107"/>
      <c r="G14" s="107"/>
      <c r="I14" s="107"/>
      <c r="K14" s="107"/>
      <c r="Q14" s="110" t="s">
        <v>6</v>
      </c>
      <c r="R14" s="110"/>
      <c r="S14" s="110"/>
      <c r="T14" s="108"/>
      <c r="U14" s="108"/>
      <c r="V14" s="108"/>
      <c r="W14" s="108"/>
      <c r="X14" s="108"/>
      <c r="Y14" s="108"/>
      <c r="Z14" s="108"/>
      <c r="AA14" s="108"/>
      <c r="AB14" s="108"/>
      <c r="AC14" s="108"/>
      <c r="AD14" s="108"/>
    </row>
    <row r="15" spans="1:30">
      <c r="A15" s="99" t="s">
        <v>8</v>
      </c>
      <c r="B15" s="99" t="s">
        <v>58</v>
      </c>
      <c r="C15" s="98">
        <v>30181348</v>
      </c>
      <c r="E15" s="98">
        <v>28556605</v>
      </c>
      <c r="G15" s="98">
        <v>28456508</v>
      </c>
      <c r="I15" s="96">
        <v>28404316</v>
      </c>
      <c r="K15" s="96">
        <v>20520856</v>
      </c>
      <c r="M15" s="107">
        <v>20456225</v>
      </c>
      <c r="N15" s="114"/>
      <c r="O15" s="114"/>
      <c r="T15" s="108"/>
      <c r="U15" s="108"/>
      <c r="V15" s="108"/>
      <c r="W15" s="108"/>
      <c r="X15" s="108"/>
      <c r="Y15" s="108"/>
      <c r="Z15" s="108"/>
      <c r="AA15" s="108"/>
      <c r="AB15" s="108"/>
      <c r="AC15" s="108"/>
      <c r="AD15" s="108"/>
    </row>
    <row r="16" spans="1:30">
      <c r="A16" s="99" t="s">
        <v>10</v>
      </c>
      <c r="B16" s="99" t="s">
        <v>60</v>
      </c>
      <c r="C16" s="98">
        <v>1034519000</v>
      </c>
      <c r="E16" s="98">
        <v>917160000</v>
      </c>
      <c r="G16" s="98">
        <v>889984000</v>
      </c>
      <c r="I16" s="96">
        <v>889312000</v>
      </c>
      <c r="K16" s="96">
        <v>463209000</v>
      </c>
      <c r="M16" s="107">
        <v>421646000</v>
      </c>
      <c r="N16" s="114"/>
      <c r="O16" s="114"/>
      <c r="Q16" s="110" t="s">
        <v>9</v>
      </c>
      <c r="R16" s="110"/>
      <c r="S16" s="110"/>
      <c r="T16" s="108"/>
      <c r="U16" s="108"/>
      <c r="V16" s="108"/>
      <c r="W16" s="108"/>
      <c r="X16" s="108"/>
      <c r="Y16" s="108"/>
      <c r="Z16" s="108"/>
      <c r="AA16" s="108"/>
      <c r="AB16" s="108"/>
      <c r="AC16" s="108"/>
      <c r="AD16" s="108"/>
    </row>
    <row r="17" spans="1:30">
      <c r="A17" s="99" t="s">
        <v>49</v>
      </c>
      <c r="B17" s="99" t="s">
        <v>58</v>
      </c>
      <c r="C17" s="96">
        <v>0</v>
      </c>
      <c r="E17" s="96">
        <v>0</v>
      </c>
      <c r="G17" s="96">
        <v>0</v>
      </c>
      <c r="I17" s="96">
        <v>0</v>
      </c>
      <c r="K17" s="96">
        <v>0</v>
      </c>
      <c r="M17" s="107">
        <v>0</v>
      </c>
      <c r="N17" s="114"/>
      <c r="O17" s="114"/>
      <c r="Q17" s="99" t="s">
        <v>11</v>
      </c>
      <c r="S17" s="111">
        <f>C50/1000000</f>
        <v>2566.56</v>
      </c>
      <c r="U17" s="111">
        <f>E50/1000000</f>
        <v>2280.9810000000002</v>
      </c>
      <c r="W17" s="111">
        <f>G50/1000000</f>
        <v>2173.5810000000001</v>
      </c>
      <c r="Y17" s="111">
        <f>I50/1000000</f>
        <v>1320.7360000000001</v>
      </c>
      <c r="Z17" s="111"/>
      <c r="AA17" s="111">
        <f>K50/1000000</f>
        <v>894.30100000000004</v>
      </c>
      <c r="AB17" s="111"/>
      <c r="AC17" s="108"/>
      <c r="AD17" s="108"/>
    </row>
    <row r="18" spans="1:30">
      <c r="C18" s="107"/>
      <c r="E18" s="107"/>
      <c r="G18" s="107"/>
      <c r="I18" s="107"/>
      <c r="K18" s="107"/>
      <c r="Q18" s="99" t="s">
        <v>12</v>
      </c>
      <c r="S18" s="112">
        <f>C19/1000000</f>
        <v>62.996000000000002</v>
      </c>
      <c r="U18" s="112">
        <f>E19/1000000</f>
        <v>175.09399999999999</v>
      </c>
      <c r="W18" s="112">
        <f>G19/1000000</f>
        <v>117.209</v>
      </c>
      <c r="Y18" s="112">
        <f>I19/1000000</f>
        <v>100</v>
      </c>
      <c r="Z18" s="111"/>
      <c r="AA18" s="112">
        <f>K19/1000000</f>
        <v>25</v>
      </c>
      <c r="AB18" s="111"/>
      <c r="AC18" s="108"/>
      <c r="AD18" s="108"/>
    </row>
    <row r="19" spans="1:30">
      <c r="A19" s="99" t="s">
        <v>15</v>
      </c>
      <c r="B19" s="99" t="s">
        <v>67</v>
      </c>
      <c r="C19" s="98">
        <v>62996000</v>
      </c>
      <c r="E19" s="98">
        <v>175094000</v>
      </c>
      <c r="G19" s="98">
        <v>117209000</v>
      </c>
      <c r="I19" s="96">
        <v>100000000</v>
      </c>
      <c r="K19" s="96">
        <v>25000000</v>
      </c>
      <c r="M19" s="107">
        <v>14200000</v>
      </c>
      <c r="N19" s="114"/>
      <c r="O19" s="114"/>
      <c r="Q19" s="99" t="s">
        <v>14</v>
      </c>
      <c r="S19" s="113">
        <f>SUM(S17:S18)</f>
        <v>2629.556</v>
      </c>
      <c r="U19" s="113">
        <f>SUM(U17:U18)</f>
        <v>2456.0750000000003</v>
      </c>
      <c r="W19" s="113">
        <f>SUM(W17:W18)</f>
        <v>2290.79</v>
      </c>
      <c r="Y19" s="113">
        <f>SUM(Y17:Y18)</f>
        <v>1420.7360000000001</v>
      </c>
      <c r="Z19" s="111"/>
      <c r="AA19" s="113">
        <f>SUM(AA17:AA18)</f>
        <v>919.30100000000004</v>
      </c>
      <c r="AB19" s="111"/>
      <c r="AC19" s="108"/>
      <c r="AD19" s="108"/>
    </row>
    <row r="20" spans="1:30">
      <c r="C20" s="107"/>
      <c r="E20" s="107"/>
      <c r="G20" s="107"/>
      <c r="I20" s="107"/>
      <c r="K20" s="107"/>
      <c r="M20" s="114"/>
      <c r="N20" s="114"/>
      <c r="O20" s="114"/>
      <c r="S20" s="108"/>
      <c r="U20" s="108"/>
      <c r="W20" s="108"/>
      <c r="Y20" s="108"/>
      <c r="Z20" s="108"/>
      <c r="AA20" s="108"/>
      <c r="AB20" s="108"/>
      <c r="AC20" s="108"/>
      <c r="AD20" s="108"/>
    </row>
    <row r="21" spans="1:30">
      <c r="A21" s="99" t="s">
        <v>17</v>
      </c>
      <c r="B21" s="99" t="s">
        <v>61</v>
      </c>
      <c r="C21" s="107">
        <v>2.0299999999999998</v>
      </c>
      <c r="E21" s="107">
        <v>2.14</v>
      </c>
      <c r="G21" s="107">
        <v>0.82</v>
      </c>
      <c r="I21" s="107">
        <v>1.82</v>
      </c>
      <c r="K21" s="107">
        <v>2.86</v>
      </c>
      <c r="M21" s="107">
        <v>2.57</v>
      </c>
      <c r="N21" s="114"/>
      <c r="O21" s="114"/>
      <c r="Q21" s="110" t="s">
        <v>16</v>
      </c>
      <c r="R21" s="110"/>
      <c r="S21" s="108"/>
      <c r="T21" s="110"/>
      <c r="U21" s="108"/>
      <c r="V21" s="110"/>
      <c r="W21" s="108"/>
      <c r="X21" s="110"/>
      <c r="Y21" s="108"/>
      <c r="Z21" s="108"/>
      <c r="AA21" s="108"/>
      <c r="AB21" s="108"/>
      <c r="AC21" s="108"/>
      <c r="AD21" s="108"/>
    </row>
    <row r="22" spans="1:30">
      <c r="A22" s="99" t="s">
        <v>19</v>
      </c>
      <c r="B22" s="99" t="s">
        <v>1270</v>
      </c>
      <c r="C22" s="99">
        <v>73.2</v>
      </c>
      <c r="E22" s="107">
        <v>74.73</v>
      </c>
      <c r="G22" s="107">
        <v>74.47</v>
      </c>
      <c r="I22" s="107">
        <v>68.150000000000006</v>
      </c>
      <c r="K22" s="107">
        <v>68.13</v>
      </c>
      <c r="M22" s="107">
        <v>56.69</v>
      </c>
      <c r="N22" s="114"/>
      <c r="O22" s="114"/>
      <c r="Q22" s="99" t="s">
        <v>54</v>
      </c>
      <c r="S22" s="116">
        <f>(ROUND((C30/(AVERAGE(C54,E54))*100),2))</f>
        <v>3.47</v>
      </c>
      <c r="T22" s="117" t="s">
        <v>18</v>
      </c>
      <c r="U22" s="116">
        <f>(ROUND((E30/(AVERAGE(E54,G54))*100),2))</f>
        <v>3.69</v>
      </c>
      <c r="V22" s="117" t="s">
        <v>18</v>
      </c>
      <c r="W22" s="116">
        <f>(ROUND((G30/(AVERAGE(G54,I54))*100),2))</f>
        <v>3.29</v>
      </c>
      <c r="X22" s="117" t="s">
        <v>18</v>
      </c>
      <c r="Y22" s="116">
        <f>(ROUND((I30/(AVERAGE(I54,K54))*100),2))</f>
        <v>4.93</v>
      </c>
      <c r="Z22" s="117" t="s">
        <v>18</v>
      </c>
      <c r="AA22" s="116">
        <f>(ROUND((K30/(AVERAGE(K54,M54))*100),2))</f>
        <v>5.07</v>
      </c>
      <c r="AB22" s="117" t="s">
        <v>18</v>
      </c>
      <c r="AC22" s="118"/>
      <c r="AD22" s="108"/>
    </row>
    <row r="23" spans="1:30">
      <c r="A23" s="99" t="s">
        <v>21</v>
      </c>
      <c r="B23" s="99" t="s">
        <v>1270</v>
      </c>
      <c r="C23" s="99">
        <v>58.81</v>
      </c>
      <c r="E23" s="107">
        <v>49.48</v>
      </c>
      <c r="G23" s="107">
        <v>54.74</v>
      </c>
      <c r="I23" s="107">
        <v>51.68</v>
      </c>
      <c r="K23" s="107">
        <v>45.74</v>
      </c>
      <c r="M23" s="107">
        <v>29.35</v>
      </c>
      <c r="N23" s="114"/>
      <c r="O23" s="114"/>
      <c r="Q23" s="99" t="s">
        <v>20</v>
      </c>
      <c r="S23" s="116"/>
      <c r="T23" s="117"/>
      <c r="U23" s="116"/>
      <c r="V23" s="117"/>
      <c r="W23" s="116"/>
      <c r="X23" s="117"/>
      <c r="Y23" s="116"/>
      <c r="Z23" s="117"/>
      <c r="AA23" s="116"/>
      <c r="AB23" s="117"/>
      <c r="AC23" s="108"/>
      <c r="AD23" s="108"/>
    </row>
    <row r="24" spans="1:30">
      <c r="C24" s="107"/>
      <c r="E24" s="107"/>
      <c r="G24" s="107"/>
      <c r="I24" s="107"/>
      <c r="K24" s="107"/>
      <c r="S24" s="108"/>
      <c r="T24" s="108"/>
      <c r="U24" s="108"/>
      <c r="V24" s="108"/>
      <c r="W24" s="108"/>
      <c r="X24" s="108"/>
      <c r="Y24" s="108"/>
      <c r="Z24" s="108"/>
      <c r="AA24" s="108"/>
      <c r="AB24" s="108"/>
      <c r="AC24" s="444" t="s">
        <v>52</v>
      </c>
      <c r="AD24" s="444"/>
    </row>
    <row r="25" spans="1:30">
      <c r="C25" s="107"/>
      <c r="E25" s="107"/>
      <c r="G25" s="107"/>
      <c r="I25" s="107"/>
      <c r="K25" s="107"/>
      <c r="M25" s="114"/>
      <c r="N25" s="114"/>
      <c r="O25" s="114"/>
      <c r="Q25" s="110" t="s">
        <v>30</v>
      </c>
      <c r="R25" s="110"/>
      <c r="S25" s="108"/>
      <c r="T25" s="108"/>
      <c r="U25" s="108"/>
      <c r="V25" s="108"/>
      <c r="W25" s="108"/>
      <c r="X25" s="108"/>
      <c r="Y25" s="108"/>
      <c r="Z25" s="108"/>
      <c r="AA25" s="108"/>
      <c r="AB25" s="108"/>
      <c r="AC25" s="444" t="s">
        <v>22</v>
      </c>
      <c r="AD25" s="444"/>
    </row>
    <row r="26" spans="1:30">
      <c r="A26" s="99" t="s">
        <v>26</v>
      </c>
      <c r="B26" s="99" t="s">
        <v>101</v>
      </c>
      <c r="C26" s="107">
        <v>1.36</v>
      </c>
      <c r="E26" s="107">
        <v>1.28</v>
      </c>
      <c r="G26" s="107">
        <v>1.2</v>
      </c>
      <c r="I26" s="107">
        <v>1.1200000000000001</v>
      </c>
      <c r="K26" s="107">
        <v>1.04</v>
      </c>
      <c r="M26" s="107">
        <v>0.81</v>
      </c>
      <c r="N26" s="114"/>
      <c r="O26" s="114"/>
      <c r="Q26" s="99" t="s">
        <v>32</v>
      </c>
      <c r="S26" s="108"/>
      <c r="T26" s="108"/>
      <c r="U26" s="108"/>
      <c r="V26" s="108"/>
      <c r="W26" s="108"/>
      <c r="X26" s="108"/>
      <c r="Y26" s="108"/>
      <c r="Z26" s="108"/>
      <c r="AA26" s="108"/>
      <c r="AB26" s="108"/>
      <c r="AC26" s="108"/>
      <c r="AD26" s="108"/>
    </row>
    <row r="27" spans="1:30">
      <c r="C27" s="107"/>
      <c r="E27" s="107"/>
      <c r="G27" s="107"/>
      <c r="I27" s="107"/>
      <c r="K27" s="107"/>
      <c r="M27" s="114"/>
      <c r="N27" s="114"/>
      <c r="O27" s="114"/>
      <c r="Q27" s="99" t="s">
        <v>33</v>
      </c>
      <c r="S27" s="116">
        <f>ROUND(((C12/C50)*100),2)</f>
        <v>59.69</v>
      </c>
      <c r="T27" s="117" t="s">
        <v>18</v>
      </c>
      <c r="U27" s="116">
        <f>ROUND(((E12/E50)*100),2)</f>
        <v>59.79</v>
      </c>
      <c r="V27" s="117" t="s">
        <v>18</v>
      </c>
      <c r="W27" s="116">
        <f>ROUND(((G12/G50)*100),2)</f>
        <v>59.05</v>
      </c>
      <c r="X27" s="117" t="s">
        <v>18</v>
      </c>
      <c r="Y27" s="116">
        <f>ROUND(((I12/I50)*100),2)</f>
        <v>32.67</v>
      </c>
      <c r="Z27" s="117" t="s">
        <v>18</v>
      </c>
      <c r="AA27" s="116">
        <f>ROUND(((K12/K50)*100),2)</f>
        <v>48.2</v>
      </c>
      <c r="AB27" s="117" t="s">
        <v>18</v>
      </c>
      <c r="AC27" s="116">
        <f>ROUND(AVERAGE(S27:AB27),2)</f>
        <v>51.88</v>
      </c>
      <c r="AD27" s="117" t="s">
        <v>18</v>
      </c>
    </row>
    <row r="28" spans="1:30">
      <c r="A28" s="99" t="s">
        <v>37</v>
      </c>
      <c r="B28" s="99" t="s">
        <v>37</v>
      </c>
      <c r="C28" s="107">
        <v>0</v>
      </c>
      <c r="E28" s="107">
        <v>0</v>
      </c>
      <c r="G28" s="107">
        <v>0</v>
      </c>
      <c r="I28" s="107">
        <v>0</v>
      </c>
      <c r="K28" s="107">
        <v>0</v>
      </c>
      <c r="M28" s="107">
        <v>0</v>
      </c>
      <c r="N28" s="114"/>
      <c r="O28" s="114"/>
      <c r="Q28" s="99" t="s">
        <v>34</v>
      </c>
      <c r="S28" s="116">
        <f>ROUND(((SUM(C13,C17)/C50)*100),2)</f>
        <v>0</v>
      </c>
      <c r="T28" s="117"/>
      <c r="U28" s="116">
        <f>ROUND(((SUM(E13,E17)/E50)*100),2)</f>
        <v>0</v>
      </c>
      <c r="V28" s="117"/>
      <c r="W28" s="116">
        <f>ROUND(((SUM(G13,G17)/G50)*100),2)</f>
        <v>0</v>
      </c>
      <c r="X28" s="117"/>
      <c r="Y28" s="116">
        <f>ROUND(((SUM(I13,I17)/I50)*100),2)</f>
        <v>0</v>
      </c>
      <c r="Z28" s="117"/>
      <c r="AA28" s="116">
        <f>ROUND(((SUM(K13,K17)/K50)*100),2)</f>
        <v>0</v>
      </c>
      <c r="AB28" s="117"/>
      <c r="AC28" s="116">
        <f t="shared" ref="AC28:AC29" si="0">ROUND(AVERAGE(S28:AB28),2)</f>
        <v>0</v>
      </c>
      <c r="AD28" s="117"/>
    </row>
    <row r="29" spans="1:30">
      <c r="C29" s="107"/>
      <c r="E29" s="107"/>
      <c r="G29" s="107"/>
      <c r="I29" s="107"/>
      <c r="K29" s="107"/>
      <c r="M29" s="114"/>
      <c r="N29" s="114"/>
      <c r="O29" s="114"/>
      <c r="Q29" s="99" t="s">
        <v>35</v>
      </c>
      <c r="S29" s="119">
        <f>ROUND(((C16/C50)*100),2)</f>
        <v>40.31</v>
      </c>
      <c r="T29" s="117"/>
      <c r="U29" s="119">
        <f>ROUND(((E16/E50)*100),2)</f>
        <v>40.21</v>
      </c>
      <c r="V29" s="117"/>
      <c r="W29" s="119">
        <f>ROUND(((G16/G50)*100),2)</f>
        <v>40.950000000000003</v>
      </c>
      <c r="X29" s="117"/>
      <c r="Y29" s="119">
        <f>ROUND(((I16/I50)*100),2)</f>
        <v>67.33</v>
      </c>
      <c r="Z29" s="117"/>
      <c r="AA29" s="119">
        <f>ROUND(((K16/K50)*100),2)</f>
        <v>51.8</v>
      </c>
      <c r="AB29" s="117"/>
      <c r="AC29" s="116">
        <f t="shared" si="0"/>
        <v>48.12</v>
      </c>
      <c r="AD29" s="117"/>
    </row>
    <row r="30" spans="1:30">
      <c r="A30" s="99" t="s">
        <v>42</v>
      </c>
      <c r="B30" s="99" t="s">
        <v>62</v>
      </c>
      <c r="C30" s="96">
        <v>54339000</v>
      </c>
      <c r="E30" s="96">
        <v>54255000</v>
      </c>
      <c r="G30" s="96">
        <v>31796000</v>
      </c>
      <c r="I30" s="96">
        <v>24332000</v>
      </c>
      <c r="K30" s="96">
        <v>22929000</v>
      </c>
      <c r="M30" s="107">
        <v>21838000</v>
      </c>
      <c r="N30" s="114"/>
      <c r="O30" s="114"/>
      <c r="Q30" s="99" t="s">
        <v>36</v>
      </c>
      <c r="S30" s="120">
        <f>SUM(S27:S29)</f>
        <v>100</v>
      </c>
      <c r="T30" s="117" t="s">
        <v>18</v>
      </c>
      <c r="U30" s="120">
        <f>SUM(U27:U29)</f>
        <v>100</v>
      </c>
      <c r="V30" s="117" t="s">
        <v>18</v>
      </c>
      <c r="W30" s="120">
        <f>SUM(W27:W29)</f>
        <v>100</v>
      </c>
      <c r="X30" s="117" t="s">
        <v>18</v>
      </c>
      <c r="Y30" s="120">
        <f>SUM(Y27:Y29)</f>
        <v>100</v>
      </c>
      <c r="Z30" s="117" t="s">
        <v>18</v>
      </c>
      <c r="AA30" s="120">
        <f>SUM(AA27:AA29)</f>
        <v>100</v>
      </c>
      <c r="AB30" s="117" t="s">
        <v>18</v>
      </c>
      <c r="AC30" s="120">
        <f>SUM(AC27:AC29)</f>
        <v>100</v>
      </c>
      <c r="AD30" s="117" t="s">
        <v>18</v>
      </c>
    </row>
    <row r="31" spans="1:30">
      <c r="C31" s="107"/>
      <c r="E31" s="107"/>
      <c r="G31" s="107"/>
      <c r="I31" s="107"/>
      <c r="K31" s="107"/>
      <c r="M31" s="114"/>
      <c r="N31" s="114"/>
      <c r="O31" s="114"/>
      <c r="S31" s="108"/>
      <c r="T31" s="108"/>
      <c r="U31" s="108"/>
      <c r="V31" s="108"/>
      <c r="W31" s="108"/>
      <c r="X31" s="108"/>
      <c r="Y31" s="108"/>
      <c r="Z31" s="108"/>
      <c r="AA31" s="108"/>
      <c r="AB31" s="108"/>
      <c r="AC31" s="108"/>
      <c r="AD31" s="108"/>
    </row>
    <row r="32" spans="1:30">
      <c r="A32" s="99" t="s">
        <v>43</v>
      </c>
      <c r="B32" s="99" t="s">
        <v>63</v>
      </c>
      <c r="C32" s="96">
        <v>60478000</v>
      </c>
      <c r="E32" s="96">
        <v>61515000</v>
      </c>
      <c r="G32" s="96">
        <v>23627000</v>
      </c>
      <c r="I32" s="96">
        <v>38767000</v>
      </c>
      <c r="K32" s="96">
        <v>61100000</v>
      </c>
      <c r="M32" s="107">
        <v>52839000</v>
      </c>
      <c r="N32" s="114"/>
      <c r="O32" s="114"/>
      <c r="Q32" s="99" t="s">
        <v>38</v>
      </c>
      <c r="S32" s="108"/>
      <c r="T32" s="108"/>
      <c r="U32" s="108"/>
      <c r="V32" s="108"/>
      <c r="W32" s="108"/>
      <c r="X32" s="108"/>
      <c r="Y32" s="108"/>
      <c r="Z32" s="108"/>
      <c r="AA32" s="108"/>
      <c r="AB32" s="108"/>
      <c r="AC32" s="108"/>
      <c r="AD32" s="108"/>
    </row>
    <row r="33" spans="1:30">
      <c r="A33" s="121"/>
      <c r="B33" s="121"/>
      <c r="C33" s="122"/>
      <c r="D33" s="121"/>
      <c r="E33" s="122"/>
      <c r="F33" s="121"/>
      <c r="G33" s="122"/>
      <c r="H33" s="121"/>
      <c r="I33" s="122"/>
      <c r="J33" s="121"/>
      <c r="K33" s="122"/>
      <c r="L33" s="121"/>
      <c r="M33" s="123"/>
      <c r="N33" s="123"/>
      <c r="O33" s="123"/>
      <c r="Q33" s="99" t="s">
        <v>39</v>
      </c>
      <c r="S33" s="116">
        <f>ROUND((((C12+C19)/C56)*100),2)</f>
        <v>60.66</v>
      </c>
      <c r="T33" s="117" t="s">
        <v>18</v>
      </c>
      <c r="U33" s="116">
        <f>ROUND((((E12+E19)/E56)*100),2)</f>
        <v>62.66</v>
      </c>
      <c r="V33" s="117" t="s">
        <v>18</v>
      </c>
      <c r="W33" s="116">
        <f>ROUND((((G12+G19)/G56)*100),2)</f>
        <v>61.15</v>
      </c>
      <c r="X33" s="117" t="s">
        <v>18</v>
      </c>
      <c r="Y33" s="116">
        <f>ROUND((((I12+I19)/I56)*100),2)</f>
        <v>37.4</v>
      </c>
      <c r="Z33" s="117" t="s">
        <v>18</v>
      </c>
      <c r="AA33" s="116">
        <f>ROUND((((K12+K19)/K56)*100),2)</f>
        <v>49.61</v>
      </c>
      <c r="AB33" s="117" t="s">
        <v>18</v>
      </c>
      <c r="AC33" s="116">
        <f t="shared" ref="AC33:AC35" si="1">ROUND(AVERAGE(S33:AB33),2)</f>
        <v>54.3</v>
      </c>
      <c r="AD33" s="117" t="s">
        <v>18</v>
      </c>
    </row>
    <row r="34" spans="1:30">
      <c r="A34" s="99" t="s">
        <v>46</v>
      </c>
      <c r="B34" s="99" t="s">
        <v>70</v>
      </c>
      <c r="C34" s="96">
        <f>C32</f>
        <v>60478000</v>
      </c>
      <c r="E34" s="96">
        <v>61515000</v>
      </c>
      <c r="G34" s="96">
        <v>23627000</v>
      </c>
      <c r="I34" s="96">
        <v>38767000</v>
      </c>
      <c r="K34" s="96">
        <v>61100000</v>
      </c>
      <c r="M34" s="107">
        <v>52839000</v>
      </c>
      <c r="N34" s="114"/>
      <c r="O34" s="114"/>
      <c r="Q34" s="99" t="s">
        <v>34</v>
      </c>
      <c r="S34" s="116">
        <f>ROUND((((SUM(C13,C17))/C56)*100),2)</f>
        <v>0</v>
      </c>
      <c r="T34" s="117"/>
      <c r="U34" s="116">
        <f>ROUND((((SUM(E13,E17))/E56)*100),2)</f>
        <v>0</v>
      </c>
      <c r="V34" s="117"/>
      <c r="W34" s="116">
        <f>ROUND((((SUM(G13,G17))/G56)*100),2)</f>
        <v>0</v>
      </c>
      <c r="X34" s="117"/>
      <c r="Y34" s="116">
        <f>ROUND((((SUM(I13,I17))/I56)*100),2)</f>
        <v>0</v>
      </c>
      <c r="Z34" s="117"/>
      <c r="AA34" s="116">
        <f>ROUND((((SUM(K13,K17))/K56)*100),2)</f>
        <v>0</v>
      </c>
      <c r="AB34" s="117"/>
      <c r="AC34" s="116">
        <f t="shared" si="1"/>
        <v>0</v>
      </c>
      <c r="AD34" s="117"/>
    </row>
    <row r="35" spans="1:30">
      <c r="C35" s="107"/>
      <c r="E35" s="107"/>
      <c r="G35" s="107"/>
      <c r="I35" s="107"/>
      <c r="K35" s="107"/>
      <c r="Q35" s="99" t="s">
        <v>35</v>
      </c>
      <c r="S35" s="119">
        <f>ROUND((((C16)/C56)*100),2)</f>
        <v>39.340000000000003</v>
      </c>
      <c r="T35" s="117"/>
      <c r="U35" s="119">
        <f>ROUND((((E16)/E56)*100),2)</f>
        <v>37.340000000000003</v>
      </c>
      <c r="V35" s="117"/>
      <c r="W35" s="119">
        <f>ROUND((((G16)/G56)*100),2)</f>
        <v>38.85</v>
      </c>
      <c r="X35" s="117"/>
      <c r="Y35" s="119">
        <f>ROUND((((I16)/I56)*100),2)</f>
        <v>62.6</v>
      </c>
      <c r="Z35" s="117"/>
      <c r="AA35" s="119">
        <f>ROUND((((K16)/K56)*100),2)</f>
        <v>50.39</v>
      </c>
      <c r="AB35" s="117"/>
      <c r="AC35" s="116">
        <f t="shared" si="1"/>
        <v>45.7</v>
      </c>
      <c r="AD35" s="117"/>
    </row>
    <row r="36" spans="1:30">
      <c r="A36" s="99" t="s">
        <v>45</v>
      </c>
      <c r="B36" s="99" t="s">
        <v>68</v>
      </c>
      <c r="C36" s="107">
        <v>0</v>
      </c>
      <c r="E36" s="107">
        <v>0</v>
      </c>
      <c r="G36" s="107">
        <v>0</v>
      </c>
      <c r="I36" s="107">
        <v>0</v>
      </c>
      <c r="K36" s="107">
        <v>0</v>
      </c>
      <c r="M36" s="107">
        <v>0</v>
      </c>
      <c r="N36" s="114"/>
      <c r="O36" s="114"/>
      <c r="Q36" s="99" t="s">
        <v>36</v>
      </c>
      <c r="S36" s="120">
        <f>SUM(S33:S35)</f>
        <v>100</v>
      </c>
      <c r="T36" s="117" t="s">
        <v>18</v>
      </c>
      <c r="U36" s="120">
        <f>SUM(U33:U35)</f>
        <v>100</v>
      </c>
      <c r="V36" s="117" t="s">
        <v>18</v>
      </c>
      <c r="W36" s="120">
        <f>SUM(W33:W35)</f>
        <v>100</v>
      </c>
      <c r="X36" s="117" t="s">
        <v>18</v>
      </c>
      <c r="Y36" s="120">
        <f>SUM(Y33:Y35)</f>
        <v>100</v>
      </c>
      <c r="Z36" s="117" t="s">
        <v>18</v>
      </c>
      <c r="AA36" s="120">
        <f>SUM(AA33:AA35)</f>
        <v>100</v>
      </c>
      <c r="AB36" s="117" t="s">
        <v>18</v>
      </c>
      <c r="AC36" s="120">
        <f>SUM(AC33:AC35)</f>
        <v>100</v>
      </c>
      <c r="AD36" s="117" t="s">
        <v>18</v>
      </c>
    </row>
    <row r="37" spans="1:30">
      <c r="C37" s="107"/>
      <c r="E37" s="107"/>
      <c r="G37" s="107"/>
      <c r="I37" s="107"/>
      <c r="K37" s="107"/>
      <c r="S37" s="108"/>
      <c r="T37" s="108"/>
      <c r="U37" s="108"/>
      <c r="V37" s="108"/>
      <c r="W37" s="108"/>
      <c r="X37" s="108"/>
      <c r="Y37" s="108"/>
      <c r="Z37" s="108"/>
      <c r="AA37" s="108"/>
      <c r="AB37" s="108"/>
      <c r="AC37" s="108"/>
      <c r="AD37" s="108"/>
    </row>
    <row r="38" spans="1:30">
      <c r="A38" s="99" t="s">
        <v>47</v>
      </c>
      <c r="B38" s="99" t="s">
        <v>64</v>
      </c>
      <c r="C38" s="96">
        <v>40137000</v>
      </c>
      <c r="E38" s="96">
        <v>36509000</v>
      </c>
      <c r="G38" s="96">
        <v>34134000</v>
      </c>
      <c r="I38" s="96">
        <v>23074000</v>
      </c>
      <c r="K38" s="96">
        <v>21332000</v>
      </c>
      <c r="M38" s="107">
        <v>16559000</v>
      </c>
      <c r="N38" s="114"/>
      <c r="O38" s="114"/>
      <c r="S38" s="108"/>
      <c r="T38" s="108"/>
      <c r="U38" s="108"/>
      <c r="V38" s="108"/>
      <c r="W38" s="108"/>
      <c r="X38" s="108"/>
      <c r="Y38" s="108"/>
      <c r="Z38" s="108"/>
      <c r="AA38" s="108"/>
      <c r="AB38" s="108"/>
      <c r="AC38" s="108"/>
      <c r="AD38" s="108"/>
    </row>
    <row r="39" spans="1:30">
      <c r="C39" s="107"/>
      <c r="E39" s="107"/>
      <c r="G39" s="107"/>
      <c r="I39" s="107"/>
      <c r="K39" s="107"/>
      <c r="M39" s="114"/>
      <c r="N39" s="114"/>
      <c r="O39" s="114"/>
      <c r="S39" s="108"/>
      <c r="T39" s="108"/>
      <c r="U39" s="108"/>
      <c r="V39" s="108"/>
      <c r="W39" s="108"/>
      <c r="X39" s="108"/>
      <c r="Y39" s="108"/>
      <c r="Z39" s="108"/>
      <c r="AA39" s="108"/>
      <c r="AB39" s="108"/>
      <c r="AC39" s="108"/>
      <c r="AD39" s="108"/>
    </row>
    <row r="40" spans="1:30">
      <c r="A40" s="99" t="s">
        <v>55</v>
      </c>
      <c r="B40" s="99" t="s">
        <v>69</v>
      </c>
      <c r="C40" s="96">
        <v>60478000</v>
      </c>
      <c r="E40" s="96">
        <v>61515000</v>
      </c>
      <c r="G40" s="98">
        <v>23627000</v>
      </c>
      <c r="I40" s="96">
        <v>38767000</v>
      </c>
      <c r="K40" s="96">
        <v>61100000</v>
      </c>
      <c r="M40" s="107">
        <v>52839000</v>
      </c>
      <c r="N40" s="114"/>
      <c r="O40" s="114"/>
      <c r="Q40" s="110" t="s">
        <v>40</v>
      </c>
      <c r="R40" s="110"/>
      <c r="S40" s="108"/>
      <c r="T40" s="108"/>
      <c r="U40" s="108"/>
      <c r="V40" s="108"/>
      <c r="W40" s="108"/>
      <c r="X40" s="108"/>
      <c r="Y40" s="108"/>
      <c r="Z40" s="108"/>
      <c r="AA40" s="108"/>
      <c r="AB40" s="108"/>
      <c r="AC40" s="108"/>
      <c r="AD40" s="108"/>
    </row>
    <row r="41" spans="1:30">
      <c r="A41" s="99" t="s">
        <v>72</v>
      </c>
      <c r="B41" s="99" t="s">
        <v>71</v>
      </c>
      <c r="C41" s="98">
        <v>130040000</v>
      </c>
      <c r="E41" s="98">
        <v>104051000</v>
      </c>
      <c r="G41" s="98">
        <v>130005000</v>
      </c>
      <c r="I41" s="96">
        <v>91343000</v>
      </c>
      <c r="K41" s="96">
        <v>101112000</v>
      </c>
      <c r="M41" s="107">
        <v>114072000</v>
      </c>
      <c r="N41" s="114"/>
      <c r="O41" s="114"/>
      <c r="Q41" s="110"/>
      <c r="R41" s="110"/>
      <c r="S41" s="108"/>
      <c r="T41" s="108"/>
      <c r="U41" s="108"/>
      <c r="V41" s="108"/>
      <c r="W41" s="108"/>
      <c r="X41" s="108"/>
      <c r="Y41" s="108"/>
      <c r="Z41" s="108"/>
      <c r="AA41" s="108"/>
      <c r="AB41" s="108"/>
      <c r="AC41" s="108"/>
      <c r="AD41" s="108"/>
    </row>
    <row r="42" spans="1:30">
      <c r="A42" s="99" t="s">
        <v>1352</v>
      </c>
      <c r="B42" s="99" t="s">
        <v>1353</v>
      </c>
      <c r="C42" s="98">
        <f>(-5931+4843-1984-6416-4312-14629+13381-2123)*1000</f>
        <v>-17171000</v>
      </c>
      <c r="E42" s="98">
        <f>(-18918-357+1973-3557-2965-14459-5000+751-2413)*1000</f>
        <v>-44945000</v>
      </c>
      <c r="G42" s="98">
        <f>(-3860+1946+2853-6044-4000+30838+7439+7469)*1000</f>
        <v>36641000</v>
      </c>
      <c r="I42" s="96">
        <f>(-2003+2130-688+5841+203-6488+1923+1697)*1000</f>
        <v>2615000</v>
      </c>
      <c r="K42" s="96">
        <f>(-1702+2888+3536+2164-769-979+741+827)*1000</f>
        <v>6706000</v>
      </c>
      <c r="M42" s="96">
        <f>(-5377-337+3683-680-349+19297+5468+854)*1000</f>
        <v>22559000</v>
      </c>
      <c r="N42" s="114"/>
      <c r="O42" s="114"/>
      <c r="Q42" s="110" t="s">
        <v>24</v>
      </c>
      <c r="R42" s="110"/>
      <c r="S42" s="108"/>
      <c r="T42" s="108"/>
      <c r="U42" s="108"/>
      <c r="V42" s="108"/>
      <c r="W42" s="108"/>
      <c r="X42" s="108"/>
      <c r="Y42" s="108"/>
      <c r="Z42" s="108"/>
      <c r="AA42" s="108"/>
      <c r="AB42" s="108"/>
      <c r="AC42" s="108"/>
      <c r="AD42" s="108"/>
    </row>
    <row r="43" spans="1:30">
      <c r="A43" s="99" t="s">
        <v>1354</v>
      </c>
      <c r="B43" s="99" t="s">
        <v>1355</v>
      </c>
      <c r="C43" s="98">
        <v>94400000</v>
      </c>
      <c r="E43" s="98">
        <v>89279000</v>
      </c>
      <c r="G43" s="98">
        <v>65592000</v>
      </c>
      <c r="I43" s="96">
        <v>54601000</v>
      </c>
      <c r="K43" s="96">
        <v>48292000</v>
      </c>
      <c r="M43" s="107">
        <v>44625000</v>
      </c>
      <c r="N43" s="114"/>
      <c r="O43" s="114"/>
      <c r="Q43" s="99" t="s">
        <v>25</v>
      </c>
      <c r="S43" s="116">
        <f>ROUND(C21/C52,4)*100</f>
        <v>3.08</v>
      </c>
      <c r="T43" s="117" t="s">
        <v>18</v>
      </c>
      <c r="U43" s="116">
        <f>ROUND(E21/E52,4)*100</f>
        <v>3.45</v>
      </c>
      <c r="V43" s="117" t="s">
        <v>18</v>
      </c>
      <c r="W43" s="116">
        <f>ROUND(G21/G52,4)*100</f>
        <v>1.27</v>
      </c>
      <c r="X43" s="117" t="s">
        <v>18</v>
      </c>
      <c r="Y43" s="116">
        <f>ROUND(I21/I52,4)*100</f>
        <v>3.04</v>
      </c>
      <c r="Z43" s="117" t="s">
        <v>18</v>
      </c>
      <c r="AA43" s="116">
        <f>ROUND(K21/K52,4)*100</f>
        <v>5.0200000000000005</v>
      </c>
      <c r="AB43" s="117" t="s">
        <v>18</v>
      </c>
      <c r="AC43" s="116">
        <f t="shared" ref="AC43:AC46" si="2">ROUND(AVERAGE(S43:AB43),2)</f>
        <v>3.17</v>
      </c>
      <c r="AD43" s="117" t="s">
        <v>18</v>
      </c>
    </row>
    <row r="44" spans="1:30">
      <c r="A44" s="99" t="s">
        <v>1356</v>
      </c>
      <c r="B44" s="99" t="s">
        <v>1357</v>
      </c>
      <c r="C44" s="98">
        <v>8369000</v>
      </c>
      <c r="E44" s="98">
        <v>8380000</v>
      </c>
      <c r="G44" s="98">
        <v>8454000</v>
      </c>
      <c r="I44" s="96">
        <v>10065000</v>
      </c>
      <c r="K44" s="96">
        <v>35393000</v>
      </c>
      <c r="M44" s="107">
        <v>33542000</v>
      </c>
      <c r="Q44" s="99" t="s">
        <v>27</v>
      </c>
      <c r="S44" s="116">
        <f>(ROUND((C52/(AVERAGE(C48,E48))*100),2))</f>
        <v>198.83</v>
      </c>
      <c r="T44" s="108"/>
      <c r="U44" s="116">
        <f>(ROUND((E52/(AVERAGE(E48,G48))*100),2))</f>
        <v>195.94</v>
      </c>
      <c r="V44" s="108"/>
      <c r="W44" s="116">
        <f>(ROUND((G52/(AVERAGE(G48,I48))*100),2))</f>
        <v>206.46</v>
      </c>
      <c r="X44" s="108"/>
      <c r="Y44" s="116">
        <f>(ROUND((I52/(AVERAGE(I48,K48))*100),2))</f>
        <v>222.39</v>
      </c>
      <c r="Z44" s="108"/>
      <c r="AA44" s="116">
        <f>(ROUND((K52/(AVERAGE(K48,M48))*100),2))</f>
        <v>263.68</v>
      </c>
      <c r="AB44" s="108"/>
      <c r="AC44" s="116">
        <f t="shared" si="2"/>
        <v>217.46</v>
      </c>
      <c r="AD44" s="108"/>
    </row>
    <row r="45" spans="1:30">
      <c r="K45" s="107"/>
      <c r="Q45" s="99" t="s">
        <v>28</v>
      </c>
      <c r="S45" s="116">
        <f>ROUND(((+C26/C52)*100),2)</f>
        <v>2.06</v>
      </c>
      <c r="T45" s="108"/>
      <c r="U45" s="116">
        <f>ROUND(((+E26/E52)*100),2)</f>
        <v>2.06</v>
      </c>
      <c r="V45" s="108"/>
      <c r="W45" s="116">
        <f>ROUND(((+G26/G52)*100),2)</f>
        <v>1.86</v>
      </c>
      <c r="X45" s="108"/>
      <c r="Y45" s="116">
        <f>ROUND(((+I26/I52)*100),2)</f>
        <v>1.87</v>
      </c>
      <c r="Z45" s="108"/>
      <c r="AA45" s="116">
        <f>ROUND(((+K26/K52)*100),2)</f>
        <v>1.83</v>
      </c>
      <c r="AB45" s="108"/>
      <c r="AC45" s="116">
        <f t="shared" si="2"/>
        <v>1.94</v>
      </c>
      <c r="AD45" s="108"/>
    </row>
    <row r="46" spans="1:30">
      <c r="A46" s="99" t="s">
        <v>59</v>
      </c>
      <c r="K46" s="107"/>
      <c r="M46" s="114"/>
      <c r="N46" s="114"/>
      <c r="O46" s="114"/>
      <c r="Q46" s="99" t="s">
        <v>29</v>
      </c>
      <c r="S46" s="116">
        <f>ROUND(((+C38/C34)*100),2)</f>
        <v>66.37</v>
      </c>
      <c r="T46" s="108"/>
      <c r="U46" s="116">
        <f>ROUND(((+E38/E34)*100),2)</f>
        <v>59.35</v>
      </c>
      <c r="V46" s="108"/>
      <c r="W46" s="116">
        <f>ROUND(((+G38/G34)*100),2)</f>
        <v>144.47</v>
      </c>
      <c r="X46" s="108"/>
      <c r="Y46" s="116">
        <f>ROUND(((+I38/I34)*100),2)</f>
        <v>59.52</v>
      </c>
      <c r="Z46" s="108"/>
      <c r="AA46" s="116">
        <f>ROUND(((+K38/K34)*100),2)</f>
        <v>34.909999999999997</v>
      </c>
      <c r="AB46" s="108"/>
      <c r="AC46" s="116">
        <f t="shared" si="2"/>
        <v>72.92</v>
      </c>
      <c r="AD46" s="108"/>
    </row>
    <row r="47" spans="1:30">
      <c r="K47" s="107"/>
      <c r="M47" s="114"/>
      <c r="N47" s="114"/>
      <c r="O47" s="114"/>
      <c r="S47" s="116"/>
      <c r="T47" s="108"/>
      <c r="U47" s="116"/>
      <c r="V47" s="108"/>
      <c r="W47" s="116"/>
      <c r="X47" s="108"/>
      <c r="Y47" s="116"/>
      <c r="Z47" s="108"/>
      <c r="AA47" s="116"/>
      <c r="AB47" s="108"/>
      <c r="AC47" s="116"/>
      <c r="AD47" s="108"/>
    </row>
    <row r="48" spans="1:30">
      <c r="A48" s="99" t="s">
        <v>7</v>
      </c>
      <c r="B48" s="99" t="s">
        <v>50</v>
      </c>
      <c r="C48" s="96">
        <f>C16/C15</f>
        <v>34.276765901907361</v>
      </c>
      <c r="E48" s="96">
        <f>E16/E15</f>
        <v>32.117263239100026</v>
      </c>
      <c r="G48" s="96">
        <f>G16/G15</f>
        <v>31.275235879258272</v>
      </c>
      <c r="I48" s="96">
        <f>I16/I15</f>
        <v>31.309044724048274</v>
      </c>
      <c r="K48" s="96">
        <f>K16/K15</f>
        <v>22.572596386817391</v>
      </c>
      <c r="M48" s="96">
        <f>M16/M15</f>
        <v>20.612111961028976</v>
      </c>
      <c r="N48" s="114"/>
      <c r="O48" s="114"/>
      <c r="Q48" s="110" t="s">
        <v>41</v>
      </c>
      <c r="R48" s="110"/>
      <c r="S48" s="116">
        <f>ROUND(((C34/AVERAGE(C16,E16))*100),2)</f>
        <v>6.2</v>
      </c>
      <c r="T48" s="108" t="s">
        <v>18</v>
      </c>
      <c r="U48" s="116">
        <f>ROUND(((E34/AVERAGE(E16,G16))*100),2)</f>
        <v>6.81</v>
      </c>
      <c r="V48" s="108" t="s">
        <v>18</v>
      </c>
      <c r="W48" s="116">
        <f>ROUND(((G34/AVERAGE(G16,I16))*100),2)</f>
        <v>2.66</v>
      </c>
      <c r="X48" s="108" t="s">
        <v>18</v>
      </c>
      <c r="Y48" s="116">
        <f>ROUND(((I34/AVERAGE(I16,K16))*100),2)</f>
        <v>5.73</v>
      </c>
      <c r="Z48" s="108" t="s">
        <v>18</v>
      </c>
      <c r="AA48" s="116">
        <f>ROUND(((K34/AVERAGE(K16,M16))*100),2)</f>
        <v>13.81</v>
      </c>
      <c r="AB48" s="108" t="s">
        <v>18</v>
      </c>
      <c r="AC48" s="116">
        <f>ROUND(AVERAGE(S48:AB48),2)</f>
        <v>7.04</v>
      </c>
      <c r="AD48" s="108" t="s">
        <v>18</v>
      </c>
    </row>
    <row r="49" spans="1:30">
      <c r="C49" s="107"/>
      <c r="E49" s="107"/>
      <c r="G49" s="107"/>
      <c r="I49" s="107"/>
      <c r="K49" s="107"/>
      <c r="M49" s="107"/>
      <c r="N49" s="114"/>
      <c r="O49" s="114"/>
      <c r="S49" s="116"/>
      <c r="T49" s="108"/>
      <c r="U49" s="116"/>
      <c r="V49" s="108"/>
      <c r="W49" s="116"/>
      <c r="X49" s="108"/>
      <c r="Y49" s="116"/>
      <c r="Z49" s="108"/>
      <c r="AA49" s="116"/>
      <c r="AB49" s="108"/>
      <c r="AC49" s="117"/>
      <c r="AD49" s="108"/>
    </row>
    <row r="50" spans="1:30">
      <c r="A50" s="99" t="s">
        <v>13</v>
      </c>
      <c r="B50" s="99" t="s">
        <v>50</v>
      </c>
      <c r="C50" s="96">
        <f>SUM(C12:C13,C16:C17)</f>
        <v>2566560000</v>
      </c>
      <c r="E50" s="96">
        <f>SUM(E12:E13,E16:E17)</f>
        <v>2280981000</v>
      </c>
      <c r="G50" s="96">
        <f>SUM(G12:G13,G16:G17)</f>
        <v>2173581000</v>
      </c>
      <c r="I50" s="96">
        <f>SUM(I12:I13,I16:I17)</f>
        <v>1320736000</v>
      </c>
      <c r="K50" s="96">
        <f>SUM(K12:K13,K16:K17)</f>
        <v>894301000</v>
      </c>
      <c r="M50" s="96">
        <f>SUM(M12:M13,M16:M17)</f>
        <v>855106000</v>
      </c>
      <c r="N50" s="114"/>
      <c r="O50" s="114"/>
      <c r="Q50" s="110" t="s">
        <v>100</v>
      </c>
      <c r="R50" s="110"/>
      <c r="S50" s="116">
        <f>ROUND((C54/C62),2)</f>
        <v>7.33</v>
      </c>
      <c r="T50" s="117" t="s">
        <v>44</v>
      </c>
      <c r="U50" s="116">
        <f>ROUND((E54/E62),2)</f>
        <v>7.21</v>
      </c>
      <c r="V50" s="117" t="s">
        <v>44</v>
      </c>
      <c r="W50" s="116">
        <f>ROUND((G54/G62),2)</f>
        <v>10.82</v>
      </c>
      <c r="X50" s="117" t="s">
        <v>44</v>
      </c>
      <c r="Y50" s="116">
        <f>ROUND((I54/I62),2)</f>
        <v>4.16</v>
      </c>
      <c r="Z50" s="117" t="s">
        <v>44</v>
      </c>
      <c r="AA50" s="116">
        <f>ROUND((K54/K62),2)</f>
        <v>2.72</v>
      </c>
      <c r="AB50" s="117" t="s">
        <v>44</v>
      </c>
      <c r="AC50" s="116">
        <f>ROUND(AVERAGE(S50:AB50),2)</f>
        <v>6.45</v>
      </c>
      <c r="AD50" s="108" t="s">
        <v>44</v>
      </c>
    </row>
    <row r="51" spans="1:30">
      <c r="C51" s="107"/>
      <c r="E51" s="107"/>
      <c r="G51" s="107"/>
      <c r="I51" s="107"/>
      <c r="K51" s="107"/>
      <c r="M51" s="107"/>
      <c r="N51" s="114"/>
      <c r="O51" s="114"/>
      <c r="Q51" s="110"/>
      <c r="R51" s="110"/>
      <c r="S51" s="116"/>
      <c r="T51" s="108"/>
      <c r="U51" s="116"/>
      <c r="V51" s="108"/>
      <c r="W51" s="116"/>
      <c r="X51" s="108"/>
      <c r="Y51" s="116"/>
      <c r="Z51" s="108"/>
      <c r="AA51" s="116"/>
      <c r="AB51" s="108"/>
      <c r="AC51" s="116"/>
      <c r="AD51" s="108"/>
    </row>
    <row r="52" spans="1:30">
      <c r="A52" s="99" t="s">
        <v>23</v>
      </c>
      <c r="B52" s="99" t="s">
        <v>50</v>
      </c>
      <c r="C52" s="96">
        <f>AVERAGE(C22:C23)</f>
        <v>66.004999999999995</v>
      </c>
      <c r="E52" s="96">
        <f>AVERAGE(E22:E23)</f>
        <v>62.105000000000004</v>
      </c>
      <c r="G52" s="96">
        <f>AVERAGE(G22:G23)</f>
        <v>64.605000000000004</v>
      </c>
      <c r="I52" s="96">
        <f>AVERAGE(I22:I23)</f>
        <v>59.915000000000006</v>
      </c>
      <c r="K52" s="96">
        <f>AVERAGE(K22:K23)</f>
        <v>56.935000000000002</v>
      </c>
      <c r="M52" s="96">
        <f>AVERAGE(M22:M23)</f>
        <v>43.019999999999996</v>
      </c>
      <c r="N52" s="114"/>
      <c r="O52" s="114"/>
      <c r="Q52" s="110" t="s">
        <v>57</v>
      </c>
      <c r="R52" s="110"/>
      <c r="S52" s="116">
        <f>ROUND(((C60/C54)*100),2)</f>
        <v>7.08</v>
      </c>
      <c r="T52" s="117" t="s">
        <v>18</v>
      </c>
      <c r="U52" s="116">
        <f>ROUND(((E60/E54)*100),2)</f>
        <v>3.84</v>
      </c>
      <c r="V52" s="117" t="s">
        <v>18</v>
      </c>
      <c r="W52" s="116">
        <f>ROUND(((G60/G54)*100),2)</f>
        <v>11.9</v>
      </c>
      <c r="X52" s="117" t="s">
        <v>18</v>
      </c>
      <c r="Y52" s="116">
        <f>ROUND(((I60/I54)*100),2)</f>
        <v>17.68</v>
      </c>
      <c r="Z52" s="117" t="s">
        <v>18</v>
      </c>
      <c r="AA52" s="116">
        <f>ROUND(((K60/K54)*100),2)</f>
        <v>23.64</v>
      </c>
      <c r="AB52" s="117" t="s">
        <v>18</v>
      </c>
      <c r="AC52" s="116">
        <f>ROUND(AVERAGE(S52:AB52),2)</f>
        <v>12.83</v>
      </c>
      <c r="AD52" s="108" t="s">
        <v>18</v>
      </c>
    </row>
    <row r="53" spans="1:30">
      <c r="C53" s="107"/>
      <c r="E53" s="107"/>
      <c r="G53" s="107"/>
      <c r="I53" s="107"/>
      <c r="K53" s="107"/>
      <c r="M53" s="107"/>
      <c r="N53" s="114"/>
      <c r="O53" s="114"/>
      <c r="Q53" s="124"/>
      <c r="R53" s="124"/>
      <c r="S53" s="116"/>
      <c r="T53" s="108"/>
      <c r="U53" s="116"/>
      <c r="V53" s="108"/>
      <c r="W53" s="116"/>
      <c r="X53" s="108"/>
      <c r="Y53" s="116"/>
      <c r="Z53" s="108"/>
      <c r="AA53" s="116"/>
      <c r="AB53" s="108"/>
      <c r="AC53" s="108"/>
      <c r="AD53" s="108"/>
    </row>
    <row r="54" spans="1:30">
      <c r="A54" s="99" t="s">
        <v>53</v>
      </c>
      <c r="C54" s="96">
        <f>+C19+C12</f>
        <v>1595037000</v>
      </c>
      <c r="E54" s="96">
        <f>+E19+E12</f>
        <v>1538915000</v>
      </c>
      <c r="G54" s="96">
        <f>+G19+G12</f>
        <v>1400806000</v>
      </c>
      <c r="I54" s="96">
        <f>+I19+I12</f>
        <v>531424000</v>
      </c>
      <c r="K54" s="96">
        <f>+K19+K12</f>
        <v>456092000</v>
      </c>
      <c r="M54" s="96">
        <f>+M19+M12</f>
        <v>447660000</v>
      </c>
      <c r="N54" s="52"/>
      <c r="O54" s="52"/>
      <c r="Q54" s="124" t="s">
        <v>56</v>
      </c>
      <c r="R54" s="124"/>
      <c r="S54" s="116">
        <f>S33</f>
        <v>60.66</v>
      </c>
      <c r="T54" s="117" t="s">
        <v>18</v>
      </c>
      <c r="U54" s="116">
        <f>U33</f>
        <v>62.66</v>
      </c>
      <c r="V54" s="117" t="s">
        <v>18</v>
      </c>
      <c r="W54" s="116">
        <f>W33</f>
        <v>61.15</v>
      </c>
      <c r="X54" s="117" t="s">
        <v>18</v>
      </c>
      <c r="Y54" s="116">
        <f>Y33</f>
        <v>37.4</v>
      </c>
      <c r="Z54" s="117" t="s">
        <v>18</v>
      </c>
      <c r="AA54" s="116">
        <f>AA33</f>
        <v>49.61</v>
      </c>
      <c r="AB54" s="117" t="s">
        <v>18</v>
      </c>
      <c r="AC54" s="116">
        <f>ROUND(AVERAGE(S54:AB54),2)</f>
        <v>54.3</v>
      </c>
      <c r="AD54" s="117" t="s">
        <v>18</v>
      </c>
    </row>
    <row r="55" spans="1:30">
      <c r="C55" s="107"/>
      <c r="E55" s="107"/>
      <c r="G55" s="107"/>
      <c r="I55" s="107"/>
      <c r="K55" s="107"/>
      <c r="M55" s="107"/>
      <c r="N55" s="114"/>
      <c r="O55" s="114"/>
    </row>
    <row r="56" spans="1:30">
      <c r="A56" s="99" t="s">
        <v>31</v>
      </c>
      <c r="B56" s="99" t="s">
        <v>50</v>
      </c>
      <c r="C56" s="96">
        <f>SUM(C50,C19)</f>
        <v>2629556000</v>
      </c>
      <c r="E56" s="96">
        <f>SUM(E50,E19)</f>
        <v>2456075000</v>
      </c>
      <c r="G56" s="96">
        <f>SUM(G50,G19)</f>
        <v>2290790000</v>
      </c>
      <c r="I56" s="96">
        <f>SUM(I50,I19)</f>
        <v>1420736000</v>
      </c>
      <c r="K56" s="96">
        <f>SUM(K50,K19)</f>
        <v>919301000</v>
      </c>
      <c r="M56" s="96">
        <f>SUM(M50,M19)</f>
        <v>869306000</v>
      </c>
      <c r="N56" s="114"/>
      <c r="O56" s="114"/>
    </row>
    <row r="57" spans="1:30">
      <c r="C57" s="107"/>
      <c r="E57" s="107"/>
      <c r="G57" s="107"/>
      <c r="I57" s="107"/>
      <c r="K57" s="107"/>
      <c r="M57" s="107"/>
      <c r="N57" s="114"/>
      <c r="O57" s="114"/>
    </row>
    <row r="58" spans="1:30">
      <c r="A58" s="99" t="s">
        <v>51</v>
      </c>
      <c r="B58" s="99" t="s">
        <v>50</v>
      </c>
      <c r="C58" s="96">
        <f>SUM(C13,C17)</f>
        <v>0</v>
      </c>
      <c r="E58" s="96">
        <f>SUM(E13,E17)</f>
        <v>0</v>
      </c>
      <c r="G58" s="96">
        <f>SUM(G13,G17)</f>
        <v>0</v>
      </c>
      <c r="I58" s="96">
        <f>SUM(I13,I17)</f>
        <v>0</v>
      </c>
      <c r="K58" s="96">
        <f>SUM(K13,K17)</f>
        <v>0</v>
      </c>
      <c r="M58" s="96">
        <f>SUM(M13,M17)</f>
        <v>0</v>
      </c>
      <c r="N58" s="114"/>
      <c r="O58" s="114"/>
    </row>
    <row r="59" spans="1:30">
      <c r="C59" s="107"/>
      <c r="E59" s="107"/>
      <c r="G59" s="107"/>
      <c r="I59" s="107"/>
      <c r="K59" s="107"/>
      <c r="M59" s="107"/>
      <c r="N59" s="114"/>
      <c r="O59" s="114"/>
    </row>
    <row r="60" spans="1:30">
      <c r="A60" s="125" t="s">
        <v>1358</v>
      </c>
      <c r="B60" s="99" t="s">
        <v>50</v>
      </c>
      <c r="C60" s="96">
        <f>ROUND(C41+C42-C28,3)</f>
        <v>112869000</v>
      </c>
      <c r="E60" s="96">
        <f>ROUND(E41+E42-E28,3)</f>
        <v>59106000</v>
      </c>
      <c r="G60" s="96">
        <f>ROUND(G41+G42-G28,3)</f>
        <v>166646000</v>
      </c>
      <c r="I60" s="96">
        <f>ROUND(I41+I42-I28,3)</f>
        <v>93958000</v>
      </c>
      <c r="K60" s="96">
        <f>ROUND(K41+K42-K28,3)</f>
        <v>107818000</v>
      </c>
      <c r="M60" s="96">
        <f>ROUND(M41+M42-M28,3)</f>
        <v>136631000</v>
      </c>
      <c r="N60" s="114"/>
      <c r="O60" s="114"/>
    </row>
    <row r="61" spans="1:30">
      <c r="A61" s="125"/>
      <c r="N61" s="114"/>
      <c r="O61" s="114"/>
    </row>
    <row r="62" spans="1:30">
      <c r="A62" s="99" t="s">
        <v>1359</v>
      </c>
      <c r="B62" s="99" t="s">
        <v>50</v>
      </c>
      <c r="C62" s="107">
        <f>C40+C43+C44+C30</f>
        <v>217586000</v>
      </c>
      <c r="E62" s="107">
        <f>E40+E43+E44+E30</f>
        <v>213429000</v>
      </c>
      <c r="G62" s="107">
        <f>G40+G43+G44+G30</f>
        <v>129469000</v>
      </c>
      <c r="I62" s="107">
        <f>I40+I43+I44+I30</f>
        <v>127765000</v>
      </c>
      <c r="K62" s="107">
        <f>K40+K43+K44+K30</f>
        <v>167714000</v>
      </c>
      <c r="M62" s="107">
        <f>M40+M43+M44+M30</f>
        <v>152844000</v>
      </c>
    </row>
    <row r="63" spans="1:30">
      <c r="I63" s="114"/>
      <c r="J63" s="114"/>
      <c r="K63" s="114"/>
      <c r="L63" s="114"/>
      <c r="M63" s="114"/>
    </row>
    <row r="64" spans="1:30">
      <c r="I64" s="114"/>
      <c r="J64" s="114"/>
      <c r="K64" s="114"/>
      <c r="L64" s="114"/>
      <c r="M64" s="114"/>
    </row>
    <row r="71" spans="9:13">
      <c r="I71" s="114"/>
      <c r="J71" s="114"/>
      <c r="K71" s="114"/>
      <c r="L71" s="114"/>
      <c r="M71" s="114"/>
    </row>
    <row r="81" spans="9:223">
      <c r="HK81" s="126"/>
      <c r="HL81" s="126"/>
      <c r="HO81" s="99" t="s">
        <v>48</v>
      </c>
    </row>
    <row r="94" spans="9:223">
      <c r="I94" s="114"/>
      <c r="J94" s="114"/>
      <c r="K94" s="114"/>
      <c r="L94" s="114"/>
      <c r="M94" s="114"/>
    </row>
    <row r="95" spans="9:223">
      <c r="I95" s="114"/>
      <c r="J95" s="114"/>
      <c r="K95" s="114"/>
      <c r="L95" s="114"/>
      <c r="M95" s="114"/>
    </row>
    <row r="96" spans="9:223">
      <c r="I96" s="114"/>
      <c r="J96" s="114"/>
      <c r="K96" s="114"/>
      <c r="L96" s="114"/>
      <c r="M96" s="114"/>
    </row>
    <row r="97" spans="9:13">
      <c r="I97" s="114"/>
      <c r="J97" s="114"/>
      <c r="K97" s="114"/>
      <c r="L97" s="114"/>
      <c r="M97" s="114"/>
    </row>
    <row r="98" spans="9:13">
      <c r="I98" s="114"/>
      <c r="J98" s="114"/>
      <c r="K98" s="114"/>
      <c r="L98" s="114"/>
      <c r="M98" s="114"/>
    </row>
    <row r="99" spans="9:13">
      <c r="I99" s="114"/>
      <c r="J99" s="114"/>
      <c r="K99" s="114"/>
      <c r="L99" s="114"/>
      <c r="M99" s="114"/>
    </row>
    <row r="100" spans="9:13">
      <c r="I100" s="114"/>
      <c r="J100" s="114"/>
      <c r="K100" s="114"/>
      <c r="L100" s="114"/>
      <c r="M100" s="114"/>
    </row>
    <row r="101" spans="9:13">
      <c r="I101" s="114"/>
      <c r="J101" s="114"/>
      <c r="K101" s="114"/>
      <c r="L101" s="114"/>
      <c r="M101" s="114"/>
    </row>
    <row r="102" spans="9:13">
      <c r="I102" s="114"/>
      <c r="J102" s="114"/>
      <c r="K102" s="114"/>
      <c r="L102" s="114"/>
      <c r="M102" s="114"/>
    </row>
    <row r="103" spans="9:13">
      <c r="I103" s="114"/>
      <c r="J103" s="114"/>
      <c r="K103" s="114"/>
      <c r="L103" s="114"/>
      <c r="M103" s="114"/>
    </row>
    <row r="104" spans="9:13">
      <c r="I104" s="114"/>
      <c r="J104" s="114"/>
      <c r="K104" s="114"/>
      <c r="L104" s="114"/>
      <c r="M104" s="114"/>
    </row>
    <row r="105" spans="9:13">
      <c r="I105" s="114"/>
      <c r="J105" s="114"/>
      <c r="K105" s="114"/>
      <c r="L105" s="114"/>
      <c r="M105" s="114"/>
    </row>
    <row r="106" spans="9:13">
      <c r="I106" s="114"/>
      <c r="J106" s="114"/>
      <c r="K106" s="114"/>
      <c r="L106" s="114"/>
      <c r="M106" s="114"/>
    </row>
    <row r="107" spans="9:13">
      <c r="I107" s="114"/>
      <c r="J107" s="114"/>
      <c r="K107" s="114"/>
      <c r="L107" s="114"/>
      <c r="M107" s="114"/>
    </row>
    <row r="108" spans="9:13">
      <c r="I108" s="114"/>
      <c r="J108" s="114"/>
      <c r="K108" s="114"/>
      <c r="L108" s="114"/>
      <c r="M108" s="114"/>
    </row>
    <row r="109" spans="9:13">
      <c r="I109" s="114"/>
      <c r="J109" s="114"/>
      <c r="K109" s="114"/>
      <c r="L109" s="114"/>
      <c r="M109" s="114"/>
    </row>
    <row r="110" spans="9:13">
      <c r="I110" s="114"/>
      <c r="J110" s="114"/>
      <c r="K110" s="114"/>
      <c r="L110" s="114"/>
      <c r="M110" s="114"/>
    </row>
    <row r="111" spans="9:13">
      <c r="I111" s="114"/>
      <c r="J111" s="114"/>
      <c r="K111" s="114"/>
      <c r="L111" s="114"/>
      <c r="M111" s="114"/>
    </row>
    <row r="112" spans="9:13">
      <c r="I112" s="114"/>
      <c r="J112" s="114"/>
      <c r="K112" s="114"/>
      <c r="L112" s="114"/>
      <c r="M112" s="114"/>
    </row>
    <row r="113" spans="9:13">
      <c r="I113" s="114"/>
      <c r="J113" s="114"/>
      <c r="K113" s="114"/>
      <c r="L113" s="114"/>
      <c r="M113" s="114"/>
    </row>
    <row r="114" spans="9:13">
      <c r="I114" s="114"/>
      <c r="J114" s="114"/>
      <c r="K114" s="114"/>
      <c r="L114" s="114"/>
      <c r="M114" s="114"/>
    </row>
    <row r="115" spans="9:13">
      <c r="I115" s="114"/>
      <c r="J115" s="114"/>
      <c r="K115" s="114"/>
      <c r="L115" s="114"/>
      <c r="M115" s="114"/>
    </row>
    <row r="116" spans="9:13">
      <c r="I116" s="114"/>
      <c r="J116" s="114"/>
      <c r="K116" s="114"/>
      <c r="L116" s="114"/>
      <c r="M116" s="114"/>
    </row>
    <row r="117" spans="9:13">
      <c r="I117" s="114"/>
      <c r="J117" s="114"/>
      <c r="K117" s="114"/>
      <c r="L117" s="114"/>
      <c r="M117" s="114"/>
    </row>
    <row r="118" spans="9:13">
      <c r="I118" s="114"/>
      <c r="J118" s="114"/>
      <c r="K118" s="114"/>
      <c r="L118" s="114"/>
      <c r="M118" s="114"/>
    </row>
    <row r="119" spans="9:13">
      <c r="I119" s="114"/>
      <c r="J119" s="114"/>
      <c r="K119" s="114"/>
      <c r="L119" s="114"/>
      <c r="M119" s="114"/>
    </row>
    <row r="120" spans="9:13">
      <c r="I120" s="114"/>
      <c r="J120" s="114"/>
      <c r="K120" s="114"/>
      <c r="L120" s="114"/>
      <c r="M120" s="114"/>
    </row>
    <row r="121" spans="9:13">
      <c r="I121" s="114"/>
      <c r="J121" s="114"/>
      <c r="K121" s="114"/>
      <c r="L121" s="114"/>
      <c r="M121" s="114"/>
    </row>
    <row r="122" spans="9:13">
      <c r="I122" s="114"/>
      <c r="J122" s="114"/>
      <c r="K122" s="114"/>
      <c r="L122" s="114"/>
      <c r="M122" s="114"/>
    </row>
    <row r="123" spans="9:13">
      <c r="I123" s="114"/>
      <c r="J123" s="114"/>
      <c r="K123" s="114"/>
      <c r="L123" s="114"/>
      <c r="M123" s="114"/>
    </row>
    <row r="124" spans="9:13">
      <c r="I124" s="114"/>
      <c r="J124" s="114"/>
      <c r="K124" s="114"/>
      <c r="L124" s="114"/>
      <c r="M124" s="114"/>
    </row>
    <row r="125" spans="9:13">
      <c r="I125" s="114"/>
      <c r="J125" s="114"/>
      <c r="K125" s="114"/>
      <c r="L125" s="114"/>
      <c r="M125" s="114"/>
    </row>
    <row r="126" spans="9:13">
      <c r="I126" s="114"/>
      <c r="J126" s="114"/>
      <c r="K126" s="114"/>
      <c r="L126" s="114"/>
      <c r="M126" s="114"/>
    </row>
    <row r="127" spans="9:13">
      <c r="I127" s="114"/>
      <c r="J127" s="114"/>
      <c r="K127" s="114"/>
      <c r="L127" s="114"/>
      <c r="M127" s="114"/>
    </row>
    <row r="128" spans="9:13">
      <c r="I128" s="114"/>
      <c r="J128" s="114"/>
      <c r="K128" s="114"/>
      <c r="L128" s="114"/>
      <c r="M128" s="114"/>
    </row>
    <row r="129" spans="9:13">
      <c r="I129" s="114"/>
      <c r="J129" s="114"/>
      <c r="K129" s="114"/>
      <c r="L129" s="114"/>
      <c r="M129" s="114"/>
    </row>
    <row r="130" spans="9:13">
      <c r="I130" s="114"/>
      <c r="J130" s="114"/>
      <c r="K130" s="114"/>
      <c r="L130" s="114"/>
      <c r="M130" s="114"/>
    </row>
    <row r="131" spans="9:13">
      <c r="I131" s="114"/>
      <c r="J131" s="114"/>
      <c r="K131" s="114"/>
      <c r="L131" s="114"/>
      <c r="M131" s="114"/>
    </row>
    <row r="132" spans="9:13">
      <c r="I132" s="114"/>
      <c r="J132" s="114"/>
      <c r="K132" s="114"/>
      <c r="L132" s="114"/>
      <c r="M132" s="114"/>
    </row>
    <row r="133" spans="9:13">
      <c r="I133" s="114"/>
      <c r="J133" s="114"/>
      <c r="K133" s="114"/>
      <c r="L133" s="114"/>
      <c r="M133" s="114"/>
    </row>
    <row r="134" spans="9:13">
      <c r="I134" s="114"/>
      <c r="J134" s="114"/>
      <c r="K134" s="114"/>
      <c r="L134" s="114"/>
      <c r="M134" s="114"/>
    </row>
    <row r="135" spans="9:13">
      <c r="I135" s="114"/>
      <c r="J135" s="114"/>
      <c r="K135" s="114"/>
      <c r="L135" s="114"/>
      <c r="M135" s="114"/>
    </row>
    <row r="136" spans="9:13">
      <c r="I136" s="114"/>
      <c r="J136" s="114"/>
      <c r="K136" s="114"/>
      <c r="L136" s="114"/>
      <c r="M136" s="114"/>
    </row>
    <row r="137" spans="9:13">
      <c r="I137" s="114"/>
      <c r="J137" s="114"/>
      <c r="K137" s="114"/>
      <c r="L137" s="114"/>
      <c r="M137" s="114"/>
    </row>
    <row r="138" spans="9:13">
      <c r="I138" s="114"/>
      <c r="J138" s="114"/>
      <c r="K138" s="114"/>
      <c r="L138" s="114"/>
      <c r="M138" s="114"/>
    </row>
    <row r="139" spans="9:13">
      <c r="I139" s="114"/>
      <c r="J139" s="114"/>
      <c r="K139" s="114"/>
      <c r="L139" s="114"/>
      <c r="M139" s="114"/>
    </row>
    <row r="140" spans="9:13">
      <c r="I140" s="114"/>
      <c r="J140" s="114"/>
      <c r="K140" s="114"/>
      <c r="L140" s="114"/>
      <c r="M140" s="114"/>
    </row>
    <row r="141" spans="9:13">
      <c r="I141" s="114"/>
      <c r="J141" s="114"/>
      <c r="K141" s="114"/>
      <c r="L141" s="114"/>
      <c r="M141" s="114"/>
    </row>
    <row r="142" spans="9:13">
      <c r="I142" s="114"/>
      <c r="J142" s="114"/>
      <c r="K142" s="114"/>
      <c r="L142" s="114"/>
      <c r="M142" s="114"/>
    </row>
    <row r="143" spans="9:13">
      <c r="I143" s="114"/>
      <c r="J143" s="114"/>
      <c r="K143" s="114"/>
      <c r="L143" s="114"/>
      <c r="M143" s="114"/>
    </row>
    <row r="144" spans="9:13">
      <c r="I144" s="114"/>
      <c r="J144" s="114"/>
      <c r="K144" s="114"/>
      <c r="L144" s="114"/>
      <c r="M144" s="114"/>
    </row>
    <row r="145" spans="9:13">
      <c r="I145" s="114"/>
      <c r="J145" s="114"/>
      <c r="K145" s="114"/>
      <c r="L145" s="114"/>
      <c r="M145" s="114"/>
    </row>
    <row r="146" spans="9:13">
      <c r="I146" s="114"/>
      <c r="J146" s="114"/>
      <c r="K146" s="114"/>
      <c r="L146" s="114"/>
      <c r="M146" s="114"/>
    </row>
    <row r="147" spans="9:13">
      <c r="I147" s="114"/>
      <c r="J147" s="114"/>
      <c r="K147" s="114"/>
      <c r="L147" s="114"/>
      <c r="M147" s="114"/>
    </row>
    <row r="148" spans="9:13">
      <c r="I148" s="114"/>
      <c r="J148" s="114"/>
      <c r="K148" s="114"/>
      <c r="L148" s="114"/>
      <c r="M148" s="114"/>
    </row>
    <row r="149" spans="9:13">
      <c r="I149" s="114"/>
      <c r="J149" s="114"/>
      <c r="K149" s="114"/>
      <c r="L149" s="114"/>
      <c r="M149" s="114"/>
    </row>
    <row r="150" spans="9:13">
      <c r="I150" s="114"/>
      <c r="J150" s="114"/>
      <c r="K150" s="114"/>
      <c r="L150" s="114"/>
      <c r="M150" s="114"/>
    </row>
    <row r="151" spans="9:13">
      <c r="I151" s="114"/>
      <c r="J151" s="114"/>
      <c r="K151" s="114"/>
      <c r="L151" s="114"/>
      <c r="M151" s="114"/>
    </row>
    <row r="152" spans="9:13">
      <c r="I152" s="114"/>
      <c r="J152" s="114"/>
      <c r="K152" s="114"/>
      <c r="L152" s="114"/>
      <c r="M152" s="114"/>
    </row>
    <row r="153" spans="9:13">
      <c r="I153" s="114"/>
      <c r="J153" s="114"/>
      <c r="K153" s="114"/>
      <c r="L153" s="114"/>
      <c r="M153" s="114"/>
    </row>
    <row r="154" spans="9:13">
      <c r="I154" s="114"/>
      <c r="J154" s="114"/>
      <c r="K154" s="114"/>
      <c r="L154" s="114"/>
      <c r="M154" s="114"/>
    </row>
  </sheetData>
  <mergeCells count="6">
    <mergeCell ref="AC25:AD25"/>
    <mergeCell ref="E6:N6"/>
    <mergeCell ref="E7:N7"/>
    <mergeCell ref="E8:N8"/>
    <mergeCell ref="U13:AB13"/>
    <mergeCell ref="AC24:AD24"/>
  </mergeCells>
  <printOptions horizontalCentered="1"/>
  <pageMargins left="0.75" right="0.75" top="1" bottom="1" header="0.5" footer="0.5"/>
  <pageSetup scale="10"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BAC1-54FA-473F-B3DB-3C05D68294E8}">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
  <dimension ref="A1:U57"/>
  <sheetViews>
    <sheetView topLeftCell="B2" zoomScale="70" zoomScaleNormal="70" workbookViewId="0">
      <selection activeCell="I30" sqref="I30"/>
    </sheetView>
  </sheetViews>
  <sheetFormatPr defaultColWidth="8.85546875" defaultRowHeight="14.25"/>
  <cols>
    <col min="1" max="1" width="12" style="21" bestFit="1" customWidth="1"/>
    <col min="2" max="2" width="16" style="21" bestFit="1" customWidth="1"/>
    <col min="3" max="3" width="10.28515625" style="21" bestFit="1" customWidth="1"/>
    <col min="4" max="4" width="2" style="21" customWidth="1"/>
    <col min="5" max="5" width="38.28515625" style="21" bestFit="1" customWidth="1"/>
    <col min="6" max="6" width="8.85546875" style="21"/>
    <col min="7" max="7" width="54.5703125" style="21" customWidth="1"/>
    <col min="8" max="8" width="8.85546875" style="21"/>
    <col min="9" max="9" width="40.28515625" style="21" bestFit="1" customWidth="1"/>
    <col min="10" max="10" width="34.28515625" style="21" bestFit="1" customWidth="1"/>
    <col min="11" max="12" width="11.28515625" style="21" bestFit="1" customWidth="1"/>
    <col min="13" max="16384" width="8.85546875" style="21"/>
  </cols>
  <sheetData>
    <row r="1" spans="1:21" ht="91.5" customHeight="1" thickBot="1">
      <c r="A1" s="367" t="s">
        <v>1285</v>
      </c>
      <c r="B1" s="368" t="s">
        <v>1310</v>
      </c>
      <c r="C1" s="367" t="s">
        <v>1286</v>
      </c>
      <c r="E1" s="22" t="s">
        <v>1287</v>
      </c>
      <c r="G1" s="22"/>
    </row>
    <row r="2" spans="1:21" ht="15" thickBot="1">
      <c r="A2" s="369" t="s">
        <v>109</v>
      </c>
      <c r="B2" s="370" t="s">
        <v>1337</v>
      </c>
      <c r="C2" s="371" t="s">
        <v>1393</v>
      </c>
      <c r="E2" s="372">
        <v>44939</v>
      </c>
      <c r="G2" s="31"/>
    </row>
    <row r="3" spans="1:21">
      <c r="A3" s="373" t="s">
        <v>110</v>
      </c>
      <c r="B3" s="374" t="s">
        <v>1337</v>
      </c>
      <c r="C3" s="375" t="s">
        <v>1428</v>
      </c>
    </row>
    <row r="4" spans="1:21" ht="15" thickBot="1">
      <c r="A4" s="373" t="s">
        <v>111</v>
      </c>
      <c r="B4" s="374" t="s">
        <v>1337</v>
      </c>
      <c r="C4" s="375" t="s">
        <v>1464</v>
      </c>
      <c r="E4" s="22" t="s">
        <v>1288</v>
      </c>
    </row>
    <row r="5" spans="1:21" ht="15" thickBot="1">
      <c r="A5" s="373" t="s">
        <v>2860</v>
      </c>
      <c r="B5" s="374" t="s">
        <v>1337</v>
      </c>
      <c r="C5" s="375" t="s">
        <v>1476</v>
      </c>
      <c r="E5" s="376"/>
    </row>
    <row r="6" spans="1:21">
      <c r="A6" s="373" t="s">
        <v>112</v>
      </c>
      <c r="B6" s="374" t="s">
        <v>1336</v>
      </c>
      <c r="C6" s="375" t="s">
        <v>2273</v>
      </c>
    </row>
    <row r="7" spans="1:21" ht="15" thickBot="1">
      <c r="A7" s="373" t="s">
        <v>2680</v>
      </c>
      <c r="B7" s="374" t="s">
        <v>1337</v>
      </c>
      <c r="C7" s="375" t="s">
        <v>3053</v>
      </c>
      <c r="E7" s="22" t="s">
        <v>98</v>
      </c>
    </row>
    <row r="8" spans="1:21" ht="15" thickBot="1">
      <c r="A8" s="25"/>
      <c r="B8" s="374"/>
      <c r="C8" s="375" t="s">
        <v>1505</v>
      </c>
      <c r="E8" s="37"/>
    </row>
    <row r="9" spans="1:21">
      <c r="A9" s="373"/>
      <c r="B9" s="374"/>
      <c r="C9" s="375" t="s">
        <v>2821</v>
      </c>
    </row>
    <row r="10" spans="1:21" ht="15.75">
      <c r="A10" s="25"/>
      <c r="B10" s="374"/>
      <c r="C10" s="375" t="s">
        <v>1564</v>
      </c>
      <c r="E10" s="377" t="s">
        <v>1278</v>
      </c>
      <c r="F10" s="20"/>
      <c r="G10" s="20"/>
      <c r="H10" s="20"/>
      <c r="I10" s="20"/>
      <c r="J10" s="20"/>
      <c r="K10" s="20"/>
      <c r="L10" s="20"/>
      <c r="M10" s="20"/>
      <c r="N10" s="20"/>
      <c r="O10" s="20"/>
      <c r="P10" s="20"/>
      <c r="Q10" s="20"/>
      <c r="R10" s="20"/>
      <c r="S10" s="20"/>
      <c r="T10" s="20"/>
      <c r="U10" s="20"/>
    </row>
    <row r="11" spans="1:21">
      <c r="A11" s="374"/>
      <c r="B11" s="370"/>
      <c r="C11" s="375" t="s">
        <v>2822</v>
      </c>
      <c r="E11" s="20"/>
      <c r="F11" s="20"/>
      <c r="G11" s="20"/>
      <c r="H11" s="20"/>
      <c r="I11" s="20"/>
      <c r="J11" s="20"/>
      <c r="K11" s="20"/>
      <c r="L11" s="20"/>
      <c r="M11" s="20"/>
      <c r="N11" s="20"/>
      <c r="O11" s="20"/>
      <c r="P11" s="20"/>
      <c r="Q11" s="20"/>
      <c r="R11" s="20"/>
      <c r="S11" s="20"/>
      <c r="T11" s="20"/>
      <c r="U11" s="20"/>
    </row>
    <row r="12" spans="1:21" ht="15.75">
      <c r="A12" s="374"/>
      <c r="B12" s="374"/>
      <c r="C12" s="375" t="s">
        <v>2432</v>
      </c>
      <c r="E12" s="378" t="s">
        <v>1277</v>
      </c>
      <c r="F12" s="3"/>
      <c r="G12" s="379" t="s">
        <v>1276</v>
      </c>
      <c r="H12" s="20"/>
      <c r="I12" s="20"/>
      <c r="Q12" s="20"/>
      <c r="R12" s="20"/>
      <c r="S12" s="20"/>
      <c r="T12" s="20"/>
      <c r="U12" s="20"/>
    </row>
    <row r="13" spans="1:21">
      <c r="A13" s="374"/>
      <c r="B13" s="374"/>
      <c r="C13" s="375" t="s">
        <v>1741</v>
      </c>
      <c r="E13" s="380" t="s">
        <v>1273</v>
      </c>
      <c r="F13" s="381">
        <f>ROUND(I13/I15,4)</f>
        <v>0.38840000000000002</v>
      </c>
      <c r="G13" s="382" t="s">
        <v>2808</v>
      </c>
      <c r="H13" s="20"/>
      <c r="I13" s="20">
        <v>2900000</v>
      </c>
      <c r="J13" s="21" t="s">
        <v>3115</v>
      </c>
      <c r="Q13" s="20"/>
      <c r="R13" s="20"/>
      <c r="S13" s="20"/>
      <c r="T13" s="20"/>
      <c r="U13" s="20"/>
    </row>
    <row r="14" spans="1:21">
      <c r="A14" s="374"/>
      <c r="B14" s="374"/>
      <c r="C14" s="375" t="s">
        <v>3054</v>
      </c>
      <c r="E14" s="20" t="s">
        <v>1274</v>
      </c>
      <c r="F14" s="50">
        <f>ROUND(I14/I15,4)</f>
        <v>0.61160000000000003</v>
      </c>
      <c r="G14" s="383" t="s">
        <v>2808</v>
      </c>
      <c r="H14" s="20"/>
      <c r="I14" s="20">
        <v>4567315</v>
      </c>
      <c r="J14" s="21" t="s">
        <v>10</v>
      </c>
      <c r="Q14" s="20"/>
      <c r="R14" s="20"/>
      <c r="S14" s="20"/>
      <c r="T14" s="20"/>
      <c r="U14" s="20"/>
    </row>
    <row r="15" spans="1:21">
      <c r="A15" s="374"/>
      <c r="B15" s="374"/>
      <c r="C15" s="375" t="s">
        <v>1791</v>
      </c>
      <c r="E15" s="20" t="s">
        <v>2707</v>
      </c>
      <c r="F15" s="50" t="s">
        <v>1338</v>
      </c>
      <c r="G15" s="383" t="s">
        <v>1338</v>
      </c>
      <c r="H15" s="20"/>
      <c r="I15" s="20">
        <f>SUM(I13:I14)</f>
        <v>7467315</v>
      </c>
      <c r="J15" s="20" t="s">
        <v>86</v>
      </c>
      <c r="K15" s="20"/>
      <c r="L15" s="20"/>
      <c r="M15" s="20"/>
      <c r="N15" s="20"/>
      <c r="O15" s="20"/>
      <c r="P15" s="20"/>
      <c r="Q15" s="20"/>
      <c r="R15" s="20"/>
      <c r="S15" s="20"/>
      <c r="T15" s="20"/>
      <c r="U15" s="20"/>
    </row>
    <row r="16" spans="1:21">
      <c r="A16" s="374"/>
      <c r="B16" s="384"/>
      <c r="C16" s="375" t="s">
        <v>1799</v>
      </c>
      <c r="E16" s="20" t="s">
        <v>1275</v>
      </c>
      <c r="F16" s="50" t="e">
        <f>#REF!</f>
        <v>#REF!</v>
      </c>
      <c r="G16" s="383" t="s">
        <v>2842</v>
      </c>
      <c r="H16" s="20"/>
      <c r="I16" s="20"/>
      <c r="J16" s="20"/>
      <c r="K16" s="20"/>
      <c r="L16" s="20"/>
      <c r="M16" s="20"/>
      <c r="N16" s="20"/>
      <c r="O16" s="20"/>
      <c r="P16" s="20"/>
      <c r="Q16" s="20"/>
      <c r="R16" s="20"/>
      <c r="S16" s="20"/>
      <c r="T16" s="20"/>
      <c r="U16" s="20"/>
    </row>
    <row r="17" spans="1:21">
      <c r="A17" s="374"/>
      <c r="B17" s="374"/>
      <c r="C17" s="375" t="s">
        <v>1832</v>
      </c>
      <c r="E17" s="20" t="s">
        <v>2708</v>
      </c>
      <c r="F17" s="50" t="s">
        <v>1338</v>
      </c>
      <c r="G17" s="383" t="s">
        <v>1338</v>
      </c>
      <c r="H17" s="20"/>
      <c r="I17" s="20"/>
      <c r="J17" s="20"/>
      <c r="K17" s="20"/>
      <c r="L17" s="20"/>
      <c r="M17" s="20"/>
      <c r="N17" s="20"/>
      <c r="O17" s="20"/>
      <c r="P17" s="20"/>
      <c r="Q17" s="20"/>
      <c r="R17" s="20"/>
      <c r="S17" s="20"/>
      <c r="T17" s="20"/>
      <c r="U17" s="20"/>
    </row>
    <row r="18" spans="1:21">
      <c r="A18" s="374"/>
      <c r="B18" s="370"/>
      <c r="C18" s="375" t="s">
        <v>1869</v>
      </c>
      <c r="E18" s="20"/>
      <c r="F18" s="50"/>
      <c r="G18" s="383"/>
      <c r="H18" s="20"/>
      <c r="I18" s="20"/>
      <c r="J18" s="20"/>
      <c r="K18" s="20"/>
      <c r="L18" s="20"/>
      <c r="M18" s="20"/>
      <c r="N18" s="20"/>
      <c r="O18" s="20"/>
      <c r="P18" s="20"/>
      <c r="Q18" s="20"/>
      <c r="R18" s="20"/>
      <c r="S18" s="20"/>
      <c r="T18" s="20"/>
      <c r="U18" s="20"/>
    </row>
    <row r="19" spans="1:21">
      <c r="A19" s="374"/>
      <c r="B19" s="374"/>
      <c r="C19" s="375" t="s">
        <v>2944</v>
      </c>
      <c r="E19" s="20"/>
      <c r="F19" s="50"/>
      <c r="G19" s="383"/>
      <c r="J19" s="20"/>
      <c r="K19" s="20"/>
      <c r="L19" s="20"/>
      <c r="M19" s="20"/>
      <c r="N19" s="20"/>
      <c r="O19" s="20"/>
      <c r="P19" s="20"/>
      <c r="Q19" s="20"/>
      <c r="R19" s="20"/>
      <c r="S19" s="20"/>
      <c r="T19" s="20"/>
      <c r="U19" s="20"/>
    </row>
    <row r="20" spans="1:21" ht="16.5" thickBot="1">
      <c r="A20" s="374"/>
      <c r="B20" s="374"/>
      <c r="C20" s="375" t="s">
        <v>2557</v>
      </c>
      <c r="E20" s="385" t="s">
        <v>2945</v>
      </c>
      <c r="F20" s="20"/>
      <c r="G20" s="386" t="s">
        <v>92</v>
      </c>
      <c r="H20" s="20"/>
      <c r="I20" s="20"/>
      <c r="J20" s="20"/>
      <c r="K20" s="20"/>
      <c r="L20" s="20"/>
      <c r="M20" s="20"/>
      <c r="N20" s="20"/>
      <c r="O20" s="20"/>
      <c r="P20" s="20"/>
      <c r="Q20" s="20"/>
      <c r="R20" s="20"/>
      <c r="S20" s="20"/>
      <c r="T20" s="20"/>
      <c r="U20" s="20"/>
    </row>
    <row r="21" spans="1:21" ht="15" thickBot="1">
      <c r="A21" s="374"/>
      <c r="B21" s="374"/>
      <c r="C21" s="375" t="s">
        <v>2763</v>
      </c>
      <c r="E21" s="20" t="s">
        <v>1279</v>
      </c>
      <c r="F21" s="157">
        <v>12.37</v>
      </c>
      <c r="G21" s="20" t="s">
        <v>3109</v>
      </c>
      <c r="H21" s="20"/>
      <c r="I21" s="20"/>
      <c r="J21" s="20"/>
      <c r="K21" s="20"/>
      <c r="L21" s="20"/>
      <c r="M21" s="20"/>
      <c r="N21" s="20"/>
      <c r="O21" s="20"/>
      <c r="P21" s="20"/>
      <c r="Q21" s="20"/>
      <c r="R21" s="20"/>
      <c r="S21" s="20"/>
      <c r="T21" s="20"/>
      <c r="U21" s="20"/>
    </row>
    <row r="22" spans="1:21">
      <c r="A22" s="374"/>
      <c r="B22" s="374"/>
      <c r="C22" s="375"/>
      <c r="E22" s="20" t="s">
        <v>1280</v>
      </c>
      <c r="F22" s="157">
        <v>5.0199999999999996</v>
      </c>
      <c r="G22" s="20" t="s">
        <v>3109</v>
      </c>
      <c r="H22" s="20"/>
      <c r="I22" s="20"/>
      <c r="J22" s="20"/>
      <c r="K22" s="20"/>
      <c r="L22" s="20"/>
      <c r="M22" s="20"/>
      <c r="N22" s="20"/>
      <c r="O22" s="20"/>
      <c r="P22" s="20"/>
      <c r="Q22" s="20"/>
      <c r="R22" s="20"/>
      <c r="S22" s="20"/>
      <c r="T22" s="20"/>
      <c r="U22" s="20"/>
    </row>
    <row r="23" spans="1:21">
      <c r="A23" s="374"/>
      <c r="B23" s="374"/>
      <c r="C23" s="375"/>
      <c r="E23" s="20"/>
      <c r="F23" s="387"/>
      <c r="G23" s="20"/>
      <c r="J23" s="20"/>
      <c r="K23" s="20"/>
      <c r="L23" s="20"/>
      <c r="M23" s="20"/>
      <c r="N23" s="20"/>
      <c r="O23" s="20"/>
      <c r="P23" s="20"/>
      <c r="Q23" s="20"/>
      <c r="R23" s="20"/>
      <c r="S23" s="20"/>
      <c r="T23" s="20"/>
      <c r="U23" s="20"/>
    </row>
    <row r="24" spans="1:21" ht="15" thickBot="1">
      <c r="A24" s="374"/>
      <c r="B24" s="374"/>
      <c r="C24" s="375"/>
      <c r="E24" s="388" t="s">
        <v>2104</v>
      </c>
      <c r="F24" s="20"/>
      <c r="G24" s="388" t="s">
        <v>1314</v>
      </c>
      <c r="I24" s="22" t="s">
        <v>1315</v>
      </c>
      <c r="J24" s="20"/>
      <c r="K24" s="20"/>
      <c r="L24" s="20"/>
      <c r="M24" s="20"/>
      <c r="N24" s="20"/>
      <c r="O24" s="20"/>
      <c r="P24" s="20"/>
      <c r="Q24" s="20"/>
      <c r="R24" s="20"/>
      <c r="S24" s="20"/>
      <c r="T24" s="20"/>
      <c r="U24" s="20"/>
    </row>
    <row r="25" spans="1:21" ht="15" thickBot="1">
      <c r="A25" s="384"/>
      <c r="B25" s="384"/>
      <c r="C25" s="375"/>
      <c r="E25" s="389">
        <v>44939</v>
      </c>
      <c r="F25" s="20"/>
      <c r="G25" s="390" t="s">
        <v>3055</v>
      </c>
      <c r="I25" s="390" t="s">
        <v>3056</v>
      </c>
      <c r="J25" s="20"/>
      <c r="K25" s="20"/>
      <c r="L25" s="20"/>
      <c r="M25" s="20"/>
      <c r="N25" s="20"/>
      <c r="O25" s="20"/>
      <c r="P25" s="20"/>
      <c r="Q25" s="20"/>
      <c r="R25" s="20"/>
      <c r="S25" s="20"/>
      <c r="T25" s="20"/>
      <c r="U25" s="20"/>
    </row>
    <row r="26" spans="1:21">
      <c r="A26" s="374"/>
      <c r="B26" s="374"/>
      <c r="C26" s="375"/>
    </row>
    <row r="27" spans="1:21" ht="15" thickBot="1">
      <c r="A27" s="374"/>
      <c r="B27" s="374"/>
      <c r="C27" s="375"/>
      <c r="E27" s="22" t="s">
        <v>1300</v>
      </c>
      <c r="G27" s="22" t="s">
        <v>108</v>
      </c>
      <c r="I27" s="22" t="s">
        <v>1312</v>
      </c>
      <c r="J27" s="20"/>
      <c r="K27" s="20"/>
    </row>
    <row r="28" spans="1:21" ht="15" thickBot="1">
      <c r="A28" s="374"/>
      <c r="B28" s="374"/>
      <c r="C28" s="375"/>
      <c r="E28" s="371" t="s">
        <v>136</v>
      </c>
      <c r="G28" s="391" t="s">
        <v>3113</v>
      </c>
      <c r="I28" s="391" t="s">
        <v>3114</v>
      </c>
      <c r="J28" s="20"/>
      <c r="K28" s="20"/>
    </row>
    <row r="29" spans="1:21">
      <c r="A29" s="374"/>
      <c r="B29" s="374"/>
      <c r="C29" s="375"/>
      <c r="E29" s="392" t="s">
        <v>129</v>
      </c>
      <c r="J29" s="20"/>
      <c r="K29" s="20"/>
    </row>
    <row r="30" spans="1:21" ht="15" thickBot="1">
      <c r="A30" s="374"/>
      <c r="B30" s="374"/>
      <c r="C30" s="375"/>
      <c r="E30" s="393" t="s">
        <v>1339</v>
      </c>
      <c r="G30" s="22" t="s">
        <v>1301</v>
      </c>
    </row>
    <row r="31" spans="1:21" ht="15" thickBot="1">
      <c r="A31" s="374"/>
      <c r="B31" s="374"/>
      <c r="C31" s="375"/>
      <c r="E31" s="392" t="s">
        <v>2207</v>
      </c>
      <c r="G31" s="391" t="s">
        <v>3112</v>
      </c>
      <c r="I31" s="21" t="s">
        <v>3010</v>
      </c>
    </row>
    <row r="32" spans="1:21">
      <c r="A32" s="374"/>
      <c r="B32" s="374"/>
      <c r="C32" s="375"/>
      <c r="E32" s="392" t="s">
        <v>110</v>
      </c>
      <c r="I32" s="21" t="s">
        <v>3057</v>
      </c>
    </row>
    <row r="33" spans="1:9" ht="15" thickBot="1">
      <c r="A33" s="374"/>
      <c r="B33" s="374"/>
      <c r="C33" s="392"/>
      <c r="E33" s="392" t="s">
        <v>2934</v>
      </c>
      <c r="G33" s="22" t="s">
        <v>1316</v>
      </c>
    </row>
    <row r="34" spans="1:9" ht="15" thickBot="1">
      <c r="A34" s="374"/>
      <c r="B34" s="374"/>
      <c r="C34" s="392"/>
      <c r="E34" s="392" t="s">
        <v>138</v>
      </c>
      <c r="G34" s="391" t="s">
        <v>1265</v>
      </c>
    </row>
    <row r="35" spans="1:9">
      <c r="A35" s="374"/>
      <c r="B35" s="374"/>
      <c r="C35" s="392"/>
      <c r="E35" s="392" t="s">
        <v>137</v>
      </c>
      <c r="H35" s="394" t="s">
        <v>1308</v>
      </c>
    </row>
    <row r="36" spans="1:9" ht="15" thickBot="1">
      <c r="A36" s="374"/>
      <c r="B36" s="374"/>
      <c r="C36" s="392"/>
      <c r="E36" s="392" t="s">
        <v>140</v>
      </c>
      <c r="G36" s="22" t="s">
        <v>1306</v>
      </c>
    </row>
    <row r="37" spans="1:9" ht="15" thickBot="1">
      <c r="A37" s="374"/>
      <c r="B37" s="374"/>
      <c r="C37" s="392"/>
      <c r="E37" s="392" t="s">
        <v>141</v>
      </c>
      <c r="G37" s="391" t="s">
        <v>1338</v>
      </c>
    </row>
    <row r="38" spans="1:9">
      <c r="A38" s="374"/>
      <c r="B38" s="374"/>
      <c r="C38" s="392"/>
      <c r="E38" s="392" t="s">
        <v>142</v>
      </c>
    </row>
    <row r="39" spans="1:9" ht="15" thickBot="1">
      <c r="A39" s="374"/>
      <c r="B39" s="374"/>
      <c r="C39" s="392"/>
      <c r="E39" s="392" t="s">
        <v>139</v>
      </c>
      <c r="G39" s="22" t="s">
        <v>1307</v>
      </c>
    </row>
    <row r="40" spans="1:9" ht="15" thickBot="1">
      <c r="A40" s="374"/>
      <c r="B40" s="374"/>
      <c r="C40" s="392"/>
      <c r="E40" s="392" t="s">
        <v>130</v>
      </c>
      <c r="G40" s="391" t="s">
        <v>1338</v>
      </c>
    </row>
    <row r="41" spans="1:9">
      <c r="A41" s="374"/>
      <c r="B41" s="374"/>
      <c r="C41" s="392"/>
      <c r="E41" s="392" t="s">
        <v>1268</v>
      </c>
    </row>
    <row r="42" spans="1:9" ht="15" thickBot="1">
      <c r="A42" s="374"/>
      <c r="B42" s="374"/>
      <c r="C42" s="392"/>
      <c r="E42" s="392" t="s">
        <v>143</v>
      </c>
      <c r="G42" s="22" t="s">
        <v>2859</v>
      </c>
    </row>
    <row r="43" spans="1:9" ht="15" thickBot="1">
      <c r="A43" s="374"/>
      <c r="B43" s="374"/>
      <c r="C43" s="392"/>
      <c r="E43" s="392" t="s">
        <v>2208</v>
      </c>
      <c r="G43" s="395">
        <f>I14</f>
        <v>4567315</v>
      </c>
      <c r="I43" s="383" t="s">
        <v>2808</v>
      </c>
    </row>
    <row r="44" spans="1:9">
      <c r="A44" s="374"/>
      <c r="B44" s="374"/>
      <c r="C44" s="392"/>
      <c r="E44" s="392" t="s">
        <v>144</v>
      </c>
    </row>
    <row r="45" spans="1:9" ht="15" thickBot="1">
      <c r="A45" s="374"/>
      <c r="B45" s="374"/>
      <c r="C45" s="392"/>
      <c r="E45" s="392" t="s">
        <v>131</v>
      </c>
      <c r="G45" s="22" t="s">
        <v>2202</v>
      </c>
    </row>
    <row r="46" spans="1:9" ht="15" thickBot="1">
      <c r="A46" s="374"/>
      <c r="B46" s="374"/>
      <c r="C46" s="392"/>
      <c r="E46" s="396" t="s">
        <v>1266</v>
      </c>
      <c r="G46" s="391" t="s">
        <v>1338</v>
      </c>
    </row>
    <row r="47" spans="1:9">
      <c r="A47" s="374"/>
      <c r="B47" s="374"/>
      <c r="C47" s="392"/>
      <c r="E47" s="397" t="s">
        <v>132</v>
      </c>
    </row>
    <row r="48" spans="1:9" ht="15" thickBot="1">
      <c r="A48" s="374"/>
      <c r="B48" s="374"/>
      <c r="C48" s="392"/>
      <c r="E48" s="392" t="s">
        <v>145</v>
      </c>
      <c r="G48" s="22" t="s">
        <v>1313</v>
      </c>
    </row>
    <row r="49" spans="1:7" ht="15" thickBot="1">
      <c r="A49" s="374"/>
      <c r="B49" s="374"/>
      <c r="C49" s="392"/>
      <c r="E49" s="392" t="s">
        <v>1340</v>
      </c>
      <c r="G49" s="398" t="s">
        <v>2946</v>
      </c>
    </row>
    <row r="50" spans="1:7">
      <c r="A50" s="374"/>
      <c r="B50" s="374"/>
      <c r="C50" s="392"/>
      <c r="E50" s="392" t="s">
        <v>3032</v>
      </c>
    </row>
    <row r="51" spans="1:7" ht="15" thickBot="1">
      <c r="A51" s="374"/>
      <c r="B51" s="374"/>
      <c r="C51" s="392"/>
      <c r="E51" s="392" t="s">
        <v>146</v>
      </c>
      <c r="G51" s="22" t="s">
        <v>1330</v>
      </c>
    </row>
    <row r="52" spans="1:7" ht="15" thickBot="1">
      <c r="A52" s="374"/>
      <c r="B52" s="374"/>
      <c r="C52" s="392"/>
      <c r="E52" s="392" t="s">
        <v>133</v>
      </c>
      <c r="G52" s="37"/>
    </row>
    <row r="53" spans="1:7">
      <c r="A53" s="374"/>
      <c r="B53" s="374"/>
      <c r="C53" s="392"/>
      <c r="E53" s="392" t="s">
        <v>134</v>
      </c>
    </row>
    <row r="54" spans="1:7">
      <c r="A54" s="374"/>
      <c r="B54" s="374"/>
      <c r="C54" s="392"/>
      <c r="E54" s="397" t="s">
        <v>135</v>
      </c>
    </row>
    <row r="55" spans="1:7">
      <c r="A55" s="374"/>
      <c r="B55" s="374"/>
      <c r="C55" s="392"/>
      <c r="E55" s="392" t="s">
        <v>147</v>
      </c>
    </row>
    <row r="56" spans="1:7">
      <c r="A56" s="374"/>
      <c r="B56" s="374"/>
      <c r="C56" s="399"/>
      <c r="E56" s="392" t="s">
        <v>148</v>
      </c>
    </row>
    <row r="57" spans="1:7">
      <c r="A57" s="392">
        <f t="shared" ref="A57" si="0">COUNTA(A2:A29)</f>
        <v>6</v>
      </c>
      <c r="B57" s="392"/>
      <c r="C57" s="392">
        <f>COUNTA(C2:C29)</f>
        <v>20</v>
      </c>
      <c r="E57" s="392" t="s">
        <v>149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
  <dimension ref="A1:H16"/>
  <sheetViews>
    <sheetView zoomScale="81" zoomScaleNormal="100" workbookViewId="0">
      <selection activeCell="I10" sqref="I10"/>
    </sheetView>
  </sheetViews>
  <sheetFormatPr defaultColWidth="8.85546875" defaultRowHeight="14.25"/>
  <cols>
    <col min="1" max="1" width="27" style="21" customWidth="1"/>
    <col min="2" max="2" width="11" style="21" customWidth="1"/>
    <col min="3" max="16384" width="8.85546875" style="21"/>
  </cols>
  <sheetData>
    <row r="1" spans="1:8" ht="66" customHeight="1">
      <c r="A1" s="22" t="s">
        <v>1293</v>
      </c>
      <c r="B1" s="61">
        <v>44926</v>
      </c>
      <c r="C1" s="61">
        <f>EDATE(B1,-1)</f>
        <v>44895</v>
      </c>
      <c r="D1" s="61">
        <f>EDATE(C1,-1)</f>
        <v>44864</v>
      </c>
      <c r="E1" s="61"/>
      <c r="F1" s="61"/>
      <c r="G1" s="61"/>
      <c r="H1" s="61"/>
    </row>
    <row r="2" spans="1:8">
      <c r="A2" s="22" t="s">
        <v>1294</v>
      </c>
      <c r="B2" s="277">
        <v>5.27</v>
      </c>
      <c r="C2" s="277">
        <v>5.75</v>
      </c>
      <c r="D2" s="277">
        <v>5.88</v>
      </c>
    </row>
    <row r="3" spans="1:8">
      <c r="A3" s="22" t="s">
        <v>1295</v>
      </c>
      <c r="B3" s="277">
        <v>5.56</v>
      </c>
      <c r="C3" s="277">
        <v>6.05</v>
      </c>
      <c r="D3" s="277">
        <v>6.18</v>
      </c>
    </row>
    <row r="4" spans="1:8">
      <c r="A4" s="22" t="s">
        <v>1296</v>
      </c>
      <c r="B4" s="277">
        <v>4.41</v>
      </c>
      <c r="C4" s="277">
        <v>4.9000000000000004</v>
      </c>
      <c r="D4" s="277">
        <v>5.0999999999999996</v>
      </c>
    </row>
    <row r="5" spans="1:8">
      <c r="A5" s="22" t="s">
        <v>1297</v>
      </c>
      <c r="B5" s="277">
        <v>4.75</v>
      </c>
      <c r="C5" s="277">
        <v>5.23</v>
      </c>
      <c r="D5" s="277">
        <v>5.4</v>
      </c>
    </row>
    <row r="6" spans="1:8">
      <c r="A6" s="22" t="s">
        <v>1298</v>
      </c>
      <c r="B6" s="277">
        <v>5.0999999999999996</v>
      </c>
      <c r="C6" s="277">
        <v>5.58</v>
      </c>
      <c r="D6" s="277">
        <v>5.74</v>
      </c>
    </row>
    <row r="7" spans="1:8">
      <c r="A7" s="22" t="s">
        <v>1299</v>
      </c>
      <c r="B7" s="277">
        <v>5.58</v>
      </c>
      <c r="C7" s="277">
        <v>6.07</v>
      </c>
      <c r="D7" s="277">
        <v>6.26</v>
      </c>
    </row>
    <row r="9" spans="1:8">
      <c r="A9" s="22" t="s">
        <v>1311</v>
      </c>
    </row>
    <row r="10" spans="1:8" ht="95.65" customHeight="1">
      <c r="A10" s="152" t="s">
        <v>2985</v>
      </c>
      <c r="B10" s="62">
        <v>0.1211</v>
      </c>
      <c r="D10" s="62"/>
    </row>
    <row r="11" spans="1:8" ht="67.150000000000006" customHeight="1">
      <c r="A11" s="153" t="s">
        <v>2986</v>
      </c>
      <c r="B11" s="62">
        <v>5.9799999999999999E-2</v>
      </c>
      <c r="D11" s="62"/>
    </row>
    <row r="12" spans="1:8" ht="74.25" customHeight="1">
      <c r="A12" s="153" t="s">
        <v>2987</v>
      </c>
      <c r="B12" s="62">
        <v>0.1074</v>
      </c>
      <c r="D12" s="62"/>
    </row>
    <row r="13" spans="1:8" ht="57">
      <c r="A13" s="153" t="s">
        <v>2988</v>
      </c>
      <c r="B13" s="62">
        <v>6.4600000000000005E-2</v>
      </c>
      <c r="D13" s="62"/>
    </row>
    <row r="16" spans="1:8">
      <c r="B16" s="62"/>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dimension ref="A1:S61"/>
  <sheetViews>
    <sheetView zoomScale="90" zoomScaleNormal="90" workbookViewId="0">
      <pane xSplit="1" topLeftCell="B1" activePane="topRight" state="frozen"/>
      <selection activeCell="J42" sqref="J42"/>
      <selection pane="topRight" activeCell="I7" sqref="I7"/>
    </sheetView>
  </sheetViews>
  <sheetFormatPr defaultColWidth="8.85546875" defaultRowHeight="14.25"/>
  <cols>
    <col min="1" max="1" width="8.7109375" style="21" bestFit="1" customWidth="1"/>
    <col min="2" max="2" width="37" style="21" bestFit="1" customWidth="1"/>
    <col min="3" max="15" width="14" style="21" customWidth="1"/>
    <col min="16" max="16" width="8.85546875" style="21"/>
    <col min="17" max="17" width="14" style="21" customWidth="1"/>
    <col min="18" max="16384" width="8.85546875" style="21"/>
  </cols>
  <sheetData>
    <row r="1" spans="1:19" ht="30" customHeight="1">
      <c r="C1" s="428" t="s">
        <v>1290</v>
      </c>
      <c r="D1" s="430"/>
      <c r="E1" s="430"/>
      <c r="F1" s="428" t="s">
        <v>103</v>
      </c>
      <c r="G1" s="430"/>
      <c r="H1" s="429"/>
      <c r="I1" s="431" t="s">
        <v>1291</v>
      </c>
      <c r="J1" s="428" t="s">
        <v>1302</v>
      </c>
      <c r="K1" s="430"/>
      <c r="L1" s="430"/>
      <c r="M1" s="429"/>
      <c r="N1" s="428" t="s">
        <v>102</v>
      </c>
      <c r="O1" s="429"/>
    </row>
    <row r="2" spans="1:19">
      <c r="A2" s="22" t="s">
        <v>119</v>
      </c>
      <c r="B2" s="22" t="s">
        <v>108</v>
      </c>
      <c r="C2" s="184" t="s">
        <v>1244</v>
      </c>
      <c r="D2" s="185" t="s">
        <v>101</v>
      </c>
      <c r="E2" s="185" t="s">
        <v>1245</v>
      </c>
      <c r="F2" s="184" t="s">
        <v>1245</v>
      </c>
      <c r="G2" s="185" t="s">
        <v>1270</v>
      </c>
      <c r="H2" s="186" t="s">
        <v>1282</v>
      </c>
      <c r="I2" s="432"/>
      <c r="J2" s="184" t="s">
        <v>120</v>
      </c>
      <c r="K2" s="185" t="s">
        <v>1305</v>
      </c>
      <c r="L2" s="185" t="s">
        <v>1303</v>
      </c>
      <c r="M2" s="186" t="s">
        <v>1304</v>
      </c>
      <c r="N2" s="184" t="s">
        <v>1292</v>
      </c>
      <c r="O2" s="188" t="s">
        <v>99</v>
      </c>
    </row>
    <row r="3" spans="1:19">
      <c r="A3" s="210" t="str">
        <f>Input!A2</f>
        <v>AWR</v>
      </c>
      <c r="B3" s="187" t="s">
        <v>2800</v>
      </c>
      <c r="C3" s="163" t="s">
        <v>1338</v>
      </c>
      <c r="D3" s="164">
        <v>4.3999999999999997E-2</v>
      </c>
      <c r="E3" s="164">
        <v>5.5E-2</v>
      </c>
      <c r="F3" s="333">
        <v>0.65</v>
      </c>
      <c r="G3" s="165">
        <v>0.76225042343139648</v>
      </c>
      <c r="H3" s="329">
        <v>0.42</v>
      </c>
      <c r="I3" s="166">
        <f>0.3975*4</f>
        <v>1.59</v>
      </c>
      <c r="J3" s="330">
        <v>0.40279999999999999</v>
      </c>
      <c r="K3" s="330">
        <v>2.3839000000000001</v>
      </c>
      <c r="L3" s="330">
        <v>2.5994999999999999</v>
      </c>
      <c r="M3" s="331">
        <v>5.9299999999999999E-2</v>
      </c>
      <c r="N3" s="332" t="s">
        <v>125</v>
      </c>
      <c r="O3" s="328" t="s">
        <v>124</v>
      </c>
      <c r="Q3" s="21" t="s">
        <v>2820</v>
      </c>
    </row>
    <row r="4" spans="1:19">
      <c r="A4" s="199" t="str">
        <f>Input!A3</f>
        <v>AWK</v>
      </c>
      <c r="B4" s="21" t="s">
        <v>2801</v>
      </c>
      <c r="C4" s="167">
        <v>8.1000000000000003E-2</v>
      </c>
      <c r="D4" s="168">
        <v>8.2799999999999999E-2</v>
      </c>
      <c r="E4" s="168">
        <v>0.03</v>
      </c>
      <c r="F4" s="324">
        <v>0.85</v>
      </c>
      <c r="G4" s="169">
        <v>0.9363287091255188</v>
      </c>
      <c r="H4" s="325">
        <v>0.75</v>
      </c>
      <c r="I4" s="170">
        <f>0.655*4</f>
        <v>2.62</v>
      </c>
      <c r="J4" s="326">
        <v>0.50860000000000005</v>
      </c>
      <c r="K4" s="326">
        <v>3.1905999999999999</v>
      </c>
      <c r="L4" s="326">
        <v>3.6983999999999999</v>
      </c>
      <c r="M4" s="327">
        <v>7.9399999999999998E-2</v>
      </c>
      <c r="N4" s="211" t="s">
        <v>126</v>
      </c>
      <c r="O4" s="328" t="s">
        <v>150</v>
      </c>
      <c r="Q4" s="21" t="s">
        <v>3012</v>
      </c>
    </row>
    <row r="5" spans="1:19">
      <c r="A5" s="199" t="str">
        <f>Input!A4</f>
        <v>CWT</v>
      </c>
      <c r="B5" s="21" t="s">
        <v>2052</v>
      </c>
      <c r="C5" s="167" t="s">
        <v>1338</v>
      </c>
      <c r="D5" s="168">
        <v>0.11700000000000001</v>
      </c>
      <c r="E5" s="168">
        <v>6.5000000000000002E-2</v>
      </c>
      <c r="F5" s="324">
        <v>0.7</v>
      </c>
      <c r="G5" s="169">
        <v>0.78114885091781616</v>
      </c>
      <c r="H5" s="325">
        <v>0.47</v>
      </c>
      <c r="I5" s="170">
        <v>1</v>
      </c>
      <c r="J5" s="326">
        <v>0.36670000000000003</v>
      </c>
      <c r="K5" s="326">
        <v>3.0022000000000002</v>
      </c>
      <c r="L5" s="326">
        <v>3.2206999999999999</v>
      </c>
      <c r="M5" s="327">
        <v>7.4700000000000003E-2</v>
      </c>
      <c r="N5" s="211" t="s">
        <v>125</v>
      </c>
      <c r="O5" s="328" t="s">
        <v>2764</v>
      </c>
    </row>
    <row r="6" spans="1:19">
      <c r="A6" s="199" t="str">
        <f>Input!A5</f>
        <v>WTRG</v>
      </c>
      <c r="B6" s="21" t="s">
        <v>2861</v>
      </c>
      <c r="C6" s="167">
        <v>6.0999999999999999E-2</v>
      </c>
      <c r="D6" s="168">
        <v>6.6000000000000003E-2</v>
      </c>
      <c r="E6" s="168">
        <v>0.1</v>
      </c>
      <c r="F6" s="324">
        <v>0.95</v>
      </c>
      <c r="G6" s="169">
        <v>0.84216302633285522</v>
      </c>
      <c r="H6" s="325">
        <v>0.91</v>
      </c>
      <c r="I6" s="170">
        <f>0.287*4</f>
        <v>1.1479999999999999</v>
      </c>
      <c r="J6" s="326">
        <v>0.64300000000000002</v>
      </c>
      <c r="K6" s="326">
        <v>2.7035999999999998</v>
      </c>
      <c r="L6" s="326">
        <v>3.5230999999999999</v>
      </c>
      <c r="M6" s="327">
        <v>6.7299999999999999E-2</v>
      </c>
      <c r="N6" s="211" t="s">
        <v>126</v>
      </c>
      <c r="O6" s="328" t="s">
        <v>153</v>
      </c>
      <c r="Q6" s="21" t="s">
        <v>3011</v>
      </c>
    </row>
    <row r="7" spans="1:19">
      <c r="A7" s="199" t="str">
        <f>Input!A6</f>
        <v>MSEX</v>
      </c>
      <c r="B7" s="21" t="s">
        <v>2802</v>
      </c>
      <c r="C7" s="167" t="s">
        <v>1338</v>
      </c>
      <c r="D7" s="168">
        <v>2.7E-2</v>
      </c>
      <c r="E7" s="168">
        <v>0.06</v>
      </c>
      <c r="F7" s="324">
        <v>0.7</v>
      </c>
      <c r="G7" s="169">
        <v>0.71266108751296997</v>
      </c>
      <c r="H7" s="325">
        <v>0.52</v>
      </c>
      <c r="I7" s="170">
        <f>0.3125*4</f>
        <v>1.25</v>
      </c>
      <c r="J7" s="326">
        <v>0.35780000000000001</v>
      </c>
      <c r="K7" s="326">
        <v>3.3913000000000002</v>
      </c>
      <c r="L7" s="326">
        <v>3.6246</v>
      </c>
      <c r="M7" s="327">
        <v>8.4400000000000003E-2</v>
      </c>
      <c r="N7" s="211" t="s">
        <v>126</v>
      </c>
      <c r="O7" s="328" t="s">
        <v>2764</v>
      </c>
    </row>
    <row r="8" spans="1:19">
      <c r="A8" s="200" t="str">
        <f>Input!A7</f>
        <v>SJW</v>
      </c>
      <c r="B8" s="212" t="s">
        <v>2705</v>
      </c>
      <c r="C8" s="171" t="s">
        <v>1338</v>
      </c>
      <c r="D8" s="172">
        <v>9.8000000000000004E-2</v>
      </c>
      <c r="E8" s="172">
        <v>0.12</v>
      </c>
      <c r="F8" s="323">
        <v>0.8</v>
      </c>
      <c r="G8" s="173">
        <v>0.68072205781936646</v>
      </c>
      <c r="H8" s="318">
        <v>0.68</v>
      </c>
      <c r="I8" s="174">
        <f>0.36*4</f>
        <v>1.44</v>
      </c>
      <c r="J8" s="319">
        <v>0.45269999999999999</v>
      </c>
      <c r="K8" s="319">
        <v>3.3691</v>
      </c>
      <c r="L8" s="319">
        <v>3.7711000000000001</v>
      </c>
      <c r="M8" s="320">
        <v>8.3900000000000002E-2</v>
      </c>
      <c r="N8" s="321" t="s">
        <v>127</v>
      </c>
      <c r="O8" s="322" t="s">
        <v>2764</v>
      </c>
      <c r="Q8" s="33" t="s">
        <v>3037</v>
      </c>
    </row>
    <row r="9" spans="1:19">
      <c r="A9"/>
      <c r="B9"/>
      <c r="C9"/>
      <c r="D9"/>
      <c r="E9"/>
      <c r="F9"/>
      <c r="G9"/>
      <c r="H9"/>
      <c r="I9"/>
      <c r="J9"/>
      <c r="K9"/>
      <c r="L9"/>
      <c r="M9"/>
      <c r="N9"/>
      <c r="O9"/>
    </row>
    <row r="10" spans="1:19">
      <c r="C10" s="34"/>
      <c r="D10" s="34"/>
      <c r="E10" s="34"/>
      <c r="F10" s="211"/>
      <c r="G10" s="213"/>
      <c r="H10" s="211"/>
      <c r="I10" s="211"/>
      <c r="J10" s="211"/>
    </row>
    <row r="11" spans="1:19">
      <c r="C11" s="34"/>
      <c r="D11" s="34"/>
      <c r="E11" s="34"/>
      <c r="F11" s="211"/>
      <c r="G11" s="213"/>
      <c r="H11" s="211"/>
      <c r="I11" s="211"/>
      <c r="J11" s="211"/>
      <c r="K11" s="211"/>
      <c r="L11" s="211"/>
      <c r="M11" s="211"/>
      <c r="Q11"/>
      <c r="R11"/>
      <c r="S11"/>
    </row>
    <row r="12" spans="1:19">
      <c r="C12" s="34"/>
      <c r="E12" s="34"/>
      <c r="F12" s="211"/>
      <c r="G12" s="213"/>
      <c r="H12" s="211"/>
      <c r="I12" s="211"/>
      <c r="J12" s="211"/>
      <c r="K12" s="211"/>
      <c r="L12" s="211"/>
      <c r="M12" s="211"/>
      <c r="Q12"/>
      <c r="R12" s="214"/>
      <c r="S12"/>
    </row>
    <row r="13" spans="1:19">
      <c r="C13" s="34"/>
      <c r="E13" s="34"/>
      <c r="F13" s="211"/>
      <c r="G13" s="213"/>
      <c r="H13" s="211"/>
      <c r="I13" s="211"/>
      <c r="J13" s="211"/>
      <c r="K13" s="211"/>
      <c r="L13" s="211"/>
      <c r="M13" s="211"/>
      <c r="Q13"/>
      <c r="R13" s="214"/>
      <c r="S13"/>
    </row>
    <row r="14" spans="1:19">
      <c r="C14" s="34"/>
      <c r="E14" s="34"/>
      <c r="F14" s="211"/>
      <c r="G14" s="213"/>
      <c r="H14" s="211"/>
      <c r="I14" s="211"/>
      <c r="J14" s="211"/>
      <c r="K14" s="211"/>
      <c r="L14" s="211"/>
      <c r="M14" s="211"/>
    </row>
    <row r="15" spans="1:19">
      <c r="C15" s="34"/>
      <c r="E15" s="34"/>
      <c r="F15" s="211"/>
      <c r="G15" s="213"/>
      <c r="H15" s="211"/>
      <c r="I15" s="211"/>
      <c r="J15" s="211"/>
      <c r="K15" s="211"/>
      <c r="L15" s="211"/>
      <c r="M15" s="211"/>
    </row>
    <row r="16" spans="1:19">
      <c r="C16" s="34"/>
      <c r="E16" s="34"/>
      <c r="F16" s="211"/>
      <c r="G16" s="213"/>
      <c r="H16" s="211"/>
      <c r="I16" s="211"/>
      <c r="J16" s="211"/>
      <c r="K16" s="211"/>
      <c r="L16" s="211"/>
      <c r="M16" s="211"/>
    </row>
    <row r="17" spans="2:11">
      <c r="C17" s="34"/>
      <c r="E17" s="34"/>
      <c r="F17" s="211"/>
      <c r="G17" s="213"/>
      <c r="H17" s="211"/>
      <c r="I17" s="211"/>
      <c r="J17" s="211"/>
      <c r="K17" s="211"/>
    </row>
    <row r="18" spans="2:11">
      <c r="C18" s="34"/>
      <c r="E18" s="34"/>
      <c r="F18" s="211"/>
      <c r="G18" s="213"/>
      <c r="H18" s="211"/>
      <c r="I18" s="211"/>
      <c r="J18" s="211"/>
      <c r="K18" s="211"/>
    </row>
    <row r="19" spans="2:11">
      <c r="C19" s="34"/>
      <c r="E19" s="34"/>
      <c r="F19" s="211"/>
      <c r="G19" s="213"/>
      <c r="H19" s="211"/>
      <c r="I19" s="211"/>
      <c r="J19" s="175"/>
      <c r="K19" s="211"/>
    </row>
    <row r="20" spans="2:11">
      <c r="C20" s="34"/>
      <c r="E20" s="34"/>
      <c r="F20" s="211"/>
      <c r="G20" s="213"/>
      <c r="H20" s="211"/>
      <c r="I20" s="211"/>
      <c r="J20" s="215"/>
      <c r="K20" s="211"/>
    </row>
    <row r="21" spans="2:11">
      <c r="C21" s="34"/>
      <c r="E21" s="34"/>
      <c r="F21" s="211"/>
      <c r="G21" s="213"/>
      <c r="H21" s="211"/>
      <c r="I21" s="211"/>
      <c r="J21" s="215"/>
      <c r="K21" s="211"/>
    </row>
    <row r="22" spans="2:11">
      <c r="C22" s="34"/>
      <c r="D22" s="34"/>
      <c r="E22" s="34"/>
      <c r="F22" s="211"/>
      <c r="G22" s="213"/>
      <c r="H22" s="211"/>
      <c r="I22" s="211"/>
      <c r="J22" s="215"/>
    </row>
    <row r="23" spans="2:11">
      <c r="C23" s="34"/>
      <c r="D23" s="34"/>
      <c r="E23" s="34"/>
      <c r="F23" s="211"/>
      <c r="G23" s="213"/>
      <c r="H23" s="211"/>
      <c r="I23" s="211"/>
      <c r="J23" s="215"/>
    </row>
    <row r="24" spans="2:11">
      <c r="B24" s="23"/>
      <c r="C24" s="34"/>
      <c r="D24" s="34"/>
      <c r="E24" s="34"/>
      <c r="F24" s="211"/>
      <c r="G24" s="25"/>
      <c r="H24" s="211"/>
      <c r="I24" s="211"/>
      <c r="J24" s="215"/>
    </row>
    <row r="25" spans="2:11">
      <c r="C25" s="34"/>
      <c r="D25" s="34"/>
      <c r="E25" s="34"/>
      <c r="F25" s="211"/>
      <c r="G25" s="211"/>
      <c r="H25" s="211"/>
      <c r="I25" s="211"/>
      <c r="J25" s="215"/>
    </row>
    <row r="26" spans="2:11">
      <c r="C26" s="34"/>
      <c r="D26" s="34"/>
      <c r="E26" s="34"/>
      <c r="F26" s="211"/>
      <c r="G26" s="211"/>
      <c r="H26" s="211"/>
      <c r="I26" s="211"/>
      <c r="J26" s="211"/>
    </row>
    <row r="27" spans="2:11">
      <c r="C27" s="34"/>
      <c r="D27" s="34"/>
      <c r="E27" s="34"/>
      <c r="F27" s="211"/>
      <c r="G27" s="211"/>
      <c r="H27" s="211"/>
      <c r="I27" s="211"/>
      <c r="J27" s="211"/>
    </row>
    <row r="28" spans="2:11">
      <c r="C28" s="34"/>
      <c r="D28" s="34"/>
      <c r="E28" s="34"/>
      <c r="F28" s="211"/>
      <c r="G28" s="211"/>
      <c r="H28" s="211"/>
      <c r="I28" s="211"/>
      <c r="J28" s="211"/>
    </row>
    <row r="29" spans="2:11">
      <c r="C29" s="34"/>
      <c r="D29" s="34"/>
      <c r="E29" s="34"/>
      <c r="F29" s="211"/>
      <c r="G29" s="211"/>
      <c r="H29" s="211"/>
      <c r="I29" s="211"/>
      <c r="J29" s="211"/>
    </row>
    <row r="30" spans="2:11">
      <c r="C30" s="34"/>
      <c r="D30" s="34"/>
      <c r="E30" s="34"/>
      <c r="F30" s="211"/>
      <c r="G30" s="211"/>
      <c r="H30" s="211"/>
      <c r="I30" s="211"/>
      <c r="J30" s="211"/>
    </row>
    <row r="31" spans="2:11">
      <c r="C31" s="34"/>
      <c r="D31" s="34"/>
      <c r="E31" s="34"/>
      <c r="F31" s="211"/>
      <c r="G31" s="211"/>
      <c r="H31" s="211"/>
      <c r="I31" s="211"/>
      <c r="J31" s="211"/>
    </row>
    <row r="32" spans="2:11">
      <c r="C32" s="34"/>
      <c r="D32" s="34"/>
      <c r="E32" s="34"/>
      <c r="F32" s="211"/>
      <c r="G32" s="211"/>
      <c r="H32" s="211"/>
      <c r="I32" s="211"/>
      <c r="J32" s="211"/>
    </row>
    <row r="33" spans="3:10">
      <c r="C33" s="34"/>
      <c r="D33" s="34"/>
      <c r="E33" s="34"/>
      <c r="F33" s="211"/>
      <c r="G33" s="211"/>
      <c r="H33" s="211"/>
      <c r="I33" s="211"/>
      <c r="J33" s="211"/>
    </row>
    <row r="34" spans="3:10">
      <c r="C34" s="34"/>
      <c r="D34" s="34"/>
      <c r="E34" s="34"/>
      <c r="F34" s="211"/>
      <c r="G34" s="211"/>
      <c r="H34" s="211"/>
      <c r="I34" s="211"/>
      <c r="J34" s="211"/>
    </row>
    <row r="35" spans="3:10">
      <c r="C35" s="34"/>
      <c r="D35" s="34"/>
      <c r="E35" s="34"/>
      <c r="F35" s="211"/>
      <c r="G35" s="211"/>
      <c r="H35" s="211"/>
      <c r="I35" s="211"/>
      <c r="J35" s="211"/>
    </row>
    <row r="36" spans="3:10">
      <c r="C36" s="34"/>
      <c r="D36" s="34"/>
      <c r="E36" s="34"/>
      <c r="F36" s="211"/>
      <c r="G36" s="211"/>
      <c r="H36" s="211"/>
      <c r="I36" s="211"/>
      <c r="J36" s="211"/>
    </row>
    <row r="37" spans="3:10">
      <c r="C37" s="34"/>
      <c r="D37" s="34"/>
      <c r="E37" s="34"/>
      <c r="F37" s="211"/>
      <c r="G37" s="211"/>
      <c r="H37" s="211"/>
      <c r="I37" s="211"/>
      <c r="J37" s="211"/>
    </row>
    <row r="38" spans="3:10">
      <c r="C38" s="34"/>
      <c r="D38" s="34"/>
      <c r="E38" s="34"/>
      <c r="F38" s="211"/>
      <c r="G38" s="211"/>
      <c r="H38" s="211"/>
      <c r="I38" s="211"/>
      <c r="J38" s="211"/>
    </row>
    <row r="39" spans="3:10">
      <c r="C39" s="34"/>
      <c r="D39" s="34"/>
      <c r="E39" s="34"/>
      <c r="F39" s="211"/>
      <c r="G39" s="211"/>
      <c r="H39" s="211"/>
      <c r="I39" s="211"/>
      <c r="J39" s="211"/>
    </row>
    <row r="40" spans="3:10">
      <c r="C40" s="34"/>
      <c r="D40" s="34"/>
      <c r="E40" s="34"/>
      <c r="F40" s="211"/>
      <c r="G40" s="211"/>
      <c r="H40" s="211"/>
      <c r="I40" s="211"/>
      <c r="J40" s="211"/>
    </row>
    <row r="41" spans="3:10">
      <c r="C41" s="34"/>
      <c r="D41" s="34"/>
      <c r="E41" s="34"/>
      <c r="F41" s="211"/>
      <c r="G41" s="211"/>
      <c r="H41" s="211"/>
      <c r="I41" s="211"/>
      <c r="J41" s="211"/>
    </row>
    <row r="42" spans="3:10">
      <c r="C42" s="34"/>
      <c r="D42" s="34"/>
      <c r="E42" s="34"/>
      <c r="F42" s="211"/>
      <c r="G42" s="211"/>
      <c r="H42" s="211"/>
      <c r="I42" s="211"/>
      <c r="J42" s="211"/>
    </row>
    <row r="43" spans="3:10">
      <c r="C43" s="34"/>
      <c r="D43" s="34"/>
      <c r="E43" s="34"/>
      <c r="F43" s="211"/>
      <c r="G43" s="211"/>
      <c r="H43" s="211"/>
      <c r="I43" s="211"/>
      <c r="J43" s="211"/>
    </row>
    <row r="44" spans="3:10">
      <c r="C44" s="34"/>
      <c r="D44" s="34"/>
      <c r="E44" s="34"/>
      <c r="F44" s="211"/>
      <c r="G44" s="211"/>
      <c r="H44" s="211"/>
      <c r="I44" s="211"/>
      <c r="J44" s="211"/>
    </row>
    <row r="45" spans="3:10">
      <c r="C45" s="34"/>
      <c r="D45" s="34"/>
      <c r="E45" s="34"/>
      <c r="F45" s="211"/>
      <c r="G45" s="211"/>
      <c r="H45" s="211"/>
      <c r="I45" s="211"/>
      <c r="J45" s="211"/>
    </row>
    <row r="46" spans="3:10">
      <c r="C46" s="34"/>
      <c r="D46" s="34"/>
      <c r="E46" s="34"/>
      <c r="F46" s="211"/>
      <c r="G46" s="211"/>
      <c r="H46" s="211"/>
      <c r="I46" s="211"/>
      <c r="J46" s="211"/>
    </row>
    <row r="47" spans="3:10">
      <c r="C47" s="34"/>
      <c r="D47" s="34"/>
      <c r="E47" s="34"/>
      <c r="F47" s="211"/>
      <c r="G47" s="211"/>
      <c r="H47" s="211"/>
      <c r="I47" s="211"/>
      <c r="J47" s="211"/>
    </row>
    <row r="48" spans="3:10">
      <c r="C48" s="34"/>
      <c r="D48" s="34"/>
      <c r="E48" s="34"/>
      <c r="F48" s="211"/>
      <c r="G48" s="211"/>
      <c r="H48" s="211"/>
      <c r="I48" s="211"/>
      <c r="J48" s="211"/>
    </row>
    <row r="49" spans="3:10">
      <c r="C49" s="34"/>
      <c r="D49" s="34"/>
      <c r="E49" s="34"/>
      <c r="F49" s="211"/>
      <c r="G49" s="211"/>
      <c r="H49" s="211"/>
      <c r="I49" s="211"/>
      <c r="J49" s="211"/>
    </row>
    <row r="50" spans="3:10">
      <c r="C50" s="34"/>
      <c r="D50" s="34"/>
      <c r="E50" s="34"/>
      <c r="F50" s="211"/>
      <c r="G50" s="211"/>
      <c r="H50" s="211"/>
      <c r="I50" s="211"/>
      <c r="J50" s="211"/>
    </row>
    <row r="51" spans="3:10">
      <c r="C51" s="34"/>
      <c r="D51" s="34"/>
      <c r="E51" s="34"/>
      <c r="F51" s="211"/>
      <c r="G51" s="211"/>
      <c r="H51" s="211"/>
      <c r="I51" s="211"/>
      <c r="J51" s="211"/>
    </row>
    <row r="52" spans="3:10">
      <c r="C52" s="34"/>
      <c r="D52" s="34"/>
      <c r="E52" s="34"/>
      <c r="F52" s="211"/>
      <c r="G52" s="211"/>
      <c r="H52" s="211"/>
      <c r="I52" s="211"/>
      <c r="J52" s="211"/>
    </row>
    <row r="53" spans="3:10">
      <c r="C53" s="34"/>
      <c r="D53" s="34"/>
      <c r="E53" s="34"/>
      <c r="F53" s="211"/>
      <c r="G53" s="211"/>
      <c r="H53" s="211"/>
      <c r="I53" s="211"/>
      <c r="J53" s="211"/>
    </row>
    <row r="54" spans="3:10">
      <c r="C54" s="34"/>
      <c r="D54" s="34"/>
      <c r="E54" s="34"/>
      <c r="F54" s="211"/>
      <c r="G54" s="211"/>
      <c r="H54" s="211"/>
      <c r="I54" s="211"/>
      <c r="J54" s="211"/>
    </row>
    <row r="55" spans="3:10">
      <c r="C55" s="34"/>
      <c r="D55" s="34"/>
      <c r="E55" s="34"/>
      <c r="F55" s="211"/>
      <c r="G55" s="211"/>
      <c r="H55" s="211"/>
      <c r="I55" s="211"/>
      <c r="J55" s="211"/>
    </row>
    <row r="56" spans="3:10">
      <c r="C56" s="34"/>
      <c r="D56" s="34"/>
      <c r="E56" s="34"/>
      <c r="F56" s="211"/>
      <c r="G56" s="211"/>
      <c r="H56" s="211"/>
      <c r="I56" s="211"/>
      <c r="J56" s="211"/>
    </row>
    <row r="57" spans="3:10">
      <c r="C57" s="34"/>
      <c r="D57" s="34"/>
      <c r="E57" s="34"/>
      <c r="F57" s="211"/>
      <c r="G57" s="211"/>
      <c r="H57" s="211"/>
      <c r="I57" s="211"/>
      <c r="J57" s="211"/>
    </row>
    <row r="58" spans="3:10">
      <c r="C58" s="35"/>
      <c r="D58" s="35"/>
      <c r="E58" s="35"/>
      <c r="I58" s="211"/>
    </row>
    <row r="59" spans="3:10">
      <c r="C59" s="35"/>
      <c r="D59" s="35"/>
      <c r="E59" s="35"/>
    </row>
    <row r="60" spans="3:10">
      <c r="C60" s="35"/>
      <c r="D60" s="35"/>
      <c r="E60" s="35"/>
    </row>
    <row r="61" spans="3:10">
      <c r="C61" s="35"/>
      <c r="D61" s="35"/>
      <c r="E61" s="35"/>
    </row>
  </sheetData>
  <sortState xmlns:xlrd2="http://schemas.microsoft.com/office/spreadsheetml/2017/richdata2" ref="B20:B28">
    <sortCondition ref="B20:B28"/>
  </sortState>
  <mergeCells count="5">
    <mergeCell ref="N1:O1"/>
    <mergeCell ref="F1:H1"/>
    <mergeCell ref="I1:I2"/>
    <mergeCell ref="J1:M1"/>
    <mergeCell ref="C1:E1"/>
  </mergeCells>
  <pageMargins left="0.7" right="0.7" top="0.75" bottom="0.75" header="0.3" footer="0.3"/>
  <pageSetup scale="36"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dimension ref="A1:Q555"/>
  <sheetViews>
    <sheetView zoomScale="85" zoomScaleNormal="85" workbookViewId="0">
      <selection activeCell="J2" sqref="J2"/>
    </sheetView>
  </sheetViews>
  <sheetFormatPr defaultColWidth="8.85546875" defaultRowHeight="14.25"/>
  <cols>
    <col min="1" max="2" width="17.28515625" style="21" customWidth="1"/>
    <col min="3" max="4" width="16.5703125" style="21" customWidth="1"/>
    <col min="5" max="5" width="16.5703125" style="31" customWidth="1"/>
    <col min="6" max="8" width="16.5703125" style="21" customWidth="1"/>
    <col min="9" max="11" width="12.28515625" style="21" customWidth="1"/>
    <col min="12" max="16384" width="8.85546875" style="21"/>
  </cols>
  <sheetData>
    <row r="1" spans="1:17">
      <c r="A1" s="28"/>
      <c r="B1" s="23" t="s">
        <v>1228</v>
      </c>
      <c r="C1" s="23" t="s">
        <v>2100</v>
      </c>
      <c r="D1" s="23" t="s">
        <v>2101</v>
      </c>
      <c r="E1" s="23" t="s">
        <v>2102</v>
      </c>
      <c r="F1" s="23" t="s">
        <v>2862</v>
      </c>
      <c r="G1" s="23" t="s">
        <v>2103</v>
      </c>
      <c r="H1" s="23" t="s">
        <v>2681</v>
      </c>
      <c r="J1"/>
      <c r="K1"/>
      <c r="L1"/>
      <c r="M1"/>
      <c r="N1"/>
      <c r="O1"/>
      <c r="P1"/>
      <c r="Q1"/>
    </row>
    <row r="2" spans="1:17">
      <c r="A2" s="22">
        <v>1</v>
      </c>
      <c r="B2" s="32">
        <v>44939</v>
      </c>
      <c r="C2" s="23">
        <v>95.48</v>
      </c>
      <c r="D2" s="23">
        <v>158.87</v>
      </c>
      <c r="E2" s="23">
        <v>62.39</v>
      </c>
      <c r="F2" s="23">
        <v>48.79</v>
      </c>
      <c r="G2" s="23">
        <v>81.81</v>
      </c>
      <c r="H2" s="23">
        <v>80.180000000000007</v>
      </c>
      <c r="J2"/>
      <c r="K2" s="207"/>
      <c r="L2"/>
      <c r="M2"/>
      <c r="N2"/>
      <c r="O2"/>
      <c r="P2"/>
      <c r="Q2"/>
    </row>
    <row r="3" spans="1:17">
      <c r="A3" s="22">
        <f>A2+1</f>
        <v>2</v>
      </c>
      <c r="B3" s="32">
        <v>44938</v>
      </c>
      <c r="C3" s="23">
        <v>95.26</v>
      </c>
      <c r="D3" s="23">
        <v>159.41999999999999</v>
      </c>
      <c r="E3" s="23">
        <v>62.28</v>
      </c>
      <c r="F3" s="23">
        <v>48.99</v>
      </c>
      <c r="G3" s="23">
        <v>81.33</v>
      </c>
      <c r="H3" s="23">
        <v>80.03</v>
      </c>
      <c r="J3"/>
      <c r="K3" s="207"/>
      <c r="L3"/>
      <c r="M3"/>
      <c r="N3"/>
      <c r="O3"/>
      <c r="P3"/>
      <c r="Q3"/>
    </row>
    <row r="4" spans="1:17">
      <c r="A4" s="22">
        <f t="shared" ref="A4:A61" si="0">A3+1</f>
        <v>3</v>
      </c>
      <c r="B4" s="32">
        <v>44937</v>
      </c>
      <c r="C4" s="23">
        <v>95.3</v>
      </c>
      <c r="D4" s="23">
        <v>161.41999999999999</v>
      </c>
      <c r="E4" s="23">
        <v>62.28</v>
      </c>
      <c r="F4" s="23">
        <v>48.91</v>
      </c>
      <c r="G4" s="23">
        <v>81.83</v>
      </c>
      <c r="H4" s="23">
        <v>79.72</v>
      </c>
      <c r="J4"/>
      <c r="K4" s="207"/>
      <c r="L4"/>
      <c r="M4"/>
      <c r="N4"/>
      <c r="O4"/>
      <c r="P4"/>
      <c r="Q4"/>
    </row>
    <row r="5" spans="1:17">
      <c r="A5" s="22">
        <f t="shared" si="0"/>
        <v>4</v>
      </c>
      <c r="B5" s="32">
        <v>44936</v>
      </c>
      <c r="C5" s="23">
        <v>94.88</v>
      </c>
      <c r="D5" s="23">
        <v>160.77000000000001</v>
      </c>
      <c r="E5" s="23">
        <v>61.81</v>
      </c>
      <c r="F5" s="23">
        <v>48.8</v>
      </c>
      <c r="G5" s="23">
        <v>81.23</v>
      </c>
      <c r="H5" s="23">
        <v>81.069999999999993</v>
      </c>
      <c r="J5"/>
      <c r="K5" s="207"/>
      <c r="L5"/>
      <c r="M5"/>
      <c r="N5"/>
      <c r="O5"/>
      <c r="P5"/>
      <c r="Q5"/>
    </row>
    <row r="6" spans="1:17">
      <c r="A6" s="22">
        <f t="shared" si="0"/>
        <v>5</v>
      </c>
      <c r="B6" s="32">
        <v>44935</v>
      </c>
      <c r="C6" s="23">
        <v>93.26</v>
      </c>
      <c r="D6" s="23">
        <v>158.44</v>
      </c>
      <c r="E6" s="23">
        <v>61.04</v>
      </c>
      <c r="F6" s="23">
        <v>48.71</v>
      </c>
      <c r="G6" s="23">
        <v>79.989999999999995</v>
      </c>
      <c r="H6" s="23">
        <v>78.94</v>
      </c>
      <c r="J6"/>
      <c r="K6" s="207"/>
      <c r="L6"/>
      <c r="M6"/>
      <c r="N6"/>
      <c r="O6"/>
      <c r="P6"/>
      <c r="Q6"/>
    </row>
    <row r="7" spans="1:17">
      <c r="A7" s="22">
        <f t="shared" si="0"/>
        <v>6</v>
      </c>
      <c r="B7" s="32">
        <v>44932</v>
      </c>
      <c r="C7" s="23">
        <v>94.65</v>
      </c>
      <c r="D7" s="23">
        <v>158.26</v>
      </c>
      <c r="E7" s="23">
        <v>61.91</v>
      </c>
      <c r="F7" s="23">
        <v>48.81</v>
      </c>
      <c r="G7" s="23">
        <v>80.02</v>
      </c>
      <c r="H7" s="23">
        <v>80.709999999999994</v>
      </c>
      <c r="J7"/>
      <c r="K7" s="207"/>
      <c r="L7"/>
      <c r="M7"/>
      <c r="N7"/>
      <c r="O7"/>
      <c r="P7"/>
      <c r="Q7"/>
    </row>
    <row r="8" spans="1:17">
      <c r="A8" s="22">
        <f t="shared" si="0"/>
        <v>7</v>
      </c>
      <c r="B8" s="32">
        <v>44931</v>
      </c>
      <c r="C8" s="23">
        <v>92.92</v>
      </c>
      <c r="D8" s="23">
        <v>154.66999999999999</v>
      </c>
      <c r="E8" s="23">
        <v>60.78</v>
      </c>
      <c r="F8" s="23">
        <v>47.89</v>
      </c>
      <c r="G8" s="23">
        <v>77.62</v>
      </c>
      <c r="H8" s="23">
        <v>80.459999999999994</v>
      </c>
      <c r="J8"/>
      <c r="K8" s="207"/>
      <c r="L8"/>
      <c r="M8"/>
      <c r="N8"/>
      <c r="O8"/>
      <c r="P8"/>
      <c r="Q8"/>
    </row>
    <row r="9" spans="1:17">
      <c r="A9" s="22">
        <f t="shared" si="0"/>
        <v>8</v>
      </c>
      <c r="B9" s="32">
        <v>44930</v>
      </c>
      <c r="C9" s="23">
        <v>96.25</v>
      </c>
      <c r="D9" s="23">
        <v>157.16999999999999</v>
      </c>
      <c r="E9" s="23">
        <v>62.84</v>
      </c>
      <c r="F9" s="23">
        <v>48.76</v>
      </c>
      <c r="G9" s="23">
        <v>81.58</v>
      </c>
      <c r="H9" s="23">
        <v>83.35</v>
      </c>
      <c r="J9"/>
      <c r="K9" s="207"/>
      <c r="L9"/>
      <c r="M9"/>
      <c r="N9"/>
      <c r="O9"/>
      <c r="P9"/>
      <c r="Q9"/>
    </row>
    <row r="10" spans="1:17">
      <c r="A10" s="22">
        <f t="shared" si="0"/>
        <v>9</v>
      </c>
      <c r="B10" s="32">
        <v>44929</v>
      </c>
      <c r="C10" s="23">
        <v>95.14</v>
      </c>
      <c r="D10" s="23">
        <v>154.1</v>
      </c>
      <c r="E10" s="23">
        <v>61.8</v>
      </c>
      <c r="F10" s="23">
        <v>48.16</v>
      </c>
      <c r="G10" s="23">
        <v>80.08</v>
      </c>
      <c r="H10" s="23">
        <v>82.23</v>
      </c>
      <c r="J10"/>
      <c r="K10" s="207"/>
      <c r="L10"/>
      <c r="M10"/>
      <c r="N10"/>
      <c r="O10"/>
      <c r="P10"/>
      <c r="Q10"/>
    </row>
    <row r="11" spans="1:17">
      <c r="A11" s="22">
        <f t="shared" si="0"/>
        <v>10</v>
      </c>
      <c r="B11" s="32">
        <v>44925</v>
      </c>
      <c r="C11" s="23">
        <v>92.55</v>
      </c>
      <c r="D11" s="23">
        <v>152.41999999999999</v>
      </c>
      <c r="E11" s="23">
        <v>60.64</v>
      </c>
      <c r="F11" s="23">
        <v>47.73</v>
      </c>
      <c r="G11" s="23">
        <v>78.67</v>
      </c>
      <c r="H11" s="23">
        <v>81.19</v>
      </c>
      <c r="J11"/>
      <c r="K11" s="207"/>
      <c r="L11"/>
      <c r="M11"/>
      <c r="N11"/>
      <c r="O11"/>
      <c r="P11"/>
      <c r="Q11"/>
    </row>
    <row r="12" spans="1:17">
      <c r="A12" s="22">
        <f t="shared" si="0"/>
        <v>11</v>
      </c>
      <c r="B12" s="32">
        <v>44924</v>
      </c>
      <c r="C12" s="23">
        <v>94.64</v>
      </c>
      <c r="D12" s="23">
        <v>154.78</v>
      </c>
      <c r="E12" s="23">
        <v>62.22</v>
      </c>
      <c r="F12" s="23">
        <v>48.42</v>
      </c>
      <c r="G12" s="23">
        <v>83.12</v>
      </c>
      <c r="H12" s="23">
        <v>82.59</v>
      </c>
      <c r="J12"/>
      <c r="K12" s="207"/>
      <c r="L12"/>
      <c r="M12"/>
      <c r="N12"/>
      <c r="O12"/>
      <c r="P12"/>
      <c r="Q12"/>
    </row>
    <row r="13" spans="1:17">
      <c r="A13" s="22">
        <f t="shared" si="0"/>
        <v>12</v>
      </c>
      <c r="B13" s="32">
        <v>44923</v>
      </c>
      <c r="C13" s="23">
        <v>94.24</v>
      </c>
      <c r="D13" s="23">
        <v>153.12</v>
      </c>
      <c r="E13" s="23">
        <v>61.4</v>
      </c>
      <c r="F13" s="23">
        <v>47.87</v>
      </c>
      <c r="G13" s="23">
        <v>82.56</v>
      </c>
      <c r="H13" s="23">
        <v>82.8</v>
      </c>
      <c r="J13"/>
      <c r="K13" s="207"/>
      <c r="L13"/>
      <c r="M13"/>
      <c r="N13"/>
      <c r="O13"/>
      <c r="P13"/>
      <c r="Q13"/>
    </row>
    <row r="14" spans="1:17">
      <c r="A14" s="22">
        <f t="shared" si="0"/>
        <v>13</v>
      </c>
      <c r="B14" s="32">
        <v>44922</v>
      </c>
      <c r="C14" s="23">
        <v>94.9</v>
      </c>
      <c r="D14" s="23">
        <v>154.28</v>
      </c>
      <c r="E14" s="23">
        <v>61.88</v>
      </c>
      <c r="F14" s="23">
        <v>48.09</v>
      </c>
      <c r="G14" s="23">
        <v>84.45</v>
      </c>
      <c r="H14" s="23">
        <v>83.55</v>
      </c>
      <c r="J14"/>
      <c r="K14" s="207"/>
      <c r="L14"/>
      <c r="M14"/>
      <c r="N14"/>
      <c r="O14"/>
      <c r="P14"/>
      <c r="Q14"/>
    </row>
    <row r="15" spans="1:17">
      <c r="A15" s="22">
        <f t="shared" si="0"/>
        <v>14</v>
      </c>
      <c r="B15" s="32">
        <v>44918</v>
      </c>
      <c r="C15" s="23">
        <v>93.72</v>
      </c>
      <c r="D15" s="23">
        <v>153.02000000000001</v>
      </c>
      <c r="E15" s="23">
        <v>61.78</v>
      </c>
      <c r="F15" s="23">
        <v>47.57</v>
      </c>
      <c r="G15" s="23">
        <v>86.05</v>
      </c>
      <c r="H15" s="23">
        <v>81.02</v>
      </c>
      <c r="J15"/>
      <c r="K15" s="207"/>
      <c r="L15"/>
      <c r="M15"/>
      <c r="N15"/>
      <c r="O15"/>
      <c r="P15"/>
      <c r="Q15"/>
    </row>
    <row r="16" spans="1:17">
      <c r="A16" s="22">
        <f t="shared" si="0"/>
        <v>15</v>
      </c>
      <c r="B16" s="32">
        <v>44917</v>
      </c>
      <c r="C16" s="23">
        <v>92.76</v>
      </c>
      <c r="D16" s="23">
        <v>151.93</v>
      </c>
      <c r="E16" s="23">
        <v>60.84</v>
      </c>
      <c r="F16" s="23">
        <v>47.2</v>
      </c>
      <c r="G16" s="23">
        <v>85.09</v>
      </c>
      <c r="H16" s="23">
        <v>79.87</v>
      </c>
      <c r="J16"/>
      <c r="K16" s="207"/>
      <c r="L16"/>
      <c r="M16"/>
      <c r="N16"/>
      <c r="O16"/>
      <c r="P16"/>
      <c r="Q16"/>
    </row>
    <row r="17" spans="1:17">
      <c r="A17" s="22">
        <f t="shared" si="0"/>
        <v>16</v>
      </c>
      <c r="B17" s="32">
        <v>44916</v>
      </c>
      <c r="C17" s="23">
        <v>93.06</v>
      </c>
      <c r="D17" s="23">
        <v>152.53</v>
      </c>
      <c r="E17" s="23">
        <v>61.33</v>
      </c>
      <c r="F17" s="23">
        <v>47.44</v>
      </c>
      <c r="G17" s="23">
        <v>87.96</v>
      </c>
      <c r="H17" s="23">
        <v>79.930000000000007</v>
      </c>
      <c r="J17"/>
      <c r="K17" s="207"/>
      <c r="L17"/>
      <c r="M17"/>
      <c r="N17"/>
      <c r="O17"/>
      <c r="P17"/>
      <c r="Q17"/>
    </row>
    <row r="18" spans="1:17">
      <c r="A18" s="22">
        <f t="shared" si="0"/>
        <v>17</v>
      </c>
      <c r="B18" s="32">
        <v>44915</v>
      </c>
      <c r="C18" s="23">
        <v>92.02</v>
      </c>
      <c r="D18" s="23">
        <v>150.26</v>
      </c>
      <c r="E18" s="23">
        <v>60.59</v>
      </c>
      <c r="F18" s="23">
        <v>46.7</v>
      </c>
      <c r="G18" s="23">
        <v>86.9</v>
      </c>
      <c r="H18" s="23">
        <v>79.95</v>
      </c>
      <c r="J18"/>
      <c r="K18" s="207"/>
      <c r="L18"/>
      <c r="M18"/>
      <c r="N18"/>
      <c r="O18"/>
      <c r="P18"/>
      <c r="Q18"/>
    </row>
    <row r="19" spans="1:17">
      <c r="A19" s="22">
        <f t="shared" si="0"/>
        <v>18</v>
      </c>
      <c r="B19" s="32">
        <v>44914</v>
      </c>
      <c r="C19" s="23">
        <v>92.48</v>
      </c>
      <c r="D19" s="23">
        <v>151.47999999999999</v>
      </c>
      <c r="E19" s="23">
        <v>60.57</v>
      </c>
      <c r="F19" s="23">
        <v>46.61</v>
      </c>
      <c r="G19" s="23">
        <v>87.82</v>
      </c>
      <c r="H19" s="23">
        <v>77.87</v>
      </c>
      <c r="J19"/>
      <c r="K19" s="207"/>
      <c r="L19"/>
      <c r="M19"/>
      <c r="N19"/>
      <c r="O19"/>
      <c r="P19"/>
      <c r="Q19"/>
    </row>
    <row r="20" spans="1:17">
      <c r="A20" s="22">
        <f t="shared" si="0"/>
        <v>19</v>
      </c>
      <c r="B20" s="32">
        <v>44911</v>
      </c>
      <c r="C20" s="23">
        <v>92.96</v>
      </c>
      <c r="D20" s="23">
        <v>152.4</v>
      </c>
      <c r="E20" s="23">
        <v>60.43</v>
      </c>
      <c r="F20" s="23">
        <v>46.5</v>
      </c>
      <c r="G20" s="23">
        <v>87.92</v>
      </c>
      <c r="H20" s="23">
        <v>76.7</v>
      </c>
      <c r="J20"/>
      <c r="K20" s="207"/>
      <c r="L20"/>
      <c r="M20"/>
      <c r="N20"/>
      <c r="O20"/>
      <c r="P20"/>
      <c r="Q20"/>
    </row>
    <row r="21" spans="1:17">
      <c r="A21" s="22">
        <f t="shared" si="0"/>
        <v>20</v>
      </c>
      <c r="B21" s="32">
        <v>44910</v>
      </c>
      <c r="C21" s="23">
        <v>94.3</v>
      </c>
      <c r="D21" s="23">
        <v>156.41999999999999</v>
      </c>
      <c r="E21" s="23">
        <v>61.44</v>
      </c>
      <c r="F21" s="23">
        <v>47.51</v>
      </c>
      <c r="G21" s="23">
        <v>88.08</v>
      </c>
      <c r="H21" s="23">
        <v>77.569999999999993</v>
      </c>
      <c r="J21"/>
      <c r="K21" s="207"/>
      <c r="L21"/>
      <c r="M21"/>
      <c r="N21"/>
      <c r="O21"/>
      <c r="P21"/>
      <c r="Q21"/>
    </row>
    <row r="22" spans="1:17">
      <c r="A22" s="22">
        <f t="shared" si="0"/>
        <v>21</v>
      </c>
      <c r="B22" s="32">
        <v>44909</v>
      </c>
      <c r="C22" s="23">
        <v>95.99</v>
      </c>
      <c r="D22" s="23">
        <v>158.35</v>
      </c>
      <c r="E22" s="23">
        <v>62.94</v>
      </c>
      <c r="F22" s="23">
        <v>48.74</v>
      </c>
      <c r="G22" s="23">
        <v>90.91</v>
      </c>
      <c r="H22" s="23">
        <v>79.58</v>
      </c>
      <c r="J22"/>
      <c r="K22" s="207"/>
      <c r="L22"/>
      <c r="M22"/>
      <c r="N22"/>
      <c r="O22"/>
      <c r="P22"/>
      <c r="Q22"/>
    </row>
    <row r="23" spans="1:17">
      <c r="A23" s="22">
        <f t="shared" si="0"/>
        <v>22</v>
      </c>
      <c r="B23" s="32">
        <v>44908</v>
      </c>
      <c r="C23" s="23">
        <v>97.17</v>
      </c>
      <c r="D23" s="23">
        <v>159.19</v>
      </c>
      <c r="E23" s="23">
        <v>63.97</v>
      </c>
      <c r="F23" s="23">
        <v>48.65</v>
      </c>
      <c r="G23" s="23">
        <v>91.44</v>
      </c>
      <c r="H23" s="23">
        <v>79.84</v>
      </c>
      <c r="J23"/>
      <c r="K23" s="207"/>
      <c r="L23"/>
      <c r="M23"/>
      <c r="N23"/>
      <c r="O23"/>
      <c r="P23"/>
      <c r="Q23"/>
    </row>
    <row r="24" spans="1:17">
      <c r="A24" s="22">
        <f t="shared" si="0"/>
        <v>23</v>
      </c>
      <c r="B24" s="32">
        <v>44907</v>
      </c>
      <c r="C24" s="23">
        <v>97.05</v>
      </c>
      <c r="D24" s="23">
        <v>156.99</v>
      </c>
      <c r="E24" s="23">
        <v>63.7</v>
      </c>
      <c r="F24" s="23">
        <v>48.62</v>
      </c>
      <c r="G24" s="23">
        <v>91.09</v>
      </c>
      <c r="H24" s="23">
        <v>79.010000000000005</v>
      </c>
      <c r="J24"/>
      <c r="K24" s="207"/>
      <c r="L24"/>
      <c r="M24"/>
      <c r="N24"/>
      <c r="O24"/>
      <c r="P24"/>
      <c r="Q24"/>
    </row>
    <row r="25" spans="1:17">
      <c r="A25" s="22">
        <f t="shared" si="0"/>
        <v>24</v>
      </c>
      <c r="B25" s="32">
        <v>44904</v>
      </c>
      <c r="C25" s="23">
        <v>96.84</v>
      </c>
      <c r="D25" s="23">
        <v>156.13999999999999</v>
      </c>
      <c r="E25" s="23">
        <v>63.65</v>
      </c>
      <c r="F25" s="23">
        <v>48.23</v>
      </c>
      <c r="G25" s="23">
        <v>91.66</v>
      </c>
      <c r="H25" s="23">
        <v>78.989999999999995</v>
      </c>
      <c r="J25"/>
      <c r="K25" s="207"/>
      <c r="L25"/>
      <c r="M25"/>
      <c r="N25"/>
      <c r="O25"/>
      <c r="P25"/>
      <c r="Q25"/>
    </row>
    <row r="26" spans="1:17">
      <c r="A26" s="22">
        <f t="shared" si="0"/>
        <v>25</v>
      </c>
      <c r="B26" s="32">
        <v>44903</v>
      </c>
      <c r="C26" s="23">
        <v>96.94</v>
      </c>
      <c r="D26" s="23">
        <v>155.41</v>
      </c>
      <c r="E26" s="23">
        <v>63.46</v>
      </c>
      <c r="F26" s="23">
        <v>48.26</v>
      </c>
      <c r="G26" s="23">
        <v>90.84</v>
      </c>
      <c r="H26" s="23">
        <v>78.69</v>
      </c>
      <c r="J26"/>
      <c r="K26" s="207"/>
      <c r="L26"/>
      <c r="M26"/>
      <c r="N26"/>
      <c r="O26"/>
      <c r="P26"/>
      <c r="Q26"/>
    </row>
    <row r="27" spans="1:17">
      <c r="A27" s="22">
        <f t="shared" si="0"/>
        <v>26</v>
      </c>
      <c r="B27" s="32">
        <v>44902</v>
      </c>
      <c r="C27" s="23">
        <v>96.42</v>
      </c>
      <c r="D27" s="23">
        <v>153.79</v>
      </c>
      <c r="E27" s="23">
        <v>62.78</v>
      </c>
      <c r="F27" s="23">
        <v>48.09</v>
      </c>
      <c r="G27" s="23">
        <v>90.19</v>
      </c>
      <c r="H27" s="23">
        <v>77.98</v>
      </c>
      <c r="J27"/>
      <c r="K27" s="207"/>
      <c r="L27"/>
      <c r="M27"/>
      <c r="N27"/>
      <c r="O27"/>
      <c r="P27"/>
      <c r="Q27"/>
    </row>
    <row r="28" spans="1:17">
      <c r="A28" s="22">
        <f t="shared" si="0"/>
        <v>27</v>
      </c>
      <c r="B28" s="32">
        <v>44901</v>
      </c>
      <c r="C28" s="23">
        <v>96.29</v>
      </c>
      <c r="D28" s="23">
        <v>154.68</v>
      </c>
      <c r="E28" s="23">
        <v>62.57</v>
      </c>
      <c r="F28" s="23">
        <v>47.96</v>
      </c>
      <c r="G28" s="23">
        <v>89.65</v>
      </c>
      <c r="H28" s="23">
        <v>78.16</v>
      </c>
      <c r="J28"/>
      <c r="K28" s="207"/>
      <c r="L28"/>
      <c r="M28"/>
      <c r="N28"/>
      <c r="O28"/>
      <c r="P28"/>
      <c r="Q28"/>
    </row>
    <row r="29" spans="1:17">
      <c r="A29" s="22">
        <f t="shared" si="0"/>
        <v>28</v>
      </c>
      <c r="B29" s="32">
        <v>44900</v>
      </c>
      <c r="C29" s="23">
        <v>97.6</v>
      </c>
      <c r="D29" s="23">
        <v>153.18</v>
      </c>
      <c r="E29" s="23">
        <v>63.88</v>
      </c>
      <c r="F29" s="23">
        <v>48.04</v>
      </c>
      <c r="G29" s="23">
        <v>90.46</v>
      </c>
      <c r="H29" s="23">
        <v>79.58</v>
      </c>
      <c r="J29"/>
      <c r="K29" s="207"/>
      <c r="L29"/>
      <c r="M29"/>
      <c r="N29"/>
      <c r="O29"/>
      <c r="P29"/>
      <c r="Q29"/>
    </row>
    <row r="30" spans="1:17">
      <c r="A30" s="22">
        <f t="shared" si="0"/>
        <v>29</v>
      </c>
      <c r="B30" s="32">
        <v>44897</v>
      </c>
      <c r="C30" s="23">
        <v>98.18</v>
      </c>
      <c r="D30" s="23">
        <v>153.74</v>
      </c>
      <c r="E30" s="23">
        <v>64.3</v>
      </c>
      <c r="F30" s="23">
        <v>48.32</v>
      </c>
      <c r="G30" s="23">
        <v>91.04</v>
      </c>
      <c r="H30" s="23">
        <v>74.39</v>
      </c>
      <c r="J30"/>
      <c r="K30" s="207"/>
      <c r="L30"/>
      <c r="M30"/>
      <c r="N30"/>
      <c r="O30"/>
      <c r="P30"/>
      <c r="Q30"/>
    </row>
    <row r="31" spans="1:17">
      <c r="A31" s="22">
        <f t="shared" si="0"/>
        <v>30</v>
      </c>
      <c r="B31" s="32">
        <v>44896</v>
      </c>
      <c r="C31" s="23">
        <v>98.68</v>
      </c>
      <c r="D31" s="23">
        <v>154.01</v>
      </c>
      <c r="E31" s="23">
        <v>64.39</v>
      </c>
      <c r="F31" s="23">
        <v>48.36</v>
      </c>
      <c r="G31" s="23">
        <v>91.78</v>
      </c>
      <c r="H31" s="23">
        <v>74.319999999999993</v>
      </c>
      <c r="J31"/>
      <c r="K31" s="207"/>
      <c r="L31"/>
      <c r="M31"/>
      <c r="N31"/>
      <c r="O31"/>
      <c r="P31"/>
      <c r="Q31"/>
    </row>
    <row r="32" spans="1:17">
      <c r="A32" s="22">
        <f t="shared" si="0"/>
        <v>31</v>
      </c>
      <c r="B32" s="32">
        <v>44895</v>
      </c>
      <c r="C32" s="23">
        <v>97.99</v>
      </c>
      <c r="D32" s="23">
        <v>151.76</v>
      </c>
      <c r="E32" s="23">
        <v>64.930000000000007</v>
      </c>
      <c r="F32" s="23">
        <v>48.24</v>
      </c>
      <c r="G32" s="23">
        <v>93.45</v>
      </c>
      <c r="H32" s="23">
        <v>74.69</v>
      </c>
      <c r="J32"/>
      <c r="K32" s="207"/>
      <c r="L32"/>
      <c r="M32"/>
      <c r="N32"/>
      <c r="O32"/>
      <c r="P32"/>
      <c r="Q32"/>
    </row>
    <row r="33" spans="1:17">
      <c r="A33" s="22">
        <f t="shared" si="0"/>
        <v>32</v>
      </c>
      <c r="B33" s="32">
        <v>44894</v>
      </c>
      <c r="C33" s="23">
        <v>96.9</v>
      </c>
      <c r="D33" s="23">
        <v>147.13999999999999</v>
      </c>
      <c r="E33" s="23">
        <v>63.15</v>
      </c>
      <c r="F33" s="23">
        <v>47.05</v>
      </c>
      <c r="G33" s="23">
        <v>90.91</v>
      </c>
      <c r="H33" s="23">
        <v>73.680000000000007</v>
      </c>
      <c r="J33"/>
      <c r="K33" s="207"/>
      <c r="L33"/>
      <c r="M33"/>
      <c r="N33"/>
      <c r="O33"/>
      <c r="P33"/>
      <c r="Q33"/>
    </row>
    <row r="34" spans="1:17">
      <c r="A34" s="22">
        <f t="shared" si="0"/>
        <v>33</v>
      </c>
      <c r="B34" s="32">
        <v>44893</v>
      </c>
      <c r="C34" s="23">
        <v>97.75</v>
      </c>
      <c r="D34" s="23">
        <v>149.75</v>
      </c>
      <c r="E34" s="23">
        <v>64.56</v>
      </c>
      <c r="F34" s="23">
        <v>47.67</v>
      </c>
      <c r="G34" s="23">
        <v>92.35</v>
      </c>
      <c r="H34" s="23">
        <v>75.22</v>
      </c>
      <c r="J34"/>
      <c r="K34" s="207"/>
      <c r="L34"/>
      <c r="M34"/>
      <c r="N34"/>
      <c r="O34"/>
      <c r="P34"/>
      <c r="Q34"/>
    </row>
    <row r="35" spans="1:17">
      <c r="A35" s="22">
        <f t="shared" si="0"/>
        <v>34</v>
      </c>
      <c r="B35" s="32">
        <v>44890</v>
      </c>
      <c r="C35" s="23">
        <v>99.47</v>
      </c>
      <c r="D35" s="23">
        <v>152.9</v>
      </c>
      <c r="E35" s="23">
        <v>65.53</v>
      </c>
      <c r="F35" s="23">
        <v>48.67</v>
      </c>
      <c r="G35" s="23">
        <v>94.75</v>
      </c>
      <c r="H35" s="23">
        <v>75.23</v>
      </c>
      <c r="J35"/>
      <c r="K35" s="207"/>
      <c r="L35"/>
      <c r="M35"/>
      <c r="N35"/>
      <c r="O35"/>
      <c r="P35"/>
      <c r="Q35"/>
    </row>
    <row r="36" spans="1:17">
      <c r="A36" s="22">
        <f t="shared" si="0"/>
        <v>35</v>
      </c>
      <c r="B36" s="32">
        <v>44888</v>
      </c>
      <c r="C36" s="23">
        <v>98.99</v>
      </c>
      <c r="D36" s="23">
        <v>151.26</v>
      </c>
      <c r="E36" s="23">
        <v>65.12</v>
      </c>
      <c r="F36" s="23">
        <v>48.3</v>
      </c>
      <c r="G36" s="23">
        <v>94.55</v>
      </c>
      <c r="H36" s="23">
        <v>75.010000000000005</v>
      </c>
      <c r="J36"/>
      <c r="K36" s="207"/>
      <c r="L36"/>
      <c r="M36"/>
      <c r="N36"/>
      <c r="O36"/>
      <c r="P36"/>
      <c r="Q36"/>
    </row>
    <row r="37" spans="1:17">
      <c r="A37" s="22">
        <f t="shared" si="0"/>
        <v>36</v>
      </c>
      <c r="B37" s="32">
        <v>44887</v>
      </c>
      <c r="C37" s="23">
        <v>97.95</v>
      </c>
      <c r="D37" s="23">
        <v>148.22</v>
      </c>
      <c r="E37" s="23">
        <v>63.99</v>
      </c>
      <c r="F37" s="23">
        <v>47.75</v>
      </c>
      <c r="G37" s="23">
        <v>93.87</v>
      </c>
      <c r="H37" s="23">
        <v>73.739999999999995</v>
      </c>
      <c r="J37"/>
      <c r="K37" s="207"/>
      <c r="L37"/>
      <c r="M37"/>
      <c r="N37"/>
      <c r="O37"/>
      <c r="P37"/>
      <c r="Q37"/>
    </row>
    <row r="38" spans="1:17">
      <c r="A38" s="22">
        <f t="shared" si="0"/>
        <v>37</v>
      </c>
      <c r="B38" s="32">
        <v>44886</v>
      </c>
      <c r="C38" s="23">
        <v>97.4</v>
      </c>
      <c r="D38" s="23">
        <v>147.72</v>
      </c>
      <c r="E38" s="23">
        <v>63.6</v>
      </c>
      <c r="F38" s="23">
        <v>47.3</v>
      </c>
      <c r="G38" s="23">
        <v>93.18</v>
      </c>
      <c r="H38" s="23">
        <v>74.099999999999994</v>
      </c>
      <c r="J38"/>
      <c r="K38" s="207"/>
      <c r="L38"/>
      <c r="M38"/>
      <c r="N38"/>
      <c r="O38"/>
      <c r="P38"/>
      <c r="Q38"/>
    </row>
    <row r="39" spans="1:17">
      <c r="A39" s="22">
        <f t="shared" si="0"/>
        <v>38</v>
      </c>
      <c r="B39" s="32">
        <v>44883</v>
      </c>
      <c r="C39" s="23">
        <v>97.58</v>
      </c>
      <c r="D39" s="23">
        <v>146.71</v>
      </c>
      <c r="E39" s="23">
        <v>63.26</v>
      </c>
      <c r="F39" s="23">
        <v>47.12</v>
      </c>
      <c r="G39" s="23">
        <v>93.69</v>
      </c>
      <c r="H39" s="23">
        <v>73.48</v>
      </c>
      <c r="J39"/>
      <c r="K39" s="207"/>
      <c r="L39"/>
      <c r="M39"/>
      <c r="N39"/>
      <c r="O39"/>
      <c r="P39"/>
      <c r="Q39"/>
    </row>
    <row r="40" spans="1:17">
      <c r="A40" s="22">
        <f t="shared" si="0"/>
        <v>39</v>
      </c>
      <c r="B40" s="32">
        <v>44882</v>
      </c>
      <c r="C40" s="23">
        <v>96.29</v>
      </c>
      <c r="D40" s="23">
        <v>142.85</v>
      </c>
      <c r="E40" s="23">
        <v>62.77</v>
      </c>
      <c r="F40" s="23">
        <v>46.06</v>
      </c>
      <c r="G40" s="23">
        <v>91.51</v>
      </c>
      <c r="H40" s="23">
        <v>71.41</v>
      </c>
      <c r="J40"/>
      <c r="K40" s="207"/>
      <c r="L40"/>
      <c r="M40"/>
      <c r="N40"/>
      <c r="O40"/>
      <c r="P40"/>
      <c r="Q40"/>
    </row>
    <row r="41" spans="1:17">
      <c r="A41" s="22">
        <f t="shared" si="0"/>
        <v>40</v>
      </c>
      <c r="B41" s="32">
        <v>44881</v>
      </c>
      <c r="C41" s="23">
        <v>97.2</v>
      </c>
      <c r="D41" s="23">
        <v>147.05000000000001</v>
      </c>
      <c r="E41" s="23">
        <v>63.14</v>
      </c>
      <c r="F41" s="23">
        <v>47.2</v>
      </c>
      <c r="G41" s="23">
        <v>92.39</v>
      </c>
      <c r="H41" s="23">
        <v>72.819999999999993</v>
      </c>
      <c r="J41"/>
      <c r="K41" s="207"/>
      <c r="L41"/>
      <c r="M41"/>
      <c r="N41"/>
      <c r="O41"/>
      <c r="P41"/>
      <c r="Q41"/>
    </row>
    <row r="42" spans="1:17">
      <c r="A42" s="22">
        <f t="shared" si="0"/>
        <v>41</v>
      </c>
      <c r="B42" s="32">
        <v>44880</v>
      </c>
      <c r="C42" s="23">
        <v>96.24</v>
      </c>
      <c r="D42" s="23">
        <v>146.02000000000001</v>
      </c>
      <c r="E42" s="23">
        <v>63.13</v>
      </c>
      <c r="F42" s="23">
        <v>47.31</v>
      </c>
      <c r="G42" s="23">
        <v>91.58</v>
      </c>
      <c r="H42" s="23">
        <v>72.290000000000006</v>
      </c>
      <c r="J42"/>
      <c r="K42" s="207"/>
      <c r="L42"/>
      <c r="M42"/>
      <c r="N42"/>
      <c r="O42"/>
      <c r="P42"/>
      <c r="Q42"/>
    </row>
    <row r="43" spans="1:17">
      <c r="A43" s="22">
        <f t="shared" si="0"/>
        <v>42</v>
      </c>
      <c r="B43" s="32">
        <v>44879</v>
      </c>
      <c r="C43" s="23">
        <v>94.89</v>
      </c>
      <c r="D43" s="23">
        <v>144.75</v>
      </c>
      <c r="E43" s="23">
        <v>62.85</v>
      </c>
      <c r="F43" s="23">
        <v>46.64</v>
      </c>
      <c r="G43" s="23">
        <v>89.41</v>
      </c>
      <c r="H43" s="23">
        <v>71.3</v>
      </c>
      <c r="J43"/>
      <c r="K43" s="207"/>
      <c r="L43"/>
      <c r="M43"/>
      <c r="N43"/>
      <c r="O43"/>
      <c r="P43"/>
      <c r="Q43"/>
    </row>
    <row r="44" spans="1:17">
      <c r="A44" s="22">
        <f t="shared" si="0"/>
        <v>43</v>
      </c>
      <c r="B44" s="32">
        <v>44876</v>
      </c>
      <c r="C44" s="23">
        <v>92.46</v>
      </c>
      <c r="D44" s="23">
        <v>145.94</v>
      </c>
      <c r="E44" s="23">
        <v>61.53</v>
      </c>
      <c r="F44" s="23">
        <v>46.57</v>
      </c>
      <c r="G44" s="23">
        <v>88.94</v>
      </c>
      <c r="H44" s="23">
        <v>71.12</v>
      </c>
      <c r="J44"/>
      <c r="K44" s="207"/>
      <c r="L44"/>
      <c r="M44"/>
      <c r="N44"/>
      <c r="O44"/>
      <c r="P44"/>
      <c r="Q44"/>
    </row>
    <row r="45" spans="1:17">
      <c r="A45" s="22">
        <f t="shared" si="0"/>
        <v>44</v>
      </c>
      <c r="B45" s="32">
        <v>44875</v>
      </c>
      <c r="C45" s="23">
        <v>96.03</v>
      </c>
      <c r="D45" s="23">
        <v>147.51</v>
      </c>
      <c r="E45" s="23">
        <v>62.55</v>
      </c>
      <c r="F45" s="23">
        <v>46.41</v>
      </c>
      <c r="G45" s="23">
        <v>89.94</v>
      </c>
      <c r="H45" s="23">
        <v>73.2</v>
      </c>
      <c r="J45"/>
      <c r="K45" s="207"/>
      <c r="L45"/>
      <c r="M45"/>
      <c r="N45"/>
      <c r="O45"/>
      <c r="P45"/>
      <c r="Q45"/>
    </row>
    <row r="46" spans="1:17">
      <c r="A46" s="22">
        <f t="shared" si="0"/>
        <v>45</v>
      </c>
      <c r="B46" s="32">
        <v>44874</v>
      </c>
      <c r="C46" s="23">
        <v>90.29</v>
      </c>
      <c r="D46" s="23">
        <v>139.46</v>
      </c>
      <c r="E46" s="23">
        <v>59.81</v>
      </c>
      <c r="F46" s="23">
        <v>43.81</v>
      </c>
      <c r="G46" s="23">
        <v>86.85</v>
      </c>
      <c r="H46" s="23">
        <v>70.59</v>
      </c>
      <c r="J46"/>
      <c r="K46" s="207"/>
      <c r="L46"/>
      <c r="M46"/>
      <c r="N46"/>
      <c r="O46"/>
      <c r="P46"/>
      <c r="Q46"/>
    </row>
    <row r="47" spans="1:17">
      <c r="A47" s="22">
        <f t="shared" si="0"/>
        <v>46</v>
      </c>
      <c r="B47" s="32">
        <v>44873</v>
      </c>
      <c r="C47" s="23">
        <v>89.77</v>
      </c>
      <c r="D47" s="23">
        <v>139.79</v>
      </c>
      <c r="E47" s="23">
        <v>59.92</v>
      </c>
      <c r="F47" s="23">
        <v>44.71</v>
      </c>
      <c r="G47" s="23">
        <v>87.88</v>
      </c>
      <c r="H47" s="23">
        <v>70.41</v>
      </c>
      <c r="J47"/>
      <c r="K47" s="207"/>
      <c r="L47"/>
      <c r="M47"/>
      <c r="N47"/>
      <c r="O47"/>
      <c r="P47"/>
      <c r="Q47"/>
    </row>
    <row r="48" spans="1:17">
      <c r="A48" s="22">
        <f t="shared" si="0"/>
        <v>47</v>
      </c>
      <c r="B48" s="32">
        <v>44872</v>
      </c>
      <c r="C48" s="23">
        <v>89.08</v>
      </c>
      <c r="D48" s="23">
        <v>138.04</v>
      </c>
      <c r="E48" s="23">
        <v>60.46</v>
      </c>
      <c r="F48" s="23">
        <v>44</v>
      </c>
      <c r="G48" s="23">
        <v>87.12</v>
      </c>
      <c r="H48" s="23">
        <v>70</v>
      </c>
      <c r="J48"/>
      <c r="K48" s="207"/>
      <c r="L48"/>
      <c r="M48"/>
      <c r="N48"/>
      <c r="O48"/>
      <c r="P48"/>
      <c r="Q48"/>
    </row>
    <row r="49" spans="1:17">
      <c r="A49" s="22">
        <f t="shared" si="0"/>
        <v>48</v>
      </c>
      <c r="B49" s="32">
        <v>44869</v>
      </c>
      <c r="C49" s="23">
        <v>88.92</v>
      </c>
      <c r="D49" s="23">
        <v>139.04</v>
      </c>
      <c r="E49" s="23">
        <v>59.81</v>
      </c>
      <c r="F49" s="23">
        <v>44.21</v>
      </c>
      <c r="G49" s="23">
        <v>87.88</v>
      </c>
      <c r="H49" s="23">
        <v>70.37</v>
      </c>
      <c r="J49"/>
      <c r="K49" s="207"/>
      <c r="L49"/>
      <c r="M49"/>
      <c r="N49"/>
      <c r="O49"/>
      <c r="P49"/>
      <c r="Q49"/>
    </row>
    <row r="50" spans="1:17">
      <c r="A50" s="22">
        <f t="shared" si="0"/>
        <v>49</v>
      </c>
      <c r="B50" s="32">
        <v>44868</v>
      </c>
      <c r="C50" s="23">
        <v>87.67</v>
      </c>
      <c r="D50" s="23">
        <v>137.84</v>
      </c>
      <c r="E50" s="23">
        <v>58.73</v>
      </c>
      <c r="F50" s="23">
        <v>43.82</v>
      </c>
      <c r="G50" s="23">
        <v>85.48</v>
      </c>
      <c r="H50" s="23">
        <v>69.239999999999995</v>
      </c>
      <c r="J50"/>
      <c r="K50" s="207"/>
      <c r="L50"/>
      <c r="M50"/>
      <c r="N50"/>
      <c r="O50"/>
      <c r="P50"/>
      <c r="Q50"/>
    </row>
    <row r="51" spans="1:17">
      <c r="A51" s="22">
        <f t="shared" si="0"/>
        <v>50</v>
      </c>
      <c r="B51" s="32">
        <v>44867</v>
      </c>
      <c r="C51" s="23">
        <v>86.69</v>
      </c>
      <c r="D51" s="23">
        <v>138.16</v>
      </c>
      <c r="E51" s="23">
        <v>58.73</v>
      </c>
      <c r="F51" s="23">
        <v>43.71</v>
      </c>
      <c r="G51" s="23">
        <v>85.81</v>
      </c>
      <c r="H51" s="23">
        <v>68.19</v>
      </c>
      <c r="J51"/>
      <c r="K51" s="207"/>
      <c r="L51"/>
      <c r="M51"/>
      <c r="N51"/>
      <c r="O51"/>
      <c r="P51"/>
      <c r="Q51"/>
    </row>
    <row r="52" spans="1:17">
      <c r="A52" s="22">
        <f t="shared" si="0"/>
        <v>51</v>
      </c>
      <c r="B52" s="32">
        <v>44866</v>
      </c>
      <c r="C52" s="23">
        <v>88.04</v>
      </c>
      <c r="D52" s="23">
        <v>141.84</v>
      </c>
      <c r="E52" s="23">
        <v>59.82</v>
      </c>
      <c r="F52" s="23">
        <v>44.14</v>
      </c>
      <c r="G52" s="23">
        <v>88.07</v>
      </c>
      <c r="H52" s="23">
        <v>69.209999999999994</v>
      </c>
      <c r="J52"/>
      <c r="K52" s="207"/>
      <c r="L52"/>
      <c r="M52"/>
      <c r="N52"/>
      <c r="O52"/>
      <c r="P52"/>
      <c r="Q52"/>
    </row>
    <row r="53" spans="1:17">
      <c r="A53" s="22">
        <f t="shared" si="0"/>
        <v>52</v>
      </c>
      <c r="B53" s="32">
        <v>44865</v>
      </c>
      <c r="C53" s="23">
        <v>90.46</v>
      </c>
      <c r="D53" s="23">
        <v>145.34</v>
      </c>
      <c r="E53" s="23">
        <v>62.06</v>
      </c>
      <c r="F53" s="23">
        <v>44.22</v>
      </c>
      <c r="G53" s="23">
        <v>89.47</v>
      </c>
      <c r="H53" s="23">
        <v>70.680000000000007</v>
      </c>
      <c r="J53"/>
      <c r="K53" s="207"/>
      <c r="L53"/>
      <c r="M53"/>
      <c r="N53"/>
      <c r="O53"/>
      <c r="P53"/>
      <c r="Q53"/>
    </row>
    <row r="54" spans="1:17">
      <c r="A54" s="22">
        <f t="shared" si="0"/>
        <v>53</v>
      </c>
      <c r="B54" s="32">
        <v>44862</v>
      </c>
      <c r="C54" s="23">
        <v>89.64</v>
      </c>
      <c r="D54" s="23">
        <v>145.94</v>
      </c>
      <c r="E54" s="23">
        <v>60.94</v>
      </c>
      <c r="F54" s="23">
        <v>44.18</v>
      </c>
      <c r="G54" s="23">
        <v>89.94</v>
      </c>
      <c r="H54" s="23">
        <v>69.989999999999995</v>
      </c>
      <c r="J54"/>
      <c r="K54" s="207"/>
      <c r="L54"/>
      <c r="M54"/>
      <c r="N54"/>
      <c r="O54"/>
      <c r="P54"/>
      <c r="Q54"/>
    </row>
    <row r="55" spans="1:17">
      <c r="A55" s="22">
        <f t="shared" si="0"/>
        <v>54</v>
      </c>
      <c r="B55" s="32">
        <v>44861</v>
      </c>
      <c r="C55" s="23">
        <v>87.25</v>
      </c>
      <c r="D55" s="23">
        <v>142.02000000000001</v>
      </c>
      <c r="E55" s="23">
        <v>58.5</v>
      </c>
      <c r="F55" s="23">
        <v>43.56</v>
      </c>
      <c r="G55" s="23">
        <v>87.5</v>
      </c>
      <c r="H55" s="23">
        <v>67.12</v>
      </c>
      <c r="J55"/>
      <c r="K55" s="207"/>
      <c r="L55"/>
      <c r="M55"/>
      <c r="N55"/>
      <c r="O55"/>
      <c r="P55"/>
      <c r="Q55"/>
    </row>
    <row r="56" spans="1:17">
      <c r="A56" s="22">
        <f t="shared" si="0"/>
        <v>55</v>
      </c>
      <c r="B56" s="32">
        <v>44860</v>
      </c>
      <c r="C56" s="23">
        <v>84.72</v>
      </c>
      <c r="D56" s="23">
        <v>139.22</v>
      </c>
      <c r="E56" s="23">
        <v>56.81</v>
      </c>
      <c r="F56" s="23">
        <v>42.64</v>
      </c>
      <c r="G56" s="23">
        <v>85.75</v>
      </c>
      <c r="H56" s="23">
        <v>65.38</v>
      </c>
      <c r="J56"/>
      <c r="K56" s="207"/>
      <c r="L56"/>
      <c r="M56"/>
      <c r="N56"/>
      <c r="O56"/>
      <c r="P56"/>
      <c r="Q56"/>
    </row>
    <row r="57" spans="1:17">
      <c r="A57" s="22">
        <f t="shared" si="0"/>
        <v>56</v>
      </c>
      <c r="B57" s="32">
        <v>44859</v>
      </c>
      <c r="C57" s="23">
        <v>85.03</v>
      </c>
      <c r="D57" s="23">
        <v>139.55000000000001</v>
      </c>
      <c r="E57" s="23">
        <v>56.44</v>
      </c>
      <c r="F57" s="23">
        <v>42.37</v>
      </c>
      <c r="G57" s="23">
        <v>86.28</v>
      </c>
      <c r="H57" s="23">
        <v>64.900000000000006</v>
      </c>
      <c r="J57"/>
      <c r="K57" s="207"/>
      <c r="L57"/>
      <c r="M57"/>
      <c r="N57"/>
      <c r="O57"/>
      <c r="P57"/>
      <c r="Q57"/>
    </row>
    <row r="58" spans="1:17">
      <c r="A58" s="22">
        <f t="shared" si="0"/>
        <v>57</v>
      </c>
      <c r="B58" s="32">
        <v>44858</v>
      </c>
      <c r="C58" s="23">
        <v>82.18</v>
      </c>
      <c r="D58" s="23">
        <v>135.96</v>
      </c>
      <c r="E58" s="23">
        <v>54.62</v>
      </c>
      <c r="F58" s="23">
        <v>41.32</v>
      </c>
      <c r="G58" s="23">
        <v>83.67</v>
      </c>
      <c r="H58" s="23">
        <v>63.4</v>
      </c>
      <c r="J58"/>
      <c r="K58" s="207"/>
      <c r="L58"/>
      <c r="M58"/>
      <c r="N58"/>
      <c r="O58"/>
      <c r="P58"/>
      <c r="Q58"/>
    </row>
    <row r="59" spans="1:17">
      <c r="A59" s="22">
        <f t="shared" si="0"/>
        <v>58</v>
      </c>
      <c r="B59" s="32">
        <v>44855</v>
      </c>
      <c r="C59" s="23">
        <v>80.78</v>
      </c>
      <c r="D59" s="23">
        <v>132.76</v>
      </c>
      <c r="E59" s="23">
        <v>53.44</v>
      </c>
      <c r="F59" s="23">
        <v>40.89</v>
      </c>
      <c r="G59" s="23">
        <v>80.23</v>
      </c>
      <c r="H59" s="23">
        <v>62.26</v>
      </c>
      <c r="J59"/>
      <c r="K59" s="207"/>
      <c r="L59"/>
      <c r="M59"/>
      <c r="N59"/>
      <c r="O59"/>
      <c r="P59"/>
      <c r="Q59"/>
    </row>
    <row r="60" spans="1:17">
      <c r="A60" s="22">
        <f t="shared" si="0"/>
        <v>59</v>
      </c>
      <c r="B60" s="32">
        <v>44854</v>
      </c>
      <c r="C60" s="23">
        <v>78.290000000000006</v>
      </c>
      <c r="D60" s="23">
        <v>129.93</v>
      </c>
      <c r="E60" s="23">
        <v>51.69</v>
      </c>
      <c r="F60" s="23">
        <v>39.729999999999997</v>
      </c>
      <c r="G60" s="23">
        <v>79.040000000000006</v>
      </c>
      <c r="H60" s="23">
        <v>61.02</v>
      </c>
      <c r="J60"/>
      <c r="K60" s="207"/>
      <c r="L60"/>
      <c r="M60"/>
      <c r="N60"/>
      <c r="O60"/>
      <c r="P60"/>
      <c r="Q60"/>
    </row>
    <row r="61" spans="1:17">
      <c r="A61" s="22">
        <f t="shared" si="0"/>
        <v>60</v>
      </c>
      <c r="B61" s="32">
        <v>44853</v>
      </c>
      <c r="C61" s="23">
        <v>86.12</v>
      </c>
      <c r="D61" s="23">
        <v>134</v>
      </c>
      <c r="E61" s="23">
        <v>55.85</v>
      </c>
      <c r="F61" s="23">
        <v>41.34</v>
      </c>
      <c r="G61" s="23">
        <v>82.65</v>
      </c>
      <c r="H61" s="23">
        <v>63.56</v>
      </c>
      <c r="J61"/>
      <c r="K61" s="207"/>
      <c r="L61"/>
      <c r="M61"/>
      <c r="N61"/>
      <c r="O61"/>
      <c r="P61"/>
      <c r="Q61"/>
    </row>
    <row r="62" spans="1:17">
      <c r="A62" s="22"/>
      <c r="B62" s="20"/>
      <c r="C62" s="20"/>
      <c r="D62" s="20"/>
      <c r="E62" s="20"/>
      <c r="F62" s="20"/>
      <c r="G62" s="20"/>
      <c r="H62" s="20"/>
      <c r="J62"/>
      <c r="K62"/>
      <c r="L62"/>
      <c r="M62"/>
      <c r="N62"/>
      <c r="O62"/>
      <c r="P62"/>
      <c r="Q62"/>
    </row>
    <row r="63" spans="1:17">
      <c r="A63" s="22"/>
      <c r="B63" s="20"/>
      <c r="C63" s="20"/>
      <c r="D63" s="20"/>
      <c r="E63" s="20"/>
      <c r="F63" s="20"/>
      <c r="G63" s="20"/>
      <c r="H63" s="20"/>
      <c r="J63"/>
      <c r="K63"/>
      <c r="L63"/>
      <c r="M63"/>
      <c r="N63"/>
      <c r="O63"/>
      <c r="P63"/>
      <c r="Q63"/>
    </row>
    <row r="64" spans="1:17">
      <c r="A64" s="22"/>
      <c r="B64" s="20"/>
      <c r="C64" s="20"/>
      <c r="D64" s="20"/>
      <c r="E64" s="20"/>
      <c r="F64" s="20"/>
      <c r="G64" s="20"/>
      <c r="H64" s="20"/>
      <c r="J64"/>
      <c r="K64"/>
      <c r="L64"/>
      <c r="M64"/>
      <c r="N64"/>
      <c r="O64"/>
      <c r="P64"/>
      <c r="Q64"/>
    </row>
    <row r="65" spans="1:17">
      <c r="A65" s="22"/>
      <c r="B65" s="20"/>
      <c r="C65" s="20"/>
      <c r="D65" s="20"/>
      <c r="E65" s="20"/>
      <c r="F65" s="20"/>
      <c r="G65" s="20"/>
      <c r="H65" s="20"/>
      <c r="J65"/>
      <c r="K65"/>
      <c r="L65"/>
      <c r="M65"/>
      <c r="N65"/>
      <c r="O65"/>
      <c r="P65"/>
      <c r="Q65"/>
    </row>
    <row r="66" spans="1:17">
      <c r="A66" s="22"/>
      <c r="B66" s="20"/>
      <c r="C66" s="20"/>
      <c r="D66" s="20"/>
      <c r="E66" s="20"/>
      <c r="F66" s="20"/>
      <c r="G66" s="20"/>
      <c r="H66" s="20"/>
      <c r="J66"/>
      <c r="K66"/>
      <c r="L66"/>
      <c r="M66"/>
      <c r="N66"/>
      <c r="O66"/>
      <c r="P66"/>
      <c r="Q66"/>
    </row>
    <row r="67" spans="1:17">
      <c r="A67" s="22"/>
      <c r="B67" s="20"/>
      <c r="C67" s="20"/>
      <c r="D67" s="20"/>
      <c r="E67" s="20"/>
      <c r="F67" s="20"/>
      <c r="G67" s="20"/>
      <c r="H67" s="20"/>
      <c r="J67"/>
      <c r="K67"/>
      <c r="L67"/>
      <c r="M67"/>
      <c r="N67"/>
      <c r="O67"/>
      <c r="P67"/>
      <c r="Q67"/>
    </row>
    <row r="68" spans="1:17">
      <c r="A68" s="22"/>
      <c r="B68" s="20"/>
      <c r="C68" s="20"/>
      <c r="D68" s="20"/>
      <c r="E68" s="20"/>
      <c r="F68" s="20"/>
      <c r="G68" s="20"/>
      <c r="H68" s="20"/>
      <c r="J68"/>
      <c r="K68"/>
      <c r="L68"/>
      <c r="M68"/>
      <c r="N68"/>
      <c r="O68"/>
      <c r="P68"/>
      <c r="Q68"/>
    </row>
    <row r="69" spans="1:17">
      <c r="A69" s="22"/>
      <c r="B69" s="20"/>
      <c r="C69" s="20"/>
      <c r="D69" s="20"/>
      <c r="E69" s="20"/>
      <c r="F69" s="20"/>
      <c r="G69" s="20"/>
      <c r="H69" s="20"/>
      <c r="J69"/>
      <c r="K69"/>
      <c r="L69"/>
      <c r="M69"/>
      <c r="N69"/>
      <c r="O69"/>
      <c r="P69"/>
      <c r="Q69"/>
    </row>
    <row r="70" spans="1:17">
      <c r="A70" s="22"/>
      <c r="B70" s="20"/>
      <c r="C70" s="20"/>
      <c r="D70" s="20"/>
      <c r="E70" s="20"/>
      <c r="F70" s="20"/>
      <c r="G70" s="20"/>
      <c r="H70" s="20"/>
      <c r="J70"/>
      <c r="K70"/>
      <c r="L70"/>
      <c r="M70"/>
      <c r="N70"/>
      <c r="O70"/>
      <c r="P70"/>
      <c r="Q70"/>
    </row>
    <row r="71" spans="1:17">
      <c r="A71" s="22"/>
      <c r="B71" s="20"/>
      <c r="C71" s="20"/>
      <c r="D71" s="20"/>
      <c r="E71" s="20"/>
      <c r="F71" s="20"/>
      <c r="G71" s="20"/>
      <c r="H71" s="20"/>
      <c r="J71"/>
      <c r="K71"/>
      <c r="L71"/>
      <c r="M71"/>
      <c r="N71"/>
      <c r="O71"/>
      <c r="P71"/>
      <c r="Q71"/>
    </row>
    <row r="72" spans="1:17">
      <c r="A72" s="22"/>
      <c r="B72" s="20"/>
      <c r="C72" s="20"/>
      <c r="D72" s="20"/>
      <c r="E72" s="20"/>
      <c r="F72" s="20"/>
      <c r="G72" s="20"/>
      <c r="H72" s="20"/>
      <c r="J72"/>
      <c r="K72"/>
      <c r="L72"/>
      <c r="M72"/>
      <c r="N72"/>
      <c r="O72"/>
      <c r="P72"/>
      <c r="Q72"/>
    </row>
    <row r="73" spans="1:17">
      <c r="A73" s="22"/>
      <c r="B73" s="20"/>
      <c r="C73" s="20"/>
      <c r="D73" s="20"/>
      <c r="E73" s="20"/>
      <c r="F73" s="20"/>
      <c r="G73" s="20"/>
      <c r="H73" s="20"/>
      <c r="J73"/>
      <c r="K73"/>
      <c r="L73"/>
      <c r="M73"/>
      <c r="N73"/>
      <c r="O73"/>
      <c r="P73"/>
      <c r="Q73"/>
    </row>
    <row r="74" spans="1:17">
      <c r="A74" s="22"/>
      <c r="B74" s="20"/>
      <c r="C74" s="20"/>
      <c r="D74" s="20"/>
      <c r="E74" s="20"/>
      <c r="F74" s="20"/>
      <c r="G74" s="20"/>
      <c r="H74" s="20"/>
      <c r="J74"/>
      <c r="K74"/>
      <c r="L74"/>
      <c r="M74"/>
      <c r="N74"/>
      <c r="O74"/>
      <c r="P74"/>
      <c r="Q74"/>
    </row>
    <row r="75" spans="1:17">
      <c r="A75" s="22"/>
      <c r="B75" s="20"/>
      <c r="C75" s="20"/>
      <c r="D75" s="20"/>
      <c r="E75" s="20"/>
      <c r="F75" s="20"/>
      <c r="G75" s="20"/>
      <c r="H75" s="20"/>
      <c r="J75"/>
      <c r="K75"/>
      <c r="L75"/>
      <c r="M75"/>
      <c r="N75"/>
      <c r="O75"/>
      <c r="P75"/>
      <c r="Q75"/>
    </row>
    <row r="76" spans="1:17">
      <c r="A76" s="22"/>
      <c r="B76" s="20"/>
      <c r="C76" s="20"/>
      <c r="D76" s="20"/>
      <c r="E76" s="20"/>
      <c r="F76" s="20"/>
      <c r="G76" s="20"/>
      <c r="H76" s="20"/>
      <c r="J76"/>
      <c r="K76"/>
      <c r="L76"/>
      <c r="M76"/>
      <c r="N76"/>
      <c r="O76"/>
      <c r="P76"/>
      <c r="Q76"/>
    </row>
    <row r="77" spans="1:17">
      <c r="A77" s="22"/>
      <c r="B77" s="20"/>
      <c r="C77" s="20"/>
      <c r="D77" s="20"/>
      <c r="E77" s="20"/>
      <c r="F77" s="20"/>
      <c r="G77" s="20"/>
      <c r="H77" s="20"/>
      <c r="J77"/>
      <c r="K77"/>
      <c r="L77"/>
      <c r="M77"/>
      <c r="N77"/>
      <c r="O77"/>
      <c r="P77"/>
      <c r="Q77"/>
    </row>
    <row r="78" spans="1:17">
      <c r="A78" s="22"/>
      <c r="B78" s="20"/>
      <c r="C78" s="20"/>
      <c r="D78" s="20"/>
      <c r="E78" s="20"/>
      <c r="F78" s="20"/>
      <c r="G78" s="20"/>
      <c r="H78" s="20"/>
      <c r="J78"/>
      <c r="K78"/>
      <c r="L78"/>
      <c r="M78"/>
      <c r="N78"/>
      <c r="O78"/>
      <c r="P78"/>
      <c r="Q78"/>
    </row>
    <row r="79" spans="1:17">
      <c r="A79" s="22"/>
      <c r="B79" s="20"/>
      <c r="C79" s="20"/>
      <c r="D79" s="20"/>
      <c r="E79" s="20"/>
      <c r="F79" s="20"/>
      <c r="G79" s="20"/>
      <c r="H79" s="20"/>
      <c r="J79"/>
      <c r="K79"/>
      <c r="L79"/>
      <c r="M79"/>
      <c r="N79"/>
      <c r="O79"/>
      <c r="P79"/>
      <c r="Q79"/>
    </row>
    <row r="80" spans="1:17">
      <c r="A80" s="22"/>
      <c r="B80" s="20"/>
      <c r="C80" s="20"/>
      <c r="D80" s="20"/>
      <c r="E80" s="20"/>
      <c r="F80" s="20"/>
      <c r="G80" s="20"/>
      <c r="H80" s="20"/>
      <c r="J80"/>
      <c r="K80"/>
      <c r="L80"/>
      <c r="M80"/>
      <c r="N80"/>
      <c r="O80"/>
      <c r="P80"/>
      <c r="Q80"/>
    </row>
    <row r="81" spans="1:17">
      <c r="A81" s="22"/>
      <c r="B81" s="20"/>
      <c r="C81" s="20"/>
      <c r="D81" s="20"/>
      <c r="E81" s="20"/>
      <c r="F81" s="20"/>
      <c r="G81" s="20"/>
      <c r="H81" s="20"/>
      <c r="J81"/>
      <c r="K81"/>
      <c r="L81"/>
      <c r="M81"/>
      <c r="N81"/>
      <c r="O81"/>
      <c r="P81"/>
      <c r="Q81"/>
    </row>
    <row r="82" spans="1:17">
      <c r="A82"/>
      <c r="B82"/>
      <c r="C82"/>
      <c r="D82"/>
      <c r="E82"/>
      <c r="F82"/>
      <c r="G82"/>
      <c r="H82"/>
      <c r="I82" s="31"/>
      <c r="J82" s="208"/>
      <c r="K82" s="208"/>
      <c r="L82" s="208"/>
      <c r="M82" s="208"/>
      <c r="N82" s="208"/>
      <c r="O82" s="208"/>
      <c r="P82" s="208"/>
      <c r="Q82"/>
    </row>
    <row r="83" spans="1:17">
      <c r="A83"/>
      <c r="B83"/>
      <c r="C83"/>
      <c r="D83"/>
      <c r="E83"/>
      <c r="F83"/>
      <c r="G83"/>
      <c r="H83"/>
      <c r="I83" s="31"/>
      <c r="J83" s="208"/>
      <c r="K83" s="208"/>
      <c r="L83" s="208"/>
      <c r="M83" s="208"/>
      <c r="N83" s="208"/>
      <c r="O83" s="208"/>
      <c r="P83" s="208"/>
      <c r="Q83"/>
    </row>
    <row r="84" spans="1:17">
      <c r="A84"/>
      <c r="B84"/>
      <c r="C84"/>
      <c r="D84"/>
      <c r="E84"/>
      <c r="F84"/>
      <c r="G84"/>
      <c r="H84"/>
      <c r="I84" s="31"/>
      <c r="J84" s="208"/>
      <c r="K84" s="208"/>
      <c r="L84" s="208"/>
      <c r="M84" s="208"/>
      <c r="N84" s="208"/>
      <c r="O84" s="208"/>
      <c r="P84" s="208"/>
      <c r="Q84"/>
    </row>
    <row r="85" spans="1:17">
      <c r="A85"/>
      <c r="B85"/>
      <c r="C85"/>
      <c r="D85"/>
      <c r="E85"/>
      <c r="F85"/>
      <c r="G85"/>
      <c r="H85"/>
      <c r="I85" s="31"/>
      <c r="J85" s="208"/>
      <c r="K85" s="208"/>
      <c r="L85" s="208"/>
      <c r="M85" s="208"/>
      <c r="N85" s="208"/>
      <c r="O85" s="208"/>
      <c r="P85" s="208"/>
      <c r="Q85"/>
    </row>
    <row r="86" spans="1:17">
      <c r="A86"/>
      <c r="B86"/>
      <c r="C86"/>
      <c r="D86"/>
      <c r="E86"/>
      <c r="F86"/>
      <c r="G86"/>
      <c r="H86"/>
      <c r="I86" s="31"/>
      <c r="J86" s="208"/>
      <c r="K86" s="208"/>
      <c r="L86" s="208"/>
      <c r="M86" s="208"/>
      <c r="N86" s="208"/>
      <c r="O86" s="208"/>
      <c r="P86" s="208"/>
      <c r="Q86"/>
    </row>
    <row r="87" spans="1:17">
      <c r="A87"/>
      <c r="B87"/>
      <c r="C87"/>
      <c r="D87"/>
      <c r="E87"/>
      <c r="F87"/>
      <c r="G87"/>
      <c r="H87"/>
      <c r="I87" s="31"/>
      <c r="J87" s="208"/>
      <c r="K87" s="208"/>
      <c r="L87" s="208"/>
      <c r="M87" s="208"/>
      <c r="N87" s="208"/>
      <c r="O87" s="208"/>
      <c r="P87" s="208"/>
      <c r="Q87"/>
    </row>
    <row r="88" spans="1:17">
      <c r="A88"/>
      <c r="B88"/>
      <c r="C88"/>
      <c r="D88"/>
      <c r="E88"/>
      <c r="F88"/>
      <c r="G88"/>
      <c r="H88"/>
      <c r="I88" s="31"/>
      <c r="J88" s="208"/>
      <c r="K88" s="208"/>
      <c r="L88" s="208"/>
      <c r="M88" s="208"/>
      <c r="N88" s="208"/>
      <c r="O88" s="208"/>
      <c r="P88" s="208"/>
      <c r="Q88"/>
    </row>
    <row r="89" spans="1:17">
      <c r="A89"/>
      <c r="B89"/>
      <c r="C89"/>
      <c r="D89"/>
      <c r="E89"/>
      <c r="F89"/>
      <c r="G89"/>
      <c r="H89"/>
      <c r="I89" s="31"/>
      <c r="J89" s="208"/>
      <c r="K89" s="208"/>
      <c r="L89" s="208"/>
      <c r="M89" s="208"/>
      <c r="N89" s="208"/>
      <c r="O89" s="208"/>
      <c r="P89" s="208"/>
      <c r="Q89"/>
    </row>
    <row r="90" spans="1:17">
      <c r="A90"/>
      <c r="B90"/>
      <c r="C90"/>
      <c r="D90"/>
      <c r="E90"/>
      <c r="F90"/>
      <c r="G90"/>
      <c r="H90"/>
      <c r="I90" s="31"/>
      <c r="J90" s="208"/>
      <c r="K90" s="208"/>
      <c r="L90" s="208"/>
      <c r="M90" s="208"/>
      <c r="N90" s="208"/>
      <c r="O90" s="208"/>
      <c r="P90" s="208"/>
      <c r="Q90"/>
    </row>
    <row r="91" spans="1:17">
      <c r="A91"/>
      <c r="B91"/>
      <c r="C91"/>
      <c r="D91"/>
      <c r="E91"/>
      <c r="F91"/>
      <c r="G91"/>
      <c r="H91"/>
      <c r="I91" s="31"/>
      <c r="J91" s="208"/>
      <c r="K91" s="208"/>
      <c r="L91" s="208"/>
      <c r="M91" s="208"/>
      <c r="N91" s="208"/>
      <c r="O91" s="208"/>
      <c r="P91" s="208"/>
      <c r="Q91"/>
    </row>
    <row r="92" spans="1:17">
      <c r="A92"/>
      <c r="B92"/>
      <c r="C92"/>
      <c r="D92"/>
      <c r="E92"/>
      <c r="F92"/>
      <c r="G92"/>
      <c r="H92"/>
      <c r="I92" s="31"/>
      <c r="J92" s="208"/>
      <c r="K92" s="208"/>
      <c r="L92" s="208"/>
      <c r="M92" s="208"/>
      <c r="N92" s="208"/>
      <c r="O92" s="208"/>
      <c r="P92" s="208"/>
      <c r="Q92"/>
    </row>
    <row r="93" spans="1:17">
      <c r="A93"/>
      <c r="B93"/>
      <c r="C93"/>
      <c r="D93"/>
      <c r="E93"/>
      <c r="F93"/>
      <c r="G93"/>
      <c r="H93"/>
      <c r="I93" s="31"/>
      <c r="J93" s="208"/>
      <c r="K93" s="208"/>
      <c r="L93" s="208"/>
      <c r="M93" s="208"/>
      <c r="N93" s="208"/>
      <c r="O93" s="208"/>
      <c r="P93" s="208"/>
      <c r="Q93"/>
    </row>
    <row r="94" spans="1:17">
      <c r="A94"/>
      <c r="B94"/>
      <c r="C94"/>
      <c r="D94"/>
      <c r="E94"/>
      <c r="F94"/>
      <c r="G94"/>
      <c r="H94"/>
      <c r="I94" s="31"/>
      <c r="J94" s="208"/>
      <c r="K94" s="208"/>
      <c r="L94" s="208"/>
      <c r="M94" s="208"/>
      <c r="N94" s="208"/>
      <c r="O94" s="208"/>
      <c r="P94" s="208"/>
      <c r="Q94"/>
    </row>
    <row r="95" spans="1:17">
      <c r="A95"/>
      <c r="B95"/>
      <c r="C95"/>
      <c r="D95"/>
      <c r="E95"/>
      <c r="F95"/>
      <c r="G95"/>
      <c r="H95"/>
      <c r="I95" s="31"/>
      <c r="J95" s="208"/>
      <c r="K95" s="208"/>
      <c r="L95" s="208"/>
      <c r="M95" s="208"/>
      <c r="N95" s="208"/>
      <c r="O95" s="208"/>
      <c r="P95" s="208"/>
      <c r="Q95"/>
    </row>
    <row r="96" spans="1:17">
      <c r="A96"/>
      <c r="B96"/>
      <c r="C96"/>
      <c r="D96"/>
      <c r="E96"/>
      <c r="F96"/>
      <c r="G96"/>
      <c r="H96"/>
      <c r="I96" s="31"/>
      <c r="J96" s="208"/>
      <c r="K96" s="208"/>
      <c r="L96" s="208"/>
      <c r="M96" s="208"/>
      <c r="N96" s="208"/>
      <c r="O96" s="208"/>
      <c r="P96" s="208"/>
      <c r="Q96"/>
    </row>
    <row r="97" spans="1:17">
      <c r="A97"/>
      <c r="B97"/>
      <c r="C97"/>
      <c r="D97"/>
      <c r="E97"/>
      <c r="F97"/>
      <c r="G97"/>
      <c r="H97"/>
      <c r="I97" s="31"/>
      <c r="J97" s="208"/>
      <c r="K97" s="208"/>
      <c r="L97" s="208"/>
      <c r="M97" s="208"/>
      <c r="N97" s="208"/>
      <c r="O97" s="208"/>
      <c r="P97" s="208"/>
      <c r="Q97"/>
    </row>
    <row r="98" spans="1:17">
      <c r="A98"/>
      <c r="B98"/>
      <c r="C98"/>
      <c r="D98"/>
      <c r="E98"/>
      <c r="F98"/>
      <c r="G98"/>
      <c r="H98"/>
      <c r="I98" s="31"/>
      <c r="J98" s="208"/>
      <c r="K98" s="208"/>
      <c r="L98" s="208"/>
      <c r="M98" s="208"/>
      <c r="N98" s="208"/>
      <c r="O98" s="208"/>
      <c r="P98" s="208"/>
      <c r="Q98"/>
    </row>
    <row r="99" spans="1:17">
      <c r="A99"/>
      <c r="B99"/>
      <c r="C99"/>
      <c r="D99"/>
      <c r="E99"/>
      <c r="F99"/>
      <c r="G99"/>
      <c r="H99"/>
      <c r="I99" s="31"/>
      <c r="J99" s="208"/>
      <c r="K99" s="208"/>
      <c r="L99" s="208"/>
      <c r="M99" s="208"/>
      <c r="N99" s="208"/>
      <c r="O99" s="208"/>
      <c r="P99" s="208"/>
      <c r="Q99"/>
    </row>
    <row r="100" spans="1:17">
      <c r="A100"/>
      <c r="B100"/>
      <c r="C100"/>
      <c r="D100"/>
      <c r="E100"/>
      <c r="F100"/>
      <c r="G100"/>
      <c r="H100"/>
      <c r="I100" s="31"/>
      <c r="J100" s="208"/>
      <c r="K100" s="208"/>
      <c r="L100" s="208"/>
      <c r="M100" s="208"/>
      <c r="N100" s="208"/>
      <c r="O100" s="208"/>
      <c r="P100" s="208"/>
      <c r="Q100"/>
    </row>
    <row r="101" spans="1:17">
      <c r="A101"/>
      <c r="B101"/>
      <c r="C101"/>
      <c r="D101"/>
      <c r="E101"/>
      <c r="F101"/>
      <c r="G101"/>
      <c r="H101"/>
      <c r="I101" s="31"/>
      <c r="J101" s="208"/>
      <c r="K101" s="208"/>
      <c r="L101" s="208"/>
      <c r="M101" s="208"/>
      <c r="N101" s="208"/>
      <c r="O101" s="208"/>
      <c r="P101" s="208"/>
      <c r="Q101"/>
    </row>
    <row r="102" spans="1:17">
      <c r="A102"/>
      <c r="B102"/>
      <c r="C102"/>
      <c r="D102"/>
      <c r="E102"/>
      <c r="F102"/>
      <c r="G102"/>
      <c r="H102"/>
      <c r="I102" s="31"/>
      <c r="J102" s="208"/>
      <c r="K102" s="208"/>
      <c r="L102" s="208"/>
      <c r="M102" s="208"/>
      <c r="N102" s="208"/>
      <c r="O102" s="208"/>
      <c r="P102" s="208"/>
      <c r="Q102"/>
    </row>
    <row r="103" spans="1:17">
      <c r="A103"/>
      <c r="B103"/>
      <c r="C103"/>
      <c r="D103"/>
      <c r="E103"/>
      <c r="F103"/>
      <c r="G103"/>
      <c r="H103"/>
      <c r="I103" s="31"/>
      <c r="J103" s="208"/>
      <c r="K103" s="208"/>
      <c r="L103" s="208"/>
      <c r="M103" s="208"/>
      <c r="N103" s="208"/>
      <c r="O103" s="208"/>
      <c r="P103" s="208"/>
      <c r="Q103"/>
    </row>
    <row r="104" spans="1:17">
      <c r="A104"/>
      <c r="B104"/>
      <c r="C104"/>
      <c r="D104"/>
      <c r="E104"/>
      <c r="F104"/>
      <c r="G104"/>
      <c r="H104"/>
      <c r="I104" s="31"/>
      <c r="J104" s="208"/>
      <c r="K104" s="208"/>
      <c r="L104" s="208"/>
      <c r="M104" s="208"/>
      <c r="N104" s="208"/>
      <c r="O104" s="208"/>
      <c r="P104" s="208"/>
      <c r="Q104"/>
    </row>
    <row r="105" spans="1:17">
      <c r="A105"/>
      <c r="B105"/>
      <c r="C105"/>
      <c r="D105"/>
      <c r="E105"/>
      <c r="F105"/>
      <c r="G105"/>
      <c r="H105"/>
      <c r="I105" s="31"/>
      <c r="J105" s="208"/>
      <c r="K105" s="208"/>
      <c r="L105" s="208"/>
      <c r="M105" s="208"/>
      <c r="N105" s="208"/>
      <c r="O105" s="208"/>
      <c r="P105" s="208"/>
      <c r="Q105"/>
    </row>
    <row r="106" spans="1:17">
      <c r="A106"/>
      <c r="B106"/>
      <c r="C106"/>
      <c r="D106"/>
      <c r="E106"/>
      <c r="F106"/>
      <c r="G106"/>
      <c r="H106"/>
      <c r="I106" s="31"/>
      <c r="J106" s="208"/>
      <c r="K106" s="208"/>
      <c r="L106" s="208"/>
      <c r="M106" s="208"/>
      <c r="N106" s="208"/>
      <c r="O106" s="208"/>
      <c r="P106" s="208"/>
      <c r="Q106"/>
    </row>
    <row r="107" spans="1:17">
      <c r="A107"/>
      <c r="B107"/>
      <c r="C107"/>
      <c r="D107"/>
      <c r="E107"/>
      <c r="F107"/>
      <c r="G107"/>
      <c r="H107"/>
      <c r="I107" s="31"/>
      <c r="J107" s="208"/>
      <c r="K107" s="208"/>
      <c r="L107" s="208"/>
      <c r="M107" s="208"/>
      <c r="N107" s="208"/>
      <c r="O107" s="208"/>
      <c r="P107" s="208"/>
      <c r="Q107"/>
    </row>
    <row r="108" spans="1:17">
      <c r="A108"/>
      <c r="B108"/>
      <c r="C108"/>
      <c r="D108"/>
      <c r="E108"/>
      <c r="F108"/>
      <c r="G108"/>
      <c r="H108"/>
      <c r="I108" s="31"/>
      <c r="J108" s="208"/>
      <c r="K108" s="208"/>
      <c r="L108" s="208"/>
      <c r="M108" s="208"/>
      <c r="N108" s="208"/>
      <c r="O108" s="208"/>
      <c r="P108" s="208"/>
      <c r="Q108"/>
    </row>
    <row r="109" spans="1:17">
      <c r="A109"/>
      <c r="B109"/>
      <c r="C109"/>
      <c r="D109"/>
      <c r="E109"/>
      <c r="F109"/>
      <c r="G109"/>
      <c r="H109"/>
      <c r="I109" s="31"/>
      <c r="J109" s="208"/>
      <c r="K109" s="208"/>
      <c r="L109" s="208"/>
      <c r="M109" s="208"/>
      <c r="N109" s="208"/>
      <c r="O109" s="208"/>
      <c r="P109" s="208"/>
      <c r="Q109"/>
    </row>
    <row r="110" spans="1:17">
      <c r="A110"/>
      <c r="B110"/>
      <c r="C110"/>
      <c r="D110"/>
      <c r="E110"/>
      <c r="F110"/>
      <c r="G110"/>
      <c r="H110"/>
      <c r="I110" s="31"/>
      <c r="J110" s="208"/>
      <c r="K110" s="208"/>
      <c r="L110" s="208"/>
      <c r="M110" s="208"/>
      <c r="N110" s="208"/>
      <c r="O110" s="208"/>
      <c r="P110" s="208"/>
      <c r="Q110"/>
    </row>
    <row r="111" spans="1:17">
      <c r="A111"/>
      <c r="B111"/>
      <c r="C111"/>
      <c r="D111"/>
      <c r="E111"/>
      <c r="F111"/>
      <c r="G111"/>
      <c r="H111"/>
      <c r="I111" s="31"/>
      <c r="J111" s="208"/>
      <c r="K111" s="208"/>
      <c r="L111" s="208"/>
      <c r="M111" s="208"/>
      <c r="N111" s="208"/>
      <c r="O111" s="208"/>
      <c r="P111" s="208"/>
      <c r="Q111"/>
    </row>
    <row r="112" spans="1:17">
      <c r="A112"/>
      <c r="B112"/>
      <c r="C112"/>
      <c r="D112"/>
      <c r="E112"/>
      <c r="F112"/>
      <c r="G112"/>
      <c r="H112"/>
      <c r="I112" s="31"/>
      <c r="J112" s="208"/>
      <c r="K112" s="208"/>
      <c r="L112" s="208"/>
      <c r="M112" s="208"/>
      <c r="N112" s="208"/>
      <c r="O112" s="208"/>
      <c r="P112" s="208"/>
      <c r="Q112"/>
    </row>
    <row r="113" spans="1:17">
      <c r="A113"/>
      <c r="B113"/>
      <c r="C113"/>
      <c r="D113"/>
      <c r="E113"/>
      <c r="F113"/>
      <c r="G113"/>
      <c r="H113"/>
      <c r="I113" s="31"/>
      <c r="J113" s="208"/>
      <c r="K113" s="208"/>
      <c r="L113" s="208"/>
      <c r="M113" s="208"/>
      <c r="N113" s="208"/>
      <c r="O113" s="208"/>
      <c r="P113" s="208"/>
      <c r="Q113"/>
    </row>
    <row r="114" spans="1:17">
      <c r="A114"/>
      <c r="B114"/>
      <c r="C114"/>
      <c r="D114"/>
      <c r="E114"/>
      <c r="F114"/>
      <c r="G114"/>
      <c r="H114"/>
      <c r="I114" s="31"/>
      <c r="J114" s="208"/>
      <c r="K114" s="208"/>
      <c r="L114" s="208"/>
      <c r="M114" s="208"/>
      <c r="N114" s="208"/>
      <c r="O114" s="208"/>
      <c r="P114" s="208"/>
      <c r="Q114"/>
    </row>
    <row r="115" spans="1:17">
      <c r="A115"/>
      <c r="B115"/>
      <c r="C115"/>
      <c r="D115"/>
      <c r="E115"/>
      <c r="F115"/>
      <c r="G115"/>
      <c r="H115"/>
      <c r="I115" s="31"/>
      <c r="J115" s="208"/>
      <c r="K115" s="208"/>
      <c r="L115" s="208"/>
      <c r="M115" s="208"/>
      <c r="N115" s="208"/>
      <c r="O115" s="208"/>
      <c r="P115" s="208"/>
      <c r="Q115"/>
    </row>
    <row r="116" spans="1:17">
      <c r="A116"/>
      <c r="B116"/>
      <c r="C116"/>
      <c r="D116"/>
      <c r="E116"/>
      <c r="F116"/>
      <c r="G116"/>
      <c r="H116"/>
      <c r="I116" s="31"/>
      <c r="J116" s="208"/>
      <c r="K116" s="208"/>
      <c r="L116" s="208"/>
      <c r="M116" s="208"/>
      <c r="N116" s="208"/>
      <c r="O116" s="208"/>
      <c r="P116" s="208"/>
      <c r="Q116"/>
    </row>
    <row r="117" spans="1:17">
      <c r="A117"/>
      <c r="B117"/>
      <c r="C117"/>
      <c r="D117"/>
      <c r="E117"/>
      <c r="F117"/>
      <c r="G117"/>
      <c r="H117"/>
      <c r="I117" s="31"/>
      <c r="J117" s="208"/>
      <c r="K117" s="208"/>
      <c r="L117" s="208"/>
      <c r="M117" s="208"/>
      <c r="N117" s="208"/>
      <c r="O117" s="208"/>
      <c r="P117" s="208"/>
      <c r="Q117"/>
    </row>
    <row r="118" spans="1:17">
      <c r="A118"/>
      <c r="B118"/>
      <c r="C118"/>
      <c r="D118"/>
      <c r="E118"/>
      <c r="F118"/>
      <c r="G118"/>
      <c r="H118"/>
      <c r="I118" s="31"/>
      <c r="J118" s="208"/>
      <c r="K118" s="208"/>
      <c r="L118" s="208"/>
      <c r="M118" s="208"/>
      <c r="N118" s="208"/>
      <c r="O118" s="208"/>
      <c r="P118" s="208"/>
      <c r="Q118"/>
    </row>
    <row r="119" spans="1:17">
      <c r="A119"/>
      <c r="B119"/>
      <c r="C119"/>
      <c r="D119"/>
      <c r="E119"/>
      <c r="F119"/>
      <c r="G119"/>
      <c r="H119"/>
      <c r="I119" s="31"/>
      <c r="J119" s="208"/>
      <c r="K119" s="208"/>
      <c r="L119" s="208"/>
      <c r="M119" s="208"/>
      <c r="N119" s="208"/>
      <c r="O119" s="208"/>
      <c r="P119" s="208"/>
      <c r="Q119"/>
    </row>
    <row r="120" spans="1:17">
      <c r="A120"/>
      <c r="B120"/>
      <c r="C120"/>
      <c r="D120"/>
      <c r="E120"/>
      <c r="F120"/>
      <c r="G120"/>
      <c r="H120"/>
      <c r="I120" s="31"/>
      <c r="J120" s="208"/>
      <c r="K120" s="208"/>
      <c r="L120" s="208"/>
      <c r="M120" s="208"/>
      <c r="N120" s="208"/>
      <c r="O120" s="208"/>
      <c r="P120" s="208"/>
      <c r="Q120"/>
    </row>
    <row r="121" spans="1:17">
      <c r="A121"/>
      <c r="B121"/>
      <c r="C121"/>
      <c r="D121"/>
      <c r="E121"/>
      <c r="F121"/>
      <c r="G121"/>
      <c r="H121"/>
      <c r="I121" s="31"/>
      <c r="J121" s="208"/>
      <c r="K121" s="208"/>
      <c r="L121" s="208"/>
      <c r="M121" s="208"/>
      <c r="N121" s="208"/>
      <c r="O121" s="208"/>
      <c r="P121" s="208"/>
      <c r="Q121"/>
    </row>
    <row r="122" spans="1:17">
      <c r="A122"/>
      <c r="B122"/>
      <c r="C122"/>
      <c r="D122"/>
      <c r="E122"/>
      <c r="F122"/>
      <c r="G122"/>
      <c r="H122"/>
      <c r="I122" s="31"/>
      <c r="J122" s="208"/>
      <c r="K122" s="208"/>
      <c r="L122" s="208"/>
      <c r="M122" s="208"/>
      <c r="N122" s="208"/>
      <c r="O122" s="208"/>
      <c r="P122" s="208"/>
      <c r="Q122"/>
    </row>
    <row r="123" spans="1:17">
      <c r="A123"/>
      <c r="B123"/>
      <c r="C123"/>
      <c r="D123"/>
      <c r="E123"/>
      <c r="F123"/>
      <c r="G123"/>
      <c r="H123"/>
      <c r="I123" s="31"/>
      <c r="J123" s="208"/>
      <c r="K123" s="208"/>
      <c r="L123" s="208"/>
      <c r="M123" s="208"/>
      <c r="N123" s="208"/>
      <c r="O123" s="208"/>
      <c r="P123" s="208"/>
      <c r="Q123"/>
    </row>
    <row r="124" spans="1:17">
      <c r="A124"/>
      <c r="B124"/>
      <c r="C124"/>
      <c r="D124"/>
      <c r="E124"/>
      <c r="F124"/>
      <c r="G124"/>
      <c r="H124"/>
      <c r="I124" s="31"/>
      <c r="J124" s="208"/>
      <c r="K124" s="208"/>
      <c r="L124" s="208"/>
      <c r="M124" s="208"/>
      <c r="N124" s="208"/>
      <c r="O124" s="208"/>
      <c r="P124" s="208"/>
      <c r="Q124"/>
    </row>
    <row r="125" spans="1:17">
      <c r="A125"/>
      <c r="B125"/>
      <c r="C125"/>
      <c r="D125"/>
      <c r="E125"/>
      <c r="F125"/>
      <c r="G125"/>
      <c r="H125"/>
      <c r="I125" s="31"/>
      <c r="J125" s="208"/>
      <c r="K125" s="208"/>
      <c r="L125" s="208"/>
      <c r="M125" s="208"/>
      <c r="N125" s="208"/>
      <c r="O125" s="208"/>
      <c r="P125" s="208"/>
      <c r="Q125"/>
    </row>
    <row r="126" spans="1:17">
      <c r="A126"/>
      <c r="B126"/>
      <c r="C126"/>
      <c r="D126"/>
      <c r="E126"/>
      <c r="F126"/>
      <c r="G126"/>
      <c r="H126"/>
      <c r="I126" s="31"/>
      <c r="J126" s="208"/>
      <c r="K126" s="208"/>
      <c r="L126" s="208"/>
      <c r="M126" s="208"/>
      <c r="N126" s="208"/>
      <c r="O126" s="208"/>
      <c r="P126" s="208"/>
      <c r="Q126"/>
    </row>
    <row r="127" spans="1:17">
      <c r="A127"/>
      <c r="B127"/>
      <c r="C127"/>
      <c r="D127"/>
      <c r="E127"/>
      <c r="F127"/>
      <c r="G127"/>
      <c r="H127"/>
      <c r="I127" s="31"/>
      <c r="J127" s="208"/>
      <c r="K127" s="208"/>
      <c r="L127" s="208"/>
      <c r="M127" s="208"/>
      <c r="N127" s="208"/>
      <c r="O127" s="208"/>
      <c r="P127" s="208"/>
      <c r="Q127"/>
    </row>
    <row r="128" spans="1:17">
      <c r="A128"/>
      <c r="B128"/>
      <c r="C128"/>
      <c r="D128"/>
      <c r="E128"/>
      <c r="F128"/>
      <c r="G128"/>
      <c r="H128"/>
      <c r="I128" s="31"/>
      <c r="J128" s="208"/>
      <c r="K128" s="208"/>
      <c r="L128" s="208"/>
      <c r="M128" s="208"/>
      <c r="N128" s="208"/>
      <c r="O128" s="208"/>
      <c r="P128" s="208"/>
      <c r="Q128"/>
    </row>
    <row r="129" spans="1:17">
      <c r="A129"/>
      <c r="B129"/>
      <c r="C129"/>
      <c r="D129"/>
      <c r="E129"/>
      <c r="F129"/>
      <c r="G129"/>
      <c r="H129"/>
      <c r="I129" s="31"/>
      <c r="J129" s="208"/>
      <c r="K129" s="208"/>
      <c r="L129" s="208"/>
      <c r="M129" s="208"/>
      <c r="N129" s="208"/>
      <c r="O129" s="208"/>
      <c r="P129" s="208"/>
      <c r="Q129"/>
    </row>
    <row r="130" spans="1:17">
      <c r="A130"/>
      <c r="B130"/>
      <c r="C130"/>
      <c r="D130"/>
      <c r="E130"/>
      <c r="F130"/>
      <c r="G130"/>
      <c r="H130"/>
      <c r="I130" s="31"/>
      <c r="J130" s="208"/>
      <c r="K130" s="208"/>
      <c r="L130" s="208"/>
      <c r="M130" s="208"/>
      <c r="N130" s="208"/>
      <c r="O130" s="208"/>
      <c r="P130" s="208"/>
      <c r="Q130"/>
    </row>
    <row r="131" spans="1:17">
      <c r="A131"/>
      <c r="B131"/>
      <c r="C131"/>
      <c r="D131"/>
      <c r="E131"/>
      <c r="F131"/>
      <c r="G131"/>
      <c r="H131"/>
      <c r="I131" s="31"/>
      <c r="J131" s="208"/>
      <c r="K131" s="208"/>
      <c r="L131" s="208"/>
      <c r="M131" s="208"/>
      <c r="N131" s="208"/>
      <c r="O131" s="208"/>
      <c r="P131" s="208"/>
      <c r="Q131"/>
    </row>
    <row r="132" spans="1:17">
      <c r="A132"/>
      <c r="B132"/>
      <c r="C132"/>
      <c r="D132"/>
      <c r="E132"/>
      <c r="F132"/>
      <c r="G132"/>
      <c r="H132"/>
      <c r="I132" s="31"/>
      <c r="J132" s="208"/>
      <c r="K132" s="208"/>
      <c r="L132" s="208"/>
      <c r="M132" s="208"/>
      <c r="N132" s="208"/>
      <c r="O132" s="208"/>
      <c r="P132" s="208"/>
      <c r="Q132"/>
    </row>
    <row r="133" spans="1:17">
      <c r="A133"/>
      <c r="B133"/>
      <c r="C133"/>
      <c r="D133"/>
      <c r="E133"/>
      <c r="F133"/>
      <c r="G133"/>
      <c r="H133"/>
      <c r="I133" s="31"/>
      <c r="J133" s="208"/>
      <c r="K133" s="208"/>
      <c r="L133" s="208"/>
      <c r="M133" s="208"/>
      <c r="N133" s="208"/>
      <c r="O133" s="208"/>
      <c r="P133" s="208"/>
      <c r="Q133"/>
    </row>
    <row r="134" spans="1:17">
      <c r="A134"/>
      <c r="B134"/>
      <c r="C134"/>
      <c r="D134"/>
      <c r="E134"/>
      <c r="F134"/>
      <c r="G134"/>
      <c r="H134"/>
      <c r="I134" s="31"/>
      <c r="J134" s="208"/>
      <c r="K134" s="208"/>
      <c r="L134" s="208"/>
      <c r="M134" s="208"/>
      <c r="N134" s="208"/>
      <c r="O134" s="208"/>
      <c r="P134" s="208"/>
      <c r="Q134"/>
    </row>
    <row r="135" spans="1:17">
      <c r="A135"/>
      <c r="B135"/>
      <c r="C135"/>
      <c r="D135"/>
      <c r="E135"/>
      <c r="F135"/>
      <c r="G135"/>
      <c r="H135"/>
      <c r="I135" s="31"/>
      <c r="J135" s="208"/>
      <c r="K135" s="208"/>
      <c r="L135" s="208"/>
      <c r="M135" s="208"/>
      <c r="N135" s="208"/>
      <c r="O135" s="208"/>
      <c r="P135" s="208"/>
      <c r="Q135"/>
    </row>
    <row r="136" spans="1:17">
      <c r="A136"/>
      <c r="B136"/>
      <c r="C136"/>
      <c r="D136"/>
      <c r="E136"/>
      <c r="F136"/>
      <c r="G136"/>
      <c r="H136"/>
      <c r="I136" s="31"/>
      <c r="J136" s="208"/>
      <c r="K136" s="208"/>
      <c r="L136" s="208"/>
      <c r="M136" s="208"/>
      <c r="N136" s="208"/>
      <c r="O136" s="208"/>
      <c r="P136" s="208"/>
      <c r="Q136"/>
    </row>
    <row r="137" spans="1:17">
      <c r="A137"/>
      <c r="B137"/>
      <c r="C137"/>
      <c r="D137"/>
      <c r="E137"/>
      <c r="F137"/>
      <c r="G137"/>
      <c r="H137"/>
      <c r="I137" s="31"/>
      <c r="J137" s="208"/>
      <c r="K137" s="208"/>
      <c r="L137" s="208"/>
      <c r="M137" s="208"/>
      <c r="N137" s="208"/>
      <c r="O137" s="208"/>
      <c r="P137" s="208"/>
      <c r="Q137"/>
    </row>
    <row r="138" spans="1:17">
      <c r="A138"/>
      <c r="B138"/>
      <c r="C138"/>
      <c r="D138"/>
      <c r="E138"/>
      <c r="F138"/>
      <c r="G138"/>
      <c r="H138"/>
      <c r="I138" s="31"/>
      <c r="J138" s="208"/>
      <c r="K138" s="208"/>
      <c r="L138" s="208"/>
      <c r="M138" s="208"/>
      <c r="N138" s="208"/>
      <c r="O138" s="208"/>
      <c r="P138" s="208"/>
      <c r="Q138"/>
    </row>
    <row r="139" spans="1:17">
      <c r="A139"/>
      <c r="B139"/>
      <c r="C139"/>
      <c r="D139"/>
      <c r="E139"/>
      <c r="F139"/>
      <c r="G139"/>
      <c r="H139"/>
      <c r="I139" s="31"/>
      <c r="J139" s="208"/>
      <c r="K139" s="208"/>
      <c r="L139" s="208"/>
      <c r="M139" s="208"/>
      <c r="N139" s="208"/>
      <c r="O139" s="208"/>
      <c r="P139" s="208"/>
      <c r="Q139"/>
    </row>
    <row r="140" spans="1:17">
      <c r="A140"/>
      <c r="B140"/>
      <c r="C140"/>
      <c r="D140"/>
      <c r="E140"/>
      <c r="F140"/>
      <c r="G140"/>
      <c r="H140"/>
      <c r="I140" s="31"/>
      <c r="J140" s="208"/>
      <c r="K140" s="208"/>
      <c r="L140" s="208"/>
      <c r="M140" s="208"/>
      <c r="N140" s="208"/>
      <c r="O140" s="208"/>
      <c r="P140" s="208"/>
      <c r="Q140"/>
    </row>
    <row r="141" spans="1:17">
      <c r="A141"/>
      <c r="B141"/>
      <c r="C141"/>
      <c r="D141"/>
      <c r="E141"/>
      <c r="F141"/>
      <c r="G141"/>
      <c r="H141"/>
      <c r="I141" s="31"/>
      <c r="J141" s="208"/>
      <c r="K141" s="208"/>
      <c r="L141" s="208"/>
      <c r="M141" s="208"/>
      <c r="N141" s="208"/>
      <c r="O141" s="208"/>
      <c r="P141" s="208"/>
      <c r="Q141"/>
    </row>
    <row r="142" spans="1:17">
      <c r="B142" s="31"/>
      <c r="C142" s="31"/>
      <c r="D142" s="31"/>
      <c r="E142" s="21"/>
    </row>
    <row r="143" spans="1:17">
      <c r="B143" s="31"/>
      <c r="C143" s="31"/>
      <c r="D143" s="31"/>
      <c r="E143" s="21"/>
    </row>
    <row r="144" spans="1:17">
      <c r="B144" s="31"/>
      <c r="C144" s="31"/>
      <c r="D144" s="31"/>
      <c r="E144" s="21"/>
    </row>
    <row r="145" spans="2:8">
      <c r="B145" s="209"/>
      <c r="C145" s="209"/>
      <c r="D145" s="209"/>
      <c r="E145" s="20"/>
      <c r="F145" s="20"/>
      <c r="G145" s="20"/>
      <c r="H145" s="20"/>
    </row>
    <row r="146" spans="2:8">
      <c r="B146" s="209"/>
      <c r="C146" s="209"/>
      <c r="D146" s="209"/>
      <c r="E146" s="20"/>
      <c r="F146" s="20"/>
      <c r="G146" s="20"/>
      <c r="H146" s="20"/>
    </row>
    <row r="147" spans="2:8">
      <c r="B147" s="209"/>
      <c r="C147" s="209"/>
      <c r="D147" s="209"/>
      <c r="E147" s="20"/>
      <c r="F147" s="20"/>
      <c r="G147" s="20"/>
      <c r="H147" s="20"/>
    </row>
    <row r="148" spans="2:8">
      <c r="B148" s="209"/>
      <c r="C148" s="209"/>
      <c r="D148" s="209"/>
      <c r="E148" s="20"/>
      <c r="F148" s="20"/>
      <c r="G148" s="20"/>
      <c r="H148" s="20"/>
    </row>
    <row r="149" spans="2:8">
      <c r="B149" s="209"/>
      <c r="C149" s="209"/>
      <c r="D149" s="209"/>
      <c r="E149" s="20"/>
      <c r="F149" s="20"/>
      <c r="G149" s="20"/>
      <c r="H149" s="20"/>
    </row>
    <row r="150" spans="2:8">
      <c r="B150" s="209"/>
      <c r="C150" s="209"/>
      <c r="D150" s="209"/>
      <c r="E150" s="20"/>
      <c r="F150" s="20"/>
      <c r="G150" s="20"/>
      <c r="H150" s="20"/>
    </row>
    <row r="151" spans="2:8">
      <c r="B151" s="209"/>
      <c r="C151" s="209"/>
      <c r="D151" s="209"/>
      <c r="E151" s="20"/>
      <c r="F151" s="20"/>
      <c r="G151" s="20"/>
      <c r="H151" s="20"/>
    </row>
    <row r="152" spans="2:8">
      <c r="B152" s="209"/>
      <c r="C152" s="209"/>
      <c r="D152" s="209"/>
      <c r="E152" s="20"/>
      <c r="F152" s="20"/>
      <c r="G152" s="20"/>
      <c r="H152" s="20"/>
    </row>
    <row r="153" spans="2:8">
      <c r="B153" s="209"/>
      <c r="C153" s="209"/>
      <c r="D153" s="209"/>
      <c r="E153" s="20"/>
      <c r="F153" s="20"/>
      <c r="G153" s="20"/>
      <c r="H153" s="20"/>
    </row>
    <row r="154" spans="2:8">
      <c r="B154" s="209"/>
      <c r="C154" s="209"/>
      <c r="D154" s="209"/>
      <c r="E154" s="20"/>
      <c r="F154" s="20"/>
      <c r="G154" s="20"/>
      <c r="H154" s="20"/>
    </row>
    <row r="155" spans="2:8">
      <c r="B155" s="209"/>
      <c r="C155" s="209"/>
      <c r="D155" s="209"/>
      <c r="E155" s="20"/>
      <c r="F155" s="20"/>
      <c r="G155" s="20"/>
      <c r="H155" s="20"/>
    </row>
    <row r="156" spans="2:8">
      <c r="B156" s="209"/>
      <c r="C156" s="209"/>
      <c r="D156" s="209"/>
      <c r="E156" s="20"/>
      <c r="F156" s="20"/>
      <c r="G156" s="20"/>
      <c r="H156" s="20"/>
    </row>
    <row r="157" spans="2:8">
      <c r="B157" s="209"/>
      <c r="C157" s="209"/>
      <c r="D157" s="209"/>
      <c r="E157" s="20"/>
      <c r="F157" s="20"/>
      <c r="G157" s="20"/>
      <c r="H157" s="20"/>
    </row>
    <row r="158" spans="2:8">
      <c r="B158" s="209"/>
      <c r="C158" s="209"/>
      <c r="D158" s="209"/>
      <c r="E158" s="20"/>
      <c r="F158" s="20"/>
      <c r="G158" s="20"/>
      <c r="H158" s="20"/>
    </row>
    <row r="159" spans="2:8">
      <c r="B159" s="209"/>
      <c r="C159" s="209"/>
      <c r="D159" s="209"/>
      <c r="E159" s="20"/>
      <c r="F159" s="20"/>
      <c r="G159" s="20"/>
      <c r="H159" s="20"/>
    </row>
    <row r="160" spans="2:8">
      <c r="B160" s="209"/>
      <c r="C160" s="209"/>
      <c r="D160" s="209"/>
      <c r="E160" s="20"/>
      <c r="F160" s="20"/>
      <c r="G160" s="20"/>
      <c r="H160" s="20"/>
    </row>
    <row r="161" spans="2:8">
      <c r="B161" s="209"/>
      <c r="C161" s="209"/>
      <c r="D161" s="209"/>
      <c r="E161" s="20"/>
      <c r="F161" s="20"/>
      <c r="G161" s="20"/>
      <c r="H161" s="20"/>
    </row>
    <row r="162" spans="2:8">
      <c r="B162" s="209"/>
      <c r="C162" s="209"/>
      <c r="D162" s="209"/>
      <c r="E162" s="20"/>
      <c r="F162" s="20"/>
      <c r="G162" s="20"/>
      <c r="H162" s="20"/>
    </row>
    <row r="163" spans="2:8">
      <c r="B163" s="209"/>
      <c r="C163" s="209"/>
      <c r="D163" s="209"/>
      <c r="E163" s="20"/>
      <c r="F163" s="20"/>
      <c r="G163" s="20"/>
      <c r="H163" s="20"/>
    </row>
    <row r="164" spans="2:8">
      <c r="B164" s="209"/>
      <c r="C164" s="209"/>
      <c r="D164" s="209"/>
      <c r="E164" s="20"/>
      <c r="F164" s="20"/>
      <c r="G164" s="20"/>
      <c r="H164" s="20"/>
    </row>
    <row r="165" spans="2:8">
      <c r="B165" s="209"/>
      <c r="C165" s="209"/>
      <c r="D165" s="209"/>
      <c r="E165" s="20"/>
      <c r="F165" s="20"/>
      <c r="G165" s="20"/>
      <c r="H165" s="20"/>
    </row>
    <row r="166" spans="2:8">
      <c r="B166" s="209"/>
      <c r="C166" s="209"/>
      <c r="D166" s="209"/>
      <c r="E166" s="20"/>
      <c r="F166" s="20"/>
      <c r="G166" s="20"/>
      <c r="H166" s="20"/>
    </row>
    <row r="167" spans="2:8">
      <c r="B167" s="209"/>
      <c r="C167" s="209"/>
      <c r="D167" s="209"/>
      <c r="E167" s="20"/>
      <c r="F167" s="20"/>
      <c r="G167" s="20"/>
      <c r="H167" s="20"/>
    </row>
    <row r="168" spans="2:8">
      <c r="B168" s="209"/>
      <c r="C168" s="209"/>
      <c r="D168" s="209"/>
      <c r="E168" s="20"/>
      <c r="F168" s="20"/>
      <c r="G168" s="20"/>
      <c r="H168" s="20"/>
    </row>
    <row r="169" spans="2:8">
      <c r="B169" s="209"/>
      <c r="C169" s="209"/>
      <c r="D169" s="209"/>
      <c r="E169" s="20"/>
      <c r="F169" s="20"/>
      <c r="G169" s="20"/>
      <c r="H169" s="20"/>
    </row>
    <row r="170" spans="2:8">
      <c r="B170" s="209"/>
      <c r="C170" s="209"/>
      <c r="D170" s="209"/>
      <c r="E170" s="20"/>
      <c r="F170" s="20"/>
      <c r="G170" s="20"/>
      <c r="H170" s="20"/>
    </row>
    <row r="171" spans="2:8">
      <c r="B171" s="209"/>
      <c r="C171" s="209"/>
      <c r="D171" s="209"/>
      <c r="E171" s="20"/>
      <c r="F171" s="20"/>
      <c r="G171" s="20"/>
      <c r="H171" s="20"/>
    </row>
    <row r="172" spans="2:8">
      <c r="B172" s="209"/>
      <c r="C172" s="209"/>
      <c r="D172" s="209"/>
      <c r="E172" s="20"/>
      <c r="F172" s="20"/>
      <c r="G172" s="20"/>
      <c r="H172" s="20"/>
    </row>
    <row r="173" spans="2:8">
      <c r="B173" s="209"/>
      <c r="C173" s="209"/>
      <c r="D173" s="209"/>
      <c r="E173" s="20"/>
      <c r="F173" s="20"/>
      <c r="G173" s="20"/>
      <c r="H173" s="20"/>
    </row>
    <row r="174" spans="2:8">
      <c r="B174" s="209"/>
      <c r="C174" s="209"/>
      <c r="D174" s="209"/>
      <c r="E174" s="20"/>
      <c r="F174" s="20"/>
      <c r="G174" s="20"/>
      <c r="H174" s="20"/>
    </row>
    <row r="175" spans="2:8">
      <c r="B175" s="209"/>
      <c r="C175" s="209"/>
      <c r="D175" s="209"/>
      <c r="E175" s="20"/>
      <c r="F175" s="20"/>
      <c r="G175" s="20"/>
      <c r="H175" s="20"/>
    </row>
    <row r="176" spans="2:8">
      <c r="B176" s="209"/>
      <c r="C176" s="209"/>
      <c r="D176" s="209"/>
      <c r="E176" s="20"/>
      <c r="F176" s="20"/>
      <c r="G176" s="20"/>
      <c r="H176" s="20"/>
    </row>
    <row r="177" spans="2:8">
      <c r="B177" s="209"/>
      <c r="C177" s="209"/>
      <c r="D177" s="209"/>
      <c r="E177" s="20"/>
      <c r="F177" s="20"/>
      <c r="G177" s="20"/>
      <c r="H177" s="20"/>
    </row>
    <row r="178" spans="2:8">
      <c r="B178" s="209"/>
      <c r="C178" s="209"/>
      <c r="D178" s="209"/>
      <c r="E178" s="20"/>
      <c r="F178" s="20"/>
      <c r="G178" s="20"/>
      <c r="H178" s="20"/>
    </row>
    <row r="179" spans="2:8">
      <c r="B179" s="209"/>
      <c r="C179" s="209"/>
      <c r="D179" s="209"/>
      <c r="E179" s="20"/>
      <c r="F179" s="20"/>
      <c r="G179" s="20"/>
      <c r="H179" s="20"/>
    </row>
    <row r="180" spans="2:8">
      <c r="B180" s="209"/>
      <c r="C180" s="209"/>
      <c r="D180" s="209"/>
      <c r="E180" s="20"/>
      <c r="F180" s="20"/>
      <c r="G180" s="20"/>
      <c r="H180" s="20"/>
    </row>
    <row r="181" spans="2:8">
      <c r="B181" s="209"/>
      <c r="C181" s="209"/>
      <c r="D181" s="209"/>
      <c r="E181" s="20"/>
      <c r="F181" s="20"/>
      <c r="G181" s="20"/>
      <c r="H181" s="20"/>
    </row>
    <row r="182" spans="2:8">
      <c r="B182" s="209"/>
      <c r="C182" s="209"/>
      <c r="D182" s="209"/>
      <c r="E182" s="20"/>
      <c r="F182" s="20"/>
      <c r="G182" s="20"/>
      <c r="H182" s="20"/>
    </row>
    <row r="183" spans="2:8">
      <c r="B183" s="209"/>
      <c r="C183" s="209"/>
      <c r="D183" s="209"/>
      <c r="E183" s="20"/>
      <c r="F183" s="20"/>
      <c r="G183" s="20"/>
      <c r="H183" s="20"/>
    </row>
    <row r="184" spans="2:8">
      <c r="B184" s="209"/>
      <c r="C184" s="209"/>
      <c r="D184" s="209"/>
      <c r="E184" s="20"/>
      <c r="F184" s="20"/>
      <c r="G184" s="20"/>
      <c r="H184" s="20"/>
    </row>
    <row r="185" spans="2:8">
      <c r="B185" s="209"/>
      <c r="C185" s="209"/>
      <c r="D185" s="209"/>
      <c r="E185" s="20"/>
      <c r="F185" s="20"/>
      <c r="G185" s="20"/>
      <c r="H185" s="20"/>
    </row>
    <row r="186" spans="2:8">
      <c r="B186" s="209"/>
      <c r="C186" s="209"/>
      <c r="D186" s="209"/>
      <c r="E186" s="20"/>
      <c r="F186" s="20"/>
      <c r="G186" s="20"/>
      <c r="H186" s="20"/>
    </row>
    <row r="187" spans="2:8">
      <c r="B187" s="209"/>
      <c r="C187" s="209"/>
      <c r="D187" s="209"/>
      <c r="E187" s="20"/>
      <c r="F187" s="20"/>
      <c r="G187" s="20"/>
      <c r="H187" s="20"/>
    </row>
    <row r="188" spans="2:8">
      <c r="B188" s="209"/>
      <c r="C188" s="209"/>
      <c r="D188" s="209"/>
      <c r="E188" s="20"/>
      <c r="F188" s="20"/>
      <c r="G188" s="20"/>
      <c r="H188" s="20"/>
    </row>
    <row r="189" spans="2:8">
      <c r="B189" s="209"/>
      <c r="C189" s="209"/>
      <c r="D189" s="209"/>
      <c r="E189" s="20"/>
      <c r="F189" s="20"/>
      <c r="G189" s="20"/>
      <c r="H189" s="20"/>
    </row>
    <row r="190" spans="2:8">
      <c r="B190" s="209"/>
      <c r="C190" s="209"/>
      <c r="D190" s="209"/>
      <c r="E190" s="20"/>
      <c r="F190" s="20"/>
      <c r="G190" s="20"/>
      <c r="H190" s="20"/>
    </row>
    <row r="191" spans="2:8">
      <c r="B191" s="209"/>
      <c r="C191" s="209"/>
      <c r="D191" s="209"/>
      <c r="E191" s="20"/>
      <c r="F191" s="20"/>
      <c r="G191" s="20"/>
      <c r="H191" s="20"/>
    </row>
    <row r="192" spans="2:8">
      <c r="B192" s="209"/>
      <c r="C192" s="209"/>
      <c r="D192" s="209"/>
      <c r="E192" s="20"/>
      <c r="F192" s="20"/>
      <c r="G192" s="20"/>
      <c r="H192" s="20"/>
    </row>
    <row r="193" spans="2:8">
      <c r="B193" s="209"/>
      <c r="C193" s="209"/>
      <c r="D193" s="209"/>
      <c r="E193" s="20"/>
      <c r="F193" s="20"/>
      <c r="G193" s="20"/>
      <c r="H193" s="20"/>
    </row>
    <row r="194" spans="2:8">
      <c r="B194" s="209"/>
      <c r="C194" s="209"/>
      <c r="D194" s="209"/>
      <c r="E194" s="20"/>
      <c r="F194" s="20"/>
      <c r="G194" s="20"/>
      <c r="H194" s="20"/>
    </row>
    <row r="195" spans="2:8">
      <c r="B195" s="209"/>
      <c r="C195" s="209"/>
      <c r="D195" s="209"/>
      <c r="E195" s="20"/>
      <c r="F195" s="20"/>
      <c r="G195" s="20"/>
      <c r="H195" s="20"/>
    </row>
    <row r="196" spans="2:8">
      <c r="B196" s="209"/>
      <c r="C196" s="209"/>
      <c r="D196" s="209"/>
      <c r="E196" s="20"/>
      <c r="F196" s="20"/>
      <c r="G196" s="20"/>
      <c r="H196" s="20"/>
    </row>
    <row r="197" spans="2:8">
      <c r="B197" s="209"/>
      <c r="C197" s="209"/>
      <c r="D197" s="209"/>
      <c r="E197" s="20"/>
      <c r="F197" s="20"/>
      <c r="G197" s="20"/>
      <c r="H197" s="20"/>
    </row>
    <row r="198" spans="2:8">
      <c r="B198" s="209"/>
      <c r="C198" s="209"/>
      <c r="D198" s="209"/>
      <c r="E198" s="20"/>
      <c r="F198" s="20"/>
      <c r="G198" s="20"/>
      <c r="H198" s="20"/>
    </row>
    <row r="199" spans="2:8">
      <c r="B199" s="209"/>
      <c r="C199" s="209"/>
      <c r="D199" s="209"/>
      <c r="E199" s="20"/>
      <c r="F199" s="20"/>
      <c r="G199" s="20"/>
      <c r="H199" s="20"/>
    </row>
    <row r="200" spans="2:8">
      <c r="B200" s="209"/>
      <c r="C200" s="209"/>
      <c r="D200" s="209"/>
      <c r="E200" s="20"/>
      <c r="F200" s="20"/>
      <c r="G200" s="20"/>
      <c r="H200" s="20"/>
    </row>
    <row r="201" spans="2:8">
      <c r="B201" s="209"/>
      <c r="C201" s="209"/>
      <c r="D201" s="209"/>
      <c r="E201" s="20"/>
      <c r="F201" s="20"/>
      <c r="G201" s="20"/>
      <c r="H201" s="20"/>
    </row>
    <row r="202" spans="2:8">
      <c r="B202" s="209"/>
      <c r="C202" s="209"/>
      <c r="D202" s="209"/>
      <c r="E202" s="20"/>
      <c r="F202" s="20"/>
      <c r="G202" s="20"/>
      <c r="H202" s="20"/>
    </row>
    <row r="203" spans="2:8">
      <c r="B203" s="209"/>
      <c r="C203" s="209"/>
      <c r="D203" s="209"/>
      <c r="E203" s="20"/>
      <c r="F203" s="20"/>
      <c r="G203" s="20"/>
      <c r="H203" s="20"/>
    </row>
    <row r="204" spans="2:8">
      <c r="B204" s="209"/>
      <c r="C204" s="209"/>
      <c r="D204" s="209"/>
      <c r="E204" s="20"/>
      <c r="F204" s="20"/>
      <c r="G204" s="20"/>
      <c r="H204" s="20"/>
    </row>
    <row r="205" spans="2:8">
      <c r="B205" s="209"/>
      <c r="C205" s="209"/>
      <c r="D205" s="209"/>
      <c r="E205" s="20"/>
      <c r="F205" s="20"/>
      <c r="G205" s="20"/>
      <c r="H205" s="20"/>
    </row>
    <row r="206" spans="2:8">
      <c r="B206" s="209"/>
      <c r="C206" s="209"/>
      <c r="D206" s="209"/>
      <c r="E206" s="20"/>
      <c r="F206" s="20"/>
      <c r="G206" s="20"/>
      <c r="H206" s="20"/>
    </row>
    <row r="207" spans="2:8">
      <c r="B207" s="209"/>
      <c r="C207" s="209"/>
      <c r="D207" s="209"/>
      <c r="E207" s="20"/>
      <c r="F207" s="20"/>
      <c r="G207" s="20"/>
      <c r="H207" s="20"/>
    </row>
    <row r="208" spans="2:8">
      <c r="B208" s="209"/>
      <c r="C208" s="209"/>
      <c r="D208" s="209"/>
      <c r="E208" s="20"/>
      <c r="F208" s="20"/>
      <c r="G208" s="20"/>
      <c r="H208" s="20"/>
    </row>
    <row r="209" spans="2:8">
      <c r="B209" s="209"/>
      <c r="C209" s="209"/>
      <c r="D209" s="209"/>
      <c r="E209" s="20"/>
      <c r="F209" s="20"/>
      <c r="G209" s="20"/>
      <c r="H209" s="20"/>
    </row>
    <row r="210" spans="2:8">
      <c r="B210" s="209"/>
      <c r="C210" s="209"/>
      <c r="D210" s="209"/>
      <c r="E210" s="20"/>
      <c r="F210" s="20"/>
      <c r="G210" s="20"/>
      <c r="H210" s="20"/>
    </row>
    <row r="211" spans="2:8">
      <c r="B211" s="209"/>
      <c r="C211" s="209"/>
      <c r="D211" s="209"/>
      <c r="E211" s="20"/>
      <c r="F211" s="20"/>
      <c r="G211" s="20"/>
      <c r="H211" s="20"/>
    </row>
    <row r="212" spans="2:8">
      <c r="B212" s="209"/>
      <c r="C212" s="209"/>
      <c r="D212" s="209"/>
      <c r="E212" s="20"/>
      <c r="F212" s="20"/>
      <c r="G212" s="20"/>
      <c r="H212" s="20"/>
    </row>
    <row r="213" spans="2:8">
      <c r="B213" s="209"/>
      <c r="C213" s="209"/>
      <c r="D213" s="209"/>
      <c r="E213" s="20"/>
      <c r="F213" s="20"/>
      <c r="G213" s="20"/>
      <c r="H213" s="20"/>
    </row>
    <row r="214" spans="2:8">
      <c r="B214" s="209"/>
      <c r="C214" s="209"/>
      <c r="D214" s="209"/>
      <c r="E214" s="20"/>
      <c r="F214" s="20"/>
      <c r="G214" s="20"/>
      <c r="H214" s="20"/>
    </row>
    <row r="215" spans="2:8">
      <c r="B215" s="209"/>
      <c r="C215" s="209"/>
      <c r="D215" s="209"/>
      <c r="E215" s="20"/>
      <c r="F215" s="20"/>
      <c r="G215" s="20"/>
      <c r="H215" s="20"/>
    </row>
    <row r="216" spans="2:8">
      <c r="B216" s="209"/>
      <c r="C216" s="209"/>
      <c r="D216" s="209"/>
      <c r="E216" s="20"/>
      <c r="F216" s="20"/>
      <c r="G216" s="20"/>
      <c r="H216" s="20"/>
    </row>
    <row r="217" spans="2:8">
      <c r="B217" s="209"/>
      <c r="C217" s="209"/>
      <c r="D217" s="209"/>
      <c r="E217" s="20"/>
      <c r="F217" s="20"/>
      <c r="G217" s="20"/>
      <c r="H217" s="20"/>
    </row>
    <row r="218" spans="2:8">
      <c r="B218" s="209"/>
      <c r="C218" s="209"/>
      <c r="D218" s="209"/>
      <c r="E218" s="20"/>
      <c r="F218" s="20"/>
      <c r="G218" s="20"/>
      <c r="H218" s="20"/>
    </row>
    <row r="219" spans="2:8">
      <c r="B219" s="209"/>
      <c r="C219" s="209"/>
      <c r="D219" s="209"/>
      <c r="E219" s="20"/>
      <c r="F219" s="20"/>
      <c r="G219" s="20"/>
      <c r="H219" s="20"/>
    </row>
    <row r="220" spans="2:8">
      <c r="B220" s="209"/>
      <c r="C220" s="209"/>
      <c r="D220" s="209"/>
      <c r="E220" s="20"/>
      <c r="F220" s="20"/>
      <c r="G220" s="20"/>
      <c r="H220" s="20"/>
    </row>
    <row r="221" spans="2:8">
      <c r="B221" s="209"/>
      <c r="C221" s="209"/>
      <c r="D221" s="209"/>
      <c r="E221" s="20"/>
      <c r="F221" s="20"/>
      <c r="G221" s="20"/>
      <c r="H221" s="20"/>
    </row>
    <row r="222" spans="2:8">
      <c r="B222" s="209"/>
      <c r="C222" s="209"/>
      <c r="D222" s="209"/>
      <c r="E222" s="20"/>
      <c r="F222" s="20"/>
      <c r="G222" s="20"/>
      <c r="H222" s="20"/>
    </row>
    <row r="223" spans="2:8">
      <c r="B223" s="209"/>
      <c r="C223" s="209"/>
      <c r="D223" s="209"/>
      <c r="E223" s="20"/>
      <c r="F223" s="20"/>
      <c r="G223" s="20"/>
      <c r="H223" s="20"/>
    </row>
    <row r="224" spans="2:8">
      <c r="B224" s="209"/>
      <c r="C224" s="209"/>
      <c r="D224" s="209"/>
      <c r="E224" s="20"/>
      <c r="F224" s="20"/>
      <c r="G224" s="20"/>
      <c r="H224" s="20"/>
    </row>
    <row r="225" spans="2:8">
      <c r="B225" s="209"/>
      <c r="C225" s="209"/>
      <c r="D225" s="209"/>
      <c r="E225" s="20"/>
      <c r="F225" s="20"/>
      <c r="G225" s="20"/>
      <c r="H225" s="20"/>
    </row>
    <row r="226" spans="2:8">
      <c r="B226" s="209"/>
      <c r="C226" s="209"/>
      <c r="D226" s="209"/>
      <c r="E226" s="20"/>
      <c r="F226" s="20"/>
      <c r="G226" s="20"/>
      <c r="H226" s="20"/>
    </row>
    <row r="227" spans="2:8">
      <c r="B227" s="209"/>
      <c r="C227" s="209"/>
      <c r="D227" s="209"/>
      <c r="E227" s="20"/>
      <c r="F227" s="20"/>
      <c r="G227" s="20"/>
      <c r="H227" s="20"/>
    </row>
    <row r="228" spans="2:8">
      <c r="B228" s="209"/>
      <c r="C228" s="209"/>
      <c r="D228" s="209"/>
      <c r="E228" s="20"/>
      <c r="F228" s="20"/>
      <c r="G228" s="20"/>
      <c r="H228" s="20"/>
    </row>
    <row r="229" spans="2:8">
      <c r="B229" s="209"/>
      <c r="C229" s="209"/>
      <c r="D229" s="209"/>
      <c r="E229" s="20"/>
      <c r="F229" s="20"/>
      <c r="G229" s="20"/>
      <c r="H229" s="20"/>
    </row>
    <row r="230" spans="2:8">
      <c r="B230" s="209"/>
      <c r="C230" s="209"/>
      <c r="D230" s="209"/>
      <c r="E230" s="20"/>
      <c r="F230" s="20"/>
      <c r="G230" s="20"/>
      <c r="H230" s="20"/>
    </row>
    <row r="231" spans="2:8">
      <c r="B231" s="209"/>
      <c r="C231" s="209"/>
      <c r="D231" s="209"/>
      <c r="E231" s="20"/>
      <c r="F231" s="20"/>
      <c r="G231" s="20"/>
      <c r="H231" s="20"/>
    </row>
    <row r="232" spans="2:8">
      <c r="B232" s="209"/>
      <c r="C232" s="209"/>
      <c r="D232" s="209"/>
      <c r="E232" s="20"/>
      <c r="F232" s="20"/>
      <c r="G232" s="20"/>
      <c r="H232" s="20"/>
    </row>
    <row r="233" spans="2:8">
      <c r="B233" s="209"/>
      <c r="C233" s="209"/>
      <c r="D233" s="209"/>
      <c r="E233" s="20"/>
      <c r="F233" s="20"/>
      <c r="G233" s="20"/>
      <c r="H233" s="20"/>
    </row>
    <row r="234" spans="2:8">
      <c r="B234" s="209"/>
      <c r="C234" s="209"/>
      <c r="D234" s="209"/>
      <c r="E234" s="20"/>
      <c r="F234" s="20"/>
      <c r="G234" s="20"/>
      <c r="H234" s="20"/>
    </row>
    <row r="235" spans="2:8">
      <c r="B235" s="209"/>
      <c r="C235" s="209"/>
      <c r="D235" s="209"/>
      <c r="E235" s="20"/>
      <c r="F235" s="20"/>
      <c r="G235" s="20"/>
      <c r="H235" s="20"/>
    </row>
    <row r="236" spans="2:8">
      <c r="B236" s="209"/>
      <c r="C236" s="209"/>
      <c r="D236" s="209"/>
      <c r="E236" s="20"/>
      <c r="F236" s="20"/>
      <c r="G236" s="20"/>
      <c r="H236" s="20"/>
    </row>
    <row r="237" spans="2:8">
      <c r="B237" s="209"/>
      <c r="C237" s="209"/>
      <c r="D237" s="209"/>
      <c r="E237" s="20"/>
      <c r="F237" s="20"/>
      <c r="G237" s="20"/>
      <c r="H237" s="20"/>
    </row>
    <row r="238" spans="2:8">
      <c r="B238" s="209"/>
      <c r="C238" s="209"/>
      <c r="D238" s="209"/>
      <c r="E238" s="20"/>
      <c r="F238" s="20"/>
      <c r="G238" s="20"/>
      <c r="H238" s="20"/>
    </row>
    <row r="239" spans="2:8">
      <c r="B239" s="209"/>
      <c r="C239" s="209"/>
      <c r="D239" s="209"/>
      <c r="E239" s="20"/>
      <c r="F239" s="20"/>
      <c r="G239" s="20"/>
      <c r="H239" s="20"/>
    </row>
    <row r="240" spans="2:8">
      <c r="B240" s="209"/>
      <c r="C240" s="209"/>
      <c r="D240" s="209"/>
      <c r="E240" s="20"/>
      <c r="F240" s="20"/>
      <c r="G240" s="20"/>
      <c r="H240" s="20"/>
    </row>
    <row r="241" spans="2:8">
      <c r="B241" s="209"/>
      <c r="C241" s="209"/>
      <c r="D241" s="209"/>
      <c r="E241" s="20"/>
      <c r="F241" s="20"/>
      <c r="G241" s="20"/>
      <c r="H241" s="20"/>
    </row>
    <row r="242" spans="2:8">
      <c r="B242" s="209"/>
      <c r="C242" s="209"/>
      <c r="D242" s="209"/>
      <c r="E242" s="20"/>
      <c r="F242" s="20"/>
      <c r="G242" s="20"/>
      <c r="H242" s="20"/>
    </row>
    <row r="243" spans="2:8">
      <c r="B243" s="209"/>
      <c r="C243" s="209"/>
      <c r="D243" s="209"/>
      <c r="E243" s="20"/>
      <c r="F243" s="20"/>
      <c r="G243" s="20"/>
      <c r="H243" s="20"/>
    </row>
    <row r="244" spans="2:8">
      <c r="B244" s="209"/>
      <c r="C244" s="209"/>
      <c r="D244" s="209"/>
      <c r="E244" s="20"/>
      <c r="F244" s="20"/>
      <c r="G244" s="20"/>
      <c r="H244" s="20"/>
    </row>
    <row r="245" spans="2:8">
      <c r="B245" s="209"/>
      <c r="C245" s="209"/>
      <c r="D245" s="209"/>
      <c r="E245" s="20"/>
      <c r="F245" s="20"/>
      <c r="G245" s="20"/>
      <c r="H245" s="20"/>
    </row>
    <row r="246" spans="2:8">
      <c r="B246" s="209"/>
      <c r="C246" s="209"/>
      <c r="D246" s="209"/>
      <c r="E246" s="20"/>
      <c r="F246" s="20"/>
      <c r="G246" s="20"/>
      <c r="H246" s="20"/>
    </row>
    <row r="247" spans="2:8">
      <c r="B247" s="209"/>
      <c r="C247" s="209"/>
      <c r="D247" s="209"/>
      <c r="E247" s="20"/>
      <c r="F247" s="20"/>
      <c r="G247" s="20"/>
      <c r="H247" s="20"/>
    </row>
    <row r="248" spans="2:8">
      <c r="B248" s="209"/>
      <c r="C248" s="209"/>
      <c r="D248" s="209"/>
      <c r="E248" s="20"/>
      <c r="F248" s="20"/>
      <c r="G248" s="20"/>
      <c r="H248" s="20"/>
    </row>
    <row r="249" spans="2:8">
      <c r="B249" s="209"/>
      <c r="C249" s="209"/>
      <c r="D249" s="209"/>
      <c r="E249" s="20"/>
      <c r="F249" s="20"/>
      <c r="G249" s="20"/>
      <c r="H249" s="20"/>
    </row>
    <row r="250" spans="2:8">
      <c r="B250" s="209"/>
      <c r="C250" s="209"/>
      <c r="D250" s="209"/>
      <c r="E250" s="20"/>
      <c r="F250" s="20"/>
      <c r="G250" s="20"/>
      <c r="H250" s="20"/>
    </row>
    <row r="251" spans="2:8">
      <c r="B251" s="209"/>
      <c r="C251" s="209"/>
      <c r="D251" s="209"/>
      <c r="E251" s="20"/>
      <c r="F251" s="20"/>
      <c r="G251" s="20"/>
      <c r="H251" s="20"/>
    </row>
    <row r="252" spans="2:8">
      <c r="B252" s="209"/>
      <c r="C252" s="209"/>
      <c r="D252" s="209"/>
      <c r="E252" s="20"/>
      <c r="F252" s="20"/>
      <c r="G252" s="20"/>
      <c r="H252" s="20"/>
    </row>
    <row r="253" spans="2:8">
      <c r="B253" s="209"/>
      <c r="C253" s="209"/>
      <c r="D253" s="209"/>
      <c r="E253" s="20"/>
      <c r="F253" s="20"/>
      <c r="G253" s="20"/>
      <c r="H253" s="20"/>
    </row>
    <row r="254" spans="2:8">
      <c r="B254" s="209"/>
      <c r="C254" s="209"/>
      <c r="D254" s="209"/>
      <c r="E254" s="20"/>
      <c r="F254" s="20"/>
      <c r="G254" s="20"/>
      <c r="H254" s="20"/>
    </row>
    <row r="255" spans="2:8">
      <c r="B255" s="209"/>
      <c r="C255" s="209"/>
      <c r="D255" s="209"/>
      <c r="E255" s="20"/>
      <c r="F255" s="20"/>
      <c r="G255" s="20"/>
      <c r="H255" s="20"/>
    </row>
    <row r="256" spans="2:8">
      <c r="B256" s="209"/>
      <c r="C256" s="209"/>
      <c r="D256" s="209"/>
      <c r="E256" s="20"/>
      <c r="F256" s="20"/>
      <c r="G256" s="20"/>
      <c r="H256" s="20"/>
    </row>
    <row r="257" spans="2:8">
      <c r="B257" s="209"/>
      <c r="C257" s="209"/>
      <c r="D257" s="209"/>
      <c r="E257" s="20"/>
      <c r="F257" s="20"/>
      <c r="G257" s="20"/>
      <c r="H257" s="20"/>
    </row>
    <row r="258" spans="2:8">
      <c r="B258" s="209"/>
      <c r="C258" s="209"/>
      <c r="D258" s="209"/>
      <c r="E258" s="20"/>
      <c r="F258" s="20"/>
      <c r="G258" s="20"/>
      <c r="H258" s="20"/>
    </row>
    <row r="259" spans="2:8">
      <c r="B259" s="209"/>
      <c r="C259" s="209"/>
      <c r="D259" s="209"/>
      <c r="E259" s="20"/>
      <c r="F259" s="20"/>
      <c r="G259" s="20"/>
      <c r="H259" s="20"/>
    </row>
    <row r="260" spans="2:8">
      <c r="B260" s="209"/>
      <c r="C260" s="209"/>
      <c r="D260" s="209"/>
      <c r="E260" s="20"/>
      <c r="F260" s="20"/>
      <c r="G260" s="20"/>
      <c r="H260" s="20"/>
    </row>
    <row r="261" spans="2:8">
      <c r="B261" s="209"/>
      <c r="C261" s="209"/>
      <c r="D261" s="209"/>
      <c r="E261" s="20"/>
      <c r="F261" s="20"/>
      <c r="G261" s="20"/>
      <c r="H261" s="20"/>
    </row>
    <row r="262" spans="2:8">
      <c r="B262" s="209"/>
      <c r="C262" s="209"/>
      <c r="D262" s="209"/>
      <c r="E262" s="20"/>
      <c r="F262" s="20"/>
      <c r="G262" s="20"/>
      <c r="H262" s="20"/>
    </row>
    <row r="263" spans="2:8">
      <c r="B263" s="209"/>
      <c r="C263" s="209"/>
      <c r="D263" s="209"/>
      <c r="E263" s="20"/>
      <c r="F263" s="20"/>
      <c r="G263" s="20"/>
      <c r="H263" s="20"/>
    </row>
    <row r="264" spans="2:8">
      <c r="B264" s="209"/>
      <c r="C264" s="209"/>
      <c r="D264" s="209"/>
      <c r="E264" s="20"/>
      <c r="F264" s="20"/>
      <c r="G264" s="20"/>
      <c r="H264" s="20"/>
    </row>
    <row r="265" spans="2:8">
      <c r="B265" s="209"/>
      <c r="C265" s="209"/>
      <c r="D265" s="209"/>
      <c r="E265" s="20"/>
      <c r="F265" s="20"/>
      <c r="G265" s="20"/>
      <c r="H265" s="20"/>
    </row>
    <row r="266" spans="2:8">
      <c r="B266" s="209"/>
      <c r="C266" s="209"/>
      <c r="D266" s="209"/>
      <c r="E266" s="20"/>
      <c r="F266" s="20"/>
      <c r="G266" s="20"/>
      <c r="H266" s="20"/>
    </row>
    <row r="267" spans="2:8">
      <c r="B267" s="209"/>
      <c r="C267" s="209"/>
      <c r="D267" s="209"/>
      <c r="E267" s="20"/>
      <c r="F267" s="20"/>
      <c r="G267" s="20"/>
      <c r="H267" s="20"/>
    </row>
    <row r="268" spans="2:8">
      <c r="B268" s="209"/>
      <c r="C268" s="209"/>
      <c r="D268" s="209"/>
      <c r="E268" s="20"/>
      <c r="F268" s="20"/>
      <c r="G268" s="20"/>
      <c r="H268" s="20"/>
    </row>
    <row r="269" spans="2:8">
      <c r="B269" s="209"/>
      <c r="C269" s="209"/>
      <c r="D269" s="209"/>
      <c r="E269" s="20"/>
      <c r="F269" s="20"/>
      <c r="G269" s="20"/>
      <c r="H269" s="20"/>
    </row>
    <row r="270" spans="2:8">
      <c r="B270" s="209"/>
      <c r="C270" s="209"/>
      <c r="D270" s="209"/>
      <c r="E270" s="20"/>
      <c r="F270" s="20"/>
      <c r="G270" s="20"/>
      <c r="H270" s="20"/>
    </row>
    <row r="271" spans="2:8">
      <c r="B271" s="209"/>
      <c r="C271" s="209"/>
      <c r="D271" s="209"/>
      <c r="E271" s="20"/>
      <c r="F271" s="20"/>
      <c r="G271" s="20"/>
      <c r="H271" s="20"/>
    </row>
    <row r="272" spans="2:8">
      <c r="B272" s="209"/>
      <c r="C272" s="209"/>
      <c r="D272" s="209"/>
      <c r="E272" s="20"/>
      <c r="F272" s="20"/>
      <c r="G272" s="20"/>
      <c r="H272" s="20"/>
    </row>
    <row r="273" spans="2:8">
      <c r="B273" s="209"/>
      <c r="C273" s="209"/>
      <c r="D273" s="209"/>
      <c r="E273" s="20"/>
      <c r="F273" s="20"/>
      <c r="G273" s="20"/>
      <c r="H273" s="20"/>
    </row>
    <row r="274" spans="2:8">
      <c r="B274" s="209"/>
      <c r="C274" s="209"/>
      <c r="D274" s="209"/>
      <c r="E274" s="20"/>
      <c r="F274" s="20"/>
      <c r="G274" s="20"/>
      <c r="H274" s="20"/>
    </row>
    <row r="275" spans="2:8">
      <c r="B275" s="209"/>
      <c r="C275" s="209"/>
      <c r="D275" s="209"/>
      <c r="E275" s="20"/>
      <c r="F275" s="20"/>
      <c r="G275" s="20"/>
      <c r="H275" s="20"/>
    </row>
    <row r="276" spans="2:8">
      <c r="B276" s="209"/>
      <c r="C276" s="209"/>
      <c r="D276" s="209"/>
      <c r="E276" s="20"/>
      <c r="F276" s="20"/>
      <c r="G276" s="20"/>
      <c r="H276" s="20"/>
    </row>
    <row r="277" spans="2:8">
      <c r="B277" s="209"/>
      <c r="C277" s="209"/>
      <c r="D277" s="209"/>
      <c r="E277" s="20"/>
      <c r="F277" s="20"/>
      <c r="G277" s="20"/>
      <c r="H277" s="20"/>
    </row>
    <row r="278" spans="2:8">
      <c r="B278" s="209"/>
      <c r="C278" s="209"/>
      <c r="D278" s="209"/>
      <c r="E278" s="20"/>
      <c r="F278" s="20"/>
      <c r="G278" s="20"/>
      <c r="H278" s="20"/>
    </row>
    <row r="279" spans="2:8">
      <c r="B279" s="209"/>
      <c r="C279" s="209"/>
      <c r="D279" s="209"/>
      <c r="E279" s="20"/>
      <c r="F279" s="20"/>
      <c r="G279" s="20"/>
      <c r="H279" s="20"/>
    </row>
    <row r="280" spans="2:8">
      <c r="B280" s="209"/>
      <c r="C280" s="209"/>
      <c r="D280" s="209"/>
      <c r="E280" s="20"/>
      <c r="F280" s="20"/>
      <c r="G280" s="20"/>
      <c r="H280" s="20"/>
    </row>
    <row r="281" spans="2:8">
      <c r="B281" s="209"/>
      <c r="C281" s="209"/>
      <c r="D281" s="209"/>
      <c r="E281" s="20"/>
      <c r="F281" s="20"/>
      <c r="G281" s="20"/>
      <c r="H281" s="20"/>
    </row>
    <row r="282" spans="2:8">
      <c r="B282" s="209"/>
      <c r="C282" s="209"/>
      <c r="D282" s="209"/>
      <c r="E282" s="20"/>
      <c r="F282" s="20"/>
      <c r="G282" s="20"/>
      <c r="H282" s="20"/>
    </row>
    <row r="283" spans="2:8">
      <c r="B283" s="209"/>
      <c r="C283" s="209"/>
      <c r="D283" s="209"/>
      <c r="E283" s="20"/>
      <c r="F283" s="20"/>
      <c r="G283" s="20"/>
      <c r="H283" s="20"/>
    </row>
    <row r="284" spans="2:8">
      <c r="B284" s="209"/>
      <c r="C284" s="209"/>
      <c r="D284" s="209"/>
      <c r="E284" s="20"/>
      <c r="F284" s="20"/>
      <c r="G284" s="20"/>
      <c r="H284" s="20"/>
    </row>
    <row r="285" spans="2:8">
      <c r="B285" s="209"/>
      <c r="C285" s="209"/>
      <c r="D285" s="209"/>
      <c r="E285" s="20"/>
      <c r="F285" s="20"/>
      <c r="G285" s="20"/>
      <c r="H285" s="20"/>
    </row>
    <row r="286" spans="2:8">
      <c r="B286" s="209"/>
      <c r="C286" s="209"/>
      <c r="D286" s="209"/>
      <c r="E286" s="20"/>
      <c r="F286" s="20"/>
      <c r="G286" s="20"/>
      <c r="H286" s="20"/>
    </row>
    <row r="287" spans="2:8">
      <c r="B287" s="209"/>
      <c r="C287" s="209"/>
      <c r="D287" s="209"/>
      <c r="E287" s="20"/>
      <c r="F287" s="20"/>
      <c r="G287" s="20"/>
      <c r="H287" s="20"/>
    </row>
    <row r="288" spans="2:8">
      <c r="B288" s="209"/>
      <c r="C288" s="209"/>
      <c r="D288" s="209"/>
      <c r="E288" s="20"/>
      <c r="F288" s="20"/>
      <c r="G288" s="20"/>
      <c r="H288" s="20"/>
    </row>
    <row r="289" spans="2:8">
      <c r="B289" s="209"/>
      <c r="C289" s="209"/>
      <c r="D289" s="209"/>
      <c r="E289" s="20"/>
      <c r="F289" s="20"/>
      <c r="G289" s="20"/>
      <c r="H289" s="20"/>
    </row>
    <row r="290" spans="2:8">
      <c r="B290" s="209"/>
      <c r="C290" s="209"/>
      <c r="D290" s="209"/>
      <c r="E290" s="20"/>
      <c r="F290" s="20"/>
      <c r="G290" s="20"/>
      <c r="H290" s="20"/>
    </row>
    <row r="291" spans="2:8">
      <c r="B291" s="209"/>
      <c r="C291" s="209"/>
      <c r="D291" s="209"/>
      <c r="E291" s="20"/>
      <c r="F291" s="20"/>
      <c r="G291" s="20"/>
      <c r="H291" s="20"/>
    </row>
    <row r="292" spans="2:8">
      <c r="B292" s="209"/>
      <c r="C292" s="209"/>
      <c r="D292" s="209"/>
      <c r="E292" s="20"/>
      <c r="F292" s="20"/>
      <c r="G292" s="20"/>
      <c r="H292" s="20"/>
    </row>
    <row r="293" spans="2:8">
      <c r="B293" s="209"/>
      <c r="C293" s="209"/>
      <c r="D293" s="209"/>
      <c r="E293" s="20"/>
      <c r="F293" s="20"/>
      <c r="G293" s="20"/>
      <c r="H293" s="20"/>
    </row>
    <row r="294" spans="2:8">
      <c r="B294" s="209"/>
      <c r="C294" s="209"/>
      <c r="D294" s="209"/>
      <c r="E294" s="20"/>
      <c r="F294" s="20"/>
      <c r="G294" s="20"/>
      <c r="H294" s="20"/>
    </row>
    <row r="295" spans="2:8">
      <c r="B295" s="209"/>
      <c r="C295" s="209"/>
      <c r="D295" s="209"/>
      <c r="E295" s="20"/>
      <c r="F295" s="20"/>
      <c r="G295" s="20"/>
      <c r="H295" s="20"/>
    </row>
    <row r="296" spans="2:8">
      <c r="B296" s="209"/>
      <c r="C296" s="209"/>
      <c r="D296" s="209"/>
      <c r="E296" s="20"/>
      <c r="F296" s="20"/>
      <c r="G296" s="20"/>
      <c r="H296" s="20"/>
    </row>
    <row r="297" spans="2:8">
      <c r="B297" s="209"/>
      <c r="C297" s="209"/>
      <c r="D297" s="209"/>
      <c r="E297" s="20"/>
      <c r="F297" s="20"/>
      <c r="G297" s="20"/>
      <c r="H297" s="20"/>
    </row>
    <row r="298" spans="2:8">
      <c r="B298" s="209"/>
      <c r="C298" s="209"/>
      <c r="D298" s="209"/>
      <c r="E298" s="20"/>
      <c r="F298" s="20"/>
      <c r="G298" s="20"/>
      <c r="H298" s="20"/>
    </row>
    <row r="299" spans="2:8">
      <c r="B299" s="209"/>
      <c r="C299" s="209"/>
      <c r="D299" s="209"/>
      <c r="E299" s="20"/>
      <c r="F299" s="20"/>
      <c r="G299" s="20"/>
      <c r="H299" s="20"/>
    </row>
    <row r="300" spans="2:8">
      <c r="B300" s="209"/>
      <c r="C300" s="209"/>
      <c r="D300" s="209"/>
      <c r="E300" s="20"/>
      <c r="F300" s="20"/>
      <c r="G300" s="20"/>
      <c r="H300" s="20"/>
    </row>
    <row r="301" spans="2:8">
      <c r="B301" s="209"/>
      <c r="C301" s="209"/>
      <c r="D301" s="209"/>
      <c r="E301" s="20"/>
      <c r="F301" s="20"/>
      <c r="G301" s="20"/>
      <c r="H301" s="20"/>
    </row>
    <row r="302" spans="2:8">
      <c r="B302" s="209"/>
      <c r="C302" s="209"/>
      <c r="D302" s="209"/>
      <c r="E302" s="20"/>
      <c r="F302" s="20"/>
      <c r="G302" s="20"/>
      <c r="H302" s="20"/>
    </row>
    <row r="303" spans="2:8">
      <c r="B303" s="209"/>
      <c r="C303" s="209"/>
      <c r="D303" s="209"/>
      <c r="E303" s="20"/>
      <c r="F303" s="20"/>
      <c r="G303" s="20"/>
      <c r="H303" s="20"/>
    </row>
    <row r="304" spans="2:8">
      <c r="B304" s="209"/>
      <c r="C304" s="209"/>
      <c r="D304" s="209"/>
      <c r="E304" s="20"/>
      <c r="F304" s="20"/>
      <c r="G304" s="20"/>
      <c r="H304" s="20"/>
    </row>
    <row r="305" spans="2:8">
      <c r="B305" s="209"/>
      <c r="C305" s="209"/>
      <c r="D305" s="209"/>
      <c r="E305" s="20"/>
      <c r="F305" s="20"/>
      <c r="G305" s="20"/>
      <c r="H305" s="20"/>
    </row>
    <row r="306" spans="2:8">
      <c r="B306" s="209"/>
      <c r="C306" s="209"/>
      <c r="D306" s="209"/>
      <c r="E306" s="20"/>
      <c r="F306" s="20"/>
      <c r="G306" s="20"/>
      <c r="H306" s="20"/>
    </row>
    <row r="307" spans="2:8">
      <c r="B307" s="209"/>
      <c r="C307" s="209"/>
      <c r="D307" s="209"/>
      <c r="E307" s="20"/>
      <c r="F307" s="20"/>
      <c r="G307" s="20"/>
      <c r="H307" s="20"/>
    </row>
    <row r="308" spans="2:8">
      <c r="B308" s="209"/>
      <c r="C308" s="209"/>
      <c r="D308" s="209"/>
      <c r="E308" s="20"/>
      <c r="F308" s="20"/>
      <c r="G308" s="20"/>
      <c r="H308" s="20"/>
    </row>
    <row r="309" spans="2:8">
      <c r="B309" s="209"/>
      <c r="C309" s="209"/>
      <c r="D309" s="209"/>
      <c r="E309" s="20"/>
      <c r="F309" s="20"/>
      <c r="G309" s="20"/>
      <c r="H309" s="20"/>
    </row>
    <row r="310" spans="2:8">
      <c r="B310" s="209"/>
      <c r="C310" s="209"/>
      <c r="D310" s="209"/>
      <c r="E310" s="20"/>
      <c r="F310" s="20"/>
      <c r="G310" s="20"/>
      <c r="H310" s="20"/>
    </row>
    <row r="311" spans="2:8">
      <c r="B311" s="209"/>
      <c r="C311" s="209"/>
      <c r="D311" s="209"/>
      <c r="E311" s="20"/>
      <c r="F311" s="20"/>
      <c r="G311" s="20"/>
      <c r="H311" s="20"/>
    </row>
    <row r="312" spans="2:8">
      <c r="B312" s="209"/>
      <c r="C312" s="209"/>
      <c r="D312" s="209"/>
      <c r="E312" s="20"/>
      <c r="F312" s="20"/>
      <c r="G312" s="20"/>
      <c r="H312" s="20"/>
    </row>
    <row r="313" spans="2:8">
      <c r="B313" s="209"/>
      <c r="C313" s="209"/>
      <c r="D313" s="209"/>
      <c r="E313" s="20"/>
      <c r="F313" s="20"/>
      <c r="G313" s="20"/>
      <c r="H313" s="20"/>
    </row>
    <row r="314" spans="2:8">
      <c r="B314" s="209"/>
      <c r="C314" s="209"/>
      <c r="D314" s="209"/>
      <c r="E314" s="20"/>
      <c r="F314" s="20"/>
      <c r="G314" s="20"/>
      <c r="H314" s="20"/>
    </row>
    <row r="315" spans="2:8">
      <c r="B315" s="209"/>
      <c r="C315" s="209"/>
      <c r="D315" s="209"/>
      <c r="E315" s="20"/>
      <c r="F315" s="20"/>
      <c r="G315" s="20"/>
      <c r="H315" s="20"/>
    </row>
    <row r="316" spans="2:8">
      <c r="B316" s="209"/>
      <c r="C316" s="209"/>
      <c r="D316" s="209"/>
      <c r="E316" s="20"/>
      <c r="F316" s="20"/>
      <c r="G316" s="20"/>
      <c r="H316" s="20"/>
    </row>
    <row r="317" spans="2:8">
      <c r="B317" s="209"/>
      <c r="C317" s="209"/>
      <c r="D317" s="209"/>
      <c r="E317" s="20"/>
      <c r="F317" s="20"/>
      <c r="G317" s="20"/>
      <c r="H317" s="20"/>
    </row>
    <row r="318" spans="2:8">
      <c r="B318" s="209"/>
      <c r="C318" s="209"/>
      <c r="D318" s="209"/>
      <c r="E318" s="20"/>
      <c r="F318" s="20"/>
      <c r="G318" s="20"/>
      <c r="H318" s="20"/>
    </row>
    <row r="319" spans="2:8">
      <c r="B319" s="209"/>
      <c r="C319" s="209"/>
      <c r="D319" s="209"/>
      <c r="E319" s="20"/>
      <c r="F319" s="20"/>
      <c r="G319" s="20"/>
      <c r="H319" s="20"/>
    </row>
    <row r="320" spans="2:8">
      <c r="B320" s="209"/>
      <c r="C320" s="209"/>
      <c r="D320" s="209"/>
      <c r="E320" s="20"/>
      <c r="F320" s="20"/>
      <c r="G320" s="20"/>
      <c r="H320" s="20"/>
    </row>
    <row r="321" spans="2:8">
      <c r="B321" s="209"/>
      <c r="C321" s="209"/>
      <c r="D321" s="209"/>
      <c r="E321" s="20"/>
      <c r="F321" s="20"/>
      <c r="G321" s="20"/>
      <c r="H321" s="20"/>
    </row>
    <row r="322" spans="2:8">
      <c r="B322" s="209"/>
      <c r="C322" s="209"/>
      <c r="D322" s="209"/>
      <c r="E322" s="20"/>
      <c r="F322" s="20"/>
      <c r="G322" s="20"/>
      <c r="H322" s="20"/>
    </row>
    <row r="323" spans="2:8">
      <c r="B323" s="209"/>
      <c r="C323" s="209"/>
      <c r="D323" s="209"/>
      <c r="E323" s="20"/>
      <c r="F323" s="20"/>
      <c r="G323" s="20"/>
      <c r="H323" s="20"/>
    </row>
    <row r="324" spans="2:8">
      <c r="B324" s="209"/>
      <c r="C324" s="209"/>
      <c r="D324" s="209"/>
      <c r="E324" s="20"/>
      <c r="F324" s="20"/>
      <c r="G324" s="20"/>
      <c r="H324" s="20"/>
    </row>
    <row r="325" spans="2:8">
      <c r="B325" s="209"/>
      <c r="C325" s="209"/>
      <c r="D325" s="209"/>
      <c r="E325" s="20"/>
      <c r="F325" s="20"/>
      <c r="G325" s="20"/>
      <c r="H325" s="20"/>
    </row>
    <row r="326" spans="2:8">
      <c r="B326" s="209"/>
      <c r="C326" s="209"/>
      <c r="D326" s="209"/>
      <c r="E326" s="20"/>
      <c r="F326" s="20"/>
      <c r="G326" s="20"/>
      <c r="H326" s="20"/>
    </row>
    <row r="327" spans="2:8">
      <c r="B327" s="209"/>
      <c r="C327" s="209"/>
      <c r="D327" s="209"/>
      <c r="E327" s="20"/>
      <c r="F327" s="20"/>
      <c r="G327" s="20"/>
      <c r="H327" s="20"/>
    </row>
    <row r="328" spans="2:8">
      <c r="B328" s="209"/>
      <c r="C328" s="209"/>
      <c r="D328" s="209"/>
      <c r="E328" s="20"/>
      <c r="F328" s="20"/>
      <c r="G328" s="20"/>
      <c r="H328" s="20"/>
    </row>
    <row r="329" spans="2:8">
      <c r="B329" s="209"/>
      <c r="C329" s="209"/>
      <c r="D329" s="209"/>
      <c r="E329" s="20"/>
      <c r="F329" s="20"/>
      <c r="G329" s="20"/>
      <c r="H329" s="20"/>
    </row>
    <row r="330" spans="2:8">
      <c r="B330" s="209"/>
      <c r="C330" s="209"/>
      <c r="D330" s="209"/>
      <c r="E330" s="20"/>
      <c r="F330" s="20"/>
      <c r="G330" s="20"/>
      <c r="H330" s="20"/>
    </row>
    <row r="331" spans="2:8">
      <c r="B331" s="209"/>
      <c r="C331" s="209"/>
      <c r="D331" s="209"/>
      <c r="E331" s="20"/>
      <c r="F331" s="20"/>
      <c r="G331" s="20"/>
      <c r="H331" s="20"/>
    </row>
    <row r="332" spans="2:8">
      <c r="B332" s="209"/>
      <c r="C332" s="209"/>
      <c r="D332" s="209"/>
      <c r="E332" s="20"/>
      <c r="F332" s="20"/>
      <c r="G332" s="20"/>
      <c r="H332" s="20"/>
    </row>
    <row r="333" spans="2:8">
      <c r="B333" s="209"/>
      <c r="C333" s="209"/>
      <c r="D333" s="209"/>
      <c r="E333" s="20"/>
      <c r="F333" s="20"/>
      <c r="G333" s="20"/>
      <c r="H333" s="20"/>
    </row>
    <row r="334" spans="2:8">
      <c r="B334" s="209"/>
      <c r="C334" s="209"/>
      <c r="D334" s="209"/>
      <c r="E334" s="20"/>
      <c r="F334" s="20"/>
      <c r="G334" s="20"/>
      <c r="H334" s="20"/>
    </row>
    <row r="335" spans="2:8">
      <c r="B335" s="209"/>
      <c r="C335" s="209"/>
      <c r="D335" s="209"/>
      <c r="E335" s="20"/>
      <c r="F335" s="20"/>
      <c r="G335" s="20"/>
      <c r="H335" s="20"/>
    </row>
    <row r="336" spans="2:8">
      <c r="B336" s="209"/>
      <c r="C336" s="209"/>
      <c r="D336" s="209"/>
      <c r="E336" s="20"/>
      <c r="F336" s="20"/>
      <c r="G336" s="20"/>
      <c r="H336" s="20"/>
    </row>
    <row r="337" spans="2:8">
      <c r="B337" s="209"/>
      <c r="C337" s="209"/>
      <c r="D337" s="209"/>
      <c r="E337" s="20"/>
      <c r="F337" s="20"/>
      <c r="G337" s="20"/>
      <c r="H337" s="20"/>
    </row>
    <row r="338" spans="2:8">
      <c r="B338" s="209"/>
      <c r="C338" s="209"/>
      <c r="D338" s="209"/>
      <c r="E338" s="20"/>
      <c r="F338" s="20"/>
      <c r="G338" s="20"/>
      <c r="H338" s="20"/>
    </row>
    <row r="339" spans="2:8">
      <c r="B339" s="209"/>
      <c r="C339" s="209"/>
      <c r="D339" s="209"/>
      <c r="E339" s="20"/>
      <c r="F339" s="20"/>
      <c r="G339" s="20"/>
      <c r="H339" s="20"/>
    </row>
    <row r="340" spans="2:8">
      <c r="B340" s="209"/>
      <c r="C340" s="209"/>
      <c r="D340" s="209"/>
      <c r="E340" s="20"/>
      <c r="F340" s="20"/>
      <c r="G340" s="20"/>
      <c r="H340" s="20"/>
    </row>
    <row r="341" spans="2:8">
      <c r="B341" s="209"/>
      <c r="C341" s="209"/>
      <c r="D341" s="209"/>
      <c r="E341" s="20"/>
      <c r="F341" s="20"/>
      <c r="G341" s="20"/>
      <c r="H341" s="20"/>
    </row>
    <row r="342" spans="2:8">
      <c r="B342" s="209"/>
      <c r="C342" s="209"/>
      <c r="D342" s="209"/>
      <c r="E342" s="20"/>
      <c r="F342" s="20"/>
      <c r="G342" s="20"/>
      <c r="H342" s="20"/>
    </row>
    <row r="343" spans="2:8">
      <c r="B343" s="209"/>
      <c r="C343" s="209"/>
      <c r="D343" s="209"/>
      <c r="E343" s="20"/>
      <c r="F343" s="20"/>
      <c r="G343" s="20"/>
      <c r="H343" s="20"/>
    </row>
    <row r="344" spans="2:8">
      <c r="B344" s="209"/>
      <c r="C344" s="209"/>
      <c r="D344" s="209"/>
      <c r="E344" s="20"/>
      <c r="F344" s="20"/>
      <c r="G344" s="20"/>
      <c r="H344" s="20"/>
    </row>
    <row r="345" spans="2:8">
      <c r="B345" s="209"/>
      <c r="C345" s="209"/>
      <c r="D345" s="209"/>
      <c r="E345" s="20"/>
      <c r="F345" s="20"/>
      <c r="G345" s="20"/>
      <c r="H345" s="20"/>
    </row>
    <row r="346" spans="2:8">
      <c r="B346" s="209"/>
      <c r="C346" s="209"/>
      <c r="D346" s="209"/>
      <c r="E346" s="20"/>
      <c r="F346" s="20"/>
      <c r="G346" s="20"/>
      <c r="H346" s="20"/>
    </row>
    <row r="347" spans="2:8">
      <c r="B347" s="209"/>
      <c r="C347" s="209"/>
      <c r="D347" s="209"/>
      <c r="E347" s="20"/>
      <c r="F347" s="20"/>
      <c r="G347" s="20"/>
      <c r="H347" s="20"/>
    </row>
    <row r="348" spans="2:8">
      <c r="B348" s="209"/>
      <c r="C348" s="209"/>
      <c r="D348" s="209"/>
      <c r="E348" s="20"/>
      <c r="F348" s="20"/>
      <c r="G348" s="20"/>
      <c r="H348" s="20"/>
    </row>
    <row r="349" spans="2:8">
      <c r="B349" s="209"/>
      <c r="C349" s="209"/>
      <c r="D349" s="209"/>
      <c r="E349" s="20"/>
      <c r="F349" s="20"/>
      <c r="G349" s="20"/>
      <c r="H349" s="20"/>
    </row>
    <row r="350" spans="2:8">
      <c r="B350" s="209"/>
      <c r="C350" s="209"/>
      <c r="D350" s="209"/>
      <c r="E350" s="20"/>
      <c r="F350" s="20"/>
      <c r="G350" s="20"/>
      <c r="H350" s="20"/>
    </row>
    <row r="351" spans="2:8">
      <c r="B351" s="209"/>
      <c r="C351" s="209"/>
      <c r="D351" s="209"/>
      <c r="E351" s="20"/>
      <c r="F351" s="20"/>
      <c r="G351" s="20"/>
      <c r="H351" s="20"/>
    </row>
    <row r="352" spans="2:8">
      <c r="B352" s="209"/>
      <c r="C352" s="209"/>
      <c r="D352" s="209"/>
      <c r="E352" s="20"/>
      <c r="F352" s="20"/>
      <c r="G352" s="20"/>
      <c r="H352" s="20"/>
    </row>
    <row r="353" spans="2:8">
      <c r="B353" s="209"/>
      <c r="C353" s="209"/>
      <c r="D353" s="209"/>
      <c r="E353" s="20"/>
      <c r="F353" s="20"/>
      <c r="G353" s="20"/>
      <c r="H353" s="20"/>
    </row>
    <row r="354" spans="2:8">
      <c r="B354" s="209"/>
      <c r="C354" s="209"/>
      <c r="D354" s="209"/>
      <c r="E354" s="20"/>
      <c r="F354" s="20"/>
      <c r="G354" s="20"/>
      <c r="H354" s="20"/>
    </row>
    <row r="355" spans="2:8">
      <c r="B355" s="209"/>
      <c r="C355" s="209"/>
      <c r="D355" s="209"/>
      <c r="E355" s="20"/>
      <c r="F355" s="20"/>
      <c r="G355" s="20"/>
      <c r="H355" s="20"/>
    </row>
    <row r="356" spans="2:8">
      <c r="B356" s="209"/>
      <c r="C356" s="209"/>
      <c r="D356" s="209"/>
      <c r="E356" s="20"/>
      <c r="F356" s="20"/>
      <c r="G356" s="20"/>
      <c r="H356" s="20"/>
    </row>
    <row r="357" spans="2:8">
      <c r="B357" s="209"/>
      <c r="C357" s="209"/>
      <c r="D357" s="209"/>
      <c r="E357" s="20"/>
      <c r="F357" s="20"/>
      <c r="G357" s="20"/>
      <c r="H357" s="20"/>
    </row>
    <row r="358" spans="2:8">
      <c r="B358" s="209"/>
      <c r="C358" s="209"/>
      <c r="D358" s="209"/>
      <c r="E358" s="20"/>
      <c r="F358" s="20"/>
      <c r="G358" s="20"/>
      <c r="H358" s="20"/>
    </row>
    <row r="359" spans="2:8">
      <c r="B359" s="209"/>
      <c r="C359" s="209"/>
      <c r="D359" s="209"/>
      <c r="E359" s="20"/>
      <c r="F359" s="20"/>
      <c r="G359" s="20"/>
      <c r="H359" s="20"/>
    </row>
    <row r="360" spans="2:8">
      <c r="B360" s="209"/>
      <c r="C360" s="209"/>
      <c r="D360" s="209"/>
      <c r="E360" s="20"/>
      <c r="F360" s="20"/>
      <c r="G360" s="20"/>
      <c r="H360" s="20"/>
    </row>
    <row r="361" spans="2:8">
      <c r="B361" s="209"/>
      <c r="C361" s="209"/>
      <c r="D361" s="209"/>
      <c r="E361" s="20"/>
      <c r="F361" s="20"/>
      <c r="G361" s="20"/>
      <c r="H361" s="20"/>
    </row>
    <row r="362" spans="2:8">
      <c r="B362" s="209"/>
      <c r="C362" s="209"/>
      <c r="D362" s="209"/>
      <c r="E362" s="20"/>
      <c r="F362" s="20"/>
      <c r="G362" s="20"/>
      <c r="H362" s="20"/>
    </row>
    <row r="363" spans="2:8">
      <c r="B363" s="209"/>
      <c r="C363" s="209"/>
      <c r="D363" s="209"/>
      <c r="E363" s="20"/>
      <c r="F363" s="20"/>
      <c r="G363" s="20"/>
      <c r="H363" s="20"/>
    </row>
    <row r="364" spans="2:8">
      <c r="B364" s="209"/>
      <c r="C364" s="209"/>
      <c r="D364" s="209"/>
      <c r="E364" s="20"/>
      <c r="F364" s="20"/>
      <c r="G364" s="20"/>
      <c r="H364" s="20"/>
    </row>
    <row r="365" spans="2:8">
      <c r="B365" s="209"/>
      <c r="C365" s="209"/>
      <c r="D365" s="209"/>
      <c r="E365" s="20"/>
      <c r="F365" s="20"/>
      <c r="G365" s="20"/>
      <c r="H365" s="20"/>
    </row>
    <row r="366" spans="2:8">
      <c r="B366" s="209"/>
      <c r="C366" s="209"/>
      <c r="D366" s="209"/>
      <c r="E366" s="20"/>
      <c r="F366" s="20"/>
      <c r="G366" s="20"/>
      <c r="H366" s="20"/>
    </row>
    <row r="367" spans="2:8">
      <c r="B367" s="209"/>
      <c r="C367" s="209"/>
      <c r="D367" s="209"/>
      <c r="E367" s="20"/>
      <c r="F367" s="20"/>
      <c r="G367" s="20"/>
      <c r="H367" s="20"/>
    </row>
    <row r="368" spans="2:8">
      <c r="B368" s="209"/>
      <c r="C368" s="209"/>
      <c r="D368" s="209"/>
      <c r="E368" s="20"/>
      <c r="F368" s="20"/>
      <c r="G368" s="20"/>
      <c r="H368" s="20"/>
    </row>
    <row r="369" spans="2:8">
      <c r="B369" s="209"/>
      <c r="C369" s="209"/>
      <c r="D369" s="209"/>
      <c r="E369" s="20"/>
      <c r="F369" s="20"/>
      <c r="G369" s="20"/>
      <c r="H369" s="20"/>
    </row>
    <row r="370" spans="2:8">
      <c r="B370" s="209"/>
      <c r="C370" s="209"/>
      <c r="D370" s="209"/>
      <c r="E370" s="20"/>
      <c r="F370" s="20"/>
      <c r="G370" s="20"/>
      <c r="H370" s="20"/>
    </row>
    <row r="371" spans="2:8">
      <c r="B371" s="209"/>
      <c r="C371" s="209"/>
      <c r="D371" s="209"/>
      <c r="E371" s="20"/>
      <c r="F371" s="20"/>
      <c r="G371" s="20"/>
      <c r="H371" s="20"/>
    </row>
    <row r="372" spans="2:8">
      <c r="B372" s="209"/>
      <c r="C372" s="209"/>
      <c r="D372" s="209"/>
      <c r="E372" s="20"/>
      <c r="F372" s="20"/>
      <c r="G372" s="20"/>
      <c r="H372" s="20"/>
    </row>
    <row r="373" spans="2:8">
      <c r="B373" s="209"/>
      <c r="C373" s="209"/>
      <c r="D373" s="209"/>
      <c r="E373" s="20"/>
      <c r="F373" s="20"/>
      <c r="G373" s="20"/>
      <c r="H373" s="20"/>
    </row>
    <row r="374" spans="2:8">
      <c r="B374" s="209"/>
      <c r="C374" s="209"/>
      <c r="D374" s="209"/>
      <c r="E374" s="20"/>
      <c r="F374" s="20"/>
      <c r="G374" s="20"/>
      <c r="H374" s="20"/>
    </row>
    <row r="375" spans="2:8">
      <c r="B375" s="209"/>
      <c r="C375" s="209"/>
      <c r="D375" s="209"/>
      <c r="E375" s="20"/>
      <c r="F375" s="20"/>
      <c r="G375" s="20"/>
      <c r="H375" s="20"/>
    </row>
    <row r="376" spans="2:8">
      <c r="B376" s="209"/>
      <c r="C376" s="209"/>
      <c r="D376" s="209"/>
      <c r="E376" s="20"/>
      <c r="F376" s="20"/>
      <c r="G376" s="20"/>
      <c r="H376" s="20"/>
    </row>
    <row r="377" spans="2:8">
      <c r="B377" s="209"/>
      <c r="C377" s="209"/>
      <c r="D377" s="209"/>
      <c r="E377" s="20"/>
      <c r="F377" s="20"/>
      <c r="G377" s="20"/>
      <c r="H377" s="20"/>
    </row>
    <row r="378" spans="2:8">
      <c r="B378" s="209"/>
      <c r="C378" s="209"/>
      <c r="D378" s="209"/>
      <c r="E378" s="20"/>
      <c r="F378" s="20"/>
      <c r="G378" s="20"/>
      <c r="H378" s="20"/>
    </row>
    <row r="379" spans="2:8">
      <c r="B379" s="209"/>
      <c r="C379" s="209"/>
      <c r="D379" s="209"/>
      <c r="E379" s="20"/>
      <c r="F379" s="20"/>
      <c r="G379" s="20"/>
      <c r="H379" s="20"/>
    </row>
    <row r="380" spans="2:8">
      <c r="B380" s="209"/>
      <c r="C380" s="209"/>
      <c r="D380" s="209"/>
      <c r="E380" s="20"/>
      <c r="F380" s="20"/>
      <c r="G380" s="20"/>
      <c r="H380" s="20"/>
    </row>
    <row r="381" spans="2:8">
      <c r="B381" s="209"/>
      <c r="C381" s="209"/>
      <c r="D381" s="209"/>
      <c r="E381" s="20"/>
      <c r="F381" s="20"/>
      <c r="G381" s="20"/>
      <c r="H381" s="20"/>
    </row>
    <row r="382" spans="2:8">
      <c r="B382" s="209"/>
      <c r="C382" s="209"/>
      <c r="D382" s="209"/>
      <c r="E382" s="20"/>
      <c r="F382" s="20"/>
      <c r="G382" s="20"/>
      <c r="H382" s="20"/>
    </row>
    <row r="383" spans="2:8">
      <c r="B383" s="209"/>
      <c r="C383" s="209"/>
      <c r="D383" s="209"/>
      <c r="E383" s="20"/>
      <c r="F383" s="20"/>
      <c r="G383" s="20"/>
      <c r="H383" s="20"/>
    </row>
    <row r="384" spans="2:8">
      <c r="B384" s="209"/>
      <c r="C384" s="209"/>
      <c r="D384" s="209"/>
      <c r="E384" s="20"/>
      <c r="F384" s="20"/>
      <c r="G384" s="20"/>
      <c r="H384" s="20"/>
    </row>
    <row r="385" spans="2:8">
      <c r="B385" s="209"/>
      <c r="C385" s="209"/>
      <c r="D385" s="209"/>
      <c r="E385" s="20"/>
      <c r="F385" s="20"/>
      <c r="G385" s="20"/>
      <c r="H385" s="20"/>
    </row>
    <row r="386" spans="2:8">
      <c r="B386" s="209"/>
      <c r="C386" s="209"/>
      <c r="D386" s="209"/>
      <c r="E386" s="20"/>
      <c r="F386" s="20"/>
      <c r="G386" s="20"/>
      <c r="H386" s="20"/>
    </row>
    <row r="387" spans="2:8">
      <c r="B387" s="209"/>
      <c r="C387" s="209"/>
      <c r="D387" s="209"/>
      <c r="E387" s="20"/>
      <c r="F387" s="20"/>
      <c r="G387" s="20"/>
      <c r="H387" s="20"/>
    </row>
    <row r="388" spans="2:8">
      <c r="B388" s="209"/>
      <c r="C388" s="209"/>
      <c r="D388" s="209"/>
      <c r="E388" s="20"/>
      <c r="F388" s="20"/>
      <c r="G388" s="20"/>
      <c r="H388" s="20"/>
    </row>
    <row r="389" spans="2:8">
      <c r="B389" s="209"/>
      <c r="C389" s="209"/>
      <c r="D389" s="209"/>
      <c r="E389" s="20"/>
      <c r="F389" s="20"/>
      <c r="G389" s="20"/>
      <c r="H389" s="20"/>
    </row>
    <row r="390" spans="2:8">
      <c r="B390" s="209"/>
      <c r="C390" s="209"/>
      <c r="D390" s="209"/>
      <c r="E390" s="20"/>
      <c r="F390" s="20"/>
      <c r="G390" s="20"/>
      <c r="H390" s="20"/>
    </row>
    <row r="391" spans="2:8">
      <c r="B391" s="209"/>
      <c r="C391" s="209"/>
      <c r="D391" s="209"/>
      <c r="E391" s="20"/>
      <c r="F391" s="20"/>
      <c r="G391" s="20"/>
      <c r="H391" s="20"/>
    </row>
    <row r="392" spans="2:8">
      <c r="B392" s="209"/>
      <c r="C392" s="209"/>
      <c r="D392" s="209"/>
      <c r="E392" s="20"/>
      <c r="F392" s="20"/>
      <c r="G392" s="20"/>
      <c r="H392" s="20"/>
    </row>
    <row r="393" spans="2:8">
      <c r="B393" s="209"/>
      <c r="C393" s="209"/>
      <c r="D393" s="209"/>
      <c r="E393" s="20"/>
      <c r="F393" s="20"/>
      <c r="G393" s="20"/>
      <c r="H393" s="20"/>
    </row>
    <row r="394" spans="2:8">
      <c r="B394" s="209"/>
      <c r="C394" s="209"/>
      <c r="D394" s="209"/>
      <c r="E394" s="20"/>
      <c r="F394" s="20"/>
      <c r="G394" s="20"/>
      <c r="H394" s="20"/>
    </row>
    <row r="395" spans="2:8">
      <c r="B395" s="209"/>
      <c r="C395" s="209"/>
      <c r="D395" s="209"/>
      <c r="E395" s="20"/>
      <c r="F395" s="20"/>
      <c r="G395" s="20"/>
      <c r="H395" s="20"/>
    </row>
    <row r="396" spans="2:8">
      <c r="B396" s="209"/>
      <c r="C396" s="209"/>
      <c r="D396" s="209"/>
      <c r="E396" s="20"/>
      <c r="F396" s="20"/>
      <c r="G396" s="20"/>
      <c r="H396" s="20"/>
    </row>
    <row r="397" spans="2:8">
      <c r="B397" s="209"/>
      <c r="C397" s="209"/>
      <c r="D397" s="209"/>
      <c r="E397" s="20"/>
      <c r="F397" s="20"/>
      <c r="G397" s="20"/>
      <c r="H397" s="20"/>
    </row>
    <row r="398" spans="2:8">
      <c r="B398" s="209"/>
      <c r="C398" s="209"/>
      <c r="D398" s="209"/>
      <c r="E398" s="20"/>
      <c r="F398" s="20"/>
      <c r="G398" s="20"/>
      <c r="H398" s="20"/>
    </row>
    <row r="399" spans="2:8">
      <c r="B399" s="209"/>
      <c r="C399" s="209"/>
      <c r="D399" s="209"/>
      <c r="E399" s="20"/>
      <c r="F399" s="20"/>
      <c r="G399" s="20"/>
      <c r="H399" s="20"/>
    </row>
    <row r="400" spans="2:8">
      <c r="B400" s="209"/>
      <c r="C400" s="209"/>
      <c r="D400" s="209"/>
      <c r="E400" s="20"/>
      <c r="F400" s="20"/>
      <c r="G400" s="20"/>
      <c r="H400" s="20"/>
    </row>
    <row r="401" spans="2:8">
      <c r="B401" s="209"/>
      <c r="C401" s="209"/>
      <c r="D401" s="209"/>
      <c r="E401" s="20"/>
      <c r="F401" s="20"/>
      <c r="G401" s="20"/>
      <c r="H401" s="20"/>
    </row>
    <row r="402" spans="2:8">
      <c r="B402" s="209"/>
      <c r="C402" s="209"/>
      <c r="D402" s="209"/>
      <c r="E402" s="20"/>
      <c r="F402" s="20"/>
      <c r="G402" s="20"/>
      <c r="H402" s="20"/>
    </row>
    <row r="403" spans="2:8">
      <c r="B403" s="209"/>
      <c r="C403" s="209"/>
      <c r="D403" s="209"/>
      <c r="E403" s="20"/>
      <c r="F403" s="20"/>
      <c r="G403" s="20"/>
      <c r="H403" s="20"/>
    </row>
    <row r="404" spans="2:8">
      <c r="B404" s="209"/>
      <c r="C404" s="209"/>
      <c r="D404" s="209"/>
      <c r="E404" s="20"/>
      <c r="F404" s="20"/>
      <c r="G404" s="20"/>
      <c r="H404" s="20"/>
    </row>
    <row r="405" spans="2:8">
      <c r="B405" s="209"/>
      <c r="C405" s="209"/>
      <c r="D405" s="209"/>
      <c r="E405" s="20"/>
      <c r="F405" s="20"/>
      <c r="G405" s="20"/>
      <c r="H405" s="20"/>
    </row>
    <row r="406" spans="2:8">
      <c r="B406" s="209"/>
      <c r="C406" s="209"/>
      <c r="D406" s="209"/>
      <c r="E406" s="20"/>
      <c r="F406" s="20"/>
      <c r="G406" s="20"/>
      <c r="H406" s="20"/>
    </row>
    <row r="407" spans="2:8">
      <c r="B407" s="209"/>
      <c r="C407" s="209"/>
      <c r="D407" s="209"/>
      <c r="E407" s="20"/>
      <c r="F407" s="20"/>
      <c r="G407" s="20"/>
      <c r="H407" s="20"/>
    </row>
    <row r="408" spans="2:8">
      <c r="B408" s="209"/>
      <c r="C408" s="209"/>
      <c r="D408" s="209"/>
      <c r="E408" s="20"/>
      <c r="F408" s="20"/>
      <c r="G408" s="20"/>
      <c r="H408" s="20"/>
    </row>
    <row r="409" spans="2:8">
      <c r="B409" s="209"/>
      <c r="C409" s="209"/>
      <c r="D409" s="209"/>
      <c r="E409" s="20"/>
      <c r="F409" s="20"/>
      <c r="G409" s="20"/>
      <c r="H409" s="20"/>
    </row>
    <row r="410" spans="2:8">
      <c r="B410" s="209"/>
      <c r="C410" s="209"/>
      <c r="D410" s="209"/>
      <c r="E410" s="20"/>
      <c r="F410" s="20"/>
      <c r="G410" s="20"/>
      <c r="H410" s="20"/>
    </row>
    <row r="411" spans="2:8">
      <c r="B411" s="209"/>
      <c r="C411" s="209"/>
      <c r="D411" s="209"/>
      <c r="E411" s="20"/>
      <c r="F411" s="20"/>
      <c r="G411" s="20"/>
      <c r="H411" s="20"/>
    </row>
    <row r="412" spans="2:8">
      <c r="B412" s="209"/>
      <c r="C412" s="209"/>
      <c r="D412" s="209"/>
      <c r="E412" s="20"/>
      <c r="F412" s="20"/>
      <c r="G412" s="20"/>
      <c r="H412" s="20"/>
    </row>
    <row r="413" spans="2:8">
      <c r="B413" s="209"/>
      <c r="C413" s="209"/>
      <c r="D413" s="209"/>
      <c r="E413" s="20"/>
      <c r="F413" s="20"/>
      <c r="G413" s="20"/>
      <c r="H413" s="20"/>
    </row>
    <row r="414" spans="2:8">
      <c r="B414" s="209"/>
      <c r="C414" s="209"/>
      <c r="D414" s="209"/>
      <c r="E414" s="20"/>
      <c r="F414" s="20"/>
      <c r="G414" s="20"/>
      <c r="H414" s="20"/>
    </row>
    <row r="415" spans="2:8">
      <c r="B415" s="209"/>
      <c r="C415" s="209"/>
      <c r="D415" s="209"/>
      <c r="E415" s="20"/>
      <c r="F415" s="20"/>
      <c r="G415" s="20"/>
      <c r="H415" s="20"/>
    </row>
    <row r="416" spans="2:8">
      <c r="B416" s="209"/>
      <c r="C416" s="209"/>
      <c r="D416" s="209"/>
      <c r="E416" s="20"/>
      <c r="F416" s="20"/>
      <c r="G416" s="20"/>
      <c r="H416" s="20"/>
    </row>
    <row r="417" spans="2:8">
      <c r="B417" s="209"/>
      <c r="C417" s="209"/>
      <c r="D417" s="209"/>
      <c r="E417" s="20"/>
      <c r="F417" s="20"/>
      <c r="G417" s="20"/>
      <c r="H417" s="20"/>
    </row>
    <row r="418" spans="2:8">
      <c r="B418" s="209"/>
      <c r="C418" s="209"/>
      <c r="D418" s="209"/>
      <c r="E418" s="20"/>
      <c r="F418" s="20"/>
      <c r="G418" s="20"/>
      <c r="H418" s="20"/>
    </row>
    <row r="419" spans="2:8">
      <c r="B419" s="209"/>
      <c r="C419" s="209"/>
      <c r="D419" s="209"/>
      <c r="E419" s="20"/>
      <c r="F419" s="20"/>
      <c r="G419" s="20"/>
      <c r="H419" s="20"/>
    </row>
    <row r="420" spans="2:8">
      <c r="B420" s="209"/>
      <c r="C420" s="209"/>
      <c r="D420" s="209"/>
      <c r="E420" s="20"/>
      <c r="F420" s="20"/>
      <c r="G420" s="20"/>
      <c r="H420" s="20"/>
    </row>
    <row r="421" spans="2:8">
      <c r="B421" s="209"/>
      <c r="C421" s="209"/>
      <c r="D421" s="209"/>
      <c r="E421" s="20"/>
      <c r="F421" s="20"/>
      <c r="G421" s="20"/>
      <c r="H421" s="20"/>
    </row>
    <row r="422" spans="2:8">
      <c r="B422" s="209"/>
      <c r="C422" s="209"/>
      <c r="D422" s="209"/>
      <c r="E422" s="20"/>
      <c r="F422" s="20"/>
      <c r="G422" s="20"/>
      <c r="H422" s="20"/>
    </row>
    <row r="423" spans="2:8">
      <c r="B423" s="209"/>
      <c r="C423" s="209"/>
      <c r="D423" s="209"/>
      <c r="E423" s="20"/>
      <c r="F423" s="20"/>
      <c r="G423" s="20"/>
      <c r="H423" s="20"/>
    </row>
    <row r="424" spans="2:8">
      <c r="B424" s="209"/>
      <c r="C424" s="209"/>
      <c r="D424" s="209"/>
      <c r="E424" s="20"/>
      <c r="F424" s="20"/>
      <c r="G424" s="20"/>
      <c r="H424" s="20"/>
    </row>
    <row r="425" spans="2:8">
      <c r="B425" s="209"/>
      <c r="C425" s="209"/>
      <c r="D425" s="209"/>
      <c r="E425" s="20"/>
      <c r="F425" s="20"/>
      <c r="G425" s="20"/>
      <c r="H425" s="20"/>
    </row>
    <row r="426" spans="2:8">
      <c r="B426" s="209"/>
      <c r="C426" s="209"/>
      <c r="D426" s="209"/>
      <c r="E426" s="20"/>
      <c r="F426" s="20"/>
      <c r="G426" s="20"/>
      <c r="H426" s="20"/>
    </row>
    <row r="427" spans="2:8">
      <c r="B427" s="209"/>
      <c r="C427" s="209"/>
      <c r="D427" s="209"/>
      <c r="E427" s="20"/>
      <c r="F427" s="20"/>
      <c r="G427" s="20"/>
      <c r="H427" s="20"/>
    </row>
    <row r="428" spans="2:8">
      <c r="B428" s="209"/>
      <c r="C428" s="209"/>
      <c r="D428" s="209"/>
      <c r="E428" s="20"/>
      <c r="F428" s="20"/>
      <c r="G428" s="20"/>
      <c r="H428" s="20"/>
    </row>
    <row r="429" spans="2:8">
      <c r="B429" s="209"/>
      <c r="C429" s="209"/>
      <c r="D429" s="209"/>
      <c r="E429" s="20"/>
      <c r="F429" s="20"/>
      <c r="G429" s="20"/>
      <c r="H429" s="20"/>
    </row>
    <row r="430" spans="2:8">
      <c r="B430" s="209"/>
      <c r="C430" s="209"/>
      <c r="D430" s="209"/>
      <c r="E430" s="20"/>
      <c r="F430" s="20"/>
      <c r="G430" s="20"/>
      <c r="H430" s="20"/>
    </row>
    <row r="431" spans="2:8">
      <c r="B431" s="209"/>
      <c r="C431" s="209"/>
      <c r="D431" s="209"/>
      <c r="E431" s="20"/>
      <c r="F431" s="20"/>
      <c r="G431" s="20"/>
      <c r="H431" s="20"/>
    </row>
    <row r="432" spans="2:8">
      <c r="B432" s="209"/>
      <c r="C432" s="209"/>
      <c r="D432" s="209"/>
      <c r="E432" s="20"/>
      <c r="F432" s="20"/>
      <c r="G432" s="20"/>
      <c r="H432" s="20"/>
    </row>
    <row r="433" spans="2:8">
      <c r="B433" s="209"/>
      <c r="C433" s="209"/>
      <c r="D433" s="209"/>
      <c r="E433" s="20"/>
      <c r="F433" s="20"/>
      <c r="G433" s="20"/>
      <c r="H433" s="20"/>
    </row>
    <row r="434" spans="2:8">
      <c r="B434" s="209"/>
      <c r="C434" s="209"/>
      <c r="D434" s="209"/>
      <c r="E434" s="20"/>
      <c r="F434" s="20"/>
      <c r="G434" s="20"/>
      <c r="H434" s="20"/>
    </row>
    <row r="435" spans="2:8">
      <c r="B435" s="209"/>
      <c r="C435" s="209"/>
      <c r="D435" s="209"/>
      <c r="E435" s="20"/>
      <c r="F435" s="20"/>
      <c r="G435" s="20"/>
      <c r="H435" s="20"/>
    </row>
    <row r="436" spans="2:8">
      <c r="B436" s="209"/>
      <c r="C436" s="209"/>
      <c r="D436" s="209"/>
      <c r="E436" s="20"/>
      <c r="F436" s="20"/>
      <c r="G436" s="20"/>
      <c r="H436" s="20"/>
    </row>
    <row r="437" spans="2:8">
      <c r="B437" s="209"/>
      <c r="C437" s="209"/>
      <c r="D437" s="209"/>
      <c r="E437" s="20"/>
      <c r="F437" s="20"/>
      <c r="G437" s="20"/>
      <c r="H437" s="20"/>
    </row>
    <row r="438" spans="2:8">
      <c r="B438" s="209"/>
      <c r="C438" s="209"/>
      <c r="D438" s="209"/>
      <c r="E438" s="20"/>
      <c r="F438" s="20"/>
      <c r="G438" s="20"/>
      <c r="H438" s="20"/>
    </row>
    <row r="439" spans="2:8">
      <c r="B439" s="209"/>
      <c r="C439" s="209"/>
      <c r="D439" s="209"/>
      <c r="E439" s="20"/>
      <c r="F439" s="20"/>
      <c r="G439" s="20"/>
      <c r="H439" s="20"/>
    </row>
    <row r="440" spans="2:8">
      <c r="B440" s="209"/>
      <c r="C440" s="209"/>
      <c r="D440" s="209"/>
      <c r="E440" s="20"/>
      <c r="F440" s="20"/>
      <c r="G440" s="20"/>
      <c r="H440" s="20"/>
    </row>
    <row r="441" spans="2:8">
      <c r="B441" s="209"/>
      <c r="C441" s="209"/>
      <c r="D441" s="209"/>
      <c r="E441" s="20"/>
      <c r="F441" s="20"/>
      <c r="G441" s="20"/>
      <c r="H441" s="20"/>
    </row>
    <row r="442" spans="2:8">
      <c r="B442" s="209"/>
      <c r="C442" s="209"/>
      <c r="D442" s="209"/>
      <c r="E442" s="20"/>
      <c r="F442" s="20"/>
      <c r="G442" s="20"/>
      <c r="H442" s="20"/>
    </row>
    <row r="443" spans="2:8">
      <c r="B443" s="209"/>
      <c r="C443" s="209"/>
      <c r="D443" s="209"/>
      <c r="E443" s="20"/>
      <c r="F443" s="20"/>
      <c r="G443" s="20"/>
      <c r="H443" s="20"/>
    </row>
    <row r="444" spans="2:8">
      <c r="B444" s="209"/>
      <c r="C444" s="209"/>
      <c r="D444" s="209"/>
      <c r="E444" s="20"/>
      <c r="F444" s="20"/>
      <c r="G444" s="20"/>
      <c r="H444" s="20"/>
    </row>
    <row r="445" spans="2:8">
      <c r="B445" s="209"/>
      <c r="C445" s="209"/>
      <c r="D445" s="209"/>
      <c r="E445" s="20"/>
      <c r="F445" s="20"/>
      <c r="G445" s="20"/>
      <c r="H445" s="20"/>
    </row>
    <row r="446" spans="2:8">
      <c r="B446" s="209"/>
      <c r="C446" s="209"/>
      <c r="D446" s="209"/>
      <c r="E446" s="20"/>
      <c r="F446" s="20"/>
      <c r="G446" s="20"/>
      <c r="H446" s="20"/>
    </row>
    <row r="447" spans="2:8">
      <c r="B447" s="209"/>
      <c r="C447" s="209"/>
      <c r="D447" s="209"/>
      <c r="E447" s="20"/>
      <c r="F447" s="20"/>
      <c r="G447" s="20"/>
      <c r="H447" s="20"/>
    </row>
    <row r="448" spans="2:8">
      <c r="B448" s="209"/>
      <c r="C448" s="209"/>
      <c r="D448" s="209"/>
      <c r="E448" s="20"/>
      <c r="F448" s="20"/>
      <c r="G448" s="20"/>
      <c r="H448" s="20"/>
    </row>
    <row r="449" spans="2:8">
      <c r="B449" s="209"/>
      <c r="C449" s="209"/>
      <c r="D449" s="209"/>
      <c r="E449" s="20"/>
      <c r="F449" s="20"/>
      <c r="G449" s="20"/>
      <c r="H449" s="20"/>
    </row>
    <row r="450" spans="2:8">
      <c r="B450" s="209"/>
      <c r="C450" s="209"/>
      <c r="D450" s="209"/>
      <c r="E450" s="20"/>
      <c r="F450" s="20"/>
      <c r="G450" s="20"/>
      <c r="H450" s="20"/>
    </row>
    <row r="451" spans="2:8">
      <c r="B451" s="209"/>
      <c r="C451" s="209"/>
      <c r="D451" s="209"/>
      <c r="E451" s="20"/>
      <c r="F451" s="20"/>
      <c r="G451" s="20"/>
      <c r="H451" s="20"/>
    </row>
    <row r="452" spans="2:8">
      <c r="B452" s="209"/>
      <c r="C452" s="209"/>
      <c r="D452" s="209"/>
      <c r="E452" s="20"/>
      <c r="F452" s="20"/>
      <c r="G452" s="20"/>
      <c r="H452" s="20"/>
    </row>
    <row r="453" spans="2:8">
      <c r="B453" s="209"/>
      <c r="C453" s="209"/>
      <c r="D453" s="209"/>
      <c r="E453" s="20"/>
      <c r="F453" s="20"/>
      <c r="G453" s="20"/>
      <c r="H453" s="20"/>
    </row>
    <row r="454" spans="2:8">
      <c r="B454" s="209"/>
      <c r="C454" s="209"/>
      <c r="D454" s="209"/>
      <c r="E454" s="20"/>
      <c r="F454" s="20"/>
      <c r="G454" s="20"/>
      <c r="H454" s="20"/>
    </row>
    <row r="455" spans="2:8">
      <c r="B455" s="209"/>
      <c r="C455" s="209"/>
      <c r="D455" s="209"/>
      <c r="E455" s="20"/>
      <c r="F455" s="20"/>
      <c r="G455" s="20"/>
      <c r="H455" s="20"/>
    </row>
    <row r="456" spans="2:8">
      <c r="B456" s="209"/>
      <c r="C456" s="209"/>
      <c r="D456" s="209"/>
      <c r="E456" s="20"/>
      <c r="F456" s="20"/>
      <c r="G456" s="20"/>
      <c r="H456" s="20"/>
    </row>
    <row r="457" spans="2:8">
      <c r="B457" s="209"/>
      <c r="C457" s="209"/>
      <c r="D457" s="209"/>
      <c r="E457" s="20"/>
      <c r="F457" s="20"/>
      <c r="G457" s="20"/>
      <c r="H457" s="20"/>
    </row>
    <row r="458" spans="2:8">
      <c r="B458" s="209"/>
      <c r="C458" s="209"/>
      <c r="D458" s="209"/>
      <c r="E458" s="20"/>
      <c r="F458" s="20"/>
      <c r="G458" s="20"/>
      <c r="H458" s="20"/>
    </row>
    <row r="459" spans="2:8">
      <c r="B459" s="209"/>
      <c r="C459" s="209"/>
      <c r="D459" s="209"/>
      <c r="E459" s="20"/>
      <c r="F459" s="20"/>
      <c r="G459" s="20"/>
      <c r="H459" s="20"/>
    </row>
    <row r="460" spans="2:8">
      <c r="B460" s="209"/>
      <c r="C460" s="209"/>
      <c r="D460" s="209"/>
      <c r="E460" s="20"/>
      <c r="F460" s="20"/>
      <c r="G460" s="20"/>
      <c r="H460" s="20"/>
    </row>
    <row r="461" spans="2:8">
      <c r="B461" s="209"/>
      <c r="C461" s="209"/>
      <c r="D461" s="209"/>
      <c r="E461" s="20"/>
      <c r="F461" s="20"/>
      <c r="G461" s="20"/>
      <c r="H461" s="20"/>
    </row>
    <row r="462" spans="2:8">
      <c r="B462" s="209"/>
      <c r="C462" s="209"/>
      <c r="D462" s="209"/>
      <c r="E462" s="20"/>
      <c r="F462" s="20"/>
      <c r="G462" s="20"/>
      <c r="H462" s="20"/>
    </row>
    <row r="463" spans="2:8">
      <c r="B463" s="209"/>
      <c r="C463" s="209"/>
      <c r="D463" s="209"/>
      <c r="E463" s="20"/>
      <c r="F463" s="20"/>
      <c r="G463" s="20"/>
      <c r="H463" s="20"/>
    </row>
    <row r="464" spans="2:8">
      <c r="B464" s="209"/>
      <c r="C464" s="209"/>
      <c r="D464" s="209"/>
      <c r="E464" s="20"/>
      <c r="F464" s="20"/>
      <c r="G464" s="20"/>
      <c r="H464" s="20"/>
    </row>
    <row r="465" spans="2:8">
      <c r="B465" s="209"/>
      <c r="C465" s="209"/>
      <c r="D465" s="209"/>
      <c r="E465" s="20"/>
      <c r="F465" s="20"/>
      <c r="G465" s="20"/>
      <c r="H465" s="20"/>
    </row>
    <row r="466" spans="2:8">
      <c r="B466" s="209"/>
      <c r="C466" s="209"/>
      <c r="D466" s="209"/>
      <c r="E466" s="20"/>
      <c r="F466" s="20"/>
      <c r="G466" s="20"/>
      <c r="H466" s="20"/>
    </row>
    <row r="467" spans="2:8">
      <c r="B467" s="209"/>
      <c r="C467" s="209"/>
      <c r="D467" s="209"/>
      <c r="E467" s="20"/>
      <c r="F467" s="20"/>
      <c r="G467" s="20"/>
      <c r="H467" s="20"/>
    </row>
    <row r="468" spans="2:8">
      <c r="B468" s="209"/>
      <c r="C468" s="209"/>
      <c r="D468" s="209"/>
      <c r="E468" s="20"/>
      <c r="F468" s="20"/>
      <c r="G468" s="20"/>
      <c r="H468" s="20"/>
    </row>
    <row r="469" spans="2:8">
      <c r="B469" s="209"/>
      <c r="C469" s="209"/>
      <c r="D469" s="209"/>
      <c r="E469" s="20"/>
      <c r="F469" s="20"/>
      <c r="G469" s="20"/>
      <c r="H469" s="20"/>
    </row>
    <row r="470" spans="2:8">
      <c r="B470" s="209"/>
      <c r="C470" s="209"/>
      <c r="D470" s="209"/>
      <c r="E470" s="20"/>
      <c r="F470" s="20"/>
      <c r="G470" s="20"/>
      <c r="H470" s="20"/>
    </row>
    <row r="471" spans="2:8">
      <c r="B471" s="209"/>
      <c r="C471" s="209"/>
      <c r="D471" s="209"/>
      <c r="E471" s="20"/>
      <c r="F471" s="20"/>
      <c r="G471" s="20"/>
      <c r="H471" s="20"/>
    </row>
    <row r="472" spans="2:8">
      <c r="B472" s="209"/>
      <c r="C472" s="209"/>
      <c r="D472" s="209"/>
      <c r="E472" s="20"/>
      <c r="F472" s="20"/>
      <c r="G472" s="20"/>
      <c r="H472" s="20"/>
    </row>
    <row r="473" spans="2:8">
      <c r="B473" s="209"/>
      <c r="C473" s="209"/>
      <c r="D473" s="209"/>
      <c r="E473" s="20"/>
      <c r="F473" s="20"/>
      <c r="G473" s="20"/>
      <c r="H473" s="20"/>
    </row>
    <row r="474" spans="2:8">
      <c r="B474" s="209"/>
      <c r="C474" s="209"/>
      <c r="D474" s="209"/>
      <c r="E474" s="20"/>
      <c r="F474" s="20"/>
      <c r="G474" s="20"/>
      <c r="H474" s="20"/>
    </row>
    <row r="475" spans="2:8">
      <c r="B475" s="209"/>
      <c r="C475" s="209"/>
      <c r="D475" s="209"/>
      <c r="E475" s="20"/>
      <c r="F475" s="20"/>
      <c r="G475" s="20"/>
      <c r="H475" s="20"/>
    </row>
    <row r="476" spans="2:8">
      <c r="B476" s="209"/>
      <c r="C476" s="209"/>
      <c r="D476" s="209"/>
      <c r="E476" s="20"/>
      <c r="F476" s="20"/>
      <c r="G476" s="20"/>
      <c r="H476" s="20"/>
    </row>
    <row r="477" spans="2:8">
      <c r="B477" s="209"/>
      <c r="C477" s="209"/>
      <c r="D477" s="209"/>
      <c r="E477" s="20"/>
      <c r="F477" s="20"/>
      <c r="G477" s="20"/>
      <c r="H477" s="20"/>
    </row>
    <row r="478" spans="2:8">
      <c r="B478" s="209"/>
      <c r="C478" s="209"/>
      <c r="D478" s="209"/>
      <c r="E478" s="20"/>
      <c r="F478" s="20"/>
      <c r="G478" s="20"/>
      <c r="H478" s="20"/>
    </row>
    <row r="479" spans="2:8">
      <c r="B479" s="209"/>
      <c r="C479" s="209"/>
      <c r="D479" s="209"/>
      <c r="E479" s="20"/>
      <c r="F479" s="20"/>
      <c r="G479" s="20"/>
      <c r="H479" s="20"/>
    </row>
    <row r="480" spans="2:8">
      <c r="B480" s="209"/>
      <c r="C480" s="209"/>
      <c r="D480" s="209"/>
      <c r="E480" s="20"/>
      <c r="F480" s="20"/>
      <c r="G480" s="20"/>
      <c r="H480" s="20"/>
    </row>
    <row r="481" spans="2:8">
      <c r="B481" s="209"/>
      <c r="C481" s="209"/>
      <c r="D481" s="209"/>
      <c r="E481" s="20"/>
      <c r="F481" s="20"/>
      <c r="G481" s="20"/>
      <c r="H481" s="20"/>
    </row>
    <row r="482" spans="2:8">
      <c r="B482" s="209"/>
      <c r="C482" s="209"/>
      <c r="D482" s="209"/>
      <c r="E482" s="20"/>
      <c r="F482" s="20"/>
      <c r="G482" s="20"/>
      <c r="H482" s="20"/>
    </row>
    <row r="483" spans="2:8">
      <c r="B483" s="209"/>
      <c r="C483" s="209"/>
      <c r="D483" s="209"/>
      <c r="E483" s="20"/>
      <c r="F483" s="20"/>
      <c r="G483" s="20"/>
      <c r="H483" s="20"/>
    </row>
    <row r="484" spans="2:8">
      <c r="B484" s="209"/>
      <c r="C484" s="209"/>
      <c r="D484" s="209"/>
      <c r="E484" s="20"/>
      <c r="F484" s="20"/>
      <c r="G484" s="20"/>
      <c r="H484" s="20"/>
    </row>
    <row r="485" spans="2:8">
      <c r="B485" s="209"/>
      <c r="C485" s="209"/>
      <c r="D485" s="209"/>
      <c r="E485" s="20"/>
      <c r="F485" s="20"/>
      <c r="G485" s="20"/>
      <c r="H485" s="20"/>
    </row>
    <row r="486" spans="2:8">
      <c r="B486" s="209"/>
      <c r="C486" s="209"/>
      <c r="D486" s="209"/>
      <c r="E486" s="20"/>
      <c r="F486" s="20"/>
      <c r="G486" s="20"/>
      <c r="H486" s="20"/>
    </row>
    <row r="487" spans="2:8">
      <c r="B487" s="209"/>
      <c r="C487" s="209"/>
      <c r="D487" s="209"/>
      <c r="E487" s="20"/>
      <c r="F487" s="20"/>
      <c r="G487" s="20"/>
      <c r="H487" s="20"/>
    </row>
    <row r="488" spans="2:8">
      <c r="B488" s="209"/>
      <c r="C488" s="209"/>
      <c r="D488" s="209"/>
      <c r="E488" s="20"/>
      <c r="F488" s="20"/>
      <c r="G488" s="20"/>
      <c r="H488" s="20"/>
    </row>
    <row r="489" spans="2:8">
      <c r="B489" s="209"/>
      <c r="C489" s="209"/>
      <c r="D489" s="209"/>
      <c r="E489" s="20"/>
      <c r="F489" s="20"/>
      <c r="G489" s="20"/>
      <c r="H489" s="20"/>
    </row>
    <row r="490" spans="2:8">
      <c r="B490" s="209"/>
      <c r="C490" s="209"/>
      <c r="D490" s="209"/>
      <c r="E490" s="20"/>
      <c r="F490" s="20"/>
      <c r="G490" s="20"/>
      <c r="H490" s="20"/>
    </row>
    <row r="491" spans="2:8">
      <c r="B491" s="209"/>
      <c r="C491" s="209"/>
      <c r="D491" s="209"/>
      <c r="E491" s="20"/>
      <c r="F491" s="20"/>
      <c r="G491" s="20"/>
      <c r="H491" s="20"/>
    </row>
    <row r="492" spans="2:8">
      <c r="B492" s="209"/>
      <c r="C492" s="209"/>
      <c r="D492" s="209"/>
      <c r="E492" s="20"/>
      <c r="F492" s="20"/>
      <c r="G492" s="20"/>
      <c r="H492" s="20"/>
    </row>
    <row r="493" spans="2:8">
      <c r="B493" s="209"/>
      <c r="C493" s="209"/>
      <c r="D493" s="209"/>
      <c r="E493" s="20"/>
      <c r="F493" s="20"/>
      <c r="G493" s="20"/>
      <c r="H493" s="20"/>
    </row>
    <row r="494" spans="2:8">
      <c r="B494" s="209"/>
      <c r="C494" s="209"/>
      <c r="D494" s="209"/>
      <c r="E494" s="20"/>
      <c r="F494" s="20"/>
      <c r="G494" s="20"/>
      <c r="H494" s="20"/>
    </row>
    <row r="495" spans="2:8">
      <c r="B495" s="209"/>
      <c r="C495" s="209"/>
      <c r="D495" s="209"/>
      <c r="E495" s="20"/>
      <c r="F495" s="20"/>
      <c r="G495" s="20"/>
      <c r="H495" s="20"/>
    </row>
    <row r="496" spans="2:8">
      <c r="B496" s="209"/>
      <c r="C496" s="209"/>
      <c r="D496" s="209"/>
      <c r="E496" s="20"/>
      <c r="F496" s="20"/>
      <c r="G496" s="20"/>
      <c r="H496" s="20"/>
    </row>
    <row r="497" spans="2:8">
      <c r="B497" s="209"/>
      <c r="C497" s="209"/>
      <c r="D497" s="209"/>
      <c r="E497" s="20"/>
      <c r="F497" s="20"/>
      <c r="G497" s="20"/>
      <c r="H497" s="20"/>
    </row>
    <row r="498" spans="2:8">
      <c r="B498" s="209"/>
      <c r="C498" s="209"/>
      <c r="D498" s="209"/>
      <c r="E498" s="20"/>
      <c r="F498" s="20"/>
      <c r="G498" s="20"/>
      <c r="H498" s="20"/>
    </row>
    <row r="499" spans="2:8">
      <c r="B499" s="209"/>
      <c r="C499" s="209"/>
      <c r="D499" s="209"/>
      <c r="E499" s="20"/>
      <c r="F499" s="20"/>
      <c r="G499" s="20"/>
      <c r="H499" s="20"/>
    </row>
    <row r="500" spans="2:8">
      <c r="B500" s="209"/>
      <c r="C500" s="209"/>
      <c r="D500" s="209"/>
      <c r="E500" s="20"/>
      <c r="F500" s="20"/>
      <c r="G500" s="20"/>
      <c r="H500" s="20"/>
    </row>
    <row r="501" spans="2:8">
      <c r="B501" s="209"/>
      <c r="C501" s="209"/>
      <c r="D501" s="209"/>
      <c r="E501" s="20"/>
      <c r="F501" s="20"/>
      <c r="G501" s="20"/>
      <c r="H501" s="20"/>
    </row>
    <row r="502" spans="2:8">
      <c r="B502" s="209"/>
      <c r="C502" s="209"/>
      <c r="D502" s="209"/>
      <c r="E502" s="20"/>
      <c r="F502" s="20"/>
      <c r="G502" s="20"/>
      <c r="H502" s="20"/>
    </row>
    <row r="503" spans="2:8">
      <c r="B503" s="209"/>
      <c r="C503" s="209"/>
      <c r="D503" s="209"/>
      <c r="E503" s="20"/>
      <c r="F503" s="20"/>
      <c r="G503" s="20"/>
      <c r="H503" s="20"/>
    </row>
    <row r="504" spans="2:8">
      <c r="B504" s="209"/>
      <c r="C504" s="209"/>
      <c r="D504" s="209"/>
      <c r="E504" s="20"/>
      <c r="F504" s="20"/>
      <c r="G504" s="20"/>
      <c r="H504" s="20"/>
    </row>
    <row r="505" spans="2:8">
      <c r="B505" s="209"/>
      <c r="C505" s="209"/>
      <c r="D505" s="209"/>
      <c r="E505" s="20"/>
      <c r="F505" s="20"/>
      <c r="G505" s="20"/>
      <c r="H505" s="20"/>
    </row>
    <row r="506" spans="2:8">
      <c r="B506" s="209"/>
      <c r="C506" s="209"/>
      <c r="D506" s="209"/>
      <c r="E506" s="20"/>
      <c r="F506" s="20"/>
      <c r="G506" s="20"/>
      <c r="H506" s="20"/>
    </row>
    <row r="507" spans="2:8">
      <c r="B507" s="209"/>
      <c r="C507" s="209"/>
      <c r="D507" s="209"/>
      <c r="E507" s="20"/>
      <c r="F507" s="20"/>
      <c r="G507" s="20"/>
      <c r="H507" s="20"/>
    </row>
    <row r="508" spans="2:8">
      <c r="B508" s="209"/>
      <c r="C508" s="209"/>
      <c r="D508" s="209"/>
      <c r="E508" s="20"/>
      <c r="F508" s="20"/>
      <c r="G508" s="20"/>
      <c r="H508" s="20"/>
    </row>
    <row r="509" spans="2:8">
      <c r="B509" s="209"/>
      <c r="C509" s="209"/>
      <c r="D509" s="209"/>
      <c r="E509" s="20"/>
      <c r="F509" s="20"/>
      <c r="G509" s="20"/>
      <c r="H509" s="20"/>
    </row>
    <row r="510" spans="2:8">
      <c r="B510" s="209"/>
      <c r="C510" s="209"/>
      <c r="D510" s="209"/>
      <c r="E510" s="20"/>
      <c r="F510" s="20"/>
      <c r="G510" s="20"/>
      <c r="H510" s="20"/>
    </row>
    <row r="511" spans="2:8">
      <c r="B511" s="209"/>
      <c r="C511" s="209"/>
      <c r="D511" s="209"/>
      <c r="E511" s="20"/>
      <c r="F511" s="20"/>
      <c r="G511" s="20"/>
      <c r="H511" s="20"/>
    </row>
    <row r="512" spans="2:8">
      <c r="B512" s="209"/>
      <c r="C512" s="209"/>
      <c r="D512" s="209"/>
      <c r="E512" s="20"/>
      <c r="F512" s="20"/>
      <c r="G512" s="20"/>
      <c r="H512" s="20"/>
    </row>
    <row r="513" spans="2:8">
      <c r="B513" s="209"/>
      <c r="C513" s="209"/>
      <c r="D513" s="209"/>
      <c r="E513" s="20"/>
      <c r="F513" s="20"/>
      <c r="G513" s="20"/>
      <c r="H513" s="20"/>
    </row>
    <row r="514" spans="2:8">
      <c r="B514" s="209"/>
      <c r="C514" s="209"/>
      <c r="D514" s="209"/>
      <c r="E514" s="20"/>
      <c r="F514" s="20"/>
      <c r="G514" s="20"/>
      <c r="H514" s="20"/>
    </row>
    <row r="515" spans="2:8">
      <c r="B515" s="209"/>
      <c r="C515" s="209"/>
      <c r="D515" s="209"/>
      <c r="E515" s="20"/>
      <c r="F515" s="20"/>
      <c r="G515" s="20"/>
      <c r="H515" s="20"/>
    </row>
    <row r="516" spans="2:8">
      <c r="B516" s="209"/>
      <c r="C516" s="209"/>
      <c r="D516" s="209"/>
      <c r="E516" s="20"/>
      <c r="F516" s="20"/>
      <c r="G516" s="20"/>
      <c r="H516" s="20"/>
    </row>
    <row r="517" spans="2:8">
      <c r="B517" s="209"/>
      <c r="C517" s="209"/>
      <c r="D517" s="209"/>
      <c r="E517" s="20"/>
      <c r="F517" s="20"/>
      <c r="G517" s="20"/>
      <c r="H517" s="20"/>
    </row>
    <row r="518" spans="2:8">
      <c r="B518" s="209"/>
      <c r="C518" s="209"/>
      <c r="D518" s="209"/>
      <c r="E518" s="20"/>
      <c r="F518" s="20"/>
      <c r="G518" s="20"/>
      <c r="H518" s="20"/>
    </row>
    <row r="519" spans="2:8">
      <c r="B519" s="209"/>
      <c r="C519" s="209"/>
      <c r="D519" s="209"/>
      <c r="E519" s="20"/>
      <c r="F519" s="20"/>
      <c r="G519" s="20"/>
      <c r="H519" s="20"/>
    </row>
    <row r="520" spans="2:8">
      <c r="B520" s="209"/>
      <c r="C520" s="209"/>
      <c r="D520" s="209"/>
      <c r="E520" s="20"/>
      <c r="F520" s="20"/>
      <c r="G520" s="20"/>
      <c r="H520" s="20"/>
    </row>
    <row r="521" spans="2:8">
      <c r="B521" s="209"/>
      <c r="C521" s="209"/>
      <c r="D521" s="209"/>
      <c r="E521" s="20"/>
      <c r="F521" s="20"/>
      <c r="G521" s="20"/>
      <c r="H521" s="20"/>
    </row>
    <row r="522" spans="2:8">
      <c r="B522" s="209"/>
      <c r="C522" s="209"/>
      <c r="D522" s="209"/>
      <c r="E522" s="20"/>
      <c r="F522" s="20"/>
      <c r="G522" s="20"/>
      <c r="H522" s="20"/>
    </row>
    <row r="523" spans="2:8">
      <c r="B523" s="209"/>
      <c r="C523" s="209"/>
      <c r="D523" s="209"/>
      <c r="E523" s="20"/>
      <c r="F523" s="20"/>
      <c r="G523" s="20"/>
      <c r="H523" s="20"/>
    </row>
    <row r="524" spans="2:8">
      <c r="B524" s="209"/>
      <c r="C524" s="209"/>
      <c r="D524" s="209"/>
      <c r="E524" s="20"/>
      <c r="F524" s="20"/>
      <c r="G524" s="20"/>
      <c r="H524" s="20"/>
    </row>
    <row r="525" spans="2:8">
      <c r="B525" s="209"/>
      <c r="C525" s="209"/>
      <c r="D525" s="209"/>
      <c r="E525" s="20"/>
      <c r="F525" s="20"/>
      <c r="G525" s="20"/>
      <c r="H525" s="20"/>
    </row>
    <row r="526" spans="2:8">
      <c r="B526" s="209"/>
      <c r="C526" s="209"/>
      <c r="D526" s="209"/>
      <c r="E526" s="20"/>
      <c r="F526" s="20"/>
      <c r="G526" s="20"/>
      <c r="H526" s="20"/>
    </row>
    <row r="527" spans="2:8">
      <c r="B527" s="209"/>
      <c r="C527" s="209"/>
      <c r="D527" s="209"/>
      <c r="E527" s="20"/>
      <c r="F527" s="20"/>
      <c r="G527" s="20"/>
      <c r="H527" s="20"/>
    </row>
    <row r="528" spans="2:8">
      <c r="B528" s="209"/>
      <c r="C528" s="209"/>
      <c r="D528" s="209"/>
      <c r="E528" s="20"/>
      <c r="F528" s="20"/>
      <c r="G528" s="20"/>
      <c r="H528" s="20"/>
    </row>
    <row r="529" spans="2:8">
      <c r="B529" s="209"/>
      <c r="C529" s="209"/>
      <c r="D529" s="209"/>
      <c r="E529" s="20"/>
      <c r="F529" s="20"/>
      <c r="G529" s="20"/>
      <c r="H529" s="20"/>
    </row>
    <row r="530" spans="2:8">
      <c r="B530" s="209"/>
      <c r="C530" s="209"/>
      <c r="D530" s="209"/>
      <c r="E530" s="20"/>
      <c r="F530" s="20"/>
      <c r="G530" s="20"/>
      <c r="H530" s="20"/>
    </row>
    <row r="531" spans="2:8">
      <c r="B531" s="209"/>
      <c r="C531" s="209"/>
      <c r="D531" s="209"/>
      <c r="E531" s="20"/>
      <c r="F531" s="20"/>
      <c r="G531" s="20"/>
      <c r="H531" s="20"/>
    </row>
    <row r="532" spans="2:8">
      <c r="B532" s="209"/>
      <c r="C532" s="209"/>
      <c r="D532" s="209"/>
      <c r="E532" s="20"/>
      <c r="F532" s="20"/>
      <c r="G532" s="20"/>
      <c r="H532" s="20"/>
    </row>
    <row r="533" spans="2:8">
      <c r="B533" s="209"/>
      <c r="C533" s="209"/>
      <c r="D533" s="209"/>
      <c r="E533" s="20"/>
      <c r="F533" s="20"/>
      <c r="G533" s="20"/>
      <c r="H533" s="20"/>
    </row>
    <row r="534" spans="2:8">
      <c r="B534" s="209"/>
      <c r="C534" s="209"/>
      <c r="D534" s="209"/>
      <c r="E534" s="20"/>
      <c r="F534" s="20"/>
      <c r="G534" s="20"/>
      <c r="H534" s="20"/>
    </row>
    <row r="535" spans="2:8">
      <c r="B535" s="209"/>
      <c r="C535" s="209"/>
      <c r="D535" s="209"/>
      <c r="E535" s="20"/>
      <c r="F535" s="20"/>
      <c r="G535" s="20"/>
      <c r="H535" s="20"/>
    </row>
    <row r="536" spans="2:8">
      <c r="B536" s="209"/>
      <c r="C536" s="209"/>
      <c r="D536" s="209"/>
      <c r="E536" s="20"/>
      <c r="F536" s="20"/>
      <c r="G536" s="20"/>
      <c r="H536" s="20"/>
    </row>
    <row r="537" spans="2:8">
      <c r="B537" s="209"/>
      <c r="C537" s="209"/>
      <c r="D537" s="209"/>
      <c r="E537" s="20"/>
      <c r="F537" s="20"/>
      <c r="G537" s="20"/>
      <c r="H537" s="20"/>
    </row>
    <row r="538" spans="2:8">
      <c r="B538" s="209"/>
      <c r="C538" s="209"/>
      <c r="D538" s="209"/>
      <c r="E538" s="20"/>
      <c r="F538" s="20"/>
      <c r="G538" s="20"/>
      <c r="H538" s="20"/>
    </row>
    <row r="539" spans="2:8">
      <c r="B539" s="209"/>
      <c r="C539" s="209"/>
      <c r="D539" s="209"/>
      <c r="E539" s="20"/>
      <c r="F539" s="20"/>
      <c r="G539" s="20"/>
      <c r="H539" s="20"/>
    </row>
    <row r="540" spans="2:8">
      <c r="B540" s="209"/>
      <c r="C540" s="209"/>
      <c r="D540" s="209"/>
      <c r="E540" s="20"/>
      <c r="F540" s="20"/>
      <c r="G540" s="20"/>
      <c r="H540" s="20"/>
    </row>
    <row r="541" spans="2:8">
      <c r="B541" s="209"/>
      <c r="C541" s="209"/>
      <c r="D541" s="209"/>
      <c r="E541" s="20"/>
      <c r="F541" s="20"/>
      <c r="G541" s="20"/>
      <c r="H541" s="20"/>
    </row>
    <row r="542" spans="2:8">
      <c r="B542" s="209"/>
      <c r="C542" s="209"/>
      <c r="D542" s="209"/>
      <c r="E542" s="20"/>
      <c r="F542" s="20"/>
      <c r="G542" s="20"/>
      <c r="H542" s="20"/>
    </row>
    <row r="543" spans="2:8">
      <c r="B543" s="209"/>
      <c r="C543" s="209"/>
      <c r="D543" s="209"/>
      <c r="E543" s="20"/>
      <c r="F543" s="20"/>
      <c r="G543" s="20"/>
      <c r="H543" s="20"/>
    </row>
    <row r="544" spans="2:8">
      <c r="B544" s="209"/>
      <c r="C544" s="209"/>
      <c r="D544" s="209"/>
      <c r="E544" s="20"/>
      <c r="F544" s="20"/>
      <c r="G544" s="20"/>
      <c r="H544" s="20"/>
    </row>
    <row r="545" spans="2:8">
      <c r="B545" s="209"/>
      <c r="C545" s="209"/>
      <c r="D545" s="209"/>
      <c r="E545" s="20"/>
      <c r="F545" s="20"/>
      <c r="G545" s="20"/>
      <c r="H545" s="20"/>
    </row>
    <row r="546" spans="2:8">
      <c r="B546" s="209"/>
      <c r="C546" s="209"/>
      <c r="D546" s="209"/>
      <c r="E546" s="20"/>
      <c r="F546" s="20"/>
      <c r="G546" s="20"/>
      <c r="H546" s="20"/>
    </row>
    <row r="547" spans="2:8">
      <c r="B547" s="209"/>
      <c r="C547" s="209"/>
      <c r="D547" s="209"/>
      <c r="E547" s="20"/>
      <c r="F547" s="20"/>
      <c r="G547" s="20"/>
      <c r="H547" s="20"/>
    </row>
    <row r="548" spans="2:8">
      <c r="B548" s="209"/>
      <c r="C548" s="209"/>
      <c r="D548" s="209"/>
      <c r="E548" s="20"/>
      <c r="F548" s="20"/>
      <c r="G548" s="20"/>
      <c r="H548" s="20"/>
    </row>
    <row r="549" spans="2:8">
      <c r="B549" s="209"/>
      <c r="C549" s="209"/>
      <c r="D549" s="209"/>
      <c r="E549" s="20"/>
      <c r="F549" s="20"/>
      <c r="G549" s="20"/>
      <c r="H549" s="20"/>
    </row>
    <row r="550" spans="2:8">
      <c r="B550" s="209"/>
      <c r="C550" s="209"/>
      <c r="D550" s="209"/>
      <c r="E550" s="20"/>
      <c r="F550" s="20"/>
      <c r="G550" s="20"/>
      <c r="H550" s="20"/>
    </row>
    <row r="551" spans="2:8">
      <c r="B551" s="209"/>
      <c r="C551" s="209"/>
      <c r="D551" s="209"/>
      <c r="E551" s="20"/>
      <c r="F551" s="20"/>
      <c r="G551" s="20"/>
      <c r="H551" s="20"/>
    </row>
    <row r="552" spans="2:8">
      <c r="B552" s="209"/>
      <c r="C552" s="209"/>
      <c r="D552" s="209"/>
      <c r="E552" s="20"/>
      <c r="F552" s="20"/>
      <c r="G552" s="20"/>
      <c r="H552" s="20"/>
    </row>
    <row r="553" spans="2:8">
      <c r="B553" s="209"/>
      <c r="C553" s="209"/>
      <c r="D553" s="209"/>
      <c r="E553" s="20"/>
      <c r="F553" s="20"/>
      <c r="G553" s="20"/>
      <c r="H553" s="20"/>
    </row>
    <row r="554" spans="2:8">
      <c r="B554" s="209"/>
      <c r="C554" s="209"/>
      <c r="D554" s="209"/>
      <c r="E554" s="20"/>
      <c r="F554" s="20"/>
      <c r="G554" s="20"/>
      <c r="H554" s="20"/>
    </row>
    <row r="555" spans="2:8">
      <c r="B555" s="209"/>
      <c r="C555" s="209"/>
      <c r="D555" s="209"/>
      <c r="E555" s="20"/>
      <c r="F555" s="20"/>
      <c r="G555" s="20"/>
      <c r="H555" s="20"/>
    </row>
  </sheetData>
  <sortState xmlns:xlrd2="http://schemas.microsoft.com/office/spreadsheetml/2017/richdata2" ref="B82:B112">
    <sortCondition descending="1" ref="B82"/>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dimension ref="A1:BL524"/>
  <sheetViews>
    <sheetView topLeftCell="A4" zoomScale="55" zoomScaleNormal="55" workbookViewId="0">
      <selection activeCell="N35" sqref="N35"/>
    </sheetView>
  </sheetViews>
  <sheetFormatPr defaultColWidth="9" defaultRowHeight="14.25"/>
  <cols>
    <col min="1" max="1" width="25.85546875" style="201" bestFit="1" customWidth="1"/>
    <col min="2" max="7" width="16.7109375" style="201" customWidth="1"/>
    <col min="8" max="16384" width="9" style="201"/>
  </cols>
  <sheetData>
    <row r="1" spans="1:7" ht="15" thickBot="1"/>
    <row r="2" spans="1:7" ht="15" thickBot="1">
      <c r="A2" s="202" t="s">
        <v>104</v>
      </c>
      <c r="B2" s="203">
        <f>Input!E2</f>
        <v>44939</v>
      </c>
    </row>
    <row r="5" spans="1:7">
      <c r="A5" s="201" t="str">
        <f>IF('Proxy Price Data'!B1="","",'Proxy Price Data'!B1)</f>
        <v>PX_LAST</v>
      </c>
      <c r="B5" s="201" t="str">
        <f>IF('Proxy Price Data'!C1="","",'Proxy Price Data'!C1)</f>
        <v>AWR US Equity</v>
      </c>
      <c r="C5" s="201" t="str">
        <f>IF('Proxy Price Data'!D1="","",'Proxy Price Data'!D1)</f>
        <v>AWK US Equity</v>
      </c>
      <c r="D5" s="201" t="str">
        <f>IF('Proxy Price Data'!E1="","",'Proxy Price Data'!E1)</f>
        <v>CWT US Equity</v>
      </c>
      <c r="E5" s="201" t="str">
        <f>IF('Proxy Price Data'!F1="","",'Proxy Price Data'!F1)</f>
        <v>WTRG US Equity</v>
      </c>
      <c r="F5" s="201" t="str">
        <f>IF('Proxy Price Data'!G1="","",'Proxy Price Data'!G1)</f>
        <v>MSEX US Equity</v>
      </c>
      <c r="G5" s="201" t="str">
        <f>IF('Proxy Price Data'!H1="","",'Proxy Price Data'!H1)</f>
        <v>SJW US Equity</v>
      </c>
    </row>
    <row r="6" spans="1:7">
      <c r="A6" s="204">
        <f>IF('Proxy Price Data'!B2="","",'Proxy Price Data'!B2)</f>
        <v>44939</v>
      </c>
      <c r="B6" s="201">
        <f>IF('Proxy Price Data'!C2="","",'Proxy Price Data'!C2)</f>
        <v>95.48</v>
      </c>
      <c r="C6" s="201">
        <f>IF('Proxy Price Data'!D2="","",'Proxy Price Data'!D2)</f>
        <v>158.87</v>
      </c>
      <c r="D6" s="201">
        <f>IF('Proxy Price Data'!E2="","",'Proxy Price Data'!E2)</f>
        <v>62.39</v>
      </c>
      <c r="E6" s="201">
        <f>IF('Proxy Price Data'!F2="","",'Proxy Price Data'!F2)</f>
        <v>48.79</v>
      </c>
      <c r="F6" s="201">
        <f>IF('Proxy Price Data'!G2="","",'Proxy Price Data'!G2)</f>
        <v>81.81</v>
      </c>
      <c r="G6" s="201">
        <f>IF('Proxy Price Data'!H2="","",'Proxy Price Data'!H2)</f>
        <v>80.180000000000007</v>
      </c>
    </row>
    <row r="7" spans="1:7">
      <c r="A7" s="204">
        <f>IF('Proxy Price Data'!B3="","",'Proxy Price Data'!B3)</f>
        <v>44938</v>
      </c>
      <c r="B7" s="201">
        <f>IF('Proxy Price Data'!C3="","",'Proxy Price Data'!C3)</f>
        <v>95.26</v>
      </c>
      <c r="C7" s="201">
        <f>IF('Proxy Price Data'!D3="","",'Proxy Price Data'!D3)</f>
        <v>159.41999999999999</v>
      </c>
      <c r="D7" s="201">
        <f>IF('Proxy Price Data'!E3="","",'Proxy Price Data'!E3)</f>
        <v>62.28</v>
      </c>
      <c r="E7" s="201">
        <f>IF('Proxy Price Data'!F3="","",'Proxy Price Data'!F3)</f>
        <v>48.99</v>
      </c>
      <c r="F7" s="201">
        <f>IF('Proxy Price Data'!G3="","",'Proxy Price Data'!G3)</f>
        <v>81.33</v>
      </c>
      <c r="G7" s="201">
        <f>IF('Proxy Price Data'!H3="","",'Proxy Price Data'!H3)</f>
        <v>80.03</v>
      </c>
    </row>
    <row r="8" spans="1:7">
      <c r="A8" s="204">
        <f>IF('Proxy Price Data'!B4="","",'Proxy Price Data'!B4)</f>
        <v>44937</v>
      </c>
      <c r="B8" s="201">
        <f>IF('Proxy Price Data'!C4="","",'Proxy Price Data'!C4)</f>
        <v>95.3</v>
      </c>
      <c r="C8" s="201">
        <f>IF('Proxy Price Data'!D4="","",'Proxy Price Data'!D4)</f>
        <v>161.41999999999999</v>
      </c>
      <c r="D8" s="201">
        <f>IF('Proxy Price Data'!E4="","",'Proxy Price Data'!E4)</f>
        <v>62.28</v>
      </c>
      <c r="E8" s="201">
        <f>IF('Proxy Price Data'!F4="","",'Proxy Price Data'!F4)</f>
        <v>48.91</v>
      </c>
      <c r="F8" s="201">
        <f>IF('Proxy Price Data'!G4="","",'Proxy Price Data'!G4)</f>
        <v>81.83</v>
      </c>
      <c r="G8" s="201">
        <f>IF('Proxy Price Data'!H4="","",'Proxy Price Data'!H4)</f>
        <v>79.72</v>
      </c>
    </row>
    <row r="9" spans="1:7">
      <c r="A9" s="204">
        <f>IF('Proxy Price Data'!B5="","",'Proxy Price Data'!B5)</f>
        <v>44936</v>
      </c>
      <c r="B9" s="201">
        <f>IF('Proxy Price Data'!C5="","",'Proxy Price Data'!C5)</f>
        <v>94.88</v>
      </c>
      <c r="C9" s="201">
        <f>IF('Proxy Price Data'!D5="","",'Proxy Price Data'!D5)</f>
        <v>160.77000000000001</v>
      </c>
      <c r="D9" s="201">
        <f>IF('Proxy Price Data'!E5="","",'Proxy Price Data'!E5)</f>
        <v>61.81</v>
      </c>
      <c r="E9" s="201">
        <f>IF('Proxy Price Data'!F5="","",'Proxy Price Data'!F5)</f>
        <v>48.8</v>
      </c>
      <c r="F9" s="201">
        <f>IF('Proxy Price Data'!G5="","",'Proxy Price Data'!G5)</f>
        <v>81.23</v>
      </c>
      <c r="G9" s="201">
        <f>IF('Proxy Price Data'!H5="","",'Proxy Price Data'!H5)</f>
        <v>81.069999999999993</v>
      </c>
    </row>
    <row r="10" spans="1:7">
      <c r="A10" s="204">
        <f>IF('Proxy Price Data'!B6="","",'Proxy Price Data'!B6)</f>
        <v>44935</v>
      </c>
      <c r="B10" s="201">
        <f>IF('Proxy Price Data'!C6="","",'Proxy Price Data'!C6)</f>
        <v>93.26</v>
      </c>
      <c r="C10" s="201">
        <f>IF('Proxy Price Data'!D6="","",'Proxy Price Data'!D6)</f>
        <v>158.44</v>
      </c>
      <c r="D10" s="201">
        <f>IF('Proxy Price Data'!E6="","",'Proxy Price Data'!E6)</f>
        <v>61.04</v>
      </c>
      <c r="E10" s="201">
        <f>IF('Proxy Price Data'!F6="","",'Proxy Price Data'!F6)</f>
        <v>48.71</v>
      </c>
      <c r="F10" s="201">
        <f>IF('Proxy Price Data'!G6="","",'Proxy Price Data'!G6)</f>
        <v>79.989999999999995</v>
      </c>
      <c r="G10" s="201">
        <f>IF('Proxy Price Data'!H6="","",'Proxy Price Data'!H6)</f>
        <v>78.94</v>
      </c>
    </row>
    <row r="11" spans="1:7">
      <c r="A11" s="204">
        <f>IF('Proxy Price Data'!B7="","",'Proxy Price Data'!B7)</f>
        <v>44932</v>
      </c>
      <c r="B11" s="201">
        <f>IF('Proxy Price Data'!C7="","",'Proxy Price Data'!C7)</f>
        <v>94.65</v>
      </c>
      <c r="C11" s="201">
        <f>IF('Proxy Price Data'!D7="","",'Proxy Price Data'!D7)</f>
        <v>158.26</v>
      </c>
      <c r="D11" s="201">
        <f>IF('Proxy Price Data'!E7="","",'Proxy Price Data'!E7)</f>
        <v>61.91</v>
      </c>
      <c r="E11" s="201">
        <f>IF('Proxy Price Data'!F7="","",'Proxy Price Data'!F7)</f>
        <v>48.81</v>
      </c>
      <c r="F11" s="201">
        <f>IF('Proxy Price Data'!G7="","",'Proxy Price Data'!G7)</f>
        <v>80.02</v>
      </c>
      <c r="G11" s="201">
        <f>IF('Proxy Price Data'!H7="","",'Proxy Price Data'!H7)</f>
        <v>80.709999999999994</v>
      </c>
    </row>
    <row r="12" spans="1:7">
      <c r="A12" s="204">
        <f>IF('Proxy Price Data'!B8="","",'Proxy Price Data'!B8)</f>
        <v>44931</v>
      </c>
      <c r="B12" s="201">
        <f>IF('Proxy Price Data'!C8="","",'Proxy Price Data'!C8)</f>
        <v>92.92</v>
      </c>
      <c r="C12" s="201">
        <f>IF('Proxy Price Data'!D8="","",'Proxy Price Data'!D8)</f>
        <v>154.66999999999999</v>
      </c>
      <c r="D12" s="201">
        <f>IF('Proxy Price Data'!E8="","",'Proxy Price Data'!E8)</f>
        <v>60.78</v>
      </c>
      <c r="E12" s="201">
        <f>IF('Proxy Price Data'!F8="","",'Proxy Price Data'!F8)</f>
        <v>47.89</v>
      </c>
      <c r="F12" s="201">
        <f>IF('Proxy Price Data'!G8="","",'Proxy Price Data'!G8)</f>
        <v>77.62</v>
      </c>
      <c r="G12" s="201">
        <f>IF('Proxy Price Data'!H8="","",'Proxy Price Data'!H8)</f>
        <v>80.459999999999994</v>
      </c>
    </row>
    <row r="13" spans="1:7">
      <c r="A13" s="204">
        <f>IF('Proxy Price Data'!B9="","",'Proxy Price Data'!B9)</f>
        <v>44930</v>
      </c>
      <c r="B13" s="201">
        <f>IF('Proxy Price Data'!C9="","",'Proxy Price Data'!C9)</f>
        <v>96.25</v>
      </c>
      <c r="C13" s="201">
        <f>IF('Proxy Price Data'!D9="","",'Proxy Price Data'!D9)</f>
        <v>157.16999999999999</v>
      </c>
      <c r="D13" s="201">
        <f>IF('Proxy Price Data'!E9="","",'Proxy Price Data'!E9)</f>
        <v>62.84</v>
      </c>
      <c r="E13" s="201">
        <f>IF('Proxy Price Data'!F9="","",'Proxy Price Data'!F9)</f>
        <v>48.76</v>
      </c>
      <c r="F13" s="201">
        <f>IF('Proxy Price Data'!G9="","",'Proxy Price Data'!G9)</f>
        <v>81.58</v>
      </c>
      <c r="G13" s="201">
        <f>IF('Proxy Price Data'!H9="","",'Proxy Price Data'!H9)</f>
        <v>83.35</v>
      </c>
    </row>
    <row r="14" spans="1:7">
      <c r="A14" s="204">
        <f>IF('Proxy Price Data'!B10="","",'Proxy Price Data'!B10)</f>
        <v>44929</v>
      </c>
      <c r="B14" s="201">
        <f>IF('Proxy Price Data'!C10="","",'Proxy Price Data'!C10)</f>
        <v>95.14</v>
      </c>
      <c r="C14" s="201">
        <f>IF('Proxy Price Data'!D10="","",'Proxy Price Data'!D10)</f>
        <v>154.1</v>
      </c>
      <c r="D14" s="201">
        <f>IF('Proxy Price Data'!E10="","",'Proxy Price Data'!E10)</f>
        <v>61.8</v>
      </c>
      <c r="E14" s="201">
        <f>IF('Proxy Price Data'!F10="","",'Proxy Price Data'!F10)</f>
        <v>48.16</v>
      </c>
      <c r="F14" s="201">
        <f>IF('Proxy Price Data'!G10="","",'Proxy Price Data'!G10)</f>
        <v>80.08</v>
      </c>
      <c r="G14" s="201">
        <f>IF('Proxy Price Data'!H10="","",'Proxy Price Data'!H10)</f>
        <v>82.23</v>
      </c>
    </row>
    <row r="15" spans="1:7">
      <c r="A15" s="204">
        <f>IF('Proxy Price Data'!B11="","",'Proxy Price Data'!B11)</f>
        <v>44925</v>
      </c>
      <c r="B15" s="201">
        <f>IF('Proxy Price Data'!C11="","",'Proxy Price Data'!C11)</f>
        <v>92.55</v>
      </c>
      <c r="C15" s="201">
        <f>IF('Proxy Price Data'!D11="","",'Proxy Price Data'!D11)</f>
        <v>152.41999999999999</v>
      </c>
      <c r="D15" s="201">
        <f>IF('Proxy Price Data'!E11="","",'Proxy Price Data'!E11)</f>
        <v>60.64</v>
      </c>
      <c r="E15" s="201">
        <f>IF('Proxy Price Data'!F11="","",'Proxy Price Data'!F11)</f>
        <v>47.73</v>
      </c>
      <c r="F15" s="201">
        <f>IF('Proxy Price Data'!G11="","",'Proxy Price Data'!G11)</f>
        <v>78.67</v>
      </c>
      <c r="G15" s="201">
        <f>IF('Proxy Price Data'!H11="","",'Proxy Price Data'!H11)</f>
        <v>81.19</v>
      </c>
    </row>
    <row r="16" spans="1:7">
      <c r="A16" s="204">
        <f>IF('Proxy Price Data'!B12="","",'Proxy Price Data'!B12)</f>
        <v>44924</v>
      </c>
      <c r="B16" s="201">
        <f>IF('Proxy Price Data'!C12="","",'Proxy Price Data'!C12)</f>
        <v>94.64</v>
      </c>
      <c r="C16" s="201">
        <f>IF('Proxy Price Data'!D12="","",'Proxy Price Data'!D12)</f>
        <v>154.78</v>
      </c>
      <c r="D16" s="201">
        <f>IF('Proxy Price Data'!E12="","",'Proxy Price Data'!E12)</f>
        <v>62.22</v>
      </c>
      <c r="E16" s="201">
        <f>IF('Proxy Price Data'!F12="","",'Proxy Price Data'!F12)</f>
        <v>48.42</v>
      </c>
      <c r="F16" s="201">
        <f>IF('Proxy Price Data'!G12="","",'Proxy Price Data'!G12)</f>
        <v>83.12</v>
      </c>
      <c r="G16" s="201">
        <f>IF('Proxy Price Data'!H12="","",'Proxy Price Data'!H12)</f>
        <v>82.59</v>
      </c>
    </row>
    <row r="17" spans="1:7">
      <c r="A17" s="204">
        <f>IF('Proxy Price Data'!B13="","",'Proxy Price Data'!B13)</f>
        <v>44923</v>
      </c>
      <c r="B17" s="201">
        <f>IF('Proxy Price Data'!C13="","",'Proxy Price Data'!C13)</f>
        <v>94.24</v>
      </c>
      <c r="C17" s="201">
        <f>IF('Proxy Price Data'!D13="","",'Proxy Price Data'!D13)</f>
        <v>153.12</v>
      </c>
      <c r="D17" s="201">
        <f>IF('Proxy Price Data'!E13="","",'Proxy Price Data'!E13)</f>
        <v>61.4</v>
      </c>
      <c r="E17" s="201">
        <f>IF('Proxy Price Data'!F13="","",'Proxy Price Data'!F13)</f>
        <v>47.87</v>
      </c>
      <c r="F17" s="201">
        <f>IF('Proxy Price Data'!G13="","",'Proxy Price Data'!G13)</f>
        <v>82.56</v>
      </c>
      <c r="G17" s="201">
        <f>IF('Proxy Price Data'!H13="","",'Proxy Price Data'!H13)</f>
        <v>82.8</v>
      </c>
    </row>
    <row r="18" spans="1:7">
      <c r="A18" s="204">
        <f>IF('Proxy Price Data'!B14="","",'Proxy Price Data'!B14)</f>
        <v>44922</v>
      </c>
      <c r="B18" s="201">
        <f>IF('Proxy Price Data'!C14="","",'Proxy Price Data'!C14)</f>
        <v>94.9</v>
      </c>
      <c r="C18" s="201">
        <f>IF('Proxy Price Data'!D14="","",'Proxy Price Data'!D14)</f>
        <v>154.28</v>
      </c>
      <c r="D18" s="201">
        <f>IF('Proxy Price Data'!E14="","",'Proxy Price Data'!E14)</f>
        <v>61.88</v>
      </c>
      <c r="E18" s="201">
        <f>IF('Proxy Price Data'!F14="","",'Proxy Price Data'!F14)</f>
        <v>48.09</v>
      </c>
      <c r="F18" s="201">
        <f>IF('Proxy Price Data'!G14="","",'Proxy Price Data'!G14)</f>
        <v>84.45</v>
      </c>
      <c r="G18" s="201">
        <f>IF('Proxy Price Data'!H14="","",'Proxy Price Data'!H14)</f>
        <v>83.55</v>
      </c>
    </row>
    <row r="19" spans="1:7">
      <c r="A19" s="204">
        <f>IF('Proxy Price Data'!B15="","",'Proxy Price Data'!B15)</f>
        <v>44918</v>
      </c>
      <c r="B19" s="201">
        <f>IF('Proxy Price Data'!C15="","",'Proxy Price Data'!C15)</f>
        <v>93.72</v>
      </c>
      <c r="C19" s="201">
        <f>IF('Proxy Price Data'!D15="","",'Proxy Price Data'!D15)</f>
        <v>153.02000000000001</v>
      </c>
      <c r="D19" s="201">
        <f>IF('Proxy Price Data'!E15="","",'Proxy Price Data'!E15)</f>
        <v>61.78</v>
      </c>
      <c r="E19" s="201">
        <f>IF('Proxy Price Data'!F15="","",'Proxy Price Data'!F15)</f>
        <v>47.57</v>
      </c>
      <c r="F19" s="201">
        <f>IF('Proxy Price Data'!G15="","",'Proxy Price Data'!G15)</f>
        <v>86.05</v>
      </c>
      <c r="G19" s="201">
        <f>IF('Proxy Price Data'!H15="","",'Proxy Price Data'!H15)</f>
        <v>81.02</v>
      </c>
    </row>
    <row r="20" spans="1:7">
      <c r="A20" s="204">
        <f>IF('Proxy Price Data'!B16="","",'Proxy Price Data'!B16)</f>
        <v>44917</v>
      </c>
      <c r="B20" s="201">
        <f>IF('Proxy Price Data'!C16="","",'Proxy Price Data'!C16)</f>
        <v>92.76</v>
      </c>
      <c r="C20" s="201">
        <f>IF('Proxy Price Data'!D16="","",'Proxy Price Data'!D16)</f>
        <v>151.93</v>
      </c>
      <c r="D20" s="201">
        <f>IF('Proxy Price Data'!E16="","",'Proxy Price Data'!E16)</f>
        <v>60.84</v>
      </c>
      <c r="E20" s="201">
        <f>IF('Proxy Price Data'!F16="","",'Proxy Price Data'!F16)</f>
        <v>47.2</v>
      </c>
      <c r="F20" s="201">
        <f>IF('Proxy Price Data'!G16="","",'Proxy Price Data'!G16)</f>
        <v>85.09</v>
      </c>
      <c r="G20" s="201">
        <f>IF('Proxy Price Data'!H16="","",'Proxy Price Data'!H16)</f>
        <v>79.87</v>
      </c>
    </row>
    <row r="21" spans="1:7">
      <c r="A21" s="204">
        <f>IF('Proxy Price Data'!B17="","",'Proxy Price Data'!B17)</f>
        <v>44916</v>
      </c>
      <c r="B21" s="201">
        <f>IF('Proxy Price Data'!C17="","",'Proxy Price Data'!C17)</f>
        <v>93.06</v>
      </c>
      <c r="C21" s="201">
        <f>IF('Proxy Price Data'!D17="","",'Proxy Price Data'!D17)</f>
        <v>152.53</v>
      </c>
      <c r="D21" s="201">
        <f>IF('Proxy Price Data'!E17="","",'Proxy Price Data'!E17)</f>
        <v>61.33</v>
      </c>
      <c r="E21" s="201">
        <f>IF('Proxy Price Data'!F17="","",'Proxy Price Data'!F17)</f>
        <v>47.44</v>
      </c>
      <c r="F21" s="201">
        <f>IF('Proxy Price Data'!G17="","",'Proxy Price Data'!G17)</f>
        <v>87.96</v>
      </c>
      <c r="G21" s="201">
        <f>IF('Proxy Price Data'!H17="","",'Proxy Price Data'!H17)</f>
        <v>79.930000000000007</v>
      </c>
    </row>
    <row r="22" spans="1:7">
      <c r="A22" s="204">
        <f>IF('Proxy Price Data'!B18="","",'Proxy Price Data'!B18)</f>
        <v>44915</v>
      </c>
      <c r="B22" s="201">
        <f>IF('Proxy Price Data'!C18="","",'Proxy Price Data'!C18)</f>
        <v>92.02</v>
      </c>
      <c r="C22" s="201">
        <f>IF('Proxy Price Data'!D18="","",'Proxy Price Data'!D18)</f>
        <v>150.26</v>
      </c>
      <c r="D22" s="201">
        <f>IF('Proxy Price Data'!E18="","",'Proxy Price Data'!E18)</f>
        <v>60.59</v>
      </c>
      <c r="E22" s="201">
        <f>IF('Proxy Price Data'!F18="","",'Proxy Price Data'!F18)</f>
        <v>46.7</v>
      </c>
      <c r="F22" s="201">
        <f>IF('Proxy Price Data'!G18="","",'Proxy Price Data'!G18)</f>
        <v>86.9</v>
      </c>
      <c r="G22" s="201">
        <f>IF('Proxy Price Data'!H18="","",'Proxy Price Data'!H18)</f>
        <v>79.95</v>
      </c>
    </row>
    <row r="23" spans="1:7">
      <c r="A23" s="204">
        <f>IF('Proxy Price Data'!B19="","",'Proxy Price Data'!B19)</f>
        <v>44914</v>
      </c>
      <c r="B23" s="201">
        <f>IF('Proxy Price Data'!C19="","",'Proxy Price Data'!C19)</f>
        <v>92.48</v>
      </c>
      <c r="C23" s="201">
        <f>IF('Proxy Price Data'!D19="","",'Proxy Price Data'!D19)</f>
        <v>151.47999999999999</v>
      </c>
      <c r="D23" s="201">
        <f>IF('Proxy Price Data'!E19="","",'Proxy Price Data'!E19)</f>
        <v>60.57</v>
      </c>
      <c r="E23" s="201">
        <f>IF('Proxy Price Data'!F19="","",'Proxy Price Data'!F19)</f>
        <v>46.61</v>
      </c>
      <c r="F23" s="201">
        <f>IF('Proxy Price Data'!G19="","",'Proxy Price Data'!G19)</f>
        <v>87.82</v>
      </c>
      <c r="G23" s="201">
        <f>IF('Proxy Price Data'!H19="","",'Proxy Price Data'!H19)</f>
        <v>77.87</v>
      </c>
    </row>
    <row r="24" spans="1:7">
      <c r="A24" s="204">
        <f>IF('Proxy Price Data'!B20="","",'Proxy Price Data'!B20)</f>
        <v>44911</v>
      </c>
      <c r="B24" s="201">
        <f>IF('Proxy Price Data'!C20="","",'Proxy Price Data'!C20)</f>
        <v>92.96</v>
      </c>
      <c r="C24" s="201">
        <f>IF('Proxy Price Data'!D20="","",'Proxy Price Data'!D20)</f>
        <v>152.4</v>
      </c>
      <c r="D24" s="201">
        <f>IF('Proxy Price Data'!E20="","",'Proxy Price Data'!E20)</f>
        <v>60.43</v>
      </c>
      <c r="E24" s="201">
        <f>IF('Proxy Price Data'!F20="","",'Proxy Price Data'!F20)</f>
        <v>46.5</v>
      </c>
      <c r="F24" s="201">
        <f>IF('Proxy Price Data'!G20="","",'Proxy Price Data'!G20)</f>
        <v>87.92</v>
      </c>
      <c r="G24" s="201">
        <f>IF('Proxy Price Data'!H20="","",'Proxy Price Data'!H20)</f>
        <v>76.7</v>
      </c>
    </row>
    <row r="25" spans="1:7">
      <c r="A25" s="204">
        <f>IF('Proxy Price Data'!B21="","",'Proxy Price Data'!B21)</f>
        <v>44910</v>
      </c>
      <c r="B25" s="201">
        <f>IF('Proxy Price Data'!C21="","",'Proxy Price Data'!C21)</f>
        <v>94.3</v>
      </c>
      <c r="C25" s="201">
        <f>IF('Proxy Price Data'!D21="","",'Proxy Price Data'!D21)</f>
        <v>156.41999999999999</v>
      </c>
      <c r="D25" s="201">
        <f>IF('Proxy Price Data'!E21="","",'Proxy Price Data'!E21)</f>
        <v>61.44</v>
      </c>
      <c r="E25" s="201">
        <f>IF('Proxy Price Data'!F21="","",'Proxy Price Data'!F21)</f>
        <v>47.51</v>
      </c>
      <c r="F25" s="201">
        <f>IF('Proxy Price Data'!G21="","",'Proxy Price Data'!G21)</f>
        <v>88.08</v>
      </c>
      <c r="G25" s="201">
        <f>IF('Proxy Price Data'!H21="","",'Proxy Price Data'!H21)</f>
        <v>77.569999999999993</v>
      </c>
    </row>
    <row r="26" spans="1:7">
      <c r="A26" s="204">
        <f>IF('Proxy Price Data'!B22="","",'Proxy Price Data'!B22)</f>
        <v>44909</v>
      </c>
      <c r="B26" s="201">
        <f>IF('Proxy Price Data'!C22="","",'Proxy Price Data'!C22)</f>
        <v>95.99</v>
      </c>
      <c r="C26" s="201">
        <f>IF('Proxy Price Data'!D22="","",'Proxy Price Data'!D22)</f>
        <v>158.35</v>
      </c>
      <c r="D26" s="201">
        <f>IF('Proxy Price Data'!E22="","",'Proxy Price Data'!E22)</f>
        <v>62.94</v>
      </c>
      <c r="E26" s="201">
        <f>IF('Proxy Price Data'!F22="","",'Proxy Price Data'!F22)</f>
        <v>48.74</v>
      </c>
      <c r="F26" s="201">
        <f>IF('Proxy Price Data'!G22="","",'Proxy Price Data'!G22)</f>
        <v>90.91</v>
      </c>
      <c r="G26" s="201">
        <f>IF('Proxy Price Data'!H22="","",'Proxy Price Data'!H22)</f>
        <v>79.58</v>
      </c>
    </row>
    <row r="27" spans="1:7">
      <c r="A27" s="204">
        <f>IF('Proxy Price Data'!B23="","",'Proxy Price Data'!B23)</f>
        <v>44908</v>
      </c>
      <c r="B27" s="201">
        <f>IF('Proxy Price Data'!C23="","",'Proxy Price Data'!C23)</f>
        <v>97.17</v>
      </c>
      <c r="C27" s="201">
        <f>IF('Proxy Price Data'!D23="","",'Proxy Price Data'!D23)</f>
        <v>159.19</v>
      </c>
      <c r="D27" s="201">
        <f>IF('Proxy Price Data'!E23="","",'Proxy Price Data'!E23)</f>
        <v>63.97</v>
      </c>
      <c r="E27" s="201">
        <f>IF('Proxy Price Data'!F23="","",'Proxy Price Data'!F23)</f>
        <v>48.65</v>
      </c>
      <c r="F27" s="201">
        <f>IF('Proxy Price Data'!G23="","",'Proxy Price Data'!G23)</f>
        <v>91.44</v>
      </c>
      <c r="G27" s="201">
        <f>IF('Proxy Price Data'!H23="","",'Proxy Price Data'!H23)</f>
        <v>79.84</v>
      </c>
    </row>
    <row r="28" spans="1:7">
      <c r="A28" s="204">
        <f>IF('Proxy Price Data'!B24="","",'Proxy Price Data'!B24)</f>
        <v>44907</v>
      </c>
      <c r="B28" s="201">
        <f>IF('Proxy Price Data'!C24="","",'Proxy Price Data'!C24)</f>
        <v>97.05</v>
      </c>
      <c r="C28" s="201">
        <f>IF('Proxy Price Data'!D24="","",'Proxy Price Data'!D24)</f>
        <v>156.99</v>
      </c>
      <c r="D28" s="201">
        <f>IF('Proxy Price Data'!E24="","",'Proxy Price Data'!E24)</f>
        <v>63.7</v>
      </c>
      <c r="E28" s="201">
        <f>IF('Proxy Price Data'!F24="","",'Proxy Price Data'!F24)</f>
        <v>48.62</v>
      </c>
      <c r="F28" s="201">
        <f>IF('Proxy Price Data'!G24="","",'Proxy Price Data'!G24)</f>
        <v>91.09</v>
      </c>
      <c r="G28" s="201">
        <f>IF('Proxy Price Data'!H24="","",'Proxy Price Data'!H24)</f>
        <v>79.010000000000005</v>
      </c>
    </row>
    <row r="29" spans="1:7">
      <c r="A29" s="204">
        <f>IF('Proxy Price Data'!B25="","",'Proxy Price Data'!B25)</f>
        <v>44904</v>
      </c>
      <c r="B29" s="201">
        <f>IF('Proxy Price Data'!C25="","",'Proxy Price Data'!C25)</f>
        <v>96.84</v>
      </c>
      <c r="C29" s="201">
        <f>IF('Proxy Price Data'!D25="","",'Proxy Price Data'!D25)</f>
        <v>156.13999999999999</v>
      </c>
      <c r="D29" s="201">
        <f>IF('Proxy Price Data'!E25="","",'Proxy Price Data'!E25)</f>
        <v>63.65</v>
      </c>
      <c r="E29" s="201">
        <f>IF('Proxy Price Data'!F25="","",'Proxy Price Data'!F25)</f>
        <v>48.23</v>
      </c>
      <c r="F29" s="201">
        <f>IF('Proxy Price Data'!G25="","",'Proxy Price Data'!G25)</f>
        <v>91.66</v>
      </c>
      <c r="G29" s="201">
        <f>IF('Proxy Price Data'!H25="","",'Proxy Price Data'!H25)</f>
        <v>78.989999999999995</v>
      </c>
    </row>
    <row r="30" spans="1:7">
      <c r="A30" s="204">
        <f>IF('Proxy Price Data'!B26="","",'Proxy Price Data'!B26)</f>
        <v>44903</v>
      </c>
      <c r="B30" s="201">
        <f>IF('Proxy Price Data'!C26="","",'Proxy Price Data'!C26)</f>
        <v>96.94</v>
      </c>
      <c r="C30" s="201">
        <f>IF('Proxy Price Data'!D26="","",'Proxy Price Data'!D26)</f>
        <v>155.41</v>
      </c>
      <c r="D30" s="201">
        <f>IF('Proxy Price Data'!E26="","",'Proxy Price Data'!E26)</f>
        <v>63.46</v>
      </c>
      <c r="E30" s="201">
        <f>IF('Proxy Price Data'!F26="","",'Proxy Price Data'!F26)</f>
        <v>48.26</v>
      </c>
      <c r="F30" s="201">
        <f>IF('Proxy Price Data'!G26="","",'Proxy Price Data'!G26)</f>
        <v>90.84</v>
      </c>
      <c r="G30" s="201">
        <f>IF('Proxy Price Data'!H26="","",'Proxy Price Data'!H26)</f>
        <v>78.69</v>
      </c>
    </row>
    <row r="31" spans="1:7">
      <c r="A31" s="204">
        <f>IF('Proxy Price Data'!B27="","",'Proxy Price Data'!B27)</f>
        <v>44902</v>
      </c>
      <c r="B31" s="201">
        <f>IF('Proxy Price Data'!C27="","",'Proxy Price Data'!C27)</f>
        <v>96.42</v>
      </c>
      <c r="C31" s="201">
        <f>IF('Proxy Price Data'!D27="","",'Proxy Price Data'!D27)</f>
        <v>153.79</v>
      </c>
      <c r="D31" s="201">
        <f>IF('Proxy Price Data'!E27="","",'Proxy Price Data'!E27)</f>
        <v>62.78</v>
      </c>
      <c r="E31" s="201">
        <f>IF('Proxy Price Data'!F27="","",'Proxy Price Data'!F27)</f>
        <v>48.09</v>
      </c>
      <c r="F31" s="201">
        <f>IF('Proxy Price Data'!G27="","",'Proxy Price Data'!G27)</f>
        <v>90.19</v>
      </c>
      <c r="G31" s="201">
        <f>IF('Proxy Price Data'!H27="","",'Proxy Price Data'!H27)</f>
        <v>77.98</v>
      </c>
    </row>
    <row r="32" spans="1:7">
      <c r="A32" s="204">
        <f>IF('Proxy Price Data'!B28="","",'Proxy Price Data'!B28)</f>
        <v>44901</v>
      </c>
      <c r="B32" s="201">
        <f>IF('Proxy Price Data'!C28="","",'Proxy Price Data'!C28)</f>
        <v>96.29</v>
      </c>
      <c r="C32" s="201">
        <f>IF('Proxy Price Data'!D28="","",'Proxy Price Data'!D28)</f>
        <v>154.68</v>
      </c>
      <c r="D32" s="201">
        <f>IF('Proxy Price Data'!E28="","",'Proxy Price Data'!E28)</f>
        <v>62.57</v>
      </c>
      <c r="E32" s="201">
        <f>IF('Proxy Price Data'!F28="","",'Proxy Price Data'!F28)</f>
        <v>47.96</v>
      </c>
      <c r="F32" s="201">
        <f>IF('Proxy Price Data'!G28="","",'Proxy Price Data'!G28)</f>
        <v>89.65</v>
      </c>
      <c r="G32" s="201">
        <f>IF('Proxy Price Data'!H28="","",'Proxy Price Data'!H28)</f>
        <v>78.16</v>
      </c>
    </row>
    <row r="33" spans="1:7">
      <c r="A33" s="204">
        <f>IF('Proxy Price Data'!B29="","",'Proxy Price Data'!B29)</f>
        <v>44900</v>
      </c>
      <c r="B33" s="201">
        <f>IF('Proxy Price Data'!C29="","",'Proxy Price Data'!C29)</f>
        <v>97.6</v>
      </c>
      <c r="C33" s="201">
        <f>IF('Proxy Price Data'!D29="","",'Proxy Price Data'!D29)</f>
        <v>153.18</v>
      </c>
      <c r="D33" s="201">
        <f>IF('Proxy Price Data'!E29="","",'Proxy Price Data'!E29)</f>
        <v>63.88</v>
      </c>
      <c r="E33" s="201">
        <f>IF('Proxy Price Data'!F29="","",'Proxy Price Data'!F29)</f>
        <v>48.04</v>
      </c>
      <c r="F33" s="201">
        <f>IF('Proxy Price Data'!G29="","",'Proxy Price Data'!G29)</f>
        <v>90.46</v>
      </c>
      <c r="G33" s="201">
        <f>IF('Proxy Price Data'!H29="","",'Proxy Price Data'!H29)</f>
        <v>79.58</v>
      </c>
    </row>
    <row r="34" spans="1:7">
      <c r="A34" s="204">
        <f>IF('Proxy Price Data'!B30="","",'Proxy Price Data'!B30)</f>
        <v>44897</v>
      </c>
      <c r="B34" s="201">
        <f>IF('Proxy Price Data'!C30="","",'Proxy Price Data'!C30)</f>
        <v>98.18</v>
      </c>
      <c r="C34" s="201">
        <f>IF('Proxy Price Data'!D30="","",'Proxy Price Data'!D30)</f>
        <v>153.74</v>
      </c>
      <c r="D34" s="201">
        <f>IF('Proxy Price Data'!E30="","",'Proxy Price Data'!E30)</f>
        <v>64.3</v>
      </c>
      <c r="E34" s="201">
        <f>IF('Proxy Price Data'!F30="","",'Proxy Price Data'!F30)</f>
        <v>48.32</v>
      </c>
      <c r="F34" s="201">
        <f>IF('Proxy Price Data'!G30="","",'Proxy Price Data'!G30)</f>
        <v>91.04</v>
      </c>
      <c r="G34" s="201">
        <f>IF('Proxy Price Data'!H30="","",'Proxy Price Data'!H30)</f>
        <v>74.39</v>
      </c>
    </row>
    <row r="35" spans="1:7">
      <c r="A35" s="204">
        <f>IF('Proxy Price Data'!B31="","",'Proxy Price Data'!B31)</f>
        <v>44896</v>
      </c>
      <c r="B35" s="201">
        <f>IF('Proxy Price Data'!C31="","",'Proxy Price Data'!C31)</f>
        <v>98.68</v>
      </c>
      <c r="C35" s="201">
        <f>IF('Proxy Price Data'!D31="","",'Proxy Price Data'!D31)</f>
        <v>154.01</v>
      </c>
      <c r="D35" s="201">
        <f>IF('Proxy Price Data'!E31="","",'Proxy Price Data'!E31)</f>
        <v>64.39</v>
      </c>
      <c r="E35" s="201">
        <f>IF('Proxy Price Data'!F31="","",'Proxy Price Data'!F31)</f>
        <v>48.36</v>
      </c>
      <c r="F35" s="201">
        <f>IF('Proxy Price Data'!G31="","",'Proxy Price Data'!G31)</f>
        <v>91.78</v>
      </c>
      <c r="G35" s="201">
        <f>IF('Proxy Price Data'!H31="","",'Proxy Price Data'!H31)</f>
        <v>74.319999999999993</v>
      </c>
    </row>
    <row r="36" spans="1:7">
      <c r="A36" s="204">
        <f>IF('Proxy Price Data'!B32="","",'Proxy Price Data'!B32)</f>
        <v>44895</v>
      </c>
      <c r="B36" s="201">
        <f>IF('Proxy Price Data'!C32="","",'Proxy Price Data'!C32)</f>
        <v>97.99</v>
      </c>
      <c r="C36" s="201">
        <f>IF('Proxy Price Data'!D32="","",'Proxy Price Data'!D32)</f>
        <v>151.76</v>
      </c>
      <c r="D36" s="201">
        <f>IF('Proxy Price Data'!E32="","",'Proxy Price Data'!E32)</f>
        <v>64.930000000000007</v>
      </c>
      <c r="E36" s="201">
        <f>IF('Proxy Price Data'!F32="","",'Proxy Price Data'!F32)</f>
        <v>48.24</v>
      </c>
      <c r="F36" s="201">
        <f>IF('Proxy Price Data'!G32="","",'Proxy Price Data'!G32)</f>
        <v>93.45</v>
      </c>
      <c r="G36" s="201">
        <f>IF('Proxy Price Data'!H32="","",'Proxy Price Data'!H32)</f>
        <v>74.69</v>
      </c>
    </row>
    <row r="37" spans="1:7">
      <c r="A37" s="204">
        <f>IF('Proxy Price Data'!B33="","",'Proxy Price Data'!B33)</f>
        <v>44894</v>
      </c>
      <c r="B37" s="201">
        <f>IF('Proxy Price Data'!C33="","",'Proxy Price Data'!C33)</f>
        <v>96.9</v>
      </c>
      <c r="C37" s="201">
        <f>IF('Proxy Price Data'!D33="","",'Proxy Price Data'!D33)</f>
        <v>147.13999999999999</v>
      </c>
      <c r="D37" s="201">
        <f>IF('Proxy Price Data'!E33="","",'Proxy Price Data'!E33)</f>
        <v>63.15</v>
      </c>
      <c r="E37" s="201">
        <f>IF('Proxy Price Data'!F33="","",'Proxy Price Data'!F33)</f>
        <v>47.05</v>
      </c>
      <c r="F37" s="201">
        <f>IF('Proxy Price Data'!G33="","",'Proxy Price Data'!G33)</f>
        <v>90.91</v>
      </c>
      <c r="G37" s="201">
        <f>IF('Proxy Price Data'!H33="","",'Proxy Price Data'!H33)</f>
        <v>73.680000000000007</v>
      </c>
    </row>
    <row r="38" spans="1:7">
      <c r="A38" s="204">
        <f>IF('Proxy Price Data'!B34="","",'Proxy Price Data'!B34)</f>
        <v>44893</v>
      </c>
      <c r="B38" s="201">
        <f>IF('Proxy Price Data'!C34="","",'Proxy Price Data'!C34)</f>
        <v>97.75</v>
      </c>
      <c r="C38" s="201">
        <f>IF('Proxy Price Data'!D34="","",'Proxy Price Data'!D34)</f>
        <v>149.75</v>
      </c>
      <c r="D38" s="201">
        <f>IF('Proxy Price Data'!E34="","",'Proxy Price Data'!E34)</f>
        <v>64.56</v>
      </c>
      <c r="E38" s="201">
        <f>IF('Proxy Price Data'!F34="","",'Proxy Price Data'!F34)</f>
        <v>47.67</v>
      </c>
      <c r="F38" s="201">
        <f>IF('Proxy Price Data'!G34="","",'Proxy Price Data'!G34)</f>
        <v>92.35</v>
      </c>
      <c r="G38" s="201">
        <f>IF('Proxy Price Data'!H34="","",'Proxy Price Data'!H34)</f>
        <v>75.22</v>
      </c>
    </row>
    <row r="39" spans="1:7">
      <c r="A39" s="204">
        <f>IF('Proxy Price Data'!B35="","",'Proxy Price Data'!B35)</f>
        <v>44890</v>
      </c>
      <c r="B39" s="201">
        <f>IF('Proxy Price Data'!C35="","",'Proxy Price Data'!C35)</f>
        <v>99.47</v>
      </c>
      <c r="C39" s="201">
        <f>IF('Proxy Price Data'!D35="","",'Proxy Price Data'!D35)</f>
        <v>152.9</v>
      </c>
      <c r="D39" s="201">
        <f>IF('Proxy Price Data'!E35="","",'Proxy Price Data'!E35)</f>
        <v>65.53</v>
      </c>
      <c r="E39" s="201">
        <f>IF('Proxy Price Data'!F35="","",'Proxy Price Data'!F35)</f>
        <v>48.67</v>
      </c>
      <c r="F39" s="201">
        <f>IF('Proxy Price Data'!G35="","",'Proxy Price Data'!G35)</f>
        <v>94.75</v>
      </c>
      <c r="G39" s="201">
        <f>IF('Proxy Price Data'!H35="","",'Proxy Price Data'!H35)</f>
        <v>75.23</v>
      </c>
    </row>
    <row r="40" spans="1:7">
      <c r="A40" s="204">
        <f>IF('Proxy Price Data'!B36="","",'Proxy Price Data'!B36)</f>
        <v>44888</v>
      </c>
      <c r="B40" s="201">
        <f>IF('Proxy Price Data'!C36="","",'Proxy Price Data'!C36)</f>
        <v>98.99</v>
      </c>
      <c r="C40" s="201">
        <f>IF('Proxy Price Data'!D36="","",'Proxy Price Data'!D36)</f>
        <v>151.26</v>
      </c>
      <c r="D40" s="201">
        <f>IF('Proxy Price Data'!E36="","",'Proxy Price Data'!E36)</f>
        <v>65.12</v>
      </c>
      <c r="E40" s="201">
        <f>IF('Proxy Price Data'!F36="","",'Proxy Price Data'!F36)</f>
        <v>48.3</v>
      </c>
      <c r="F40" s="201">
        <f>IF('Proxy Price Data'!G36="","",'Proxy Price Data'!G36)</f>
        <v>94.55</v>
      </c>
      <c r="G40" s="201">
        <f>IF('Proxy Price Data'!H36="","",'Proxy Price Data'!H36)</f>
        <v>75.010000000000005</v>
      </c>
    </row>
    <row r="41" spans="1:7">
      <c r="A41" s="204">
        <f>IF('Proxy Price Data'!B37="","",'Proxy Price Data'!B37)</f>
        <v>44887</v>
      </c>
      <c r="B41" s="201">
        <f>IF('Proxy Price Data'!C37="","",'Proxy Price Data'!C37)</f>
        <v>97.95</v>
      </c>
      <c r="C41" s="201">
        <f>IF('Proxy Price Data'!D37="","",'Proxy Price Data'!D37)</f>
        <v>148.22</v>
      </c>
      <c r="D41" s="201">
        <f>IF('Proxy Price Data'!E37="","",'Proxy Price Data'!E37)</f>
        <v>63.99</v>
      </c>
      <c r="E41" s="201">
        <f>IF('Proxy Price Data'!F37="","",'Proxy Price Data'!F37)</f>
        <v>47.75</v>
      </c>
      <c r="F41" s="201">
        <f>IF('Proxy Price Data'!G37="","",'Proxy Price Data'!G37)</f>
        <v>93.87</v>
      </c>
      <c r="G41" s="201">
        <f>IF('Proxy Price Data'!H37="","",'Proxy Price Data'!H37)</f>
        <v>73.739999999999995</v>
      </c>
    </row>
    <row r="42" spans="1:7">
      <c r="A42" s="204">
        <f>IF('Proxy Price Data'!B38="","",'Proxy Price Data'!B38)</f>
        <v>44886</v>
      </c>
      <c r="B42" s="201">
        <f>IF('Proxy Price Data'!C38="","",'Proxy Price Data'!C38)</f>
        <v>97.4</v>
      </c>
      <c r="C42" s="201">
        <f>IF('Proxy Price Data'!D38="","",'Proxy Price Data'!D38)</f>
        <v>147.72</v>
      </c>
      <c r="D42" s="201">
        <f>IF('Proxy Price Data'!E38="","",'Proxy Price Data'!E38)</f>
        <v>63.6</v>
      </c>
      <c r="E42" s="201">
        <f>IF('Proxy Price Data'!F38="","",'Proxy Price Data'!F38)</f>
        <v>47.3</v>
      </c>
      <c r="F42" s="201">
        <f>IF('Proxy Price Data'!G38="","",'Proxy Price Data'!G38)</f>
        <v>93.18</v>
      </c>
      <c r="G42" s="201">
        <f>IF('Proxy Price Data'!H38="","",'Proxy Price Data'!H38)</f>
        <v>74.099999999999994</v>
      </c>
    </row>
    <row r="43" spans="1:7">
      <c r="A43" s="204">
        <f>IF('Proxy Price Data'!B39="","",'Proxy Price Data'!B39)</f>
        <v>44883</v>
      </c>
      <c r="B43" s="201">
        <f>IF('Proxy Price Data'!C39="","",'Proxy Price Data'!C39)</f>
        <v>97.58</v>
      </c>
      <c r="C43" s="201">
        <f>IF('Proxy Price Data'!D39="","",'Proxy Price Data'!D39)</f>
        <v>146.71</v>
      </c>
      <c r="D43" s="201">
        <f>IF('Proxy Price Data'!E39="","",'Proxy Price Data'!E39)</f>
        <v>63.26</v>
      </c>
      <c r="E43" s="201">
        <f>IF('Proxy Price Data'!F39="","",'Proxy Price Data'!F39)</f>
        <v>47.12</v>
      </c>
      <c r="F43" s="201">
        <f>IF('Proxy Price Data'!G39="","",'Proxy Price Data'!G39)</f>
        <v>93.69</v>
      </c>
      <c r="G43" s="201">
        <f>IF('Proxy Price Data'!H39="","",'Proxy Price Data'!H39)</f>
        <v>73.48</v>
      </c>
    </row>
    <row r="44" spans="1:7">
      <c r="A44" s="204">
        <f>IF('Proxy Price Data'!B40="","",'Proxy Price Data'!B40)</f>
        <v>44882</v>
      </c>
      <c r="B44" s="201">
        <f>IF('Proxy Price Data'!C40="","",'Proxy Price Data'!C40)</f>
        <v>96.29</v>
      </c>
      <c r="C44" s="201">
        <f>IF('Proxy Price Data'!D40="","",'Proxy Price Data'!D40)</f>
        <v>142.85</v>
      </c>
      <c r="D44" s="201">
        <f>IF('Proxy Price Data'!E40="","",'Proxy Price Data'!E40)</f>
        <v>62.77</v>
      </c>
      <c r="E44" s="201">
        <f>IF('Proxy Price Data'!F40="","",'Proxy Price Data'!F40)</f>
        <v>46.06</v>
      </c>
      <c r="F44" s="201">
        <f>IF('Proxy Price Data'!G40="","",'Proxy Price Data'!G40)</f>
        <v>91.51</v>
      </c>
      <c r="G44" s="201">
        <f>IF('Proxy Price Data'!H40="","",'Proxy Price Data'!H40)</f>
        <v>71.41</v>
      </c>
    </row>
    <row r="45" spans="1:7">
      <c r="A45" s="204">
        <f>IF('Proxy Price Data'!B41="","",'Proxy Price Data'!B41)</f>
        <v>44881</v>
      </c>
      <c r="B45" s="201">
        <f>IF('Proxy Price Data'!C41="","",'Proxy Price Data'!C41)</f>
        <v>97.2</v>
      </c>
      <c r="C45" s="201">
        <f>IF('Proxy Price Data'!D41="","",'Proxy Price Data'!D41)</f>
        <v>147.05000000000001</v>
      </c>
      <c r="D45" s="201">
        <f>IF('Proxy Price Data'!E41="","",'Proxy Price Data'!E41)</f>
        <v>63.14</v>
      </c>
      <c r="E45" s="201">
        <f>IF('Proxy Price Data'!F41="","",'Proxy Price Data'!F41)</f>
        <v>47.2</v>
      </c>
      <c r="F45" s="201">
        <f>IF('Proxy Price Data'!G41="","",'Proxy Price Data'!G41)</f>
        <v>92.39</v>
      </c>
      <c r="G45" s="201">
        <f>IF('Proxy Price Data'!H41="","",'Proxy Price Data'!H41)</f>
        <v>72.819999999999993</v>
      </c>
    </row>
    <row r="46" spans="1:7">
      <c r="A46" s="204">
        <f>IF('Proxy Price Data'!B42="","",'Proxy Price Data'!B42)</f>
        <v>44880</v>
      </c>
      <c r="B46" s="201">
        <f>IF('Proxy Price Data'!C42="","",'Proxy Price Data'!C42)</f>
        <v>96.24</v>
      </c>
      <c r="C46" s="201">
        <f>IF('Proxy Price Data'!D42="","",'Proxy Price Data'!D42)</f>
        <v>146.02000000000001</v>
      </c>
      <c r="D46" s="201">
        <f>IF('Proxy Price Data'!E42="","",'Proxy Price Data'!E42)</f>
        <v>63.13</v>
      </c>
      <c r="E46" s="201">
        <f>IF('Proxy Price Data'!F42="","",'Proxy Price Data'!F42)</f>
        <v>47.31</v>
      </c>
      <c r="F46" s="201">
        <f>IF('Proxy Price Data'!G42="","",'Proxy Price Data'!G42)</f>
        <v>91.58</v>
      </c>
      <c r="G46" s="201">
        <f>IF('Proxy Price Data'!H42="","",'Proxy Price Data'!H42)</f>
        <v>72.290000000000006</v>
      </c>
    </row>
    <row r="47" spans="1:7">
      <c r="A47" s="204">
        <f>IF('Proxy Price Data'!B43="","",'Proxy Price Data'!B43)</f>
        <v>44879</v>
      </c>
      <c r="B47" s="201">
        <f>IF('Proxy Price Data'!C43="","",'Proxy Price Data'!C43)</f>
        <v>94.89</v>
      </c>
      <c r="C47" s="201">
        <f>IF('Proxy Price Data'!D43="","",'Proxy Price Data'!D43)</f>
        <v>144.75</v>
      </c>
      <c r="D47" s="201">
        <f>IF('Proxy Price Data'!E43="","",'Proxy Price Data'!E43)</f>
        <v>62.85</v>
      </c>
      <c r="E47" s="201">
        <f>IF('Proxy Price Data'!F43="","",'Proxy Price Data'!F43)</f>
        <v>46.64</v>
      </c>
      <c r="F47" s="201">
        <f>IF('Proxy Price Data'!G43="","",'Proxy Price Data'!G43)</f>
        <v>89.41</v>
      </c>
      <c r="G47" s="201">
        <f>IF('Proxy Price Data'!H43="","",'Proxy Price Data'!H43)</f>
        <v>71.3</v>
      </c>
    </row>
    <row r="48" spans="1:7">
      <c r="A48" s="204">
        <f>IF('Proxy Price Data'!B44="","",'Proxy Price Data'!B44)</f>
        <v>44876</v>
      </c>
      <c r="B48" s="201">
        <f>IF('Proxy Price Data'!C44="","",'Proxy Price Data'!C44)</f>
        <v>92.46</v>
      </c>
      <c r="C48" s="201">
        <f>IF('Proxy Price Data'!D44="","",'Proxy Price Data'!D44)</f>
        <v>145.94</v>
      </c>
      <c r="D48" s="201">
        <f>IF('Proxy Price Data'!E44="","",'Proxy Price Data'!E44)</f>
        <v>61.53</v>
      </c>
      <c r="E48" s="201">
        <f>IF('Proxy Price Data'!F44="","",'Proxy Price Data'!F44)</f>
        <v>46.57</v>
      </c>
      <c r="F48" s="201">
        <f>IF('Proxy Price Data'!G44="","",'Proxy Price Data'!G44)</f>
        <v>88.94</v>
      </c>
      <c r="G48" s="201">
        <f>IF('Proxy Price Data'!H44="","",'Proxy Price Data'!H44)</f>
        <v>71.12</v>
      </c>
    </row>
    <row r="49" spans="1:7">
      <c r="A49" s="204">
        <f>IF('Proxy Price Data'!B45="","",'Proxy Price Data'!B45)</f>
        <v>44875</v>
      </c>
      <c r="B49" s="201">
        <f>IF('Proxy Price Data'!C45="","",'Proxy Price Data'!C45)</f>
        <v>96.03</v>
      </c>
      <c r="C49" s="201">
        <f>IF('Proxy Price Data'!D45="","",'Proxy Price Data'!D45)</f>
        <v>147.51</v>
      </c>
      <c r="D49" s="201">
        <f>IF('Proxy Price Data'!E45="","",'Proxy Price Data'!E45)</f>
        <v>62.55</v>
      </c>
      <c r="E49" s="201">
        <f>IF('Proxy Price Data'!F45="","",'Proxy Price Data'!F45)</f>
        <v>46.41</v>
      </c>
      <c r="F49" s="201">
        <f>IF('Proxy Price Data'!G45="","",'Proxy Price Data'!G45)</f>
        <v>89.94</v>
      </c>
      <c r="G49" s="201">
        <f>IF('Proxy Price Data'!H45="","",'Proxy Price Data'!H45)</f>
        <v>73.2</v>
      </c>
    </row>
    <row r="50" spans="1:7">
      <c r="A50" s="204">
        <f>IF('Proxy Price Data'!B46="","",'Proxy Price Data'!B46)</f>
        <v>44874</v>
      </c>
      <c r="B50" s="201">
        <f>IF('Proxy Price Data'!C46="","",'Proxy Price Data'!C46)</f>
        <v>90.29</v>
      </c>
      <c r="C50" s="201">
        <f>IF('Proxy Price Data'!D46="","",'Proxy Price Data'!D46)</f>
        <v>139.46</v>
      </c>
      <c r="D50" s="201">
        <f>IF('Proxy Price Data'!E46="","",'Proxy Price Data'!E46)</f>
        <v>59.81</v>
      </c>
      <c r="E50" s="201">
        <f>IF('Proxy Price Data'!F46="","",'Proxy Price Data'!F46)</f>
        <v>43.81</v>
      </c>
      <c r="F50" s="201">
        <f>IF('Proxy Price Data'!G46="","",'Proxy Price Data'!G46)</f>
        <v>86.85</v>
      </c>
      <c r="G50" s="201">
        <f>IF('Proxy Price Data'!H46="","",'Proxy Price Data'!H46)</f>
        <v>70.59</v>
      </c>
    </row>
    <row r="51" spans="1:7">
      <c r="A51" s="204">
        <f>IF('Proxy Price Data'!B47="","",'Proxy Price Data'!B47)</f>
        <v>44873</v>
      </c>
      <c r="B51" s="201">
        <f>IF('Proxy Price Data'!C47="","",'Proxy Price Data'!C47)</f>
        <v>89.77</v>
      </c>
      <c r="C51" s="201">
        <f>IF('Proxy Price Data'!D47="","",'Proxy Price Data'!D47)</f>
        <v>139.79</v>
      </c>
      <c r="D51" s="201">
        <f>IF('Proxy Price Data'!E47="","",'Proxy Price Data'!E47)</f>
        <v>59.92</v>
      </c>
      <c r="E51" s="201">
        <f>IF('Proxy Price Data'!F47="","",'Proxy Price Data'!F47)</f>
        <v>44.71</v>
      </c>
      <c r="F51" s="201">
        <f>IF('Proxy Price Data'!G47="","",'Proxy Price Data'!G47)</f>
        <v>87.88</v>
      </c>
      <c r="G51" s="201">
        <f>IF('Proxy Price Data'!H47="","",'Proxy Price Data'!H47)</f>
        <v>70.41</v>
      </c>
    </row>
    <row r="52" spans="1:7">
      <c r="A52" s="204">
        <f>IF('Proxy Price Data'!B48="","",'Proxy Price Data'!B48)</f>
        <v>44872</v>
      </c>
      <c r="B52" s="201">
        <f>IF('Proxy Price Data'!C48="","",'Proxy Price Data'!C48)</f>
        <v>89.08</v>
      </c>
      <c r="C52" s="201">
        <f>IF('Proxy Price Data'!D48="","",'Proxy Price Data'!D48)</f>
        <v>138.04</v>
      </c>
      <c r="D52" s="201">
        <f>IF('Proxy Price Data'!E48="","",'Proxy Price Data'!E48)</f>
        <v>60.46</v>
      </c>
      <c r="E52" s="201">
        <f>IF('Proxy Price Data'!F48="","",'Proxy Price Data'!F48)</f>
        <v>44</v>
      </c>
      <c r="F52" s="201">
        <f>IF('Proxy Price Data'!G48="","",'Proxy Price Data'!G48)</f>
        <v>87.12</v>
      </c>
      <c r="G52" s="201">
        <f>IF('Proxy Price Data'!H48="","",'Proxy Price Data'!H48)</f>
        <v>70</v>
      </c>
    </row>
    <row r="53" spans="1:7">
      <c r="A53" s="204">
        <f>IF('Proxy Price Data'!B49="","",'Proxy Price Data'!B49)</f>
        <v>44869</v>
      </c>
      <c r="B53" s="201">
        <f>IF('Proxy Price Data'!C49="","",'Proxy Price Data'!C49)</f>
        <v>88.92</v>
      </c>
      <c r="C53" s="201">
        <f>IF('Proxy Price Data'!D49="","",'Proxy Price Data'!D49)</f>
        <v>139.04</v>
      </c>
      <c r="D53" s="201">
        <f>IF('Proxy Price Data'!E49="","",'Proxy Price Data'!E49)</f>
        <v>59.81</v>
      </c>
      <c r="E53" s="201">
        <f>IF('Proxy Price Data'!F49="","",'Proxy Price Data'!F49)</f>
        <v>44.21</v>
      </c>
      <c r="F53" s="201">
        <f>IF('Proxy Price Data'!G49="","",'Proxy Price Data'!G49)</f>
        <v>87.88</v>
      </c>
      <c r="G53" s="201">
        <f>IF('Proxy Price Data'!H49="","",'Proxy Price Data'!H49)</f>
        <v>70.37</v>
      </c>
    </row>
    <row r="54" spans="1:7">
      <c r="A54" s="204">
        <f>IF('Proxy Price Data'!B50="","",'Proxy Price Data'!B50)</f>
        <v>44868</v>
      </c>
      <c r="B54" s="201">
        <f>IF('Proxy Price Data'!C50="","",'Proxy Price Data'!C50)</f>
        <v>87.67</v>
      </c>
      <c r="C54" s="201">
        <f>IF('Proxy Price Data'!D50="","",'Proxy Price Data'!D50)</f>
        <v>137.84</v>
      </c>
      <c r="D54" s="201">
        <f>IF('Proxy Price Data'!E50="","",'Proxy Price Data'!E50)</f>
        <v>58.73</v>
      </c>
      <c r="E54" s="201">
        <f>IF('Proxy Price Data'!F50="","",'Proxy Price Data'!F50)</f>
        <v>43.82</v>
      </c>
      <c r="F54" s="201">
        <f>IF('Proxy Price Data'!G50="","",'Proxy Price Data'!G50)</f>
        <v>85.48</v>
      </c>
      <c r="G54" s="201">
        <f>IF('Proxy Price Data'!H50="","",'Proxy Price Data'!H50)</f>
        <v>69.239999999999995</v>
      </c>
    </row>
    <row r="55" spans="1:7">
      <c r="A55" s="204">
        <f>IF('Proxy Price Data'!B51="","",'Proxy Price Data'!B51)</f>
        <v>44867</v>
      </c>
      <c r="B55" s="201">
        <f>IF('Proxy Price Data'!C51="","",'Proxy Price Data'!C51)</f>
        <v>86.69</v>
      </c>
      <c r="C55" s="201">
        <f>IF('Proxy Price Data'!D51="","",'Proxy Price Data'!D51)</f>
        <v>138.16</v>
      </c>
      <c r="D55" s="201">
        <f>IF('Proxy Price Data'!E51="","",'Proxy Price Data'!E51)</f>
        <v>58.73</v>
      </c>
      <c r="E55" s="201">
        <f>IF('Proxy Price Data'!F51="","",'Proxy Price Data'!F51)</f>
        <v>43.71</v>
      </c>
      <c r="F55" s="201">
        <f>IF('Proxy Price Data'!G51="","",'Proxy Price Data'!G51)</f>
        <v>85.81</v>
      </c>
      <c r="G55" s="201">
        <f>IF('Proxy Price Data'!H51="","",'Proxy Price Data'!H51)</f>
        <v>68.19</v>
      </c>
    </row>
    <row r="56" spans="1:7">
      <c r="A56" s="204">
        <f>IF('Proxy Price Data'!B52="","",'Proxy Price Data'!B52)</f>
        <v>44866</v>
      </c>
      <c r="B56" s="201">
        <f>IF('Proxy Price Data'!C52="","",'Proxy Price Data'!C52)</f>
        <v>88.04</v>
      </c>
      <c r="C56" s="201">
        <f>IF('Proxy Price Data'!D52="","",'Proxy Price Data'!D52)</f>
        <v>141.84</v>
      </c>
      <c r="D56" s="201">
        <f>IF('Proxy Price Data'!E52="","",'Proxy Price Data'!E52)</f>
        <v>59.82</v>
      </c>
      <c r="E56" s="201">
        <f>IF('Proxy Price Data'!F52="","",'Proxy Price Data'!F52)</f>
        <v>44.14</v>
      </c>
      <c r="F56" s="201">
        <f>IF('Proxy Price Data'!G52="","",'Proxy Price Data'!G52)</f>
        <v>88.07</v>
      </c>
      <c r="G56" s="201">
        <f>IF('Proxy Price Data'!H52="","",'Proxy Price Data'!H52)</f>
        <v>69.209999999999994</v>
      </c>
    </row>
    <row r="57" spans="1:7">
      <c r="A57" s="204">
        <f>IF('Proxy Price Data'!B53="","",'Proxy Price Data'!B53)</f>
        <v>44865</v>
      </c>
      <c r="B57" s="201">
        <f>IF('Proxy Price Data'!C53="","",'Proxy Price Data'!C53)</f>
        <v>90.46</v>
      </c>
      <c r="C57" s="201">
        <f>IF('Proxy Price Data'!D53="","",'Proxy Price Data'!D53)</f>
        <v>145.34</v>
      </c>
      <c r="D57" s="201">
        <f>IF('Proxy Price Data'!E53="","",'Proxy Price Data'!E53)</f>
        <v>62.06</v>
      </c>
      <c r="E57" s="201">
        <f>IF('Proxy Price Data'!F53="","",'Proxy Price Data'!F53)</f>
        <v>44.22</v>
      </c>
      <c r="F57" s="201">
        <f>IF('Proxy Price Data'!G53="","",'Proxy Price Data'!G53)</f>
        <v>89.47</v>
      </c>
      <c r="G57" s="201">
        <f>IF('Proxy Price Data'!H53="","",'Proxy Price Data'!H53)</f>
        <v>70.680000000000007</v>
      </c>
    </row>
    <row r="58" spans="1:7">
      <c r="A58" s="204">
        <f>IF('Proxy Price Data'!B54="","",'Proxy Price Data'!B54)</f>
        <v>44862</v>
      </c>
      <c r="B58" s="201">
        <f>IF('Proxy Price Data'!C54="","",'Proxy Price Data'!C54)</f>
        <v>89.64</v>
      </c>
      <c r="C58" s="201">
        <f>IF('Proxy Price Data'!D54="","",'Proxy Price Data'!D54)</f>
        <v>145.94</v>
      </c>
      <c r="D58" s="201">
        <f>IF('Proxy Price Data'!E54="","",'Proxy Price Data'!E54)</f>
        <v>60.94</v>
      </c>
      <c r="E58" s="201">
        <f>IF('Proxy Price Data'!F54="","",'Proxy Price Data'!F54)</f>
        <v>44.18</v>
      </c>
      <c r="F58" s="201">
        <f>IF('Proxy Price Data'!G54="","",'Proxy Price Data'!G54)</f>
        <v>89.94</v>
      </c>
      <c r="G58" s="201">
        <f>IF('Proxy Price Data'!H54="","",'Proxy Price Data'!H54)</f>
        <v>69.989999999999995</v>
      </c>
    </row>
    <row r="59" spans="1:7">
      <c r="A59" s="204">
        <f>IF('Proxy Price Data'!B55="","",'Proxy Price Data'!B55)</f>
        <v>44861</v>
      </c>
      <c r="B59" s="201">
        <f>IF('Proxy Price Data'!C55="","",'Proxy Price Data'!C55)</f>
        <v>87.25</v>
      </c>
      <c r="C59" s="201">
        <f>IF('Proxy Price Data'!D55="","",'Proxy Price Data'!D55)</f>
        <v>142.02000000000001</v>
      </c>
      <c r="D59" s="201">
        <f>IF('Proxy Price Data'!E55="","",'Proxy Price Data'!E55)</f>
        <v>58.5</v>
      </c>
      <c r="E59" s="201">
        <f>IF('Proxy Price Data'!F55="","",'Proxy Price Data'!F55)</f>
        <v>43.56</v>
      </c>
      <c r="F59" s="201">
        <f>IF('Proxy Price Data'!G55="","",'Proxy Price Data'!G55)</f>
        <v>87.5</v>
      </c>
      <c r="G59" s="201">
        <f>IF('Proxy Price Data'!H55="","",'Proxy Price Data'!H55)</f>
        <v>67.12</v>
      </c>
    </row>
    <row r="60" spans="1:7">
      <c r="A60" s="204">
        <f>IF('Proxy Price Data'!B56="","",'Proxy Price Data'!B56)</f>
        <v>44860</v>
      </c>
      <c r="B60" s="201">
        <f>IF('Proxy Price Data'!C56="","",'Proxy Price Data'!C56)</f>
        <v>84.72</v>
      </c>
      <c r="C60" s="201">
        <f>IF('Proxy Price Data'!D56="","",'Proxy Price Data'!D56)</f>
        <v>139.22</v>
      </c>
      <c r="D60" s="201">
        <f>IF('Proxy Price Data'!E56="","",'Proxy Price Data'!E56)</f>
        <v>56.81</v>
      </c>
      <c r="E60" s="201">
        <f>IF('Proxy Price Data'!F56="","",'Proxy Price Data'!F56)</f>
        <v>42.64</v>
      </c>
      <c r="F60" s="201">
        <f>IF('Proxy Price Data'!G56="","",'Proxy Price Data'!G56)</f>
        <v>85.75</v>
      </c>
      <c r="G60" s="201">
        <f>IF('Proxy Price Data'!H56="","",'Proxy Price Data'!H56)</f>
        <v>65.38</v>
      </c>
    </row>
    <row r="61" spans="1:7">
      <c r="A61" s="204">
        <f>IF('Proxy Price Data'!B57="","",'Proxy Price Data'!B57)</f>
        <v>44859</v>
      </c>
      <c r="B61" s="201">
        <f>IF('Proxy Price Data'!C57="","",'Proxy Price Data'!C57)</f>
        <v>85.03</v>
      </c>
      <c r="C61" s="201">
        <f>IF('Proxy Price Data'!D57="","",'Proxy Price Data'!D57)</f>
        <v>139.55000000000001</v>
      </c>
      <c r="D61" s="201">
        <f>IF('Proxy Price Data'!E57="","",'Proxy Price Data'!E57)</f>
        <v>56.44</v>
      </c>
      <c r="E61" s="201">
        <f>IF('Proxy Price Data'!F57="","",'Proxy Price Data'!F57)</f>
        <v>42.37</v>
      </c>
      <c r="F61" s="201">
        <f>IF('Proxy Price Data'!G57="","",'Proxy Price Data'!G57)</f>
        <v>86.28</v>
      </c>
      <c r="G61" s="201">
        <f>IF('Proxy Price Data'!H57="","",'Proxy Price Data'!H57)</f>
        <v>64.900000000000006</v>
      </c>
    </row>
    <row r="62" spans="1:7">
      <c r="A62" s="204">
        <f>IF('Proxy Price Data'!B58="","",'Proxy Price Data'!B58)</f>
        <v>44858</v>
      </c>
      <c r="B62" s="201">
        <f>IF('Proxy Price Data'!C58="","",'Proxy Price Data'!C58)</f>
        <v>82.18</v>
      </c>
      <c r="C62" s="201">
        <f>IF('Proxy Price Data'!D58="","",'Proxy Price Data'!D58)</f>
        <v>135.96</v>
      </c>
      <c r="D62" s="201">
        <f>IF('Proxy Price Data'!E58="","",'Proxy Price Data'!E58)</f>
        <v>54.62</v>
      </c>
      <c r="E62" s="201">
        <f>IF('Proxy Price Data'!F58="","",'Proxy Price Data'!F58)</f>
        <v>41.32</v>
      </c>
      <c r="F62" s="201">
        <f>IF('Proxy Price Data'!G58="","",'Proxy Price Data'!G58)</f>
        <v>83.67</v>
      </c>
      <c r="G62" s="201">
        <f>IF('Proxy Price Data'!H58="","",'Proxy Price Data'!H58)</f>
        <v>63.4</v>
      </c>
    </row>
    <row r="63" spans="1:7">
      <c r="A63" s="204">
        <f>IF('Proxy Price Data'!B59="","",'Proxy Price Data'!B59)</f>
        <v>44855</v>
      </c>
      <c r="B63" s="201">
        <f>IF('Proxy Price Data'!C59="","",'Proxy Price Data'!C59)</f>
        <v>80.78</v>
      </c>
      <c r="C63" s="201">
        <f>IF('Proxy Price Data'!D59="","",'Proxy Price Data'!D59)</f>
        <v>132.76</v>
      </c>
      <c r="D63" s="201">
        <f>IF('Proxy Price Data'!E59="","",'Proxy Price Data'!E59)</f>
        <v>53.44</v>
      </c>
      <c r="E63" s="201">
        <f>IF('Proxy Price Data'!F59="","",'Proxy Price Data'!F59)</f>
        <v>40.89</v>
      </c>
      <c r="F63" s="201">
        <f>IF('Proxy Price Data'!G59="","",'Proxy Price Data'!G59)</f>
        <v>80.23</v>
      </c>
      <c r="G63" s="201">
        <f>IF('Proxy Price Data'!H59="","",'Proxy Price Data'!H59)</f>
        <v>62.26</v>
      </c>
    </row>
    <row r="64" spans="1:7">
      <c r="A64" s="204">
        <f>IF('Proxy Price Data'!B60="","",'Proxy Price Data'!B60)</f>
        <v>44854</v>
      </c>
      <c r="B64" s="201">
        <f>IF('Proxy Price Data'!C60="","",'Proxy Price Data'!C60)</f>
        <v>78.290000000000006</v>
      </c>
      <c r="C64" s="201">
        <f>IF('Proxy Price Data'!D60="","",'Proxy Price Data'!D60)</f>
        <v>129.93</v>
      </c>
      <c r="D64" s="201">
        <f>IF('Proxy Price Data'!E60="","",'Proxy Price Data'!E60)</f>
        <v>51.69</v>
      </c>
      <c r="E64" s="201">
        <f>IF('Proxy Price Data'!F60="","",'Proxy Price Data'!F60)</f>
        <v>39.729999999999997</v>
      </c>
      <c r="F64" s="201">
        <f>IF('Proxy Price Data'!G60="","",'Proxy Price Data'!G60)</f>
        <v>79.040000000000006</v>
      </c>
      <c r="G64" s="201">
        <f>IF('Proxy Price Data'!H60="","",'Proxy Price Data'!H60)</f>
        <v>61.02</v>
      </c>
    </row>
    <row r="65" spans="1:8">
      <c r="A65" s="204">
        <f>IF('Proxy Price Data'!B61="","",'Proxy Price Data'!B61)</f>
        <v>44853</v>
      </c>
      <c r="B65" s="201">
        <f>IF('Proxy Price Data'!C61="","",'Proxy Price Data'!C61)</f>
        <v>86.12</v>
      </c>
      <c r="C65" s="201">
        <f>IF('Proxy Price Data'!D61="","",'Proxy Price Data'!D61)</f>
        <v>134</v>
      </c>
      <c r="D65" s="201">
        <f>IF('Proxy Price Data'!E61="","",'Proxy Price Data'!E61)</f>
        <v>55.85</v>
      </c>
      <c r="E65" s="201">
        <f>IF('Proxy Price Data'!F61="","",'Proxy Price Data'!F61)</f>
        <v>41.34</v>
      </c>
      <c r="F65" s="201">
        <f>IF('Proxy Price Data'!G61="","",'Proxy Price Data'!G61)</f>
        <v>82.65</v>
      </c>
      <c r="G65" s="201">
        <f>IF('Proxy Price Data'!H61="","",'Proxy Price Data'!H61)</f>
        <v>63.56</v>
      </c>
    </row>
    <row r="66" spans="1:8">
      <c r="A66" s="204"/>
    </row>
    <row r="67" spans="1:8">
      <c r="A67" s="29" t="s">
        <v>23</v>
      </c>
      <c r="B67" s="205">
        <f>IFERROR(ROUND(AVERAGE(B6:B65),2),0)</f>
        <v>93.23</v>
      </c>
      <c r="C67" s="205">
        <f t="shared" ref="C67:G67" si="0">IFERROR(ROUND(AVERAGE(C6:C65),2),0)</f>
        <v>149.16</v>
      </c>
      <c r="D67" s="205">
        <f t="shared" si="0"/>
        <v>61.39</v>
      </c>
      <c r="E67" s="205">
        <f t="shared" si="0"/>
        <v>46.56</v>
      </c>
      <c r="F67" s="205">
        <f t="shared" si="0"/>
        <v>87.29</v>
      </c>
      <c r="G67" s="205">
        <f t="shared" si="0"/>
        <v>74.900000000000006</v>
      </c>
    </row>
    <row r="68" spans="1:8">
      <c r="A68" s="204"/>
      <c r="B68" s="204"/>
      <c r="C68" s="204"/>
      <c r="D68" s="204"/>
      <c r="E68" s="204"/>
      <c r="F68" s="204"/>
      <c r="G68" s="204"/>
    </row>
    <row r="69" spans="1:8">
      <c r="A69" s="204" t="s">
        <v>113</v>
      </c>
      <c r="B69" s="206">
        <f>IFERROR(ROUND(VLOOKUP(LEFT(B5,FIND(" ",B5)-1),'Proxy Data Lookup'!$A:$N,9,FALSE),10),0)</f>
        <v>1.59</v>
      </c>
      <c r="C69" s="206">
        <f>IFERROR(ROUND(VLOOKUP(LEFT(C5,FIND(" ",C5)-1),'Proxy Data Lookup'!$A:$N,9,FALSE),10),0)</f>
        <v>2.62</v>
      </c>
      <c r="D69" s="206">
        <f>IFERROR(ROUND(VLOOKUP(LEFT(D5,FIND(" ",D5)-1),'Proxy Data Lookup'!$A:$N,9,FALSE),10),0)</f>
        <v>1</v>
      </c>
      <c r="E69" s="206">
        <f>IFERROR(ROUND(VLOOKUP(LEFT(E5,FIND(" ",E5)-1),'Proxy Data Lookup'!$A:$N,9,FALSE),10),0)</f>
        <v>1.1479999999999999</v>
      </c>
      <c r="F69" s="206">
        <f>IFERROR(ROUND(VLOOKUP(LEFT(F5,FIND(" ",F5)-1),'Proxy Data Lookup'!$A:$N,9,FALSE),10),0)</f>
        <v>1.25</v>
      </c>
      <c r="G69" s="206">
        <f>IFERROR(ROUND(VLOOKUP(LEFT(G5,FIND(" ",G5)-1),'Proxy Data Lookup'!$A:$N,9,FALSE),10),0)</f>
        <v>1.44</v>
      </c>
    </row>
    <row r="70" spans="1:8">
      <c r="A70" s="204"/>
      <c r="B70" s="204"/>
      <c r="C70" s="204"/>
      <c r="D70" s="204"/>
      <c r="E70" s="204"/>
      <c r="F70" s="204"/>
      <c r="G70" s="204"/>
    </row>
    <row r="71" spans="1:8">
      <c r="A71" s="204" t="s">
        <v>1242</v>
      </c>
      <c r="B71" s="30">
        <f>IFERROR(ROUND(B69/B67,4),0)</f>
        <v>1.7100000000000001E-2</v>
      </c>
      <c r="C71" s="30">
        <f>IFERROR(ROUND(C69/C67,4),0)</f>
        <v>1.7600000000000001E-2</v>
      </c>
      <c r="D71" s="30">
        <f t="shared" ref="D71:F71" si="1">IFERROR(ROUND(D69/D67,4),0)</f>
        <v>1.6299999999999999E-2</v>
      </c>
      <c r="E71" s="30">
        <f t="shared" si="1"/>
        <v>2.47E-2</v>
      </c>
      <c r="F71" s="30">
        <f t="shared" si="1"/>
        <v>1.43E-2</v>
      </c>
      <c r="G71" s="30">
        <f>IFERROR(ROUND(G69/G67,4),0)</f>
        <v>1.9199999999999998E-2</v>
      </c>
      <c r="H71" s="30"/>
    </row>
    <row r="72" spans="1:8">
      <c r="A72" s="204"/>
      <c r="C72" s="204"/>
    </row>
    <row r="73" spans="1:8">
      <c r="A73" s="204"/>
    </row>
    <row r="74" spans="1:8">
      <c r="A74" s="204"/>
    </row>
    <row r="75" spans="1:8">
      <c r="A75" s="204"/>
      <c r="B75" s="205"/>
      <c r="C75" s="205"/>
      <c r="D75" s="205"/>
      <c r="E75" s="205"/>
      <c r="F75" s="205"/>
      <c r="G75" s="205"/>
    </row>
    <row r="76" spans="1:8">
      <c r="A76" s="204"/>
    </row>
    <row r="77" spans="1:8">
      <c r="A77" s="204"/>
    </row>
    <row r="78" spans="1:8">
      <c r="A78" s="204"/>
    </row>
    <row r="79" spans="1:8">
      <c r="A79" s="204"/>
      <c r="C79" s="204"/>
    </row>
    <row r="80" spans="1:8">
      <c r="A80" s="204"/>
      <c r="C80" s="204"/>
    </row>
    <row r="81" spans="1:3">
      <c r="A81" s="204"/>
      <c r="C81" s="204"/>
    </row>
    <row r="82" spans="1:3">
      <c r="A82" s="204"/>
      <c r="C82" s="204"/>
    </row>
    <row r="83" spans="1:3">
      <c r="A83" s="204"/>
      <c r="C83" s="204"/>
    </row>
    <row r="84" spans="1:3">
      <c r="A84" s="204"/>
      <c r="C84" s="204"/>
    </row>
    <row r="85" spans="1:3">
      <c r="A85" s="204"/>
      <c r="C85" s="204"/>
    </row>
    <row r="86" spans="1:3">
      <c r="A86" s="204"/>
      <c r="C86" s="204"/>
    </row>
    <row r="87" spans="1:3">
      <c r="A87" s="204"/>
      <c r="C87" s="204"/>
    </row>
    <row r="88" spans="1:3">
      <c r="A88" s="204"/>
      <c r="C88" s="204"/>
    </row>
    <row r="89" spans="1:3">
      <c r="A89" s="204"/>
      <c r="C89" s="204"/>
    </row>
    <row r="90" spans="1:3">
      <c r="A90" s="204"/>
      <c r="C90" s="204"/>
    </row>
    <row r="91" spans="1:3">
      <c r="A91" s="204"/>
      <c r="C91" s="204"/>
    </row>
    <row r="92" spans="1:3">
      <c r="A92" s="204"/>
      <c r="C92" s="204"/>
    </row>
    <row r="93" spans="1:3">
      <c r="A93" s="204"/>
      <c r="C93" s="204"/>
    </row>
    <row r="94" spans="1:3">
      <c r="A94" s="204"/>
      <c r="C94" s="204"/>
    </row>
    <row r="95" spans="1:3">
      <c r="A95" s="204"/>
      <c r="C95" s="204"/>
    </row>
    <row r="96" spans="1:3">
      <c r="A96" s="204"/>
      <c r="C96" s="204"/>
    </row>
    <row r="97" spans="1:64">
      <c r="A97" s="204"/>
      <c r="C97" s="204"/>
    </row>
    <row r="98" spans="1:64">
      <c r="A98" s="204"/>
      <c r="C98" s="204"/>
    </row>
    <row r="99" spans="1:64">
      <c r="A99" s="204"/>
      <c r="C99" s="204"/>
      <c r="H99" s="204"/>
      <c r="I99" s="204"/>
      <c r="J99" s="204"/>
      <c r="K99" s="204"/>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c r="AX99" s="204"/>
      <c r="AY99" s="204"/>
      <c r="AZ99" s="204"/>
      <c r="BA99" s="204"/>
      <c r="BB99" s="204"/>
      <c r="BC99" s="204"/>
      <c r="BD99" s="204"/>
      <c r="BE99" s="204"/>
      <c r="BF99" s="204"/>
      <c r="BG99" s="204"/>
      <c r="BH99" s="204"/>
      <c r="BI99" s="204"/>
      <c r="BJ99" s="204"/>
      <c r="BK99" s="204"/>
      <c r="BL99" s="204"/>
    </row>
    <row r="100" spans="1:64">
      <c r="A100" s="204"/>
      <c r="C100" s="204"/>
      <c r="H100" s="206"/>
      <c r="I100" s="206"/>
      <c r="J100" s="206"/>
      <c r="K100" s="206"/>
      <c r="L100" s="206"/>
      <c r="M100" s="206"/>
      <c r="N100" s="206"/>
      <c r="O100" s="206"/>
      <c r="P100" s="206"/>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row>
    <row r="101" spans="1:64">
      <c r="A101" s="204"/>
      <c r="C101" s="204"/>
      <c r="H101" s="204"/>
      <c r="I101" s="204"/>
      <c r="J101" s="204"/>
      <c r="K101" s="204"/>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c r="AX101" s="204"/>
      <c r="AY101" s="204"/>
      <c r="AZ101" s="204"/>
      <c r="BA101" s="204"/>
      <c r="BB101" s="204"/>
      <c r="BC101" s="204"/>
      <c r="BD101" s="204"/>
      <c r="BE101" s="204"/>
      <c r="BF101" s="204"/>
      <c r="BG101" s="204"/>
      <c r="BH101" s="204"/>
      <c r="BI101" s="204"/>
      <c r="BJ101" s="204"/>
      <c r="BK101" s="204"/>
      <c r="BL101" s="204"/>
    </row>
    <row r="102" spans="1:64">
      <c r="A102" s="204"/>
      <c r="C102" s="204"/>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row>
    <row r="103" spans="1:64">
      <c r="A103" s="204"/>
      <c r="C103" s="204"/>
    </row>
    <row r="104" spans="1:64">
      <c r="A104" s="204"/>
      <c r="C104" s="204"/>
    </row>
    <row r="105" spans="1:64">
      <c r="A105" s="204"/>
      <c r="C105" s="204"/>
    </row>
    <row r="106" spans="1:64">
      <c r="A106" s="204"/>
      <c r="C106" s="204"/>
    </row>
    <row r="107" spans="1:64">
      <c r="A107" s="204"/>
      <c r="C107" s="204"/>
    </row>
    <row r="108" spans="1:64">
      <c r="A108" s="204"/>
      <c r="C108" s="204"/>
    </row>
    <row r="109" spans="1:64">
      <c r="A109" s="204"/>
      <c r="C109" s="204"/>
    </row>
    <row r="110" spans="1:64">
      <c r="A110" s="204"/>
      <c r="C110" s="204"/>
    </row>
    <row r="111" spans="1:64">
      <c r="A111" s="204"/>
      <c r="C111" s="204"/>
    </row>
    <row r="112" spans="1:64">
      <c r="A112" s="204"/>
      <c r="C112" s="204"/>
    </row>
    <row r="113" spans="1:3">
      <c r="A113" s="204"/>
      <c r="C113" s="204"/>
    </row>
    <row r="114" spans="1:3">
      <c r="A114" s="204"/>
      <c r="C114" s="204"/>
    </row>
    <row r="115" spans="1:3">
      <c r="A115" s="204"/>
      <c r="C115" s="204"/>
    </row>
    <row r="116" spans="1:3">
      <c r="A116" s="204"/>
      <c r="C116" s="204"/>
    </row>
    <row r="117" spans="1:3">
      <c r="A117" s="204"/>
      <c r="C117" s="204"/>
    </row>
    <row r="118" spans="1:3">
      <c r="A118" s="204"/>
      <c r="C118" s="204"/>
    </row>
    <row r="119" spans="1:3">
      <c r="A119" s="204"/>
      <c r="C119" s="204"/>
    </row>
    <row r="120" spans="1:3">
      <c r="A120" s="204"/>
      <c r="C120" s="204"/>
    </row>
    <row r="121" spans="1:3">
      <c r="A121" s="204"/>
      <c r="C121" s="204"/>
    </row>
    <row r="122" spans="1:3">
      <c r="A122" s="204"/>
      <c r="C122" s="204"/>
    </row>
    <row r="123" spans="1:3">
      <c r="A123" s="204"/>
      <c r="C123" s="204"/>
    </row>
    <row r="124" spans="1:3">
      <c r="A124" s="204"/>
      <c r="C124" s="204"/>
    </row>
    <row r="125" spans="1:3">
      <c r="A125" s="204"/>
      <c r="C125" s="204"/>
    </row>
    <row r="126" spans="1:3">
      <c r="A126" s="204"/>
      <c r="C126" s="204"/>
    </row>
    <row r="127" spans="1:3">
      <c r="A127" s="204"/>
      <c r="C127" s="204"/>
    </row>
    <row r="128" spans="1:3">
      <c r="A128" s="204"/>
      <c r="C128" s="204"/>
    </row>
    <row r="129" spans="1:3">
      <c r="A129" s="204"/>
      <c r="C129" s="204"/>
    </row>
    <row r="130" spans="1:3">
      <c r="A130" s="204"/>
      <c r="C130" s="204"/>
    </row>
    <row r="131" spans="1:3">
      <c r="A131" s="204"/>
      <c r="C131" s="204"/>
    </row>
    <row r="132" spans="1:3">
      <c r="A132" s="204"/>
      <c r="C132" s="204"/>
    </row>
    <row r="133" spans="1:3">
      <c r="A133" s="204"/>
      <c r="C133" s="204"/>
    </row>
    <row r="134" spans="1:3">
      <c r="A134" s="204"/>
      <c r="C134" s="204"/>
    </row>
    <row r="135" spans="1:3">
      <c r="A135" s="204"/>
      <c r="C135" s="204"/>
    </row>
    <row r="136" spans="1:3">
      <c r="A136" s="204"/>
      <c r="C136" s="204"/>
    </row>
    <row r="137" spans="1:3">
      <c r="A137" s="204"/>
      <c r="C137" s="204"/>
    </row>
    <row r="138" spans="1:3">
      <c r="A138" s="204"/>
      <c r="C138" s="204"/>
    </row>
    <row r="139" spans="1:3">
      <c r="A139" s="204"/>
      <c r="C139" s="204"/>
    </row>
    <row r="140" spans="1:3">
      <c r="A140" s="204"/>
      <c r="C140" s="204"/>
    </row>
    <row r="141" spans="1:3">
      <c r="A141" s="204"/>
      <c r="C141" s="204"/>
    </row>
    <row r="142" spans="1:3">
      <c r="A142" s="204"/>
      <c r="C142" s="204"/>
    </row>
    <row r="143" spans="1:3">
      <c r="A143" s="204"/>
      <c r="C143" s="204"/>
    </row>
    <row r="144" spans="1:3">
      <c r="A144" s="204"/>
      <c r="C144" s="204"/>
    </row>
    <row r="145" spans="1:3">
      <c r="A145" s="204"/>
      <c r="C145" s="204"/>
    </row>
    <row r="146" spans="1:3">
      <c r="A146" s="204"/>
      <c r="C146" s="204"/>
    </row>
    <row r="147" spans="1:3">
      <c r="A147" s="204"/>
      <c r="C147" s="204"/>
    </row>
    <row r="148" spans="1:3">
      <c r="A148" s="204"/>
      <c r="C148" s="204"/>
    </row>
    <row r="149" spans="1:3">
      <c r="A149" s="204"/>
      <c r="C149" s="204"/>
    </row>
    <row r="150" spans="1:3">
      <c r="A150" s="204"/>
      <c r="C150" s="204"/>
    </row>
    <row r="151" spans="1:3">
      <c r="A151" s="204"/>
      <c r="C151" s="204"/>
    </row>
    <row r="152" spans="1:3">
      <c r="A152" s="204"/>
      <c r="C152" s="204"/>
    </row>
    <row r="153" spans="1:3">
      <c r="A153" s="204"/>
      <c r="C153" s="204"/>
    </row>
    <row r="154" spans="1:3">
      <c r="A154" s="204"/>
      <c r="C154" s="204"/>
    </row>
    <row r="155" spans="1:3">
      <c r="A155" s="204"/>
      <c r="C155" s="204"/>
    </row>
    <row r="156" spans="1:3">
      <c r="A156" s="204"/>
      <c r="C156" s="204"/>
    </row>
    <row r="157" spans="1:3">
      <c r="A157" s="204"/>
      <c r="C157" s="204"/>
    </row>
    <row r="158" spans="1:3">
      <c r="A158" s="204"/>
      <c r="C158" s="204"/>
    </row>
    <row r="159" spans="1:3">
      <c r="A159" s="204"/>
      <c r="C159" s="204"/>
    </row>
    <row r="160" spans="1:3">
      <c r="A160" s="204"/>
      <c r="C160" s="204"/>
    </row>
    <row r="161" spans="1:3">
      <c r="A161" s="204"/>
      <c r="C161" s="204"/>
    </row>
    <row r="162" spans="1:3">
      <c r="A162" s="204"/>
      <c r="C162" s="204"/>
    </row>
    <row r="163" spans="1:3">
      <c r="A163" s="204"/>
      <c r="C163" s="204"/>
    </row>
    <row r="164" spans="1:3">
      <c r="A164" s="204"/>
      <c r="C164" s="204"/>
    </row>
    <row r="165" spans="1:3">
      <c r="A165" s="204"/>
      <c r="C165" s="204"/>
    </row>
    <row r="166" spans="1:3">
      <c r="A166" s="204"/>
      <c r="C166" s="204"/>
    </row>
    <row r="167" spans="1:3">
      <c r="A167" s="204"/>
      <c r="C167" s="204"/>
    </row>
    <row r="168" spans="1:3">
      <c r="A168" s="204"/>
      <c r="C168" s="204"/>
    </row>
    <row r="169" spans="1:3">
      <c r="A169" s="204"/>
      <c r="C169" s="204"/>
    </row>
    <row r="170" spans="1:3">
      <c r="A170" s="204"/>
      <c r="C170" s="204"/>
    </row>
    <row r="171" spans="1:3">
      <c r="A171" s="204"/>
      <c r="C171" s="204"/>
    </row>
    <row r="172" spans="1:3">
      <c r="A172" s="204"/>
      <c r="C172" s="204"/>
    </row>
    <row r="173" spans="1:3">
      <c r="A173" s="204"/>
      <c r="C173" s="204"/>
    </row>
    <row r="174" spans="1:3">
      <c r="A174" s="204"/>
      <c r="C174" s="204"/>
    </row>
    <row r="175" spans="1:3">
      <c r="A175" s="204"/>
      <c r="C175" s="204"/>
    </row>
    <row r="176" spans="1:3">
      <c r="A176" s="204"/>
      <c r="C176" s="204"/>
    </row>
    <row r="177" spans="1:3">
      <c r="A177" s="204"/>
      <c r="C177" s="204"/>
    </row>
    <row r="178" spans="1:3">
      <c r="A178" s="204"/>
      <c r="C178" s="204"/>
    </row>
    <row r="179" spans="1:3">
      <c r="A179" s="204"/>
      <c r="C179" s="204"/>
    </row>
    <row r="180" spans="1:3">
      <c r="A180" s="204"/>
      <c r="C180" s="204"/>
    </row>
    <row r="181" spans="1:3">
      <c r="A181" s="204"/>
      <c r="C181" s="204"/>
    </row>
    <row r="182" spans="1:3">
      <c r="A182" s="204"/>
      <c r="C182" s="204"/>
    </row>
    <row r="183" spans="1:3">
      <c r="A183" s="204"/>
      <c r="C183" s="204"/>
    </row>
    <row r="184" spans="1:3">
      <c r="A184" s="204"/>
      <c r="C184" s="204"/>
    </row>
    <row r="185" spans="1:3">
      <c r="A185" s="204"/>
      <c r="C185" s="204"/>
    </row>
    <row r="186" spans="1:3">
      <c r="A186" s="204"/>
      <c r="C186" s="204"/>
    </row>
    <row r="187" spans="1:3">
      <c r="A187" s="204"/>
      <c r="C187" s="204"/>
    </row>
    <row r="188" spans="1:3">
      <c r="A188" s="204"/>
      <c r="C188" s="204"/>
    </row>
    <row r="189" spans="1:3">
      <c r="A189" s="204"/>
      <c r="C189" s="204"/>
    </row>
    <row r="190" spans="1:3">
      <c r="A190" s="204"/>
      <c r="C190" s="204"/>
    </row>
    <row r="191" spans="1:3">
      <c r="A191" s="204"/>
      <c r="C191" s="204"/>
    </row>
    <row r="192" spans="1:3">
      <c r="A192" s="204"/>
      <c r="C192" s="204"/>
    </row>
    <row r="193" spans="1:3">
      <c r="A193" s="204"/>
      <c r="C193" s="204"/>
    </row>
    <row r="194" spans="1:3">
      <c r="A194" s="204"/>
      <c r="C194" s="204"/>
    </row>
    <row r="195" spans="1:3">
      <c r="A195" s="204"/>
      <c r="C195" s="204"/>
    </row>
    <row r="196" spans="1:3">
      <c r="A196" s="204"/>
      <c r="C196" s="204"/>
    </row>
    <row r="197" spans="1:3">
      <c r="A197" s="204"/>
      <c r="C197" s="204"/>
    </row>
    <row r="198" spans="1:3">
      <c r="A198" s="204"/>
      <c r="C198" s="204"/>
    </row>
    <row r="199" spans="1:3">
      <c r="A199" s="204"/>
      <c r="C199" s="204"/>
    </row>
    <row r="200" spans="1:3">
      <c r="A200" s="204"/>
      <c r="C200" s="204"/>
    </row>
    <row r="201" spans="1:3">
      <c r="A201" s="204"/>
      <c r="C201" s="204"/>
    </row>
    <row r="202" spans="1:3">
      <c r="A202" s="204"/>
      <c r="C202" s="204"/>
    </row>
    <row r="203" spans="1:3">
      <c r="A203" s="204"/>
      <c r="C203" s="204"/>
    </row>
    <row r="204" spans="1:3">
      <c r="A204" s="204"/>
      <c r="C204" s="204"/>
    </row>
    <row r="205" spans="1:3">
      <c r="A205" s="204"/>
      <c r="C205" s="204"/>
    </row>
    <row r="206" spans="1:3">
      <c r="A206" s="204"/>
      <c r="C206" s="204"/>
    </row>
    <row r="207" spans="1:3">
      <c r="A207" s="204"/>
      <c r="C207" s="204"/>
    </row>
    <row r="208" spans="1:3">
      <c r="A208" s="204"/>
      <c r="C208" s="204"/>
    </row>
    <row r="209" spans="1:3">
      <c r="A209" s="204"/>
      <c r="C209" s="204"/>
    </row>
    <row r="210" spans="1:3">
      <c r="A210" s="204"/>
      <c r="C210" s="204"/>
    </row>
    <row r="211" spans="1:3">
      <c r="A211" s="204"/>
      <c r="C211" s="204"/>
    </row>
    <row r="212" spans="1:3">
      <c r="A212" s="204"/>
      <c r="C212" s="204"/>
    </row>
    <row r="213" spans="1:3">
      <c r="A213" s="204"/>
      <c r="C213" s="204"/>
    </row>
    <row r="214" spans="1:3">
      <c r="A214" s="204"/>
      <c r="C214" s="204"/>
    </row>
    <row r="215" spans="1:3">
      <c r="A215" s="204"/>
      <c r="C215" s="204"/>
    </row>
    <row r="216" spans="1:3">
      <c r="A216" s="204"/>
      <c r="C216" s="204"/>
    </row>
    <row r="217" spans="1:3">
      <c r="A217" s="204"/>
      <c r="C217" s="204"/>
    </row>
    <row r="218" spans="1:3">
      <c r="A218" s="204"/>
      <c r="C218" s="204"/>
    </row>
    <row r="219" spans="1:3">
      <c r="A219" s="204"/>
      <c r="C219" s="204"/>
    </row>
    <row r="220" spans="1:3">
      <c r="A220" s="204"/>
      <c r="C220" s="204"/>
    </row>
    <row r="221" spans="1:3">
      <c r="A221" s="204"/>
      <c r="C221" s="204"/>
    </row>
    <row r="222" spans="1:3">
      <c r="A222" s="204"/>
      <c r="C222" s="204"/>
    </row>
    <row r="223" spans="1:3">
      <c r="A223" s="204"/>
      <c r="C223" s="204"/>
    </row>
    <row r="224" spans="1:3">
      <c r="A224" s="204"/>
      <c r="C224" s="204"/>
    </row>
    <row r="225" spans="1:3">
      <c r="A225" s="204"/>
      <c r="C225" s="204"/>
    </row>
    <row r="226" spans="1:3">
      <c r="A226" s="204"/>
      <c r="C226" s="204"/>
    </row>
    <row r="227" spans="1:3">
      <c r="A227" s="204"/>
      <c r="C227" s="204"/>
    </row>
    <row r="228" spans="1:3">
      <c r="A228" s="204"/>
      <c r="C228" s="204"/>
    </row>
    <row r="229" spans="1:3">
      <c r="A229" s="204"/>
      <c r="C229" s="204"/>
    </row>
    <row r="230" spans="1:3">
      <c r="A230" s="204"/>
      <c r="C230" s="204"/>
    </row>
    <row r="231" spans="1:3">
      <c r="A231" s="204"/>
      <c r="C231" s="204"/>
    </row>
    <row r="232" spans="1:3">
      <c r="A232" s="204"/>
      <c r="C232" s="204"/>
    </row>
    <row r="233" spans="1:3">
      <c r="A233" s="204"/>
      <c r="C233" s="204"/>
    </row>
    <row r="234" spans="1:3">
      <c r="A234" s="204"/>
      <c r="C234" s="204"/>
    </row>
    <row r="235" spans="1:3">
      <c r="A235" s="204"/>
      <c r="C235" s="204"/>
    </row>
    <row r="236" spans="1:3">
      <c r="A236" s="204"/>
      <c r="C236" s="204"/>
    </row>
    <row r="237" spans="1:3">
      <c r="A237" s="204"/>
      <c r="C237" s="204"/>
    </row>
    <row r="238" spans="1:3">
      <c r="A238" s="204"/>
      <c r="C238" s="204"/>
    </row>
    <row r="239" spans="1:3">
      <c r="A239" s="204"/>
      <c r="C239" s="204"/>
    </row>
    <row r="240" spans="1:3">
      <c r="A240" s="204"/>
      <c r="C240" s="204"/>
    </row>
    <row r="241" spans="1:3">
      <c r="A241" s="204"/>
      <c r="C241" s="204"/>
    </row>
    <row r="242" spans="1:3">
      <c r="A242" s="204"/>
      <c r="C242" s="204"/>
    </row>
    <row r="243" spans="1:3">
      <c r="A243" s="204"/>
      <c r="C243" s="204"/>
    </row>
    <row r="244" spans="1:3">
      <c r="A244" s="204"/>
      <c r="C244" s="204"/>
    </row>
    <row r="245" spans="1:3">
      <c r="A245" s="204"/>
      <c r="C245" s="204"/>
    </row>
    <row r="246" spans="1:3">
      <c r="A246" s="204"/>
      <c r="C246" s="204"/>
    </row>
    <row r="247" spans="1:3">
      <c r="A247" s="204"/>
      <c r="C247" s="204"/>
    </row>
    <row r="248" spans="1:3">
      <c r="A248" s="204"/>
      <c r="C248" s="204"/>
    </row>
    <row r="249" spans="1:3">
      <c r="A249" s="204"/>
      <c r="C249" s="204"/>
    </row>
    <row r="250" spans="1:3">
      <c r="A250" s="204"/>
      <c r="C250" s="204"/>
    </row>
    <row r="251" spans="1:3">
      <c r="A251" s="204"/>
      <c r="C251" s="204"/>
    </row>
    <row r="252" spans="1:3">
      <c r="A252" s="204"/>
      <c r="C252" s="204"/>
    </row>
    <row r="253" spans="1:3">
      <c r="A253" s="204"/>
      <c r="C253" s="204"/>
    </row>
    <row r="254" spans="1:3">
      <c r="A254" s="204"/>
      <c r="C254" s="204"/>
    </row>
    <row r="255" spans="1:3">
      <c r="A255" s="204"/>
      <c r="C255" s="204"/>
    </row>
    <row r="256" spans="1:3">
      <c r="A256" s="204"/>
      <c r="C256" s="204"/>
    </row>
    <row r="257" spans="1:3">
      <c r="A257" s="204"/>
      <c r="C257" s="204"/>
    </row>
    <row r="258" spans="1:3">
      <c r="A258" s="204"/>
      <c r="C258" s="204"/>
    </row>
    <row r="259" spans="1:3">
      <c r="A259" s="204"/>
      <c r="C259" s="204"/>
    </row>
    <row r="260" spans="1:3">
      <c r="A260" s="204"/>
      <c r="C260" s="204"/>
    </row>
    <row r="261" spans="1:3">
      <c r="A261" s="204"/>
      <c r="C261" s="204"/>
    </row>
    <row r="262" spans="1:3">
      <c r="A262" s="204"/>
      <c r="C262" s="204"/>
    </row>
    <row r="263" spans="1:3">
      <c r="A263" s="204"/>
      <c r="C263" s="204"/>
    </row>
    <row r="264" spans="1:3">
      <c r="A264" s="204"/>
      <c r="C264" s="204"/>
    </row>
    <row r="265" spans="1:3">
      <c r="A265" s="204"/>
      <c r="C265" s="204"/>
    </row>
    <row r="266" spans="1:3">
      <c r="A266" s="204"/>
      <c r="C266" s="204"/>
    </row>
    <row r="267" spans="1:3">
      <c r="A267" s="204"/>
      <c r="C267" s="204"/>
    </row>
    <row r="268" spans="1:3">
      <c r="A268" s="204"/>
      <c r="C268" s="204"/>
    </row>
    <row r="269" spans="1:3">
      <c r="A269" s="204"/>
      <c r="C269" s="204"/>
    </row>
    <row r="270" spans="1:3">
      <c r="A270" s="204"/>
      <c r="C270" s="204"/>
    </row>
    <row r="271" spans="1:3">
      <c r="A271" s="204"/>
      <c r="C271" s="204"/>
    </row>
    <row r="272" spans="1:3">
      <c r="A272" s="204"/>
      <c r="C272" s="204"/>
    </row>
    <row r="273" spans="1:3">
      <c r="A273" s="204"/>
      <c r="C273" s="204"/>
    </row>
    <row r="274" spans="1:3">
      <c r="A274" s="204"/>
      <c r="C274" s="204"/>
    </row>
    <row r="275" spans="1:3">
      <c r="A275" s="204"/>
      <c r="C275" s="204"/>
    </row>
    <row r="276" spans="1:3">
      <c r="A276" s="204"/>
      <c r="C276" s="204"/>
    </row>
    <row r="277" spans="1:3">
      <c r="A277" s="204"/>
      <c r="C277" s="204"/>
    </row>
    <row r="278" spans="1:3">
      <c r="A278" s="204"/>
      <c r="C278" s="204"/>
    </row>
    <row r="279" spans="1:3">
      <c r="A279" s="204"/>
      <c r="C279" s="204"/>
    </row>
    <row r="280" spans="1:3">
      <c r="A280" s="204"/>
      <c r="C280" s="204"/>
    </row>
    <row r="281" spans="1:3">
      <c r="A281" s="204"/>
      <c r="C281" s="204"/>
    </row>
    <row r="282" spans="1:3">
      <c r="A282" s="204"/>
      <c r="C282" s="204"/>
    </row>
    <row r="283" spans="1:3">
      <c r="A283" s="204"/>
      <c r="C283" s="204"/>
    </row>
    <row r="284" spans="1:3">
      <c r="A284" s="204"/>
      <c r="C284" s="204"/>
    </row>
    <row r="285" spans="1:3">
      <c r="A285" s="204"/>
      <c r="C285" s="204"/>
    </row>
    <row r="286" spans="1:3">
      <c r="A286" s="204"/>
      <c r="C286" s="204"/>
    </row>
    <row r="287" spans="1:3">
      <c r="A287" s="204"/>
      <c r="C287" s="204"/>
    </row>
    <row r="288" spans="1:3">
      <c r="A288" s="204"/>
      <c r="C288" s="204"/>
    </row>
    <row r="289" spans="1:3">
      <c r="A289" s="204"/>
      <c r="C289" s="204"/>
    </row>
    <row r="290" spans="1:3">
      <c r="A290" s="204"/>
      <c r="C290" s="204"/>
    </row>
    <row r="291" spans="1:3">
      <c r="A291" s="204"/>
      <c r="C291" s="204"/>
    </row>
    <row r="292" spans="1:3">
      <c r="A292" s="204"/>
      <c r="C292" s="204"/>
    </row>
    <row r="293" spans="1:3">
      <c r="A293" s="204"/>
      <c r="C293" s="204"/>
    </row>
    <row r="294" spans="1:3">
      <c r="A294" s="204"/>
      <c r="C294" s="204"/>
    </row>
    <row r="295" spans="1:3">
      <c r="A295" s="204"/>
      <c r="C295" s="204"/>
    </row>
    <row r="296" spans="1:3">
      <c r="A296" s="204"/>
      <c r="C296" s="204"/>
    </row>
    <row r="297" spans="1:3">
      <c r="A297" s="204"/>
      <c r="C297" s="204"/>
    </row>
    <row r="298" spans="1:3">
      <c r="A298" s="204"/>
      <c r="C298" s="204"/>
    </row>
    <row r="299" spans="1:3">
      <c r="A299" s="204"/>
      <c r="C299" s="204"/>
    </row>
    <row r="300" spans="1:3">
      <c r="A300" s="204"/>
      <c r="C300" s="204"/>
    </row>
    <row r="301" spans="1:3">
      <c r="A301" s="204"/>
      <c r="C301" s="204"/>
    </row>
    <row r="302" spans="1:3">
      <c r="A302" s="204"/>
      <c r="C302" s="204"/>
    </row>
    <row r="303" spans="1:3">
      <c r="A303" s="204"/>
      <c r="C303" s="204"/>
    </row>
    <row r="304" spans="1:3">
      <c r="A304" s="204"/>
      <c r="C304" s="204"/>
    </row>
    <row r="305" spans="1:3">
      <c r="A305" s="204"/>
      <c r="C305" s="204"/>
    </row>
    <row r="306" spans="1:3">
      <c r="A306" s="204"/>
      <c r="C306" s="204"/>
    </row>
    <row r="307" spans="1:3">
      <c r="A307" s="204"/>
      <c r="C307" s="204"/>
    </row>
    <row r="308" spans="1:3">
      <c r="A308" s="204"/>
      <c r="C308" s="204"/>
    </row>
    <row r="309" spans="1:3">
      <c r="A309" s="204"/>
      <c r="C309" s="204"/>
    </row>
    <row r="310" spans="1:3">
      <c r="A310" s="204"/>
      <c r="C310" s="204"/>
    </row>
    <row r="311" spans="1:3">
      <c r="A311" s="204"/>
      <c r="C311" s="204"/>
    </row>
    <row r="312" spans="1:3">
      <c r="A312" s="204"/>
      <c r="C312" s="204"/>
    </row>
    <row r="313" spans="1:3">
      <c r="A313" s="204"/>
      <c r="C313" s="204"/>
    </row>
    <row r="314" spans="1:3">
      <c r="A314" s="204"/>
      <c r="C314" s="204"/>
    </row>
    <row r="315" spans="1:3">
      <c r="A315" s="204"/>
      <c r="C315" s="204"/>
    </row>
    <row r="316" spans="1:3">
      <c r="A316" s="204"/>
      <c r="C316" s="204"/>
    </row>
    <row r="317" spans="1:3">
      <c r="A317" s="204"/>
      <c r="C317" s="204"/>
    </row>
    <row r="318" spans="1:3">
      <c r="A318" s="204"/>
      <c r="C318" s="204"/>
    </row>
    <row r="319" spans="1:3">
      <c r="A319" s="204"/>
      <c r="C319" s="204"/>
    </row>
    <row r="320" spans="1:3">
      <c r="A320" s="204"/>
      <c r="C320" s="204"/>
    </row>
    <row r="321" spans="1:3">
      <c r="A321" s="204"/>
      <c r="C321" s="204"/>
    </row>
    <row r="322" spans="1:3">
      <c r="A322" s="204"/>
      <c r="C322" s="204"/>
    </row>
    <row r="323" spans="1:3">
      <c r="A323" s="204"/>
      <c r="C323" s="204"/>
    </row>
    <row r="324" spans="1:3">
      <c r="A324" s="204"/>
      <c r="C324" s="204"/>
    </row>
    <row r="325" spans="1:3">
      <c r="A325" s="204"/>
      <c r="C325" s="204"/>
    </row>
    <row r="326" spans="1:3">
      <c r="A326" s="204"/>
      <c r="C326" s="204"/>
    </row>
    <row r="327" spans="1:3">
      <c r="A327" s="204"/>
      <c r="C327" s="204"/>
    </row>
    <row r="328" spans="1:3">
      <c r="A328" s="204"/>
      <c r="C328" s="204"/>
    </row>
    <row r="329" spans="1:3">
      <c r="A329" s="204"/>
      <c r="C329" s="204"/>
    </row>
    <row r="330" spans="1:3">
      <c r="A330" s="204"/>
      <c r="C330" s="204"/>
    </row>
    <row r="331" spans="1:3">
      <c r="A331" s="204"/>
      <c r="C331" s="204"/>
    </row>
    <row r="332" spans="1:3">
      <c r="A332" s="204"/>
      <c r="C332" s="204"/>
    </row>
    <row r="333" spans="1:3">
      <c r="A333" s="204"/>
      <c r="C333" s="204"/>
    </row>
    <row r="334" spans="1:3">
      <c r="A334" s="204"/>
      <c r="C334" s="204"/>
    </row>
    <row r="335" spans="1:3">
      <c r="A335" s="204"/>
      <c r="C335" s="204"/>
    </row>
    <row r="336" spans="1:3">
      <c r="A336" s="204"/>
      <c r="C336" s="204"/>
    </row>
    <row r="337" spans="1:3">
      <c r="A337" s="204"/>
      <c r="C337" s="204"/>
    </row>
    <row r="338" spans="1:3">
      <c r="A338" s="204"/>
      <c r="C338" s="204"/>
    </row>
    <row r="339" spans="1:3">
      <c r="A339" s="204"/>
      <c r="C339" s="204"/>
    </row>
    <row r="340" spans="1:3">
      <c r="A340" s="204"/>
      <c r="C340" s="204"/>
    </row>
    <row r="341" spans="1:3">
      <c r="A341" s="204"/>
      <c r="C341" s="204"/>
    </row>
    <row r="342" spans="1:3">
      <c r="A342" s="204"/>
      <c r="C342" s="204"/>
    </row>
    <row r="343" spans="1:3">
      <c r="A343" s="204"/>
      <c r="C343" s="204"/>
    </row>
    <row r="344" spans="1:3">
      <c r="A344" s="204"/>
      <c r="C344" s="204"/>
    </row>
    <row r="345" spans="1:3">
      <c r="A345" s="204"/>
      <c r="C345" s="204"/>
    </row>
    <row r="346" spans="1:3">
      <c r="A346" s="204"/>
      <c r="C346" s="204"/>
    </row>
    <row r="347" spans="1:3">
      <c r="A347" s="204"/>
      <c r="C347" s="204"/>
    </row>
    <row r="348" spans="1:3">
      <c r="A348" s="204"/>
      <c r="C348" s="204"/>
    </row>
    <row r="349" spans="1:3">
      <c r="A349" s="204"/>
      <c r="C349" s="204"/>
    </row>
    <row r="350" spans="1:3">
      <c r="A350" s="204"/>
      <c r="C350" s="204"/>
    </row>
    <row r="351" spans="1:3">
      <c r="A351" s="204"/>
      <c r="C351" s="204"/>
    </row>
    <row r="352" spans="1:3">
      <c r="A352" s="204"/>
      <c r="C352" s="204"/>
    </row>
    <row r="353" spans="1:3">
      <c r="A353" s="204"/>
      <c r="C353" s="204"/>
    </row>
    <row r="354" spans="1:3">
      <c r="A354" s="204"/>
      <c r="C354" s="204"/>
    </row>
    <row r="355" spans="1:3">
      <c r="A355" s="204"/>
      <c r="C355" s="204"/>
    </row>
    <row r="356" spans="1:3">
      <c r="A356" s="204"/>
      <c r="C356" s="204"/>
    </row>
    <row r="357" spans="1:3">
      <c r="A357" s="204"/>
      <c r="C357" s="204"/>
    </row>
    <row r="358" spans="1:3">
      <c r="A358" s="204"/>
      <c r="C358" s="204"/>
    </row>
    <row r="359" spans="1:3">
      <c r="A359" s="204"/>
      <c r="C359" s="204"/>
    </row>
    <row r="360" spans="1:3">
      <c r="A360" s="204"/>
      <c r="C360" s="204"/>
    </row>
    <row r="361" spans="1:3">
      <c r="A361" s="204"/>
      <c r="C361" s="204"/>
    </row>
    <row r="362" spans="1:3">
      <c r="A362" s="204"/>
      <c r="C362" s="204"/>
    </row>
    <row r="363" spans="1:3">
      <c r="A363" s="204"/>
      <c r="C363" s="204"/>
    </row>
    <row r="364" spans="1:3">
      <c r="A364" s="204"/>
      <c r="C364" s="204"/>
    </row>
    <row r="365" spans="1:3">
      <c r="A365" s="204"/>
      <c r="C365" s="204"/>
    </row>
    <row r="366" spans="1:3">
      <c r="A366" s="204"/>
      <c r="C366" s="204"/>
    </row>
    <row r="367" spans="1:3">
      <c r="A367" s="204"/>
      <c r="C367" s="204"/>
    </row>
    <row r="368" spans="1:3">
      <c r="A368" s="204"/>
      <c r="C368" s="204"/>
    </row>
    <row r="369" spans="1:3">
      <c r="A369" s="204"/>
      <c r="C369" s="204"/>
    </row>
    <row r="370" spans="1:3">
      <c r="A370" s="204"/>
      <c r="C370" s="204"/>
    </row>
    <row r="371" spans="1:3">
      <c r="A371" s="204"/>
      <c r="C371" s="204"/>
    </row>
    <row r="372" spans="1:3">
      <c r="A372" s="204"/>
      <c r="C372" s="204"/>
    </row>
    <row r="373" spans="1:3">
      <c r="A373" s="204"/>
      <c r="C373" s="204"/>
    </row>
    <row r="374" spans="1:3">
      <c r="A374" s="204"/>
      <c r="C374" s="204"/>
    </row>
    <row r="375" spans="1:3">
      <c r="A375" s="204"/>
      <c r="C375" s="204"/>
    </row>
    <row r="376" spans="1:3">
      <c r="A376" s="204"/>
      <c r="C376" s="204"/>
    </row>
    <row r="377" spans="1:3">
      <c r="A377" s="204"/>
      <c r="C377" s="204"/>
    </row>
    <row r="378" spans="1:3">
      <c r="A378" s="204"/>
      <c r="C378" s="204"/>
    </row>
    <row r="379" spans="1:3">
      <c r="A379" s="204"/>
      <c r="C379" s="204"/>
    </row>
    <row r="380" spans="1:3">
      <c r="A380" s="204"/>
      <c r="C380" s="204"/>
    </row>
    <row r="381" spans="1:3">
      <c r="A381" s="204"/>
      <c r="C381" s="204"/>
    </row>
    <row r="382" spans="1:3">
      <c r="A382" s="204"/>
      <c r="C382" s="204"/>
    </row>
    <row r="383" spans="1:3">
      <c r="A383" s="204"/>
      <c r="C383" s="204"/>
    </row>
    <row r="384" spans="1:3">
      <c r="A384" s="204"/>
      <c r="C384" s="204"/>
    </row>
    <row r="385" spans="1:3">
      <c r="A385" s="204"/>
      <c r="C385" s="204"/>
    </row>
    <row r="386" spans="1:3">
      <c r="A386" s="204"/>
      <c r="C386" s="204"/>
    </row>
    <row r="387" spans="1:3">
      <c r="A387" s="204"/>
      <c r="C387" s="204"/>
    </row>
    <row r="388" spans="1:3">
      <c r="A388" s="204"/>
      <c r="C388" s="204"/>
    </row>
    <row r="389" spans="1:3">
      <c r="A389" s="204"/>
      <c r="C389" s="204"/>
    </row>
    <row r="390" spans="1:3">
      <c r="A390" s="204"/>
      <c r="C390" s="204"/>
    </row>
    <row r="391" spans="1:3">
      <c r="A391" s="204"/>
      <c r="C391" s="204"/>
    </row>
    <row r="392" spans="1:3">
      <c r="A392" s="204"/>
      <c r="C392" s="204"/>
    </row>
    <row r="393" spans="1:3">
      <c r="A393" s="204"/>
      <c r="C393" s="204"/>
    </row>
    <row r="394" spans="1:3">
      <c r="A394" s="204"/>
      <c r="C394" s="204"/>
    </row>
    <row r="395" spans="1:3">
      <c r="A395" s="204"/>
      <c r="C395" s="204"/>
    </row>
    <row r="396" spans="1:3">
      <c r="A396" s="204"/>
      <c r="C396" s="204"/>
    </row>
    <row r="397" spans="1:3">
      <c r="A397" s="204"/>
      <c r="C397" s="204"/>
    </row>
    <row r="398" spans="1:3">
      <c r="A398" s="204"/>
      <c r="C398" s="204"/>
    </row>
    <row r="399" spans="1:3">
      <c r="A399" s="204"/>
      <c r="C399" s="204"/>
    </row>
    <row r="400" spans="1:3">
      <c r="A400" s="204"/>
      <c r="C400" s="204"/>
    </row>
    <row r="401" spans="1:3">
      <c r="A401" s="204"/>
      <c r="C401" s="204"/>
    </row>
    <row r="402" spans="1:3">
      <c r="A402" s="204"/>
      <c r="C402" s="204"/>
    </row>
    <row r="403" spans="1:3">
      <c r="A403" s="204"/>
      <c r="C403" s="204"/>
    </row>
    <row r="404" spans="1:3">
      <c r="A404" s="204"/>
      <c r="C404" s="204"/>
    </row>
    <row r="405" spans="1:3">
      <c r="A405" s="204"/>
      <c r="C405" s="204"/>
    </row>
    <row r="406" spans="1:3">
      <c r="A406" s="204"/>
      <c r="C406" s="204"/>
    </row>
    <row r="407" spans="1:3">
      <c r="A407" s="204"/>
      <c r="C407" s="204"/>
    </row>
    <row r="408" spans="1:3">
      <c r="A408" s="204"/>
      <c r="C408" s="204"/>
    </row>
    <row r="409" spans="1:3">
      <c r="A409" s="204"/>
      <c r="C409" s="204"/>
    </row>
    <row r="410" spans="1:3">
      <c r="A410" s="204"/>
      <c r="C410" s="204"/>
    </row>
    <row r="411" spans="1:3">
      <c r="A411" s="204"/>
      <c r="C411" s="204"/>
    </row>
    <row r="412" spans="1:3">
      <c r="A412" s="204"/>
      <c r="C412" s="204"/>
    </row>
    <row r="413" spans="1:3">
      <c r="A413" s="204"/>
      <c r="C413" s="204"/>
    </row>
    <row r="414" spans="1:3">
      <c r="A414" s="204"/>
      <c r="C414" s="204"/>
    </row>
    <row r="415" spans="1:3">
      <c r="A415" s="204"/>
      <c r="C415" s="204"/>
    </row>
    <row r="416" spans="1:3">
      <c r="A416" s="204"/>
      <c r="C416" s="204"/>
    </row>
    <row r="417" spans="1:3">
      <c r="A417" s="204"/>
      <c r="C417" s="204"/>
    </row>
    <row r="418" spans="1:3">
      <c r="A418" s="204"/>
      <c r="C418" s="204"/>
    </row>
    <row r="419" spans="1:3">
      <c r="A419" s="204"/>
      <c r="C419" s="204"/>
    </row>
    <row r="420" spans="1:3">
      <c r="A420" s="204"/>
      <c r="C420" s="204"/>
    </row>
    <row r="421" spans="1:3">
      <c r="A421" s="204"/>
      <c r="C421" s="204"/>
    </row>
    <row r="422" spans="1:3">
      <c r="A422" s="204"/>
      <c r="C422" s="204"/>
    </row>
    <row r="423" spans="1:3">
      <c r="A423" s="204"/>
      <c r="C423" s="204"/>
    </row>
    <row r="424" spans="1:3">
      <c r="A424" s="204"/>
      <c r="C424" s="204"/>
    </row>
    <row r="425" spans="1:3">
      <c r="A425" s="204"/>
      <c r="C425" s="204"/>
    </row>
    <row r="426" spans="1:3">
      <c r="A426" s="204"/>
      <c r="C426" s="204"/>
    </row>
    <row r="427" spans="1:3">
      <c r="A427" s="204"/>
      <c r="C427" s="204"/>
    </row>
    <row r="428" spans="1:3">
      <c r="A428" s="204"/>
      <c r="C428" s="204"/>
    </row>
    <row r="429" spans="1:3">
      <c r="A429" s="204"/>
      <c r="C429" s="204"/>
    </row>
    <row r="430" spans="1:3">
      <c r="A430" s="204"/>
      <c r="C430" s="204"/>
    </row>
    <row r="431" spans="1:3">
      <c r="A431" s="204"/>
      <c r="C431" s="204"/>
    </row>
    <row r="432" spans="1:3">
      <c r="A432" s="204"/>
      <c r="C432" s="204"/>
    </row>
    <row r="433" spans="1:3">
      <c r="A433" s="204"/>
      <c r="C433" s="204"/>
    </row>
    <row r="434" spans="1:3">
      <c r="A434" s="204"/>
      <c r="C434" s="204"/>
    </row>
    <row r="435" spans="1:3">
      <c r="A435" s="204"/>
      <c r="C435" s="204"/>
    </row>
    <row r="436" spans="1:3">
      <c r="A436" s="204"/>
      <c r="C436" s="204"/>
    </row>
    <row r="437" spans="1:3">
      <c r="A437" s="204"/>
      <c r="C437" s="204"/>
    </row>
    <row r="438" spans="1:3">
      <c r="A438" s="204"/>
      <c r="C438" s="204"/>
    </row>
    <row r="439" spans="1:3">
      <c r="A439" s="204"/>
      <c r="C439" s="204"/>
    </row>
    <row r="440" spans="1:3">
      <c r="A440" s="204"/>
      <c r="C440" s="204"/>
    </row>
    <row r="441" spans="1:3">
      <c r="A441" s="204"/>
      <c r="C441" s="204"/>
    </row>
    <row r="442" spans="1:3">
      <c r="A442" s="204"/>
      <c r="C442" s="204"/>
    </row>
    <row r="443" spans="1:3">
      <c r="A443" s="204"/>
      <c r="C443" s="204"/>
    </row>
    <row r="444" spans="1:3">
      <c r="A444" s="204"/>
      <c r="C444" s="204"/>
    </row>
    <row r="445" spans="1:3">
      <c r="A445" s="204"/>
      <c r="C445" s="204"/>
    </row>
    <row r="446" spans="1:3">
      <c r="A446" s="204"/>
      <c r="C446" s="204"/>
    </row>
    <row r="447" spans="1:3">
      <c r="A447" s="204"/>
      <c r="C447" s="204"/>
    </row>
    <row r="448" spans="1:3">
      <c r="A448" s="204"/>
      <c r="C448" s="204"/>
    </row>
    <row r="449" spans="1:3">
      <c r="A449" s="204"/>
      <c r="C449" s="204"/>
    </row>
    <row r="450" spans="1:3">
      <c r="A450" s="204"/>
      <c r="C450" s="204"/>
    </row>
    <row r="451" spans="1:3">
      <c r="A451" s="204"/>
      <c r="C451" s="204"/>
    </row>
    <row r="452" spans="1:3">
      <c r="A452" s="204"/>
      <c r="C452" s="204"/>
    </row>
    <row r="453" spans="1:3">
      <c r="A453" s="204"/>
      <c r="C453" s="204"/>
    </row>
    <row r="454" spans="1:3">
      <c r="A454" s="204"/>
      <c r="C454" s="204"/>
    </row>
    <row r="455" spans="1:3">
      <c r="A455" s="204"/>
      <c r="C455" s="204"/>
    </row>
    <row r="456" spans="1:3">
      <c r="A456" s="204"/>
      <c r="C456" s="204"/>
    </row>
    <row r="457" spans="1:3">
      <c r="A457" s="204"/>
      <c r="C457" s="204"/>
    </row>
    <row r="458" spans="1:3">
      <c r="A458" s="204"/>
      <c r="C458" s="204"/>
    </row>
    <row r="459" spans="1:3">
      <c r="A459" s="204"/>
      <c r="C459" s="204"/>
    </row>
    <row r="460" spans="1:3">
      <c r="A460" s="204"/>
      <c r="C460" s="204"/>
    </row>
    <row r="461" spans="1:3">
      <c r="A461" s="204"/>
      <c r="C461" s="204"/>
    </row>
    <row r="462" spans="1:3">
      <c r="A462" s="204"/>
      <c r="C462" s="204"/>
    </row>
    <row r="463" spans="1:3">
      <c r="A463" s="204"/>
      <c r="C463" s="204"/>
    </row>
    <row r="464" spans="1:3">
      <c r="A464" s="204"/>
      <c r="C464" s="204"/>
    </row>
    <row r="465" spans="1:3">
      <c r="A465" s="204"/>
      <c r="C465" s="204"/>
    </row>
    <row r="466" spans="1:3">
      <c r="A466" s="204"/>
      <c r="C466" s="204"/>
    </row>
    <row r="467" spans="1:3">
      <c r="A467" s="204"/>
      <c r="C467" s="204"/>
    </row>
    <row r="468" spans="1:3">
      <c r="A468" s="204"/>
      <c r="C468" s="204"/>
    </row>
    <row r="469" spans="1:3">
      <c r="A469" s="204"/>
      <c r="C469" s="204"/>
    </row>
    <row r="470" spans="1:3">
      <c r="A470" s="204"/>
      <c r="C470" s="204"/>
    </row>
    <row r="471" spans="1:3">
      <c r="A471" s="204"/>
      <c r="C471" s="204"/>
    </row>
    <row r="472" spans="1:3">
      <c r="A472" s="204"/>
      <c r="C472" s="204"/>
    </row>
    <row r="473" spans="1:3">
      <c r="A473" s="204"/>
      <c r="C473" s="204"/>
    </row>
    <row r="474" spans="1:3">
      <c r="A474" s="204"/>
      <c r="C474" s="204"/>
    </row>
    <row r="475" spans="1:3">
      <c r="A475" s="204"/>
      <c r="C475" s="204"/>
    </row>
    <row r="476" spans="1:3">
      <c r="A476" s="204"/>
      <c r="C476" s="204"/>
    </row>
    <row r="477" spans="1:3">
      <c r="A477" s="204"/>
      <c r="C477" s="204"/>
    </row>
    <row r="478" spans="1:3">
      <c r="A478" s="204"/>
      <c r="C478" s="204"/>
    </row>
    <row r="479" spans="1:3">
      <c r="A479" s="204"/>
      <c r="C479" s="204"/>
    </row>
    <row r="480" spans="1:3">
      <c r="A480" s="204"/>
      <c r="C480" s="204"/>
    </row>
    <row r="481" spans="1:3">
      <c r="A481" s="204"/>
      <c r="C481" s="204"/>
    </row>
    <row r="482" spans="1:3">
      <c r="A482" s="204"/>
      <c r="C482" s="204"/>
    </row>
    <row r="483" spans="1:3">
      <c r="A483" s="204"/>
      <c r="C483" s="204"/>
    </row>
    <row r="484" spans="1:3">
      <c r="A484" s="204"/>
      <c r="C484" s="204"/>
    </row>
    <row r="485" spans="1:3">
      <c r="A485" s="204"/>
      <c r="C485" s="204"/>
    </row>
    <row r="486" spans="1:3">
      <c r="A486" s="204"/>
      <c r="C486" s="204"/>
    </row>
    <row r="487" spans="1:3">
      <c r="A487" s="204"/>
      <c r="C487" s="204"/>
    </row>
    <row r="488" spans="1:3">
      <c r="A488" s="204"/>
      <c r="C488" s="204"/>
    </row>
    <row r="489" spans="1:3">
      <c r="A489" s="204"/>
      <c r="C489" s="204"/>
    </row>
    <row r="490" spans="1:3">
      <c r="A490" s="204"/>
      <c r="C490" s="204"/>
    </row>
    <row r="491" spans="1:3">
      <c r="A491" s="204"/>
      <c r="C491" s="204"/>
    </row>
    <row r="492" spans="1:3">
      <c r="A492" s="204"/>
      <c r="C492" s="204"/>
    </row>
    <row r="493" spans="1:3">
      <c r="A493" s="204"/>
      <c r="C493" s="204"/>
    </row>
    <row r="494" spans="1:3">
      <c r="A494" s="204"/>
      <c r="C494" s="204"/>
    </row>
    <row r="495" spans="1:3">
      <c r="A495" s="204"/>
      <c r="C495" s="204"/>
    </row>
    <row r="496" spans="1:3">
      <c r="A496" s="204"/>
      <c r="C496" s="204"/>
    </row>
    <row r="497" spans="1:3">
      <c r="A497" s="204"/>
      <c r="C497" s="204"/>
    </row>
    <row r="498" spans="1:3">
      <c r="A498" s="204"/>
      <c r="C498" s="204"/>
    </row>
    <row r="499" spans="1:3">
      <c r="A499" s="204"/>
      <c r="C499" s="204"/>
    </row>
    <row r="500" spans="1:3">
      <c r="A500" s="204"/>
      <c r="C500" s="204"/>
    </row>
    <row r="501" spans="1:3">
      <c r="A501" s="204"/>
      <c r="C501" s="204"/>
    </row>
    <row r="502" spans="1:3">
      <c r="A502" s="204"/>
      <c r="C502" s="204"/>
    </row>
    <row r="503" spans="1:3">
      <c r="A503" s="204"/>
      <c r="C503" s="204"/>
    </row>
    <row r="504" spans="1:3">
      <c r="A504" s="204"/>
      <c r="C504" s="204"/>
    </row>
    <row r="505" spans="1:3">
      <c r="A505" s="204"/>
      <c r="C505" s="204"/>
    </row>
    <row r="506" spans="1:3">
      <c r="A506" s="204"/>
      <c r="C506" s="204"/>
    </row>
    <row r="507" spans="1:3">
      <c r="A507" s="204"/>
      <c r="C507" s="204"/>
    </row>
    <row r="508" spans="1:3">
      <c r="A508" s="204"/>
      <c r="C508" s="204"/>
    </row>
    <row r="509" spans="1:3">
      <c r="A509" s="204"/>
      <c r="C509" s="204"/>
    </row>
    <row r="510" spans="1:3">
      <c r="A510" s="204"/>
      <c r="C510" s="204"/>
    </row>
    <row r="511" spans="1:3">
      <c r="A511" s="204"/>
      <c r="C511" s="204"/>
    </row>
    <row r="512" spans="1:3">
      <c r="A512" s="204"/>
      <c r="C512" s="204"/>
    </row>
    <row r="513" spans="1:3">
      <c r="A513" s="204"/>
      <c r="C513" s="204"/>
    </row>
    <row r="514" spans="1:3">
      <c r="A514" s="204"/>
      <c r="C514" s="204"/>
    </row>
    <row r="515" spans="1:3">
      <c r="A515" s="204"/>
      <c r="C515" s="204"/>
    </row>
    <row r="516" spans="1:3">
      <c r="A516" s="204"/>
      <c r="C516" s="204"/>
    </row>
    <row r="517" spans="1:3">
      <c r="A517" s="204"/>
      <c r="C517" s="204"/>
    </row>
    <row r="518" spans="1:3">
      <c r="A518" s="204"/>
      <c r="C518" s="204"/>
    </row>
    <row r="519" spans="1:3">
      <c r="A519" s="204"/>
      <c r="C519" s="204"/>
    </row>
    <row r="520" spans="1:3">
      <c r="A520" s="204"/>
      <c r="C520" s="204"/>
    </row>
    <row r="521" spans="1:3">
      <c r="A521" s="204"/>
      <c r="C521" s="204"/>
    </row>
    <row r="522" spans="1:3">
      <c r="A522" s="204"/>
      <c r="C522" s="204"/>
    </row>
    <row r="523" spans="1:3">
      <c r="A523" s="204"/>
      <c r="C523" s="204"/>
    </row>
    <row r="524" spans="1:3">
      <c r="A524" s="204"/>
      <c r="C524" s="204"/>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5F955E8F06CBD48B7814246FB9E203E" ma:contentTypeVersion="15" ma:contentTypeDescription="Create a new document." ma:contentTypeScope="" ma:versionID="e1f515dc5c7151ef1479e5c048cd65de">
  <xsd:schema xmlns:xsd="http://www.w3.org/2001/XMLSchema" xmlns:xs="http://www.w3.org/2001/XMLSchema" xmlns:p="http://schemas.microsoft.com/office/2006/metadata/properties" xmlns:ns2="cc29f954-72e5-4988-94c8-6074c4013efb" xmlns:ns3="219c5758-d311-4f49-8eb7-a0c37216249c" targetNamespace="http://schemas.microsoft.com/office/2006/metadata/properties" ma:root="true" ma:fieldsID="58c2d9abb39b634c877bb307d385d19e" ns2:_="" ns3:_="">
    <xsd:import namespace="cc29f954-72e5-4988-94c8-6074c4013efb"/>
    <xsd:import namespace="219c5758-d311-4f49-8eb7-a0c37216249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c29f954-72e5-4988-94c8-6074c4013e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62767db-9004-4066-9da7-4de23b7540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19c5758-d311-4f49-8eb7-a0c37216249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79e4543-e545-4fed-93c0-f904398e43be}" ma:internalName="TaxCatchAll" ma:showField="CatchAllData" ma:web="219c5758-d311-4f49-8eb7-a0c3721624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AD52E9C-17A4-4D68-B444-AF2044B9F696}"/>
</file>

<file path=customXml/itemProps2.xml><?xml version="1.0" encoding="utf-8"?>
<ds:datastoreItem xmlns:ds="http://schemas.openxmlformats.org/officeDocument/2006/customXml" ds:itemID="{99C9D6EA-435A-4750-A40B-FBB9DFE724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22</vt:i4>
      </vt:variant>
    </vt:vector>
  </HeadingPairs>
  <TitlesOfParts>
    <vt:vector size="57" baseType="lpstr">
      <vt:lpstr>6.1 CAPM</vt:lpstr>
      <vt:lpstr>6.2 CAPM Notes</vt:lpstr>
      <vt:lpstr>WP SPX_5YR_MONTHLY</vt:lpstr>
      <vt:lpstr>---&gt;</vt:lpstr>
      <vt:lpstr>Input</vt:lpstr>
      <vt:lpstr>Market Data</vt:lpstr>
      <vt:lpstr>Proxy Data Lookup</vt:lpstr>
      <vt:lpstr>Proxy Price Data</vt:lpstr>
      <vt:lpstr>Proxy Prices</vt:lpstr>
      <vt:lpstr>CEM Data Lookup</vt:lpstr>
      <vt:lpstr>CEM Price Data</vt:lpstr>
      <vt:lpstr>CEM PricesDivs</vt:lpstr>
      <vt:lpstr>MRP WP1</vt:lpstr>
      <vt:lpstr>MRP WP2</vt:lpstr>
      <vt:lpstr>MRP WP3</vt:lpstr>
      <vt:lpstr>ERP WP1</vt:lpstr>
      <vt:lpstr>ERP WP 2</vt:lpstr>
      <vt:lpstr>MRP ERP WP</vt:lpstr>
      <vt:lpstr>PRPM WP1</vt:lpstr>
      <vt:lpstr>PRPM WP2</vt:lpstr>
      <vt:lpstr>PRPM WP3</vt:lpstr>
      <vt:lpstr>PRPM WP4</vt:lpstr>
      <vt:lpstr>PRPM WP5</vt:lpstr>
      <vt:lpstr>PRPM WP6</vt:lpstr>
      <vt:lpstr>PRPM WP7</vt:lpstr>
      <vt:lpstr>PRPM WP8</vt:lpstr>
      <vt:lpstr>PRPM WP9</vt:lpstr>
      <vt:lpstr>PRPM WP10</vt:lpstr>
      <vt:lpstr>PRPM WP11</vt:lpstr>
      <vt:lpstr>3. AWR</vt:lpstr>
      <vt:lpstr>3. AWK</vt:lpstr>
      <vt:lpstr>3. CWT</vt:lpstr>
      <vt:lpstr>3. WTRG</vt:lpstr>
      <vt:lpstr>3. MSEX</vt:lpstr>
      <vt:lpstr>3. SJW</vt:lpstr>
      <vt:lpstr>'3. MSEX'!Print_Area</vt:lpstr>
      <vt:lpstr>'6.1 CAPM'!Print_Area</vt:lpstr>
      <vt:lpstr>'6.2 CAPM Notes'!Print_Area</vt:lpstr>
      <vt:lpstr>'PRPM WP10'!Print_Area</vt:lpstr>
      <vt:lpstr>'PRPM WP11'!Print_Area</vt:lpstr>
      <vt:lpstr>'PRPM WP3'!Print_Area</vt:lpstr>
      <vt:lpstr>'PRPM WP4'!Print_Area</vt:lpstr>
      <vt:lpstr>'PRPM WP5'!Print_Area</vt:lpstr>
      <vt:lpstr>'PRPM WP6'!Print_Area</vt:lpstr>
      <vt:lpstr>'PRPM WP7'!Print_Area</vt:lpstr>
      <vt:lpstr>'PRPM WP8'!Print_Area</vt:lpstr>
      <vt:lpstr>'PRPM WP9'!Print_Area</vt:lpstr>
      <vt:lpstr>'PRPM WP10'!Print_Titles</vt:lpstr>
      <vt:lpstr>'PRPM WP11'!Print_Titles</vt:lpstr>
      <vt:lpstr>'PRPM WP2'!Print_Titles</vt:lpstr>
      <vt:lpstr>'PRPM WP3'!Print_Titles</vt:lpstr>
      <vt:lpstr>'PRPM WP4'!Print_Titles</vt:lpstr>
      <vt:lpstr>'PRPM WP5'!Print_Titles</vt:lpstr>
      <vt:lpstr>'PRPM WP6'!Print_Titles</vt:lpstr>
      <vt:lpstr>'PRPM WP7'!Print_Titles</vt:lpstr>
      <vt:lpstr>'PRPM WP8'!Print_Titles</vt:lpstr>
      <vt:lpstr>'PRPM WP9'!Print_Titles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2022-03-30T20:52:39Z</dcterms:created>
  <dcterms:modified xsi:type="dcterms:W3CDTF">2023-05-05T16:10:29Z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{404A30AA-5313-44B4-B5DE-0E773702E214}</vt:lpwstr>
  </property>
  <property fmtid="{D5CDD505-2E9C-101B-9397-08002B2CF9AE}" pid="3" name="sum_blk1_chg" linkTarget="prop_sum_blk1_chg">
    <vt:lpwstr>#REF!</vt:lpwstr>
  </property>
  <property fmtid="{D5CDD505-2E9C-101B-9397-08002B2CF9AE}" pid="4" name="sum_cust_chg" linkTarget="prop_sum_cust_chg">
    <vt:lpwstr>#REF!</vt:lpwstr>
  </property>
  <property fmtid="{D5CDD505-2E9C-101B-9397-08002B2CF9AE}" pid="5" name="win_blk1_chg" linkTarget="prop_win_blk1_chg">
    <vt:lpwstr>#REF!</vt:lpwstr>
  </property>
  <property fmtid="{D5CDD505-2E9C-101B-9397-08002B2CF9AE}" pid="6" name="win_cust_chg" linkTarget="prop_win_cust_chg">
    <vt:lpwstr>#REF!</vt:lpwstr>
  </property>
  <property fmtid="{D5CDD505-2E9C-101B-9397-08002B2CF9AE}" pid="7" name="win_xs_chg" linkTarget="prop_win_xs_chg">
    <vt:lpwstr>#REF!</vt:lpwstr>
  </property>
  <property fmtid="{D5CDD505-2E9C-101B-9397-08002B2CF9AE}" pid="8" name="cap" linkTarget="prop_cap">
    <vt:lpwstr>#REF!</vt:lpwstr>
  </property>
</Properties>
</file>